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\\172.31.2.108\idmd\CDD\Eshwar\8 SGS Dashboard\Eshwar working\2025-26\94 As on February 25, 2026\"/>
    </mc:Choice>
  </mc:AlternateContent>
  <xr:revisionPtr revIDLastSave="0" documentId="13_ncr:1_{9B39C2A7-C168-4358-A477-167F179A42A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 1" sheetId="4" r:id="rId1"/>
    <sheet name="Sheet1" sheetId="2" state="hidden" r:id="rId2"/>
  </sheets>
  <externalReferences>
    <externalReference r:id="rId3"/>
  </externalReferences>
  <definedNames>
    <definedName name="_xlnm._FilterDatabase" localSheetId="0" hidden="1">'Sheet 1'!$A$3:$J$5299</definedName>
    <definedName name="_xlnm._FilterDatabase" localSheetId="1" hidden="1">Sheet1!$B$3:$J$5001</definedName>
    <definedName name="_xlnm.Print_Area" localSheetId="0">'Sheet 1'!$B:$H</definedName>
    <definedName name="_xlnm.Print_Titles" localSheetId="0">'Sheet 1'!$3:$3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292" i="4" l="1"/>
  <c r="H4047" i="4"/>
  <c r="H2110" i="4"/>
  <c r="H1626" i="4"/>
  <c r="H963" i="4"/>
  <c r="H4906" i="4"/>
  <c r="H4839" i="4"/>
  <c r="H4269" i="4"/>
  <c r="H5298" i="4"/>
  <c r="H4871" i="4"/>
  <c r="H4274" i="4"/>
  <c r="H4159" i="4"/>
  <c r="H4081" i="4"/>
  <c r="H2791" i="4"/>
  <c r="H2756" i="4"/>
  <c r="H2673" i="4"/>
  <c r="H2168" i="4"/>
  <c r="H2153" i="4"/>
  <c r="H2084" i="4"/>
  <c r="H684" i="4"/>
  <c r="H4881" i="4"/>
  <c r="H2147" i="4"/>
  <c r="H954" i="4"/>
  <c r="H4166" i="4"/>
  <c r="H4158" i="4"/>
  <c r="H2059" i="4"/>
  <c r="H209" i="4"/>
  <c r="H952" i="4"/>
  <c r="H4273" i="4" l="1"/>
  <c r="H2108" i="4"/>
  <c r="H3730" i="4"/>
  <c r="H2830" i="4"/>
  <c r="H2764" i="4"/>
  <c r="H2083" i="4" l="1"/>
  <c r="H4272" i="4"/>
  <c r="H4165" i="4"/>
  <c r="H2173" i="4"/>
  <c r="H2058" i="4"/>
  <c r="H5019" i="4"/>
  <c r="H4156" i="4"/>
  <c r="H2082" i="4"/>
  <c r="H4134" i="4"/>
  <c r="H3721" i="4"/>
  <c r="H4035" i="4"/>
  <c r="H5020" i="4"/>
  <c r="H2113" i="4"/>
  <c r="H2077" i="4"/>
  <c r="H4896" i="4"/>
  <c r="H4271" i="4"/>
  <c r="H4154" i="4"/>
  <c r="H4075" i="4"/>
  <c r="H2778" i="4"/>
  <c r="H3368" i="4"/>
  <c r="H1412" i="4"/>
  <c r="H2802" i="4"/>
  <c r="H2754" i="4"/>
  <c r="H915" i="4"/>
  <c r="H4902" i="4"/>
  <c r="H4153" i="4"/>
  <c r="H4103" i="4"/>
  <c r="H4074" i="4"/>
  <c r="H2769" i="4"/>
  <c r="H4895" i="4"/>
  <c r="H4162" i="4"/>
  <c r="H2666" i="4"/>
  <c r="H4163" i="4"/>
  <c r="H4152" i="4"/>
  <c r="H961" i="4"/>
  <c r="H3714" i="4"/>
  <c r="H4072" i="4"/>
  <c r="H4151" i="4"/>
  <c r="H937" i="4"/>
  <c r="H899" i="4"/>
  <c r="H2790" i="4"/>
  <c r="H2839" i="4"/>
  <c r="H487" i="4"/>
  <c r="H483" i="4"/>
  <c r="H4150" i="4"/>
  <c r="H4070" i="4"/>
  <c r="H4267" i="4"/>
  <c r="H2835" i="4"/>
  <c r="H3788" i="4"/>
  <c r="H934" i="4"/>
  <c r="H2788" i="4"/>
  <c r="H2866" i="4"/>
  <c r="H2861" i="4"/>
  <c r="H2749" i="4"/>
  <c r="H4149" i="4"/>
  <c r="H5262" i="4"/>
  <c r="H4099" i="4"/>
  <c r="H4068" i="4"/>
  <c r="H4036" i="4"/>
  <c r="H906" i="4"/>
  <c r="H3347" i="4"/>
  <c r="H2565" i="4"/>
  <c r="H2827" i="4"/>
  <c r="H2820" i="4"/>
  <c r="H4139" i="4"/>
  <c r="H3443" i="4"/>
  <c r="H1503" i="4"/>
  <c r="H2810" i="4"/>
  <c r="H2799" i="4"/>
  <c r="H2865" i="4"/>
  <c r="H2854" i="4"/>
  <c r="H2849" i="4"/>
  <c r="H4265" i="4"/>
  <c r="H4147" i="4"/>
  <c r="H4637" i="4"/>
  <c r="H4146" i="4"/>
  <c r="H4622" i="4"/>
  <c r="H4600" i="4"/>
  <c r="H2825" i="4"/>
  <c r="H2818" i="4"/>
  <c r="H2808" i="4"/>
  <c r="H2797" i="4"/>
  <c r="H4617" i="4"/>
  <c r="H3647" i="4"/>
  <c r="H2858" i="4"/>
  <c r="H2857" i="4"/>
  <c r="H2856" i="4"/>
  <c r="H4200" i="4"/>
  <c r="H5237" i="4"/>
  <c r="H5192" i="4"/>
  <c r="H4897" i="4"/>
  <c r="H4890" i="4"/>
  <c r="H4889" i="4"/>
  <c r="H4880" i="4"/>
  <c r="H4878" i="4"/>
  <c r="H4692" i="4"/>
  <c r="H4632" i="4"/>
  <c r="H4631" i="4"/>
  <c r="H4630" i="4"/>
  <c r="H4607" i="4"/>
  <c r="H4299" i="4"/>
  <c r="H4298" i="4"/>
  <c r="H4297" i="4"/>
  <c r="H4275" i="4"/>
  <c r="H4264" i="4"/>
  <c r="H4261" i="4"/>
  <c r="H4260" i="4"/>
  <c r="H4256" i="4"/>
  <c r="H4255" i="4"/>
  <c r="H4253" i="4"/>
  <c r="H4251" i="4"/>
  <c r="H4247" i="4"/>
  <c r="H4218" i="4"/>
  <c r="H4217" i="4"/>
  <c r="H4215" i="4"/>
  <c r="H4214" i="4"/>
  <c r="H4212" i="4"/>
  <c r="H4211" i="4"/>
  <c r="H4207" i="4"/>
  <c r="H4204" i="4"/>
  <c r="H4203" i="4"/>
  <c r="H4201" i="4"/>
  <c r="H4178" i="4"/>
  <c r="H4176" i="4"/>
  <c r="H4175" i="4"/>
  <c r="H4174" i="4"/>
  <c r="H4173" i="4"/>
  <c r="H4172" i="4"/>
  <c r="H4171" i="4"/>
  <c r="H4168" i="4"/>
  <c r="H4155" i="4"/>
  <c r="H4142" i="4"/>
  <c r="H4125" i="4"/>
  <c r="H4124" i="4"/>
  <c r="H4066" i="4"/>
  <c r="H4042" i="4"/>
  <c r="H4041" i="4"/>
  <c r="H4028" i="4"/>
  <c r="H4027" i="4"/>
  <c r="H4026" i="4"/>
  <c r="H4025" i="4"/>
  <c r="H4024" i="4"/>
  <c r="H4019" i="4"/>
  <c r="H4017" i="4"/>
  <c r="H4016" i="4"/>
  <c r="H4013" i="4"/>
  <c r="H4007" i="4"/>
  <c r="H4003" i="4"/>
  <c r="H3999" i="4"/>
  <c r="H3998" i="4"/>
  <c r="H3982" i="4"/>
  <c r="H3978" i="4"/>
  <c r="H3974" i="4"/>
  <c r="H3969" i="4"/>
  <c r="H3966" i="4"/>
  <c r="H3965" i="4"/>
  <c r="H3962" i="4"/>
  <c r="H3957" i="4"/>
  <c r="H3956" i="4"/>
  <c r="H3951" i="4"/>
  <c r="H3949" i="4"/>
  <c r="H3941" i="4"/>
  <c r="H3940" i="4"/>
  <c r="H3938" i="4"/>
  <c r="H3931" i="4"/>
  <c r="H3930" i="4"/>
  <c r="H3924" i="4"/>
  <c r="H3908" i="4"/>
  <c r="H3905" i="4"/>
  <c r="H3820" i="4"/>
  <c r="H3817" i="4"/>
  <c r="H3813" i="4"/>
  <c r="H3812" i="4"/>
  <c r="H3808" i="4"/>
  <c r="H3805" i="4"/>
  <c r="H3795" i="4"/>
  <c r="H3789" i="4"/>
  <c r="H3781" i="4"/>
  <c r="H3777" i="4"/>
  <c r="H3771" i="4"/>
  <c r="H3761" i="4"/>
  <c r="H3760" i="4"/>
  <c r="H3758" i="4"/>
  <c r="H3752" i="4"/>
  <c r="H3750" i="4"/>
  <c r="H3744" i="4"/>
  <c r="H3743" i="4"/>
  <c r="H3742" i="4"/>
  <c r="H3739" i="4"/>
  <c r="H3735" i="4"/>
  <c r="H3734" i="4"/>
  <c r="H3733" i="4"/>
  <c r="H3719" i="4"/>
  <c r="H3708" i="4"/>
  <c r="H3684" i="4"/>
  <c r="H3672" i="4"/>
  <c r="H3671" i="4"/>
  <c r="H3646" i="4"/>
  <c r="H3645" i="4"/>
  <c r="H3642" i="4"/>
  <c r="H3634" i="4"/>
  <c r="H3633" i="4"/>
  <c r="H3632" i="4"/>
  <c r="H3631" i="4"/>
  <c r="H3533" i="4"/>
  <c r="H3532" i="4"/>
  <c r="H3492" i="4"/>
  <c r="H3460" i="4"/>
  <c r="H3453" i="4"/>
  <c r="H3449" i="4"/>
  <c r="H3446" i="4"/>
  <c r="H3445" i="4"/>
  <c r="H3444" i="4"/>
  <c r="H3442" i="4"/>
  <c r="H3439" i="4"/>
  <c r="H3438" i="4"/>
  <c r="H3432" i="4"/>
  <c r="H3430" i="4"/>
  <c r="H3428" i="4"/>
  <c r="H3427" i="4"/>
  <c r="H3424" i="4"/>
  <c r="H3423" i="4"/>
  <c r="H3421" i="4"/>
  <c r="H3420" i="4"/>
  <c r="H3419" i="4"/>
  <c r="H3418" i="4"/>
  <c r="H3417" i="4"/>
  <c r="H3415" i="4"/>
  <c r="H3413" i="4"/>
  <c r="H3412" i="4"/>
  <c r="H3410" i="4"/>
  <c r="H3409" i="4"/>
  <c r="H3408" i="4"/>
  <c r="H3406" i="4"/>
  <c r="H3404" i="4"/>
  <c r="H3403" i="4"/>
  <c r="H3402" i="4"/>
  <c r="H3400" i="4"/>
  <c r="H3399" i="4"/>
  <c r="H3398" i="4"/>
  <c r="H3397" i="4"/>
  <c r="H3393" i="4"/>
  <c r="H3386" i="4"/>
  <c r="H3383" i="4"/>
  <c r="H3381" i="4"/>
  <c r="H3380" i="4"/>
  <c r="H3377" i="4"/>
  <c r="H3375" i="4"/>
  <c r="H3367" i="4"/>
  <c r="H3363" i="4"/>
  <c r="H3361" i="4"/>
  <c r="H3358" i="4"/>
  <c r="H3357" i="4"/>
  <c r="H3356" i="4"/>
  <c r="H3355" i="4"/>
  <c r="H3352" i="4"/>
  <c r="H3348" i="4"/>
  <c r="H3346" i="4"/>
  <c r="H3345" i="4"/>
  <c r="H3342" i="4"/>
  <c r="H3341" i="4"/>
  <c r="H3330" i="4"/>
  <c r="H3329" i="4"/>
  <c r="H3328" i="4"/>
  <c r="H3327" i="4"/>
  <c r="H3326" i="4"/>
  <c r="H3325" i="4"/>
  <c r="H3324" i="4"/>
  <c r="H3323" i="4"/>
  <c r="H3322" i="4"/>
  <c r="H3320" i="4"/>
  <c r="H3316" i="4"/>
  <c r="H3311" i="4"/>
  <c r="H3310" i="4"/>
  <c r="H3308" i="4"/>
  <c r="H3307" i="4"/>
  <c r="H3306" i="4"/>
  <c r="H3304" i="4"/>
  <c r="H3303" i="4"/>
  <c r="H3302" i="4"/>
  <c r="H3300" i="4"/>
  <c r="H3299" i="4"/>
  <c r="H3296" i="4"/>
  <c r="H3292" i="4"/>
  <c r="H3267" i="4"/>
  <c r="H3261" i="4"/>
  <c r="H3260" i="4"/>
  <c r="H3248" i="4"/>
  <c r="H3236" i="4"/>
  <c r="H3235" i="4"/>
  <c r="H3223" i="4"/>
  <c r="H3213" i="4"/>
  <c r="H3212" i="4"/>
  <c r="H3209" i="4"/>
  <c r="H3206" i="4"/>
  <c r="H3177" i="4"/>
  <c r="H3010" i="4"/>
  <c r="H3009" i="4"/>
  <c r="H2986" i="4"/>
  <c r="H2860" i="4"/>
  <c r="H2859" i="4"/>
  <c r="H2847" i="4"/>
  <c r="H2846" i="4"/>
  <c r="H2840" i="4"/>
  <c r="H2824" i="4"/>
  <c r="H2823" i="4"/>
  <c r="H2822" i="4"/>
  <c r="H2814" i="4"/>
  <c r="H2813" i="4"/>
  <c r="H2805" i="4"/>
  <c r="H2804" i="4"/>
  <c r="H2803" i="4"/>
  <c r="H2794" i="4"/>
  <c r="H2792" i="4"/>
  <c r="H2789" i="4"/>
  <c r="H2786" i="4"/>
  <c r="H2781" i="4"/>
  <c r="H2768" i="4"/>
  <c r="H2765" i="4"/>
  <c r="H2763" i="4"/>
  <c r="H2762" i="4"/>
  <c r="H2760" i="4"/>
  <c r="H2755" i="4"/>
  <c r="H2751" i="4"/>
  <c r="H2750" i="4"/>
  <c r="H2730" i="4"/>
  <c r="H2724" i="4"/>
  <c r="H2723" i="4"/>
  <c r="H2702" i="4"/>
  <c r="H2701" i="4"/>
  <c r="H2682" i="4"/>
  <c r="H2680" i="4"/>
  <c r="H2679" i="4"/>
  <c r="H2664" i="4"/>
  <c r="H2663" i="4"/>
  <c r="H2656" i="4"/>
  <c r="H2650" i="4"/>
  <c r="H2640" i="4"/>
  <c r="H2637" i="4"/>
  <c r="H2635" i="4"/>
  <c r="H2626" i="4"/>
  <c r="H2583" i="4"/>
  <c r="H2567" i="4"/>
  <c r="H2559" i="4"/>
  <c r="H2551" i="4"/>
  <c r="H2543" i="4"/>
  <c r="H2531" i="4"/>
  <c r="H2507" i="4"/>
  <c r="H2504" i="4"/>
  <c r="H2498" i="4"/>
  <c r="H2497" i="4"/>
  <c r="H2494" i="4"/>
  <c r="H2491" i="4"/>
  <c r="H2476" i="4"/>
  <c r="H2471" i="4"/>
  <c r="H2230" i="4"/>
  <c r="H2202" i="4"/>
  <c r="H2159" i="4"/>
  <c r="H2154" i="4"/>
  <c r="H2152" i="4"/>
  <c r="H2131" i="4"/>
  <c r="H2109" i="4"/>
  <c r="H2062" i="4"/>
  <c r="H2027" i="4"/>
  <c r="H2024" i="4"/>
  <c r="H2023" i="4"/>
  <c r="H2021" i="4"/>
  <c r="H2020" i="4"/>
  <c r="H2019" i="4"/>
  <c r="H2017" i="4"/>
  <c r="H2015" i="4"/>
  <c r="H2011" i="4"/>
  <c r="H1999" i="4"/>
  <c r="H1998" i="4"/>
  <c r="H1996" i="4"/>
  <c r="H1993" i="4"/>
  <c r="H1976" i="4"/>
  <c r="H1782" i="4"/>
  <c r="H1589" i="4"/>
  <c r="H1430" i="4"/>
  <c r="H1428" i="4"/>
  <c r="H1410" i="4"/>
  <c r="H1274" i="4"/>
  <c r="H1157" i="4"/>
  <c r="H1153" i="4"/>
  <c r="H1135" i="4"/>
  <c r="H1134" i="4"/>
  <c r="H938" i="4"/>
  <c r="H935" i="4"/>
  <c r="H931" i="4"/>
  <c r="H925" i="4"/>
  <c r="H918" i="4"/>
  <c r="H916" i="4"/>
  <c r="H912" i="4"/>
  <c r="H908" i="4"/>
  <c r="H905" i="4"/>
  <c r="H903" i="4"/>
  <c r="H900" i="4"/>
  <c r="H898" i="4"/>
  <c r="H897" i="4"/>
  <c r="H878" i="4"/>
  <c r="H755" i="4"/>
  <c r="H754" i="4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5" i="2"/>
  <c r="J1076" i="2"/>
  <c r="J1077" i="2"/>
  <c r="J1078" i="2"/>
  <c r="J1079" i="2"/>
  <c r="J1080" i="2"/>
  <c r="J1081" i="2"/>
  <c r="J1082" i="2"/>
  <c r="J1083" i="2"/>
  <c r="J1084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5" i="2"/>
  <c r="J1106" i="2"/>
  <c r="J1107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8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7" i="2"/>
  <c r="J1888" i="2"/>
  <c r="J1889" i="2"/>
  <c r="J1890" i="2"/>
  <c r="J1891" i="2"/>
  <c r="J1892" i="2"/>
  <c r="J1893" i="2"/>
  <c r="J1894" i="2"/>
  <c r="J1895" i="2"/>
  <c r="J1896" i="2"/>
  <c r="J1897" i="2"/>
  <c r="J1898" i="2"/>
  <c r="J1899" i="2"/>
  <c r="J1900" i="2"/>
  <c r="J1901" i="2"/>
  <c r="J1902" i="2"/>
  <c r="J1904" i="2"/>
  <c r="J1905" i="2"/>
  <c r="J1907" i="2"/>
  <c r="J1910" i="2"/>
  <c r="J1911" i="2"/>
  <c r="J1912" i="2"/>
  <c r="J1913" i="2"/>
  <c r="J1914" i="2"/>
  <c r="J1915" i="2"/>
  <c r="J1916" i="2"/>
  <c r="J1917" i="2"/>
  <c r="J1918" i="2"/>
  <c r="J1919" i="2"/>
  <c r="J1920" i="2"/>
  <c r="J1922" i="2"/>
  <c r="J1923" i="2"/>
  <c r="J1924" i="2"/>
  <c r="J1927" i="2"/>
  <c r="J1928" i="2"/>
  <c r="J1932" i="2"/>
  <c r="J1935" i="2"/>
  <c r="J1936" i="2"/>
  <c r="J1938" i="2"/>
  <c r="J1939" i="2"/>
  <c r="J1940" i="2"/>
  <c r="J1941" i="2"/>
  <c r="J1942" i="2"/>
  <c r="J1943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1992" i="2"/>
  <c r="J1993" i="2"/>
  <c r="J1994" i="2"/>
  <c r="J1995" i="2"/>
  <c r="J1996" i="2"/>
  <c r="J1997" i="2"/>
  <c r="J1998" i="2"/>
  <c r="J1999" i="2"/>
  <c r="J2000" i="2"/>
  <c r="J2001" i="2"/>
  <c r="J2002" i="2"/>
  <c r="J2003" i="2"/>
  <c r="J2004" i="2"/>
  <c r="J2005" i="2"/>
  <c r="J2006" i="2"/>
  <c r="J2007" i="2"/>
  <c r="J2008" i="2"/>
  <c r="J2009" i="2"/>
  <c r="J2010" i="2"/>
  <c r="J2011" i="2"/>
  <c r="J2013" i="2"/>
  <c r="J2014" i="2"/>
  <c r="J2015" i="2"/>
  <c r="J2016" i="2"/>
  <c r="J2017" i="2"/>
  <c r="J2018" i="2"/>
  <c r="J2019" i="2"/>
  <c r="J2020" i="2"/>
  <c r="J2021" i="2"/>
  <c r="J2022" i="2"/>
  <c r="J2023" i="2"/>
  <c r="J2024" i="2"/>
  <c r="J2025" i="2"/>
  <c r="J2026" i="2"/>
  <c r="J2027" i="2"/>
  <c r="J2028" i="2"/>
  <c r="J2029" i="2"/>
  <c r="J2031" i="2"/>
  <c r="J2032" i="2"/>
  <c r="J2033" i="2"/>
  <c r="J2034" i="2"/>
  <c r="J2035" i="2"/>
  <c r="J2036" i="2"/>
  <c r="J2037" i="2"/>
  <c r="J2038" i="2"/>
  <c r="J2039" i="2"/>
  <c r="J2040" i="2"/>
  <c r="J2041" i="2"/>
  <c r="J2042" i="2"/>
  <c r="J2043" i="2"/>
  <c r="J2044" i="2"/>
  <c r="J2045" i="2"/>
  <c r="J2046" i="2"/>
  <c r="J2047" i="2"/>
  <c r="J2050" i="2"/>
  <c r="J2051" i="2"/>
  <c r="J2052" i="2"/>
  <c r="J2053" i="2"/>
  <c r="J2055" i="2"/>
  <c r="J2056" i="2"/>
  <c r="J2057" i="2"/>
  <c r="J2058" i="2"/>
  <c r="J2059" i="2"/>
  <c r="J2060" i="2"/>
  <c r="J2061" i="2"/>
  <c r="J2062" i="2"/>
  <c r="J2063" i="2"/>
  <c r="J2064" i="2"/>
  <c r="J2065" i="2"/>
  <c r="J2066" i="2"/>
  <c r="J2067" i="2"/>
  <c r="J2068" i="2"/>
  <c r="J2069" i="2"/>
  <c r="J2070" i="2"/>
  <c r="J2071" i="2"/>
  <c r="J2072" i="2"/>
  <c r="J2073" i="2"/>
  <c r="J2074" i="2"/>
  <c r="J2075" i="2"/>
  <c r="J2076" i="2"/>
  <c r="J2077" i="2"/>
  <c r="J2078" i="2"/>
  <c r="J2079" i="2"/>
  <c r="J2080" i="2"/>
  <c r="J2081" i="2"/>
  <c r="J2082" i="2"/>
  <c r="J2083" i="2"/>
  <c r="J2084" i="2"/>
  <c r="J2085" i="2"/>
  <c r="J2086" i="2"/>
  <c r="J2087" i="2"/>
  <c r="J2089" i="2"/>
  <c r="J2090" i="2"/>
  <c r="J2091" i="2"/>
  <c r="J2092" i="2"/>
  <c r="J2093" i="2"/>
  <c r="J2094" i="2"/>
  <c r="J2095" i="2"/>
  <c r="J2096" i="2"/>
  <c r="J2097" i="2"/>
  <c r="J2098" i="2"/>
  <c r="J2099" i="2"/>
  <c r="J2100" i="2"/>
  <c r="J2101" i="2"/>
  <c r="J2102" i="2"/>
  <c r="J2103" i="2"/>
  <c r="J2104" i="2"/>
  <c r="J2105" i="2"/>
  <c r="J2106" i="2"/>
  <c r="J2107" i="2"/>
  <c r="J2108" i="2"/>
  <c r="J2109" i="2"/>
  <c r="J2110" i="2"/>
  <c r="J2111" i="2"/>
  <c r="J2112" i="2"/>
  <c r="J2113" i="2"/>
  <c r="J2114" i="2"/>
  <c r="J2116" i="2"/>
  <c r="J2117" i="2"/>
  <c r="J2118" i="2"/>
  <c r="J2119" i="2"/>
  <c r="J2120" i="2"/>
  <c r="J2121" i="2"/>
  <c r="J2122" i="2"/>
  <c r="J2123" i="2"/>
  <c r="J2124" i="2"/>
  <c r="J2125" i="2"/>
  <c r="J2126" i="2"/>
  <c r="J2127" i="2"/>
  <c r="J2128" i="2"/>
  <c r="J2129" i="2"/>
  <c r="J2130" i="2"/>
  <c r="J2131" i="2"/>
  <c r="J2132" i="2"/>
  <c r="J2133" i="2"/>
  <c r="J2134" i="2"/>
  <c r="J2135" i="2"/>
  <c r="J2136" i="2"/>
  <c r="J2137" i="2"/>
  <c r="J2138" i="2"/>
  <c r="J2139" i="2"/>
  <c r="J2140" i="2"/>
  <c r="J2141" i="2"/>
  <c r="J2142" i="2"/>
  <c r="J2143" i="2"/>
  <c r="J2144" i="2"/>
  <c r="J2145" i="2"/>
  <c r="J2146" i="2"/>
  <c r="J2147" i="2"/>
  <c r="J2148" i="2"/>
  <c r="J2149" i="2"/>
  <c r="J2150" i="2"/>
  <c r="J2151" i="2"/>
  <c r="J2152" i="2"/>
  <c r="J2153" i="2"/>
  <c r="J2154" i="2"/>
  <c r="J2155" i="2"/>
  <c r="J2156" i="2"/>
  <c r="J2157" i="2"/>
  <c r="J2158" i="2"/>
  <c r="J2159" i="2"/>
  <c r="J2160" i="2"/>
  <c r="J2161" i="2"/>
  <c r="J2162" i="2"/>
  <c r="J2163" i="2"/>
  <c r="J2164" i="2"/>
  <c r="J2165" i="2"/>
  <c r="J2166" i="2"/>
  <c r="J2167" i="2"/>
  <c r="J2168" i="2"/>
  <c r="J2169" i="2"/>
  <c r="J2170" i="2"/>
  <c r="J2171" i="2"/>
  <c r="J2172" i="2"/>
  <c r="J2173" i="2"/>
  <c r="J2174" i="2"/>
  <c r="J2175" i="2"/>
  <c r="J2176" i="2"/>
  <c r="J2177" i="2"/>
  <c r="J2178" i="2"/>
  <c r="J2179" i="2"/>
  <c r="J2180" i="2"/>
  <c r="J2181" i="2"/>
  <c r="J2182" i="2"/>
  <c r="J2183" i="2"/>
  <c r="J2184" i="2"/>
  <c r="J2185" i="2"/>
  <c r="J2186" i="2"/>
  <c r="J2187" i="2"/>
  <c r="J2188" i="2"/>
  <c r="J2189" i="2"/>
  <c r="J2190" i="2"/>
  <c r="J2191" i="2"/>
  <c r="J2192" i="2"/>
  <c r="J2193" i="2"/>
  <c r="J2194" i="2"/>
  <c r="J2195" i="2"/>
  <c r="J2196" i="2"/>
  <c r="J2197" i="2"/>
  <c r="J2198" i="2"/>
  <c r="J2199" i="2"/>
  <c r="J2200" i="2"/>
  <c r="J2201" i="2"/>
  <c r="J2202" i="2"/>
  <c r="J2203" i="2"/>
  <c r="J2204" i="2"/>
  <c r="J2205" i="2"/>
  <c r="J2206" i="2"/>
  <c r="J2207" i="2"/>
  <c r="J2208" i="2"/>
  <c r="J2209" i="2"/>
  <c r="J2210" i="2"/>
  <c r="J2211" i="2"/>
  <c r="J2212" i="2"/>
  <c r="J2213" i="2"/>
  <c r="J2214" i="2"/>
  <c r="J2215" i="2"/>
  <c r="J2216" i="2"/>
  <c r="J2217" i="2"/>
  <c r="J2218" i="2"/>
  <c r="J2219" i="2"/>
  <c r="J2220" i="2"/>
  <c r="J2221" i="2"/>
  <c r="J2222" i="2"/>
  <c r="J2223" i="2"/>
  <c r="J2224" i="2"/>
  <c r="J2225" i="2"/>
  <c r="J2226" i="2"/>
  <c r="J2227" i="2"/>
  <c r="J2228" i="2"/>
  <c r="J2229" i="2"/>
  <c r="J2230" i="2"/>
  <c r="J2231" i="2"/>
  <c r="J2232" i="2"/>
  <c r="J2233" i="2"/>
  <c r="J2234" i="2"/>
  <c r="J2235" i="2"/>
  <c r="J2236" i="2"/>
  <c r="J2237" i="2"/>
  <c r="J2238" i="2"/>
  <c r="J2239" i="2"/>
  <c r="J2240" i="2"/>
  <c r="J2241" i="2"/>
  <c r="J2242" i="2"/>
  <c r="J2243" i="2"/>
  <c r="J2244" i="2"/>
  <c r="J2245" i="2"/>
  <c r="J2246" i="2"/>
  <c r="J2247" i="2"/>
  <c r="J2248" i="2"/>
  <c r="J2249" i="2"/>
  <c r="J2250" i="2"/>
  <c r="J2251" i="2"/>
  <c r="J2252" i="2"/>
  <c r="J2253" i="2"/>
  <c r="J2254" i="2"/>
  <c r="J2255" i="2"/>
  <c r="J2256" i="2"/>
  <c r="J2257" i="2"/>
  <c r="J2258" i="2"/>
  <c r="J2259" i="2"/>
  <c r="J2260" i="2"/>
  <c r="J2261" i="2"/>
  <c r="J2262" i="2"/>
  <c r="J2263" i="2"/>
  <c r="J2264" i="2"/>
  <c r="J2265" i="2"/>
  <c r="J2266" i="2"/>
  <c r="J2267" i="2"/>
  <c r="J2268" i="2"/>
  <c r="J2269" i="2"/>
  <c r="J2270" i="2"/>
  <c r="J2271" i="2"/>
  <c r="J2272" i="2"/>
  <c r="J2273" i="2"/>
  <c r="J2274" i="2"/>
  <c r="J2275" i="2"/>
  <c r="J2276" i="2"/>
  <c r="J2277" i="2"/>
  <c r="J2278" i="2"/>
  <c r="J2279" i="2"/>
  <c r="J2280" i="2"/>
  <c r="J2281" i="2"/>
  <c r="J2282" i="2"/>
  <c r="J2283" i="2"/>
  <c r="J2284" i="2"/>
  <c r="J2285" i="2"/>
  <c r="J2286" i="2"/>
  <c r="J2287" i="2"/>
  <c r="J2288" i="2"/>
  <c r="J2289" i="2"/>
  <c r="J2290" i="2"/>
  <c r="J2291" i="2"/>
  <c r="J2292" i="2"/>
  <c r="J2293" i="2"/>
  <c r="J2294" i="2"/>
  <c r="J2295" i="2"/>
  <c r="J2296" i="2"/>
  <c r="J2297" i="2"/>
  <c r="J2298" i="2"/>
  <c r="J2299" i="2"/>
  <c r="J2300" i="2"/>
  <c r="J2301" i="2"/>
  <c r="J2302" i="2"/>
  <c r="J2303" i="2"/>
  <c r="J2304" i="2"/>
  <c r="J2305" i="2"/>
  <c r="J2306" i="2"/>
  <c r="J2307" i="2"/>
  <c r="J2308" i="2"/>
  <c r="J2309" i="2"/>
  <c r="J2310" i="2"/>
  <c r="J2311" i="2"/>
  <c r="J2312" i="2"/>
  <c r="J2313" i="2"/>
  <c r="J2314" i="2"/>
  <c r="J2315" i="2"/>
  <c r="J2316" i="2"/>
  <c r="J2317" i="2"/>
  <c r="J2318" i="2"/>
  <c r="J2319" i="2"/>
  <c r="J2320" i="2"/>
  <c r="J2321" i="2"/>
  <c r="J2322" i="2"/>
  <c r="J2323" i="2"/>
  <c r="J2324" i="2"/>
  <c r="J2325" i="2"/>
  <c r="J2326" i="2"/>
  <c r="J2327" i="2"/>
  <c r="J2328" i="2"/>
  <c r="J2329" i="2"/>
  <c r="J2330" i="2"/>
  <c r="J2331" i="2"/>
  <c r="J2332" i="2"/>
  <c r="J2333" i="2"/>
  <c r="J2334" i="2"/>
  <c r="J2335" i="2"/>
  <c r="J2336" i="2"/>
  <c r="J2337" i="2"/>
  <c r="J2338" i="2"/>
  <c r="J2339" i="2"/>
  <c r="J2340" i="2"/>
  <c r="J2341" i="2"/>
  <c r="J2342" i="2"/>
  <c r="J2343" i="2"/>
  <c r="J2344" i="2"/>
  <c r="J2345" i="2"/>
  <c r="J2346" i="2"/>
  <c r="J2347" i="2"/>
  <c r="J2348" i="2"/>
  <c r="J2349" i="2"/>
  <c r="J2350" i="2"/>
  <c r="J2351" i="2"/>
  <c r="J2352" i="2"/>
  <c r="J2353" i="2"/>
  <c r="J2354" i="2"/>
  <c r="J2355" i="2"/>
  <c r="J2356" i="2"/>
  <c r="J2357" i="2"/>
  <c r="J2358" i="2"/>
  <c r="J2360" i="2"/>
  <c r="J2361" i="2"/>
  <c r="J2362" i="2"/>
  <c r="J2363" i="2"/>
  <c r="J2365" i="2"/>
  <c r="J2366" i="2"/>
  <c r="J2367" i="2"/>
  <c r="J2368" i="2"/>
  <c r="J2369" i="2"/>
  <c r="J2370" i="2"/>
  <c r="J2371" i="2"/>
  <c r="J2372" i="2"/>
  <c r="J2373" i="2"/>
  <c r="J2374" i="2"/>
  <c r="J2375" i="2"/>
  <c r="J2376" i="2"/>
  <c r="J2378" i="2"/>
  <c r="J2379" i="2"/>
  <c r="J2381" i="2"/>
  <c r="J2382" i="2"/>
  <c r="J2385" i="2"/>
  <c r="J2386" i="2"/>
  <c r="J2387" i="2"/>
  <c r="J2388" i="2"/>
  <c r="J2390" i="2"/>
  <c r="J2391" i="2"/>
  <c r="J2393" i="2"/>
  <c r="J2394" i="2"/>
  <c r="J2395" i="2"/>
  <c r="J2396" i="2"/>
  <c r="J2397" i="2"/>
  <c r="J2398" i="2"/>
  <c r="J2399" i="2"/>
  <c r="J2400" i="2"/>
  <c r="J2401" i="2"/>
  <c r="J2402" i="2"/>
  <c r="J2403" i="2"/>
  <c r="J2404" i="2"/>
  <c r="J2405" i="2"/>
  <c r="J2406" i="2"/>
  <c r="J2407" i="2"/>
  <c r="J2408" i="2"/>
  <c r="J2409" i="2"/>
  <c r="J2410" i="2"/>
  <c r="J2411" i="2"/>
  <c r="J2413" i="2"/>
  <c r="J2414" i="2"/>
  <c r="J2415" i="2"/>
  <c r="J2416" i="2"/>
  <c r="J2417" i="2"/>
  <c r="J2418" i="2"/>
  <c r="J2419" i="2"/>
  <c r="J2420" i="2"/>
  <c r="J2421" i="2"/>
  <c r="J2422" i="2"/>
  <c r="J2424" i="2"/>
  <c r="J2425" i="2"/>
  <c r="J2426" i="2"/>
  <c r="J2427" i="2"/>
  <c r="J2428" i="2"/>
  <c r="J2430" i="2"/>
  <c r="J2431" i="2"/>
  <c r="J2432" i="2"/>
  <c r="J2433" i="2"/>
  <c r="J2434" i="2"/>
  <c r="J2435" i="2"/>
  <c r="J2436" i="2"/>
  <c r="J2438" i="2"/>
  <c r="J2439" i="2"/>
  <c r="J2440" i="2"/>
  <c r="J2441" i="2"/>
  <c r="J2442" i="2"/>
  <c r="J2444" i="2"/>
  <c r="J2445" i="2"/>
  <c r="J2446" i="2"/>
  <c r="J2447" i="2"/>
  <c r="J2448" i="2"/>
  <c r="J2449" i="2"/>
  <c r="J2450" i="2"/>
  <c r="J2452" i="2"/>
  <c r="J2453" i="2"/>
  <c r="J2454" i="2"/>
  <c r="J2455" i="2"/>
  <c r="J2456" i="2"/>
  <c r="J2457" i="2"/>
  <c r="J2458" i="2"/>
  <c r="J2459" i="2"/>
  <c r="J2460" i="2"/>
  <c r="J2461" i="2"/>
  <c r="J2462" i="2"/>
  <c r="J2463" i="2"/>
  <c r="J2464" i="2"/>
  <c r="J2465" i="2"/>
  <c r="J2466" i="2"/>
  <c r="J2467" i="2"/>
  <c r="J2468" i="2"/>
  <c r="J2469" i="2"/>
  <c r="J2470" i="2"/>
  <c r="J2471" i="2"/>
  <c r="J2472" i="2"/>
  <c r="J2473" i="2"/>
  <c r="J2474" i="2"/>
  <c r="J2475" i="2"/>
  <c r="J2476" i="2"/>
  <c r="J2477" i="2"/>
  <c r="J2478" i="2"/>
  <c r="J2479" i="2"/>
  <c r="J2480" i="2"/>
  <c r="J2481" i="2"/>
  <c r="J2482" i="2"/>
  <c r="J2483" i="2"/>
  <c r="J2484" i="2"/>
  <c r="J2485" i="2"/>
  <c r="J2486" i="2"/>
  <c r="J2487" i="2"/>
  <c r="J2488" i="2"/>
  <c r="J2489" i="2"/>
  <c r="J2490" i="2"/>
  <c r="J2491" i="2"/>
  <c r="J2493" i="2"/>
  <c r="J2494" i="2"/>
  <c r="J2495" i="2"/>
  <c r="J2496" i="2"/>
  <c r="J2497" i="2"/>
  <c r="J2498" i="2"/>
  <c r="J2499" i="2"/>
  <c r="J2500" i="2"/>
  <c r="J2502" i="2"/>
  <c r="J2504" i="2"/>
  <c r="J2505" i="2"/>
  <c r="J2507" i="2"/>
  <c r="J2508" i="2"/>
  <c r="J2509" i="2"/>
  <c r="J2510" i="2"/>
  <c r="J2511" i="2"/>
  <c r="J2512" i="2"/>
  <c r="J2513" i="2"/>
  <c r="J2514" i="2"/>
  <c r="J2515" i="2"/>
  <c r="J2517" i="2"/>
  <c r="J2518" i="2"/>
  <c r="J2519" i="2"/>
  <c r="J2520" i="2"/>
  <c r="J2521" i="2"/>
  <c r="J2523" i="2"/>
  <c r="J2524" i="2"/>
  <c r="J2525" i="2"/>
  <c r="J2526" i="2"/>
  <c r="J2527" i="2"/>
  <c r="J2528" i="2"/>
  <c r="J2531" i="2"/>
  <c r="J2532" i="2"/>
  <c r="J2533" i="2"/>
  <c r="J2534" i="2"/>
  <c r="J2535" i="2"/>
  <c r="J2536" i="2"/>
  <c r="J2537" i="2"/>
  <c r="J2538" i="2"/>
  <c r="J2539" i="2"/>
  <c r="J2540" i="2"/>
  <c r="J2541" i="2"/>
  <c r="J2544" i="2"/>
  <c r="J2546" i="2"/>
  <c r="J2547" i="2"/>
  <c r="J2548" i="2"/>
  <c r="J2549" i="2"/>
  <c r="J2550" i="2"/>
  <c r="J2551" i="2"/>
  <c r="J2552" i="2"/>
  <c r="J2553" i="2"/>
  <c r="J2554" i="2"/>
  <c r="J2555" i="2"/>
  <c r="J2556" i="2"/>
  <c r="J2557" i="2"/>
  <c r="J2558" i="2"/>
  <c r="J2559" i="2"/>
  <c r="J2560" i="2"/>
  <c r="J2561" i="2"/>
  <c r="J2562" i="2"/>
  <c r="J2563" i="2"/>
  <c r="J2566" i="2"/>
  <c r="J2567" i="2"/>
  <c r="J2568" i="2"/>
  <c r="J2569" i="2"/>
  <c r="J2570" i="2"/>
  <c r="J2571" i="2"/>
  <c r="J2572" i="2"/>
  <c r="J2573" i="2"/>
  <c r="J2574" i="2"/>
  <c r="J2575" i="2"/>
  <c r="J2576" i="2"/>
  <c r="J2577" i="2"/>
  <c r="J2578" i="2"/>
  <c r="J2579" i="2"/>
  <c r="J2580" i="2"/>
  <c r="J2581" i="2"/>
  <c r="J2582" i="2"/>
  <c r="J2583" i="2"/>
  <c r="J2584" i="2"/>
  <c r="J2585" i="2"/>
  <c r="J2588" i="2"/>
  <c r="J2589" i="2"/>
  <c r="J2590" i="2"/>
  <c r="J2591" i="2"/>
  <c r="J2592" i="2"/>
  <c r="J2594" i="2"/>
  <c r="J2595" i="2"/>
  <c r="J2596" i="2"/>
  <c r="J2597" i="2"/>
  <c r="J2598" i="2"/>
  <c r="J2599" i="2"/>
  <c r="J2600" i="2"/>
  <c r="J2601" i="2"/>
  <c r="J2602" i="2"/>
  <c r="J2603" i="2"/>
  <c r="J2604" i="2"/>
  <c r="J2605" i="2"/>
  <c r="J2606" i="2"/>
  <c r="J2607" i="2"/>
  <c r="J2608" i="2"/>
  <c r="J2609" i="2"/>
  <c r="J2610" i="2"/>
  <c r="J2611" i="2"/>
  <c r="J2614" i="2"/>
  <c r="J2615" i="2"/>
  <c r="J2617" i="2"/>
  <c r="J2618" i="2"/>
  <c r="J2620" i="2"/>
  <c r="J2624" i="2"/>
  <c r="J2625" i="2"/>
  <c r="J2627" i="2"/>
  <c r="J2628" i="2"/>
  <c r="J2629" i="2"/>
  <c r="J2630" i="2"/>
  <c r="J2631" i="2"/>
  <c r="J2632" i="2"/>
  <c r="J2633" i="2"/>
  <c r="J2634" i="2"/>
  <c r="J2635" i="2"/>
  <c r="J2636" i="2"/>
  <c r="J2638" i="2"/>
  <c r="J2639" i="2"/>
  <c r="J2640" i="2"/>
  <c r="J2641" i="2"/>
  <c r="J2643" i="2"/>
  <c r="J2647" i="2"/>
  <c r="J2648" i="2"/>
  <c r="J2649" i="2"/>
  <c r="J2650" i="2"/>
  <c r="J2651" i="2"/>
  <c r="J2652" i="2"/>
  <c r="J2653" i="2"/>
  <c r="J2657" i="2"/>
  <c r="J2658" i="2"/>
  <c r="J2659" i="2"/>
  <c r="J2660" i="2"/>
  <c r="J2661" i="2"/>
  <c r="J2662" i="2"/>
  <c r="J2663" i="2"/>
  <c r="J2666" i="2"/>
  <c r="J2667" i="2"/>
  <c r="J2668" i="2"/>
  <c r="J2669" i="2"/>
  <c r="J2670" i="2"/>
  <c r="J2671" i="2"/>
  <c r="J2672" i="2"/>
  <c r="J2676" i="2"/>
  <c r="J2677" i="2"/>
  <c r="J2678" i="2"/>
  <c r="J2679" i="2"/>
  <c r="J2680" i="2"/>
  <c r="J2681" i="2"/>
  <c r="J2682" i="2"/>
  <c r="J2683" i="2"/>
  <c r="J2684" i="2"/>
  <c r="J2685" i="2"/>
  <c r="J2686" i="2"/>
  <c r="J2687" i="2"/>
  <c r="J2689" i="2"/>
  <c r="J2690" i="2"/>
  <c r="J2691" i="2"/>
  <c r="J2692" i="2"/>
  <c r="J2693" i="2"/>
  <c r="J2696" i="2"/>
  <c r="J2697" i="2"/>
  <c r="J2700" i="2"/>
  <c r="J2701" i="2"/>
  <c r="J2702" i="2"/>
  <c r="J2703" i="2"/>
  <c r="J2704" i="2"/>
  <c r="J2705" i="2"/>
  <c r="J2706" i="2"/>
  <c r="J2707" i="2"/>
  <c r="J2708" i="2"/>
  <c r="J2709" i="2"/>
  <c r="J2710" i="2"/>
  <c r="J2711" i="2"/>
  <c r="J2712" i="2"/>
  <c r="J2713" i="2"/>
  <c r="J2714" i="2"/>
  <c r="J2715" i="2"/>
  <c r="J2716" i="2"/>
  <c r="J2717" i="2"/>
  <c r="J2718" i="2"/>
  <c r="J2719" i="2"/>
  <c r="J2720" i="2"/>
  <c r="J2721" i="2"/>
  <c r="J2722" i="2"/>
  <c r="J2723" i="2"/>
  <c r="J2724" i="2"/>
  <c r="J2725" i="2"/>
  <c r="J2726" i="2"/>
  <c r="J2727" i="2"/>
  <c r="J2728" i="2"/>
  <c r="J2729" i="2"/>
  <c r="J2730" i="2"/>
  <c r="J2731" i="2"/>
  <c r="J2732" i="2"/>
  <c r="J2733" i="2"/>
  <c r="J2734" i="2"/>
  <c r="J2735" i="2"/>
  <c r="J2736" i="2"/>
  <c r="J2737" i="2"/>
  <c r="J2738" i="2"/>
  <c r="J2739" i="2"/>
  <c r="J2740" i="2"/>
  <c r="J2741" i="2"/>
  <c r="J2742" i="2"/>
  <c r="J2743" i="2"/>
  <c r="J2744" i="2"/>
  <c r="J2745" i="2"/>
  <c r="J2746" i="2"/>
  <c r="J2747" i="2"/>
  <c r="J2748" i="2"/>
  <c r="J2749" i="2"/>
  <c r="J2750" i="2"/>
  <c r="J2751" i="2"/>
  <c r="J2752" i="2"/>
  <c r="J2753" i="2"/>
  <c r="J2754" i="2"/>
  <c r="J2755" i="2"/>
  <c r="J2756" i="2"/>
  <c r="J2757" i="2"/>
  <c r="J2758" i="2"/>
  <c r="J2759" i="2"/>
  <c r="J2760" i="2"/>
  <c r="J2761" i="2"/>
  <c r="J2762" i="2"/>
  <c r="J2763" i="2"/>
  <c r="J2764" i="2"/>
  <c r="J2765" i="2"/>
  <c r="J2766" i="2"/>
  <c r="J2767" i="2"/>
  <c r="J2768" i="2"/>
  <c r="J2769" i="2"/>
  <c r="J2770" i="2"/>
  <c r="J2771" i="2"/>
  <c r="J2772" i="2"/>
  <c r="J2773" i="2"/>
  <c r="J2774" i="2"/>
  <c r="J2775" i="2"/>
  <c r="J2776" i="2"/>
  <c r="J2777" i="2"/>
  <c r="J2778" i="2"/>
  <c r="J2779" i="2"/>
  <c r="J2780" i="2"/>
  <c r="J2781" i="2"/>
  <c r="J2782" i="2"/>
  <c r="J2783" i="2"/>
  <c r="J2784" i="2"/>
  <c r="J2785" i="2"/>
  <c r="J2786" i="2"/>
  <c r="J2787" i="2"/>
  <c r="J2788" i="2"/>
  <c r="J2789" i="2"/>
  <c r="J2790" i="2"/>
  <c r="J2791" i="2"/>
  <c r="J2792" i="2"/>
  <c r="J2793" i="2"/>
  <c r="J2794" i="2"/>
  <c r="J2795" i="2"/>
  <c r="J2796" i="2"/>
  <c r="J2797" i="2"/>
  <c r="J2798" i="2"/>
  <c r="J2799" i="2"/>
  <c r="J2800" i="2"/>
  <c r="J2801" i="2"/>
  <c r="J2802" i="2"/>
  <c r="J2803" i="2"/>
  <c r="J2804" i="2"/>
  <c r="J2805" i="2"/>
  <c r="J2806" i="2"/>
  <c r="J2807" i="2"/>
  <c r="J2808" i="2"/>
  <c r="J2809" i="2"/>
  <c r="J2810" i="2"/>
  <c r="J2811" i="2"/>
  <c r="J2812" i="2"/>
  <c r="J2813" i="2"/>
  <c r="J2814" i="2"/>
  <c r="J2815" i="2"/>
  <c r="J2816" i="2"/>
  <c r="J2817" i="2"/>
  <c r="J2818" i="2"/>
  <c r="J2819" i="2"/>
  <c r="J2820" i="2"/>
  <c r="J2821" i="2"/>
  <c r="J2822" i="2"/>
  <c r="J2823" i="2"/>
  <c r="J2824" i="2"/>
  <c r="J2825" i="2"/>
  <c r="J2826" i="2"/>
  <c r="J2827" i="2"/>
  <c r="J2828" i="2"/>
  <c r="J2829" i="2"/>
  <c r="J2830" i="2"/>
  <c r="J2832" i="2"/>
  <c r="J2833" i="2"/>
  <c r="J2834" i="2"/>
  <c r="J2835" i="2"/>
  <c r="J2836" i="2"/>
  <c r="J2837" i="2"/>
  <c r="J2838" i="2"/>
  <c r="J2839" i="2"/>
  <c r="J2840" i="2"/>
  <c r="J2841" i="2"/>
  <c r="J2842" i="2"/>
  <c r="J2843" i="2"/>
  <c r="J2844" i="2"/>
  <c r="J2845" i="2"/>
  <c r="J2846" i="2"/>
  <c r="J2847" i="2"/>
  <c r="J2848" i="2"/>
  <c r="J2849" i="2"/>
  <c r="J2852" i="2"/>
  <c r="J2853" i="2"/>
  <c r="J2854" i="2"/>
  <c r="J2855" i="2"/>
  <c r="J2856" i="2"/>
  <c r="J2857" i="2"/>
  <c r="J2858" i="2"/>
  <c r="J2859" i="2"/>
  <c r="J2860" i="2"/>
  <c r="J2861" i="2"/>
  <c r="J2862" i="2"/>
  <c r="J2863" i="2"/>
  <c r="J2864" i="2"/>
  <c r="J2865" i="2"/>
  <c r="J2866" i="2"/>
  <c r="J2867" i="2"/>
  <c r="J2868" i="2"/>
  <c r="J2869" i="2"/>
  <c r="J2870" i="2"/>
  <c r="J2871" i="2"/>
  <c r="J2872" i="2"/>
  <c r="J2873" i="2"/>
  <c r="J2874" i="2"/>
  <c r="J2875" i="2"/>
  <c r="J2876" i="2"/>
  <c r="J2877" i="2"/>
  <c r="J2878" i="2"/>
  <c r="J2879" i="2"/>
  <c r="J2880" i="2"/>
  <c r="J2881" i="2"/>
  <c r="J2882" i="2"/>
  <c r="J2883" i="2"/>
  <c r="J2884" i="2"/>
  <c r="J2885" i="2"/>
  <c r="J2886" i="2"/>
  <c r="J2887" i="2"/>
  <c r="J2888" i="2"/>
  <c r="J2889" i="2"/>
  <c r="J2890" i="2"/>
  <c r="J2891" i="2"/>
  <c r="J2892" i="2"/>
  <c r="J2893" i="2"/>
  <c r="J2894" i="2"/>
  <c r="J2895" i="2"/>
  <c r="J2896" i="2"/>
  <c r="J2897" i="2"/>
  <c r="J2898" i="2"/>
  <c r="J2899" i="2"/>
  <c r="J2900" i="2"/>
  <c r="J2901" i="2"/>
  <c r="J2902" i="2"/>
  <c r="J2903" i="2"/>
  <c r="J2904" i="2"/>
  <c r="J2905" i="2"/>
  <c r="J2906" i="2"/>
  <c r="J2907" i="2"/>
  <c r="J2908" i="2"/>
  <c r="J2909" i="2"/>
  <c r="J2910" i="2"/>
  <c r="J2911" i="2"/>
  <c r="J2912" i="2"/>
  <c r="J2913" i="2"/>
  <c r="J2914" i="2"/>
  <c r="J2915" i="2"/>
  <c r="J2916" i="2"/>
  <c r="J2917" i="2"/>
  <c r="J2918" i="2"/>
  <c r="J2919" i="2"/>
  <c r="J2920" i="2"/>
  <c r="J2921" i="2"/>
  <c r="J2922" i="2"/>
  <c r="J2923" i="2"/>
  <c r="J2924" i="2"/>
  <c r="J2925" i="2"/>
  <c r="J2926" i="2"/>
  <c r="J2927" i="2"/>
  <c r="J2928" i="2"/>
  <c r="J2929" i="2"/>
  <c r="J2930" i="2"/>
  <c r="J2931" i="2"/>
  <c r="J2932" i="2"/>
  <c r="J2933" i="2"/>
  <c r="J2934" i="2"/>
  <c r="J2935" i="2"/>
  <c r="J2936" i="2"/>
  <c r="J2937" i="2"/>
  <c r="J2938" i="2"/>
  <c r="J2939" i="2"/>
  <c r="J2940" i="2"/>
  <c r="J2941" i="2"/>
  <c r="J2942" i="2"/>
  <c r="J2943" i="2"/>
  <c r="J2944" i="2"/>
  <c r="J2945" i="2"/>
  <c r="J2946" i="2"/>
  <c r="J2947" i="2"/>
  <c r="J2948" i="2"/>
  <c r="J2949" i="2"/>
  <c r="J2950" i="2"/>
  <c r="J2951" i="2"/>
  <c r="J2952" i="2"/>
  <c r="J2953" i="2"/>
  <c r="J2954" i="2"/>
  <c r="J2955" i="2"/>
  <c r="J2956" i="2"/>
  <c r="J2957" i="2"/>
  <c r="J2958" i="2"/>
  <c r="J2959" i="2"/>
  <c r="J2960" i="2"/>
  <c r="J2961" i="2"/>
  <c r="J2962" i="2"/>
  <c r="J2963" i="2"/>
  <c r="J2964" i="2"/>
  <c r="J2965" i="2"/>
  <c r="J2966" i="2"/>
  <c r="J2967" i="2"/>
  <c r="J2968" i="2"/>
  <c r="J2969" i="2"/>
  <c r="J2970" i="2"/>
  <c r="J2971" i="2"/>
  <c r="J2972" i="2"/>
  <c r="J2973" i="2"/>
  <c r="J2974" i="2"/>
  <c r="J2975" i="2"/>
  <c r="J2976" i="2"/>
  <c r="J2977" i="2"/>
  <c r="J2978" i="2"/>
  <c r="J2979" i="2"/>
  <c r="J2980" i="2"/>
  <c r="J2981" i="2"/>
  <c r="J2982" i="2"/>
  <c r="J2983" i="2"/>
  <c r="J2984" i="2"/>
  <c r="J2985" i="2"/>
  <c r="J2986" i="2"/>
  <c r="J2987" i="2"/>
  <c r="J2988" i="2"/>
  <c r="J2989" i="2"/>
  <c r="J2990" i="2"/>
  <c r="J2991" i="2"/>
  <c r="J2992" i="2"/>
  <c r="J2993" i="2"/>
  <c r="J2994" i="2"/>
  <c r="J2995" i="2"/>
  <c r="J2996" i="2"/>
  <c r="J2997" i="2"/>
  <c r="J2998" i="2"/>
  <c r="J2999" i="2"/>
  <c r="J3000" i="2"/>
  <c r="J3001" i="2"/>
  <c r="J3002" i="2"/>
  <c r="J3003" i="2"/>
  <c r="J3004" i="2"/>
  <c r="J3005" i="2"/>
  <c r="J3007" i="2"/>
  <c r="J3008" i="2"/>
  <c r="J3009" i="2"/>
  <c r="J3010" i="2"/>
  <c r="J3011" i="2"/>
  <c r="J3012" i="2"/>
  <c r="J3013" i="2"/>
  <c r="J3014" i="2"/>
  <c r="J3015" i="2"/>
  <c r="J3016" i="2"/>
  <c r="J3017" i="2"/>
  <c r="J3018" i="2"/>
  <c r="J3019" i="2"/>
  <c r="J3020" i="2"/>
  <c r="J3021" i="2"/>
  <c r="J3022" i="2"/>
  <c r="J3023" i="2"/>
  <c r="J3024" i="2"/>
  <c r="J3025" i="2"/>
  <c r="J3026" i="2"/>
  <c r="J3027" i="2"/>
  <c r="J3028" i="2"/>
  <c r="J3029" i="2"/>
  <c r="J3030" i="2"/>
  <c r="J3031" i="2"/>
  <c r="J3032" i="2"/>
  <c r="J3033" i="2"/>
  <c r="J3035" i="2"/>
  <c r="J3036" i="2"/>
  <c r="J3038" i="2"/>
  <c r="J3039" i="2"/>
  <c r="J3042" i="2"/>
  <c r="J3043" i="2"/>
  <c r="J3044" i="2"/>
  <c r="J3045" i="2"/>
  <c r="J3046" i="2"/>
  <c r="J3047" i="2"/>
  <c r="J3048" i="2"/>
  <c r="J3049" i="2"/>
  <c r="J3050" i="2"/>
  <c r="J3052" i="2"/>
  <c r="J3053" i="2"/>
  <c r="J3054" i="2"/>
  <c r="J3055" i="2"/>
  <c r="J3056" i="2"/>
  <c r="J3057" i="2"/>
  <c r="J3058" i="2"/>
  <c r="J3059" i="2"/>
  <c r="J3060" i="2"/>
  <c r="J3063" i="2"/>
  <c r="J3064" i="2"/>
  <c r="J3065" i="2"/>
  <c r="J3066" i="2"/>
  <c r="J3067" i="2"/>
  <c r="J3068" i="2"/>
  <c r="J3069" i="2"/>
  <c r="J3070" i="2"/>
  <c r="J3071" i="2"/>
  <c r="J3072" i="2"/>
  <c r="J3074" i="2"/>
  <c r="J3075" i="2"/>
  <c r="J3076" i="2"/>
  <c r="J3077" i="2"/>
  <c r="J3078" i="2"/>
  <c r="J3079" i="2"/>
  <c r="J3080" i="2"/>
  <c r="J3081" i="2"/>
  <c r="J3082" i="2"/>
  <c r="J3083" i="2"/>
  <c r="J3084" i="2"/>
  <c r="J3085" i="2"/>
  <c r="J3086" i="2"/>
  <c r="J3087" i="2"/>
  <c r="J3088" i="2"/>
  <c r="J3089" i="2"/>
  <c r="J3090" i="2"/>
  <c r="J3091" i="2"/>
  <c r="J3092" i="2"/>
  <c r="J3093" i="2"/>
  <c r="J3094" i="2"/>
  <c r="J3097" i="2"/>
  <c r="J3098" i="2"/>
  <c r="J3099" i="2"/>
  <c r="J3100" i="2"/>
  <c r="J3101" i="2"/>
  <c r="J3103" i="2"/>
  <c r="J3104" i="2"/>
  <c r="J3105" i="2"/>
  <c r="J3106" i="2"/>
  <c r="J3107" i="2"/>
  <c r="J3108" i="2"/>
  <c r="J3109" i="2"/>
  <c r="J3110" i="2"/>
  <c r="J3111" i="2"/>
  <c r="J3112" i="2"/>
  <c r="J3113" i="2"/>
  <c r="J3114" i="2"/>
  <c r="J3115" i="2"/>
  <c r="J3116" i="2"/>
  <c r="J3117" i="2"/>
  <c r="J3118" i="2"/>
  <c r="J3119" i="2"/>
  <c r="J3120" i="2"/>
  <c r="J3121" i="2"/>
  <c r="J3122" i="2"/>
  <c r="J3123" i="2"/>
  <c r="J3124" i="2"/>
  <c r="J3125" i="2"/>
  <c r="J3126" i="2"/>
  <c r="J3128" i="2"/>
  <c r="J3129" i="2"/>
  <c r="J3130" i="2"/>
  <c r="J3132" i="2"/>
  <c r="J3133" i="2"/>
  <c r="J3136" i="2"/>
  <c r="J3140" i="2"/>
  <c r="J3144" i="2"/>
  <c r="J3147" i="2"/>
  <c r="J3148" i="2"/>
  <c r="J3149" i="2"/>
  <c r="J3150" i="2"/>
  <c r="J3152" i="2"/>
  <c r="J3153" i="2"/>
  <c r="J3155" i="2"/>
  <c r="J3165" i="2"/>
  <c r="J3166" i="2"/>
  <c r="J3167" i="2"/>
  <c r="J3168" i="2"/>
  <c r="J3169" i="2"/>
  <c r="J3170" i="2"/>
  <c r="J3171" i="2"/>
  <c r="J3172" i="2"/>
  <c r="J3175" i="2"/>
  <c r="J3176" i="2"/>
  <c r="J3181" i="2"/>
  <c r="J3183" i="2"/>
  <c r="J3184" i="2"/>
  <c r="J3189" i="2"/>
  <c r="J3190" i="2"/>
  <c r="J3192" i="2"/>
  <c r="J3194" i="2"/>
  <c r="J3195" i="2"/>
  <c r="J3196" i="2"/>
  <c r="J3198" i="2"/>
  <c r="J3199" i="2"/>
  <c r="J3200" i="2"/>
  <c r="J3201" i="2"/>
  <c r="J3202" i="2"/>
  <c r="J3203" i="2"/>
  <c r="J3205" i="2"/>
  <c r="J3207" i="2"/>
  <c r="J3208" i="2"/>
  <c r="J3211" i="2"/>
  <c r="J3213" i="2"/>
  <c r="J3214" i="2"/>
  <c r="J3216" i="2"/>
  <c r="J3217" i="2"/>
  <c r="J3218" i="2"/>
  <c r="J3219" i="2"/>
  <c r="J3220" i="2"/>
  <c r="J3222" i="2"/>
  <c r="J3227" i="2"/>
  <c r="J3231" i="2"/>
  <c r="J3238" i="2"/>
  <c r="J3240" i="2"/>
  <c r="J3246" i="2"/>
  <c r="J3249" i="2"/>
  <c r="J3250" i="2"/>
  <c r="J3253" i="2"/>
  <c r="J3255" i="2"/>
  <c r="J3257" i="2"/>
  <c r="J3258" i="2"/>
  <c r="J3259" i="2"/>
  <c r="J3260" i="2"/>
  <c r="J3261" i="2"/>
  <c r="J3264" i="2"/>
  <c r="J3266" i="2"/>
  <c r="J3270" i="2"/>
  <c r="J3271" i="2"/>
  <c r="J3272" i="2"/>
  <c r="J3273" i="2"/>
  <c r="J3274" i="2"/>
  <c r="J3275" i="2"/>
  <c r="J3276" i="2"/>
  <c r="J3277" i="2"/>
  <c r="J3278" i="2"/>
  <c r="J3279" i="2"/>
  <c r="J3280" i="2"/>
  <c r="J3281" i="2"/>
  <c r="J3282" i="2"/>
  <c r="J3283" i="2"/>
  <c r="J3284" i="2"/>
  <c r="J3285" i="2"/>
  <c r="J3286" i="2"/>
  <c r="J3287" i="2"/>
  <c r="J3288" i="2"/>
  <c r="J3289" i="2"/>
  <c r="J3290" i="2"/>
  <c r="J3291" i="2"/>
  <c r="J3292" i="2"/>
  <c r="J3294" i="2"/>
  <c r="J3295" i="2"/>
  <c r="J3297" i="2"/>
  <c r="J3298" i="2"/>
  <c r="J3299" i="2"/>
  <c r="J3300" i="2"/>
  <c r="J3301" i="2"/>
  <c r="J3302" i="2"/>
  <c r="J3303" i="2"/>
  <c r="J3305" i="2"/>
  <c r="J3306" i="2"/>
  <c r="J3307" i="2"/>
  <c r="J3308" i="2"/>
  <c r="J3309" i="2"/>
  <c r="J3310" i="2"/>
  <c r="J3311" i="2"/>
  <c r="J3312" i="2"/>
  <c r="J3313" i="2"/>
  <c r="J3314" i="2"/>
  <c r="J3315" i="2"/>
  <c r="J3316" i="2"/>
  <c r="J3317" i="2"/>
  <c r="J3318" i="2"/>
  <c r="J3319" i="2"/>
  <c r="J3320" i="2"/>
  <c r="J3321" i="2"/>
  <c r="J3322" i="2"/>
  <c r="J3323" i="2"/>
  <c r="J3324" i="2"/>
  <c r="J3325" i="2"/>
  <c r="J3326" i="2"/>
  <c r="J3327" i="2"/>
  <c r="J3328" i="2"/>
  <c r="J3329" i="2"/>
  <c r="J3330" i="2"/>
  <c r="J3331" i="2"/>
  <c r="J3332" i="2"/>
  <c r="J3333" i="2"/>
  <c r="J3334" i="2"/>
  <c r="J3335" i="2"/>
  <c r="J3337" i="2"/>
  <c r="J3338" i="2"/>
  <c r="J3339" i="2"/>
  <c r="J3340" i="2"/>
  <c r="J3341" i="2"/>
  <c r="J3342" i="2"/>
  <c r="J3343" i="2"/>
  <c r="J3344" i="2"/>
  <c r="J3345" i="2"/>
  <c r="J3346" i="2"/>
  <c r="J3347" i="2"/>
  <c r="J3348" i="2"/>
  <c r="J3349" i="2"/>
  <c r="J3350" i="2"/>
  <c r="J3351" i="2"/>
  <c r="J3352" i="2"/>
  <c r="J3353" i="2"/>
  <c r="J3354" i="2"/>
  <c r="J3355" i="2"/>
  <c r="J3356" i="2"/>
  <c r="J3357" i="2"/>
  <c r="J3358" i="2"/>
  <c r="J3359" i="2"/>
  <c r="J3360" i="2"/>
  <c r="J3361" i="2"/>
  <c r="J3362" i="2"/>
  <c r="J3363" i="2"/>
  <c r="J3364" i="2"/>
  <c r="J3365" i="2"/>
  <c r="J3366" i="2"/>
  <c r="J3367" i="2"/>
  <c r="J3368" i="2"/>
  <c r="J3369" i="2"/>
  <c r="J3370" i="2"/>
  <c r="J3371" i="2"/>
  <c r="J3372" i="2"/>
  <c r="J3373" i="2"/>
  <c r="J3374" i="2"/>
  <c r="J3375" i="2"/>
  <c r="J3378" i="2"/>
  <c r="J3379" i="2"/>
  <c r="J3380" i="2"/>
  <c r="J3381" i="2"/>
  <c r="J3382" i="2"/>
  <c r="J3383" i="2"/>
  <c r="J3384" i="2"/>
  <c r="J3385" i="2"/>
  <c r="J3386" i="2"/>
  <c r="J3387" i="2"/>
  <c r="J3388" i="2"/>
  <c r="J3389" i="2"/>
  <c r="J3390" i="2"/>
  <c r="J3391" i="2"/>
  <c r="J3392" i="2"/>
  <c r="J3393" i="2"/>
  <c r="J3394" i="2"/>
  <c r="J3395" i="2"/>
  <c r="J3396" i="2"/>
  <c r="J3397" i="2"/>
  <c r="J3398" i="2"/>
  <c r="J3399" i="2"/>
  <c r="J3400" i="2"/>
  <c r="J3401" i="2"/>
  <c r="J3402" i="2"/>
  <c r="J3403" i="2"/>
  <c r="J3404" i="2"/>
  <c r="J3405" i="2"/>
  <c r="J3406" i="2"/>
  <c r="J3407" i="2"/>
  <c r="J3408" i="2"/>
  <c r="J3409" i="2"/>
  <c r="J3410" i="2"/>
  <c r="J3411" i="2"/>
  <c r="J3412" i="2"/>
  <c r="J3413" i="2"/>
  <c r="J3414" i="2"/>
  <c r="J3415" i="2"/>
  <c r="J3416" i="2"/>
  <c r="J3417" i="2"/>
  <c r="J3418" i="2"/>
  <c r="J3419" i="2"/>
  <c r="J3420" i="2"/>
  <c r="J3421" i="2"/>
  <c r="J3422" i="2"/>
  <c r="J3423" i="2"/>
  <c r="J3424" i="2"/>
  <c r="J3425" i="2"/>
  <c r="J3426" i="2"/>
  <c r="J3427" i="2"/>
  <c r="J3428" i="2"/>
  <c r="J3429" i="2"/>
  <c r="J3430" i="2"/>
  <c r="J3431" i="2"/>
  <c r="J3432" i="2"/>
  <c r="J3433" i="2"/>
  <c r="J3434" i="2"/>
  <c r="J3435" i="2"/>
  <c r="J3436" i="2"/>
  <c r="J3437" i="2"/>
  <c r="J3438" i="2"/>
  <c r="J3439" i="2"/>
  <c r="J3440" i="2"/>
  <c r="J3441" i="2"/>
  <c r="J3442" i="2"/>
  <c r="J3443" i="2"/>
  <c r="J3444" i="2"/>
  <c r="J3445" i="2"/>
  <c r="J3446" i="2"/>
  <c r="J3447" i="2"/>
  <c r="J3448" i="2"/>
  <c r="J3449" i="2"/>
  <c r="J3450" i="2"/>
  <c r="J3451" i="2"/>
  <c r="J3452" i="2"/>
  <c r="J3453" i="2"/>
  <c r="J3454" i="2"/>
  <c r="J3455" i="2"/>
  <c r="J3456" i="2"/>
  <c r="J3457" i="2"/>
  <c r="J3458" i="2"/>
  <c r="J3459" i="2"/>
  <c r="J3460" i="2"/>
  <c r="J3461" i="2"/>
  <c r="J3462" i="2"/>
  <c r="J3463" i="2"/>
  <c r="J3464" i="2"/>
  <c r="J3465" i="2"/>
  <c r="J3466" i="2"/>
  <c r="J3467" i="2"/>
  <c r="J3468" i="2"/>
  <c r="J3469" i="2"/>
  <c r="J3474" i="2"/>
  <c r="J3475" i="2"/>
  <c r="J3476" i="2"/>
  <c r="J3477" i="2"/>
  <c r="J3478" i="2"/>
  <c r="J3479" i="2"/>
  <c r="J3480" i="2"/>
  <c r="J3482" i="2"/>
  <c r="J3483" i="2"/>
  <c r="J3487" i="2"/>
  <c r="J3488" i="2"/>
  <c r="J3489" i="2"/>
  <c r="J3490" i="2"/>
  <c r="J3491" i="2"/>
  <c r="J3492" i="2"/>
  <c r="J3493" i="2"/>
  <c r="J3494" i="2"/>
  <c r="J3495" i="2"/>
  <c r="J3496" i="2"/>
  <c r="J3497" i="2"/>
  <c r="J3498" i="2"/>
  <c r="J3499" i="2"/>
  <c r="J3500" i="2"/>
  <c r="J3501" i="2"/>
  <c r="J3502" i="2"/>
  <c r="J3503" i="2"/>
  <c r="J3504" i="2"/>
  <c r="J3505" i="2"/>
  <c r="J3506" i="2"/>
  <c r="J3507" i="2"/>
  <c r="J3508" i="2"/>
  <c r="J3511" i="2"/>
  <c r="J3512" i="2"/>
  <c r="J3513" i="2"/>
  <c r="J3514" i="2"/>
  <c r="J3515" i="2"/>
  <c r="J3516" i="2"/>
  <c r="J3517" i="2"/>
  <c r="J3518" i="2"/>
  <c r="J3519" i="2"/>
  <c r="J3520" i="2"/>
  <c r="J3521" i="2"/>
  <c r="J3523" i="2"/>
  <c r="J3524" i="2"/>
  <c r="J3525" i="2"/>
  <c r="J3526" i="2"/>
  <c r="J3527" i="2"/>
  <c r="J3528" i="2"/>
  <c r="J3529" i="2"/>
  <c r="J3530" i="2"/>
  <c r="J3531" i="2"/>
  <c r="J3532" i="2"/>
  <c r="J3533" i="2"/>
  <c r="J3534" i="2"/>
  <c r="J3535" i="2"/>
  <c r="J3536" i="2"/>
  <c r="J3537" i="2"/>
  <c r="J3538" i="2"/>
  <c r="J3539" i="2"/>
  <c r="J3540" i="2"/>
  <c r="J3541" i="2"/>
  <c r="J3542" i="2"/>
  <c r="J3543" i="2"/>
  <c r="J3544" i="2"/>
  <c r="J3546" i="2"/>
  <c r="J3547" i="2"/>
  <c r="J3548" i="2"/>
  <c r="J3549" i="2"/>
  <c r="J3551" i="2"/>
  <c r="J3552" i="2"/>
  <c r="J3553" i="2"/>
  <c r="J3554" i="2"/>
  <c r="J3555" i="2"/>
  <c r="J3556" i="2"/>
  <c r="J3557" i="2"/>
  <c r="J3558" i="2"/>
  <c r="J3562" i="2"/>
  <c r="J3563" i="2"/>
  <c r="J3565" i="2"/>
  <c r="J3566" i="2"/>
  <c r="J3570" i="2"/>
  <c r="J3571" i="2"/>
  <c r="J3572" i="2"/>
  <c r="J3574" i="2"/>
  <c r="J3576" i="2"/>
  <c r="J3577" i="2"/>
  <c r="J3578" i="2"/>
  <c r="J3579" i="2"/>
  <c r="J3581" i="2"/>
  <c r="J3584" i="2"/>
  <c r="J3585" i="2"/>
  <c r="J3586" i="2"/>
  <c r="J3587" i="2"/>
  <c r="J3588" i="2"/>
  <c r="J3589" i="2"/>
  <c r="J3590" i="2"/>
  <c r="J3591" i="2"/>
  <c r="J3592" i="2"/>
  <c r="J3594" i="2"/>
  <c r="J3595" i="2"/>
  <c r="J3596" i="2"/>
  <c r="J3597" i="2"/>
  <c r="J3599" i="2"/>
  <c r="J3600" i="2"/>
  <c r="J3601" i="2"/>
  <c r="J3603" i="2"/>
  <c r="J3604" i="2"/>
  <c r="J3605" i="2"/>
  <c r="J3606" i="2"/>
  <c r="J3607" i="2"/>
  <c r="J3608" i="2"/>
  <c r="J3610" i="2"/>
  <c r="J3611" i="2"/>
  <c r="J3612" i="2"/>
  <c r="J3613" i="2"/>
  <c r="J3614" i="2"/>
  <c r="J3616" i="2"/>
  <c r="J3617" i="2"/>
  <c r="J3618" i="2"/>
  <c r="J3619" i="2"/>
  <c r="J3620" i="2"/>
  <c r="J3621" i="2"/>
  <c r="J3622" i="2"/>
  <c r="J3623" i="2"/>
  <c r="J3624" i="2"/>
  <c r="J3626" i="2"/>
  <c r="J3627" i="2"/>
  <c r="J3629" i="2"/>
  <c r="J3630" i="2"/>
  <c r="J3631" i="2"/>
  <c r="J3634" i="2"/>
  <c r="J3635" i="2"/>
  <c r="J3636" i="2"/>
  <c r="J3638" i="2"/>
  <c r="J3639" i="2"/>
  <c r="J3641" i="2"/>
  <c r="J3642" i="2"/>
  <c r="J3643" i="2"/>
  <c r="J3644" i="2"/>
  <c r="J3645" i="2"/>
  <c r="J3646" i="2"/>
  <c r="J3647" i="2"/>
  <c r="J3648" i="2"/>
  <c r="J3649" i="2"/>
  <c r="J3650" i="2"/>
  <c r="J3651" i="2"/>
  <c r="J3652" i="2"/>
  <c r="J3653" i="2"/>
  <c r="J3654" i="2"/>
  <c r="J3655" i="2"/>
  <c r="J3656" i="2"/>
  <c r="J3657" i="2"/>
  <c r="J3658" i="2"/>
  <c r="J3659" i="2"/>
  <c r="J3660" i="2"/>
  <c r="J3661" i="2"/>
  <c r="J3662" i="2"/>
  <c r="J3663" i="2"/>
  <c r="J3664" i="2"/>
  <c r="J3665" i="2"/>
  <c r="J3666" i="2"/>
  <c r="J3667" i="2"/>
  <c r="J3668" i="2"/>
  <c r="J3669" i="2"/>
  <c r="J3670" i="2"/>
  <c r="J3671" i="2"/>
  <c r="J3672" i="2"/>
  <c r="J3673" i="2"/>
  <c r="J3674" i="2"/>
  <c r="J3675" i="2"/>
  <c r="J3676" i="2"/>
  <c r="J3677" i="2"/>
  <c r="J3678" i="2"/>
  <c r="J3679" i="2"/>
  <c r="J3680" i="2"/>
  <c r="J3681" i="2"/>
  <c r="J3682" i="2"/>
  <c r="J3683" i="2"/>
  <c r="J3684" i="2"/>
  <c r="J3685" i="2"/>
  <c r="J3686" i="2"/>
  <c r="J3687" i="2"/>
  <c r="J3688" i="2"/>
  <c r="J3689" i="2"/>
  <c r="J3690" i="2"/>
  <c r="J3691" i="2"/>
  <c r="J3692" i="2"/>
  <c r="J3693" i="2"/>
  <c r="J3694" i="2"/>
  <c r="J3695" i="2"/>
  <c r="J3696" i="2"/>
  <c r="J3697" i="2"/>
  <c r="J3698" i="2"/>
  <c r="J3699" i="2"/>
  <c r="J3700" i="2"/>
  <c r="J3701" i="2"/>
  <c r="J3702" i="2"/>
  <c r="J3703" i="2"/>
  <c r="J3704" i="2"/>
  <c r="J3705" i="2"/>
  <c r="J3706" i="2"/>
  <c r="J3707" i="2"/>
  <c r="J3708" i="2"/>
  <c r="J3709" i="2"/>
  <c r="J3711" i="2"/>
  <c r="J3712" i="2"/>
  <c r="J3713" i="2"/>
  <c r="J3714" i="2"/>
  <c r="J3715" i="2"/>
  <c r="J3716" i="2"/>
  <c r="J3717" i="2"/>
  <c r="J3718" i="2"/>
  <c r="J3719" i="2"/>
  <c r="J3720" i="2"/>
  <c r="J3721" i="2"/>
  <c r="J3722" i="2"/>
  <c r="J3723" i="2"/>
  <c r="J3724" i="2"/>
  <c r="J3725" i="2"/>
  <c r="J3726" i="2"/>
  <c r="J3727" i="2"/>
  <c r="J3728" i="2"/>
  <c r="J3729" i="2"/>
  <c r="J3730" i="2"/>
  <c r="J3731" i="2"/>
  <c r="J3732" i="2"/>
  <c r="J3733" i="2"/>
  <c r="J3735" i="2"/>
  <c r="J3736" i="2"/>
  <c r="J3738" i="2"/>
  <c r="J3739" i="2"/>
  <c r="J3740" i="2"/>
  <c r="J3741" i="2"/>
  <c r="J3742" i="2"/>
  <c r="J3743" i="2"/>
  <c r="J3744" i="2"/>
  <c r="J3745" i="2"/>
  <c r="J3746" i="2"/>
  <c r="J3747" i="2"/>
  <c r="J3748" i="2"/>
  <c r="J3749" i="2"/>
  <c r="J3750" i="2"/>
  <c r="J3751" i="2"/>
  <c r="J3752" i="2"/>
  <c r="J3754" i="2"/>
  <c r="J3755" i="2"/>
  <c r="J3756" i="2"/>
  <c r="J3757" i="2"/>
  <c r="J3760" i="2"/>
  <c r="J3761" i="2"/>
  <c r="J3762" i="2"/>
  <c r="J3763" i="2"/>
  <c r="J3764" i="2"/>
  <c r="J3765" i="2"/>
  <c r="J3767" i="2"/>
  <c r="J3770" i="2"/>
  <c r="J3771" i="2"/>
  <c r="J3772" i="2"/>
  <c r="J3773" i="2"/>
  <c r="J3774" i="2"/>
  <c r="J3775" i="2"/>
  <c r="J3777" i="2"/>
  <c r="J3779" i="2"/>
  <c r="J3780" i="2"/>
  <c r="J3781" i="2"/>
  <c r="J3782" i="2"/>
  <c r="J3785" i="2"/>
  <c r="J3786" i="2"/>
  <c r="J3787" i="2"/>
  <c r="J3789" i="2"/>
  <c r="J3790" i="2"/>
  <c r="J3793" i="2"/>
  <c r="J3794" i="2"/>
  <c r="J3796" i="2"/>
  <c r="J3797" i="2"/>
  <c r="J3799" i="2"/>
  <c r="J3800" i="2"/>
  <c r="J3802" i="2"/>
  <c r="J3803" i="2"/>
  <c r="J3805" i="2"/>
  <c r="J3806" i="2"/>
  <c r="J3807" i="2"/>
  <c r="J3808" i="2"/>
  <c r="J3809" i="2"/>
  <c r="J3810" i="2"/>
  <c r="J3811" i="2"/>
  <c r="J3812" i="2"/>
  <c r="J3813" i="2"/>
  <c r="J3814" i="2"/>
  <c r="J3815" i="2"/>
  <c r="J3816" i="2"/>
  <c r="J3819" i="2"/>
  <c r="J3820" i="2"/>
  <c r="J3821" i="2"/>
  <c r="J3823" i="2"/>
  <c r="J3824" i="2"/>
  <c r="J3825" i="2"/>
  <c r="J3827" i="2"/>
  <c r="J3828" i="2"/>
  <c r="J3829" i="2"/>
  <c r="J3830" i="2"/>
  <c r="J3831" i="2"/>
  <c r="J3833" i="2"/>
  <c r="J3834" i="2"/>
  <c r="J3837" i="2"/>
  <c r="J3839" i="2"/>
  <c r="J3840" i="2"/>
  <c r="J3841" i="2"/>
  <c r="J3842" i="2"/>
  <c r="J3848" i="2"/>
  <c r="J3849" i="2"/>
  <c r="J3850" i="2"/>
  <c r="J3851" i="2"/>
  <c r="J3852" i="2"/>
  <c r="J3853" i="2"/>
  <c r="J3854" i="2"/>
  <c r="J3855" i="2"/>
  <c r="J3856" i="2"/>
  <c r="J3857" i="2"/>
  <c r="J3860" i="2"/>
  <c r="J3861" i="2"/>
  <c r="J3862" i="2"/>
  <c r="J3863" i="2"/>
  <c r="J3864" i="2"/>
  <c r="J3865" i="2"/>
  <c r="J3866" i="2"/>
  <c r="J3867" i="2"/>
  <c r="J3868" i="2"/>
  <c r="J3869" i="2"/>
  <c r="J3870" i="2"/>
  <c r="J3871" i="2"/>
  <c r="J3872" i="2"/>
  <c r="J3873" i="2"/>
  <c r="J3874" i="2"/>
  <c r="J3875" i="2"/>
  <c r="J3876" i="2"/>
  <c r="J3877" i="2"/>
  <c r="J3878" i="2"/>
  <c r="J3879" i="2"/>
  <c r="J3881" i="2"/>
  <c r="J3882" i="2"/>
  <c r="J3883" i="2"/>
  <c r="J3884" i="2"/>
  <c r="J3885" i="2"/>
  <c r="J3886" i="2"/>
  <c r="J3887" i="2"/>
  <c r="J3888" i="2"/>
  <c r="J3889" i="2"/>
  <c r="J3890" i="2"/>
  <c r="J3891" i="2"/>
  <c r="J3892" i="2"/>
  <c r="J3893" i="2"/>
  <c r="J3894" i="2"/>
  <c r="J3895" i="2"/>
  <c r="J3896" i="2"/>
  <c r="J3897" i="2"/>
  <c r="J3898" i="2"/>
  <c r="J3899" i="2"/>
  <c r="J3900" i="2"/>
  <c r="J3901" i="2"/>
  <c r="J3902" i="2"/>
  <c r="J3903" i="2"/>
  <c r="J3904" i="2"/>
  <c r="J3905" i="2"/>
  <c r="J3906" i="2"/>
  <c r="J3907" i="2"/>
  <c r="J3908" i="2"/>
  <c r="J3909" i="2"/>
  <c r="J3910" i="2"/>
  <c r="J3911" i="2"/>
  <c r="J3912" i="2"/>
  <c r="J3913" i="2"/>
  <c r="J3914" i="2"/>
  <c r="J3915" i="2"/>
  <c r="J3916" i="2"/>
  <c r="J3917" i="2"/>
  <c r="J3918" i="2"/>
  <c r="J3919" i="2"/>
  <c r="J3920" i="2"/>
  <c r="J3921" i="2"/>
  <c r="J3922" i="2"/>
  <c r="J3923" i="2"/>
  <c r="J3924" i="2"/>
  <c r="J3925" i="2"/>
  <c r="J3926" i="2"/>
  <c r="J3929" i="2"/>
  <c r="J3930" i="2"/>
  <c r="J3931" i="2"/>
  <c r="J3932" i="2"/>
  <c r="J3933" i="2"/>
  <c r="J3934" i="2"/>
  <c r="J3935" i="2"/>
  <c r="J3936" i="2"/>
  <c r="J3937" i="2"/>
  <c r="J3938" i="2"/>
  <c r="J3939" i="2"/>
  <c r="J3941" i="2"/>
  <c r="J3942" i="2"/>
  <c r="J3944" i="2"/>
  <c r="J3945" i="2"/>
  <c r="J3946" i="2"/>
  <c r="J3948" i="2"/>
  <c r="J3949" i="2"/>
  <c r="J3951" i="2"/>
  <c r="J3952" i="2"/>
  <c r="J3959" i="2"/>
  <c r="J3961" i="2"/>
  <c r="J3962" i="2"/>
  <c r="J3963" i="2"/>
  <c r="J3964" i="2"/>
  <c r="J3965" i="2"/>
  <c r="J3966" i="2"/>
  <c r="J3967" i="2"/>
  <c r="J3968" i="2"/>
  <c r="J3969" i="2"/>
  <c r="J3970" i="2"/>
  <c r="J3971" i="2"/>
  <c r="J3972" i="2"/>
  <c r="J3973" i="2"/>
  <c r="J3974" i="2"/>
  <c r="J3975" i="2"/>
  <c r="J3976" i="2"/>
  <c r="J3977" i="2"/>
  <c r="J3978" i="2"/>
  <c r="J3979" i="2"/>
  <c r="J3980" i="2"/>
  <c r="J3981" i="2"/>
  <c r="J3982" i="2"/>
  <c r="J3984" i="2"/>
  <c r="J3987" i="2"/>
  <c r="J3988" i="2"/>
  <c r="J3990" i="2"/>
  <c r="J3991" i="2"/>
  <c r="J3992" i="2"/>
  <c r="J3995" i="2"/>
  <c r="J3998" i="2"/>
  <c r="J4001" i="2"/>
  <c r="J4002" i="2"/>
  <c r="J4003" i="2"/>
  <c r="J4004" i="2"/>
  <c r="J4005" i="2"/>
  <c r="J4006" i="2"/>
  <c r="J4007" i="2"/>
  <c r="J4008" i="2"/>
  <c r="J4009" i="2"/>
  <c r="J4010" i="2"/>
  <c r="J4011" i="2"/>
  <c r="J4012" i="2"/>
  <c r="J4013" i="2"/>
  <c r="J4014" i="2"/>
  <c r="J4015" i="2"/>
  <c r="J4016" i="2"/>
  <c r="J4017" i="2"/>
  <c r="J4018" i="2"/>
  <c r="J4019" i="2"/>
  <c r="J4020" i="2"/>
  <c r="J4021" i="2"/>
  <c r="J4022" i="2"/>
  <c r="J4023" i="2"/>
  <c r="J4024" i="2"/>
  <c r="J4025" i="2"/>
  <c r="J4026" i="2"/>
  <c r="J4027" i="2"/>
  <c r="J4028" i="2"/>
  <c r="J4030" i="2"/>
  <c r="J4031" i="2"/>
  <c r="J4032" i="2"/>
  <c r="J4034" i="2"/>
  <c r="J4036" i="2"/>
  <c r="J4039" i="2"/>
  <c r="J4040" i="2"/>
  <c r="J4041" i="2"/>
  <c r="J4044" i="2"/>
  <c r="J4045" i="2"/>
  <c r="J4048" i="2"/>
  <c r="J4049" i="2"/>
  <c r="J4050" i="2"/>
  <c r="J4051" i="2"/>
  <c r="J4052" i="2"/>
  <c r="J4053" i="2"/>
  <c r="J4054" i="2"/>
  <c r="J4055" i="2"/>
  <c r="J4056" i="2"/>
  <c r="J4057" i="2"/>
  <c r="J4058" i="2"/>
  <c r="J4059" i="2"/>
  <c r="J4060" i="2"/>
  <c r="J4061" i="2"/>
  <c r="J4062" i="2"/>
  <c r="J4063" i="2"/>
  <c r="J4064" i="2"/>
  <c r="J4065" i="2"/>
  <c r="J4066" i="2"/>
  <c r="J4067" i="2"/>
  <c r="J4068" i="2"/>
  <c r="J4069" i="2"/>
  <c r="J4070" i="2"/>
  <c r="J4071" i="2"/>
  <c r="J4072" i="2"/>
  <c r="J4073" i="2"/>
  <c r="J4074" i="2"/>
  <c r="J4075" i="2"/>
  <c r="J4076" i="2"/>
  <c r="J4077" i="2"/>
  <c r="J4078" i="2"/>
  <c r="J4082" i="2"/>
  <c r="J4083" i="2"/>
  <c r="J4084" i="2"/>
  <c r="J4085" i="2"/>
  <c r="J4086" i="2"/>
  <c r="J4087" i="2"/>
  <c r="J4088" i="2"/>
  <c r="J4089" i="2"/>
  <c r="J4090" i="2"/>
  <c r="J4091" i="2"/>
  <c r="J4092" i="2"/>
  <c r="J4093" i="2"/>
  <c r="J4094" i="2"/>
  <c r="J4095" i="2"/>
  <c r="J4096" i="2"/>
  <c r="J4097" i="2"/>
  <c r="J4098" i="2"/>
  <c r="J4099" i="2"/>
  <c r="J4100" i="2"/>
  <c r="J4101" i="2"/>
  <c r="J4102" i="2"/>
  <c r="J4103" i="2"/>
  <c r="J4104" i="2"/>
  <c r="J4105" i="2"/>
  <c r="J4106" i="2"/>
  <c r="J4107" i="2"/>
  <c r="J4108" i="2"/>
  <c r="J4109" i="2"/>
  <c r="J4110" i="2"/>
  <c r="J4111" i="2"/>
  <c r="J4112" i="2"/>
  <c r="J4113" i="2"/>
  <c r="J4114" i="2"/>
  <c r="J4115" i="2"/>
  <c r="J4116" i="2"/>
  <c r="J4117" i="2"/>
  <c r="J4118" i="2"/>
  <c r="J4119" i="2"/>
  <c r="J4120" i="2"/>
  <c r="J4121" i="2"/>
  <c r="J4122" i="2"/>
  <c r="J4123" i="2"/>
  <c r="J4124" i="2"/>
  <c r="J4125" i="2"/>
  <c r="J4126" i="2"/>
  <c r="J4127" i="2"/>
  <c r="J4128" i="2"/>
  <c r="J4129" i="2"/>
  <c r="J4130" i="2"/>
  <c r="J4131" i="2"/>
  <c r="J4132" i="2"/>
  <c r="J4133" i="2"/>
  <c r="J4134" i="2"/>
  <c r="J4135" i="2"/>
  <c r="J4136" i="2"/>
  <c r="J4137" i="2"/>
  <c r="J4138" i="2"/>
  <c r="J4139" i="2"/>
  <c r="J4140" i="2"/>
  <c r="J4141" i="2"/>
  <c r="J4142" i="2"/>
  <c r="J4143" i="2"/>
  <c r="J4144" i="2"/>
  <c r="J4145" i="2"/>
  <c r="J4146" i="2"/>
  <c r="J4147" i="2"/>
  <c r="J4148" i="2"/>
  <c r="J4149" i="2"/>
  <c r="J4150" i="2"/>
  <c r="J4151" i="2"/>
  <c r="J4152" i="2"/>
  <c r="J4153" i="2"/>
  <c r="J4154" i="2"/>
  <c r="J4155" i="2"/>
  <c r="J4156" i="2"/>
  <c r="J4157" i="2"/>
  <c r="J4158" i="2"/>
  <c r="J4159" i="2"/>
  <c r="J4160" i="2"/>
  <c r="J4161" i="2"/>
  <c r="J4162" i="2"/>
  <c r="J4163" i="2"/>
  <c r="J4164" i="2"/>
  <c r="J4165" i="2"/>
  <c r="J4166" i="2"/>
  <c r="J4167" i="2"/>
  <c r="J4168" i="2"/>
  <c r="J4169" i="2"/>
  <c r="J4170" i="2"/>
  <c r="J4171" i="2"/>
  <c r="J4172" i="2"/>
  <c r="J4173" i="2"/>
  <c r="J4174" i="2"/>
  <c r="J4175" i="2"/>
  <c r="J4176" i="2"/>
  <c r="J4177" i="2"/>
  <c r="J4178" i="2"/>
  <c r="J4179" i="2"/>
  <c r="J4180" i="2"/>
  <c r="J4181" i="2"/>
  <c r="J4182" i="2"/>
  <c r="J4183" i="2"/>
  <c r="J4184" i="2"/>
  <c r="J4185" i="2"/>
  <c r="J4186" i="2"/>
  <c r="J4187" i="2"/>
  <c r="J4188" i="2"/>
  <c r="J4189" i="2"/>
  <c r="J4190" i="2"/>
  <c r="J4191" i="2"/>
  <c r="J4192" i="2"/>
  <c r="J4193" i="2"/>
  <c r="J4194" i="2"/>
  <c r="J4195" i="2"/>
  <c r="J4196" i="2"/>
  <c r="J4197" i="2"/>
  <c r="J4198" i="2"/>
  <c r="J4199" i="2"/>
  <c r="J4200" i="2"/>
  <c r="J4201" i="2"/>
  <c r="J4202" i="2"/>
  <c r="J4203" i="2"/>
  <c r="J4204" i="2"/>
  <c r="J4205" i="2"/>
  <c r="J4206" i="2"/>
  <c r="J4207" i="2"/>
  <c r="J4208" i="2"/>
  <c r="J4209" i="2"/>
  <c r="J4210" i="2"/>
  <c r="J4211" i="2"/>
  <c r="J4212" i="2"/>
  <c r="J4213" i="2"/>
  <c r="J4214" i="2"/>
  <c r="J4215" i="2"/>
  <c r="J4216" i="2"/>
  <c r="J4217" i="2"/>
  <c r="J4218" i="2"/>
  <c r="J4219" i="2"/>
  <c r="J4220" i="2"/>
  <c r="J4221" i="2"/>
  <c r="J4222" i="2"/>
  <c r="J4223" i="2"/>
  <c r="J4224" i="2"/>
  <c r="J4225" i="2"/>
  <c r="J4226" i="2"/>
  <c r="J4227" i="2"/>
  <c r="J4228" i="2"/>
  <c r="J4229" i="2"/>
  <c r="J4230" i="2"/>
  <c r="J4231" i="2"/>
  <c r="J4232" i="2"/>
  <c r="J4233" i="2"/>
  <c r="J4234" i="2"/>
  <c r="J4235" i="2"/>
  <c r="J4236" i="2"/>
  <c r="J4237" i="2"/>
  <c r="J4238" i="2"/>
  <c r="J4239" i="2"/>
  <c r="J4240" i="2"/>
  <c r="J4241" i="2"/>
  <c r="J4242" i="2"/>
  <c r="J4243" i="2"/>
  <c r="J4244" i="2"/>
  <c r="J4245" i="2"/>
  <c r="J4246" i="2"/>
  <c r="J4247" i="2"/>
  <c r="J4248" i="2"/>
  <c r="J4249" i="2"/>
  <c r="J4250" i="2"/>
  <c r="J4251" i="2"/>
  <c r="J4252" i="2"/>
  <c r="J4253" i="2"/>
  <c r="J4254" i="2"/>
  <c r="J4255" i="2"/>
  <c r="J4256" i="2"/>
  <c r="J4257" i="2"/>
  <c r="J4258" i="2"/>
  <c r="J4259" i="2"/>
  <c r="J4260" i="2"/>
  <c r="J4261" i="2"/>
  <c r="J4262" i="2"/>
  <c r="J4263" i="2"/>
  <c r="J4264" i="2"/>
  <c r="J4265" i="2"/>
  <c r="J4266" i="2"/>
  <c r="J4267" i="2"/>
  <c r="J4268" i="2"/>
  <c r="J4269" i="2"/>
  <c r="J4270" i="2"/>
  <c r="J4271" i="2"/>
  <c r="J4272" i="2"/>
  <c r="J4273" i="2"/>
  <c r="J4274" i="2"/>
  <c r="J4275" i="2"/>
  <c r="J4276" i="2"/>
  <c r="J4277" i="2"/>
  <c r="J4278" i="2"/>
  <c r="J4279" i="2"/>
  <c r="J4280" i="2"/>
  <c r="J4281" i="2"/>
  <c r="J4282" i="2"/>
  <c r="J4283" i="2"/>
  <c r="J4284" i="2"/>
  <c r="J4285" i="2"/>
  <c r="J4286" i="2"/>
  <c r="J4287" i="2"/>
  <c r="J4288" i="2"/>
  <c r="J4289" i="2"/>
  <c r="J4290" i="2"/>
  <c r="J4291" i="2"/>
  <c r="J4292" i="2"/>
  <c r="J4293" i="2"/>
  <c r="J4294" i="2"/>
  <c r="J4295" i="2"/>
  <c r="J4296" i="2"/>
  <c r="J4297" i="2"/>
  <c r="J4298" i="2"/>
  <c r="J4299" i="2"/>
  <c r="J4300" i="2"/>
  <c r="J4301" i="2"/>
  <c r="J4302" i="2"/>
  <c r="J4303" i="2"/>
  <c r="J4304" i="2"/>
  <c r="J4305" i="2"/>
  <c r="J4306" i="2"/>
  <c r="J4307" i="2"/>
  <c r="J4308" i="2"/>
  <c r="J4309" i="2"/>
  <c r="J4310" i="2"/>
  <c r="J4311" i="2"/>
  <c r="J4312" i="2"/>
  <c r="J4313" i="2"/>
  <c r="J4314" i="2"/>
  <c r="J4315" i="2"/>
  <c r="J4316" i="2"/>
  <c r="J4317" i="2"/>
  <c r="J4318" i="2"/>
  <c r="J4319" i="2"/>
  <c r="J4320" i="2"/>
  <c r="J4321" i="2"/>
  <c r="J4322" i="2"/>
  <c r="J4323" i="2"/>
  <c r="J4324" i="2"/>
  <c r="J4325" i="2"/>
  <c r="J4326" i="2"/>
  <c r="J4327" i="2"/>
  <c r="J4328" i="2"/>
  <c r="J4329" i="2"/>
  <c r="J4330" i="2"/>
  <c r="J4331" i="2"/>
  <c r="J4332" i="2"/>
  <c r="J4333" i="2"/>
  <c r="J4334" i="2"/>
  <c r="J4335" i="2"/>
  <c r="J4336" i="2"/>
  <c r="J4337" i="2"/>
  <c r="J4338" i="2"/>
  <c r="J4339" i="2"/>
  <c r="J4340" i="2"/>
  <c r="J4341" i="2"/>
  <c r="J4342" i="2"/>
  <c r="J4343" i="2"/>
  <c r="J4344" i="2"/>
  <c r="J4345" i="2"/>
  <c r="J4346" i="2"/>
  <c r="J4347" i="2"/>
  <c r="J4348" i="2"/>
  <c r="J4349" i="2"/>
  <c r="J4350" i="2"/>
  <c r="J4352" i="2"/>
  <c r="J4353" i="2"/>
  <c r="J4354" i="2"/>
  <c r="J4355" i="2"/>
  <c r="J4356" i="2"/>
  <c r="J4357" i="2"/>
  <c r="J4358" i="2"/>
  <c r="J4359" i="2"/>
  <c r="J4360" i="2"/>
  <c r="J4361" i="2"/>
  <c r="J4362" i="2"/>
  <c r="J4363" i="2"/>
  <c r="J4367" i="2"/>
  <c r="J4368" i="2"/>
  <c r="J4369" i="2"/>
  <c r="J4370" i="2"/>
  <c r="J4371" i="2"/>
  <c r="J4372" i="2"/>
  <c r="J4373" i="2"/>
  <c r="J4374" i="2"/>
  <c r="J4375" i="2"/>
  <c r="J4376" i="2"/>
  <c r="J4377" i="2"/>
  <c r="J4378" i="2"/>
  <c r="J4379" i="2"/>
  <c r="J4380" i="2"/>
  <c r="J4381" i="2"/>
  <c r="J4382" i="2"/>
  <c r="J4383" i="2"/>
  <c r="J4384" i="2"/>
  <c r="J4385" i="2"/>
  <c r="J4386" i="2"/>
  <c r="J4387" i="2"/>
  <c r="J4388" i="2"/>
  <c r="J4389" i="2"/>
  <c r="J4390" i="2"/>
  <c r="J4391" i="2"/>
  <c r="J4392" i="2"/>
  <c r="J4393" i="2"/>
  <c r="J4394" i="2"/>
  <c r="J4395" i="2"/>
  <c r="J4396" i="2"/>
  <c r="J4397" i="2"/>
  <c r="J4398" i="2"/>
  <c r="J4399" i="2"/>
  <c r="J4400" i="2"/>
  <c r="J4401" i="2"/>
  <c r="J4402" i="2"/>
  <c r="J4403" i="2"/>
  <c r="J4404" i="2"/>
  <c r="J4405" i="2"/>
  <c r="J4406" i="2"/>
  <c r="J4407" i="2"/>
  <c r="J4408" i="2"/>
  <c r="J4409" i="2"/>
  <c r="J4410" i="2"/>
  <c r="J4411" i="2"/>
  <c r="J4412" i="2"/>
  <c r="J4413" i="2"/>
  <c r="J4414" i="2"/>
  <c r="J4415" i="2"/>
  <c r="J4416" i="2"/>
  <c r="J4417" i="2"/>
  <c r="J4418" i="2"/>
  <c r="J4419" i="2"/>
  <c r="J4420" i="2"/>
  <c r="J4421" i="2"/>
  <c r="J4422" i="2"/>
  <c r="J4423" i="2"/>
  <c r="J4424" i="2"/>
  <c r="J4425" i="2"/>
  <c r="J4426" i="2"/>
  <c r="J4427" i="2"/>
  <c r="J4428" i="2"/>
  <c r="J4429" i="2"/>
  <c r="J4430" i="2"/>
  <c r="J4431" i="2"/>
  <c r="J4432" i="2"/>
  <c r="J4433" i="2"/>
  <c r="J4434" i="2"/>
  <c r="J4435" i="2"/>
  <c r="J4436" i="2"/>
  <c r="J4438" i="2"/>
  <c r="J4439" i="2"/>
  <c r="J4440" i="2"/>
  <c r="J4441" i="2"/>
  <c r="J4442" i="2"/>
  <c r="J4443" i="2"/>
  <c r="J4444" i="2"/>
  <c r="J4445" i="2"/>
  <c r="J4446" i="2"/>
  <c r="J4447" i="2"/>
  <c r="J4448" i="2"/>
  <c r="J4449" i="2"/>
  <c r="J4450" i="2"/>
  <c r="J4451" i="2"/>
  <c r="J4452" i="2"/>
  <c r="J4453" i="2"/>
  <c r="J4454" i="2"/>
  <c r="J4455" i="2"/>
  <c r="J4456" i="2"/>
  <c r="J4457" i="2"/>
  <c r="J4458" i="2"/>
  <c r="J4459" i="2"/>
  <c r="J4460" i="2"/>
  <c r="J4461" i="2"/>
  <c r="J4462" i="2"/>
  <c r="J4463" i="2"/>
  <c r="J4464" i="2"/>
  <c r="J4465" i="2"/>
  <c r="J4466" i="2"/>
  <c r="J4467" i="2"/>
  <c r="J4468" i="2"/>
  <c r="J4469" i="2"/>
  <c r="J4470" i="2"/>
  <c r="J4471" i="2"/>
  <c r="J4472" i="2"/>
  <c r="J4473" i="2"/>
  <c r="J4474" i="2"/>
  <c r="J4475" i="2"/>
  <c r="J4476" i="2"/>
  <c r="J4477" i="2"/>
  <c r="J4478" i="2"/>
  <c r="J4479" i="2"/>
  <c r="J4480" i="2"/>
  <c r="J4481" i="2"/>
  <c r="J4482" i="2"/>
  <c r="J4483" i="2"/>
  <c r="J4484" i="2"/>
  <c r="J4485" i="2"/>
  <c r="J4486" i="2"/>
  <c r="J4487" i="2"/>
  <c r="J4488" i="2"/>
  <c r="J4489" i="2"/>
  <c r="J4490" i="2"/>
  <c r="J4491" i="2"/>
  <c r="J4492" i="2"/>
  <c r="J4493" i="2"/>
  <c r="J4494" i="2"/>
  <c r="J4495" i="2"/>
  <c r="J4496" i="2"/>
  <c r="J4497" i="2"/>
  <c r="J4498" i="2"/>
  <c r="J4499" i="2"/>
  <c r="J4500" i="2"/>
  <c r="J4501" i="2"/>
  <c r="J4502" i="2"/>
  <c r="J4503" i="2"/>
  <c r="J4504" i="2"/>
  <c r="J4505" i="2"/>
  <c r="J4506" i="2"/>
  <c r="J4507" i="2"/>
  <c r="J4508" i="2"/>
  <c r="J4509" i="2"/>
  <c r="J4510" i="2"/>
  <c r="J4511" i="2"/>
  <c r="J4512" i="2"/>
  <c r="J4513" i="2"/>
  <c r="J4514" i="2"/>
  <c r="J4515" i="2"/>
  <c r="J4516" i="2"/>
  <c r="J4517" i="2"/>
  <c r="J4518" i="2"/>
  <c r="J4519" i="2"/>
  <c r="J4520" i="2"/>
  <c r="J4521" i="2"/>
  <c r="J4522" i="2"/>
  <c r="J4523" i="2"/>
  <c r="J4524" i="2"/>
  <c r="J4525" i="2"/>
  <c r="J4526" i="2"/>
  <c r="J4527" i="2"/>
  <c r="J4528" i="2"/>
  <c r="J4529" i="2"/>
  <c r="J4530" i="2"/>
  <c r="J4531" i="2"/>
  <c r="J4532" i="2"/>
  <c r="J4533" i="2"/>
  <c r="J4534" i="2"/>
  <c r="J4535" i="2"/>
  <c r="J4536" i="2"/>
  <c r="J4537" i="2"/>
  <c r="J4538" i="2"/>
  <c r="J4539" i="2"/>
  <c r="J4540" i="2"/>
  <c r="J4541" i="2"/>
  <c r="J4542" i="2"/>
  <c r="J4543" i="2"/>
  <c r="J4544" i="2"/>
  <c r="J4545" i="2"/>
  <c r="J4546" i="2"/>
  <c r="J4547" i="2"/>
  <c r="J4548" i="2"/>
  <c r="J4549" i="2"/>
  <c r="J4550" i="2"/>
  <c r="J4551" i="2"/>
  <c r="J4552" i="2"/>
  <c r="J4553" i="2"/>
  <c r="J4554" i="2"/>
  <c r="J4555" i="2"/>
  <c r="J4556" i="2"/>
  <c r="J4557" i="2"/>
  <c r="J4558" i="2"/>
  <c r="J4559" i="2"/>
  <c r="J4560" i="2"/>
  <c r="J4561" i="2"/>
  <c r="J4562" i="2"/>
  <c r="J4563" i="2"/>
  <c r="J4564" i="2"/>
  <c r="J4565" i="2"/>
  <c r="J4566" i="2"/>
  <c r="J4567" i="2"/>
  <c r="J4568" i="2"/>
  <c r="J4569" i="2"/>
  <c r="J4570" i="2"/>
  <c r="J4571" i="2"/>
  <c r="J4572" i="2"/>
  <c r="J4573" i="2"/>
  <c r="J4574" i="2"/>
  <c r="J4575" i="2"/>
  <c r="J4576" i="2"/>
  <c r="J4577" i="2"/>
  <c r="J4578" i="2"/>
  <c r="J4579" i="2"/>
  <c r="J4580" i="2"/>
  <c r="J4581" i="2"/>
  <c r="J4582" i="2"/>
  <c r="J4583" i="2"/>
  <c r="J4584" i="2"/>
  <c r="J4585" i="2"/>
  <c r="J4586" i="2"/>
  <c r="J4587" i="2"/>
  <c r="J4588" i="2"/>
  <c r="J4589" i="2"/>
  <c r="J4590" i="2"/>
  <c r="J4591" i="2"/>
  <c r="J4592" i="2"/>
  <c r="J4593" i="2"/>
  <c r="J4594" i="2"/>
  <c r="J4595" i="2"/>
  <c r="J4596" i="2"/>
  <c r="J4597" i="2"/>
  <c r="J4598" i="2"/>
  <c r="J4599" i="2"/>
  <c r="J4600" i="2"/>
  <c r="J4601" i="2"/>
  <c r="J4602" i="2"/>
  <c r="J4603" i="2"/>
  <c r="J4604" i="2"/>
  <c r="J4605" i="2"/>
  <c r="J4606" i="2"/>
  <c r="J4607" i="2"/>
  <c r="J4608" i="2"/>
  <c r="J4609" i="2"/>
  <c r="J4610" i="2"/>
  <c r="J4611" i="2"/>
  <c r="J4612" i="2"/>
  <c r="J4615" i="2"/>
  <c r="J4616" i="2"/>
  <c r="J4617" i="2"/>
  <c r="J4618" i="2"/>
  <c r="J4619" i="2"/>
  <c r="J4620" i="2"/>
  <c r="J4623" i="2"/>
  <c r="J4624" i="2"/>
  <c r="J4625" i="2"/>
  <c r="J4626" i="2"/>
  <c r="J4628" i="2"/>
  <c r="J4629" i="2"/>
  <c r="J4630" i="2"/>
  <c r="J4631" i="2"/>
  <c r="J4632" i="2"/>
  <c r="J4633" i="2"/>
  <c r="J4634" i="2"/>
  <c r="J4635" i="2"/>
  <c r="J4636" i="2"/>
  <c r="J4637" i="2"/>
  <c r="J4638" i="2"/>
  <c r="J4639" i="2"/>
  <c r="J4640" i="2"/>
  <c r="J4641" i="2"/>
  <c r="J4642" i="2"/>
  <c r="J4643" i="2"/>
  <c r="J4644" i="2"/>
  <c r="J4645" i="2"/>
  <c r="J4646" i="2"/>
  <c r="J4647" i="2"/>
  <c r="J4648" i="2"/>
  <c r="J4649" i="2"/>
  <c r="J4650" i="2"/>
  <c r="J4651" i="2"/>
  <c r="J4652" i="2"/>
  <c r="J4653" i="2"/>
  <c r="J4654" i="2"/>
  <c r="J4655" i="2"/>
  <c r="J4656" i="2"/>
  <c r="J4657" i="2"/>
  <c r="J4658" i="2"/>
  <c r="J4659" i="2"/>
  <c r="J4660" i="2"/>
  <c r="J4661" i="2"/>
  <c r="J4662" i="2"/>
  <c r="J4663" i="2"/>
  <c r="J4664" i="2"/>
  <c r="J4665" i="2"/>
  <c r="J4666" i="2"/>
  <c r="J4667" i="2"/>
  <c r="J4668" i="2"/>
  <c r="J4669" i="2"/>
  <c r="J4670" i="2"/>
  <c r="J4671" i="2"/>
  <c r="J4672" i="2"/>
  <c r="J4673" i="2"/>
  <c r="J4674" i="2"/>
  <c r="J4675" i="2"/>
  <c r="J4676" i="2"/>
  <c r="J4677" i="2"/>
  <c r="J4678" i="2"/>
  <c r="J4679" i="2"/>
  <c r="J4680" i="2"/>
  <c r="J4681" i="2"/>
  <c r="J4682" i="2"/>
  <c r="J4683" i="2"/>
  <c r="J4684" i="2"/>
  <c r="J4685" i="2"/>
  <c r="J4686" i="2"/>
  <c r="J4687" i="2"/>
  <c r="J4688" i="2"/>
  <c r="J4689" i="2"/>
  <c r="J4690" i="2"/>
  <c r="J4691" i="2"/>
  <c r="J4692" i="2"/>
  <c r="J4693" i="2"/>
  <c r="J4694" i="2"/>
  <c r="J4695" i="2"/>
  <c r="J4696" i="2"/>
  <c r="J4697" i="2"/>
  <c r="J4698" i="2"/>
  <c r="J4699" i="2"/>
  <c r="J4700" i="2"/>
  <c r="J4701" i="2"/>
  <c r="J4702" i="2"/>
  <c r="J4703" i="2"/>
  <c r="J4704" i="2"/>
  <c r="J4705" i="2"/>
  <c r="J4706" i="2"/>
  <c r="J4707" i="2"/>
  <c r="J4708" i="2"/>
  <c r="J4709" i="2"/>
  <c r="J4710" i="2"/>
  <c r="J4711" i="2"/>
  <c r="J4712" i="2"/>
  <c r="J4713" i="2"/>
  <c r="J4714" i="2"/>
  <c r="J4715" i="2"/>
  <c r="J4716" i="2"/>
  <c r="J4717" i="2"/>
  <c r="J4718" i="2"/>
  <c r="J4719" i="2"/>
  <c r="J4720" i="2"/>
  <c r="J4721" i="2"/>
  <c r="J4722" i="2"/>
  <c r="J4723" i="2"/>
  <c r="J4724" i="2"/>
  <c r="J4725" i="2"/>
  <c r="J4726" i="2"/>
  <c r="J4727" i="2"/>
  <c r="J4728" i="2"/>
  <c r="J4729" i="2"/>
  <c r="J4730" i="2"/>
  <c r="J4731" i="2"/>
  <c r="J4732" i="2"/>
  <c r="J4733" i="2"/>
  <c r="J4734" i="2"/>
  <c r="J4735" i="2"/>
  <c r="J4736" i="2"/>
  <c r="J4737" i="2"/>
  <c r="J4738" i="2"/>
  <c r="J4739" i="2"/>
  <c r="J4740" i="2"/>
  <c r="J4741" i="2"/>
  <c r="J4742" i="2"/>
  <c r="J4743" i="2"/>
  <c r="J4744" i="2"/>
  <c r="J4745" i="2"/>
  <c r="J4746" i="2"/>
  <c r="J4747" i="2"/>
  <c r="J4748" i="2"/>
  <c r="J4749" i="2"/>
  <c r="J4750" i="2"/>
  <c r="J4751" i="2"/>
  <c r="J4752" i="2"/>
  <c r="J4753" i="2"/>
  <c r="J4754" i="2"/>
  <c r="J4755" i="2"/>
  <c r="J4756" i="2"/>
  <c r="J4757" i="2"/>
  <c r="J4758" i="2"/>
  <c r="J4759" i="2"/>
  <c r="J4760" i="2"/>
  <c r="J4761" i="2"/>
  <c r="J4762" i="2"/>
  <c r="J4763" i="2"/>
  <c r="J4764" i="2"/>
  <c r="J4765" i="2"/>
  <c r="J4766" i="2"/>
  <c r="J4767" i="2"/>
  <c r="J4768" i="2"/>
  <c r="J4769" i="2"/>
  <c r="J4770" i="2"/>
  <c r="J4771" i="2"/>
  <c r="J4772" i="2"/>
  <c r="J4773" i="2"/>
  <c r="J4774" i="2"/>
  <c r="J4775" i="2"/>
  <c r="J4776" i="2"/>
  <c r="J4777" i="2"/>
  <c r="J4778" i="2"/>
  <c r="J4779" i="2"/>
  <c r="J4780" i="2"/>
  <c r="J4781" i="2"/>
  <c r="J4782" i="2"/>
  <c r="J4783" i="2"/>
  <c r="J4784" i="2"/>
  <c r="J4785" i="2"/>
  <c r="J4786" i="2"/>
  <c r="J4787" i="2"/>
  <c r="J4788" i="2"/>
  <c r="J4789" i="2"/>
  <c r="J4790" i="2"/>
  <c r="J4791" i="2"/>
  <c r="J4792" i="2"/>
  <c r="J4793" i="2"/>
  <c r="J4794" i="2"/>
  <c r="J4795" i="2"/>
  <c r="J4796" i="2"/>
  <c r="J4797" i="2"/>
  <c r="J4798" i="2"/>
  <c r="J4799" i="2"/>
  <c r="J4800" i="2"/>
  <c r="J4801" i="2"/>
  <c r="J4802" i="2"/>
  <c r="J4803" i="2"/>
  <c r="J4804" i="2"/>
  <c r="J4805" i="2"/>
  <c r="J4806" i="2"/>
  <c r="J4807" i="2"/>
  <c r="J4808" i="2"/>
  <c r="J4809" i="2"/>
  <c r="J4810" i="2"/>
  <c r="J4811" i="2"/>
  <c r="J4812" i="2"/>
  <c r="J4813" i="2"/>
  <c r="J4814" i="2"/>
  <c r="J4815" i="2"/>
  <c r="J4816" i="2"/>
  <c r="J4817" i="2"/>
  <c r="J4818" i="2"/>
  <c r="J4819" i="2"/>
  <c r="J4820" i="2"/>
  <c r="J4821" i="2"/>
  <c r="J4822" i="2"/>
  <c r="J4823" i="2"/>
  <c r="J4824" i="2"/>
  <c r="J4825" i="2"/>
  <c r="J4826" i="2"/>
  <c r="J4827" i="2"/>
  <c r="J4828" i="2"/>
  <c r="J4829" i="2"/>
  <c r="J4830" i="2"/>
  <c r="J4831" i="2"/>
  <c r="J4832" i="2"/>
  <c r="J4833" i="2"/>
  <c r="J4834" i="2"/>
  <c r="J4835" i="2"/>
  <c r="J4836" i="2"/>
  <c r="J4837" i="2"/>
  <c r="J4838" i="2"/>
  <c r="J4839" i="2"/>
  <c r="J4840" i="2"/>
  <c r="J4841" i="2"/>
  <c r="J4842" i="2"/>
  <c r="J4843" i="2"/>
  <c r="J4844" i="2"/>
  <c r="J4845" i="2"/>
  <c r="J4846" i="2"/>
  <c r="J4847" i="2"/>
  <c r="J4848" i="2"/>
  <c r="J4849" i="2"/>
  <c r="J4850" i="2"/>
  <c r="J4851" i="2"/>
  <c r="J4852" i="2"/>
  <c r="J4853" i="2"/>
  <c r="J4854" i="2"/>
  <c r="J4855" i="2"/>
  <c r="J4856" i="2"/>
  <c r="J4857" i="2"/>
  <c r="J4858" i="2"/>
  <c r="J4859" i="2"/>
  <c r="J4860" i="2"/>
  <c r="J4861" i="2"/>
  <c r="J4862" i="2"/>
  <c r="J4863" i="2"/>
  <c r="J4864" i="2"/>
  <c r="J4865" i="2"/>
  <c r="J4866" i="2"/>
  <c r="J4867" i="2"/>
  <c r="J4868" i="2"/>
  <c r="J4869" i="2"/>
  <c r="J4870" i="2"/>
  <c r="J4871" i="2"/>
  <c r="J4872" i="2"/>
  <c r="J4873" i="2"/>
  <c r="J4874" i="2"/>
  <c r="J4875" i="2"/>
  <c r="J4876" i="2"/>
  <c r="J4877" i="2"/>
  <c r="J4878" i="2"/>
  <c r="J4879" i="2"/>
  <c r="J4880" i="2"/>
  <c r="J4881" i="2"/>
  <c r="J4882" i="2"/>
  <c r="J4883" i="2"/>
  <c r="J4884" i="2"/>
  <c r="J4885" i="2"/>
  <c r="J4886" i="2"/>
  <c r="J4887" i="2"/>
  <c r="J4888" i="2"/>
  <c r="J4889" i="2"/>
  <c r="J4890" i="2"/>
  <c r="J4891" i="2"/>
  <c r="J4892" i="2"/>
  <c r="J4893" i="2"/>
  <c r="J4894" i="2"/>
  <c r="J4895" i="2"/>
  <c r="J4896" i="2"/>
  <c r="J4897" i="2"/>
  <c r="J4898" i="2"/>
  <c r="J4899" i="2"/>
  <c r="J4900" i="2"/>
  <c r="J4901" i="2"/>
  <c r="J4902" i="2"/>
  <c r="J4903" i="2"/>
  <c r="J4904" i="2"/>
  <c r="J4905" i="2"/>
  <c r="J4906" i="2"/>
  <c r="J4907" i="2"/>
  <c r="J4908" i="2"/>
  <c r="J4909" i="2"/>
  <c r="J4910" i="2"/>
  <c r="J4911" i="2"/>
  <c r="J4912" i="2"/>
  <c r="J4913" i="2"/>
  <c r="J4914" i="2"/>
  <c r="J4915" i="2"/>
  <c r="J4916" i="2"/>
  <c r="J4917" i="2"/>
  <c r="J4918" i="2"/>
  <c r="J4919" i="2"/>
  <c r="J4920" i="2"/>
  <c r="J4921" i="2"/>
  <c r="J4922" i="2"/>
  <c r="J4923" i="2"/>
  <c r="J4924" i="2"/>
  <c r="J4926" i="2"/>
  <c r="J4927" i="2"/>
  <c r="J4928" i="2"/>
  <c r="J4929" i="2"/>
  <c r="J4930" i="2"/>
  <c r="J4931" i="2"/>
  <c r="J4932" i="2"/>
  <c r="J4933" i="2"/>
  <c r="J4934" i="2"/>
  <c r="J4935" i="2"/>
  <c r="J4936" i="2"/>
  <c r="J4937" i="2"/>
  <c r="J4938" i="2"/>
  <c r="J4939" i="2"/>
  <c r="J4940" i="2"/>
  <c r="J4941" i="2"/>
  <c r="J4942" i="2"/>
  <c r="J4943" i="2"/>
  <c r="J4944" i="2"/>
  <c r="J4945" i="2"/>
  <c r="J4946" i="2"/>
  <c r="J4947" i="2"/>
  <c r="J4948" i="2"/>
  <c r="J4949" i="2"/>
  <c r="J4950" i="2"/>
  <c r="J4951" i="2"/>
  <c r="J4952" i="2"/>
  <c r="J4953" i="2"/>
  <c r="J4954" i="2"/>
  <c r="J4955" i="2"/>
  <c r="J4956" i="2"/>
  <c r="J4957" i="2"/>
  <c r="J4958" i="2"/>
  <c r="J4959" i="2"/>
  <c r="J4960" i="2"/>
  <c r="J4961" i="2"/>
  <c r="J4962" i="2"/>
  <c r="J496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4965" i="2"/>
  <c r="J4966" i="2"/>
  <c r="J4967" i="2"/>
  <c r="J4968" i="2"/>
  <c r="J4969" i="2"/>
  <c r="J4970" i="2"/>
  <c r="J4971" i="2"/>
  <c r="J4972" i="2"/>
  <c r="J4973" i="2"/>
  <c r="J4974" i="2"/>
  <c r="J4975" i="2"/>
  <c r="J4976" i="2"/>
  <c r="J4977" i="2"/>
  <c r="J4978" i="2"/>
  <c r="J4979" i="2"/>
  <c r="J4980" i="2"/>
  <c r="J4981" i="2"/>
  <c r="J4982" i="2"/>
  <c r="J4983" i="2"/>
  <c r="J4984" i="2"/>
  <c r="J4985" i="2"/>
  <c r="J4986" i="2"/>
  <c r="J4987" i="2"/>
  <c r="J4988" i="2"/>
  <c r="J4989" i="2"/>
  <c r="J4990" i="2"/>
  <c r="J4991" i="2"/>
  <c r="J4992" i="2"/>
  <c r="J4993" i="2"/>
  <c r="J4994" i="2"/>
  <c r="J4995" i="2"/>
  <c r="J4996" i="2"/>
  <c r="J4997" i="2"/>
  <c r="J4998" i="2"/>
  <c r="J4999" i="2"/>
  <c r="J5001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51" i="2"/>
  <c r="I853" i="2"/>
  <c r="I854" i="2"/>
  <c r="I856" i="2"/>
  <c r="I859" i="2"/>
  <c r="I861" i="2"/>
  <c r="I862" i="2"/>
  <c r="I863" i="2"/>
  <c r="I865" i="2"/>
  <c r="I866" i="2"/>
  <c r="I867" i="2"/>
  <c r="I869" i="2"/>
  <c r="I871" i="2"/>
  <c r="I872" i="2"/>
  <c r="I873" i="2"/>
  <c r="I874" i="2"/>
  <c r="I875" i="2"/>
  <c r="I876" i="2"/>
  <c r="I878" i="2"/>
  <c r="I879" i="2"/>
  <c r="I880" i="2"/>
  <c r="I881" i="2"/>
  <c r="I882" i="2"/>
  <c r="I884" i="2"/>
  <c r="I885" i="2"/>
  <c r="I886" i="2"/>
  <c r="I888" i="2"/>
  <c r="I889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5" i="2"/>
  <c r="I1076" i="2"/>
  <c r="I1077" i="2"/>
  <c r="I1078" i="2"/>
  <c r="I1079" i="2"/>
  <c r="I1080" i="2"/>
  <c r="I1081" i="2"/>
  <c r="I1082" i="2"/>
  <c r="I1083" i="2"/>
  <c r="I1084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5" i="2"/>
  <c r="I1106" i="2"/>
  <c r="I1107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8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4" i="2"/>
  <c r="I1905" i="2"/>
  <c r="I1907" i="2"/>
  <c r="I1910" i="2"/>
  <c r="I1911" i="2"/>
  <c r="I1912" i="2"/>
  <c r="I1913" i="2"/>
  <c r="I1914" i="2"/>
  <c r="I1915" i="2"/>
  <c r="I1916" i="2"/>
  <c r="I1917" i="2"/>
  <c r="I1918" i="2"/>
  <c r="I1919" i="2"/>
  <c r="I1920" i="2"/>
  <c r="I1922" i="2"/>
  <c r="I1923" i="2"/>
  <c r="I1924" i="2"/>
  <c r="I1927" i="2"/>
  <c r="I1928" i="2"/>
  <c r="I1932" i="2"/>
  <c r="I1935" i="2"/>
  <c r="I1936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50" i="2"/>
  <c r="I2051" i="2"/>
  <c r="I2052" i="2"/>
  <c r="I2053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60" i="2"/>
  <c r="I2361" i="2"/>
  <c r="I2362" i="2"/>
  <c r="I2363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8" i="2"/>
  <c r="I2379" i="2"/>
  <c r="I2381" i="2"/>
  <c r="I2382" i="2"/>
  <c r="I2385" i="2"/>
  <c r="I2386" i="2"/>
  <c r="I2387" i="2"/>
  <c r="I2388" i="2"/>
  <c r="I2390" i="2"/>
  <c r="I2391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3" i="2"/>
  <c r="I2414" i="2"/>
  <c r="I2415" i="2"/>
  <c r="I2416" i="2"/>
  <c r="I2417" i="2"/>
  <c r="I2418" i="2"/>
  <c r="I2419" i="2"/>
  <c r="I2420" i="2"/>
  <c r="I2421" i="2"/>
  <c r="I2422" i="2"/>
  <c r="I2424" i="2"/>
  <c r="I2425" i="2"/>
  <c r="I2426" i="2"/>
  <c r="I2427" i="2"/>
  <c r="I2428" i="2"/>
  <c r="I2430" i="2"/>
  <c r="I2431" i="2"/>
  <c r="I2432" i="2"/>
  <c r="I2433" i="2"/>
  <c r="I2434" i="2"/>
  <c r="I2435" i="2"/>
  <c r="I2436" i="2"/>
  <c r="I2438" i="2"/>
  <c r="I2439" i="2"/>
  <c r="I2440" i="2"/>
  <c r="I2441" i="2"/>
  <c r="I2442" i="2"/>
  <c r="I2444" i="2"/>
  <c r="I2445" i="2"/>
  <c r="I2446" i="2"/>
  <c r="I2447" i="2"/>
  <c r="I2448" i="2"/>
  <c r="I2449" i="2"/>
  <c r="I2450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3" i="2"/>
  <c r="I2494" i="2"/>
  <c r="I2495" i="2"/>
  <c r="I2496" i="2"/>
  <c r="I2497" i="2"/>
  <c r="I2498" i="2"/>
  <c r="I2499" i="2"/>
  <c r="I2500" i="2"/>
  <c r="I2502" i="2"/>
  <c r="I2504" i="2"/>
  <c r="I2505" i="2"/>
  <c r="I2507" i="2"/>
  <c r="I2508" i="2"/>
  <c r="I2509" i="2"/>
  <c r="I2510" i="2"/>
  <c r="I2511" i="2"/>
  <c r="I2512" i="2"/>
  <c r="I2513" i="2"/>
  <c r="I2514" i="2"/>
  <c r="I2515" i="2"/>
  <c r="I2517" i="2"/>
  <c r="I2518" i="2"/>
  <c r="I2519" i="2"/>
  <c r="I2520" i="2"/>
  <c r="I2521" i="2"/>
  <c r="I2523" i="2"/>
  <c r="I2524" i="2"/>
  <c r="I2525" i="2"/>
  <c r="I2526" i="2"/>
  <c r="I2527" i="2"/>
  <c r="I2528" i="2"/>
  <c r="I2531" i="2"/>
  <c r="I2532" i="2"/>
  <c r="I2533" i="2"/>
  <c r="I2534" i="2"/>
  <c r="I2535" i="2"/>
  <c r="I2536" i="2"/>
  <c r="I2537" i="2"/>
  <c r="I2538" i="2"/>
  <c r="I2539" i="2"/>
  <c r="I2540" i="2"/>
  <c r="I2541" i="2"/>
  <c r="I2544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8" i="2"/>
  <c r="I2589" i="2"/>
  <c r="I2590" i="2"/>
  <c r="I2591" i="2"/>
  <c r="I2592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4" i="2"/>
  <c r="I2615" i="2"/>
  <c r="I2617" i="2"/>
  <c r="I2618" i="2"/>
  <c r="I2620" i="2"/>
  <c r="I2624" i="2"/>
  <c r="I2625" i="2"/>
  <c r="I2627" i="2"/>
  <c r="I2628" i="2"/>
  <c r="I2629" i="2"/>
  <c r="I2630" i="2"/>
  <c r="I2631" i="2"/>
  <c r="I2632" i="2"/>
  <c r="I2633" i="2"/>
  <c r="I2634" i="2"/>
  <c r="I2635" i="2"/>
  <c r="I2636" i="2"/>
  <c r="I2638" i="2"/>
  <c r="I2639" i="2"/>
  <c r="I2640" i="2"/>
  <c r="I2641" i="2"/>
  <c r="I2643" i="2"/>
  <c r="I2647" i="2"/>
  <c r="I2648" i="2"/>
  <c r="I2649" i="2"/>
  <c r="I2650" i="2"/>
  <c r="I2651" i="2"/>
  <c r="I2652" i="2"/>
  <c r="I2653" i="2"/>
  <c r="I2657" i="2"/>
  <c r="I2658" i="2"/>
  <c r="I2659" i="2"/>
  <c r="I2660" i="2"/>
  <c r="I2661" i="2"/>
  <c r="I2662" i="2"/>
  <c r="I2663" i="2"/>
  <c r="I2666" i="2"/>
  <c r="I2667" i="2"/>
  <c r="I2668" i="2"/>
  <c r="I2669" i="2"/>
  <c r="I2670" i="2"/>
  <c r="I2671" i="2"/>
  <c r="I2672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9" i="2"/>
  <c r="I2690" i="2"/>
  <c r="I2691" i="2"/>
  <c r="I2692" i="2"/>
  <c r="I2693" i="2"/>
  <c r="I2696" i="2"/>
  <c r="I2697" i="2"/>
  <c r="I2700" i="2"/>
  <c r="I2701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2816" i="2"/>
  <c r="I2817" i="2"/>
  <c r="I2818" i="2"/>
  <c r="I2819" i="2"/>
  <c r="I2820" i="2"/>
  <c r="I2821" i="2"/>
  <c r="I2822" i="2"/>
  <c r="I2823" i="2"/>
  <c r="I2824" i="2"/>
  <c r="I2825" i="2"/>
  <c r="I2826" i="2"/>
  <c r="I2827" i="2"/>
  <c r="I2828" i="2"/>
  <c r="I2829" i="2"/>
  <c r="I2830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5" i="2"/>
  <c r="I3036" i="2"/>
  <c r="I3038" i="2"/>
  <c r="I3039" i="2"/>
  <c r="I3042" i="2"/>
  <c r="I3043" i="2"/>
  <c r="I3044" i="2"/>
  <c r="I3045" i="2"/>
  <c r="I3046" i="2"/>
  <c r="I3047" i="2"/>
  <c r="I3048" i="2"/>
  <c r="I3049" i="2"/>
  <c r="I3050" i="2"/>
  <c r="I3052" i="2"/>
  <c r="I3053" i="2"/>
  <c r="I3054" i="2"/>
  <c r="I3055" i="2"/>
  <c r="I3056" i="2"/>
  <c r="I3057" i="2"/>
  <c r="I3058" i="2"/>
  <c r="I3059" i="2"/>
  <c r="I3060" i="2"/>
  <c r="I3063" i="2"/>
  <c r="I3064" i="2"/>
  <c r="I3065" i="2"/>
  <c r="I3066" i="2"/>
  <c r="I3067" i="2"/>
  <c r="I3068" i="2"/>
  <c r="I3069" i="2"/>
  <c r="I3070" i="2"/>
  <c r="I3071" i="2"/>
  <c r="I3072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7" i="2"/>
  <c r="I3098" i="2"/>
  <c r="I3099" i="2"/>
  <c r="I3100" i="2"/>
  <c r="I3101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8" i="2"/>
  <c r="I3129" i="2"/>
  <c r="I3130" i="2"/>
  <c r="I3132" i="2"/>
  <c r="I3133" i="2"/>
  <c r="I3136" i="2"/>
  <c r="I3140" i="2"/>
  <c r="I3144" i="2"/>
  <c r="I3147" i="2"/>
  <c r="I3148" i="2"/>
  <c r="I3149" i="2"/>
  <c r="I3150" i="2"/>
  <c r="I3152" i="2"/>
  <c r="I3153" i="2"/>
  <c r="I3155" i="2"/>
  <c r="I3165" i="2"/>
  <c r="I3166" i="2"/>
  <c r="I3167" i="2"/>
  <c r="I3168" i="2"/>
  <c r="I3169" i="2"/>
  <c r="I3170" i="2"/>
  <c r="I3171" i="2"/>
  <c r="I3172" i="2"/>
  <c r="I3175" i="2"/>
  <c r="I3176" i="2"/>
  <c r="I3181" i="2"/>
  <c r="I3183" i="2"/>
  <c r="I3184" i="2"/>
  <c r="I3189" i="2"/>
  <c r="I3190" i="2"/>
  <c r="I3192" i="2"/>
  <c r="I3194" i="2"/>
  <c r="I3195" i="2"/>
  <c r="I3196" i="2"/>
  <c r="I3198" i="2"/>
  <c r="I3199" i="2"/>
  <c r="I3200" i="2"/>
  <c r="I3201" i="2"/>
  <c r="I3202" i="2"/>
  <c r="I3203" i="2"/>
  <c r="I3205" i="2"/>
  <c r="I3207" i="2"/>
  <c r="I3208" i="2"/>
  <c r="I3211" i="2"/>
  <c r="I3213" i="2"/>
  <c r="I3214" i="2"/>
  <c r="I3216" i="2"/>
  <c r="I3217" i="2"/>
  <c r="I3218" i="2"/>
  <c r="I3219" i="2"/>
  <c r="I3220" i="2"/>
  <c r="I3222" i="2"/>
  <c r="I3227" i="2"/>
  <c r="I3231" i="2"/>
  <c r="I3238" i="2"/>
  <c r="I3240" i="2"/>
  <c r="I3246" i="2"/>
  <c r="I3249" i="2"/>
  <c r="I3250" i="2"/>
  <c r="I3253" i="2"/>
  <c r="I3255" i="2"/>
  <c r="I3257" i="2"/>
  <c r="I3258" i="2"/>
  <c r="I3259" i="2"/>
  <c r="I3260" i="2"/>
  <c r="I3261" i="2"/>
  <c r="I3264" i="2"/>
  <c r="I3266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4" i="2"/>
  <c r="I3295" i="2"/>
  <c r="I3297" i="2"/>
  <c r="I3298" i="2"/>
  <c r="I3299" i="2"/>
  <c r="I3300" i="2"/>
  <c r="I3301" i="2"/>
  <c r="I3302" i="2"/>
  <c r="I3303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4" i="2"/>
  <c r="I3475" i="2"/>
  <c r="I3476" i="2"/>
  <c r="I3477" i="2"/>
  <c r="I3478" i="2"/>
  <c r="I3479" i="2"/>
  <c r="I3480" i="2"/>
  <c r="I3482" i="2"/>
  <c r="I3483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11" i="2"/>
  <c r="I3512" i="2"/>
  <c r="I3513" i="2"/>
  <c r="I3514" i="2"/>
  <c r="I3515" i="2"/>
  <c r="I3516" i="2"/>
  <c r="I3517" i="2"/>
  <c r="I3518" i="2"/>
  <c r="I3519" i="2"/>
  <c r="I3520" i="2"/>
  <c r="I3521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6" i="2"/>
  <c r="I3547" i="2"/>
  <c r="I3548" i="2"/>
  <c r="I3549" i="2"/>
  <c r="I3551" i="2"/>
  <c r="I3552" i="2"/>
  <c r="I3553" i="2"/>
  <c r="I3554" i="2"/>
  <c r="I3555" i="2"/>
  <c r="I3556" i="2"/>
  <c r="I3557" i="2"/>
  <c r="I3558" i="2"/>
  <c r="I3562" i="2"/>
  <c r="I3563" i="2"/>
  <c r="I3565" i="2"/>
  <c r="I3566" i="2"/>
  <c r="I3570" i="2"/>
  <c r="I3571" i="2"/>
  <c r="I3572" i="2"/>
  <c r="I3574" i="2"/>
  <c r="I3576" i="2"/>
  <c r="I3577" i="2"/>
  <c r="I3578" i="2"/>
  <c r="I3579" i="2"/>
  <c r="I3581" i="2"/>
  <c r="I3584" i="2"/>
  <c r="I3585" i="2"/>
  <c r="I3586" i="2"/>
  <c r="I3587" i="2"/>
  <c r="I3588" i="2"/>
  <c r="I3589" i="2"/>
  <c r="I3590" i="2"/>
  <c r="I3591" i="2"/>
  <c r="I3592" i="2"/>
  <c r="I3594" i="2"/>
  <c r="I3595" i="2"/>
  <c r="I3596" i="2"/>
  <c r="I3597" i="2"/>
  <c r="I3599" i="2"/>
  <c r="I3600" i="2"/>
  <c r="I3601" i="2"/>
  <c r="I3603" i="2"/>
  <c r="I3604" i="2"/>
  <c r="I3605" i="2"/>
  <c r="I3606" i="2"/>
  <c r="I3607" i="2"/>
  <c r="I3608" i="2"/>
  <c r="I3610" i="2"/>
  <c r="I3611" i="2"/>
  <c r="I3612" i="2"/>
  <c r="I3613" i="2"/>
  <c r="I3614" i="2"/>
  <c r="I3616" i="2"/>
  <c r="I3617" i="2"/>
  <c r="I3618" i="2"/>
  <c r="I3619" i="2"/>
  <c r="I3620" i="2"/>
  <c r="I3621" i="2"/>
  <c r="I3622" i="2"/>
  <c r="I3623" i="2"/>
  <c r="I3624" i="2"/>
  <c r="I3626" i="2"/>
  <c r="I3627" i="2"/>
  <c r="I3629" i="2"/>
  <c r="I3630" i="2"/>
  <c r="I3631" i="2"/>
  <c r="I3634" i="2"/>
  <c r="I3635" i="2"/>
  <c r="I3636" i="2"/>
  <c r="I3638" i="2"/>
  <c r="I3639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5" i="2"/>
  <c r="I3736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4" i="2"/>
  <c r="I3755" i="2"/>
  <c r="I3756" i="2"/>
  <c r="I3757" i="2"/>
  <c r="I3760" i="2"/>
  <c r="I3761" i="2"/>
  <c r="I3762" i="2"/>
  <c r="I3763" i="2"/>
  <c r="I3764" i="2"/>
  <c r="I3765" i="2"/>
  <c r="I3767" i="2"/>
  <c r="I3770" i="2"/>
  <c r="I3771" i="2"/>
  <c r="I3772" i="2"/>
  <c r="I3773" i="2"/>
  <c r="I3774" i="2"/>
  <c r="I3775" i="2"/>
  <c r="I3777" i="2"/>
  <c r="I3779" i="2"/>
  <c r="I3780" i="2"/>
  <c r="I3781" i="2"/>
  <c r="I3782" i="2"/>
  <c r="I3785" i="2"/>
  <c r="I3786" i="2"/>
  <c r="I3787" i="2"/>
  <c r="I3789" i="2"/>
  <c r="I3790" i="2"/>
  <c r="I3793" i="2"/>
  <c r="I3794" i="2"/>
  <c r="I3796" i="2"/>
  <c r="I3797" i="2"/>
  <c r="I3799" i="2"/>
  <c r="I3800" i="2"/>
  <c r="I3802" i="2"/>
  <c r="I3803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9" i="2"/>
  <c r="I3820" i="2"/>
  <c r="I3821" i="2"/>
  <c r="I3823" i="2"/>
  <c r="I3824" i="2"/>
  <c r="I3825" i="2"/>
  <c r="I3827" i="2"/>
  <c r="I3828" i="2"/>
  <c r="I3829" i="2"/>
  <c r="I3830" i="2"/>
  <c r="I3831" i="2"/>
  <c r="I3833" i="2"/>
  <c r="I3834" i="2"/>
  <c r="I3837" i="2"/>
  <c r="I3839" i="2"/>
  <c r="I3840" i="2"/>
  <c r="I3841" i="2"/>
  <c r="I3842" i="2"/>
  <c r="I3848" i="2"/>
  <c r="I3849" i="2"/>
  <c r="I3850" i="2"/>
  <c r="I3851" i="2"/>
  <c r="I3852" i="2"/>
  <c r="I3853" i="2"/>
  <c r="I3854" i="2"/>
  <c r="I3855" i="2"/>
  <c r="I3856" i="2"/>
  <c r="I3857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I3877" i="2"/>
  <c r="I3878" i="2"/>
  <c r="I3879" i="2"/>
  <c r="I3881" i="2"/>
  <c r="I3882" i="2"/>
  <c r="I3883" i="2"/>
  <c r="I3884" i="2"/>
  <c r="I3885" i="2"/>
  <c r="I3886" i="2"/>
  <c r="I3887" i="2"/>
  <c r="I3888" i="2"/>
  <c r="I3889" i="2"/>
  <c r="I3890" i="2"/>
  <c r="I3891" i="2"/>
  <c r="I3892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9" i="2"/>
  <c r="I3930" i="2"/>
  <c r="I3931" i="2"/>
  <c r="I3932" i="2"/>
  <c r="I3933" i="2"/>
  <c r="I3934" i="2"/>
  <c r="I3935" i="2"/>
  <c r="I3936" i="2"/>
  <c r="I3937" i="2"/>
  <c r="I3938" i="2"/>
  <c r="I3939" i="2"/>
  <c r="I3941" i="2"/>
  <c r="I3942" i="2"/>
  <c r="I3944" i="2"/>
  <c r="I3945" i="2"/>
  <c r="I3946" i="2"/>
  <c r="I3948" i="2"/>
  <c r="I3949" i="2"/>
  <c r="I3951" i="2"/>
  <c r="I3952" i="2"/>
  <c r="I3959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4" i="2"/>
  <c r="I3987" i="2"/>
  <c r="I3988" i="2"/>
  <c r="I3990" i="2"/>
  <c r="I3991" i="2"/>
  <c r="I3992" i="2"/>
  <c r="I3995" i="2"/>
  <c r="I3998" i="2"/>
  <c r="I4001" i="2"/>
  <c r="I4002" i="2"/>
  <c r="I4003" i="2"/>
  <c r="I4004" i="2"/>
  <c r="I4005" i="2"/>
  <c r="I4006" i="2"/>
  <c r="I4007" i="2"/>
  <c r="I4008" i="2"/>
  <c r="I4009" i="2"/>
  <c r="I4010" i="2"/>
  <c r="I4011" i="2"/>
  <c r="I4012" i="2"/>
  <c r="I4013" i="2"/>
  <c r="I4014" i="2"/>
  <c r="I4015" i="2"/>
  <c r="I4016" i="2"/>
  <c r="I4017" i="2"/>
  <c r="I4018" i="2"/>
  <c r="I4019" i="2"/>
  <c r="I4020" i="2"/>
  <c r="I4021" i="2"/>
  <c r="I4022" i="2"/>
  <c r="I4023" i="2"/>
  <c r="I4024" i="2"/>
  <c r="I4025" i="2"/>
  <c r="I4026" i="2"/>
  <c r="I4027" i="2"/>
  <c r="I4028" i="2"/>
  <c r="I4030" i="2"/>
  <c r="I4031" i="2"/>
  <c r="I4032" i="2"/>
  <c r="I4034" i="2"/>
  <c r="I4036" i="2"/>
  <c r="I4039" i="2"/>
  <c r="I4040" i="2"/>
  <c r="I4041" i="2"/>
  <c r="I4044" i="2"/>
  <c r="I4045" i="2"/>
  <c r="I4048" i="2"/>
  <c r="I4049" i="2"/>
  <c r="I4050" i="2"/>
  <c r="I4051" i="2"/>
  <c r="I4052" i="2"/>
  <c r="I4053" i="2"/>
  <c r="I4054" i="2"/>
  <c r="I4055" i="2"/>
  <c r="I4056" i="2"/>
  <c r="I4057" i="2"/>
  <c r="I4058" i="2"/>
  <c r="I4059" i="2"/>
  <c r="I4060" i="2"/>
  <c r="I4061" i="2"/>
  <c r="I4062" i="2"/>
  <c r="I4063" i="2"/>
  <c r="I4064" i="2"/>
  <c r="I4065" i="2"/>
  <c r="I4066" i="2"/>
  <c r="I4067" i="2"/>
  <c r="I4068" i="2"/>
  <c r="I4069" i="2"/>
  <c r="I4070" i="2"/>
  <c r="I4071" i="2"/>
  <c r="I4072" i="2"/>
  <c r="I4073" i="2"/>
  <c r="I4074" i="2"/>
  <c r="I4075" i="2"/>
  <c r="I4076" i="2"/>
  <c r="I4077" i="2"/>
  <c r="I4078" i="2"/>
  <c r="I4082" i="2"/>
  <c r="I4083" i="2"/>
  <c r="I4084" i="2"/>
  <c r="I4085" i="2"/>
  <c r="I4086" i="2"/>
  <c r="I4087" i="2"/>
  <c r="I4088" i="2"/>
  <c r="I4089" i="2"/>
  <c r="I4090" i="2"/>
  <c r="I4091" i="2"/>
  <c r="I4092" i="2"/>
  <c r="I4093" i="2"/>
  <c r="I4094" i="2"/>
  <c r="I4095" i="2"/>
  <c r="I4096" i="2"/>
  <c r="I4097" i="2"/>
  <c r="I4098" i="2"/>
  <c r="I4099" i="2"/>
  <c r="I4100" i="2"/>
  <c r="I4101" i="2"/>
  <c r="I4102" i="2"/>
  <c r="I4103" i="2"/>
  <c r="I4104" i="2"/>
  <c r="I4105" i="2"/>
  <c r="I4106" i="2"/>
  <c r="I4107" i="2"/>
  <c r="I4108" i="2"/>
  <c r="I4109" i="2"/>
  <c r="I4110" i="2"/>
  <c r="I4111" i="2"/>
  <c r="I4112" i="2"/>
  <c r="I4113" i="2"/>
  <c r="I4114" i="2"/>
  <c r="I4115" i="2"/>
  <c r="I4116" i="2"/>
  <c r="I4117" i="2"/>
  <c r="I4118" i="2"/>
  <c r="I4119" i="2"/>
  <c r="I4120" i="2"/>
  <c r="I4121" i="2"/>
  <c r="I4122" i="2"/>
  <c r="I4123" i="2"/>
  <c r="I4124" i="2"/>
  <c r="I4125" i="2"/>
  <c r="I4126" i="2"/>
  <c r="I4127" i="2"/>
  <c r="I4128" i="2"/>
  <c r="I4129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4142" i="2"/>
  <c r="I4143" i="2"/>
  <c r="I4144" i="2"/>
  <c r="I4145" i="2"/>
  <c r="I4146" i="2"/>
  <c r="I4147" i="2"/>
  <c r="I4148" i="2"/>
  <c r="I4149" i="2"/>
  <c r="I4150" i="2"/>
  <c r="I4151" i="2"/>
  <c r="I4152" i="2"/>
  <c r="I4153" i="2"/>
  <c r="I4154" i="2"/>
  <c r="I4155" i="2"/>
  <c r="I4156" i="2"/>
  <c r="I4157" i="2"/>
  <c r="I4158" i="2"/>
  <c r="I4159" i="2"/>
  <c r="I4160" i="2"/>
  <c r="I4161" i="2"/>
  <c r="I4162" i="2"/>
  <c r="I4163" i="2"/>
  <c r="I4164" i="2"/>
  <c r="I4165" i="2"/>
  <c r="I4166" i="2"/>
  <c r="I4167" i="2"/>
  <c r="I4168" i="2"/>
  <c r="I4169" i="2"/>
  <c r="I4170" i="2"/>
  <c r="I4171" i="2"/>
  <c r="I4172" i="2"/>
  <c r="I4173" i="2"/>
  <c r="I4174" i="2"/>
  <c r="I4175" i="2"/>
  <c r="I4176" i="2"/>
  <c r="I4177" i="2"/>
  <c r="I4178" i="2"/>
  <c r="I4179" i="2"/>
  <c r="I4180" i="2"/>
  <c r="I4181" i="2"/>
  <c r="I4182" i="2"/>
  <c r="I4183" i="2"/>
  <c r="I4184" i="2"/>
  <c r="I4185" i="2"/>
  <c r="I4186" i="2"/>
  <c r="I4187" i="2"/>
  <c r="I4188" i="2"/>
  <c r="I4189" i="2"/>
  <c r="I4190" i="2"/>
  <c r="I4191" i="2"/>
  <c r="I4192" i="2"/>
  <c r="I4193" i="2"/>
  <c r="I4194" i="2"/>
  <c r="I4195" i="2"/>
  <c r="I4196" i="2"/>
  <c r="I4197" i="2"/>
  <c r="I4198" i="2"/>
  <c r="I4199" i="2"/>
  <c r="I4200" i="2"/>
  <c r="I4201" i="2"/>
  <c r="I4202" i="2"/>
  <c r="I4203" i="2"/>
  <c r="I4204" i="2"/>
  <c r="I4205" i="2"/>
  <c r="I4206" i="2"/>
  <c r="I4207" i="2"/>
  <c r="I4208" i="2"/>
  <c r="I4209" i="2"/>
  <c r="I4210" i="2"/>
  <c r="I4211" i="2"/>
  <c r="I4212" i="2"/>
  <c r="I4213" i="2"/>
  <c r="I4214" i="2"/>
  <c r="I4215" i="2"/>
  <c r="I4216" i="2"/>
  <c r="I4217" i="2"/>
  <c r="I4218" i="2"/>
  <c r="I4219" i="2"/>
  <c r="I4220" i="2"/>
  <c r="I4221" i="2"/>
  <c r="I4222" i="2"/>
  <c r="I4223" i="2"/>
  <c r="I4224" i="2"/>
  <c r="I4225" i="2"/>
  <c r="I4226" i="2"/>
  <c r="I4227" i="2"/>
  <c r="I4228" i="2"/>
  <c r="I4229" i="2"/>
  <c r="I4230" i="2"/>
  <c r="I4231" i="2"/>
  <c r="I4232" i="2"/>
  <c r="I4233" i="2"/>
  <c r="I4234" i="2"/>
  <c r="I4235" i="2"/>
  <c r="I4236" i="2"/>
  <c r="I4237" i="2"/>
  <c r="I4238" i="2"/>
  <c r="I4239" i="2"/>
  <c r="I4240" i="2"/>
  <c r="I4241" i="2"/>
  <c r="I4242" i="2"/>
  <c r="I4243" i="2"/>
  <c r="I4244" i="2"/>
  <c r="I4245" i="2"/>
  <c r="I4246" i="2"/>
  <c r="I4247" i="2"/>
  <c r="I4248" i="2"/>
  <c r="I4249" i="2"/>
  <c r="I4250" i="2"/>
  <c r="I4251" i="2"/>
  <c r="I4252" i="2"/>
  <c r="I4253" i="2"/>
  <c r="I4254" i="2"/>
  <c r="I4255" i="2"/>
  <c r="I4256" i="2"/>
  <c r="I4257" i="2"/>
  <c r="I4258" i="2"/>
  <c r="I4259" i="2"/>
  <c r="I4260" i="2"/>
  <c r="I4261" i="2"/>
  <c r="I4262" i="2"/>
  <c r="I4263" i="2"/>
  <c r="I4264" i="2"/>
  <c r="I4265" i="2"/>
  <c r="I4266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I4281" i="2"/>
  <c r="I4282" i="2"/>
  <c r="I4283" i="2"/>
  <c r="I4284" i="2"/>
  <c r="I4285" i="2"/>
  <c r="I4286" i="2"/>
  <c r="I4287" i="2"/>
  <c r="I4288" i="2"/>
  <c r="I4289" i="2"/>
  <c r="I4290" i="2"/>
  <c r="I4291" i="2"/>
  <c r="I4292" i="2"/>
  <c r="I4293" i="2"/>
  <c r="I4294" i="2"/>
  <c r="I4295" i="2"/>
  <c r="I4296" i="2"/>
  <c r="I4297" i="2"/>
  <c r="I4298" i="2"/>
  <c r="I4299" i="2"/>
  <c r="I4300" i="2"/>
  <c r="I4301" i="2"/>
  <c r="I4302" i="2"/>
  <c r="I4303" i="2"/>
  <c r="I4304" i="2"/>
  <c r="I4305" i="2"/>
  <c r="I4306" i="2"/>
  <c r="I4307" i="2"/>
  <c r="I4308" i="2"/>
  <c r="I4309" i="2"/>
  <c r="I4310" i="2"/>
  <c r="I4311" i="2"/>
  <c r="I4312" i="2"/>
  <c r="I4313" i="2"/>
  <c r="I4314" i="2"/>
  <c r="I4315" i="2"/>
  <c r="I4316" i="2"/>
  <c r="I4317" i="2"/>
  <c r="I4318" i="2"/>
  <c r="I4319" i="2"/>
  <c r="I4320" i="2"/>
  <c r="I4321" i="2"/>
  <c r="I4322" i="2"/>
  <c r="I4323" i="2"/>
  <c r="I4324" i="2"/>
  <c r="I4325" i="2"/>
  <c r="I4326" i="2"/>
  <c r="I4327" i="2"/>
  <c r="I4328" i="2"/>
  <c r="I4329" i="2"/>
  <c r="I4330" i="2"/>
  <c r="I4331" i="2"/>
  <c r="I4332" i="2"/>
  <c r="I4333" i="2"/>
  <c r="I4334" i="2"/>
  <c r="I4335" i="2"/>
  <c r="I4336" i="2"/>
  <c r="I4337" i="2"/>
  <c r="I4338" i="2"/>
  <c r="I4339" i="2"/>
  <c r="I4340" i="2"/>
  <c r="I4341" i="2"/>
  <c r="I4342" i="2"/>
  <c r="I4343" i="2"/>
  <c r="I4344" i="2"/>
  <c r="I4345" i="2"/>
  <c r="I4346" i="2"/>
  <c r="I4347" i="2"/>
  <c r="I4348" i="2"/>
  <c r="I4349" i="2"/>
  <c r="I4350" i="2"/>
  <c r="I4352" i="2"/>
  <c r="I4353" i="2"/>
  <c r="I4354" i="2"/>
  <c r="I4355" i="2"/>
  <c r="I4356" i="2"/>
  <c r="I4357" i="2"/>
  <c r="I4358" i="2"/>
  <c r="I4359" i="2"/>
  <c r="I4360" i="2"/>
  <c r="I4361" i="2"/>
  <c r="I4362" i="2"/>
  <c r="I4363" i="2"/>
  <c r="I4367" i="2"/>
  <c r="I4368" i="2"/>
  <c r="I4369" i="2"/>
  <c r="I4370" i="2"/>
  <c r="I4371" i="2"/>
  <c r="I4372" i="2"/>
  <c r="I4373" i="2"/>
  <c r="I4374" i="2"/>
  <c r="I4375" i="2"/>
  <c r="I4376" i="2"/>
  <c r="I4377" i="2"/>
  <c r="I4378" i="2"/>
  <c r="I4379" i="2"/>
  <c r="I4380" i="2"/>
  <c r="I4381" i="2"/>
  <c r="I4382" i="2"/>
  <c r="I4383" i="2"/>
  <c r="I4384" i="2"/>
  <c r="I4385" i="2"/>
  <c r="I4386" i="2"/>
  <c r="I4387" i="2"/>
  <c r="I4388" i="2"/>
  <c r="I4389" i="2"/>
  <c r="I4390" i="2"/>
  <c r="I4391" i="2"/>
  <c r="I4392" i="2"/>
  <c r="I4393" i="2"/>
  <c r="I4394" i="2"/>
  <c r="I4395" i="2"/>
  <c r="I4396" i="2"/>
  <c r="I4397" i="2"/>
  <c r="I4398" i="2"/>
  <c r="I4399" i="2"/>
  <c r="I4400" i="2"/>
  <c r="I4401" i="2"/>
  <c r="I4402" i="2"/>
  <c r="I4403" i="2"/>
  <c r="I4404" i="2"/>
  <c r="I4405" i="2"/>
  <c r="I4406" i="2"/>
  <c r="I4407" i="2"/>
  <c r="I4408" i="2"/>
  <c r="I4409" i="2"/>
  <c r="I4410" i="2"/>
  <c r="I4411" i="2"/>
  <c r="I4412" i="2"/>
  <c r="I4413" i="2"/>
  <c r="I4414" i="2"/>
  <c r="I4415" i="2"/>
  <c r="I4416" i="2"/>
  <c r="I4417" i="2"/>
  <c r="I4418" i="2"/>
  <c r="I4419" i="2"/>
  <c r="I4420" i="2"/>
  <c r="I4421" i="2"/>
  <c r="I4422" i="2"/>
  <c r="I4423" i="2"/>
  <c r="I4424" i="2"/>
  <c r="I4425" i="2"/>
  <c r="I4426" i="2"/>
  <c r="I4427" i="2"/>
  <c r="I4428" i="2"/>
  <c r="I4429" i="2"/>
  <c r="I4430" i="2"/>
  <c r="I4431" i="2"/>
  <c r="I4432" i="2"/>
  <c r="I4433" i="2"/>
  <c r="I4434" i="2"/>
  <c r="I4435" i="2"/>
  <c r="I4436" i="2"/>
  <c r="I4438" i="2"/>
  <c r="I4439" i="2"/>
  <c r="I4440" i="2"/>
  <c r="I4441" i="2"/>
  <c r="I4442" i="2"/>
  <c r="I4443" i="2"/>
  <c r="I4444" i="2"/>
  <c r="I4445" i="2"/>
  <c r="I4446" i="2"/>
  <c r="I4447" i="2"/>
  <c r="I4448" i="2"/>
  <c r="I4449" i="2"/>
  <c r="I4450" i="2"/>
  <c r="I4451" i="2"/>
  <c r="I4452" i="2"/>
  <c r="I4453" i="2"/>
  <c r="I4454" i="2"/>
  <c r="I4455" i="2"/>
  <c r="I4456" i="2"/>
  <c r="I4457" i="2"/>
  <c r="I4458" i="2"/>
  <c r="I4459" i="2"/>
  <c r="I4460" i="2"/>
  <c r="I4461" i="2"/>
  <c r="I4462" i="2"/>
  <c r="I4463" i="2"/>
  <c r="I4464" i="2"/>
  <c r="I4465" i="2"/>
  <c r="I4466" i="2"/>
  <c r="I4467" i="2"/>
  <c r="I4468" i="2"/>
  <c r="I4469" i="2"/>
  <c r="I4470" i="2"/>
  <c r="I4471" i="2"/>
  <c r="I4472" i="2"/>
  <c r="I4473" i="2"/>
  <c r="I4474" i="2"/>
  <c r="I4475" i="2"/>
  <c r="I4476" i="2"/>
  <c r="I4477" i="2"/>
  <c r="I4478" i="2"/>
  <c r="I4479" i="2"/>
  <c r="I4480" i="2"/>
  <c r="I4481" i="2"/>
  <c r="I4482" i="2"/>
  <c r="I4483" i="2"/>
  <c r="I4484" i="2"/>
  <c r="I4485" i="2"/>
  <c r="I4486" i="2"/>
  <c r="I4487" i="2"/>
  <c r="I4488" i="2"/>
  <c r="I4489" i="2"/>
  <c r="I4490" i="2"/>
  <c r="I4491" i="2"/>
  <c r="I4492" i="2"/>
  <c r="I4493" i="2"/>
  <c r="I4494" i="2"/>
  <c r="I4495" i="2"/>
  <c r="I4496" i="2"/>
  <c r="I4497" i="2"/>
  <c r="I4498" i="2"/>
  <c r="I4499" i="2"/>
  <c r="I4500" i="2"/>
  <c r="I4501" i="2"/>
  <c r="I4502" i="2"/>
  <c r="I4503" i="2"/>
  <c r="I4504" i="2"/>
  <c r="I4505" i="2"/>
  <c r="I4506" i="2"/>
  <c r="I4507" i="2"/>
  <c r="I4508" i="2"/>
  <c r="I4509" i="2"/>
  <c r="I4510" i="2"/>
  <c r="I4511" i="2"/>
  <c r="I4512" i="2"/>
  <c r="I4513" i="2"/>
  <c r="I4514" i="2"/>
  <c r="I4515" i="2"/>
  <c r="I4516" i="2"/>
  <c r="I4517" i="2"/>
  <c r="I4518" i="2"/>
  <c r="I4519" i="2"/>
  <c r="I4520" i="2"/>
  <c r="I4521" i="2"/>
  <c r="I4522" i="2"/>
  <c r="I4523" i="2"/>
  <c r="I4524" i="2"/>
  <c r="I4525" i="2"/>
  <c r="I4526" i="2"/>
  <c r="I4527" i="2"/>
  <c r="I4528" i="2"/>
  <c r="I4529" i="2"/>
  <c r="I4530" i="2"/>
  <c r="I4531" i="2"/>
  <c r="I4532" i="2"/>
  <c r="I4533" i="2"/>
  <c r="I4534" i="2"/>
  <c r="I4535" i="2"/>
  <c r="I4536" i="2"/>
  <c r="I4537" i="2"/>
  <c r="I4538" i="2"/>
  <c r="I4539" i="2"/>
  <c r="I4540" i="2"/>
  <c r="I4541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I4557" i="2"/>
  <c r="I4558" i="2"/>
  <c r="I4559" i="2"/>
  <c r="I4560" i="2"/>
  <c r="I4561" i="2"/>
  <c r="I4562" i="2"/>
  <c r="I4563" i="2"/>
  <c r="I4564" i="2"/>
  <c r="I4565" i="2"/>
  <c r="I4566" i="2"/>
  <c r="I4567" i="2"/>
  <c r="I4568" i="2"/>
  <c r="I4569" i="2"/>
  <c r="I4570" i="2"/>
  <c r="I4571" i="2"/>
  <c r="I4572" i="2"/>
  <c r="I4573" i="2"/>
  <c r="I4574" i="2"/>
  <c r="I4575" i="2"/>
  <c r="I4576" i="2"/>
  <c r="I4577" i="2"/>
  <c r="I4578" i="2"/>
  <c r="I4579" i="2"/>
  <c r="I4580" i="2"/>
  <c r="I4581" i="2"/>
  <c r="I4582" i="2"/>
  <c r="I4583" i="2"/>
  <c r="I4584" i="2"/>
  <c r="I4585" i="2"/>
  <c r="I4586" i="2"/>
  <c r="I4587" i="2"/>
  <c r="I4588" i="2"/>
  <c r="I4589" i="2"/>
  <c r="I4590" i="2"/>
  <c r="I4591" i="2"/>
  <c r="I4592" i="2"/>
  <c r="I4593" i="2"/>
  <c r="I4594" i="2"/>
  <c r="I4595" i="2"/>
  <c r="I4596" i="2"/>
  <c r="I4597" i="2"/>
  <c r="I4598" i="2"/>
  <c r="I4599" i="2"/>
  <c r="I4600" i="2"/>
  <c r="I4601" i="2"/>
  <c r="I4602" i="2"/>
  <c r="I4603" i="2"/>
  <c r="I4604" i="2"/>
  <c r="I4605" i="2"/>
  <c r="I4606" i="2"/>
  <c r="I4607" i="2"/>
  <c r="I4608" i="2"/>
  <c r="I4609" i="2"/>
  <c r="I4610" i="2"/>
  <c r="I4611" i="2"/>
  <c r="I4612" i="2"/>
  <c r="I4615" i="2"/>
  <c r="I4616" i="2"/>
  <c r="I4617" i="2"/>
  <c r="I4618" i="2"/>
  <c r="I4619" i="2"/>
  <c r="I4620" i="2"/>
  <c r="I4623" i="2"/>
  <c r="I4624" i="2"/>
  <c r="I4625" i="2"/>
  <c r="I4626" i="2"/>
  <c r="I4628" i="2"/>
  <c r="I4629" i="2"/>
  <c r="I4630" i="2"/>
  <c r="I4631" i="2"/>
  <c r="I4632" i="2"/>
  <c r="I4633" i="2"/>
  <c r="I4634" i="2"/>
  <c r="I4635" i="2"/>
  <c r="I4636" i="2"/>
  <c r="I4637" i="2"/>
  <c r="I4638" i="2"/>
  <c r="I4639" i="2"/>
  <c r="I4640" i="2"/>
  <c r="I4641" i="2"/>
  <c r="I4642" i="2"/>
  <c r="I4643" i="2"/>
  <c r="I4644" i="2"/>
  <c r="I4645" i="2"/>
  <c r="I4646" i="2"/>
  <c r="I4647" i="2"/>
  <c r="I4648" i="2"/>
  <c r="I4649" i="2"/>
  <c r="I4650" i="2"/>
  <c r="I4651" i="2"/>
  <c r="I4652" i="2"/>
  <c r="I4653" i="2"/>
  <c r="I4654" i="2"/>
  <c r="I4655" i="2"/>
  <c r="I4656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72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4759" i="2"/>
  <c r="I4760" i="2"/>
  <c r="I4761" i="2"/>
  <c r="I4762" i="2"/>
  <c r="I4763" i="2"/>
  <c r="I4764" i="2"/>
  <c r="I4765" i="2"/>
  <c r="I4766" i="2"/>
  <c r="I4767" i="2"/>
  <c r="I4768" i="2"/>
  <c r="I4769" i="2"/>
  <c r="I4770" i="2"/>
  <c r="I4771" i="2"/>
  <c r="I4772" i="2"/>
  <c r="I4773" i="2"/>
  <c r="I4774" i="2"/>
  <c r="I4775" i="2"/>
  <c r="I4776" i="2"/>
  <c r="I4777" i="2"/>
  <c r="I4778" i="2"/>
  <c r="I4779" i="2"/>
  <c r="I4780" i="2"/>
  <c r="I4781" i="2"/>
  <c r="I4782" i="2"/>
  <c r="I4783" i="2"/>
  <c r="I4784" i="2"/>
  <c r="I4785" i="2"/>
  <c r="I4786" i="2"/>
  <c r="I4787" i="2"/>
  <c r="I4788" i="2"/>
  <c r="I4789" i="2"/>
  <c r="I4790" i="2"/>
  <c r="I4791" i="2"/>
  <c r="I4792" i="2"/>
  <c r="I4793" i="2"/>
  <c r="I4794" i="2"/>
  <c r="I4795" i="2"/>
  <c r="I4796" i="2"/>
  <c r="I4797" i="2"/>
  <c r="I4798" i="2"/>
  <c r="I4799" i="2"/>
  <c r="I4800" i="2"/>
  <c r="I4801" i="2"/>
  <c r="I4802" i="2"/>
  <c r="I4803" i="2"/>
  <c r="I4804" i="2"/>
  <c r="I4805" i="2"/>
  <c r="I4806" i="2"/>
  <c r="I4807" i="2"/>
  <c r="I4808" i="2"/>
  <c r="I4809" i="2"/>
  <c r="I4810" i="2"/>
  <c r="I4811" i="2"/>
  <c r="I4812" i="2"/>
  <c r="I4813" i="2"/>
  <c r="I4814" i="2"/>
  <c r="I4815" i="2"/>
  <c r="I4816" i="2"/>
  <c r="I4817" i="2"/>
  <c r="I4818" i="2"/>
  <c r="I4819" i="2"/>
  <c r="I4820" i="2"/>
  <c r="I4821" i="2"/>
  <c r="I4822" i="2"/>
  <c r="I4823" i="2"/>
  <c r="I4824" i="2"/>
  <c r="I4825" i="2"/>
  <c r="I4826" i="2"/>
  <c r="I4827" i="2"/>
  <c r="I4828" i="2"/>
  <c r="I4829" i="2"/>
  <c r="I4830" i="2"/>
  <c r="I4831" i="2"/>
  <c r="I4832" i="2"/>
  <c r="I4833" i="2"/>
  <c r="I4834" i="2"/>
  <c r="I4835" i="2"/>
  <c r="I4836" i="2"/>
  <c r="I4837" i="2"/>
  <c r="I4838" i="2"/>
  <c r="I4839" i="2"/>
  <c r="I4840" i="2"/>
  <c r="I4841" i="2"/>
  <c r="I4842" i="2"/>
  <c r="I4843" i="2"/>
  <c r="I4844" i="2"/>
  <c r="I4845" i="2"/>
  <c r="I4846" i="2"/>
  <c r="I4847" i="2"/>
  <c r="I4848" i="2"/>
  <c r="I4849" i="2"/>
  <c r="I4850" i="2"/>
  <c r="I4851" i="2"/>
  <c r="I4852" i="2"/>
  <c r="I4853" i="2"/>
  <c r="I4854" i="2"/>
  <c r="I4855" i="2"/>
  <c r="I4856" i="2"/>
  <c r="I4857" i="2"/>
  <c r="I4858" i="2"/>
  <c r="I4859" i="2"/>
  <c r="I4860" i="2"/>
  <c r="I4861" i="2"/>
  <c r="I4862" i="2"/>
  <c r="I4863" i="2"/>
  <c r="I4864" i="2"/>
  <c r="I4865" i="2"/>
  <c r="I4866" i="2"/>
  <c r="I4867" i="2"/>
  <c r="I4868" i="2"/>
  <c r="I4869" i="2"/>
  <c r="I4870" i="2"/>
  <c r="I4871" i="2"/>
  <c r="I4872" i="2"/>
  <c r="I4873" i="2"/>
  <c r="I4874" i="2"/>
  <c r="I4875" i="2"/>
  <c r="I4876" i="2"/>
  <c r="I4877" i="2"/>
  <c r="I4878" i="2"/>
  <c r="I4879" i="2"/>
  <c r="I4880" i="2"/>
  <c r="I4881" i="2"/>
  <c r="I4882" i="2"/>
  <c r="I4883" i="2"/>
  <c r="I4884" i="2"/>
  <c r="I4885" i="2"/>
  <c r="I4886" i="2"/>
  <c r="I4887" i="2"/>
  <c r="I4888" i="2"/>
  <c r="I4889" i="2"/>
  <c r="I4890" i="2"/>
  <c r="I4891" i="2"/>
  <c r="I4892" i="2"/>
  <c r="I4893" i="2"/>
  <c r="I4894" i="2"/>
  <c r="I4895" i="2"/>
  <c r="I4896" i="2"/>
  <c r="I4897" i="2"/>
  <c r="I4898" i="2"/>
  <c r="I4899" i="2"/>
  <c r="I4900" i="2"/>
  <c r="I4901" i="2"/>
  <c r="I4902" i="2"/>
  <c r="I4903" i="2"/>
  <c r="I4904" i="2"/>
  <c r="I4905" i="2"/>
  <c r="I4906" i="2"/>
  <c r="I4907" i="2"/>
  <c r="I4908" i="2"/>
  <c r="I4909" i="2"/>
  <c r="I4910" i="2"/>
  <c r="I4911" i="2"/>
  <c r="I4912" i="2"/>
  <c r="I4913" i="2"/>
  <c r="I4914" i="2"/>
  <c r="I4915" i="2"/>
  <c r="I4916" i="2"/>
  <c r="I4917" i="2"/>
  <c r="I4918" i="2"/>
  <c r="I4919" i="2"/>
  <c r="I4920" i="2"/>
  <c r="I4921" i="2"/>
  <c r="I4922" i="2"/>
  <c r="I4923" i="2"/>
  <c r="I4924" i="2"/>
  <c r="I4926" i="2"/>
  <c r="I4927" i="2"/>
  <c r="I4928" i="2"/>
  <c r="I4929" i="2"/>
  <c r="I4930" i="2"/>
  <c r="I4931" i="2"/>
  <c r="I4932" i="2"/>
  <c r="I4933" i="2"/>
  <c r="I4934" i="2"/>
  <c r="I4935" i="2"/>
  <c r="I4936" i="2"/>
  <c r="I4937" i="2"/>
  <c r="I4938" i="2"/>
  <c r="I4939" i="2"/>
  <c r="I4940" i="2"/>
  <c r="I4941" i="2"/>
  <c r="I4942" i="2"/>
  <c r="I4943" i="2"/>
  <c r="I4944" i="2"/>
  <c r="I4945" i="2"/>
  <c r="I4946" i="2"/>
  <c r="I4947" i="2"/>
  <c r="I4948" i="2"/>
  <c r="I4949" i="2"/>
  <c r="I4950" i="2"/>
  <c r="I4951" i="2"/>
  <c r="I4952" i="2"/>
  <c r="I4953" i="2"/>
  <c r="I4954" i="2"/>
  <c r="I4955" i="2"/>
  <c r="I4956" i="2"/>
  <c r="I4957" i="2"/>
  <c r="I4958" i="2"/>
  <c r="I4959" i="2"/>
  <c r="I4960" i="2"/>
  <c r="I4961" i="2"/>
  <c r="I4962" i="2"/>
  <c r="I4963" i="2"/>
  <c r="I4965" i="2"/>
  <c r="I4966" i="2"/>
  <c r="I4967" i="2"/>
  <c r="I4968" i="2"/>
  <c r="I4969" i="2"/>
  <c r="I4970" i="2"/>
  <c r="I4971" i="2"/>
  <c r="I4972" i="2"/>
  <c r="I4973" i="2"/>
  <c r="I4974" i="2"/>
  <c r="I4975" i="2"/>
  <c r="I4976" i="2"/>
  <c r="I4977" i="2"/>
  <c r="I4978" i="2"/>
  <c r="I4979" i="2"/>
  <c r="I4980" i="2"/>
  <c r="I4981" i="2"/>
  <c r="I4982" i="2"/>
  <c r="I4983" i="2"/>
  <c r="I4984" i="2"/>
  <c r="I4985" i="2"/>
  <c r="I4986" i="2"/>
  <c r="I4987" i="2"/>
  <c r="I4988" i="2"/>
  <c r="I4989" i="2"/>
  <c r="I4990" i="2"/>
  <c r="I4991" i="2"/>
  <c r="I4992" i="2"/>
  <c r="I4993" i="2"/>
  <c r="I4994" i="2"/>
  <c r="I4995" i="2"/>
  <c r="I4996" i="2"/>
  <c r="I4997" i="2"/>
  <c r="I4998" i="2"/>
  <c r="I4999" i="2"/>
  <c r="I5000" i="2"/>
  <c r="I5001" i="2"/>
  <c r="I4" i="2"/>
  <c r="H5000" i="2"/>
  <c r="J5000" i="2"/>
  <c r="I2503" i="2"/>
  <c r="J2503" i="2" s="1"/>
  <c r="I1933" i="2"/>
  <c r="J1933" i="2" s="1"/>
  <c r="I3256" i="2"/>
  <c r="J3256" i="2" s="1"/>
  <c r="I3095" i="2"/>
  <c r="J3095" i="2" s="1"/>
  <c r="I3006" i="2"/>
  <c r="J3006" i="2" s="1"/>
  <c r="I3575" i="2"/>
  <c r="J3575" i="2" s="1"/>
  <c r="I3560" i="2"/>
  <c r="J3560" i="2" s="1"/>
  <c r="I4621" i="2"/>
  <c r="J4621" i="2" s="1"/>
  <c r="I1903" i="2"/>
  <c r="J1903" i="2" s="1"/>
  <c r="I3950" i="2"/>
  <c r="J3950" i="2" s="1"/>
  <c r="I1367" i="2"/>
  <c r="J1367" i="2" s="1"/>
  <c r="I729" i="2"/>
  <c r="I1524" i="2"/>
  <c r="J1524" i="2" s="1"/>
  <c r="I2665" i="2"/>
  <c r="J2665" i="2" s="1"/>
  <c r="I2383" i="2"/>
  <c r="J2383" i="2" s="1"/>
  <c r="I2673" i="2"/>
  <c r="J2673" i="2" s="1"/>
  <c r="I2619" i="2"/>
  <c r="J2619" i="2" s="1"/>
  <c r="I2694" i="2"/>
  <c r="J2694" i="2" s="1"/>
  <c r="I2622" i="2"/>
  <c r="J2622" i="2" s="1"/>
  <c r="I3131" i="2"/>
  <c r="J3131" i="2" s="1"/>
  <c r="I3146" i="2"/>
  <c r="J3146" i="2" s="1"/>
  <c r="I3224" i="2"/>
  <c r="J3224" i="2" s="1"/>
  <c r="I3248" i="2"/>
  <c r="J3248" i="2"/>
  <c r="I3139" i="2"/>
  <c r="J3139" i="2" s="1"/>
  <c r="I3186" i="2"/>
  <c r="J3186" i="2" s="1"/>
  <c r="I3225" i="2"/>
  <c r="J3225" i="2" s="1"/>
  <c r="I3858" i="2"/>
  <c r="J3858" i="2" s="1"/>
  <c r="I3847" i="2"/>
  <c r="J3847" i="2" s="1"/>
  <c r="I3838" i="2"/>
  <c r="J3838" i="2" s="1"/>
  <c r="I3564" i="2"/>
  <c r="J3564" i="2" s="1"/>
  <c r="I3550" i="2"/>
  <c r="J3550" i="2" s="1"/>
  <c r="I3791" i="2"/>
  <c r="J3791" i="2" s="1"/>
  <c r="I3836" i="2"/>
  <c r="J3836" i="2" s="1"/>
  <c r="I3484" i="2"/>
  <c r="J3484" i="2" s="1"/>
  <c r="I3940" i="2"/>
  <c r="J3940" i="2" s="1"/>
  <c r="I3927" i="2"/>
  <c r="J3927" i="2" s="1"/>
  <c r="I3943" i="2"/>
  <c r="J3943" i="2" s="1"/>
  <c r="I887" i="2"/>
  <c r="I850" i="2"/>
  <c r="I864" i="2"/>
  <c r="I1970" i="2"/>
  <c r="J1970" i="2" s="1"/>
  <c r="I2623" i="2"/>
  <c r="J2623" i="2" s="1"/>
  <c r="I3156" i="2"/>
  <c r="J3156" i="2" s="1"/>
  <c r="I3151" i="2"/>
  <c r="J3151" i="2" s="1"/>
  <c r="I3989" i="2"/>
  <c r="J3989" i="2" s="1"/>
  <c r="I3788" i="2"/>
  <c r="J3788" i="2" s="1"/>
  <c r="I1908" i="2"/>
  <c r="J1908" i="2" s="1"/>
  <c r="I2437" i="2"/>
  <c r="J2437" i="2" s="1"/>
  <c r="I1925" i="2"/>
  <c r="J1925" i="2" s="1"/>
  <c r="I3263" i="2"/>
  <c r="J3263" i="2" s="1"/>
  <c r="I3766" i="2"/>
  <c r="J3766" i="2" s="1"/>
  <c r="I1937" i="2"/>
  <c r="J1937" i="2" s="1"/>
  <c r="I3193" i="2"/>
  <c r="J3193" i="2" s="1"/>
  <c r="I3737" i="2"/>
  <c r="J3737" i="2" s="1"/>
  <c r="I3545" i="2"/>
  <c r="J3545" i="2" s="1"/>
  <c r="I4042" i="2"/>
  <c r="J4042" i="2" s="1"/>
  <c r="I3040" i="2"/>
  <c r="J3040" i="2" s="1"/>
  <c r="I3237" i="2"/>
  <c r="J3237" i="2"/>
  <c r="I3185" i="2"/>
  <c r="J3185" i="2" s="1"/>
  <c r="I1085" i="2"/>
  <c r="J1085" i="2" s="1"/>
  <c r="I1224" i="2"/>
  <c r="J1224" i="2" s="1"/>
  <c r="I2048" i="2"/>
  <c r="J2048" i="2" s="1"/>
  <c r="I2545" i="2"/>
  <c r="J2545" i="2" s="1"/>
  <c r="I2516" i="2"/>
  <c r="J2516" i="2" s="1"/>
  <c r="I2451" i="2"/>
  <c r="J2451" i="2" s="1"/>
  <c r="I3154" i="2"/>
  <c r="J3154" i="2" s="1"/>
  <c r="I3210" i="2"/>
  <c r="J3210" i="2" s="1"/>
  <c r="I3160" i="2"/>
  <c r="J3160" i="2" s="1"/>
  <c r="I3173" i="2"/>
  <c r="J3173" i="2" s="1"/>
  <c r="I3221" i="2"/>
  <c r="J3221" i="2" s="1"/>
  <c r="I3177" i="2"/>
  <c r="J3177" i="2" s="1"/>
  <c r="I3832" i="2"/>
  <c r="J3832" i="2" s="1"/>
  <c r="I3776" i="2"/>
  <c r="J3776" i="2" s="1"/>
  <c r="I3928" i="2"/>
  <c r="J3928" i="2" s="1"/>
  <c r="I3792" i="2"/>
  <c r="J3792" i="2" s="1"/>
  <c r="I3471" i="2"/>
  <c r="J3471" i="2" s="1"/>
  <c r="I3470" i="2"/>
  <c r="J3470" i="2" s="1"/>
  <c r="I3734" i="2"/>
  <c r="J3734" i="2" s="1"/>
  <c r="I3522" i="2"/>
  <c r="J3522" i="2" s="1"/>
  <c r="I3826" i="2"/>
  <c r="J3826" i="2" s="1"/>
  <c r="I4613" i="2"/>
  <c r="J4613" i="2" s="1"/>
  <c r="I4614" i="2"/>
  <c r="J4614" i="2" s="1"/>
  <c r="I3844" i="2"/>
  <c r="J3844" i="2" s="1"/>
  <c r="I4080" i="2"/>
  <c r="J4080" i="2" s="1"/>
  <c r="I3061" i="2"/>
  <c r="J3061" i="2" s="1"/>
  <c r="I3062" i="2"/>
  <c r="J3062" i="2"/>
  <c r="I2542" i="2"/>
  <c r="J2542" i="2" s="1"/>
  <c r="I2851" i="2"/>
  <c r="J2851" i="2" s="1"/>
  <c r="I3234" i="2"/>
  <c r="J3234" i="2" s="1"/>
  <c r="I3178" i="2"/>
  <c r="J3178" i="2" s="1"/>
  <c r="I3559" i="2"/>
  <c r="J3559" i="2" s="1"/>
  <c r="I1929" i="2"/>
  <c r="J1929" i="2"/>
  <c r="I3232" i="2"/>
  <c r="J3232" i="2" s="1"/>
  <c r="I2522" i="2"/>
  <c r="J2522" i="2" s="1"/>
  <c r="I3795" i="2"/>
  <c r="J3795" i="2"/>
  <c r="I3759" i="2"/>
  <c r="J3759" i="2" s="1"/>
  <c r="I1369" i="2"/>
  <c r="J1369" i="2" s="1"/>
  <c r="I2115" i="2"/>
  <c r="J2115" i="2" s="1"/>
  <c r="I3157" i="2"/>
  <c r="J3157" i="2" s="1"/>
  <c r="I3960" i="2"/>
  <c r="J3960" i="2" s="1"/>
  <c r="I3304" i="2"/>
  <c r="J3304" i="2" s="1"/>
  <c r="I3041" i="2"/>
  <c r="J3041" i="2" s="1"/>
  <c r="I3143" i="2"/>
  <c r="J3143" i="2" s="1"/>
  <c r="I4046" i="2"/>
  <c r="J4046" i="2" s="1"/>
  <c r="I1349" i="2"/>
  <c r="J1349" i="2" s="1"/>
  <c r="I728" i="2"/>
  <c r="I1931" i="2"/>
  <c r="J1931" i="2" s="1"/>
  <c r="I1886" i="2"/>
  <c r="J1886" i="2" s="1"/>
  <c r="I2675" i="2"/>
  <c r="J2675" i="2" s="1"/>
  <c r="I2699" i="2"/>
  <c r="J2699" i="2" s="1"/>
  <c r="I2626" i="2"/>
  <c r="J2626" i="2" s="1"/>
  <c r="I2656" i="2"/>
  <c r="J2656" i="2" s="1"/>
  <c r="I2616" i="2"/>
  <c r="J2616" i="2" s="1"/>
  <c r="I3254" i="2"/>
  <c r="J3254" i="2" s="1"/>
  <c r="I3204" i="2"/>
  <c r="J3204" i="2" s="1"/>
  <c r="I3134" i="2"/>
  <c r="J3134" i="2" s="1"/>
  <c r="I3245" i="2"/>
  <c r="J3245" i="2" s="1"/>
  <c r="I3188" i="2"/>
  <c r="J3188" i="2" s="1"/>
  <c r="I3127" i="2"/>
  <c r="J3127" i="2" s="1"/>
  <c r="I3141" i="2"/>
  <c r="J3141" i="2" s="1"/>
  <c r="I3958" i="2"/>
  <c r="J3958" i="2" s="1"/>
  <c r="I3845" i="2"/>
  <c r="J3845" i="2" s="1"/>
  <c r="I3637" i="2"/>
  <c r="J3637" i="2" s="1"/>
  <c r="I3485" i="2"/>
  <c r="J3485" i="2" s="1"/>
  <c r="I3602" i="2"/>
  <c r="J3602" i="2" s="1"/>
  <c r="I3593" i="2"/>
  <c r="J3593" i="2"/>
  <c r="I3486" i="2"/>
  <c r="J3486" i="2" s="1"/>
  <c r="I3953" i="2"/>
  <c r="J3953" i="2" s="1"/>
  <c r="I4035" i="2"/>
  <c r="J4035" i="2" s="1"/>
  <c r="I4029" i="2"/>
  <c r="J4029" i="2" s="1"/>
  <c r="I3073" i="2"/>
  <c r="J3073" i="2" s="1"/>
  <c r="I877" i="2"/>
  <c r="I849" i="2"/>
  <c r="I860" i="2"/>
  <c r="I2612" i="2"/>
  <c r="J2612" i="2" s="1"/>
  <c r="I2506" i="2"/>
  <c r="J2506" i="2" s="1"/>
  <c r="I3223" i="2"/>
  <c r="J3223" i="2" s="1"/>
  <c r="I3138" i="2"/>
  <c r="J3138" i="2" s="1"/>
  <c r="I3161" i="2"/>
  <c r="J3161" i="2" s="1"/>
  <c r="I3985" i="2"/>
  <c r="J3985" i="2" s="1"/>
  <c r="I3835" i="2"/>
  <c r="J3835" i="2"/>
  <c r="I1909" i="2"/>
  <c r="J1909" i="2" s="1"/>
  <c r="I3229" i="2"/>
  <c r="J3229" i="2" s="1"/>
  <c r="I2655" i="2"/>
  <c r="J2655" i="2" s="1"/>
  <c r="I3753" i="2"/>
  <c r="J3753" i="2" s="1"/>
  <c r="I2501" i="2"/>
  <c r="J2501" i="2" s="1"/>
  <c r="I3212" i="2"/>
  <c r="J3212" i="2" s="1"/>
  <c r="I3235" i="2"/>
  <c r="J3235" i="2" s="1"/>
  <c r="I3569" i="2"/>
  <c r="J3569" i="2" s="1"/>
  <c r="I4627" i="2"/>
  <c r="J4627" i="2" s="1"/>
  <c r="I4351" i="2"/>
  <c r="J4351" i="2" s="1"/>
  <c r="I870" i="2"/>
  <c r="I2443" i="2"/>
  <c r="J2443" i="2" s="1"/>
  <c r="I3241" i="2"/>
  <c r="J3241" i="2" s="1"/>
  <c r="I2380" i="2"/>
  <c r="J2380" i="2" s="1"/>
  <c r="I1074" i="2"/>
  <c r="J1074" i="2" s="1"/>
  <c r="I2088" i="2"/>
  <c r="J2088" i="2" s="1"/>
  <c r="I2054" i="2"/>
  <c r="J2054" i="2" s="1"/>
  <c r="I2543" i="2"/>
  <c r="J2543" i="2" s="1"/>
  <c r="I2492" i="2"/>
  <c r="J2492" i="2" s="1"/>
  <c r="I2646" i="2"/>
  <c r="J2646" i="2" s="1"/>
  <c r="I3269" i="2"/>
  <c r="J3269" i="2" s="1"/>
  <c r="I3163" i="2"/>
  <c r="J3163" i="2" s="1"/>
  <c r="I3159" i="2"/>
  <c r="J3159" i="2" s="1"/>
  <c r="I3206" i="2"/>
  <c r="J3206" i="2" s="1"/>
  <c r="I3209" i="2"/>
  <c r="J3209" i="2" s="1"/>
  <c r="I3233" i="2"/>
  <c r="J3233" i="2" s="1"/>
  <c r="I3164" i="2"/>
  <c r="J3164" i="2" s="1"/>
  <c r="I3481" i="2"/>
  <c r="J3481" i="2" s="1"/>
  <c r="I3710" i="2"/>
  <c r="J3710" i="2" s="1"/>
  <c r="I3598" i="2"/>
  <c r="J3598" i="2" s="1"/>
  <c r="I3561" i="2"/>
  <c r="J3561" i="2" s="1"/>
  <c r="I3293" i="2"/>
  <c r="J3293" i="2" s="1"/>
  <c r="I3377" i="2"/>
  <c r="J3377" i="2" s="1"/>
  <c r="I3625" i="2"/>
  <c r="J3625" i="2" s="1"/>
  <c r="I3472" i="2"/>
  <c r="J3472" i="2"/>
  <c r="I4964" i="2"/>
  <c r="J4964" i="2" s="1"/>
  <c r="I4437" i="2"/>
  <c r="J4437" i="2" s="1"/>
  <c r="I4925" i="2"/>
  <c r="J4925" i="2" s="1"/>
  <c r="I858" i="2"/>
  <c r="I3051" i="2"/>
  <c r="J3051" i="2" s="1"/>
  <c r="I4366" i="2"/>
  <c r="J4366" i="2" s="1"/>
  <c r="I4364" i="2"/>
  <c r="J4364" i="2" s="1"/>
  <c r="I1930" i="2"/>
  <c r="J1930" i="2" s="1"/>
  <c r="I2389" i="2"/>
  <c r="J2389" i="2" s="1"/>
  <c r="I3244" i="2"/>
  <c r="J3244" i="2" s="1"/>
  <c r="I3267" i="2"/>
  <c r="J3267" i="2" s="1"/>
  <c r="I3243" i="2"/>
  <c r="J3243" i="2" s="1"/>
  <c r="I3768" i="2"/>
  <c r="J3768" i="2"/>
  <c r="I3568" i="2"/>
  <c r="J3568" i="2"/>
  <c r="I4047" i="2"/>
  <c r="J4047" i="2" s="1"/>
  <c r="I2664" i="2"/>
  <c r="J2664" i="2" s="1"/>
  <c r="I3993" i="2"/>
  <c r="J3993" i="2" s="1"/>
  <c r="I3954" i="2"/>
  <c r="J3954" i="2" s="1"/>
  <c r="I1926" i="2"/>
  <c r="J1926" i="2" s="1"/>
  <c r="I1073" i="2"/>
  <c r="J1073" i="2" s="1"/>
  <c r="I1695" i="2"/>
  <c r="J1695" i="2" s="1"/>
  <c r="I2429" i="2"/>
  <c r="J2429" i="2" s="1"/>
  <c r="I2674" i="2"/>
  <c r="J2674" i="2" s="1"/>
  <c r="I2688" i="2"/>
  <c r="J2688" i="2" s="1"/>
  <c r="I2377" i="2"/>
  <c r="J2377" i="2" s="1"/>
  <c r="I2644" i="2"/>
  <c r="J2644" i="2" s="1"/>
  <c r="I3252" i="2"/>
  <c r="J3252" i="2" s="1"/>
  <c r="I3187" i="2"/>
  <c r="J3187" i="2" s="1"/>
  <c r="I3226" i="2"/>
  <c r="J3226" i="2"/>
  <c r="I3102" i="2"/>
  <c r="J3102" i="2" s="1"/>
  <c r="I3182" i="2"/>
  <c r="J3182" i="2" s="1"/>
  <c r="I3239" i="2"/>
  <c r="J3239" i="2" s="1"/>
  <c r="I3251" i="2"/>
  <c r="J3251" i="2" s="1"/>
  <c r="I3999" i="2"/>
  <c r="J3999" i="2" s="1"/>
  <c r="I3983" i="2"/>
  <c r="J3983" i="2" s="1"/>
  <c r="I3580" i="2"/>
  <c r="J3580" i="2" s="1"/>
  <c r="I3986" i="2"/>
  <c r="J3986" i="2" s="1"/>
  <c r="I3640" i="2"/>
  <c r="J3640" i="2" s="1"/>
  <c r="I3296" i="2"/>
  <c r="J3296" i="2" s="1"/>
  <c r="I3817" i="2"/>
  <c r="J3817" i="2" s="1"/>
  <c r="I4038" i="2"/>
  <c r="J4038" i="2" s="1"/>
  <c r="I4033" i="2"/>
  <c r="J4033" i="2" s="1"/>
  <c r="I3798" i="2"/>
  <c r="J3798" i="2" s="1"/>
  <c r="I883" i="2"/>
  <c r="I868" i="2"/>
  <c r="I857" i="2"/>
  <c r="I830" i="2"/>
  <c r="I1921" i="2"/>
  <c r="J1921" i="2" s="1"/>
  <c r="I2359" i="2"/>
  <c r="J2359" i="2" s="1"/>
  <c r="I2654" i="2"/>
  <c r="J2654" i="2" s="1"/>
  <c r="I2831" i="2"/>
  <c r="J2831" i="2" s="1"/>
  <c r="I3191" i="2"/>
  <c r="J3191" i="2" s="1"/>
  <c r="I3783" i="2"/>
  <c r="J3783" i="2" s="1"/>
  <c r="I3567" i="2"/>
  <c r="J3567" i="2" s="1"/>
  <c r="I3510" i="2"/>
  <c r="J3510" i="2" s="1"/>
  <c r="I2565" i="2"/>
  <c r="J2565" i="2" s="1"/>
  <c r="I3843" i="2"/>
  <c r="J3843" i="2"/>
  <c r="I2637" i="2"/>
  <c r="J2637" i="2" s="1"/>
  <c r="I3784" i="2"/>
  <c r="J3784" i="2" s="1"/>
  <c r="I3804" i="2"/>
  <c r="J3804" i="2" s="1"/>
  <c r="I1086" i="2"/>
  <c r="J1086" i="2" s="1"/>
  <c r="I2049" i="2"/>
  <c r="J2049" i="2" s="1"/>
  <c r="I1934" i="2"/>
  <c r="J1934" i="2" s="1"/>
  <c r="I2529" i="2"/>
  <c r="J2529" i="2" s="1"/>
  <c r="I2642" i="2"/>
  <c r="J2642" i="2" s="1"/>
  <c r="I2364" i="2"/>
  <c r="J2364" i="2" s="1"/>
  <c r="I2423" i="2"/>
  <c r="J2423" i="2" s="1"/>
  <c r="I2586" i="2"/>
  <c r="J2586" i="2" s="1"/>
  <c r="I3268" i="2"/>
  <c r="J3268" i="2" s="1"/>
  <c r="I3179" i="2"/>
  <c r="J3179" i="2" s="1"/>
  <c r="I3158" i="2"/>
  <c r="J3158" i="2" s="1"/>
  <c r="I3265" i="2"/>
  <c r="J3265" i="2" s="1"/>
  <c r="I3197" i="2"/>
  <c r="J3197" i="2" s="1"/>
  <c r="I2850" i="2"/>
  <c r="J2850" i="2" s="1"/>
  <c r="I3180" i="2"/>
  <c r="J3180" i="2" s="1"/>
  <c r="I3758" i="2"/>
  <c r="J3758" i="2" s="1"/>
  <c r="I3615" i="2"/>
  <c r="J3615" i="2" s="1"/>
  <c r="I3632" i="2"/>
  <c r="J3632" i="2" s="1"/>
  <c r="I3473" i="2"/>
  <c r="J3473" i="2" s="1"/>
  <c r="I3778" i="2"/>
  <c r="J3778" i="2" s="1"/>
  <c r="I3376" i="2"/>
  <c r="J3376" i="2" s="1"/>
  <c r="I3582" i="2"/>
  <c r="J3582" i="2" s="1"/>
  <c r="I3573" i="2"/>
  <c r="J3573" i="2" s="1"/>
  <c r="I4622" i="2"/>
  <c r="J4622" i="2" s="1"/>
  <c r="I4043" i="2"/>
  <c r="J4043" i="2" s="1"/>
  <c r="I3955" i="2"/>
  <c r="J3955" i="2" s="1"/>
  <c r="I4365" i="2"/>
  <c r="J4365" i="2" s="1"/>
  <c r="I3037" i="2"/>
  <c r="J3037" i="2" s="1"/>
  <c r="I4081" i="2"/>
  <c r="J4081" i="2" s="1"/>
  <c r="I3034" i="2"/>
  <c r="J3034" i="2" s="1"/>
  <c r="I3236" i="2"/>
  <c r="J3236" i="2" s="1"/>
  <c r="I3242" i="2"/>
  <c r="J3242" i="2"/>
  <c r="I3262" i="2"/>
  <c r="J3262" i="2" s="1"/>
  <c r="I3818" i="2"/>
  <c r="J3818" i="2" s="1"/>
  <c r="I3996" i="2"/>
  <c r="J3996" i="2" s="1"/>
  <c r="I3956" i="2"/>
  <c r="J3956" i="2" s="1"/>
  <c r="I2613" i="2"/>
  <c r="J2613" i="2" s="1"/>
  <c r="I3947" i="2"/>
  <c r="J3947" i="2" s="1"/>
  <c r="I2645" i="2"/>
  <c r="J2645" i="2" s="1"/>
  <c r="I3228" i="2"/>
  <c r="J3228" i="2" s="1"/>
  <c r="I3822" i="2"/>
  <c r="J3822" i="2" s="1"/>
  <c r="I3997" i="2"/>
  <c r="J3997" i="2" s="1"/>
  <c r="I1104" i="2"/>
  <c r="J1104" i="2" s="1"/>
  <c r="I1108" i="2"/>
  <c r="J1108" i="2" s="1"/>
  <c r="I2030" i="2"/>
  <c r="J2030" i="2" s="1"/>
  <c r="I2012" i="2"/>
  <c r="J2012" i="2" s="1"/>
  <c r="I1906" i="2"/>
  <c r="J1906" i="2"/>
  <c r="I2384" i="2"/>
  <c r="J2384" i="2" s="1"/>
  <c r="I2698" i="2"/>
  <c r="J2698" i="2" s="1"/>
  <c r="I2587" i="2"/>
  <c r="J2587" i="2" s="1"/>
  <c r="I2695" i="2"/>
  <c r="J2695" i="2" s="1"/>
  <c r="I2392" i="2"/>
  <c r="J2392" i="2" s="1"/>
  <c r="I2621" i="2"/>
  <c r="J2621" i="2" s="1"/>
  <c r="I3215" i="2"/>
  <c r="J3215" i="2" s="1"/>
  <c r="I3145" i="2"/>
  <c r="J3145" i="2" s="1"/>
  <c r="I3230" i="2"/>
  <c r="J3230" i="2" s="1"/>
  <c r="I3096" i="2"/>
  <c r="J3096" i="2" s="1"/>
  <c r="I3174" i="2"/>
  <c r="J3174" i="2" s="1"/>
  <c r="I3135" i="2"/>
  <c r="J3135" i="2" s="1"/>
  <c r="I3247" i="2"/>
  <c r="J3247" i="2" s="1"/>
  <c r="I3859" i="2"/>
  <c r="J3859" i="2" s="1"/>
  <c r="I3609" i="2"/>
  <c r="J3609" i="2" s="1"/>
  <c r="I3994" i="2"/>
  <c r="J3994" i="2" s="1"/>
  <c r="I3583" i="2"/>
  <c r="J3583" i="2" s="1"/>
  <c r="I3509" i="2"/>
  <c r="J3509" i="2" s="1"/>
  <c r="I3336" i="2"/>
  <c r="J3336" i="2" s="1"/>
  <c r="I3846" i="2"/>
  <c r="J3846" i="2" s="1"/>
  <c r="I3628" i="2"/>
  <c r="J3628" i="2" s="1"/>
  <c r="I4037" i="2"/>
  <c r="J4037" i="2" s="1"/>
  <c r="I3801" i="2"/>
  <c r="J3801" i="2" s="1"/>
  <c r="I3880" i="2"/>
  <c r="J3880" i="2" s="1"/>
  <c r="I890" i="2"/>
  <c r="I852" i="2"/>
  <c r="I855" i="2"/>
  <c r="I4079" i="2"/>
  <c r="J4079" i="2" s="1"/>
  <c r="I2593" i="2"/>
  <c r="J2593" i="2" s="1"/>
  <c r="I3162" i="2"/>
  <c r="J3162" i="2" s="1"/>
  <c r="I3142" i="2"/>
  <c r="J3142" i="2" s="1"/>
  <c r="I3137" i="2"/>
  <c r="J3137" i="2" s="1"/>
  <c r="I4000" i="2"/>
  <c r="J4000" i="2" s="1"/>
  <c r="I3633" i="2"/>
  <c r="J3633" i="2" s="1"/>
  <c r="I2412" i="2"/>
  <c r="J2412" i="2" s="1"/>
  <c r="I3957" i="2"/>
  <c r="J3957" i="2" s="1"/>
  <c r="I2564" i="2"/>
  <c r="J2564" i="2" s="1"/>
  <c r="I3769" i="2"/>
  <c r="J3769" i="2" s="1"/>
  <c r="I2530" i="2"/>
  <c r="J2530" i="2"/>
</calcChain>
</file>

<file path=xl/sharedStrings.xml><?xml version="1.0" encoding="utf-8"?>
<sst xmlns="http://schemas.openxmlformats.org/spreadsheetml/2006/main" count="30889" uniqueCount="10727">
  <si>
    <t>ISIN</t>
  </si>
  <si>
    <t>RAJASTHAN</t>
  </si>
  <si>
    <t>UTTAR PRADESH</t>
  </si>
  <si>
    <t>ANDHRA PRADESH</t>
  </si>
  <si>
    <t>IN1020150034</t>
  </si>
  <si>
    <t>8.33% ANDHRA SDL 2025</t>
  </si>
  <si>
    <t>IN1420150030</t>
  </si>
  <si>
    <t>8.28% GOA SDL 2025</t>
  </si>
  <si>
    <t>GOA</t>
  </si>
  <si>
    <t>IN1620150046</t>
  </si>
  <si>
    <t>8.3% HARYANA SDL 2025</t>
  </si>
  <si>
    <t>HARYANA</t>
  </si>
  <si>
    <t>IN1820150028</t>
  </si>
  <si>
    <t>8.3% JAMMUKASHMIR SDL 2025</t>
  </si>
  <si>
    <t>JAMMU AND KASHMIR</t>
  </si>
  <si>
    <t>IN2120150023</t>
  </si>
  <si>
    <t>8.36% MADHYAPRADESH SDL 2025</t>
  </si>
  <si>
    <t>MADHYA PRADESH</t>
  </si>
  <si>
    <t>IN2220150048</t>
  </si>
  <si>
    <t>8.32% MAHARSHTRA SDL 2025</t>
  </si>
  <si>
    <t>MAHARASHTRA</t>
  </si>
  <si>
    <t>IN2320150021</t>
  </si>
  <si>
    <t>8.29% MANIPUR SDL 2025</t>
  </si>
  <si>
    <t>MANIPUR</t>
  </si>
  <si>
    <t>IN2820150042</t>
  </si>
  <si>
    <t>8.34% PUNJAB SDL 2025</t>
  </si>
  <si>
    <t>PUNJAB</t>
  </si>
  <si>
    <t>IN4520150041</t>
  </si>
  <si>
    <t>8.35% TELANGANA SDL 2025</t>
  </si>
  <si>
    <t>TELANGANA</t>
  </si>
  <si>
    <t>IN3820150016</t>
  </si>
  <si>
    <t>8.3% PUDUCHERRY SDL 2025</t>
  </si>
  <si>
    <t>PUDUCHERRY</t>
  </si>
  <si>
    <t>IN1020150042</t>
  </si>
  <si>
    <t>8.31% ANDHRA PRA SDL 2025</t>
  </si>
  <si>
    <t>IN3520150019</t>
  </si>
  <si>
    <t>8.32% CHHATTISGARH SDL 2025</t>
  </si>
  <si>
    <t>CHHATTISGARH</t>
  </si>
  <si>
    <t>IN1620150053</t>
  </si>
  <si>
    <t>8.29% HARYANA SDL 2025</t>
  </si>
  <si>
    <t>IN3720150017</t>
  </si>
  <si>
    <t>8.3% JHARKHAND SDL 2025</t>
  </si>
  <si>
    <t>JHARKHAND</t>
  </si>
  <si>
    <t>IN2020150065</t>
  </si>
  <si>
    <t>8.29% KERALA SDL 2025</t>
  </si>
  <si>
    <t>KERALA</t>
  </si>
  <si>
    <t>IN2220150055</t>
  </si>
  <si>
    <t>8.28% MAHARASHTRA SDL 2025</t>
  </si>
  <si>
    <t>IN2320150039</t>
  </si>
  <si>
    <t>8.32% MANIPUR SDL 2025</t>
  </si>
  <si>
    <t>IN2420150038</t>
  </si>
  <si>
    <t>8.31% MEGHALAYA SDL 2025</t>
  </si>
  <si>
    <t>MEGHALAYA</t>
  </si>
  <si>
    <t>IN2920150165</t>
  </si>
  <si>
    <t>8.29% RAJASTHAN SDL 2025</t>
  </si>
  <si>
    <t>IN3120150070</t>
  </si>
  <si>
    <t>8.29% TAMILNADU SDL 2025</t>
  </si>
  <si>
    <t>TAMILNADU</t>
  </si>
  <si>
    <t>IN4520150058</t>
  </si>
  <si>
    <t>8.31% TELANGANA SDL 2025</t>
  </si>
  <si>
    <t>IN3220150012</t>
  </si>
  <si>
    <t>8.32% TRIPURA SDL 2025</t>
  </si>
  <si>
    <t>TRIPURA</t>
  </si>
  <si>
    <t>IN3320150250</t>
  </si>
  <si>
    <t>8.31% UTTARPRADESH SDL 2025</t>
  </si>
  <si>
    <t>IN3420150044</t>
  </si>
  <si>
    <t>8.31% WESTBENGAL SDL 2025</t>
  </si>
  <si>
    <t>WEST BENGAL</t>
  </si>
  <si>
    <t>IN3820150024</t>
  </si>
  <si>
    <t>8.32% PUDUCHERRY SDL 2025</t>
  </si>
  <si>
    <t>IN1020150059</t>
  </si>
  <si>
    <t>8.26% ANDHRA PRA SDL 2025</t>
  </si>
  <si>
    <t>IN1720150029</t>
  </si>
  <si>
    <t>8.25% HIMACHAL PR SDL 2025</t>
  </si>
  <si>
    <t>HIMACHAL PRADESH</t>
  </si>
  <si>
    <t>IN2020150073</t>
  </si>
  <si>
    <t>8.27% KERALA SDL 2025</t>
  </si>
  <si>
    <t>IN2120150031</t>
  </si>
  <si>
    <t>8.27% MADHYAPRADESH SDL 2025</t>
  </si>
  <si>
    <t>IN2220150063</t>
  </si>
  <si>
    <t>8.26% MAHARASHTRA SDL 2025</t>
  </si>
  <si>
    <t>IN2820150059</t>
  </si>
  <si>
    <t>8.25% PUNJAB SDL 2025</t>
  </si>
  <si>
    <t>IN3120150088</t>
  </si>
  <si>
    <t>8.27% TAMILNADU SDL 2025</t>
  </si>
  <si>
    <t>IN4520150066</t>
  </si>
  <si>
    <t>8.26% TELANGANA SDL 2025</t>
  </si>
  <si>
    <t>IN3320150268</t>
  </si>
  <si>
    <t>8.26% UTTARPRADESH SDL 2025</t>
  </si>
  <si>
    <t>IN1420150048</t>
  </si>
  <si>
    <t>IN1520150039</t>
  </si>
  <si>
    <t>8.29% GUJARAT SDL 2025</t>
  </si>
  <si>
    <t>GUJARAT</t>
  </si>
  <si>
    <t>IN1620150061</t>
  </si>
  <si>
    <t>IN1820150036</t>
  </si>
  <si>
    <t>8.28% JAMMUKASHMIR SDL 2025</t>
  </si>
  <si>
    <t>IN2020150081</t>
  </si>
  <si>
    <t>8.31% KERALA SDL 2025</t>
  </si>
  <si>
    <t>IN2220150071</t>
  </si>
  <si>
    <t>8.29% MAHARASHTRA SDL 2025</t>
  </si>
  <si>
    <t>IN2420150046</t>
  </si>
  <si>
    <t>8.28% MEGHALAYA SDL 2025</t>
  </si>
  <si>
    <t>IN2820150067</t>
  </si>
  <si>
    <t>8.28% PUNJAB SDL 2025</t>
  </si>
  <si>
    <t>IN3120150096</t>
  </si>
  <si>
    <t>IN3320150276</t>
  </si>
  <si>
    <t>8.29% UTTARPRADESH SDL 2025</t>
  </si>
  <si>
    <t>IN3620150026</t>
  </si>
  <si>
    <t>8.29% UTTARAKHAND SDL 2025</t>
  </si>
  <si>
    <t>UTTARAKHAND</t>
  </si>
  <si>
    <t>IN3420150051</t>
  </si>
  <si>
    <t>8.3% WESTBENGAL SDL 2025</t>
  </si>
  <si>
    <t>IN1020150067</t>
  </si>
  <si>
    <t>8.24% ANDHRA SDL 2025</t>
  </si>
  <si>
    <t>IN1620150079</t>
  </si>
  <si>
    <t>8.23% HARYANA SDL 2025</t>
  </si>
  <si>
    <t>IN1420150055</t>
  </si>
  <si>
    <t>8.21% GOA SDL 2025</t>
  </si>
  <si>
    <t>IN1520150047</t>
  </si>
  <si>
    <t>8.23% GUJARAT SDL 2025</t>
  </si>
  <si>
    <t>IN2120150049</t>
  </si>
  <si>
    <t>8.25% MADHYAPRADESH SDL 2025</t>
  </si>
  <si>
    <t>IN2220150089</t>
  </si>
  <si>
    <t>8.23% MAHARASHTRA SDL 2025</t>
  </si>
  <si>
    <t>IN2620150036</t>
  </si>
  <si>
    <t>8.22% NAGALAND SDL 2025</t>
  </si>
  <si>
    <t>NAGALAND</t>
  </si>
  <si>
    <t>IN2820150075</t>
  </si>
  <si>
    <t>IN2920150173</t>
  </si>
  <si>
    <t>8.23% RAJASTHAN SDL 2025</t>
  </si>
  <si>
    <t>IN3120150104</t>
  </si>
  <si>
    <t>8.24% TAMILNADU SDL 2025</t>
  </si>
  <si>
    <t>IN4520150074</t>
  </si>
  <si>
    <t>8.24% TELANGANA SDL 2025</t>
  </si>
  <si>
    <t>IN3320150284</t>
  </si>
  <si>
    <t>8.23% UTTARPRADESH SDL 2025</t>
  </si>
  <si>
    <t>IN1320150015</t>
  </si>
  <si>
    <t>8.17% BIHAR SDL 2025</t>
  </si>
  <si>
    <t>BIHAR</t>
  </si>
  <si>
    <t>IN1520150054</t>
  </si>
  <si>
    <t>8.15% GUJARAT SDL 2025</t>
  </si>
  <si>
    <t>IN1620150087</t>
  </si>
  <si>
    <t>8.16% HARYANA SDL 2025</t>
  </si>
  <si>
    <t>IN1720150037</t>
  </si>
  <si>
    <t>8.16% HIMACHAL PR SDL 2025</t>
  </si>
  <si>
    <t>IN2120150056</t>
  </si>
  <si>
    <t>8.16% MADHYAPRADESH SDL 2025</t>
  </si>
  <si>
    <t>IN2220150097</t>
  </si>
  <si>
    <t>8.16% MAHARASHTRA SDL 2025</t>
  </si>
  <si>
    <t>IN2520150029</t>
  </si>
  <si>
    <t>8.16% MIZORAM SDL 2025</t>
  </si>
  <si>
    <t>MIZORAM</t>
  </si>
  <si>
    <t>IN2820150083</t>
  </si>
  <si>
    <t>8.16% PUNJAB SDL 2025</t>
  </si>
  <si>
    <t>IN3320150292</t>
  </si>
  <si>
    <t>8.17% UTTARPRADESH SDL 2025</t>
  </si>
  <si>
    <t>IN3620150034</t>
  </si>
  <si>
    <t>8.16% UTTARAKHAND SDL 2025</t>
  </si>
  <si>
    <t>IN3420150069</t>
  </si>
  <si>
    <t>8.17% WESTBENGAL SDL 2025</t>
  </si>
  <si>
    <t>IN1020150075</t>
  </si>
  <si>
    <t>7.98% ANDHRA SDL 2025</t>
  </si>
  <si>
    <t>IN1320150023</t>
  </si>
  <si>
    <t>7.99% BIHAR SDL 2025</t>
  </si>
  <si>
    <t>IN1520150062</t>
  </si>
  <si>
    <t>7.96% GUJARAT SDL 2025</t>
  </si>
  <si>
    <t>IN1720150045</t>
  </si>
  <si>
    <t>7.95% HIMACHAL PR SDL 2025</t>
  </si>
  <si>
    <t>IN1920150019</t>
  </si>
  <si>
    <t>7.98% KARNATAKA SDL 2025</t>
  </si>
  <si>
    <t>KARNATAKA</t>
  </si>
  <si>
    <t>IN2220150105</t>
  </si>
  <si>
    <t>7.96% MAHARASHTRA SDL 2025</t>
  </si>
  <si>
    <t>IN2420150053</t>
  </si>
  <si>
    <t>7.96% MEGHALAYA SDL 2025</t>
  </si>
  <si>
    <t>IN2820150091</t>
  </si>
  <si>
    <t>8.01% PUNJAB SDL 2025</t>
  </si>
  <si>
    <t>IN2920150181</t>
  </si>
  <si>
    <t>7.95% RAJASTHAN SDL 2025</t>
  </si>
  <si>
    <t>IN3120150112</t>
  </si>
  <si>
    <t>7.97% TAMILNADU SDL 2025</t>
  </si>
  <si>
    <t>IN4520150082</t>
  </si>
  <si>
    <t>7.98% TELANGANA SDL 2025</t>
  </si>
  <si>
    <t>IN3320150300</t>
  </si>
  <si>
    <t>7.98% UTTARPRADESH SDL 2025</t>
  </si>
  <si>
    <t>IN3420150077</t>
  </si>
  <si>
    <t>7.97% WESTBENGAL SDL 2025</t>
  </si>
  <si>
    <t>IN3820150032</t>
  </si>
  <si>
    <t>7.95% PUDUCHERRY SDL 2025</t>
  </si>
  <si>
    <t>IN3720150025</t>
  </si>
  <si>
    <t>7.98% JHARKHAND SDL 2025</t>
  </si>
  <si>
    <t>IN1920150027</t>
  </si>
  <si>
    <t>7.99% KARNATAKA SDL 2025</t>
  </si>
  <si>
    <t>IN2020150099</t>
  </si>
  <si>
    <t>7.99% KERALA SDL 2025</t>
  </si>
  <si>
    <t>IN2220150113</t>
  </si>
  <si>
    <t>7.99% MAHARASHTRA SDL 2025</t>
  </si>
  <si>
    <t>IN2920150199</t>
  </si>
  <si>
    <t>7.99% RAJASTHAN SDL 2025</t>
  </si>
  <si>
    <t>IN3120150120</t>
  </si>
  <si>
    <t>8.0% TAMILNADU SDL 2025</t>
  </si>
  <si>
    <t>IN3320150318</t>
  </si>
  <si>
    <t>7.99% UTTARPRADESH SDL 2025</t>
  </si>
  <si>
    <t>IN3620150042</t>
  </si>
  <si>
    <t>7.98% UTTARAKHAND SDL 2025</t>
  </si>
  <si>
    <t>IN1020150083</t>
  </si>
  <si>
    <t>8.15% ANDHRA SDL 2025</t>
  </si>
  <si>
    <t>IN1420150063</t>
  </si>
  <si>
    <t>8.1% GOA SDL 2025</t>
  </si>
  <si>
    <t>IN1520150070</t>
  </si>
  <si>
    <t>8.12% GUJARAT SDL 2025</t>
  </si>
  <si>
    <t>IN1620150095</t>
  </si>
  <si>
    <t>8.15% HARYANA SDL 2025</t>
  </si>
  <si>
    <t>IN1720150052</t>
  </si>
  <si>
    <t>8.17% HIMACHAL PR SDL 2025</t>
  </si>
  <si>
    <t>IN3720150033</t>
  </si>
  <si>
    <t>8.17% JHARKHAND SDL 2025</t>
  </si>
  <si>
    <t>IN1920150035</t>
  </si>
  <si>
    <t>8.14% KARNATAKA SDL 2025</t>
  </si>
  <si>
    <t>IN2020150107</t>
  </si>
  <si>
    <t>8.16% KERALA SDL 2025</t>
  </si>
  <si>
    <t>IN2120150064</t>
  </si>
  <si>
    <t>8.15% MADHYAPRADESH SDL 2025</t>
  </si>
  <si>
    <t>IN2220150121</t>
  </si>
  <si>
    <t>8.12% MAHARASHTRA SDL 2025</t>
  </si>
  <si>
    <t>IN2320150047</t>
  </si>
  <si>
    <t>8.1% MANIPUR SDL 2025</t>
  </si>
  <si>
    <t>IN2420150061</t>
  </si>
  <si>
    <t>8.1% MEGHALAYA SDL 2025</t>
  </si>
  <si>
    <t>IN2820150109</t>
  </si>
  <si>
    <t>8.14% PUNJAB SDL 2025</t>
  </si>
  <si>
    <t>IN2920150207</t>
  </si>
  <si>
    <t>8.14% RAJASTHAN SDL 2025</t>
  </si>
  <si>
    <t>IN3020150014</t>
  </si>
  <si>
    <t>8.17% SIKKIM SDL 2025</t>
  </si>
  <si>
    <t>SIKKIM</t>
  </si>
  <si>
    <t>IN3120150138</t>
  </si>
  <si>
    <t>8.15% TAMILNADU SDL 2025</t>
  </si>
  <si>
    <t>IN4520150090</t>
  </si>
  <si>
    <t>8.18% TELANGANA SDL 2025</t>
  </si>
  <si>
    <t>IN3220150020</t>
  </si>
  <si>
    <t>8.11% TRIPURA SDL 2025</t>
  </si>
  <si>
    <t>IN3320150326</t>
  </si>
  <si>
    <t>8.15% UTTARPRADESH SDL 2025</t>
  </si>
  <si>
    <t>IN3420150085</t>
  </si>
  <si>
    <t>8.15% WESTBENGAL SDL 2025</t>
  </si>
  <si>
    <t>IN3520150027</t>
  </si>
  <si>
    <t>8.19% CHHATTISGARH SDL 2025</t>
  </si>
  <si>
    <t>IN1520150088</t>
  </si>
  <si>
    <t>IN1820150044</t>
  </si>
  <si>
    <t>8.17% JAMMUKASHMIR SDL 2025</t>
  </si>
  <si>
    <t>IN3720150041</t>
  </si>
  <si>
    <t>IN1920150043</t>
  </si>
  <si>
    <t>8.16% KARNATAKA SDL 2025</t>
  </si>
  <si>
    <t>IN2020150115</t>
  </si>
  <si>
    <t>8.17% KERALA SDL 2025</t>
  </si>
  <si>
    <t>IN2220150139</t>
  </si>
  <si>
    <t>8.15% MAHARASHTRA SDL 2025</t>
  </si>
  <si>
    <t>IN2620150044</t>
  </si>
  <si>
    <t>8.15% NAGALAND SDL 2025</t>
  </si>
  <si>
    <t>IN2920150215</t>
  </si>
  <si>
    <t>8.16% RAJASTHAN SDL 2025</t>
  </si>
  <si>
    <t>IN3120150146</t>
  </si>
  <si>
    <t>8.17% TAMILNADU SDL 2025</t>
  </si>
  <si>
    <t>IN3320150334</t>
  </si>
  <si>
    <t>IN3620150059</t>
  </si>
  <si>
    <t>8.19% UTTARAKHAND SDL 2025</t>
  </si>
  <si>
    <t>IN3420150093</t>
  </si>
  <si>
    <t>8.18% WESTBENGAL SDL 2025</t>
  </si>
  <si>
    <t>IN3820150040</t>
  </si>
  <si>
    <t>8.16% PUDUCHERRY SDL 2025</t>
  </si>
  <si>
    <t>IN1020150091</t>
  </si>
  <si>
    <t>IN3520150035</t>
  </si>
  <si>
    <t>8.23% CHHATTISGARH SDL 2025</t>
  </si>
  <si>
    <t>IN1520150096</t>
  </si>
  <si>
    <t>8.2% GUJARAT SDL 2025</t>
  </si>
  <si>
    <t>IN1620150103</t>
  </si>
  <si>
    <t>8.27% HARYANA SDL 2025</t>
  </si>
  <si>
    <t>IN1920150050</t>
  </si>
  <si>
    <t>8.22% KARNATAKA SDL 2025</t>
  </si>
  <si>
    <t>IN2020150123</t>
  </si>
  <si>
    <t>8.18% KERALA SDL 2025</t>
  </si>
  <si>
    <t>IN2220150147</t>
  </si>
  <si>
    <t>8.21% MAHARASHTRA SDL 2025</t>
  </si>
  <si>
    <t>IN2420150079</t>
  </si>
  <si>
    <t>8.19% MEGHALAYA SDL 2025</t>
  </si>
  <si>
    <t>IN2820150117</t>
  </si>
  <si>
    <t>8.24% PUNJAB SDL 2025</t>
  </si>
  <si>
    <t>IN3120150153</t>
  </si>
  <si>
    <t>8.22% TAMILNADU SDL 2025</t>
  </si>
  <si>
    <t>IN4520150108</t>
  </si>
  <si>
    <t>8.19% TELANGANA SDL 2025</t>
  </si>
  <si>
    <t>IN3320150342</t>
  </si>
  <si>
    <t>IN3620150067</t>
  </si>
  <si>
    <t>IN3420150101</t>
  </si>
  <si>
    <t>8.22% WESTBENGAL SDL 2025</t>
  </si>
  <si>
    <t>IN1020150109</t>
  </si>
  <si>
    <t>8.25% ANDHRA SDL 2025</t>
  </si>
  <si>
    <t>IN1420150071</t>
  </si>
  <si>
    <t>8.25% GOA SDL 2025</t>
  </si>
  <si>
    <t>IN1620150111</t>
  </si>
  <si>
    <t>IN1820150051</t>
  </si>
  <si>
    <t>8.26% JAMMUKASHMIR SDL 2025</t>
  </si>
  <si>
    <t>IN3720150058</t>
  </si>
  <si>
    <t>8.25% JHARKHAND SDL 2025</t>
  </si>
  <si>
    <t>IN1920150068</t>
  </si>
  <si>
    <t>8.27% KARNATAKA SDL 2025</t>
  </si>
  <si>
    <t>IN2020150131</t>
  </si>
  <si>
    <t>8.24% KERALA SDL 2025</t>
  </si>
  <si>
    <t>IN2120150072</t>
  </si>
  <si>
    <t>IN2220150154</t>
  </si>
  <si>
    <t>IN2320150054</t>
  </si>
  <si>
    <t>8.25% MANIPUR SDL 2025</t>
  </si>
  <si>
    <t>IN2720150035</t>
  </si>
  <si>
    <t>8.25% ODISHA SDL 2025</t>
  </si>
  <si>
    <t>ORISSA</t>
  </si>
  <si>
    <t>IN3120150161</t>
  </si>
  <si>
    <t>IN3420150119</t>
  </si>
  <si>
    <t>8.27% WESTBENGAL SDL 2025</t>
  </si>
  <si>
    <t>IN4520150116</t>
  </si>
  <si>
    <t>8.27% TELANGANA SDL 2025</t>
  </si>
  <si>
    <t>IN1020150117</t>
  </si>
  <si>
    <t>8.29% ANDHRA SDL 2026</t>
  </si>
  <si>
    <t>IN3520150043</t>
  </si>
  <si>
    <t>8.32% CHHATTISGARH SDL 2026</t>
  </si>
  <si>
    <t>IN1520150104</t>
  </si>
  <si>
    <t>8.27% GUJARAT SDL 2026</t>
  </si>
  <si>
    <t>IN1520150112</t>
  </si>
  <si>
    <t>8.26% GUJARAT SDL 2031</t>
  </si>
  <si>
    <t>IN1920150076</t>
  </si>
  <si>
    <t>8.27% KARNATAKA SDL 2026</t>
  </si>
  <si>
    <t>IN2120150080</t>
  </si>
  <si>
    <t>8.3% MADHYAPRADESH SDL 2026</t>
  </si>
  <si>
    <t>IN2220150162</t>
  </si>
  <si>
    <t>8.25% MAHARASHTRA SDL 2026</t>
  </si>
  <si>
    <t>IN2420150087</t>
  </si>
  <si>
    <t>8.19% MEGHALAYA SDL 2026</t>
  </si>
  <si>
    <t>IN2520150037</t>
  </si>
  <si>
    <t>8.19% MIZORAM SDL 2026</t>
  </si>
  <si>
    <t>IN2820150125</t>
  </si>
  <si>
    <t>8.31% PUNJAB SDL 2026</t>
  </si>
  <si>
    <t>IN2920150223</t>
  </si>
  <si>
    <t>8.3% RAJASTHAN SDL 2026</t>
  </si>
  <si>
    <t>IN3020150022</t>
  </si>
  <si>
    <t>8.2% SIKKIM SDL 2026</t>
  </si>
  <si>
    <t>IN3120150179</t>
  </si>
  <si>
    <t>8.27% TAMILNADU SDL 2026</t>
  </si>
  <si>
    <t>IN4520150124</t>
  </si>
  <si>
    <t>8.31% TELANGANA SDL 2026</t>
  </si>
  <si>
    <t>IN3320150359</t>
  </si>
  <si>
    <t>8.34% UTTARPRADESH SDL 2026</t>
  </si>
  <si>
    <t>IN3420150127</t>
  </si>
  <si>
    <t>8.31% WESTBENGAL SDL 2026</t>
  </si>
  <si>
    <t>IN1020150125</t>
  </si>
  <si>
    <t>8.39% ANDHRA SDL 2026</t>
  </si>
  <si>
    <t>IN1220150024</t>
  </si>
  <si>
    <t>8.43% ASSAM SDL 2026</t>
  </si>
  <si>
    <t>ASSAM</t>
  </si>
  <si>
    <t>IN1420150089</t>
  </si>
  <si>
    <t>8.4% GOA SDL 2026</t>
  </si>
  <si>
    <t>IN1620150129</t>
  </si>
  <si>
    <t>8.38% HARYANA SDL 2026</t>
  </si>
  <si>
    <t>IN3720150066</t>
  </si>
  <si>
    <t>8.42% JHARKHAND SDL 2026</t>
  </si>
  <si>
    <t>IN1920150084</t>
  </si>
  <si>
    <t>8.38% KARNATAKA SDL 2026</t>
  </si>
  <si>
    <t>IN2020150149</t>
  </si>
  <si>
    <t>8.42% KERALA SDL 2026</t>
  </si>
  <si>
    <t>IN2120150098</t>
  </si>
  <si>
    <t>8.39% MADHYAPRADESH SDL 2026</t>
  </si>
  <si>
    <t>IN2220150170</t>
  </si>
  <si>
    <t>8.36% MAHARASHTRA SDL 2026</t>
  </si>
  <si>
    <t>IN2620150051</t>
  </si>
  <si>
    <t>8.41% NAGALAND SDL 2026</t>
  </si>
  <si>
    <t>IN2720150043</t>
  </si>
  <si>
    <t>8.38% ODISHA SDL 2026</t>
  </si>
  <si>
    <t>IN2920150231</t>
  </si>
  <si>
    <t>8.38% RAJASTHAN SDL 2026</t>
  </si>
  <si>
    <t>IN3120150187</t>
  </si>
  <si>
    <t>8.38% TAMILNADU SDL 2026</t>
  </si>
  <si>
    <t>IN3320150367</t>
  </si>
  <si>
    <t>8.39% UTTARPRADESH SDL 2026</t>
  </si>
  <si>
    <t>IN3420150135</t>
  </si>
  <si>
    <t>8.4% WESTBENGAL SDL 2026</t>
  </si>
  <si>
    <t>IN1220150032</t>
  </si>
  <si>
    <t>8.55% ASSAM SDL 2026</t>
  </si>
  <si>
    <t>IN1320150031</t>
  </si>
  <si>
    <t>8.54% BIHAR SDL 2026</t>
  </si>
  <si>
    <t>IN1520150120</t>
  </si>
  <si>
    <t>8.46% GUJARAT SDL 2026</t>
  </si>
  <si>
    <t>IN1620150137</t>
  </si>
  <si>
    <t>8.51% HARYANA SDL 2026</t>
  </si>
  <si>
    <t>IN2020150156</t>
  </si>
  <si>
    <t>8.49% KERALA SDL 2026</t>
  </si>
  <si>
    <t>IN2220150188</t>
  </si>
  <si>
    <t>8.47% MAHARASHTRA SDL 2026</t>
  </si>
  <si>
    <t>IN2820150133</t>
  </si>
  <si>
    <t>8.4% PUNJAB SDL 2026</t>
  </si>
  <si>
    <t>IN2920150249</t>
  </si>
  <si>
    <t>8.48% RAJASTHAN SDL 2026</t>
  </si>
  <si>
    <t>IN3120150195</t>
  </si>
  <si>
    <t>8.49% TAMILNADU SDL 2026</t>
  </si>
  <si>
    <t>IN4520150132</t>
  </si>
  <si>
    <t>8.52% TELANGANA SDL 2026</t>
  </si>
  <si>
    <t>IN3320150375</t>
  </si>
  <si>
    <t>8.53% UTTARPRADESH SDL 2026</t>
  </si>
  <si>
    <t>IN3620150075</t>
  </si>
  <si>
    <t>8.4% UTTARAKHAND SDL 2026</t>
  </si>
  <si>
    <t>IN3420150143</t>
  </si>
  <si>
    <t>8.51% WESTBENGAL SDL 2026</t>
  </si>
  <si>
    <t>IN1020150133</t>
  </si>
  <si>
    <t>8.72% ANDHRA SDL 2026</t>
  </si>
  <si>
    <t>IN1220150040</t>
  </si>
  <si>
    <t>8.63% ASSAM SDL 2026</t>
  </si>
  <si>
    <t>IN1320150049</t>
  </si>
  <si>
    <t>8.82% BIHAR SDL 2026</t>
  </si>
  <si>
    <t>IN1420150097</t>
  </si>
  <si>
    <t>8.63% GOA SDL 2026</t>
  </si>
  <si>
    <t>IN1820150069</t>
  </si>
  <si>
    <t>8.63% JAMMUKASHMIR SDL 2026</t>
  </si>
  <si>
    <t>IN3720150074</t>
  </si>
  <si>
    <t>8.82% JHARKHAND SDL 2026</t>
  </si>
  <si>
    <t>IN1920150092</t>
  </si>
  <si>
    <t>8.67% KARNATAKA SDL 2026</t>
  </si>
  <si>
    <t>IN2020150164</t>
  </si>
  <si>
    <t>8.69% KERALA SDL 2026</t>
  </si>
  <si>
    <t>IN2120150106</t>
  </si>
  <si>
    <t>8.76% MADHYAPRADESH SDL 2026</t>
  </si>
  <si>
    <t>IN2220150196</t>
  </si>
  <si>
    <t>8.67% MAHARASHTRA SDL 2026</t>
  </si>
  <si>
    <t>IN2320150062</t>
  </si>
  <si>
    <t>8.63% MANIPUR SDL 2026</t>
  </si>
  <si>
    <t>IN2420150095</t>
  </si>
  <si>
    <t>8.63% MEGHALAYA SDL 2026</t>
  </si>
  <si>
    <t>IN2620150069</t>
  </si>
  <si>
    <t>8.63% NAGALAND SDL 2026</t>
  </si>
  <si>
    <t>IN2820150141</t>
  </si>
  <si>
    <t>8.66% PUNJAB SDL 2026</t>
  </si>
  <si>
    <t>IN2920150256</t>
  </si>
  <si>
    <t>8.65% RAJASTHAN SDL 2026</t>
  </si>
  <si>
    <t>IN3120150203</t>
  </si>
  <si>
    <t>8.69% TAMILNADU SDL 2026</t>
  </si>
  <si>
    <t>IN3220150038</t>
  </si>
  <si>
    <t>8.65% TRIPURA SDL 2026</t>
  </si>
  <si>
    <t>IN3320150383</t>
  </si>
  <si>
    <t>8.83% UTTARPRADESH SDL 2026</t>
  </si>
  <si>
    <t>IN3620150083</t>
  </si>
  <si>
    <t>8.65% UTTARAKHAND SDL 2026</t>
  </si>
  <si>
    <t>IN3420150150</t>
  </si>
  <si>
    <t>8.88% WESTBENGAL SDL 2026</t>
  </si>
  <si>
    <t>IN1020150141</t>
  </si>
  <si>
    <t>8.57% ANDHRA SDL 2026</t>
  </si>
  <si>
    <t>IN1320150056</t>
  </si>
  <si>
    <t>8.6% BIHAR SDL 2026</t>
  </si>
  <si>
    <t>IN3520150050</t>
  </si>
  <si>
    <t>8.53% CHHATTISGARH SDL 2026</t>
  </si>
  <si>
    <t>IN2020150172</t>
  </si>
  <si>
    <t>8.53% KERALA SDL 2026</t>
  </si>
  <si>
    <t>IN2220150204</t>
  </si>
  <si>
    <t>8.51% MAHARASHTRA SDL 2026</t>
  </si>
  <si>
    <t>IN2620150077</t>
  </si>
  <si>
    <t>8.53% NAGALAND SDL 2026</t>
  </si>
  <si>
    <t>IN2820150158</t>
  </si>
  <si>
    <t>8.53% PUNJAB SDL 2026</t>
  </si>
  <si>
    <t>IN2920150264</t>
  </si>
  <si>
    <t>8.55% RAJASTHAN SDL 2026</t>
  </si>
  <si>
    <t>IN3120150211</t>
  </si>
  <si>
    <t>8.53% TAMILNADU SDL 2026</t>
  </si>
  <si>
    <t>IN4520150140</t>
  </si>
  <si>
    <t>8.53% TELANGANA SDL 2026</t>
  </si>
  <si>
    <t>IN3320150391</t>
  </si>
  <si>
    <t>8.58% UTTARPRADESH SDL 2026</t>
  </si>
  <si>
    <t>IN3620150091</t>
  </si>
  <si>
    <t>8.53% UTTARAKHAND SDL 2026</t>
  </si>
  <si>
    <t>IN3420150168</t>
  </si>
  <si>
    <t>8.57% WESTBENGAL SDL 2026</t>
  </si>
  <si>
    <t>IN1020150158</t>
  </si>
  <si>
    <t>8.09% ANDHRA SDL 2026</t>
  </si>
  <si>
    <t>IN3520150068</t>
  </si>
  <si>
    <t>8.08% CHHATTISGARH SDL 2026</t>
  </si>
  <si>
    <t>IN1420150105</t>
  </si>
  <si>
    <t>8.08% GOA SDL 2026</t>
  </si>
  <si>
    <t>IN2020150180</t>
  </si>
  <si>
    <t>8.08% KERALA SDL 2026</t>
  </si>
  <si>
    <t>IN2820150166</t>
  </si>
  <si>
    <t>8.08% PUNJAB SDL 2026</t>
  </si>
  <si>
    <t>IN2920150363</t>
  </si>
  <si>
    <t>8.09% RAJASTHAN SDL 2026</t>
  </si>
  <si>
    <t>IN3020150030</t>
  </si>
  <si>
    <t>8.08% SIKKIM SDL 2026</t>
  </si>
  <si>
    <t>IN3420150176</t>
  </si>
  <si>
    <t>8.1% WESTBENGAL SDL 2026</t>
  </si>
  <si>
    <t>IN1520160012</t>
  </si>
  <si>
    <t>8.0% GUJARAT SDL 2026</t>
  </si>
  <si>
    <t>IN2020160015</t>
  </si>
  <si>
    <t>7.98% KERALA SDL 2026</t>
  </si>
  <si>
    <t>IN2420160011</t>
  </si>
  <si>
    <t>7.98% MEGHALAYA SDL 2026</t>
  </si>
  <si>
    <t>IN2620160019</t>
  </si>
  <si>
    <t>7.98% NAGALAND SDL 2026</t>
  </si>
  <si>
    <t>IN2820160017</t>
  </si>
  <si>
    <t>7.98% PUNJAB SDL 2026</t>
  </si>
  <si>
    <t>IN2920160016</t>
  </si>
  <si>
    <t>7.98% RAJASTHAN SDL 2026</t>
  </si>
  <si>
    <t>IN3120160012</t>
  </si>
  <si>
    <t>8.01% TAMILNADU SDL 2026</t>
  </si>
  <si>
    <t>IN4520160016</t>
  </si>
  <si>
    <t>8.0% TELANGANA SDL 2026</t>
  </si>
  <si>
    <t>IN3320160010</t>
  </si>
  <si>
    <t>8.02% UTTARPRADESH SDL 2026</t>
  </si>
  <si>
    <t>IN1120160016</t>
  </si>
  <si>
    <t>7.96% ARUNACHAL PR SDL 2026</t>
  </si>
  <si>
    <t>ARUNACHAL PRADESH</t>
  </si>
  <si>
    <t>IN1520160020</t>
  </si>
  <si>
    <t>7.96% GUJARAT SDL 2026</t>
  </si>
  <si>
    <t>IN2020160023</t>
  </si>
  <si>
    <t>7.96% KERALA SDL 2026</t>
  </si>
  <si>
    <t>IN2320160012</t>
  </si>
  <si>
    <t>7.96% MANIPUR SDL 2026</t>
  </si>
  <si>
    <t>IN2820160025</t>
  </si>
  <si>
    <t>7.96% PUNJAB SDL 2026</t>
  </si>
  <si>
    <t>IN3120160020</t>
  </si>
  <si>
    <t>7.96% TAMILNADU SDL 2026</t>
  </si>
  <si>
    <t>IN4520160024</t>
  </si>
  <si>
    <t>7.98% TELANGANA SDL 2026</t>
  </si>
  <si>
    <t>IN3620160017</t>
  </si>
  <si>
    <t>7.98% UTTARAKHAND SDL 2026</t>
  </si>
  <si>
    <t>IN1520160038</t>
  </si>
  <si>
    <t>7.98% GUJARAT SDL 2026</t>
  </si>
  <si>
    <t>IN2020160031</t>
  </si>
  <si>
    <t>IN2820160033</t>
  </si>
  <si>
    <t>8.0% PUNJAB SDL 2026</t>
  </si>
  <si>
    <t>IN3120160038</t>
  </si>
  <si>
    <t>IN4520160032</t>
  </si>
  <si>
    <t>8.02% TELANGANA SDL 2026</t>
  </si>
  <si>
    <t>IN3320160028</t>
  </si>
  <si>
    <t>8.03% UTTARPRADESH SDL 2026</t>
  </si>
  <si>
    <t>IN1020160017</t>
  </si>
  <si>
    <t>8.01% ANDHRA SDL 2026</t>
  </si>
  <si>
    <t>IN1420160013</t>
  </si>
  <si>
    <t>7.98% GOA SDL 2026</t>
  </si>
  <si>
    <t>IN1520160046</t>
  </si>
  <si>
    <t>IN2420160029</t>
  </si>
  <si>
    <t>8.0% MEGHALAYA SDL 2026</t>
  </si>
  <si>
    <t>IN2720160018</t>
  </si>
  <si>
    <t>8.0% ODISHA SDL 2026</t>
  </si>
  <si>
    <t>IN2920160024</t>
  </si>
  <si>
    <t>8.0% RAJASTHAN SDL 2026</t>
  </si>
  <si>
    <t>IN3120160046</t>
  </si>
  <si>
    <t>7.98% TAMILNADU SDL 2026</t>
  </si>
  <si>
    <t>IN4520160040</t>
  </si>
  <si>
    <t>IN3320160036</t>
  </si>
  <si>
    <t>IN1020160025</t>
  </si>
  <si>
    <t>IN1520160053</t>
  </si>
  <si>
    <t>8.05% GUJARAT SDL 2026</t>
  </si>
  <si>
    <t>IN1820160019</t>
  </si>
  <si>
    <t>8.05% JAMMUKASHMIR SDL 2026</t>
  </si>
  <si>
    <t>IN2020160049</t>
  </si>
  <si>
    <t>8.07% KERALA SDL 2026</t>
  </si>
  <si>
    <t>IN2220160013</t>
  </si>
  <si>
    <t>8.08% MAHARASHTRA SDL 2026</t>
  </si>
  <si>
    <t>IN2520160010</t>
  </si>
  <si>
    <t>8.05% MIZORAM SDL 2026</t>
  </si>
  <si>
    <t>IN2920160032</t>
  </si>
  <si>
    <t>8.07% RAJASTHAN SDL 2026</t>
  </si>
  <si>
    <t>IN3020160013</t>
  </si>
  <si>
    <t>8.04% SIKKIM SDL 2026</t>
  </si>
  <si>
    <t>IN3120160053</t>
  </si>
  <si>
    <t>8.07% TAMILNADU SDL 2026</t>
  </si>
  <si>
    <t>IN3220160011</t>
  </si>
  <si>
    <t>8.05% TRIPURA SDL 2026</t>
  </si>
  <si>
    <t>IN3320160168</t>
  </si>
  <si>
    <t>8.08% UTTARPRADESH SDL 2026</t>
  </si>
  <si>
    <t>IN3620160025</t>
  </si>
  <si>
    <t>8.06% UTTARAKHAND SDL 2026</t>
  </si>
  <si>
    <t>IN3420160019</t>
  </si>
  <si>
    <t>8.09% WESTBENGAL SDL 2026</t>
  </si>
  <si>
    <t>IN1420160021</t>
  </si>
  <si>
    <t>IN1620160060</t>
  </si>
  <si>
    <t>7.98% HARYANA SDL 2026</t>
  </si>
  <si>
    <t>IN2020160056</t>
  </si>
  <si>
    <t>IN2220160021</t>
  </si>
  <si>
    <t>7.96% MAHARASHTRA SDL 2026</t>
  </si>
  <si>
    <t>IN2720160026</t>
  </si>
  <si>
    <t>8.0% ODISHA SDL 2031</t>
  </si>
  <si>
    <t>IN4520160057</t>
  </si>
  <si>
    <t>7.97% TELANGANA SDL 2026</t>
  </si>
  <si>
    <t>IN3320160176</t>
  </si>
  <si>
    <t>7.99% UTTARPRADESH SDL 2026</t>
  </si>
  <si>
    <t>IN1020160033</t>
  </si>
  <si>
    <t>7.85% ANDHRA SDL 2026</t>
  </si>
  <si>
    <t>IN1020160041</t>
  </si>
  <si>
    <t>7.88% ANDHRA SDL 2031</t>
  </si>
  <si>
    <t>IN2220160039</t>
  </si>
  <si>
    <t>7.84% MAHARASHTRA SDL 2026</t>
  </si>
  <si>
    <t>IN1520160061</t>
  </si>
  <si>
    <t>7.83% GUJARAT SDL 2026</t>
  </si>
  <si>
    <t>IN3120160061</t>
  </si>
  <si>
    <t>7.84% TAMILNADU SDL 2026</t>
  </si>
  <si>
    <t>IN4520160065</t>
  </si>
  <si>
    <t>7.85% TELANGANA SDL 2026</t>
  </si>
  <si>
    <t>IN3320160184</t>
  </si>
  <si>
    <t>7.86% UTTARPRADESH SDL 2026</t>
  </si>
  <si>
    <t>IN3420160027</t>
  </si>
  <si>
    <t>7.86% WESTBENGAL SDL 2026</t>
  </si>
  <si>
    <t>IN1520160079</t>
  </si>
  <si>
    <t>7.69% GUJARAT SDL 2026</t>
  </si>
  <si>
    <t>IN1820160027</t>
  </si>
  <si>
    <t>7.69% JAMMUKASHMIR SDL 2026</t>
  </si>
  <si>
    <t>IN2020160064</t>
  </si>
  <si>
    <t>7.69% KERALA SDL 2026</t>
  </si>
  <si>
    <t>IN2220160047</t>
  </si>
  <si>
    <t>7.69% MAHARASHTRA SDL 2026</t>
  </si>
  <si>
    <t>IN2420160037</t>
  </si>
  <si>
    <t>7.69% MEGHALAYA SDL 2026</t>
  </si>
  <si>
    <t>IN3120160079</t>
  </si>
  <si>
    <t>7.69% TAMILNADU SDL 2026</t>
  </si>
  <si>
    <t>IN4520160073</t>
  </si>
  <si>
    <t>7.69% TELANGANA SDL 2026</t>
  </si>
  <si>
    <t>IN3320160192</t>
  </si>
  <si>
    <t>7.69% UTTARPRADESH SDL 2026</t>
  </si>
  <si>
    <t>IN3420160035</t>
  </si>
  <si>
    <t>7.69% WESTBENGAL SDL 2026</t>
  </si>
  <si>
    <t>IN1020160066</t>
  </si>
  <si>
    <t>7.63% ANDHRA SDL 2026</t>
  </si>
  <si>
    <t>IN1520160087</t>
  </si>
  <si>
    <t>7.6% GUJARAT SDL 2026</t>
  </si>
  <si>
    <t>IN2020160072</t>
  </si>
  <si>
    <t>7.61% KERALA SDL 2026</t>
  </si>
  <si>
    <t>IN2120160014</t>
  </si>
  <si>
    <t>7.62% MADHYAPRADESH SDL 2026</t>
  </si>
  <si>
    <t>IN2320160020</t>
  </si>
  <si>
    <t>7.69% MANIPUR SDL 2026</t>
  </si>
  <si>
    <t>IN2920160131</t>
  </si>
  <si>
    <t>7.58% RAJASTHAN SDL 2026</t>
  </si>
  <si>
    <t>IN3120160087</t>
  </si>
  <si>
    <t>7.62% TAMILNADU SDL 2026</t>
  </si>
  <si>
    <t>IN4520160081</t>
  </si>
  <si>
    <t>7.62% TELANGANA SDL 2026</t>
  </si>
  <si>
    <t>IN3320160200</t>
  </si>
  <si>
    <t>7.63% UTTARPRADESH SDL 2026</t>
  </si>
  <si>
    <t>IN3420160043</t>
  </si>
  <si>
    <t>7.63% WESTBENGAL SDL 2026</t>
  </si>
  <si>
    <t>IN1020160074</t>
  </si>
  <si>
    <t>7.62% ANDHRA SDL 2036</t>
  </si>
  <si>
    <t>IN1420160039</t>
  </si>
  <si>
    <t>7.57% GOA SDL 2026</t>
  </si>
  <si>
    <t>IN1520160095</t>
  </si>
  <si>
    <t>7.56% GUJARAT SDL 2026</t>
  </si>
  <si>
    <t>IN1620160177</t>
  </si>
  <si>
    <t>7.57% HARYANA SDL 2026</t>
  </si>
  <si>
    <t>IN1820160035</t>
  </si>
  <si>
    <t>7.57% JAMMUKASHMIR SDL 2026</t>
  </si>
  <si>
    <t>IN2020160080</t>
  </si>
  <si>
    <t>7.59% KERALA SDL 2026</t>
  </si>
  <si>
    <t>IN2120160022</t>
  </si>
  <si>
    <t>7.57% MADHYAPRADESH SDL 2026</t>
  </si>
  <si>
    <t>IN2220160054</t>
  </si>
  <si>
    <t>7.58% MAHARASHTRA SDL 2026</t>
  </si>
  <si>
    <t>IN2320160038</t>
  </si>
  <si>
    <t>7.57% MANIPUR SDL 2026</t>
  </si>
  <si>
    <t>IN2620160027</t>
  </si>
  <si>
    <t>7.57% NAGALAND SDL 2026</t>
  </si>
  <si>
    <t>IN2720160042</t>
  </si>
  <si>
    <t>7.57% ODISHA SDL 2026</t>
  </si>
  <si>
    <t>IN2920160149</t>
  </si>
  <si>
    <t>7.57% RAJASTHAN SDL 2026</t>
  </si>
  <si>
    <t>IN3120160095</t>
  </si>
  <si>
    <t>7.58% TAMILNADU SDL 2026</t>
  </si>
  <si>
    <t>IN3220160029</t>
  </si>
  <si>
    <t>7.57% TRIPURA SDL 2026</t>
  </si>
  <si>
    <t>IN3320160218</t>
  </si>
  <si>
    <t>7.58% UTTARPRADESH SDL 2026</t>
  </si>
  <si>
    <t>IN3420160050</t>
  </si>
  <si>
    <t>7.58% WESTBENGAL SDL 2026</t>
  </si>
  <si>
    <t>IN1020160082</t>
  </si>
  <si>
    <t>7.42% ANDHRA SDL 2031</t>
  </si>
  <si>
    <t>IN1620160185</t>
  </si>
  <si>
    <t>7.35% HARYANA SDL 2026</t>
  </si>
  <si>
    <t>IN2120160030</t>
  </si>
  <si>
    <t>7.38% MADHYAPRADESH SDL 2026</t>
  </si>
  <si>
    <t>IN2220160062</t>
  </si>
  <si>
    <t>7.37% MAHARASHTRA SDL 2026</t>
  </si>
  <si>
    <t>IN2320160046</t>
  </si>
  <si>
    <t>7.48% MANIPUR SDL 2026</t>
  </si>
  <si>
    <t>IN2420160045</t>
  </si>
  <si>
    <t>7.43% MEGHALAYA SDL 2026</t>
  </si>
  <si>
    <t>IN2620160035</t>
  </si>
  <si>
    <t>7.49% NAGALAND SDL 2026</t>
  </si>
  <si>
    <t>IN2920160156</t>
  </si>
  <si>
    <t>7.38% RAJASTHAN SDL 2026</t>
  </si>
  <si>
    <t>IN3120160103</t>
  </si>
  <si>
    <t>7.37% TAMILNADU SDL 2026</t>
  </si>
  <si>
    <t>IN4520160099</t>
  </si>
  <si>
    <t>7.39% TELANGANA SDL 2026</t>
  </si>
  <si>
    <t>IN3320160226</t>
  </si>
  <si>
    <t>7.39% UTTARPRADESH SDL 2026</t>
  </si>
  <si>
    <t>IN3620160033</t>
  </si>
  <si>
    <t>7.39% UTTARAKHAND SDL 2026</t>
  </si>
  <si>
    <t>IN1420160047</t>
  </si>
  <si>
    <t>7.16% GOA SDL 2026</t>
  </si>
  <si>
    <t>IN1620160193</t>
  </si>
  <si>
    <t>7.18% HARYANA SDL 2026</t>
  </si>
  <si>
    <t>IN1820160043</t>
  </si>
  <si>
    <t>7.18% JAMMUKASHMIR SDL 2026</t>
  </si>
  <si>
    <t>IN2120160048</t>
  </si>
  <si>
    <t>7.16% MADHYAPRADESH SDL 2026</t>
  </si>
  <si>
    <t>IN2220160070</t>
  </si>
  <si>
    <t>7.16% MAHARASHTRA SDL 2026</t>
  </si>
  <si>
    <t>IN2420160052</t>
  </si>
  <si>
    <t>7.18% MEGHALAYA SDL 2026</t>
  </si>
  <si>
    <t>IN2920160164</t>
  </si>
  <si>
    <t>7.17% RAJASTHAN SDL 2026</t>
  </si>
  <si>
    <t>IN3320160234</t>
  </si>
  <si>
    <t>7.19% UTTARPRADESH SDL 2026</t>
  </si>
  <si>
    <t>IN3620160041</t>
  </si>
  <si>
    <t>7.18% UTTARAKHAND SDL 2026</t>
  </si>
  <si>
    <t>IN3420160068</t>
  </si>
  <si>
    <t>7.19% WESTBENGAL SDL 2026</t>
  </si>
  <si>
    <t>IN1020160090</t>
  </si>
  <si>
    <t>7.22% ANDHRA SDL 2031</t>
  </si>
  <si>
    <t>IN1020160108</t>
  </si>
  <si>
    <t>7.27% ANDHRA SDL 2035</t>
  </si>
  <si>
    <t>IN1120160024</t>
  </si>
  <si>
    <t>7.09% ARUNACHAL PR 2026</t>
  </si>
  <si>
    <t>IN1620160201</t>
  </si>
  <si>
    <t>7.14% HARYANA SDL 2026</t>
  </si>
  <si>
    <t>IN1720160010</t>
  </si>
  <si>
    <t>7.17% HIMACHAL PR SDL 2026</t>
  </si>
  <si>
    <t>IN1920160018</t>
  </si>
  <si>
    <t>7.14% KARNATAKA SDL 2026</t>
  </si>
  <si>
    <t>IN2020160098</t>
  </si>
  <si>
    <t>7.15% KERALA SDL 2026</t>
  </si>
  <si>
    <t>IN2120160055</t>
  </si>
  <si>
    <t>7.15% MADHYAPRADESH SDL 2026</t>
  </si>
  <si>
    <t>IN2220160088</t>
  </si>
  <si>
    <t>7.15% MAHARASHTRA SDL 2026</t>
  </si>
  <si>
    <t>IN2320160053</t>
  </si>
  <si>
    <t>7.09% MANIPUR SDL 2026</t>
  </si>
  <si>
    <t>IN3120160111</t>
  </si>
  <si>
    <t>7.14% TAMILNADU SDL 2026</t>
  </si>
  <si>
    <t>IN4520160107</t>
  </si>
  <si>
    <t>7.16% TELANGANA SDL 2026</t>
  </si>
  <si>
    <t>IN3320160242</t>
  </si>
  <si>
    <t>7.16% UTTARPRADESH SDL 2026</t>
  </si>
  <si>
    <t>IN3620160058</t>
  </si>
  <si>
    <t>IN3420160076</t>
  </si>
  <si>
    <t>7.16% WESTBENGAL SDL 2026</t>
  </si>
  <si>
    <t>IN1020160355</t>
  </si>
  <si>
    <t>7.23% ANDHRA SDL 2026</t>
  </si>
  <si>
    <t>IN1220160015</t>
  </si>
  <si>
    <t>7.23% ASSAM SDL 2026</t>
  </si>
  <si>
    <t>IN1620160219</t>
  </si>
  <si>
    <t>7.22% HARYANA SDL 2026</t>
  </si>
  <si>
    <t>IN3720160016</t>
  </si>
  <si>
    <t>7.25% JHARKHAND SDL 2026</t>
  </si>
  <si>
    <t>IN1920160026</t>
  </si>
  <si>
    <t>7.22% KARNATAKA SDL 2026</t>
  </si>
  <si>
    <t>IN2120160063</t>
  </si>
  <si>
    <t>7.23% MADHYAPRADESH SDL 2026</t>
  </si>
  <si>
    <t>IN2220160096</t>
  </si>
  <si>
    <t>7.22% MAHARASHTRA SDL 2026</t>
  </si>
  <si>
    <t>IN2320160061</t>
  </si>
  <si>
    <t>7.22% MANIPUR SDL 2026</t>
  </si>
  <si>
    <t>IN2620160043</t>
  </si>
  <si>
    <t>7.22% NAGALAND SDL 2026</t>
  </si>
  <si>
    <t>IN2920160172</t>
  </si>
  <si>
    <t>7.21% RAJASTHAN SDL 2026</t>
  </si>
  <si>
    <t>IN3020160021</t>
  </si>
  <si>
    <t>7.23% SIKKIM SDL 2026</t>
  </si>
  <si>
    <t>IN3120160129</t>
  </si>
  <si>
    <t>7.23% TAMILNADU SDL 2026</t>
  </si>
  <si>
    <t>IN3220160037</t>
  </si>
  <si>
    <t>7.22% TRIPURA SDL 2026</t>
  </si>
  <si>
    <t>IN3320160259</t>
  </si>
  <si>
    <t>7.24% UTTARPRADESH SDL 2026</t>
  </si>
  <si>
    <t>IN3620160066</t>
  </si>
  <si>
    <t>7.25% UTTARAKHAND SDL 2026</t>
  </si>
  <si>
    <t>IN3420160084</t>
  </si>
  <si>
    <t>7.25% WESTBENGAL SDL 2026</t>
  </si>
  <si>
    <t>IN3820160015</t>
  </si>
  <si>
    <t>7.27% PUDUCHERRY SDL 2031</t>
  </si>
  <si>
    <t>IN1020160371</t>
  </si>
  <si>
    <t>7.42% ANDHRA SDL 2026</t>
  </si>
  <si>
    <t>IN1220160023</t>
  </si>
  <si>
    <t>7.42% ASSAM SDL 2026</t>
  </si>
  <si>
    <t>IN1620160227</t>
  </si>
  <si>
    <t>7.39% HARYANA SDL 2026</t>
  </si>
  <si>
    <t>IN1720160028</t>
  </si>
  <si>
    <t>7.39% HIMACHAL PR SDL 2026</t>
  </si>
  <si>
    <t>IN3720160024</t>
  </si>
  <si>
    <t>7.4% JHARKHAND SDL 2026</t>
  </si>
  <si>
    <t>IN1920160034</t>
  </si>
  <si>
    <t>7.37% KARNATAKA SDL 2026</t>
  </si>
  <si>
    <t>IN2020160106</t>
  </si>
  <si>
    <t>7.38% KERALA SDL 2026</t>
  </si>
  <si>
    <t>IN2120160071</t>
  </si>
  <si>
    <t>7.4% MADHYAPRADESH SDL 2026</t>
  </si>
  <si>
    <t>IN2220160104</t>
  </si>
  <si>
    <t>7.39% MAHARASHTRA SDL 2026</t>
  </si>
  <si>
    <t>IN2320160079</t>
  </si>
  <si>
    <t>7.35% MANIPUR SDL 2026</t>
  </si>
  <si>
    <t>IN2920160180</t>
  </si>
  <si>
    <t>7.37% RAJASTHAN SDL 2026</t>
  </si>
  <si>
    <t>IN3120160137</t>
  </si>
  <si>
    <t>7.39% TAMILNADU SDL 2026</t>
  </si>
  <si>
    <t>IN4520160115</t>
  </si>
  <si>
    <t>7.4% TELANGANA SDL 2026</t>
  </si>
  <si>
    <t>IN3320160267</t>
  </si>
  <si>
    <t>7.41% UTTARPRADESH SDL 2026</t>
  </si>
  <si>
    <t>IN3620160074</t>
  </si>
  <si>
    <t>7.42% UTTARAKHAND SDL 2026</t>
  </si>
  <si>
    <t>IN3420160092</t>
  </si>
  <si>
    <t>7.42% WESTBENGAL SDL 2026</t>
  </si>
  <si>
    <t>IN1220160031</t>
  </si>
  <si>
    <t>6.97% ASSAM SDL 2026</t>
  </si>
  <si>
    <t>IN1320160113</t>
  </si>
  <si>
    <t>6.89% BIHAR SDL 2026</t>
  </si>
  <si>
    <t>IN1420160054</t>
  </si>
  <si>
    <t>6.88% GOA SDL 2026</t>
  </si>
  <si>
    <t>IN1620160235</t>
  </si>
  <si>
    <t>6.86% HARYANA SDL 2026</t>
  </si>
  <si>
    <t>IN1820160159</t>
  </si>
  <si>
    <t>6.97% JAMMUKASHMIR SDL 2026</t>
  </si>
  <si>
    <t>IN3720160032</t>
  </si>
  <si>
    <t>6.9% JHARKHAND SDL 2026</t>
  </si>
  <si>
    <t>IN1920160042</t>
  </si>
  <si>
    <t>6.83% KARNATAKA SDL 2026</t>
  </si>
  <si>
    <t>IN2020160114</t>
  </si>
  <si>
    <t>6.85% KERALA SDL 2026</t>
  </si>
  <si>
    <t>IN2220160112</t>
  </si>
  <si>
    <t>6.82% MAHARSHTRA SDL 2026</t>
  </si>
  <si>
    <t>IN2620160050</t>
  </si>
  <si>
    <t>6.89% NAGALAND SDL 2026</t>
  </si>
  <si>
    <t>IN2720160067</t>
  </si>
  <si>
    <t>6.87% ODISHA SDL 2031</t>
  </si>
  <si>
    <t>IN2920160198</t>
  </si>
  <si>
    <t>6.82% RAJASTHAN SDL 2026</t>
  </si>
  <si>
    <t>IN3120160145</t>
  </si>
  <si>
    <t>6.84% TAMILNADU SDL 2026</t>
  </si>
  <si>
    <t>IN3320160275</t>
  </si>
  <si>
    <t>6.85% UTTARPRADESH SDL 2026</t>
  </si>
  <si>
    <t>IN3620160082</t>
  </si>
  <si>
    <t>6.97% UTTARAKHAND SDL 2026</t>
  </si>
  <si>
    <t>IN3420160100</t>
  </si>
  <si>
    <t>6.88% WESTBENGAL SDL 2026</t>
  </si>
  <si>
    <t>IN3820160023</t>
  </si>
  <si>
    <t>6.87% PUDUCHERRY SDL 2031</t>
  </si>
  <si>
    <t>IN2920160206</t>
  </si>
  <si>
    <t>6.85% RAJASTHAN SDL 2026</t>
  </si>
  <si>
    <t>IN3320160283</t>
  </si>
  <si>
    <t>6.87% UTTARPRADESH SDL 2026</t>
  </si>
  <si>
    <t>IN1020160405</t>
  </si>
  <si>
    <t>7.08% ANDHRA SDL 2026</t>
  </si>
  <si>
    <t>IN1220160049</t>
  </si>
  <si>
    <t>7.1% ASSAM SDL 2026</t>
  </si>
  <si>
    <t>IN1320160121</t>
  </si>
  <si>
    <t>7.1% BIHAR SDL 2026</t>
  </si>
  <si>
    <t>IN1420160062</t>
  </si>
  <si>
    <t>7.1% GOA SDL 2026</t>
  </si>
  <si>
    <t>IN1520160152</t>
  </si>
  <si>
    <t>7.05% GUJARAT SDL 2026</t>
  </si>
  <si>
    <t>IN1820160167</t>
  </si>
  <si>
    <t>7.1% JAMMUKASHMIR SDL 2026</t>
  </si>
  <si>
    <t>IN1920160059</t>
  </si>
  <si>
    <t>7.08% KARNATAKA SDL 2026</t>
  </si>
  <si>
    <t>IN2420160060</t>
  </si>
  <si>
    <t>7.1% MEGHALAYA SDL 2026</t>
  </si>
  <si>
    <t>IN2620160068</t>
  </si>
  <si>
    <t>7.1% NAGALAND SDL 2026</t>
  </si>
  <si>
    <t>IN2720160075</t>
  </si>
  <si>
    <t>7.08% ODISHA SDL 2026</t>
  </si>
  <si>
    <t>IN2920160214</t>
  </si>
  <si>
    <t>7.06% RAJASTHAN SDL 2026</t>
  </si>
  <si>
    <t>IN3020160039</t>
  </si>
  <si>
    <t>7.1% SIKKIM SDL 2026</t>
  </si>
  <si>
    <t>IN3120160152</t>
  </si>
  <si>
    <t>7.07% TAMILNADU SDL 2026</t>
  </si>
  <si>
    <t>IN4520160123</t>
  </si>
  <si>
    <t>7.15% TELANGANA SDL 2031</t>
  </si>
  <si>
    <t>IN3420160118</t>
  </si>
  <si>
    <t>7.1% WESTBENGAL SDL 2026</t>
  </si>
  <si>
    <t>IN3820160031</t>
  </si>
  <si>
    <t>7.15% PUDUCHERRY SDL 2031</t>
  </si>
  <si>
    <t>IN1020160413</t>
  </si>
  <si>
    <t>7.25% ANDHRA SDL 2026</t>
  </si>
  <si>
    <t>IN1220160056</t>
  </si>
  <si>
    <t>7.22% ASSAM SDL 2026</t>
  </si>
  <si>
    <t>IN1320160139</t>
  </si>
  <si>
    <t>7.29% BIHAR SDL 2026</t>
  </si>
  <si>
    <t>IN1420160070</t>
  </si>
  <si>
    <t>7.21% GOA SDL 2026</t>
  </si>
  <si>
    <t>IN1520160160</t>
  </si>
  <si>
    <t>7.24% GUJARAT SDL 2026</t>
  </si>
  <si>
    <t>IN1620160243</t>
  </si>
  <si>
    <t>7.28% HARYANA SDL 2026</t>
  </si>
  <si>
    <t>IN1920160067</t>
  </si>
  <si>
    <t>7.27% KARNATAKA SDL 2026</t>
  </si>
  <si>
    <t>IN2020160122</t>
  </si>
  <si>
    <t>7.29% KERALA SDL 2026</t>
  </si>
  <si>
    <t>IN2220160120</t>
  </si>
  <si>
    <t>7.25% MAHARASHTRA SDL 2026</t>
  </si>
  <si>
    <t>IN2520160028</t>
  </si>
  <si>
    <t>7.21% MIZORAM SDL 2026</t>
  </si>
  <si>
    <t>IN3420160126</t>
  </si>
  <si>
    <t>7.29% WESTBENGAL SDL 2026</t>
  </si>
  <si>
    <t>IN1020160421</t>
  </si>
  <si>
    <t>7.14% ANDHRA SDL 2027</t>
  </si>
  <si>
    <t>IN1320160147</t>
  </si>
  <si>
    <t>7.12% BIHAR SDL 2027</t>
  </si>
  <si>
    <t>IN1420160088</t>
  </si>
  <si>
    <t>7.1% GOA SDL 2027</t>
  </si>
  <si>
    <t>IN1520160178</t>
  </si>
  <si>
    <t>7.14% GUJARAT SDL 2027</t>
  </si>
  <si>
    <t>IN1920160075</t>
  </si>
  <si>
    <t>7.15% KARNATAKA SDL 2027</t>
  </si>
  <si>
    <t>IN2020160130</t>
  </si>
  <si>
    <t>7.15% KERALA SDL 2027</t>
  </si>
  <si>
    <t>IN2220160138</t>
  </si>
  <si>
    <t>7.18% MAHARASHTRA SDL 2032</t>
  </si>
  <si>
    <t>IN2920160222</t>
  </si>
  <si>
    <t>7.15% RAJASTHAN SDL 2027</t>
  </si>
  <si>
    <t>IN3120160178</t>
  </si>
  <si>
    <t>7.16% TAMILNADU SDL 2027</t>
  </si>
  <si>
    <t>IN4520160131</t>
  </si>
  <si>
    <t>7.18% TELANGANA SDL 2032</t>
  </si>
  <si>
    <t>IN3320160291</t>
  </si>
  <si>
    <t>7.17% UTTARPRADESH SDL 2027</t>
  </si>
  <si>
    <t>IN3620160090</t>
  </si>
  <si>
    <t>7.18% UTTARAKHAND SDL 2027</t>
  </si>
  <si>
    <t>IN3420160134</t>
  </si>
  <si>
    <t>7.16% WESTBENGAL SDL 2027</t>
  </si>
  <si>
    <t>IN2820160348</t>
  </si>
  <si>
    <t>7.14% PUNJAB SDL 2027</t>
  </si>
  <si>
    <t>IN1320160154</t>
  </si>
  <si>
    <t>7.2% BIHAR SDL 2027</t>
  </si>
  <si>
    <t>IN3520160018</t>
  </si>
  <si>
    <t>7.22% CHATTISGARH SDL 2027</t>
  </si>
  <si>
    <t>IN1420160096</t>
  </si>
  <si>
    <t>7.19% GOA SDL 2027</t>
  </si>
  <si>
    <t>IN1520160186</t>
  </si>
  <si>
    <t>7.19% GUJARAT SDL 2027</t>
  </si>
  <si>
    <t>IN1720160036</t>
  </si>
  <si>
    <t>7.25% HIMACHAL PR SDL 2027</t>
  </si>
  <si>
    <t>IN3720160040</t>
  </si>
  <si>
    <t>7.21% JHARKHAND SDL 2027</t>
  </si>
  <si>
    <t>IN1920160083</t>
  </si>
  <si>
    <t>7.2% KARNATAKA SDL 2027</t>
  </si>
  <si>
    <t>IN2120160089</t>
  </si>
  <si>
    <t>7.19% MADHYAPRADESH SDL 2027</t>
  </si>
  <si>
    <t>IN2220160153</t>
  </si>
  <si>
    <t>7.25% MAHARASHTRA SDL 2032</t>
  </si>
  <si>
    <t>IN2620160076</t>
  </si>
  <si>
    <t>7.27% NAGALAND SDL 2027</t>
  </si>
  <si>
    <t>IN2720160109</t>
  </si>
  <si>
    <t>7.27% ODISHA SDL 2036</t>
  </si>
  <si>
    <t>IN3820160049</t>
  </si>
  <si>
    <t>7.25% PUDUCHERRY SDL 2032</t>
  </si>
  <si>
    <t>IN3020160047</t>
  </si>
  <si>
    <t>7.24% SIKKIM SDL 2027</t>
  </si>
  <si>
    <t>IN3120160186</t>
  </si>
  <si>
    <t>7.2% TAMILNADU SDL 2027</t>
  </si>
  <si>
    <t>IN3220160045</t>
  </si>
  <si>
    <t>7.22% TRIPURA SDL 2027</t>
  </si>
  <si>
    <t>IN3320160309</t>
  </si>
  <si>
    <t>7.2% UTTARPRADESH SDL 2027</t>
  </si>
  <si>
    <t>IN3420160142</t>
  </si>
  <si>
    <t>7.21% WESTBENGAL SDL 2027</t>
  </si>
  <si>
    <t>IN1020160439</t>
  </si>
  <si>
    <t>7.61% ANDHRA SDL 2027</t>
  </si>
  <si>
    <t>IN1320160162</t>
  </si>
  <si>
    <t>7.59% BIHAR SDL 2027</t>
  </si>
  <si>
    <t>IN1520160194</t>
  </si>
  <si>
    <t>7.59% GUJARAT SDL 2027</t>
  </si>
  <si>
    <t>IN1620160268</t>
  </si>
  <si>
    <t>7.59% HARYANA SDL  2027</t>
  </si>
  <si>
    <t>IN1820160175</t>
  </si>
  <si>
    <t>7.58% JAMMUKASHMIR SDL 2027</t>
  </si>
  <si>
    <t>IN1920160091</t>
  </si>
  <si>
    <t>7.59% KARNATAKA  SDL 2027</t>
  </si>
  <si>
    <t>IN2120160097</t>
  </si>
  <si>
    <t>7.6% MADHYAPRADESH SDL 2027</t>
  </si>
  <si>
    <t>IN2320160087</t>
  </si>
  <si>
    <t>7.57% MANIPUR SDL 2027</t>
  </si>
  <si>
    <t>IN2420160078</t>
  </si>
  <si>
    <t>7.57% MEGHALAYA SDL 2027</t>
  </si>
  <si>
    <t>IN2820160355</t>
  </si>
  <si>
    <t>7.59% PUNJAB SDL 2027</t>
  </si>
  <si>
    <t>IN2920160412</t>
  </si>
  <si>
    <t>7.59% RAJASTHAN SDL 2027</t>
  </si>
  <si>
    <t>IN3120160194</t>
  </si>
  <si>
    <t>7.61% TAMILNADU SDL 2027</t>
  </si>
  <si>
    <t>IN4520160149</t>
  </si>
  <si>
    <t>7.65% TELANGANA SDL 2032</t>
  </si>
  <si>
    <t>IN3320160317</t>
  </si>
  <si>
    <t>7.62% UTTARPRADESH SDL 2027</t>
  </si>
  <si>
    <t>IN3420160159</t>
  </si>
  <si>
    <t>7.63% WESTBENGAL SDL 2027</t>
  </si>
  <si>
    <t>IN1320160170</t>
  </si>
  <si>
    <t>7.78% BIHAR SDL 2027</t>
  </si>
  <si>
    <t>IN3520160026</t>
  </si>
  <si>
    <t>7.8% CHATTISGARH SDL 2027</t>
  </si>
  <si>
    <t>IN1520160202</t>
  </si>
  <si>
    <t>7.71% GUJARAT SDL 2027</t>
  </si>
  <si>
    <t>IN1620160276</t>
  </si>
  <si>
    <t>7.8% HARYANA SDL 2027</t>
  </si>
  <si>
    <t>IN3720160057</t>
  </si>
  <si>
    <t>7.8% JHARKHAND SDL 2027</t>
  </si>
  <si>
    <t>IN1920160109</t>
  </si>
  <si>
    <t>7.75% KARNATAKA SDL 2027</t>
  </si>
  <si>
    <t>IN2020160148</t>
  </si>
  <si>
    <t>7.77% KERALA SDL 2027</t>
  </si>
  <si>
    <t>IN2120160105</t>
  </si>
  <si>
    <t>7.76% MADHYAPRADESH SDL 2027</t>
  </si>
  <si>
    <t>IN2620160084</t>
  </si>
  <si>
    <t>7.74% NAGALAND SDL 2027</t>
  </si>
  <si>
    <t>IN2820160363</t>
  </si>
  <si>
    <t>7.88% PUNJAB SDL 2027</t>
  </si>
  <si>
    <t>IN2920160420</t>
  </si>
  <si>
    <t>7.73% RAJASTHAN SDL 2027</t>
  </si>
  <si>
    <t>IN3120161309</t>
  </si>
  <si>
    <t>7.74% TAMILNADU SDL 2027</t>
  </si>
  <si>
    <t>IN4520160156</t>
  </si>
  <si>
    <t>7.79% TELANGANA SDL 2027</t>
  </si>
  <si>
    <t>IN3320160325</t>
  </si>
  <si>
    <t>7.78% UTTARPRADESH SDL 2027</t>
  </si>
  <si>
    <t>IN3420160167</t>
  </si>
  <si>
    <t>7.78% WESTBENGAL SDL 2027</t>
  </si>
  <si>
    <t>IN1020160454</t>
  </si>
  <si>
    <t>7.88% ANDHRA SDL 2027</t>
  </si>
  <si>
    <t>IN1320160188</t>
  </si>
  <si>
    <t>7.85% BIHAR SDL 2027</t>
  </si>
  <si>
    <t>IN3520160034</t>
  </si>
  <si>
    <t>7.88% CHHATTISGARH SDL 2027</t>
  </si>
  <si>
    <t>IN1420160104</t>
  </si>
  <si>
    <t>7.89% GOA SDL 2027</t>
  </si>
  <si>
    <t>IN1620160284</t>
  </si>
  <si>
    <t>7.89% HARYANA SDL 2027</t>
  </si>
  <si>
    <t>IN1720160549</t>
  </si>
  <si>
    <t>7.91% HIMACHAL PR SDL 2027</t>
  </si>
  <si>
    <t>IN1820160183</t>
  </si>
  <si>
    <t>8.05% JAMMUKASHMIR SDL 2027</t>
  </si>
  <si>
    <t>IN3720160065</t>
  </si>
  <si>
    <t>7.94% JHARKHAND SDL 2027</t>
  </si>
  <si>
    <t>IN1920160117</t>
  </si>
  <si>
    <t>7.86% KARNATAKA SDL 2027</t>
  </si>
  <si>
    <t>IN2020160155</t>
  </si>
  <si>
    <t>7.8% KERALA SDL 2027</t>
  </si>
  <si>
    <t>IN2420160086</t>
  </si>
  <si>
    <t>7.83% MEGHALAYA SDL 2027</t>
  </si>
  <si>
    <t>IN2720160125</t>
  </si>
  <si>
    <t>7.95% ODISHA SDL 2032</t>
  </si>
  <si>
    <t>IN2820160371</t>
  </si>
  <si>
    <t>IN2920160438</t>
  </si>
  <si>
    <t>7.85% RAJASTHAN SDL 2027</t>
  </si>
  <si>
    <t>IN3120161317</t>
  </si>
  <si>
    <t>7.85% TAMILNADU SDL 2027</t>
  </si>
  <si>
    <t>IN4520160263</t>
  </si>
  <si>
    <t>7.95% TELANGANA SDL 2037</t>
  </si>
  <si>
    <t>IN3320160341</t>
  </si>
  <si>
    <t>7.87% UTTARPRADESH SDL 2027</t>
  </si>
  <si>
    <t>IN3620160108</t>
  </si>
  <si>
    <t>7.93% UTTARAKHAND SDL 2027</t>
  </si>
  <si>
    <t>IN3420160175</t>
  </si>
  <si>
    <t>7.92% WESTBENGAL SDL 2027</t>
  </si>
  <si>
    <t>IN1420160112</t>
  </si>
  <si>
    <t>7.6% GOA SDL 2027</t>
  </si>
  <si>
    <t>IN1720160556</t>
  </si>
  <si>
    <t>7.62% HIMACHAL PR SDL 2027</t>
  </si>
  <si>
    <t>IN1920160125</t>
  </si>
  <si>
    <t>7.59% KARNATAKA SDL 2027</t>
  </si>
  <si>
    <t>IN2420160094</t>
  </si>
  <si>
    <t>7.6% MEGHALAYA SDL 2027</t>
  </si>
  <si>
    <t>IN2620160092</t>
  </si>
  <si>
    <t>7.6% NAGALAND SDL 2027</t>
  </si>
  <si>
    <t>IN2820160389</t>
  </si>
  <si>
    <t>7.6% PUNJAB SDL 2027</t>
  </si>
  <si>
    <t>IN2920160446</t>
  </si>
  <si>
    <t>7.61% RAJASTHAN SDL 2027</t>
  </si>
  <si>
    <t>IN3120161424</t>
  </si>
  <si>
    <t>7.62% TAMILNADU SDL 2027</t>
  </si>
  <si>
    <t>IN4520160370</t>
  </si>
  <si>
    <t>7.66% TELANGANA SDL 2037</t>
  </si>
  <si>
    <t>IN3320160358</t>
  </si>
  <si>
    <t>7.64% UTTARPRADESH SDL 2027</t>
  </si>
  <si>
    <t>IN3420160183</t>
  </si>
  <si>
    <t>7.64% WESTBENGAL SDL 2027</t>
  </si>
  <si>
    <t>IN1620160292</t>
  </si>
  <si>
    <t>7.64% HARYANA SDL 2027</t>
  </si>
  <si>
    <t>IN3720160073</t>
  </si>
  <si>
    <t>7.59% JHARKHAND SDL 2027</t>
  </si>
  <si>
    <t>IN1020160462</t>
  </si>
  <si>
    <t>7.62% ANDHRA SDL 2027</t>
  </si>
  <si>
    <t>IN1120160032</t>
  </si>
  <si>
    <t>7.6% ARUNACHALPRADESH SDL 2027</t>
  </si>
  <si>
    <t>IN3820160056</t>
  </si>
  <si>
    <t>7.65% PUDUCHERRY SDL 2032</t>
  </si>
  <si>
    <t>IN1520170011</t>
  </si>
  <si>
    <t>7.63% GUJARAT SDL 2027</t>
  </si>
  <si>
    <t>IN2020170014</t>
  </si>
  <si>
    <t>7.64% KERALA SDL 2027</t>
  </si>
  <si>
    <t>IN2820170016</t>
  </si>
  <si>
    <t>7.63% PUNJAB SDL 2027</t>
  </si>
  <si>
    <t>IN3120170011</t>
  </si>
  <si>
    <t>7.63% TAMILNADU  SDL 2027</t>
  </si>
  <si>
    <t>IN4520170015</t>
  </si>
  <si>
    <t>7.7% TELANGANA SDL 2037</t>
  </si>
  <si>
    <t>IN3320170019</t>
  </si>
  <si>
    <t>7.67% UTTARPRADESH SDL 2027</t>
  </si>
  <si>
    <t>IN1120170015</t>
  </si>
  <si>
    <t>7.62% ARUNACHALPRADESH SDL 2027</t>
  </si>
  <si>
    <t>IN1020170016</t>
  </si>
  <si>
    <t>7.6% ANDHRA SDL 2027</t>
  </si>
  <si>
    <t>IN1820170018</t>
  </si>
  <si>
    <t>7.59% JAMMUKASHMIR SDL 2027</t>
  </si>
  <si>
    <t>IN2820170024</t>
  </si>
  <si>
    <t>IN3620170016</t>
  </si>
  <si>
    <t>7.59% UTTARAKHAND SDL 2027</t>
  </si>
  <si>
    <t>IN3320170027</t>
  </si>
  <si>
    <t>7.61% UTTARPRADESH SDL 2027</t>
  </si>
  <si>
    <t>IN3120170029</t>
  </si>
  <si>
    <t>7.55% TAMILNADU SDL 2027</t>
  </si>
  <si>
    <t>IN4520170023</t>
  </si>
  <si>
    <t>7.58% TELANGANA SDL 2037</t>
  </si>
  <si>
    <t>IN2020170022</t>
  </si>
  <si>
    <t>7.55% KERALA SDL 2027</t>
  </si>
  <si>
    <t>IN2820170032</t>
  </si>
  <si>
    <t>7.55% PUNJAB SDL 2027</t>
  </si>
  <si>
    <t>IN3320170035</t>
  </si>
  <si>
    <t>IN1020170024</t>
  </si>
  <si>
    <t>7.51% ANDHRA SDL 2030</t>
  </si>
  <si>
    <t>IN1220170014</t>
  </si>
  <si>
    <t>7.55% ASSAM SDL 2027</t>
  </si>
  <si>
    <t>IN1420170012</t>
  </si>
  <si>
    <t>7.49% GOA SDL 2027</t>
  </si>
  <si>
    <t>IN1520170045</t>
  </si>
  <si>
    <t>7.52% GUJARAT SDL 2027</t>
  </si>
  <si>
    <t>IN1620170010</t>
  </si>
  <si>
    <t>7.53% HARYANA SDL 2027</t>
  </si>
  <si>
    <t>IN1720170019</t>
  </si>
  <si>
    <t>7.54% HIMACHAL PR SDL 2027</t>
  </si>
  <si>
    <t>IN1820170026</t>
  </si>
  <si>
    <t>7.5% JAMMUKASHMIR SDL 2027</t>
  </si>
  <si>
    <t>IN2220170020</t>
  </si>
  <si>
    <t>7.51% MAHARASHTRA SDL 2027</t>
  </si>
  <si>
    <t>IN2720170017</t>
  </si>
  <si>
    <t>7.53% ODISHA SDL 2037</t>
  </si>
  <si>
    <t>IN2820170040</t>
  </si>
  <si>
    <t>7.49% PUNJAB SDL 2027</t>
  </si>
  <si>
    <t>IN2920170015</t>
  </si>
  <si>
    <t>7.51% RAJASTHAN SDL 2027</t>
  </si>
  <si>
    <t>IN3020170012</t>
  </si>
  <si>
    <t>7.51% SIKKIM SDL 2027</t>
  </si>
  <si>
    <t>IN3120170037</t>
  </si>
  <si>
    <t>7.52% TAMILNADU SDL 2027</t>
  </si>
  <si>
    <t>IN3220170010</t>
  </si>
  <si>
    <t>7.5% TRIPURA SDL 2027</t>
  </si>
  <si>
    <t>IN3320170043</t>
  </si>
  <si>
    <t>7.52% UTTARPRADESH SDL 2027</t>
  </si>
  <si>
    <t>IN1020170032</t>
  </si>
  <si>
    <t>7.16% ANDHRA SDL 2029</t>
  </si>
  <si>
    <t>IN1220170022</t>
  </si>
  <si>
    <t>7.15% ASSAM SDL 2027</t>
  </si>
  <si>
    <t>IN1520170052</t>
  </si>
  <si>
    <t>7.2% GUJARAT SDL 2027</t>
  </si>
  <si>
    <t>IN2020170030</t>
  </si>
  <si>
    <t>7.2% KERALA SDL 2027</t>
  </si>
  <si>
    <t>IN2320170011</t>
  </si>
  <si>
    <t>7.15% MANIPUR SDL 2027</t>
  </si>
  <si>
    <t>IN2820170057</t>
  </si>
  <si>
    <t>7.25% PUNJAB SDL 2027</t>
  </si>
  <si>
    <t>IN2920170023</t>
  </si>
  <si>
    <t>7.23% RAJASTHAN SDL 2027</t>
  </si>
  <si>
    <t>IN3120170045</t>
  </si>
  <si>
    <t>7.23% TAMILNADU SDL 2027</t>
  </si>
  <si>
    <t>IN4520170031</t>
  </si>
  <si>
    <t>7.16% TELANGANA SDL 2037</t>
  </si>
  <si>
    <t>IN3620170024</t>
  </si>
  <si>
    <t>7.21% UTTARAKHAND SDL 2027</t>
  </si>
  <si>
    <t>IN1020170040</t>
  </si>
  <si>
    <t>7.24% ANDHRA SDL 2027</t>
  </si>
  <si>
    <t>IN1220170030</t>
  </si>
  <si>
    <t>7.29% ASSAM SDL 2027</t>
  </si>
  <si>
    <t>IN1620170028</t>
  </si>
  <si>
    <t>7.26% HARYANA SDL 2027</t>
  </si>
  <si>
    <t>IN1820170034</t>
  </si>
  <si>
    <t>7.2% JAMMUKASHMIR SDL 2027</t>
  </si>
  <si>
    <t>IN3720170015</t>
  </si>
  <si>
    <t>7.27% JHARKHAND SDL 2027</t>
  </si>
  <si>
    <t>IN2020170048</t>
  </si>
  <si>
    <t>7.22% KERALA SDL 2027</t>
  </si>
  <si>
    <t>IN2220170038</t>
  </si>
  <si>
    <t>7.18% MAHARASHTRA SDL 2029</t>
  </si>
  <si>
    <t>IN2220170046</t>
  </si>
  <si>
    <t>7.18% MAHARASHTRA SDL 2032(Jun)</t>
  </si>
  <si>
    <t>IN2820170065</t>
  </si>
  <si>
    <t>7.2% PUNJAB SDL 2027</t>
  </si>
  <si>
    <t>IN2920170031</t>
  </si>
  <si>
    <t>7.22% RAJASTHAN SDL 2027</t>
  </si>
  <si>
    <t>IN3120170052</t>
  </si>
  <si>
    <t>7.24% TAMILNADU SDL 2027</t>
  </si>
  <si>
    <t>IN3420170018</t>
  </si>
  <si>
    <t>7.28% WESTBENGAL SDL 2027</t>
  </si>
  <si>
    <t>IN1020170057</t>
  </si>
  <si>
    <t>7.22% ANDHRA SDL 2028</t>
  </si>
  <si>
    <t>IN1120170023</t>
  </si>
  <si>
    <t>7.22% ARUNACHAL PR SDL 2027</t>
  </si>
  <si>
    <t>IN1420170020</t>
  </si>
  <si>
    <t>7.22% GOA SDL 2027</t>
  </si>
  <si>
    <t>IN1520170060</t>
  </si>
  <si>
    <t>7.25% GUJARAT SDL 2027</t>
  </si>
  <si>
    <t>IN1720170027</t>
  </si>
  <si>
    <t>7.27% HIMACHAL PR SDL 2027</t>
  </si>
  <si>
    <t>IN1820170042</t>
  </si>
  <si>
    <t>7.34% JAMMUKASHMIR SDL 2027</t>
  </si>
  <si>
    <t>IN2020170055</t>
  </si>
  <si>
    <t>7.25% KERALA SDL 2027</t>
  </si>
  <si>
    <t>IN2520170019</t>
  </si>
  <si>
    <t>7.22% MIZORAM SDL 2027</t>
  </si>
  <si>
    <t>IN2820170073</t>
  </si>
  <si>
    <t>7.34% PUNJAB SDL 2027</t>
  </si>
  <si>
    <t>IN3120170060</t>
  </si>
  <si>
    <t>7.27% TAMILNADU SDL 2027</t>
  </si>
  <si>
    <t>IN4520170049</t>
  </si>
  <si>
    <t>7.22% TELANGANA SDL 2032</t>
  </si>
  <si>
    <t>IN3620170032</t>
  </si>
  <si>
    <t>7.22% UTTARAKHAND SDL 2027</t>
  </si>
  <si>
    <t>IN3320170050</t>
  </si>
  <si>
    <t>7.29% UTTARPRADESH SDL 2027</t>
  </si>
  <si>
    <t>IN3420170026</t>
  </si>
  <si>
    <t>IN1020170065</t>
  </si>
  <si>
    <t>7.22% ANDHRA SDL 2029</t>
  </si>
  <si>
    <t>IN1220170048</t>
  </si>
  <si>
    <t>7.3% ASSAM SDL 2027</t>
  </si>
  <si>
    <t>IN1520170078</t>
  </si>
  <si>
    <t>7.17% GUJARAT SDL 2027</t>
  </si>
  <si>
    <t>IN2020170063</t>
  </si>
  <si>
    <t>7.19% KERALA SDL 2027</t>
  </si>
  <si>
    <t>IN2420170010</t>
  </si>
  <si>
    <t>7.26% MEGHALAYA SDL 2027</t>
  </si>
  <si>
    <t>IN2820170081</t>
  </si>
  <si>
    <t>7.24% PUNJAB SDL 2027</t>
  </si>
  <si>
    <t>IN2920170049</t>
  </si>
  <si>
    <t>7.22% RAJASTHAN SDL 2032</t>
  </si>
  <si>
    <t>IN3120170078</t>
  </si>
  <si>
    <t>7.18% TAMILNADU SDL 2027</t>
  </si>
  <si>
    <t>IN4520170056</t>
  </si>
  <si>
    <t>7.24% TELANGANA SDL 2037</t>
  </si>
  <si>
    <t>IN3320170068</t>
  </si>
  <si>
    <t>7.19% UTTARPRADESH SDL 2027</t>
  </si>
  <si>
    <t>IN3420170034</t>
  </si>
  <si>
    <t>7.2% WESTBENGAL SDL 2027</t>
  </si>
  <si>
    <t>IN1020170073</t>
  </si>
  <si>
    <t>IN1220170055</t>
  </si>
  <si>
    <t>7.26% ASSAM SDL 2027</t>
  </si>
  <si>
    <t>IN1520170086</t>
  </si>
  <si>
    <t>7.21% GUJARAT SDL 2027</t>
  </si>
  <si>
    <t>IN1420170038</t>
  </si>
  <si>
    <t>7.2% GOA SDL 2027</t>
  </si>
  <si>
    <t>IN1820170059</t>
  </si>
  <si>
    <t>7.27% JAMMUKASHMIR SDL 2027</t>
  </si>
  <si>
    <t>IN2020170071</t>
  </si>
  <si>
    <t>7.24% KERALA SDL 2037</t>
  </si>
  <si>
    <t>IN2120170013</t>
  </si>
  <si>
    <t>7.22% MADHYAPRADESH SDL 2027</t>
  </si>
  <si>
    <t>IN2220170061</t>
  </si>
  <si>
    <t>7.2% MAHARASHTRA SDL 2027</t>
  </si>
  <si>
    <t>IN2820170099</t>
  </si>
  <si>
    <t>7.3% PUNJAB SDL 2027</t>
  </si>
  <si>
    <t>IN2920170056</t>
  </si>
  <si>
    <t>7.23% RAJASTHAN SDL 2032</t>
  </si>
  <si>
    <t>IN3120170086</t>
  </si>
  <si>
    <t>7.21% TAMILNADU SDL 2027</t>
  </si>
  <si>
    <t>IN4520170064</t>
  </si>
  <si>
    <t>7.23% TELANGANA SDL 2037</t>
  </si>
  <si>
    <t>IN3220170028</t>
  </si>
  <si>
    <t>7.27% TRIPURA SDL 2027</t>
  </si>
  <si>
    <t>IN3320170076</t>
  </si>
  <si>
    <t>7.23% UTTARPRADESH SDL 2027</t>
  </si>
  <si>
    <t>IN3420170042</t>
  </si>
  <si>
    <t>7.25% WESTBENGAL SDL 2027</t>
  </si>
  <si>
    <t>IN1020170099</t>
  </si>
  <si>
    <t>7.4% ANDHRA SDL 2032</t>
  </si>
  <si>
    <t>IN1220170063</t>
  </si>
  <si>
    <t>IN1520170094</t>
  </si>
  <si>
    <t>IN1420170046</t>
  </si>
  <si>
    <t>7.32% GOA SDL 2027</t>
  </si>
  <si>
    <t>IN1620170036</t>
  </si>
  <si>
    <t>7.29% HARYANA SDL 2027</t>
  </si>
  <si>
    <t>IN1720170035</t>
  </si>
  <si>
    <t>7.3% HIMACHAL PR SDL 2027</t>
  </si>
  <si>
    <t>IN2020170089</t>
  </si>
  <si>
    <t>7.48% KERALA SDL 2032</t>
  </si>
  <si>
    <t>IN2120170021</t>
  </si>
  <si>
    <t>7.28% MADHYAPRADESH SDL 2027</t>
  </si>
  <si>
    <t>IN2420170028</t>
  </si>
  <si>
    <t>7.31% MEGHALAYA SDL 2027</t>
  </si>
  <si>
    <t>IN2720170041</t>
  </si>
  <si>
    <t>7.3% ODISHA SDL 2029</t>
  </si>
  <si>
    <t>IN3820170014</t>
  </si>
  <si>
    <t>7.33% PUDUCHERRY SDL 2026</t>
  </si>
  <si>
    <t>IN2820170107</t>
  </si>
  <si>
    <t>7.32% PUNJAB SDL 2027</t>
  </si>
  <si>
    <t>IN3020170020</t>
  </si>
  <si>
    <t>7.33% SIKKIM SDL 2027</t>
  </si>
  <si>
    <t>IN4520170072</t>
  </si>
  <si>
    <t>7.32% TELANGANA SDL 2032</t>
  </si>
  <si>
    <t>IN3320170084</t>
  </si>
  <si>
    <t>7.27% UTTARPRADESH SDL 2027</t>
  </si>
  <si>
    <t>IN3620170040</t>
  </si>
  <si>
    <t>7.29% UTTARAKHAND SDL 2027</t>
  </si>
  <si>
    <t>IN1020170107</t>
  </si>
  <si>
    <t>7.51% ANDHRA SDL 2037</t>
  </si>
  <si>
    <t>IN1820170067</t>
  </si>
  <si>
    <t>7.44% JAMMUKASHMIR SDL 2027</t>
  </si>
  <si>
    <t>IN3720170023</t>
  </si>
  <si>
    <t>7.43% JHARKHAND SDL 2032</t>
  </si>
  <si>
    <t>IN1620170044</t>
  </si>
  <si>
    <t>7.32% HARYANA SDL 2027</t>
  </si>
  <si>
    <t>IN2120170039</t>
  </si>
  <si>
    <t>7.35% MADHYAPRADESH SDL 2027</t>
  </si>
  <si>
    <t>IN2220170103</t>
  </si>
  <si>
    <t>7.33% MAHARASHTRA SDL 2027</t>
  </si>
  <si>
    <t>IN2420170036</t>
  </si>
  <si>
    <t>7.43% MEGHALAYA SDL 2027</t>
  </si>
  <si>
    <t>IN2520170027</t>
  </si>
  <si>
    <t>7.41% MIZORAM SDL 2027</t>
  </si>
  <si>
    <t>IN2620170018</t>
  </si>
  <si>
    <t>7.43% NAGALAND SDL 2027</t>
  </si>
  <si>
    <t>IN2720170058</t>
  </si>
  <si>
    <t>7.48% ODISHA SDL 2032</t>
  </si>
  <si>
    <t>IN3820170022</t>
  </si>
  <si>
    <t>7.39% PUDUCHERRY SDL 2027</t>
  </si>
  <si>
    <t>IN2820170115</t>
  </si>
  <si>
    <t>7.42% PUNJAB SDL 2027</t>
  </si>
  <si>
    <t>IN2920170064</t>
  </si>
  <si>
    <t>7.4% RAJASTHAN SDL 2029</t>
  </si>
  <si>
    <t>IN4520170080</t>
  </si>
  <si>
    <t>7.52% TELANGANA SDL 2037</t>
  </si>
  <si>
    <t>IN3620170057</t>
  </si>
  <si>
    <t>7.35% UTTARAKHAND SDL 2027</t>
  </si>
  <si>
    <t>IN3320170092</t>
  </si>
  <si>
    <t>7.37% UTTARPRADESH SDL 2027</t>
  </si>
  <si>
    <t>IN3420170067</t>
  </si>
  <si>
    <t>7.49% WESTBENGAL SDL 2032</t>
  </si>
  <si>
    <t>IN3520170017</t>
  </si>
  <si>
    <t>7.47% CHHATTISGARH SDL 2027</t>
  </si>
  <si>
    <t>IN1620170051</t>
  </si>
  <si>
    <t>7.41% HARYANA SDL 2027</t>
  </si>
  <si>
    <t>IN4520170098</t>
  </si>
  <si>
    <t>7.49% TELANGANA SDL 2032</t>
  </si>
  <si>
    <t>IN1720170043</t>
  </si>
  <si>
    <t>7.49% HIMACHAL PR 2032</t>
  </si>
  <si>
    <t>IN1820170075</t>
  </si>
  <si>
    <t>7.42% JAMMUKASHMIR SDL 2027</t>
  </si>
  <si>
    <t>IN3720170031</t>
  </si>
  <si>
    <t>7.49% JHARKHAND SDL 2032</t>
  </si>
  <si>
    <t>IN3320170100</t>
  </si>
  <si>
    <t>7.47% UTTARPRADESH SDL 2027</t>
  </si>
  <si>
    <t>IN1920170025</t>
  </si>
  <si>
    <t>7.38% KARNATAKA SDL 2027</t>
  </si>
  <si>
    <t>IN3620170065</t>
  </si>
  <si>
    <t>7.4% UTTARAKHAND SDL 2027</t>
  </si>
  <si>
    <t>IN2120170047</t>
  </si>
  <si>
    <t>7.46% MADHYAPRADESH 2027</t>
  </si>
  <si>
    <t>IN3420170075</t>
  </si>
  <si>
    <t>7.53% WESTBENGAL SDL 2037</t>
  </si>
  <si>
    <t>IN2920170072</t>
  </si>
  <si>
    <t>7.45% RAJASTHAN SDL 2027</t>
  </si>
  <si>
    <t>IN2820170123</t>
  </si>
  <si>
    <t>IN2820170131</t>
  </si>
  <si>
    <t>7.46% PUNJAB SDL 2027</t>
  </si>
  <si>
    <t>IN1420170053</t>
  </si>
  <si>
    <t>7.54% GOA SDL 2027</t>
  </si>
  <si>
    <t>IN1820170083</t>
  </si>
  <si>
    <t>7.56% JAMMUKASHMIR SDL 2027</t>
  </si>
  <si>
    <t>IN3720170049</t>
  </si>
  <si>
    <t>7.62% JHARKHAND SDL 2032</t>
  </si>
  <si>
    <t>IN1920170033</t>
  </si>
  <si>
    <t>7.51% KARNATAKA SDL 2027</t>
  </si>
  <si>
    <t>IN2120170054</t>
  </si>
  <si>
    <t>7.55% MADHYAPRADESH SDL 2027</t>
  </si>
  <si>
    <t>IN2820170149</t>
  </si>
  <si>
    <t>7.61% PUNJAB SDL 2027</t>
  </si>
  <si>
    <t>IN2920170080</t>
  </si>
  <si>
    <t>7.55% RAJASTHAN SDL 2027</t>
  </si>
  <si>
    <t>IN3020170038</t>
  </si>
  <si>
    <t>7.55% SIKKIM SDL 2027</t>
  </si>
  <si>
    <t>IN3320170118</t>
  </si>
  <si>
    <t>7.56% UTTARPRADESH SDL 2027</t>
  </si>
  <si>
    <t>IN3620170073</t>
  </si>
  <si>
    <t>7.54% UTTARAKHAND SDL 2027</t>
  </si>
  <si>
    <t>IN1220170071</t>
  </si>
  <si>
    <t>7.61% ASSAM SDL 2027</t>
  </si>
  <si>
    <t>IN1620170069</t>
  </si>
  <si>
    <t>7.57% HARYANA SDL 2027</t>
  </si>
  <si>
    <t>IN1920170041</t>
  </si>
  <si>
    <t>7.55% KARNATAKA SDL 2027</t>
  </si>
  <si>
    <t>IN3820170030</t>
  </si>
  <si>
    <t>7.63% PUDUCHERRY SDL 2028</t>
  </si>
  <si>
    <t>IN2820170156</t>
  </si>
  <si>
    <t>7.62% PUNJAB SDL 2027</t>
  </si>
  <si>
    <t>IN4520170106</t>
  </si>
  <si>
    <t>7.67% TELANGANA SDL 2037</t>
  </si>
  <si>
    <t>IN3620170081</t>
  </si>
  <si>
    <t>IN3320170126</t>
  </si>
  <si>
    <t>7.59% UTTARPRADESH SDL 2027</t>
  </si>
  <si>
    <t>IN3420170083</t>
  </si>
  <si>
    <t>7.67% WESTBENGAL SDL 2037</t>
  </si>
  <si>
    <t>IN1520170110</t>
  </si>
  <si>
    <t>7.62% GUJARAT SDL 2027</t>
  </si>
  <si>
    <t>IN1620170077</t>
  </si>
  <si>
    <t>IN3720170056</t>
  </si>
  <si>
    <t>7.67% JHARKHAND SDL 2032</t>
  </si>
  <si>
    <t>IN1920170058</t>
  </si>
  <si>
    <t>7.62% KARNATAKA SDL 2027</t>
  </si>
  <si>
    <t>IN2120170062</t>
  </si>
  <si>
    <t>7.65% MADHYAPRADESH SDL 2027</t>
  </si>
  <si>
    <t>IN2820170164</t>
  </si>
  <si>
    <t>7.65% PUNJAB SDL 2027</t>
  </si>
  <si>
    <t>IN2920170098</t>
  </si>
  <si>
    <t>7.64% RAJASTHAN SDL 2027</t>
  </si>
  <si>
    <t>IN3620170099</t>
  </si>
  <si>
    <t>7.65% UTTARAKHAND SDL 2027</t>
  </si>
  <si>
    <t>IN3420170091</t>
  </si>
  <si>
    <t>7.66% WESTBENGAL SDL 2027</t>
  </si>
  <si>
    <t>IN1220170089</t>
  </si>
  <si>
    <t>7.67% ASSAM SDL 2027</t>
  </si>
  <si>
    <t>IN1420170061</t>
  </si>
  <si>
    <t>7.66% GOA SDL 2027</t>
  </si>
  <si>
    <t>IN1520170128</t>
  </si>
  <si>
    <t>7.64% GUJARAT SDL 2027</t>
  </si>
  <si>
    <t>IN1920170066</t>
  </si>
  <si>
    <t>7.64% KARNATAKA SDL 2027</t>
  </si>
  <si>
    <t>IN4520170114</t>
  </si>
  <si>
    <t>IN3620170107</t>
  </si>
  <si>
    <t>7.67% UTTARAKHAND SDL 2027</t>
  </si>
  <si>
    <t>IN3420170109</t>
  </si>
  <si>
    <t>7.73% WESTBENGAL SDL 2032</t>
  </si>
  <si>
    <t>IN1220170097</t>
  </si>
  <si>
    <t>7.73% ASSAM SDL 2027</t>
  </si>
  <si>
    <t>IN1620170085</t>
  </si>
  <si>
    <t>7.7% HARYANA SDL 2027</t>
  </si>
  <si>
    <t>IN1820170091</t>
  </si>
  <si>
    <t>7.75% JAMMUKASHMIR SDL 2027</t>
  </si>
  <si>
    <t>IN1920170074</t>
  </si>
  <si>
    <t>7.7% KARNATAKA SDL 2027</t>
  </si>
  <si>
    <t>IN2820170172</t>
  </si>
  <si>
    <t>7.75% PUNJAB SDL 2027</t>
  </si>
  <si>
    <t>IN3320170134</t>
  </si>
  <si>
    <t>7.7% UTTARPRADESH SDL 2027</t>
  </si>
  <si>
    <t>IN1720170050</t>
  </si>
  <si>
    <t>7.53% HIMACHAL PR SDL 2027</t>
  </si>
  <si>
    <t>IN1920170082</t>
  </si>
  <si>
    <t>7.54% KARNATAKA SDL 2027</t>
  </si>
  <si>
    <t>IN2420170044</t>
  </si>
  <si>
    <t>7.53% MEGHALAYA SDL 2027</t>
  </si>
  <si>
    <t>IN3820170048</t>
  </si>
  <si>
    <t>7.53% PUDUCHERRY SDL 2027</t>
  </si>
  <si>
    <t>IN3020170046</t>
  </si>
  <si>
    <t>7.53% SIKKIM SDL 2027</t>
  </si>
  <si>
    <t>IN3420170117</t>
  </si>
  <si>
    <t>7.53% WESTBENGAL SDL 2027</t>
  </si>
  <si>
    <t>IN1020170123</t>
  </si>
  <si>
    <t>7.66% ANDHRA SDL 2027</t>
  </si>
  <si>
    <t>IN3520170025</t>
  </si>
  <si>
    <t>7.68% CHHATTISGARH SDL 2027</t>
  </si>
  <si>
    <t>IN1920170090</t>
  </si>
  <si>
    <t>7.65% KARNATAKA SDL 2027</t>
  </si>
  <si>
    <t>IN2720170074</t>
  </si>
  <si>
    <t>7.65% ODISHA SDL 2027</t>
  </si>
  <si>
    <t>IN2820170180</t>
  </si>
  <si>
    <t>7.67% PUNJAB SDL 2027</t>
  </si>
  <si>
    <t>IN3320170142</t>
  </si>
  <si>
    <t>IN3620170115</t>
  </si>
  <si>
    <t>IN3420170125</t>
  </si>
  <si>
    <t>7.62% WESTBENGAL SDL 2032</t>
  </si>
  <si>
    <t>IN2920170106</t>
  </si>
  <si>
    <t>7.65% RAJASTHAN SDL 2027</t>
  </si>
  <si>
    <t>IN1620170093</t>
  </si>
  <si>
    <t>7.68% HARYANA SDL 2027</t>
  </si>
  <si>
    <t>IN1720170068</t>
  </si>
  <si>
    <t>7.68% HIMACHAL PR SDL 2027</t>
  </si>
  <si>
    <t>IN1920170108</t>
  </si>
  <si>
    <t>IN2420170051</t>
  </si>
  <si>
    <t>7.69% MEGHALAYA SDL 2027</t>
  </si>
  <si>
    <t>IN3120170094</t>
  </si>
  <si>
    <t>7.65% TAMILNADU SDL 2027</t>
  </si>
  <si>
    <t>IN4520170122</t>
  </si>
  <si>
    <t>7.68% TELANGANA SDL 2037</t>
  </si>
  <si>
    <t>IN3420170133</t>
  </si>
  <si>
    <t>7.68% WESTBENGAL SDL 2027</t>
  </si>
  <si>
    <t>IN2920170114</t>
  </si>
  <si>
    <t>IN3720170064</t>
  </si>
  <si>
    <t>7.68% JHARKHAND SDL 2032</t>
  </si>
  <si>
    <t>IN1420170079</t>
  </si>
  <si>
    <t>7.8% GOA SDL 2027</t>
  </si>
  <si>
    <t>IN1520170136</t>
  </si>
  <si>
    <t>7.75% GUJARAT SDL 2027</t>
  </si>
  <si>
    <t>IN1920170116</t>
  </si>
  <si>
    <t>7.76% KARNATAKA SDL 2027</t>
  </si>
  <si>
    <t>IN2620170026</t>
  </si>
  <si>
    <t>7.78% NAGALAND SDL 2027</t>
  </si>
  <si>
    <t>IN2720170082</t>
  </si>
  <si>
    <t>7.8% ODISHA SDL 2029</t>
  </si>
  <si>
    <t>IN2820170198</t>
  </si>
  <si>
    <t>7.78% PUNJAB SDL 2027</t>
  </si>
  <si>
    <t>IN3320170159</t>
  </si>
  <si>
    <t>7.76% UTTARPRADESH SDL 2027</t>
  </si>
  <si>
    <t>IN3620170123</t>
  </si>
  <si>
    <t>7.77% UTTARAKHAND SDL 2027</t>
  </si>
  <si>
    <t>IN3420170141</t>
  </si>
  <si>
    <t>7.82% WEST BENGAL SDL 2032</t>
  </si>
  <si>
    <t>IN1520170144</t>
  </si>
  <si>
    <t>7.69% GUJARAT SDL 2027</t>
  </si>
  <si>
    <t>IN2820170206</t>
  </si>
  <si>
    <t>7.72% PUNJAB SDL 2027</t>
  </si>
  <si>
    <t>IN1920170124</t>
  </si>
  <si>
    <t>7.69% KARNATAKA SDL 2027</t>
  </si>
  <si>
    <t>IN2520170035</t>
  </si>
  <si>
    <t>7.71% MIZORAM SDL 2027</t>
  </si>
  <si>
    <t>IN3120170102</t>
  </si>
  <si>
    <t>7.69% TAMILNADU SDL 2027</t>
  </si>
  <si>
    <t>IN3420170158</t>
  </si>
  <si>
    <t>7.72% WESTBENGAL SDL 2027</t>
  </si>
  <si>
    <t>IN1520170151</t>
  </si>
  <si>
    <t>7.8% GUJARAT SDL 2027</t>
  </si>
  <si>
    <t>IN1620170101</t>
  </si>
  <si>
    <t>7.86% HARYANA SDL 2027</t>
  </si>
  <si>
    <t>IN3720170072</t>
  </si>
  <si>
    <t>7.79% JHARKHAND SDL 2032</t>
  </si>
  <si>
    <t>IN1920170132</t>
  </si>
  <si>
    <t>7.82% KARNATAKA SDL 2027</t>
  </si>
  <si>
    <t>IN2820170214</t>
  </si>
  <si>
    <t>7.82% PUNJAB SDL 2027</t>
  </si>
  <si>
    <t>IN2920170122</t>
  </si>
  <si>
    <t>7.86% RAJASTHAN SDL 2027</t>
  </si>
  <si>
    <t>IN4520170130</t>
  </si>
  <si>
    <t>7.79% TELANGANA SDL 2032</t>
  </si>
  <si>
    <t>IN3320170167</t>
  </si>
  <si>
    <t>7.85% UTTARPRADESH SDL 2027</t>
  </si>
  <si>
    <t>IN3520170033</t>
  </si>
  <si>
    <t>7.79% CHHATTISGARH SDL 2028</t>
  </si>
  <si>
    <t>IN1920170140</t>
  </si>
  <si>
    <t>7.79% KARNATAKA SDL 2028</t>
  </si>
  <si>
    <t>IN2020170097</t>
  </si>
  <si>
    <t>7.83% KERALA SDL 2033</t>
  </si>
  <si>
    <t>IN2820170222</t>
  </si>
  <si>
    <t>7.79% PUNJAB SDL 2028</t>
  </si>
  <si>
    <t>IN4520170148</t>
  </si>
  <si>
    <t>7.83% TELANGANA SDL 2038</t>
  </si>
  <si>
    <t>IN1020170131</t>
  </si>
  <si>
    <t>7.77% ANDHRA SDL 2028</t>
  </si>
  <si>
    <t>IN1320170013</t>
  </si>
  <si>
    <t>7.74% BIHAR SDL 2028</t>
  </si>
  <si>
    <t>IN1520170169</t>
  </si>
  <si>
    <t>7.75% GUJARAT SDL 2028</t>
  </si>
  <si>
    <t>IN2020170105</t>
  </si>
  <si>
    <t>7.75% KERALA SDL 2028</t>
  </si>
  <si>
    <t>IN2820170230</t>
  </si>
  <si>
    <t>7.77% PUNJAB SDL 2028</t>
  </si>
  <si>
    <t>IN3420170166</t>
  </si>
  <si>
    <t>7.77% WESTBENGAL SDL 2028</t>
  </si>
  <si>
    <t>IN1320170021</t>
  </si>
  <si>
    <t>7.89% BIHAR SDL 2028</t>
  </si>
  <si>
    <t>IN1520170177</t>
  </si>
  <si>
    <t>7.9% GUJARAT SDL 2028</t>
  </si>
  <si>
    <t>IN1820170109</t>
  </si>
  <si>
    <t>8.0% JAMMUKASHMIR SDL 2028</t>
  </si>
  <si>
    <t>IN1920170157</t>
  </si>
  <si>
    <t>8.0% KARNATAKA SDL 2028</t>
  </si>
  <si>
    <t>IN2320170029</t>
  </si>
  <si>
    <t>8.02% MANIPUR SDL 2028</t>
  </si>
  <si>
    <t>IN1320170039</t>
  </si>
  <si>
    <t>7.86% BIHAR SDL 2028</t>
  </si>
  <si>
    <t>IN1420170087</t>
  </si>
  <si>
    <t>7.88% GOA SDL 2028</t>
  </si>
  <si>
    <t>IN1720170076</t>
  </si>
  <si>
    <t>7.88% HIMACHAL PR SDL 2028</t>
  </si>
  <si>
    <t>IN2120170070</t>
  </si>
  <si>
    <t>7.88% MADHYAPRADESH SDL 2028</t>
  </si>
  <si>
    <t>IN2620170034</t>
  </si>
  <si>
    <t>7.88% NAGALAND SDL 2028</t>
  </si>
  <si>
    <t>IN3820170063</t>
  </si>
  <si>
    <t>7.88% PUDUCHERRY SDL 2028</t>
  </si>
  <si>
    <t>IN2920170130</t>
  </si>
  <si>
    <t>7.88% RAJASTHAN SDL 2028</t>
  </si>
  <si>
    <t>IN3020170053</t>
  </si>
  <si>
    <t>7.88% SIKKIM SDL 2028</t>
  </si>
  <si>
    <t>IN3220170036</t>
  </si>
  <si>
    <t>7.88% TRIPURA SDL 2028</t>
  </si>
  <si>
    <t>IN3320170175</t>
  </si>
  <si>
    <t>7.92% UTTARPRADESH SDL 2028</t>
  </si>
  <si>
    <t>IN3720170098</t>
  </si>
  <si>
    <t>7.9% JHARKHAND SDL 2033</t>
  </si>
  <si>
    <t>IN1220170113</t>
  </si>
  <si>
    <t>8.08% ASSAM SDL 2028</t>
  </si>
  <si>
    <t>IN3520170041</t>
  </si>
  <si>
    <t>8.11% CHHATTISGARH SDL 2028</t>
  </si>
  <si>
    <t>IN1520170185</t>
  </si>
  <si>
    <t>8.05% GUJARAT SDL 2028</t>
  </si>
  <si>
    <t>IN1620170119</t>
  </si>
  <si>
    <t>8.2% HARYANA SDL 2028</t>
  </si>
  <si>
    <t>IN1820170117</t>
  </si>
  <si>
    <t>8.1% JAMMUKASHMIR SDL 2028</t>
  </si>
  <si>
    <t>IN1920170165</t>
  </si>
  <si>
    <t>8.03% KARNATAKA SDL 2028</t>
  </si>
  <si>
    <t>IN2320170037</t>
  </si>
  <si>
    <t>IN2920170148</t>
  </si>
  <si>
    <t>8.07% RAJASTHAN SDL 2028</t>
  </si>
  <si>
    <t>IN4520170155</t>
  </si>
  <si>
    <t>8.0% TELANGANA SDL 2043</t>
  </si>
  <si>
    <t>IN3620170131</t>
  </si>
  <si>
    <t>8.08% UTTARAKHAND SDL 2028</t>
  </si>
  <si>
    <t>IN3420170174</t>
  </si>
  <si>
    <t>8.09% WESTBENGAL SDL 2028</t>
  </si>
  <si>
    <t>IN1220170121</t>
  </si>
  <si>
    <t>8.2% ASSAM SDL 2028</t>
  </si>
  <si>
    <t>IN1520170193</t>
  </si>
  <si>
    <t>8.19% GUJARAT SDL 2028</t>
  </si>
  <si>
    <t>IN1620170127</t>
  </si>
  <si>
    <t>IN2020170113</t>
  </si>
  <si>
    <t>8.2% KERALA SDL 2028</t>
  </si>
  <si>
    <t>IN2820170248</t>
  </si>
  <si>
    <t>8.2% PUNJAB SDL 2028</t>
  </si>
  <si>
    <t>IN4520170163</t>
  </si>
  <si>
    <t>8.16% TELANGANA SDL 2038</t>
  </si>
  <si>
    <t>IN3320170183</t>
  </si>
  <si>
    <t>8.2% UTTARAKHAND SDL 2028</t>
  </si>
  <si>
    <t>IN1220170139</t>
  </si>
  <si>
    <t>8.05% ASSAM SDL 2028</t>
  </si>
  <si>
    <t>IN1320170047</t>
  </si>
  <si>
    <t>8.05% BIHAR SDL 2028</t>
  </si>
  <si>
    <t>IN1420170095</t>
  </si>
  <si>
    <t>8.13% GOA SDL 2028</t>
  </si>
  <si>
    <t>IN1520170201</t>
  </si>
  <si>
    <t>IN3720170114</t>
  </si>
  <si>
    <t>8.08% JHARKHAND SDL 2033</t>
  </si>
  <si>
    <t>IN2120170088</t>
  </si>
  <si>
    <t>8.05% MADHYAPRADESH SDL 2028</t>
  </si>
  <si>
    <t>IN3120170110</t>
  </si>
  <si>
    <t>8.05% TAMILNADU SDL 2028</t>
  </si>
  <si>
    <t>IN3620170149</t>
  </si>
  <si>
    <t>8.05% UTTARAKHAND SDL 2028</t>
  </si>
  <si>
    <t>IN1220170147</t>
  </si>
  <si>
    <t>8.29% ASSAM SDL 2028</t>
  </si>
  <si>
    <t>IN1520170219</t>
  </si>
  <si>
    <t>8.23% GUJARAT SDL 2028</t>
  </si>
  <si>
    <t>IN1620170135</t>
  </si>
  <si>
    <t>8.25% HARYANA SDL 2028</t>
  </si>
  <si>
    <t>IN1820170125</t>
  </si>
  <si>
    <t>8.34% JAMMUKASHMIR SDL 2028</t>
  </si>
  <si>
    <t>IN2020170121</t>
  </si>
  <si>
    <t>8.27% KERALA SDL 2028</t>
  </si>
  <si>
    <t>IN2620170042</t>
  </si>
  <si>
    <t>8.25% NAGALAND SDL 2028</t>
  </si>
  <si>
    <t>IN3820170071</t>
  </si>
  <si>
    <t>8.22% PUDUCHERRY SDL 2030</t>
  </si>
  <si>
    <t>IN2820170255</t>
  </si>
  <si>
    <t>8.25% PUNJAB SDL 2028</t>
  </si>
  <si>
    <t>IN2920170155</t>
  </si>
  <si>
    <t>8.28% RAJASTHAN SDL 2028</t>
  </si>
  <si>
    <t>IN3120170128</t>
  </si>
  <si>
    <t>8.28% TAMILNADU SDL 2028</t>
  </si>
  <si>
    <t>IN3620170156</t>
  </si>
  <si>
    <t>8.25% UTTARAKHAND SDL 2028</t>
  </si>
  <si>
    <t>IN3420170182</t>
  </si>
  <si>
    <t>8.29% WESTBENGAL SDL 2028</t>
  </si>
  <si>
    <t>IN1220170154</t>
  </si>
  <si>
    <t>8.36% ASSAM SDL 2028</t>
  </si>
  <si>
    <t>IN1320170054</t>
  </si>
  <si>
    <t>8.36% BIHAR SDL 2028</t>
  </si>
  <si>
    <t>IN3520170058</t>
  </si>
  <si>
    <t>8.33% CHHATTISGARH SDL 2028</t>
  </si>
  <si>
    <t>IN1520170227</t>
  </si>
  <si>
    <t>8.35% GUJARAT SDL 2028</t>
  </si>
  <si>
    <t>IN1820170133</t>
  </si>
  <si>
    <t>8.33% JAMMUKASHMIR SDL 2028</t>
  </si>
  <si>
    <t>IN2020170139</t>
  </si>
  <si>
    <t>8.37% KERALA SDL 2028</t>
  </si>
  <si>
    <t>IN3120170136</t>
  </si>
  <si>
    <t>8.34% TAMILNADU SDL 2028</t>
  </si>
  <si>
    <t>IN4520170171</t>
  </si>
  <si>
    <t>8.24% TELANGANA SDL 2043</t>
  </si>
  <si>
    <t>IN3320170191</t>
  </si>
  <si>
    <t>8.34% UTTARPRADESH SDL 2028</t>
  </si>
  <si>
    <t>IN2820170271</t>
  </si>
  <si>
    <t>8.36% PUNJAB SDL 2028</t>
  </si>
  <si>
    <t>IN2920170171</t>
  </si>
  <si>
    <t>8.33% RAJASTHAN SDL 2028</t>
  </si>
  <si>
    <t>IN1120170031</t>
  </si>
  <si>
    <t>8.41% ARUNACHAL PR SDL 2028</t>
  </si>
  <si>
    <t>IN3520170066</t>
  </si>
  <si>
    <t>8.41% CHHATTISGARH SDL 2028</t>
  </si>
  <si>
    <t>IN1520170235</t>
  </si>
  <si>
    <t>8.39% GUJARAT SDL 2028</t>
  </si>
  <si>
    <t>IN1620170143</t>
  </si>
  <si>
    <t>8.45% HARYANA SDL 2028</t>
  </si>
  <si>
    <t>IN2820170289</t>
  </si>
  <si>
    <t>8.44% PUNJAB SDL 2028</t>
  </si>
  <si>
    <t>IN2920170189</t>
  </si>
  <si>
    <t>8.44% RAJASTHAN SDL 2028</t>
  </si>
  <si>
    <t>IN3120170144</t>
  </si>
  <si>
    <t>8.43% TAMILNADU SDL 2028</t>
  </si>
  <si>
    <t>IN4520170189</t>
  </si>
  <si>
    <t>8.22% TELANGANA SDL 2038</t>
  </si>
  <si>
    <t>IN3620170164</t>
  </si>
  <si>
    <t>8.42% UTTARAKHAND SDL 2028</t>
  </si>
  <si>
    <t>IN3320170209</t>
  </si>
  <si>
    <t>8.43% UTTARPRADESH SDL 2028</t>
  </si>
  <si>
    <t>IN3420170190</t>
  </si>
  <si>
    <t>8.42% WESTBENGAL SDL 2028</t>
  </si>
  <si>
    <t>IN1220170170</t>
  </si>
  <si>
    <t>IN3520170074</t>
  </si>
  <si>
    <t>8.28% CHHATTISGARH SDL 2028</t>
  </si>
  <si>
    <t>IN1420170103</t>
  </si>
  <si>
    <t>8.29% GOA SDL 2028</t>
  </si>
  <si>
    <t>IN1520170243</t>
  </si>
  <si>
    <t>8.26% GUJARAT SDL 2028</t>
  </si>
  <si>
    <t>IN1620170150</t>
  </si>
  <si>
    <t>8.29% HARYANA SDL 2028</t>
  </si>
  <si>
    <t>IN2420170069</t>
  </si>
  <si>
    <t>8.28% MEGHALAYA SDL 2028</t>
  </si>
  <si>
    <t>IN3820170089</t>
  </si>
  <si>
    <t>8.29% PUDUCHERRY SDL 2028</t>
  </si>
  <si>
    <t>IN2920170197</t>
  </si>
  <si>
    <t>IN3120170151</t>
  </si>
  <si>
    <t>IN4520170197</t>
  </si>
  <si>
    <t>8.1% TELANGANA SDL 2043</t>
  </si>
  <si>
    <t>IN3620170172</t>
  </si>
  <si>
    <t>8.29% UTTARAKHAND SDL 2028</t>
  </si>
  <si>
    <t>IN3320170217</t>
  </si>
  <si>
    <t>8.27% UTTARPRADESH SDL 2028</t>
  </si>
  <si>
    <t>IN3420170208</t>
  </si>
  <si>
    <t>8.27% WESTBENGAL SDL 2028</t>
  </si>
  <si>
    <t>IN1120170049</t>
  </si>
  <si>
    <t>8.12% ARUNACHAL PR SDL 2028</t>
  </si>
  <si>
    <t>IN3520170082</t>
  </si>
  <si>
    <t>8.13% CHHATTISGARH SDL 2028</t>
  </si>
  <si>
    <t>IN1420170111</t>
  </si>
  <si>
    <t>IN2020170147</t>
  </si>
  <si>
    <t>8.13% KERALA SDL 2028</t>
  </si>
  <si>
    <t>IN2420170077</t>
  </si>
  <si>
    <t>8.14% MEGHALAYA SDL 2028</t>
  </si>
  <si>
    <t>IN2520170043</t>
  </si>
  <si>
    <t>8.14% MIZORAM SDL 2028</t>
  </si>
  <si>
    <t>IN2620170059</t>
  </si>
  <si>
    <t>8.14% NAGALAND SDL 2028</t>
  </si>
  <si>
    <t>IN2820170297</t>
  </si>
  <si>
    <t>8.13% PUNJAB SDL 2028</t>
  </si>
  <si>
    <t>IN3320170225</t>
  </si>
  <si>
    <t>8.14% UTTARPRADESH SDL 2028</t>
  </si>
  <si>
    <t>IN1320170062</t>
  </si>
  <si>
    <t>8.15% BIHAR SDL 2028</t>
  </si>
  <si>
    <t>IN3520170090</t>
  </si>
  <si>
    <t>8.15% CHHATTISGARH SDL 2028</t>
  </si>
  <si>
    <t>IN1620170168</t>
  </si>
  <si>
    <t>8.14% HARYANA SDL 2028</t>
  </si>
  <si>
    <t>IN2420170085</t>
  </si>
  <si>
    <t>8.1% MEGHALAYA SDL 2028</t>
  </si>
  <si>
    <t>IN2920170205</t>
  </si>
  <si>
    <t>8.13% RAJASTHAN SDL 2028</t>
  </si>
  <si>
    <t>IN3620170180</t>
  </si>
  <si>
    <t>8.14% UTTARAKHAND SDL 2028</t>
  </si>
  <si>
    <t>IN3420170216</t>
  </si>
  <si>
    <t>IN1020180015</t>
  </si>
  <si>
    <t>7.8% ANDHRA SDL 2028</t>
  </si>
  <si>
    <t>IN1120180014</t>
  </si>
  <si>
    <t>7.8% ARUNACHAL PR SDL 2028</t>
  </si>
  <si>
    <t>IN1220180013</t>
  </si>
  <si>
    <t>7.97% ASSAM SDL 2028</t>
  </si>
  <si>
    <t>IN1520180010</t>
  </si>
  <si>
    <t>7.77% GUJARAT SDL 2028</t>
  </si>
  <si>
    <t>IN1620180019</t>
  </si>
  <si>
    <t>7.8% HARYANA SDL 2028</t>
  </si>
  <si>
    <t>IN2020180013</t>
  </si>
  <si>
    <t>8.0% KERALA SDL 2028</t>
  </si>
  <si>
    <t>IN2320180010</t>
  </si>
  <si>
    <t>7.8% MANIPUR SDL 2028</t>
  </si>
  <si>
    <t>IN2820180015</t>
  </si>
  <si>
    <t>7.99% PUNJAB SDL 2028</t>
  </si>
  <si>
    <t>IN2920180014</t>
  </si>
  <si>
    <t>7.98% RAJASTHAN SDL 2028</t>
  </si>
  <si>
    <t>IN4520180014</t>
  </si>
  <si>
    <t>7.75% TELANGANA SDL 2043</t>
  </si>
  <si>
    <t>IN3620180015</t>
  </si>
  <si>
    <t>7.8% UTTARAKHAND SDL 2028</t>
  </si>
  <si>
    <t>IN3320180018</t>
  </si>
  <si>
    <t>7.98% UTTARPRADESH SDL 2028</t>
  </si>
  <si>
    <t>IN1220180021</t>
  </si>
  <si>
    <t>7.97% ASSAM SDL 2028 APR</t>
  </si>
  <si>
    <t>IN1420180011</t>
  </si>
  <si>
    <t>7.95% GOA SDL 2028</t>
  </si>
  <si>
    <t>IN1520180028</t>
  </si>
  <si>
    <t>7.95% GUJARAT SDL 2028</t>
  </si>
  <si>
    <t>IN2120180012</t>
  </si>
  <si>
    <t>IN2620180017</t>
  </si>
  <si>
    <t>7.97% NAGALAND SDL 2028</t>
  </si>
  <si>
    <t>IN3120180010</t>
  </si>
  <si>
    <t>IN1520180036</t>
  </si>
  <si>
    <t>8.25% GUJARAT SDL 2028</t>
  </si>
  <si>
    <t>IN1820180017</t>
  </si>
  <si>
    <t>8.26% JAMMUKASHMIR SDL 2028</t>
  </si>
  <si>
    <t>IN2020180021</t>
  </si>
  <si>
    <t>8.32% KERALA SDL 2030</t>
  </si>
  <si>
    <t>IN3120180028</t>
  </si>
  <si>
    <t>8.24% TAMILNADU SDL 2028</t>
  </si>
  <si>
    <t>IN4520180022</t>
  </si>
  <si>
    <t>8.15% TELANGANA SDL 2038</t>
  </si>
  <si>
    <t>IN3220180019</t>
  </si>
  <si>
    <t>8.2% TRIPURA SDL 2028</t>
  </si>
  <si>
    <t>IN1520180044</t>
  </si>
  <si>
    <t>8.16% GUJARAT SDL 2028</t>
  </si>
  <si>
    <t>IN2720180032</t>
  </si>
  <si>
    <t>8.19% ODISHA SDL 2028</t>
  </si>
  <si>
    <t>IN2920180030</t>
  </si>
  <si>
    <t>8.16% RAJASTHAN SDL 2028</t>
  </si>
  <si>
    <t>IN3120180036</t>
  </si>
  <si>
    <t>8.15% TAMILNADU SDL 2028</t>
  </si>
  <si>
    <t>IN4520180030</t>
  </si>
  <si>
    <t>8.05% TELANGANA SDL 2043</t>
  </si>
  <si>
    <t>IN3620180023</t>
  </si>
  <si>
    <t>IN3120180044</t>
  </si>
  <si>
    <t>8.37% TAMILNADU SDL 2028</t>
  </si>
  <si>
    <t>IN3320180026</t>
  </si>
  <si>
    <t>8.39% UTTARPRADESH SDL 2028</t>
  </si>
  <si>
    <t>IN1020180080</t>
  </si>
  <si>
    <t>8.39% ANDHRA SDL 2028</t>
  </si>
  <si>
    <t>IN1420180029</t>
  </si>
  <si>
    <t>8.34% GOA SDL 2028</t>
  </si>
  <si>
    <t>IN1820180025</t>
  </si>
  <si>
    <t>IN2920180055</t>
  </si>
  <si>
    <t>8.25% RAJASTHAN SDL 2038</t>
  </si>
  <si>
    <t>IN3120180051</t>
  </si>
  <si>
    <t>8.32% TAMILNADU SDL 2028</t>
  </si>
  <si>
    <t>IN1020180098</t>
  </si>
  <si>
    <t>8.34% ANDHRA SDL 2027</t>
  </si>
  <si>
    <t>IN1020180106</t>
  </si>
  <si>
    <t>8.34% ANDHRA SDL 2029</t>
  </si>
  <si>
    <t>IN2020180039</t>
  </si>
  <si>
    <t>8.33% KERALA SDL 2028</t>
  </si>
  <si>
    <t>IN2120180020</t>
  </si>
  <si>
    <t>8.33% MADHYAPRADESH SDL 2028</t>
  </si>
  <si>
    <t>IN2820180049</t>
  </si>
  <si>
    <t>8.34% PUNJAB SDL 2028</t>
  </si>
  <si>
    <t>IN4520180048</t>
  </si>
  <si>
    <t>IN3620180031</t>
  </si>
  <si>
    <t>IN2020180047</t>
  </si>
  <si>
    <t>8.41% KERALA SDL 2028</t>
  </si>
  <si>
    <t>IN2720180057</t>
  </si>
  <si>
    <t>8.28% ODISHA SDL 2038</t>
  </si>
  <si>
    <t>IN2920180063</t>
  </si>
  <si>
    <t>8.4% RAJASTHAN SDL 2028</t>
  </si>
  <si>
    <t>IN2920180071</t>
  </si>
  <si>
    <t>8.28% RAJASTHAN SDL 2038</t>
  </si>
  <si>
    <t>IN4520180055</t>
  </si>
  <si>
    <t>8.28% TELANGANA SDL 2043</t>
  </si>
  <si>
    <t>IN3620180049</t>
  </si>
  <si>
    <t>8.39% UTTARAKHAND SDL 2028</t>
  </si>
  <si>
    <t>IN1820180033</t>
  </si>
  <si>
    <t>8.61% JAMMUKASHMIR SDL 2028</t>
  </si>
  <si>
    <t>IN2820180056</t>
  </si>
  <si>
    <t>8.62% PUNJAB SDL 2028</t>
  </si>
  <si>
    <t>IN1020180130</t>
  </si>
  <si>
    <t>8.4% ANDHRA SDL 2028</t>
  </si>
  <si>
    <t>IN1420180037</t>
  </si>
  <si>
    <t>8.4% GOA SDL 2028</t>
  </si>
  <si>
    <t>IN2920180097</t>
  </si>
  <si>
    <t>8.4% RAJASTHAN SDL 2028 JUN</t>
  </si>
  <si>
    <t>IN3620180056</t>
  </si>
  <si>
    <t>8.4% UTTARAKHAND SDL 2028</t>
  </si>
  <si>
    <t>IN1020180148</t>
  </si>
  <si>
    <t>8.45% ANDHRA SDL 2028</t>
  </si>
  <si>
    <t>IN2720180065</t>
  </si>
  <si>
    <t>8.35% ODISHA SDL 2043</t>
  </si>
  <si>
    <t>IN2920180105</t>
  </si>
  <si>
    <t>IN2920180113</t>
  </si>
  <si>
    <t>8.35% RAJASTHAN SDL 2038</t>
  </si>
  <si>
    <t>IN3320180034</t>
  </si>
  <si>
    <t>8.45% UTTARPRADESH SDL 2028</t>
  </si>
  <si>
    <t>IN3420180017</t>
  </si>
  <si>
    <t>8.44% WESTBENGAL SDL 2028</t>
  </si>
  <si>
    <t>IN1220180070</t>
  </si>
  <si>
    <t>8.54% ASSAM SDL 2028</t>
  </si>
  <si>
    <t>IN1620180035</t>
  </si>
  <si>
    <t>8.57% HARYANA SDL 2028</t>
  </si>
  <si>
    <t>IN2120180046</t>
  </si>
  <si>
    <t>8.55% MADHYAPRADESH SDL 2028</t>
  </si>
  <si>
    <t>IN2920180121</t>
  </si>
  <si>
    <t>8.54% RAJASTHAN SDL 2028</t>
  </si>
  <si>
    <t>IN3620180064</t>
  </si>
  <si>
    <t>8.53% UTTARAKHAND SDL 2028</t>
  </si>
  <si>
    <t>IN1020180163</t>
  </si>
  <si>
    <t>8.56% ANDHRA SDL 2028</t>
  </si>
  <si>
    <t>IN1820180041</t>
  </si>
  <si>
    <t>8.59% JAMMUKASHMIR SDL 2028</t>
  </si>
  <si>
    <t>IN2220180037</t>
  </si>
  <si>
    <t>8.56% MAHARASHTRA SDL 2028</t>
  </si>
  <si>
    <t>IN2820180072</t>
  </si>
  <si>
    <t>8.5% PUNJAB SDL 2033</t>
  </si>
  <si>
    <t>IN2920180139</t>
  </si>
  <si>
    <t>8.57% RAJASTHAN SDL 2028</t>
  </si>
  <si>
    <t>IN3020180011</t>
  </si>
  <si>
    <t>8.59% SIKKIM SDL 2028</t>
  </si>
  <si>
    <t>IN3120180077</t>
  </si>
  <si>
    <t>8.5% TAMILNADU SDL 2038</t>
  </si>
  <si>
    <t>IN4520180063</t>
  </si>
  <si>
    <t>8.5% TELANGANA SDL 2038</t>
  </si>
  <si>
    <t>IN3620180072</t>
  </si>
  <si>
    <t>8.58% UTTARAKHAND SDL 2028</t>
  </si>
  <si>
    <t>IN1020180171</t>
  </si>
  <si>
    <t>8.42% ANDHRA SDL 2028</t>
  </si>
  <si>
    <t>IN1220180088</t>
  </si>
  <si>
    <t>8.42% ASSAM SDL 2028</t>
  </si>
  <si>
    <t>IN1620180043</t>
  </si>
  <si>
    <t>8.41% HARYANA SDL 2028</t>
  </si>
  <si>
    <t>IN3420180025</t>
  </si>
  <si>
    <t>8.4% WESTBENGAL SDL 2028</t>
  </si>
  <si>
    <t>IN1020180189</t>
  </si>
  <si>
    <t>8.42% ANDHRA SDL 2033</t>
  </si>
  <si>
    <t>IN1420180045</t>
  </si>
  <si>
    <t>8.44% GOA SDL 2028</t>
  </si>
  <si>
    <t>IN2020180054</t>
  </si>
  <si>
    <t>8.44% KERALA SDL 2028</t>
  </si>
  <si>
    <t>IN2920180147</t>
  </si>
  <si>
    <t>8.44% RAJASTHAN SDL 2028 JUL</t>
  </si>
  <si>
    <t>IN3620180080</t>
  </si>
  <si>
    <t>8.46% UTTARAKHAND SDL 2028</t>
  </si>
  <si>
    <t>IN3420180033</t>
  </si>
  <si>
    <t>8.45% WESTBENGAL SDL 2028</t>
  </si>
  <si>
    <t>IN1020180197</t>
  </si>
  <si>
    <t>8.42% ANDHRA SDL 2029</t>
  </si>
  <si>
    <t>IN1220180096</t>
  </si>
  <si>
    <t>8.41% ASSAM SDL 2028</t>
  </si>
  <si>
    <t>IN2020180062</t>
  </si>
  <si>
    <t>8.41% KERALA SDL 2028 AUG</t>
  </si>
  <si>
    <t>IN2220180045</t>
  </si>
  <si>
    <t>8.42% MAHARASHTRA SDL 2028</t>
  </si>
  <si>
    <t>IN1020180205</t>
  </si>
  <si>
    <t>8.42% ANDHRA SDL 2029 AUG</t>
  </si>
  <si>
    <t>IN1220180104</t>
  </si>
  <si>
    <t>8.42% ASSAM SDL 2028 AUG</t>
  </si>
  <si>
    <t>IN2020180070</t>
  </si>
  <si>
    <t>8.48% KERALA SDL 2030</t>
  </si>
  <si>
    <t>IN2120180053</t>
  </si>
  <si>
    <t>8.42% MADHYAPRADESH SDL 2028</t>
  </si>
  <si>
    <t>IN2820180080</t>
  </si>
  <si>
    <t>8.49% PUNJAB SDL 2033</t>
  </si>
  <si>
    <t>IN2920180154</t>
  </si>
  <si>
    <t>8.43% RAJASTHAN SDL 2028</t>
  </si>
  <si>
    <t>IN4520180071</t>
  </si>
  <si>
    <t>8.42% TELANGANA SDL 2043</t>
  </si>
  <si>
    <t>IN3620180098</t>
  </si>
  <si>
    <t>IN3220180027</t>
  </si>
  <si>
    <t>8.43% TRIPURA SDL 2028</t>
  </si>
  <si>
    <t>IN1020180213</t>
  </si>
  <si>
    <t>8.49% ANDHRA SDL 2027</t>
  </si>
  <si>
    <t>IN1020180221</t>
  </si>
  <si>
    <t>8.52% ANDHRA SDL 2028</t>
  </si>
  <si>
    <t>IN1220180112</t>
  </si>
  <si>
    <t>8.54% ASSAM SDL 2028 AUG</t>
  </si>
  <si>
    <t>IN1520180077</t>
  </si>
  <si>
    <t>8.47% GUJARAT SDL 2028</t>
  </si>
  <si>
    <t>IN1420180052</t>
  </si>
  <si>
    <t>8.49% GOA SDL 2028</t>
  </si>
  <si>
    <t>IN1820180058</t>
  </si>
  <si>
    <t>8.52% JAMMUKASHMIR SDL 2028</t>
  </si>
  <si>
    <t>IN2020180088</t>
  </si>
  <si>
    <t>8.5% KERALA SDL 2028</t>
  </si>
  <si>
    <t>IN2920180162</t>
  </si>
  <si>
    <t>8.49% RAJASTHAN SDL 2028</t>
  </si>
  <si>
    <t>IN3120180093</t>
  </si>
  <si>
    <t>8.46% TAMILNADU SDL 2030</t>
  </si>
  <si>
    <t>IN3620180106</t>
  </si>
  <si>
    <t>8.49% UTTARAKHAND SDL 2028</t>
  </si>
  <si>
    <t>IN3720180014</t>
  </si>
  <si>
    <t>8.51% JHARKHAND SDL 2028</t>
  </si>
  <si>
    <t>IN2820180098</t>
  </si>
  <si>
    <t>8.56% PUNJAB SDL 2030</t>
  </si>
  <si>
    <t>IN2920180170</t>
  </si>
  <si>
    <t>8.53% RAJASTHAN SDL 2028</t>
  </si>
  <si>
    <t>IN4520180089</t>
  </si>
  <si>
    <t>8.51% TELANGANA SDL 2038</t>
  </si>
  <si>
    <t>IN1020180247</t>
  </si>
  <si>
    <t>8.65% ANDHRA SDL 2031</t>
  </si>
  <si>
    <t>IN1420180060</t>
  </si>
  <si>
    <t>8.6% GOA SDL 2028</t>
  </si>
  <si>
    <t>IN1620180050</t>
  </si>
  <si>
    <t>8.62% HARYANA SDL 2028</t>
  </si>
  <si>
    <t>IN2120180061</t>
  </si>
  <si>
    <t>8.64% MADHYAPRADESH SDL 2033</t>
  </si>
  <si>
    <t>IN2920180188</t>
  </si>
  <si>
    <t>8.63% RAJASTHAN SDL 2028</t>
  </si>
  <si>
    <t>IN3120180119</t>
  </si>
  <si>
    <t>8.61% TAMILNADU SDL 2027</t>
  </si>
  <si>
    <t>IN4520180097</t>
  </si>
  <si>
    <t>8.75% TELANGANA SDL 2043</t>
  </si>
  <si>
    <t>IN3620180114</t>
  </si>
  <si>
    <t>8.61% UTTARAKHAND SDL 2028</t>
  </si>
  <si>
    <t>IN1020180254</t>
  </si>
  <si>
    <t>8.79% ANDHRA SDL 2030</t>
  </si>
  <si>
    <t>IN1520180101</t>
  </si>
  <si>
    <t>8.79% GUJARAT SDL 2028</t>
  </si>
  <si>
    <t>IN3720180022</t>
  </si>
  <si>
    <t>8.84% JHARKHAND SDL 2028</t>
  </si>
  <si>
    <t>IN2720180107</t>
  </si>
  <si>
    <t>8.79% ODISHA SDL 2033</t>
  </si>
  <si>
    <t>IN2920180196</t>
  </si>
  <si>
    <t>8.84% RAJASTHAN SDL 2028</t>
  </si>
  <si>
    <t>IN3220180035</t>
  </si>
  <si>
    <t>8.82% TRIPURA SDL 2028</t>
  </si>
  <si>
    <t>IN3620180122</t>
  </si>
  <si>
    <t>8.74% UTTARAKHAND SDL 2028</t>
  </si>
  <si>
    <t>IN3420180041</t>
  </si>
  <si>
    <t>8.79% WESTBENGAL SDL 2033</t>
  </si>
  <si>
    <t>IN1520180119</t>
  </si>
  <si>
    <t>8.7% GUJARAT SDL 2028</t>
  </si>
  <si>
    <t>IN3020180029</t>
  </si>
  <si>
    <t>8.7% SIKKIM SDL 2028</t>
  </si>
  <si>
    <t>IN3120180127</t>
  </si>
  <si>
    <t>8.72% TAMILNADU SDL 2026</t>
  </si>
  <si>
    <t>IN1020180262</t>
  </si>
  <si>
    <t>8.71% ANDHRA SDL 2033</t>
  </si>
  <si>
    <t>IN1220180138</t>
  </si>
  <si>
    <t>8.75% ASSAM SDL 2028</t>
  </si>
  <si>
    <t>IN1420180078</t>
  </si>
  <si>
    <t>8.75% GOA SDL 2028</t>
  </si>
  <si>
    <t>IN1820180066</t>
  </si>
  <si>
    <t>8.75% JAMMUKASHMIR SDL 2028</t>
  </si>
  <si>
    <t>IN2620180025</t>
  </si>
  <si>
    <t>8.75% NAGALAND SDL 2028</t>
  </si>
  <si>
    <t>IN3820180013</t>
  </si>
  <si>
    <t>8.73% PUDUCHERRY SDL 2030</t>
  </si>
  <si>
    <t>IN2920180204</t>
  </si>
  <si>
    <t>8.76% RAJASTHAN SDL 2028</t>
  </si>
  <si>
    <t>IN3620180130</t>
  </si>
  <si>
    <t>8.76% UTTARAKHAND SDL 2028</t>
  </si>
  <si>
    <t>IN1020180270</t>
  </si>
  <si>
    <t>8.62% ANDHRA SDL 2033</t>
  </si>
  <si>
    <t>IN2020180096</t>
  </si>
  <si>
    <t>8.54% KERALA SDL 2033</t>
  </si>
  <si>
    <t>IN2120180079</t>
  </si>
  <si>
    <t>8.63% MADHYAPRADESH SDL 2038</t>
  </si>
  <si>
    <t>IN2920180212</t>
  </si>
  <si>
    <t>8.65% RAJASTHAN SDL 2028</t>
  </si>
  <si>
    <t>IN4520180105</t>
  </si>
  <si>
    <t>8.56% TELANGANA SDL 2043</t>
  </si>
  <si>
    <t>IN1020180288</t>
  </si>
  <si>
    <t>8.6% ANDHRA SDL 2032</t>
  </si>
  <si>
    <t>IN1520180143</t>
  </si>
  <si>
    <t>8.65% GUJARAT SDL 2028</t>
  </si>
  <si>
    <t>IN1620180068</t>
  </si>
  <si>
    <t>8.6% HARYANA SDL 2038</t>
  </si>
  <si>
    <t>IN1820180074</t>
  </si>
  <si>
    <t>8.86% JAMMUKASHMIR SDL 2028</t>
  </si>
  <si>
    <t>IN3020180037</t>
  </si>
  <si>
    <t>8.85% SIKKIM SDL 2028</t>
  </si>
  <si>
    <t>IN3120180143</t>
  </si>
  <si>
    <t>8.68% TAMILNADU SDL 2028</t>
  </si>
  <si>
    <t>IN3320180042</t>
  </si>
  <si>
    <t>8.73% UTTARPRADESH SDL 2028</t>
  </si>
  <si>
    <t>IN3420180058</t>
  </si>
  <si>
    <t>8.73% WESTBENGAL SDL 2033</t>
  </si>
  <si>
    <t>IN1020180296</t>
  </si>
  <si>
    <t>8.6% ANDHRA SDL 2032 OCT</t>
  </si>
  <si>
    <t>IN1520180150</t>
  </si>
  <si>
    <t>8.6% GUJARAT SDL 2028</t>
  </si>
  <si>
    <t>IN2420180019</t>
  </si>
  <si>
    <t>8.74% MEGHALAYA SDL 2028</t>
  </si>
  <si>
    <t>IN4520180113</t>
  </si>
  <si>
    <t>8.6% TELANGANA SDL 2038</t>
  </si>
  <si>
    <t>IN3620180148</t>
  </si>
  <si>
    <t>8.7% UTTARAKHAND SDL 2028</t>
  </si>
  <si>
    <t>IN3320180059</t>
  </si>
  <si>
    <t>8.71% UTTARPRADESH SDL 2028</t>
  </si>
  <si>
    <t>IN1020180304</t>
  </si>
  <si>
    <t>8.68% ANDHRA SDL 2030</t>
  </si>
  <si>
    <t>IN1420180086</t>
  </si>
  <si>
    <t>8.65% GOA SDL 2028</t>
  </si>
  <si>
    <t>IN1520180168</t>
  </si>
  <si>
    <t>8.61% GUJARAT SDL 2028</t>
  </si>
  <si>
    <t>IN1720180026</t>
  </si>
  <si>
    <t>8.77% HIMACHAL PR SDL 2028</t>
  </si>
  <si>
    <t>IN1920180032</t>
  </si>
  <si>
    <t>8.73% KARNATAKA SDL 2033</t>
  </si>
  <si>
    <t>IN3320180067</t>
  </si>
  <si>
    <t>8.73% UTTARPRADESH SDL 2028 OCT</t>
  </si>
  <si>
    <t>IN3420180066</t>
  </si>
  <si>
    <t>8.72% WESTBENGAL SDL 2033</t>
  </si>
  <si>
    <t>IN1020180312</t>
  </si>
  <si>
    <t>8.55% ANDHRA SDL 2032</t>
  </si>
  <si>
    <t>IN1520180176</t>
  </si>
  <si>
    <t>8.58% GUJARAT SDL 2028</t>
  </si>
  <si>
    <t>IN2920180220</t>
  </si>
  <si>
    <t>8.57% RAJASTHAN SDL 2028 OCT</t>
  </si>
  <si>
    <t>IN3120180150</t>
  </si>
  <si>
    <t>8.56% TAMILNADU SDL 2028</t>
  </si>
  <si>
    <t>IN3320180075</t>
  </si>
  <si>
    <t>8.66% UTTARPRADESH SDL 2028</t>
  </si>
  <si>
    <t>IN1020180320</t>
  </si>
  <si>
    <t>8.55% ANDHRA SDL 2032 NOV</t>
  </si>
  <si>
    <t>IN1420180094</t>
  </si>
  <si>
    <t>8.62% GOA SDL 2028</t>
  </si>
  <si>
    <t>IN1520180184</t>
  </si>
  <si>
    <t>8.57% GUJARAT SDL 2028</t>
  </si>
  <si>
    <t>IN1920180057</t>
  </si>
  <si>
    <t>8.59% KARNATAKA SDL 2025</t>
  </si>
  <si>
    <t>IN2120180087</t>
  </si>
  <si>
    <t>8.52% MADHYAPRADESH SDL 2043</t>
  </si>
  <si>
    <t>IN2320180028</t>
  </si>
  <si>
    <t>8.62% MANIPUR SDL 2028</t>
  </si>
  <si>
    <t>IN2920180238</t>
  </si>
  <si>
    <t>8.6% RAJASTHAN SDL 2028</t>
  </si>
  <si>
    <t>IN3020180052</t>
  </si>
  <si>
    <t>8.62% SIKKIM SDL 2028</t>
  </si>
  <si>
    <t>IN4520180121</t>
  </si>
  <si>
    <t>8.52% TELANGANA SDL 2043</t>
  </si>
  <si>
    <t>IN1020180338</t>
  </si>
  <si>
    <t>8.5% ANDHRA SDL 2032</t>
  </si>
  <si>
    <t>IN1820180082</t>
  </si>
  <si>
    <t>IN2820180106</t>
  </si>
  <si>
    <t>8.61% PUNJAB SDL 2028</t>
  </si>
  <si>
    <t>IN4520180139</t>
  </si>
  <si>
    <t>8.48% TELANGANA SDL 2038</t>
  </si>
  <si>
    <t>IN3620180155</t>
  </si>
  <si>
    <t>8.56% UTTARAKHAND SDL 2028</t>
  </si>
  <si>
    <t>IN3320180083</t>
  </si>
  <si>
    <t>8.6% UTTARPRADESH SDL 2028</t>
  </si>
  <si>
    <t>IN1520180192</t>
  </si>
  <si>
    <t>8.53% GUJARAT SDL 2028</t>
  </si>
  <si>
    <t>IN3820180039</t>
  </si>
  <si>
    <t>8.52% PUDUCHERRY SDL 2031</t>
  </si>
  <si>
    <t>IN2920180246</t>
  </si>
  <si>
    <t>8.55% RAJASTHAN SDL 2028</t>
  </si>
  <si>
    <t>IN1520180200</t>
  </si>
  <si>
    <t>8.5% GUJARAT SDL 2028</t>
  </si>
  <si>
    <t>IN1620180076</t>
  </si>
  <si>
    <t>8.58% HARYANA SDL 2038</t>
  </si>
  <si>
    <t>IN1720180034</t>
  </si>
  <si>
    <t>8.56% HIMACHAL PR SDL 2028</t>
  </si>
  <si>
    <t>IN1820180090</t>
  </si>
  <si>
    <t>8.56% JAMMUKASHMIR SDL 2028</t>
  </si>
  <si>
    <t>IN1920180081</t>
  </si>
  <si>
    <t>8.52% KARNATAKA SDL 2028</t>
  </si>
  <si>
    <t>IN2020180104</t>
  </si>
  <si>
    <t>8.54% KERALA SDL 2028</t>
  </si>
  <si>
    <t>IN2420180027</t>
  </si>
  <si>
    <t>8.55% MEGHALAYA SDL 2028</t>
  </si>
  <si>
    <t>IN3120180168</t>
  </si>
  <si>
    <t>8.53% TAMILNADU SDL 2028</t>
  </si>
  <si>
    <t>IN4520180147</t>
  </si>
  <si>
    <t>8.52% TELANGANA SDL 2043 NOV</t>
  </si>
  <si>
    <t>IN3620180163</t>
  </si>
  <si>
    <t>8.55% UTTARAKHAND SDL 2028</t>
  </si>
  <si>
    <t>IN3420180074</t>
  </si>
  <si>
    <t>8.57% WESTBENGAL SDL 2038</t>
  </si>
  <si>
    <t>IN1020180353</t>
  </si>
  <si>
    <t>8.44% ANDHRA SDL 2033</t>
  </si>
  <si>
    <t>IN1020180361</t>
  </si>
  <si>
    <t>8.43% ANDHRA SDL 2030</t>
  </si>
  <si>
    <t>IN3720180030</t>
  </si>
  <si>
    <t>8.4% JHARKHAND SDL 2028</t>
  </si>
  <si>
    <t>IN2020180112</t>
  </si>
  <si>
    <t>8.38% KERALA SDL 2028</t>
  </si>
  <si>
    <t>IN2120180095</t>
  </si>
  <si>
    <t>8.37% MADHYAPRADESH SDL 2028</t>
  </si>
  <si>
    <t>IN2820180114</t>
  </si>
  <si>
    <t>8.43% PUNJAB SDL 2028</t>
  </si>
  <si>
    <t>IN2920180253</t>
  </si>
  <si>
    <t>8.38% RAJASTHAN SDL 2028</t>
  </si>
  <si>
    <t>IN3120180176</t>
  </si>
  <si>
    <t>8.37% TAMILNADU SDL 2028 DEC</t>
  </si>
  <si>
    <t>IN4520180154</t>
  </si>
  <si>
    <t>8.43% TELANGANA SDL 2043</t>
  </si>
  <si>
    <t>IN3420180082</t>
  </si>
  <si>
    <t>8.43% WESTBENGAL SDL 2038</t>
  </si>
  <si>
    <t>IN1420180102</t>
  </si>
  <si>
    <t>8.36% GOA SDL 2028</t>
  </si>
  <si>
    <t>IN1520180218</t>
  </si>
  <si>
    <t>8.32% GUJARAT SDL 2028</t>
  </si>
  <si>
    <t>IN3720180048</t>
  </si>
  <si>
    <t>8.35% JHARKHAND SDL 2028</t>
  </si>
  <si>
    <t>IN2420180035</t>
  </si>
  <si>
    <t>8.4% MEGHALAYA SDL 2028</t>
  </si>
  <si>
    <t>IN2920180261</t>
  </si>
  <si>
    <t>8.36% RAJASTHAN SDL 2028</t>
  </si>
  <si>
    <t>IN3120180184</t>
  </si>
  <si>
    <t>8.36% TAMILNADU SDL 2028</t>
  </si>
  <si>
    <t>IN3620180171</t>
  </si>
  <si>
    <t>8.38% UTTARAKHAND SDL 2028</t>
  </si>
  <si>
    <t>IN3420180090</t>
  </si>
  <si>
    <t>8.42% WESTBENGAL SDL 2033</t>
  </si>
  <si>
    <t>IN1420180110</t>
  </si>
  <si>
    <t>8.21% GOA SDL 2028</t>
  </si>
  <si>
    <t>IN1520180226</t>
  </si>
  <si>
    <t>8.17% GUJARAT SDL 2028</t>
  </si>
  <si>
    <t>IN2020180120</t>
  </si>
  <si>
    <t>8.19% KERALA SDL 2028</t>
  </si>
  <si>
    <t>IN2620180033</t>
  </si>
  <si>
    <t>8.19% NAGALAND SDL 2028</t>
  </si>
  <si>
    <t>IN3820180047</t>
  </si>
  <si>
    <t>8.19% PUDUCHERRY SDL 2029</t>
  </si>
  <si>
    <t>IN3120180192</t>
  </si>
  <si>
    <t>8.18% TAMILNADU SDL 2028</t>
  </si>
  <si>
    <t>IN3320180091</t>
  </si>
  <si>
    <t>8.19% UTTARPRADESH SDL 2028</t>
  </si>
  <si>
    <t>IN3620180189</t>
  </si>
  <si>
    <t>8.19% UTTARAKHAND SDL 2028</t>
  </si>
  <si>
    <t>IN1520180234</t>
  </si>
  <si>
    <t>8.08% GUJARAT SDL 2028</t>
  </si>
  <si>
    <t>IN1920180115</t>
  </si>
  <si>
    <t>8.08% KARNATAKA SDL 2028</t>
  </si>
  <si>
    <t>IN2220180052</t>
  </si>
  <si>
    <t>8.08% MAHARASHTRA SDL 2028</t>
  </si>
  <si>
    <t>IN2320180036</t>
  </si>
  <si>
    <t>8.09% MANIPUR SDL 2028</t>
  </si>
  <si>
    <t>IN2420180043</t>
  </si>
  <si>
    <t>8.09% MEGHALAYA SDL 2028</t>
  </si>
  <si>
    <t>IN2920180279</t>
  </si>
  <si>
    <t>8.09% RAJASTHAN SDL 2028</t>
  </si>
  <si>
    <t>IN3120180200</t>
  </si>
  <si>
    <t>8.08% TAMILNADU SDL 2028</t>
  </si>
  <si>
    <t>IN3220180043</t>
  </si>
  <si>
    <t>8.09% TRIPURA SDL 2028</t>
  </si>
  <si>
    <t>IN3320180109</t>
  </si>
  <si>
    <t>8.08% UTTARPRADESH SDL 2028</t>
  </si>
  <si>
    <t>IN3420180108</t>
  </si>
  <si>
    <t>8.24% WESTBENGAL SDL 2033</t>
  </si>
  <si>
    <t>IN1020180379</t>
  </si>
  <si>
    <t>8.37% ANDHRA SDL 2031</t>
  </si>
  <si>
    <t>IN1520180242</t>
  </si>
  <si>
    <t>8.25% GUJARAT SDL 2029</t>
  </si>
  <si>
    <t>IN1620180084</t>
  </si>
  <si>
    <t>8.25% HARYANA SDL 2039</t>
  </si>
  <si>
    <t>IN2220180060</t>
  </si>
  <si>
    <t>8.26% MAHARASHTRA SDL 2029</t>
  </si>
  <si>
    <t>IN2820180122</t>
  </si>
  <si>
    <t>8.34% PUNJAB SDL 2029</t>
  </si>
  <si>
    <t>IN2920180287</t>
  </si>
  <si>
    <t>8.27% RAJASTHAN SDL 2029</t>
  </si>
  <si>
    <t>IN3120180218</t>
  </si>
  <si>
    <t>8.25% TAMILNADU SDL 2029</t>
  </si>
  <si>
    <t>IN3620180197</t>
  </si>
  <si>
    <t>8.23% UTTARAKHAND SDL 2029</t>
  </si>
  <si>
    <t>IN3320180117</t>
  </si>
  <si>
    <t>8.29% UTTARPRADESH SDL 2029</t>
  </si>
  <si>
    <t>IN1320180012</t>
  </si>
  <si>
    <t>8.27% BIHAR SDL 2029</t>
  </si>
  <si>
    <t>IN1520180259</t>
  </si>
  <si>
    <t>8.27% GUJARAT SDL 2029</t>
  </si>
  <si>
    <t>IN1720180042</t>
  </si>
  <si>
    <t>8.3% HIMACHAL PR SDL 2029</t>
  </si>
  <si>
    <t>IN1920180123</t>
  </si>
  <si>
    <t>8.28% KARNATAKA SDL 2029</t>
  </si>
  <si>
    <t>IN3020180060</t>
  </si>
  <si>
    <t>8.27% SIKKIM SDL 2029</t>
  </si>
  <si>
    <t>IN3620180205</t>
  </si>
  <si>
    <t>8.32% UTTARAKHAND SDL 2029</t>
  </si>
  <si>
    <t>IN3220180050</t>
  </si>
  <si>
    <t>8.27% TRIPURA SDL 2029</t>
  </si>
  <si>
    <t>IN1020180387</t>
  </si>
  <si>
    <t>8.25% ANDHRA SDL 2034</t>
  </si>
  <si>
    <t>IN1320180020</t>
  </si>
  <si>
    <t>8.21% BIHAR SDL 2029</t>
  </si>
  <si>
    <t>IN1920180131</t>
  </si>
  <si>
    <t>8.17% KARNATAKA SDL 2029</t>
  </si>
  <si>
    <t>IN3320180125</t>
  </si>
  <si>
    <t>8.22% UTTARPRADESH SDL 2029</t>
  </si>
  <si>
    <t>IN3420180116</t>
  </si>
  <si>
    <t>8.25% WESTBENGAL SDL 2034</t>
  </si>
  <si>
    <t>IN1320180038</t>
  </si>
  <si>
    <t>8.2% BIHAR SDL 2029</t>
  </si>
  <si>
    <t>IN1420180128</t>
  </si>
  <si>
    <t>8.22% GOA SDL 2029</t>
  </si>
  <si>
    <t>IN1920180149</t>
  </si>
  <si>
    <t>8.19% KARNATAKA SDL 2029</t>
  </si>
  <si>
    <t>IN3820180054</t>
  </si>
  <si>
    <t>8.22% PUDUCHERRY SDL 2031</t>
  </si>
  <si>
    <t>IN3420180124</t>
  </si>
  <si>
    <t>8.21% WESTBENGAL SDL 2029</t>
  </si>
  <si>
    <t>IN1020180395</t>
  </si>
  <si>
    <t>8.22% ANDHRA SDL 2032</t>
  </si>
  <si>
    <t>IN1220180211</t>
  </si>
  <si>
    <t>8.19% ASSAM SDL 2029</t>
  </si>
  <si>
    <t>IN1320180046</t>
  </si>
  <si>
    <t>8.18% BIHAR SDL 2029</t>
  </si>
  <si>
    <t>IN1520180267</t>
  </si>
  <si>
    <t>8.16% GUJARAT SDL 2029</t>
  </si>
  <si>
    <t>IN1820180108</t>
  </si>
  <si>
    <t>8.2% JAMMUKASHMIR SDL 2029</t>
  </si>
  <si>
    <t>IN1920180156</t>
  </si>
  <si>
    <t>8.22% KARNATAKA SDL 2031</t>
  </si>
  <si>
    <t>IN2920180295</t>
  </si>
  <si>
    <t>8.17% RAJASTHAN SDL 2029</t>
  </si>
  <si>
    <t>IN4520180162</t>
  </si>
  <si>
    <t>8.25% TELANGANA SDL 2039</t>
  </si>
  <si>
    <t>IN3320180133</t>
  </si>
  <si>
    <t>8.18% UTTARPRADESH SDL 2029</t>
  </si>
  <si>
    <t>IN1020180403</t>
  </si>
  <si>
    <t>8.32% ANDHRA SDL 2028</t>
  </si>
  <si>
    <t>IN1020180411</t>
  </si>
  <si>
    <t>8.39% ANDHRA SDL 2031</t>
  </si>
  <si>
    <t>IN1220180229</t>
  </si>
  <si>
    <t>8.34% ASSAM SDL 2029</t>
  </si>
  <si>
    <t>IN1320180053</t>
  </si>
  <si>
    <t>8.36% BIHAR SDL 2029</t>
  </si>
  <si>
    <t>IN1420180136</t>
  </si>
  <si>
    <t>8.38% GOA SDL 2029</t>
  </si>
  <si>
    <t>IN1520180275</t>
  </si>
  <si>
    <t>8.3% GUJARAT SDL 2029</t>
  </si>
  <si>
    <t>IN1820180116</t>
  </si>
  <si>
    <t>8.38% JAMMUKASHMIR SDL 2029</t>
  </si>
  <si>
    <t>IN3720180055</t>
  </si>
  <si>
    <t>8.36% JHARKHAND SDL 2029</t>
  </si>
  <si>
    <t>IN1920180164</t>
  </si>
  <si>
    <t>8.32% KARNATAKA SDL 2029</t>
  </si>
  <si>
    <t>IN2020180138</t>
  </si>
  <si>
    <t>8.35% KERALA SDL 2029</t>
  </si>
  <si>
    <t>IN2320180044</t>
  </si>
  <si>
    <t>8.38% MANIPUR SDL 2029</t>
  </si>
  <si>
    <t>IN2820180130</t>
  </si>
  <si>
    <t>8.38% PUNJAB SDL 2029</t>
  </si>
  <si>
    <t>IN2920180303</t>
  </si>
  <si>
    <t>8.32% RAJASTHAN SDL 2029</t>
  </si>
  <si>
    <t>IN3220180068</t>
  </si>
  <si>
    <t>8.38% TRIPURA SDL 2029</t>
  </si>
  <si>
    <t>IN3320180141</t>
  </si>
  <si>
    <t>8.34% UTTARPRADESH SDL 2029</t>
  </si>
  <si>
    <t>IN3420180132</t>
  </si>
  <si>
    <t>8.41% WESTBENGAL SDL 2039</t>
  </si>
  <si>
    <t>IN1620180092</t>
  </si>
  <si>
    <t>8.43% HARYANA SDL 2039</t>
  </si>
  <si>
    <t>IN1520180283</t>
  </si>
  <si>
    <t>8.28% GUJARAT SDL 2029</t>
  </si>
  <si>
    <t>IN3720180063</t>
  </si>
  <si>
    <t>8.31% JHARKHAND SDL 2029</t>
  </si>
  <si>
    <t>IN2020180146</t>
  </si>
  <si>
    <t>8.31% KERALA SDL 2029</t>
  </si>
  <si>
    <t>IN4520180170</t>
  </si>
  <si>
    <t>8.33% TELANGANA SDL 2044</t>
  </si>
  <si>
    <t>IN3320180158</t>
  </si>
  <si>
    <t>8.32% UTTARPRADESH SDL 2029</t>
  </si>
  <si>
    <t>IN3420180140</t>
  </si>
  <si>
    <t>8.36% WESTBENGAL SDL 2034</t>
  </si>
  <si>
    <t>IN1420180144</t>
  </si>
  <si>
    <t>8.36% GOA SDL 2029</t>
  </si>
  <si>
    <t>IN1520180291</t>
  </si>
  <si>
    <t>8.28% GUJARAT SDL 2029 FEB</t>
  </si>
  <si>
    <t>IN1820180124</t>
  </si>
  <si>
    <t>8.37% JAMMUKASHMIR SDL 2029</t>
  </si>
  <si>
    <t>IN1920180172</t>
  </si>
  <si>
    <t>8.3% KARNATAKA SDL 2029</t>
  </si>
  <si>
    <t>IN2620180041</t>
  </si>
  <si>
    <t>8.37% NAGALAND SDL 2029</t>
  </si>
  <si>
    <t>IN3820180062</t>
  </si>
  <si>
    <t>8.37% PUDUCHERRY SDL 2029</t>
  </si>
  <si>
    <t>IN3420180157</t>
  </si>
  <si>
    <t>8.35% WESTBENGAL SDL 2029</t>
  </si>
  <si>
    <t>IN1520180309</t>
  </si>
  <si>
    <t>8.38% GUJARAT SDL 2029</t>
  </si>
  <si>
    <t>IN1620180100</t>
  </si>
  <si>
    <t>8.42% HARYANA SDL 2039</t>
  </si>
  <si>
    <t>IN1720180059</t>
  </si>
  <si>
    <t>8.43% HIMACHAL PR SDL 2029</t>
  </si>
  <si>
    <t>IN3720180071</t>
  </si>
  <si>
    <t>8.44% JHARKHAND SDL 2029</t>
  </si>
  <si>
    <t>IN1920180180</t>
  </si>
  <si>
    <t>8.34% KARNATAKA SDL 2029</t>
  </si>
  <si>
    <t>IN2020180153</t>
  </si>
  <si>
    <t>8.4% KERALA SDL 2034</t>
  </si>
  <si>
    <t>IN2420180050</t>
  </si>
  <si>
    <t>8.43% MEGHALAYA SDL 2029</t>
  </si>
  <si>
    <t>IN2920180311</t>
  </si>
  <si>
    <t>8.44% RAJASTHAN SDL 2029</t>
  </si>
  <si>
    <t>IN4520180188</t>
  </si>
  <si>
    <t>8.52% TELANGANA SDL 2039</t>
  </si>
  <si>
    <t>IN3320180166</t>
  </si>
  <si>
    <t>8.45% UTTARPRADESH SDL 2029</t>
  </si>
  <si>
    <t>IN3420180165</t>
  </si>
  <si>
    <t>8.44% WESTBENGAL SDL 2029</t>
  </si>
  <si>
    <t>IN1220180245</t>
  </si>
  <si>
    <t>8.45% ASSAM SDL 2029</t>
  </si>
  <si>
    <t>IN1320180061</t>
  </si>
  <si>
    <t>8.44% BIHAR SDL 2029</t>
  </si>
  <si>
    <t>IN1520180317</t>
  </si>
  <si>
    <t>8.35% GUJARAT SDL 2029</t>
  </si>
  <si>
    <t>IN1620180118</t>
  </si>
  <si>
    <t>8.44% HARYANA SDL 2034</t>
  </si>
  <si>
    <t>IN1820180132</t>
  </si>
  <si>
    <t>8.44% JAMMUKASHMIR SDL 2029</t>
  </si>
  <si>
    <t>IN3720180089</t>
  </si>
  <si>
    <t>8.43% JHARKHAND SDL 2029</t>
  </si>
  <si>
    <t>IN1920180198</t>
  </si>
  <si>
    <t>8.28% KARNATAKA SDL 2026</t>
  </si>
  <si>
    <t>IN2320180051</t>
  </si>
  <si>
    <t>8.43% MANIPUR SDL 2029</t>
  </si>
  <si>
    <t>IN2820180148</t>
  </si>
  <si>
    <t>8.45% PUNJAB SDL 2031</t>
  </si>
  <si>
    <t>IN2920180329</t>
  </si>
  <si>
    <t>8.41% RAJASTHAN SDL 2029</t>
  </si>
  <si>
    <t>IN3120180226</t>
  </si>
  <si>
    <t>8.37% TAMILNADU SDL 2029</t>
  </si>
  <si>
    <t>IN4520180196</t>
  </si>
  <si>
    <t>8.42% TELANGANA SDL 2044</t>
  </si>
  <si>
    <t>IN3320180174</t>
  </si>
  <si>
    <t>8.43% UTTARPRADESH SDL 2029</t>
  </si>
  <si>
    <t>IN3420180173</t>
  </si>
  <si>
    <t>8.47% WESTBENGAL SDL 2034</t>
  </si>
  <si>
    <t>IN1320180079</t>
  </si>
  <si>
    <t>8.39% BIHAR SDL 2029</t>
  </si>
  <si>
    <t>IN1420180151</t>
  </si>
  <si>
    <t>8.43% GOA SDL 2029</t>
  </si>
  <si>
    <t>IN1520180325</t>
  </si>
  <si>
    <t>8.3% GUJARAT  SDL 2029 MAR</t>
  </si>
  <si>
    <t>IN1920180206</t>
  </si>
  <si>
    <t>8.32% KARNATAKA SDL 2029 MAR</t>
  </si>
  <si>
    <t>IN2020180161</t>
  </si>
  <si>
    <t>8.35% KERALA SDL 2029 MAR</t>
  </si>
  <si>
    <t>IN2420180068</t>
  </si>
  <si>
    <t>8.42% MEGHALAYA SDL 2029</t>
  </si>
  <si>
    <t>IN3820180070</t>
  </si>
  <si>
    <t>8.35% PUDUCHERRY SDL 2027</t>
  </si>
  <si>
    <t>IN2920180337</t>
  </si>
  <si>
    <t>8.4% RAJASTHAN SDL 2029</t>
  </si>
  <si>
    <t>IN4520180204</t>
  </si>
  <si>
    <t>8.38% TELANGANA SDL 2049</t>
  </si>
  <si>
    <t>IN3320180182</t>
  </si>
  <si>
    <t>8.39% UTTARPRADESH SDL 2029</t>
  </si>
  <si>
    <t>IN3620180213</t>
  </si>
  <si>
    <t>8.41% UTTARAKHAND SDL 2029</t>
  </si>
  <si>
    <t>IN3420180181</t>
  </si>
  <si>
    <t>8.39% WESTBENGAL SDL 2029</t>
  </si>
  <si>
    <t>IN1120180022</t>
  </si>
  <si>
    <t>8.17% ARUNACHAL PR SDL 2029</t>
  </si>
  <si>
    <t>IN3520180131</t>
  </si>
  <si>
    <t>8.04% CHHATTISGARH SDL 2026</t>
  </si>
  <si>
    <t>IN1520180333</t>
  </si>
  <si>
    <t>8.14% GUJARAT SDL 2029</t>
  </si>
  <si>
    <t>IN1920180214</t>
  </si>
  <si>
    <t>8.16% KARNATAKA SDL 2029</t>
  </si>
  <si>
    <t>IN2620180058</t>
  </si>
  <si>
    <t>8.17% NAGALAND SDL 2029</t>
  </si>
  <si>
    <t>IN2820180155</t>
  </si>
  <si>
    <t>8.23% PUNJAB SDL 2029</t>
  </si>
  <si>
    <t>IN3020180078</t>
  </si>
  <si>
    <t>8.21% SIKKIM SDL 2029</t>
  </si>
  <si>
    <t>IN3420180199</t>
  </si>
  <si>
    <t>8.19% WESTBENGAL SDL 2034</t>
  </si>
  <si>
    <t>IN1420180169</t>
  </si>
  <si>
    <t>8.08% GOA SDL 2029</t>
  </si>
  <si>
    <t>IN1520180341</t>
  </si>
  <si>
    <t>8.05% GUJARAT SDL 2029</t>
  </si>
  <si>
    <t>IN1620180126</t>
  </si>
  <si>
    <t>8.12% HARYANA SDL 2036</t>
  </si>
  <si>
    <t>IN1920180222</t>
  </si>
  <si>
    <t>8.06% KARNATAKA SDL 2029</t>
  </si>
  <si>
    <t>IN2320180069</t>
  </si>
  <si>
    <t>8.09% MANIPUR SDL 2029</t>
  </si>
  <si>
    <t>IN2420180076</t>
  </si>
  <si>
    <t>8.09% MEGHALAYA SDL 2029</t>
  </si>
  <si>
    <t>IN3620180221</t>
  </si>
  <si>
    <t>8.08% UTTARAKHAND SDL 2029</t>
  </si>
  <si>
    <t>IN3420180207</t>
  </si>
  <si>
    <t>8.1% WESTBENGAL SDL 2029</t>
  </si>
  <si>
    <t>IN1020190014</t>
  </si>
  <si>
    <t>8.18% ANDHRA SDL 2035</t>
  </si>
  <si>
    <t>IN1020190022</t>
  </si>
  <si>
    <t>8.18% ANDHRA SDL 2036</t>
  </si>
  <si>
    <t>IN1020190030</t>
  </si>
  <si>
    <t>8.18% ANDHRA SDL 2037</t>
  </si>
  <si>
    <t>IN1020190048</t>
  </si>
  <si>
    <t>8.18% ANDHRA SDL 2038</t>
  </si>
  <si>
    <t>IN1020190055</t>
  </si>
  <si>
    <t>8.18% ANDHRA SDL 2039</t>
  </si>
  <si>
    <t>IN1120190013</t>
  </si>
  <si>
    <t>8.23% ARUNACHAL PR SDL 2029</t>
  </si>
  <si>
    <t>IN1520190019</t>
  </si>
  <si>
    <t>IN1620190018</t>
  </si>
  <si>
    <t>8.18% HARYANA SDL 2037</t>
  </si>
  <si>
    <t>IN1720190017</t>
  </si>
  <si>
    <t>8.2% HIMACHAL PR SDL 2031</t>
  </si>
  <si>
    <t>IN1820190016</t>
  </si>
  <si>
    <t>8.22% JAMMUKASHMIR SDL 2029</t>
  </si>
  <si>
    <t>IN2020190012</t>
  </si>
  <si>
    <t>8.17% KERALA SDL 2029</t>
  </si>
  <si>
    <t>IN2520190017</t>
  </si>
  <si>
    <t>8.22% MIZORAM SDL 2029</t>
  </si>
  <si>
    <t>IN2920190013</t>
  </si>
  <si>
    <t>8.12% RAJASTHAN SDL 2029</t>
  </si>
  <si>
    <t>IN3120190019</t>
  </si>
  <si>
    <t>8.16% TAMILNADU SDL 2029</t>
  </si>
  <si>
    <t>IN3620190014</t>
  </si>
  <si>
    <t>8.19% UTTARAKHAND SDL 2029</t>
  </si>
  <si>
    <t>IN1420190010</t>
  </si>
  <si>
    <t>8.15% GOA SDL 2029</t>
  </si>
  <si>
    <t>IN2020190020</t>
  </si>
  <si>
    <t>8.18% KERALA SDL 2029</t>
  </si>
  <si>
    <t>IN2220190010</t>
  </si>
  <si>
    <t>8.15% MAHARASHTRA SDL 2030</t>
  </si>
  <si>
    <t>IN2620190016</t>
  </si>
  <si>
    <t>8.15% NAGALAND SDL 2029</t>
  </si>
  <si>
    <t>IN2920190021</t>
  </si>
  <si>
    <t>8.15% RAJASTHAN SDL 2029</t>
  </si>
  <si>
    <t>IN4520190013</t>
  </si>
  <si>
    <t>8.14% TELANGANA SDL 2031</t>
  </si>
  <si>
    <t>IN1520190035</t>
  </si>
  <si>
    <t>8.17% GUJARAT SDL 2029</t>
  </si>
  <si>
    <t>IN1820190024</t>
  </si>
  <si>
    <t>8.17% JAMMUKASHMIR SDL 2029</t>
  </si>
  <si>
    <t>IN2020190038</t>
  </si>
  <si>
    <t>8.16% KERALA SDL 2029</t>
  </si>
  <si>
    <t>IN2320190019</t>
  </si>
  <si>
    <t>8.16% MANIPUR SDL 2029</t>
  </si>
  <si>
    <t>IN1020190063</t>
  </si>
  <si>
    <t>8.12% ANDHRA PRADESH SDL 2031</t>
  </si>
  <si>
    <t>IN1720190025</t>
  </si>
  <si>
    <t>8.12% HIMACHAL PR SDL 2029</t>
  </si>
  <si>
    <t>IN2020190046</t>
  </si>
  <si>
    <t>8.06% KERALA SDL 2029</t>
  </si>
  <si>
    <t>IN2920190039</t>
  </si>
  <si>
    <t>8.07% RAJASTHAN SDL 2029</t>
  </si>
  <si>
    <t>IN3120190027</t>
  </si>
  <si>
    <t>8.06% TAMILNADU SDL 2028</t>
  </si>
  <si>
    <t>IN1020190071</t>
  </si>
  <si>
    <t>8.06% ANDHRA SDL 2033</t>
  </si>
  <si>
    <t>IN1020190089</t>
  </si>
  <si>
    <t>8.06% ANDHRA SDL 2034</t>
  </si>
  <si>
    <t>IN1620190026</t>
  </si>
  <si>
    <t>8.06% HARYANA SDL 2037</t>
  </si>
  <si>
    <t>IN2020190053</t>
  </si>
  <si>
    <t>8.01% KERALA SDL 2029</t>
  </si>
  <si>
    <t>IN2920190047</t>
  </si>
  <si>
    <t>8.01% RAJASTHAN SDL 2029</t>
  </si>
  <si>
    <t>IN1420190028</t>
  </si>
  <si>
    <t>7.94% GOA SDL 2029</t>
  </si>
  <si>
    <t>IN1820190032</t>
  </si>
  <si>
    <t>7.94% JAMMUKASHMIR SDL 2029</t>
  </si>
  <si>
    <t>IN2020190061</t>
  </si>
  <si>
    <t>7.78% KERALA SDL 2029</t>
  </si>
  <si>
    <t>IN4520190021</t>
  </si>
  <si>
    <t>7.78% TELANGANA SDL 2027</t>
  </si>
  <si>
    <t>IN1020190097</t>
  </si>
  <si>
    <t>7.59% ANDHRA SDL 2032</t>
  </si>
  <si>
    <t>IN1820190040</t>
  </si>
  <si>
    <t>7.59% JAMMUKASHMIR SDL 2029</t>
  </si>
  <si>
    <t>IN2020190079</t>
  </si>
  <si>
    <t>7.59% KERALA SDL 2029</t>
  </si>
  <si>
    <t>IN2120190011</t>
  </si>
  <si>
    <t>7.59% MADHYAPRADESH SDL 2029</t>
  </si>
  <si>
    <t>IN2220190028</t>
  </si>
  <si>
    <t>7.59% MAHARASHTRA SDL 2030</t>
  </si>
  <si>
    <t>IN2820190014</t>
  </si>
  <si>
    <t>7.6% PUNJAB SDL 2029</t>
  </si>
  <si>
    <t>IN2920190054</t>
  </si>
  <si>
    <t>7.59% RAJASTHAN SDL 2029</t>
  </si>
  <si>
    <t>IN3020190010</t>
  </si>
  <si>
    <t>7.59% SIKKIM SDL 2029</t>
  </si>
  <si>
    <t>IN3120190035</t>
  </si>
  <si>
    <t>7.59% TAMILNADU SDL 2031</t>
  </si>
  <si>
    <t>IN1420190036</t>
  </si>
  <si>
    <t>7.61% GOA SDL 2029</t>
  </si>
  <si>
    <t>IN1520190050</t>
  </si>
  <si>
    <t>7.6% GUJARAT SDL 2029</t>
  </si>
  <si>
    <t>IN3720190013</t>
  </si>
  <si>
    <t>7.6% JHARKHAND SDL 2027</t>
  </si>
  <si>
    <t>IN2120190029</t>
  </si>
  <si>
    <t>7.61% MADHYAPRADESH SDL 2029</t>
  </si>
  <si>
    <t>IN2920190062</t>
  </si>
  <si>
    <t>7.61% RAJASTHAN SDL 2029</t>
  </si>
  <si>
    <t>IN4520190039</t>
  </si>
  <si>
    <t>7.61% TELANGANA SDL 2027</t>
  </si>
  <si>
    <t>IN2320190027</t>
  </si>
  <si>
    <t>7.22% MANIPUR SDL 2029</t>
  </si>
  <si>
    <t>IN1020190105</t>
  </si>
  <si>
    <t>7.31% ANDHRA SDL 2029</t>
  </si>
  <si>
    <t>IN1020190113</t>
  </si>
  <si>
    <t>7.31% ANDHRA SDL 2030</t>
  </si>
  <si>
    <t>IN1120190021</t>
  </si>
  <si>
    <t>7.31% ARUNACHAL PR SDL 2029</t>
  </si>
  <si>
    <t>IN1420190044</t>
  </si>
  <si>
    <t>7.31% GOA SDL 2029</t>
  </si>
  <si>
    <t>IN1520190068</t>
  </si>
  <si>
    <t>7.31% GUJARAT SDL 2029</t>
  </si>
  <si>
    <t>IN2020190087</t>
  </si>
  <si>
    <t>7.31% KERALA SDL 2029</t>
  </si>
  <si>
    <t>IN2920190070</t>
  </si>
  <si>
    <t>7.31% RAJASTHAN SDL 2029</t>
  </si>
  <si>
    <t>IN2920190088</t>
  </si>
  <si>
    <t>7.31% RAJASTHAN SDL 2031</t>
  </si>
  <si>
    <t>IN2920190096</t>
  </si>
  <si>
    <t>7.32% RAJASTHAN SDL 2034</t>
  </si>
  <si>
    <t>IN4520190047</t>
  </si>
  <si>
    <t>7.38% TELANGANA SDL 2027</t>
  </si>
  <si>
    <t>IN3420190016</t>
  </si>
  <si>
    <t>7.32% WESTBENGAL SDL 2029</t>
  </si>
  <si>
    <t>IN1020190121</t>
  </si>
  <si>
    <t>7.43% ANDHRA SDL 2032</t>
  </si>
  <si>
    <t>IN1620190034</t>
  </si>
  <si>
    <t>7.33% HARYANA SDL 2031</t>
  </si>
  <si>
    <t>IN1820190057</t>
  </si>
  <si>
    <t>7.28% JAMMUKASHMIR SDL 2029</t>
  </si>
  <si>
    <t>IN2020190095</t>
  </si>
  <si>
    <t>7.28% KERALA SDL 2029</t>
  </si>
  <si>
    <t>IN2220190036</t>
  </si>
  <si>
    <t>7.39% MAHARASHTRA SDL 2030</t>
  </si>
  <si>
    <t>IN2820190022</t>
  </si>
  <si>
    <t>7.28% PUNJAB SDL 2029</t>
  </si>
  <si>
    <t>IN2920190104</t>
  </si>
  <si>
    <t>7.28% RAJASTHAN SDL 2029</t>
  </si>
  <si>
    <t>IN3120190043</t>
  </si>
  <si>
    <t>7.28% TAMILNADU SDL 2029</t>
  </si>
  <si>
    <t>IN4520190054</t>
  </si>
  <si>
    <t>7.28% TELANGANA SDL 2027</t>
  </si>
  <si>
    <t>IN3420190024</t>
  </si>
  <si>
    <t>7.34% WESTBENGAL SDL 2034</t>
  </si>
  <si>
    <t>IN1020190139</t>
  </si>
  <si>
    <t>7.13% ANDHRA SDL 2030</t>
  </si>
  <si>
    <t>IN1320190011</t>
  </si>
  <si>
    <t>7.14% BIHAR  SDL 2029</t>
  </si>
  <si>
    <t>IN1420190051</t>
  </si>
  <si>
    <t>7.13% GOA SDL 2029</t>
  </si>
  <si>
    <t>IN1720190033</t>
  </si>
  <si>
    <t>7.13% HIMACHAL PR SDL 2029</t>
  </si>
  <si>
    <t>IN2020190103</t>
  </si>
  <si>
    <t>7.13% KERALA SDL 2029</t>
  </si>
  <si>
    <t>IN2120190037</t>
  </si>
  <si>
    <t>7.13% MADHYAPRADESH SDL 2029</t>
  </si>
  <si>
    <t>IN2420190018</t>
  </si>
  <si>
    <t>7.13% MEGHALAYA SDL 2029</t>
  </si>
  <si>
    <t>IN1220190012</t>
  </si>
  <si>
    <t>6.9% ASSAM SDL 2029</t>
  </si>
  <si>
    <t>IN1320190029</t>
  </si>
  <si>
    <t>6.9% BIHAR SDL 2029</t>
  </si>
  <si>
    <t>IN1620190042</t>
  </si>
  <si>
    <t>6.9% HARYANA SDL 2030</t>
  </si>
  <si>
    <t>IN1820190065</t>
  </si>
  <si>
    <t>6.9% JAMMUKASHMIR SDL 2029</t>
  </si>
  <si>
    <t>IN1920190015</t>
  </si>
  <si>
    <t>6.9% KARNATAKA SDL 2029</t>
  </si>
  <si>
    <t>IN2820190030</t>
  </si>
  <si>
    <t>6.97% PUNJAB SDL 2039</t>
  </si>
  <si>
    <t>IN3120190050</t>
  </si>
  <si>
    <t>6.97% TAMILNADU SDL 2039</t>
  </si>
  <si>
    <t>IN3620190022</t>
  </si>
  <si>
    <t>6.9% UTTARAKHAND SDL 2029</t>
  </si>
  <si>
    <t>IN1020190147</t>
  </si>
  <si>
    <t>7.13% ANDHRA SDL 2034</t>
  </si>
  <si>
    <t>IN1320190037</t>
  </si>
  <si>
    <t>7.03% BIHAR SDL 2029</t>
  </si>
  <si>
    <t>IN1420190069</t>
  </si>
  <si>
    <t>7.04% GOA SDL 2029</t>
  </si>
  <si>
    <t>IN2720190031</t>
  </si>
  <si>
    <t>7.05% ODISHA SDL 2029</t>
  </si>
  <si>
    <t>IN4520190062</t>
  </si>
  <si>
    <t>7.05% TELANGANA SDL 2027</t>
  </si>
  <si>
    <t>IN3420190032</t>
  </si>
  <si>
    <t>7.06% WESTBENGAL SDL 2029</t>
  </si>
  <si>
    <t>IN1020190154</t>
  </si>
  <si>
    <t>7.28% ANDHRA SDL 2034</t>
  </si>
  <si>
    <t>IN1320190045</t>
  </si>
  <si>
    <t>7.11% BIHAR SDL 2029</t>
  </si>
  <si>
    <t>IN1620190059</t>
  </si>
  <si>
    <t>7.29% HARYANA SDL 2034</t>
  </si>
  <si>
    <t>IN2020190111</t>
  </si>
  <si>
    <t>7.1% KERALA SDL 2029</t>
  </si>
  <si>
    <t>IN2220190044</t>
  </si>
  <si>
    <t>7.11% MAHARASHTRA SDL 2029</t>
  </si>
  <si>
    <t>IN2820190048</t>
  </si>
  <si>
    <t>7.18% PUNJAB SDL 2034</t>
  </si>
  <si>
    <t>IN2920190112</t>
  </si>
  <si>
    <t>7.09% RAJASTHAN SDL 2029</t>
  </si>
  <si>
    <t>IN3120190068</t>
  </si>
  <si>
    <t>7.11% TAMILNADU SDL 2029</t>
  </si>
  <si>
    <t>IN3320190017</t>
  </si>
  <si>
    <t>7.12% UTTARPRADESH SDL 2029</t>
  </si>
  <si>
    <t>IN3620190030</t>
  </si>
  <si>
    <t>7.14% UTTARAKHAND SDL 2029</t>
  </si>
  <si>
    <t>IN3420190040</t>
  </si>
  <si>
    <t>7.29% WESTBENGAL SDL 2034</t>
  </si>
  <si>
    <t>IN1020190162</t>
  </si>
  <si>
    <t>7.25% ANDHRA SDL 2030</t>
  </si>
  <si>
    <t>IN1320190052</t>
  </si>
  <si>
    <t>7.07% BIHAR SDL 2029</t>
  </si>
  <si>
    <t>IN1620190075</t>
  </si>
  <si>
    <t>7.06% HARYANA SDL 2029</t>
  </si>
  <si>
    <t>IN1820190073</t>
  </si>
  <si>
    <t>7.39% JAMMUKASHMIR SDL 2029</t>
  </si>
  <si>
    <t>IN1920190023</t>
  </si>
  <si>
    <t>7.04% KARNATAKA SDL 2027</t>
  </si>
  <si>
    <t>IN2120190045</t>
  </si>
  <si>
    <t>7.23% MADHYAPRADESH SDL 2039</t>
  </si>
  <si>
    <t>IN2420190026</t>
  </si>
  <si>
    <t>7.16% MEGHALAYA SDL 2029</t>
  </si>
  <si>
    <t>IN4520190070</t>
  </si>
  <si>
    <t>7.03% TELANGANA SDL 2027</t>
  </si>
  <si>
    <t>IN3320190025</t>
  </si>
  <si>
    <t>7.05% UTTARPRADESH SDL 2029</t>
  </si>
  <si>
    <t>IN1720190041</t>
  </si>
  <si>
    <t>7.05% HIMACHAL PR SDL 2029</t>
  </si>
  <si>
    <t>IN1520190084</t>
  </si>
  <si>
    <t>7.04% GUJARAT SDL 2026</t>
  </si>
  <si>
    <t>IN1220190020</t>
  </si>
  <si>
    <t>7.15% ASSAM SDL 2029</t>
  </si>
  <si>
    <t>IN1320190060</t>
  </si>
  <si>
    <t>7.18% BIHAR SDL 2029</t>
  </si>
  <si>
    <t>IN1620190083</t>
  </si>
  <si>
    <t>7.18% HARYANA SDL 2029</t>
  </si>
  <si>
    <t>IN2020190129</t>
  </si>
  <si>
    <t>7.15% KERALA SDL 2029</t>
  </si>
  <si>
    <t>IN2520190025</t>
  </si>
  <si>
    <t>7.22% MIZORAM  SDL 2029</t>
  </si>
  <si>
    <t>IN2820190055</t>
  </si>
  <si>
    <t>7.21% PUNJAB SDL 2029</t>
  </si>
  <si>
    <t>IN3220190018</t>
  </si>
  <si>
    <t>7.2% TRIPURA SDL 2029</t>
  </si>
  <si>
    <t>IN3320190033</t>
  </si>
  <si>
    <t>7.17% UTTARPRADESH SDL 2029</t>
  </si>
  <si>
    <t>IN3620190048</t>
  </si>
  <si>
    <t>7.15% UTTARAKHAND SDL 2029</t>
  </si>
  <si>
    <t>IN3420190057</t>
  </si>
  <si>
    <t>7.18% WESTBENGAL SDL 2029</t>
  </si>
  <si>
    <t>IN2320190035</t>
  </si>
  <si>
    <t>7.25% MANIPUR SDL 2029</t>
  </si>
  <si>
    <t>IN1020190188</t>
  </si>
  <si>
    <t>7.25% ANDHRA SDL 2031</t>
  </si>
  <si>
    <t>IN1320190078</t>
  </si>
  <si>
    <t>IN1420190077</t>
  </si>
  <si>
    <t>7.18% GOA SDL 2029</t>
  </si>
  <si>
    <t>IN1620190091</t>
  </si>
  <si>
    <t>IN1720190058</t>
  </si>
  <si>
    <t>7.18% HIMACHAL PR SDL 2029</t>
  </si>
  <si>
    <t>IN3320190041</t>
  </si>
  <si>
    <t>7.18% UTTARPRADESH SDL 2029</t>
  </si>
  <si>
    <t>IN1020190196</t>
  </si>
  <si>
    <t>7.17% ANDHRA SDL 2033</t>
  </si>
  <si>
    <t>IN1220190038</t>
  </si>
  <si>
    <t>7.1% ASSAM SDL 2029</t>
  </si>
  <si>
    <t>IN1320190086</t>
  </si>
  <si>
    <t>7.08% BIHAR SDL 2029</t>
  </si>
  <si>
    <t>IN3520190015</t>
  </si>
  <si>
    <t>7.03% CHHATTISGARH SDL 2026</t>
  </si>
  <si>
    <t>IN1420190085</t>
  </si>
  <si>
    <t>7.09% GOA SDL 2029</t>
  </si>
  <si>
    <t>IN1520190092</t>
  </si>
  <si>
    <t>7.02% GUJARAT SDL 2026</t>
  </si>
  <si>
    <t>IN1920190031</t>
  </si>
  <si>
    <t>7.07% KARNATAKA SDL 2029</t>
  </si>
  <si>
    <t>IN2020190137</t>
  </si>
  <si>
    <t>7.08% KERALA SDL 2029</t>
  </si>
  <si>
    <t>IN2920190138</t>
  </si>
  <si>
    <t>7.08% RAJASTHAN SDL 2029</t>
  </si>
  <si>
    <t>IN4520190088</t>
  </si>
  <si>
    <t>IN3320190058</t>
  </si>
  <si>
    <t>7.07% UTTARPRADESH SDL 2029</t>
  </si>
  <si>
    <t>IN3420190065</t>
  </si>
  <si>
    <t>7.18% WESTBENGAL SDL 2034</t>
  </si>
  <si>
    <t>IN1020190204</t>
  </si>
  <si>
    <t>7.13% ANDHRA SDL 2029</t>
  </si>
  <si>
    <t>IN1320190094</t>
  </si>
  <si>
    <t>7.13% BIHAR SDL 2029</t>
  </si>
  <si>
    <t>IN1520190100</t>
  </si>
  <si>
    <t>7.1% GUJARAT SDL 2029</t>
  </si>
  <si>
    <t>IN1620190109</t>
  </si>
  <si>
    <t>7.13% HARYANA SDL 2029</t>
  </si>
  <si>
    <t>IN1820190081</t>
  </si>
  <si>
    <t>7.24% JAMMUKASHMIR SDL 2029</t>
  </si>
  <si>
    <t>IN2020190145</t>
  </si>
  <si>
    <t>7.11% KERALA SDL 2029</t>
  </si>
  <si>
    <t>IN2920190146</t>
  </si>
  <si>
    <t>6.92% RAJASTHAN SDL 2025</t>
  </si>
  <si>
    <t>IN2920190153</t>
  </si>
  <si>
    <t>7.13% RAJASTHAN SDL 2029</t>
  </si>
  <si>
    <t>IN3120190076</t>
  </si>
  <si>
    <t>7.39% TAMILNADU SDL 2037</t>
  </si>
  <si>
    <t>IN4520190096</t>
  </si>
  <si>
    <t>7.11% TELANGANA SDL 2027</t>
  </si>
  <si>
    <t>IN3320190066</t>
  </si>
  <si>
    <t>7.14% UTTARPRADESH SDL 2029</t>
  </si>
  <si>
    <t>IN3620190055</t>
  </si>
  <si>
    <t>7.19% UTTARAKHAND SDL 2029</t>
  </si>
  <si>
    <t>IN3420190073</t>
  </si>
  <si>
    <t>7.14% WESTBENGAL SDL 2029</t>
  </si>
  <si>
    <t>IN1020190212</t>
  </si>
  <si>
    <t>7.18% ANDHRA SDL 2032</t>
  </si>
  <si>
    <t>IN1220190046</t>
  </si>
  <si>
    <t>7.13% ASSAM SDL 2029</t>
  </si>
  <si>
    <t>IN1320190102</t>
  </si>
  <si>
    <t>IN2920190161</t>
  </si>
  <si>
    <t>6.89% RAJASTHAN SDL 2025</t>
  </si>
  <si>
    <t>IN3020190028</t>
  </si>
  <si>
    <t>7.13% SIKKIM SDL 2029</t>
  </si>
  <si>
    <t>IN3320190074</t>
  </si>
  <si>
    <t>IN1020190220</t>
  </si>
  <si>
    <t>7.3% ANDHRA SDL 2034</t>
  </si>
  <si>
    <t>IN1320190110</t>
  </si>
  <si>
    <t>7.14% BIHAR SDL 2029</t>
  </si>
  <si>
    <t>IN1420190093</t>
  </si>
  <si>
    <t>7.15% GOA SDL 2029</t>
  </si>
  <si>
    <t>IN1820190099</t>
  </si>
  <si>
    <t>7.17% JAMMUKASHMIR SDL 2029</t>
  </si>
  <si>
    <t>IN1920190049</t>
  </si>
  <si>
    <t>7.11% KARNATAKA SDL 2029</t>
  </si>
  <si>
    <t>IN3420190081</t>
  </si>
  <si>
    <t>IN1020190238</t>
  </si>
  <si>
    <t>7.27% ANDHRA SDL 2030</t>
  </si>
  <si>
    <t>IN1220190053</t>
  </si>
  <si>
    <t>7.3% ASSAM SDL 2029</t>
  </si>
  <si>
    <t>IN1320190128</t>
  </si>
  <si>
    <t>7.26% BIHAR SDL 2029</t>
  </si>
  <si>
    <t>IN1520190118</t>
  </si>
  <si>
    <t>7.23% GUJARAT SDL 2029</t>
  </si>
  <si>
    <t>IN2220190051</t>
  </si>
  <si>
    <t>7.24% MAHARASHTRA SDL 2029</t>
  </si>
  <si>
    <t>IN2420190034</t>
  </si>
  <si>
    <t>7.31% MEGHALAYA SDL 2029</t>
  </si>
  <si>
    <t>IN2820190063</t>
  </si>
  <si>
    <t>IN3120190084</t>
  </si>
  <si>
    <t>7.3% TAMILNADU SDL 2034</t>
  </si>
  <si>
    <t>IN4520190104</t>
  </si>
  <si>
    <t>IN3320190082</t>
  </si>
  <si>
    <t>7.26% UTTARPRADESH SDL 2029</t>
  </si>
  <si>
    <t>IN3420190099</t>
  </si>
  <si>
    <t>7.28% WESTBENGAL SDL 2029</t>
  </si>
  <si>
    <t>IN3520190023</t>
  </si>
  <si>
    <t>7.28% CHHATTISGARH SDL 2027</t>
  </si>
  <si>
    <t>IN1620190117</t>
  </si>
  <si>
    <t>7.26% HARYANA SDL 2029</t>
  </si>
  <si>
    <t>IN2620190024</t>
  </si>
  <si>
    <t>7.31% NAGALAND SDL 2029</t>
  </si>
  <si>
    <t>IN2920190211</t>
  </si>
  <si>
    <t>7.0% RAJASTHAN SDL 2025</t>
  </si>
  <si>
    <t>IN1020190246</t>
  </si>
  <si>
    <t>7.19% ANDHRA SDL 2030</t>
  </si>
  <si>
    <t>IN1020190253</t>
  </si>
  <si>
    <t>7.22% ANDHRA SDL 2032</t>
  </si>
  <si>
    <t>IN1320190136</t>
  </si>
  <si>
    <t>7.17% BIHAR SDL 2029</t>
  </si>
  <si>
    <t>IN1620190125</t>
  </si>
  <si>
    <t>7.17% HARYANA SDL 2029</t>
  </si>
  <si>
    <t>IN1620190133</t>
  </si>
  <si>
    <t>7.19% HARYANA SDL 2030</t>
  </si>
  <si>
    <t>IN1820190107</t>
  </si>
  <si>
    <t>IN1920190056</t>
  </si>
  <si>
    <t>7.15% KARNATAKA SDL 2028</t>
  </si>
  <si>
    <t>IN1920190064</t>
  </si>
  <si>
    <t>7.15% KARNATAKA SDL 2029</t>
  </si>
  <si>
    <t>IN2020190152</t>
  </si>
  <si>
    <t>IN2220190069</t>
  </si>
  <si>
    <t>7.17% MAHARASHTRA SDL 2029</t>
  </si>
  <si>
    <t>IN2520190033</t>
  </si>
  <si>
    <t>7.17% MIZORAM SDL 2029</t>
  </si>
  <si>
    <t>IN2820190071</t>
  </si>
  <si>
    <t>7.19% PUNJAB SDL 2029</t>
  </si>
  <si>
    <t>IN2920190229</t>
  </si>
  <si>
    <t>7.15% RAJASTHAN SDL 2029</t>
  </si>
  <si>
    <t>IN4520190112</t>
  </si>
  <si>
    <t>7.35% TELANGANA SDL 2049</t>
  </si>
  <si>
    <t>IN3320190090</t>
  </si>
  <si>
    <t>7.2% UTTARPRADESH SDL 2029</t>
  </si>
  <si>
    <t>IN1020190261</t>
  </si>
  <si>
    <t>7.17% ANDHRA SDL 2030</t>
  </si>
  <si>
    <t>IN1320190144</t>
  </si>
  <si>
    <t>7.2% BIHAR SDL 2029</t>
  </si>
  <si>
    <t>IN1420190101</t>
  </si>
  <si>
    <t>IN1920190072</t>
  </si>
  <si>
    <t>7.17% KARNATAKA SDL 2027</t>
  </si>
  <si>
    <t>IN2220190077</t>
  </si>
  <si>
    <t>IN2920190237</t>
  </si>
  <si>
    <t>7.16% RAJASTHAN SDL 2029</t>
  </si>
  <si>
    <t>IN3120190126</t>
  </si>
  <si>
    <t>6.9% TAMILNADU SDL 2025</t>
  </si>
  <si>
    <t>IN3320190108</t>
  </si>
  <si>
    <t>7.19% UTTARPRADESH SDL 2029</t>
  </si>
  <si>
    <t>IN1020190287</t>
  </si>
  <si>
    <t>7.2% ANDHRA SDL 2029</t>
  </si>
  <si>
    <t>IN1220190061</t>
  </si>
  <si>
    <t>7.23% ASSAM SDL 2029</t>
  </si>
  <si>
    <t>IN1320190151</t>
  </si>
  <si>
    <t>7.24% BIHAR SDL 2029</t>
  </si>
  <si>
    <t>IN1420190119</t>
  </si>
  <si>
    <t>7.23% GOA SDL 2029</t>
  </si>
  <si>
    <t>IN1520190126</t>
  </si>
  <si>
    <t>IN1920190080</t>
  </si>
  <si>
    <t>7.2% KARNATAKA SDL 2029</t>
  </si>
  <si>
    <t>IN2220190085</t>
  </si>
  <si>
    <t>7.2% MAHARASHTRA SDL 2029</t>
  </si>
  <si>
    <t>IN3820190020</t>
  </si>
  <si>
    <t>7.25% PUDUCHERRY SDL 2029</t>
  </si>
  <si>
    <t>IN3220190026</t>
  </si>
  <si>
    <t>7.23% TRIPURA SDL 2029</t>
  </si>
  <si>
    <t>IN3320190116</t>
  </si>
  <si>
    <t>7.23% UTTARPRADESH SDL 2029</t>
  </si>
  <si>
    <t>IN1020190295</t>
  </si>
  <si>
    <t>7.24% ANDHRA SDL 2031</t>
  </si>
  <si>
    <t>IN1220190079</t>
  </si>
  <si>
    <t>IN1720190074</t>
  </si>
  <si>
    <t>7.25% HIMACHAL PR SDL 2029</t>
  </si>
  <si>
    <t>IN2020190160</t>
  </si>
  <si>
    <t>7.23% KERALA SDL 2029</t>
  </si>
  <si>
    <t>IN3120190134</t>
  </si>
  <si>
    <t>IN3120190142</t>
  </si>
  <si>
    <t>7.22% TAMILNADU SDL 2028</t>
  </si>
  <si>
    <t>IN4520190120</t>
  </si>
  <si>
    <t>7.35% TELANGANA SDL 2054</t>
  </si>
  <si>
    <t>IN3420190107</t>
  </si>
  <si>
    <t>7.3% WESTBENGAL SDL 2034</t>
  </si>
  <si>
    <t>IN1020190303</t>
  </si>
  <si>
    <t>IN1020190311</t>
  </si>
  <si>
    <t>IN1220190087</t>
  </si>
  <si>
    <t>7.27% ASSAM SDL 2029</t>
  </si>
  <si>
    <t>IN1920190098</t>
  </si>
  <si>
    <t>7.23% KARNATAKA SDL 2028</t>
  </si>
  <si>
    <t>IN1820190115</t>
  </si>
  <si>
    <t>7.3% JAMMUKASHMIR SDL 2029</t>
  </si>
  <si>
    <t>IN1220190095</t>
  </si>
  <si>
    <t>IN1520190142</t>
  </si>
  <si>
    <t>7.24% GUJARAT SDL 2029</t>
  </si>
  <si>
    <t>IN2820190089</t>
  </si>
  <si>
    <t>7.3% PUNJAB SDL 2031</t>
  </si>
  <si>
    <t>IN3120190175</t>
  </si>
  <si>
    <t>6.94% TAMILNADU SDL 2025</t>
  </si>
  <si>
    <t>IN4520190138</t>
  </si>
  <si>
    <t>7.43% TELANGANA SDL 2054</t>
  </si>
  <si>
    <t>IN3320190124</t>
  </si>
  <si>
    <t>7.28% UTTARPRADESH SDL 2029</t>
  </si>
  <si>
    <t>IN3420190115</t>
  </si>
  <si>
    <t>7.3% WESTBENGAL SDL 2029</t>
  </si>
  <si>
    <t>IN1020190345</t>
  </si>
  <si>
    <t>7.22% ANDHRA SDL 2030</t>
  </si>
  <si>
    <t>IN1020190352</t>
  </si>
  <si>
    <t>IN1220190103</t>
  </si>
  <si>
    <t>7.22% ASSAM SDL 2029</t>
  </si>
  <si>
    <t>IN1420190127</t>
  </si>
  <si>
    <t>7.22% GOA SDL 2029</t>
  </si>
  <si>
    <t>IN3820190038</t>
  </si>
  <si>
    <t>7.08% PUDUCHERRY SDL 2026</t>
  </si>
  <si>
    <t>IN3120190183</t>
  </si>
  <si>
    <t>6.89% TAMILNADU SDL 2025</t>
  </si>
  <si>
    <t>IN3120190191</t>
  </si>
  <si>
    <t>7.05% TAMILNADU SDL 2026</t>
  </si>
  <si>
    <t>IN3120190209</t>
  </si>
  <si>
    <t>7.15% TAMILNADU SDL 2027</t>
  </si>
  <si>
    <t>IN3420190123</t>
  </si>
  <si>
    <t>7.26% WESTBENGAL SDL 2034</t>
  </si>
  <si>
    <t>IN1020190360</t>
  </si>
  <si>
    <t>7.2% ANDHRA SDL 2030</t>
  </si>
  <si>
    <t>IN1020190378</t>
  </si>
  <si>
    <t>7.21% ANDHRA SDL 2031</t>
  </si>
  <si>
    <t>IN1220190111</t>
  </si>
  <si>
    <t>7.2% ASSAM SDL 2029</t>
  </si>
  <si>
    <t>IN1920190106</t>
  </si>
  <si>
    <t>7.17% KARNATAKA SDL 2029</t>
  </si>
  <si>
    <t>IN2020190178</t>
  </si>
  <si>
    <t>7.18% KERALA SDL 2029</t>
  </si>
  <si>
    <t>IN2620190032</t>
  </si>
  <si>
    <t>7.2% NAGALAND SDL 2029</t>
  </si>
  <si>
    <t>IN2920190286</t>
  </si>
  <si>
    <t>6.87% RAJASTHAN SDL 2025</t>
  </si>
  <si>
    <t>IN3120190217</t>
  </si>
  <si>
    <t>7.17% TAMILNADU SDL 2029</t>
  </si>
  <si>
    <t>IN3120190225</t>
  </si>
  <si>
    <t>7.19% TAMILNADU SDL 2030</t>
  </si>
  <si>
    <t>IN3120190233</t>
  </si>
  <si>
    <t>7.2% TAMILNADU SDL 2031</t>
  </si>
  <si>
    <t>IN3220190034</t>
  </si>
  <si>
    <t>7.21% TRIPURA SDL 2029</t>
  </si>
  <si>
    <t>IN3320190132</t>
  </si>
  <si>
    <t>IN3420190131</t>
  </si>
  <si>
    <t>7.19% WESTBENGAL SDL 2029</t>
  </si>
  <si>
    <t>IN1820190123</t>
  </si>
  <si>
    <t>7.19% JAMMUKASHMIR SDL 2029</t>
  </si>
  <si>
    <t>IN1020190386</t>
  </si>
  <si>
    <t>7.18% ANDHRA SDL 2028</t>
  </si>
  <si>
    <t>IN1220190129</t>
  </si>
  <si>
    <t>7.18% ASSAM SDL 2029</t>
  </si>
  <si>
    <t>IN1620190141</t>
  </si>
  <si>
    <t>7.17% HARYANA SDL 2029 (DEC)</t>
  </si>
  <si>
    <t>IN1920190114</t>
  </si>
  <si>
    <t>7.14% KARNATAKA SDL 2029</t>
  </si>
  <si>
    <t>IN2120190060</t>
  </si>
  <si>
    <t>7.17% MADHYAPRADESH SDL 2029</t>
  </si>
  <si>
    <t>IN2120190078</t>
  </si>
  <si>
    <t>7.21% MADHYAPRADESH SDL 2034</t>
  </si>
  <si>
    <t>IN2420190042</t>
  </si>
  <si>
    <t>7.2% MEGHALAYA SDL 2029</t>
  </si>
  <si>
    <t>IN2520190041</t>
  </si>
  <si>
    <t>7.2% MIZORAM SDL 2029</t>
  </si>
  <si>
    <t>IN3820190046</t>
  </si>
  <si>
    <t>7.21% PUDUCHERRY SDL 2028</t>
  </si>
  <si>
    <t>IN2920190294</t>
  </si>
  <si>
    <t>7.18% RAJASTHAN SDL 2029</t>
  </si>
  <si>
    <t>IN3120190241</t>
  </si>
  <si>
    <t>7.33% TAMILNADU SDL 2054</t>
  </si>
  <si>
    <t>IN3620190063</t>
  </si>
  <si>
    <t>7.17% UTTARAKHAND SDL 2029</t>
  </si>
  <si>
    <t>IN3520190031</t>
  </si>
  <si>
    <t>7.18% CHHATTISGARH SDL 2027</t>
  </si>
  <si>
    <t>IN1820190131</t>
  </si>
  <si>
    <t>7.2% JAMMUKASHMIR SDL 2029</t>
  </si>
  <si>
    <t>IN1220190137</t>
  </si>
  <si>
    <t>7.26% ASSAM SDL 2029</t>
  </si>
  <si>
    <t>IN1420190135</t>
  </si>
  <si>
    <t>7.29% GOA SDL 2029</t>
  </si>
  <si>
    <t>IN1520190159</t>
  </si>
  <si>
    <t>7.26% GUJARAT SDL 2029</t>
  </si>
  <si>
    <t>IN3720190021</t>
  </si>
  <si>
    <t>7.26% JHARKHAND SDL 2027</t>
  </si>
  <si>
    <t>IN2820190097</t>
  </si>
  <si>
    <t>7.3% PUNJAB SDL 2034</t>
  </si>
  <si>
    <t>IN2920190302</t>
  </si>
  <si>
    <t>7.27% RAJASTHAN SDL 2029</t>
  </si>
  <si>
    <t>IN4520190146</t>
  </si>
  <si>
    <t>7.39% TELANGANA SDL 2059</t>
  </si>
  <si>
    <t>IN3320190140</t>
  </si>
  <si>
    <t>IN3420190149</t>
  </si>
  <si>
    <t>7.31% WESTBENGAL SDL 2034</t>
  </si>
  <si>
    <t>IN1420190143</t>
  </si>
  <si>
    <t>IN1520190167</t>
  </si>
  <si>
    <t>7.28% GUJARAT SDL 2029</t>
  </si>
  <si>
    <t>IN2620190040</t>
  </si>
  <si>
    <t>7.29% NAGALAND SDL 2029</t>
  </si>
  <si>
    <t>IN3320190157</t>
  </si>
  <si>
    <t>7.29% UTTARPRADESH SDL 2029</t>
  </si>
  <si>
    <t>IN3620190071</t>
  </si>
  <si>
    <t>7.29% UTTARAKHAND SDL 2029</t>
  </si>
  <si>
    <t>IN3420190156</t>
  </si>
  <si>
    <t>7.29% WESTBENGAL SDL 2029</t>
  </si>
  <si>
    <t>IN2420190059</t>
  </si>
  <si>
    <t>7.29% MEGHALAYA SDL 2029</t>
  </si>
  <si>
    <t>IN1920190130</t>
  </si>
  <si>
    <t>IN2220190093</t>
  </si>
  <si>
    <t>7.14% MAHARASHTRA SDL 2029</t>
  </si>
  <si>
    <t>IN3320190165</t>
  </si>
  <si>
    <t>7.16% UTTARPRADESH SDL 2029</t>
  </si>
  <si>
    <t>IN1420190150</t>
  </si>
  <si>
    <t>7.14% GOA SDL 2030</t>
  </si>
  <si>
    <t>IN2120190086</t>
  </si>
  <si>
    <t>7.18% MADHYAPRADESH SDL 2030</t>
  </si>
  <si>
    <t>IN2120190094</t>
  </si>
  <si>
    <t>7.17% MADHYAPRADESH SDL 2035</t>
  </si>
  <si>
    <t>IN2920190328</t>
  </si>
  <si>
    <t>7.15% RAJASTHAN SDL 2030</t>
  </si>
  <si>
    <t>IN3420190164</t>
  </si>
  <si>
    <t>7.18% WESTBENGAL SDL 2035</t>
  </si>
  <si>
    <t>IN1520190175</t>
  </si>
  <si>
    <t>7.18% GUJARAT SDL 2030</t>
  </si>
  <si>
    <t>IN1220190152</t>
  </si>
  <si>
    <t>7.22% ASSAM SDL 2030</t>
  </si>
  <si>
    <t>IN1320190169</t>
  </si>
  <si>
    <t>7.17% BIHAR SDL 2030</t>
  </si>
  <si>
    <t>IN1520190183</t>
  </si>
  <si>
    <t>7.17% GUJARAT SDL 2030</t>
  </si>
  <si>
    <t>IN1620190158</t>
  </si>
  <si>
    <t>7.17% HARYANA SDL 2030</t>
  </si>
  <si>
    <t>IN1720190082</t>
  </si>
  <si>
    <t>7.17% HIMACHALPRADESH SDL 2030</t>
  </si>
  <si>
    <t>IN1720190090</t>
  </si>
  <si>
    <t>7.2% HIMACHALPRADESH SDL 2035</t>
  </si>
  <si>
    <t>IN1920190148</t>
  </si>
  <si>
    <t>7.16% KARNATAKA SDL 2030</t>
  </si>
  <si>
    <t>IN2820190105</t>
  </si>
  <si>
    <t>7.17% PUNJAB SDL 2030</t>
  </si>
  <si>
    <t>IN2920190336</t>
  </si>
  <si>
    <t>7.17% RAJASTHAN SDL 2030</t>
  </si>
  <si>
    <t>IN3120190258</t>
  </si>
  <si>
    <t>7.19% TAMILNADU SDL 2035</t>
  </si>
  <si>
    <t>IN3320190173</t>
  </si>
  <si>
    <t>7.18% UTTARPRADESH SDL 2030</t>
  </si>
  <si>
    <t>IN3520190049</t>
  </si>
  <si>
    <t>7.17% CHHATTISGARH SDL 2030</t>
  </si>
  <si>
    <t>IN1020190410</t>
  </si>
  <si>
    <t>7.29% ANDHRA SDL 2030</t>
  </si>
  <si>
    <t>IN1020190428</t>
  </si>
  <si>
    <t>7.24% ANDHRA SDL 2033</t>
  </si>
  <si>
    <t>IN1020190436</t>
  </si>
  <si>
    <t>7.24% ANDHRA SDL 2035</t>
  </si>
  <si>
    <t>IN1320190177</t>
  </si>
  <si>
    <t>7.29% BIHAR SDL 2030</t>
  </si>
  <si>
    <t>IN1820190149</t>
  </si>
  <si>
    <t>7.28% JAMMUKASHMIR SDL 2030</t>
  </si>
  <si>
    <t>IN2020190186</t>
  </si>
  <si>
    <t>7.28% KERALA SDL 2030</t>
  </si>
  <si>
    <t>IN2120190102</t>
  </si>
  <si>
    <t>7.29% MADHYAPRADESH SDL 2030</t>
  </si>
  <si>
    <t>IN2220190101</t>
  </si>
  <si>
    <t>7.27% MAHARASHTRA SDL 2030</t>
  </si>
  <si>
    <t>IN2920190344</t>
  </si>
  <si>
    <t>7.27% RAJASTHAN SDL 2030</t>
  </si>
  <si>
    <t>IN3020190036</t>
  </si>
  <si>
    <t>7.28% SIKKIM SDL 2030</t>
  </si>
  <si>
    <t>IN4520190153</t>
  </si>
  <si>
    <t>7.31% TELANGANA SDL 2060</t>
  </si>
  <si>
    <t>IN3320190181</t>
  </si>
  <si>
    <t>7.22% UTTARPRADESH SDL 2030</t>
  </si>
  <si>
    <t>IN3420190172</t>
  </si>
  <si>
    <t>7.23% WESTBENGAL SDL 2030</t>
  </si>
  <si>
    <t>IN1020190444</t>
  </si>
  <si>
    <t>7.19% ANDHRA SDL 2034</t>
  </si>
  <si>
    <t>IN1220190160</t>
  </si>
  <si>
    <t>7.18% ASSAM SDL 2030</t>
  </si>
  <si>
    <t>IN1320190185</t>
  </si>
  <si>
    <t>7.18% BIHAR SDL 2030</t>
  </si>
  <si>
    <t>IN1520190191</t>
  </si>
  <si>
    <t>IN1720190108</t>
  </si>
  <si>
    <t>7.18% HIMACHAL PR SDL 2032</t>
  </si>
  <si>
    <t>IN3820190053</t>
  </si>
  <si>
    <t>7.01% PUDUCHERRY SDL 2026</t>
  </si>
  <si>
    <t>IN1020190451</t>
  </si>
  <si>
    <t>7.15% ANDHRA SDL 2036</t>
  </si>
  <si>
    <t>IN1220190178</t>
  </si>
  <si>
    <t>7.24% ASSAM SDL 2030</t>
  </si>
  <si>
    <t>IN1320190193</t>
  </si>
  <si>
    <t>IN3520190056</t>
  </si>
  <si>
    <t>7.18% CHHATTISGARH SDL 2030</t>
  </si>
  <si>
    <t>IN1920190155</t>
  </si>
  <si>
    <t>7.17% KARNATAKA SDL 2030</t>
  </si>
  <si>
    <t>IN2020190194</t>
  </si>
  <si>
    <t>7.16% KERALA SDL 2030</t>
  </si>
  <si>
    <t>IN2820190113</t>
  </si>
  <si>
    <t>7.22% PUNJAB SDL 2032</t>
  </si>
  <si>
    <t>IN2920190369</t>
  </si>
  <si>
    <t>7.18% RAJASTHAN SDL 2030</t>
  </si>
  <si>
    <t>IN3220190042</t>
  </si>
  <si>
    <t>7.17% TRIPURA SDL 2030</t>
  </si>
  <si>
    <t>IN3320190199</t>
  </si>
  <si>
    <t>IN3420190180</t>
  </si>
  <si>
    <t>7.15% WESTBENGAL SDL 2035</t>
  </si>
  <si>
    <t>IN1020190469</t>
  </si>
  <si>
    <t>7.18% ANDHRA SDL 2033</t>
  </si>
  <si>
    <t>IN1020190477</t>
  </si>
  <si>
    <t>7.14% ANDHRA SDL 2034</t>
  </si>
  <si>
    <t>IN1220190186</t>
  </si>
  <si>
    <t>7.11% ASSAM SDL 2030</t>
  </si>
  <si>
    <t>IN1320190201</t>
  </si>
  <si>
    <t>7.14% BIHAR SDL 2030</t>
  </si>
  <si>
    <t>IN1520190209</t>
  </si>
  <si>
    <t>7.1% GUJARAT SDL 2030</t>
  </si>
  <si>
    <t>IN1720190116</t>
  </si>
  <si>
    <t>7.11% HIMACHAL PR SDL 2028</t>
  </si>
  <si>
    <t>IN1720190124</t>
  </si>
  <si>
    <t>7.11% HIMACHAL PR SDL 2030</t>
  </si>
  <si>
    <t>IN1820190156</t>
  </si>
  <si>
    <t>7.1% JAMMUKASHMIR SDL 2030</t>
  </si>
  <si>
    <t>IN1920190163</t>
  </si>
  <si>
    <t>7.2% KARNATAKA SDL 2031</t>
  </si>
  <si>
    <t>IN2120190110</t>
  </si>
  <si>
    <t>7.09% MADHYAPRADESH SDL 2030</t>
  </si>
  <si>
    <t>IN2520190058</t>
  </si>
  <si>
    <t>7.11% MIZORAM SDL 2030</t>
  </si>
  <si>
    <t>IN2820190121</t>
  </si>
  <si>
    <t>IN2920190385</t>
  </si>
  <si>
    <t>7.14% RAJASTHAN SDL 2030</t>
  </si>
  <si>
    <t>IN3320190207</t>
  </si>
  <si>
    <t>7.14% UTTARPRADESH SDL 2030</t>
  </si>
  <si>
    <t>IN3620190089</t>
  </si>
  <si>
    <t>7.11% UTTARAKHAND SDL 2030</t>
  </si>
  <si>
    <t>IN1020190485</t>
  </si>
  <si>
    <t>7.05% ANDHRA SDL 2031</t>
  </si>
  <si>
    <t>IN1320190219</t>
  </si>
  <si>
    <t>7.02% BIHAR SDL 2030</t>
  </si>
  <si>
    <t>IN2020190202</t>
  </si>
  <si>
    <t>7.03% KERALA SDL 2030</t>
  </si>
  <si>
    <t>IN2220190119</t>
  </si>
  <si>
    <t>7.0% MAHARASHTRA SDL 2028</t>
  </si>
  <si>
    <t>IN2620190057</t>
  </si>
  <si>
    <t>7.03% NAGALAND SDL 2030</t>
  </si>
  <si>
    <t>IN3820190061</t>
  </si>
  <si>
    <t>7.03% PUDUCHERRY SDL 2028</t>
  </si>
  <si>
    <t>IN2920190393</t>
  </si>
  <si>
    <t>7.03% RAJASTHAN SDL 2030</t>
  </si>
  <si>
    <t>IN3320190215</t>
  </si>
  <si>
    <t>7.09% UTTARPRADESH SDL 2030</t>
  </si>
  <si>
    <t>IN3620190097</t>
  </si>
  <si>
    <t>7.04% UTTARAKHAND SDL 2030</t>
  </si>
  <si>
    <t>IN3420190198</t>
  </si>
  <si>
    <t>7.1% WESTBENGAL SDL 2030</t>
  </si>
  <si>
    <t>IN1620190166</t>
  </si>
  <si>
    <t>7.03% HARYANA SDL 2040</t>
  </si>
  <si>
    <t>IN1220190194</t>
  </si>
  <si>
    <t>6.9% ASSAM SDL 2030</t>
  </si>
  <si>
    <t>IN1420190168</t>
  </si>
  <si>
    <t>6.9% GOA SDL 2030</t>
  </si>
  <si>
    <t>IN1920190171</t>
  </si>
  <si>
    <t>6.9% KARNATAKA SDL 2030</t>
  </si>
  <si>
    <t>IN2220190127</t>
  </si>
  <si>
    <t>6.97% MAHARASHTRA SDL 2028</t>
  </si>
  <si>
    <t>IN2820190139</t>
  </si>
  <si>
    <t>6.92% PUNJAB SDL 2035</t>
  </si>
  <si>
    <t>IN3320190223</t>
  </si>
  <si>
    <t>6.91% UTTRAPRADESH SDL 2030</t>
  </si>
  <si>
    <t>IN2320190043</t>
  </si>
  <si>
    <t>6.9% MANIPUR SDL 2030</t>
  </si>
  <si>
    <t>IN3620190105</t>
  </si>
  <si>
    <t>6.9% UTTARAKHAND SDL 2030</t>
  </si>
  <si>
    <t>IN1020190493</t>
  </si>
  <si>
    <t>7.02% ANDHRA SDL 2030</t>
  </si>
  <si>
    <t>IN1120190039</t>
  </si>
  <si>
    <t>6.99% ARUNACHAL PR SDL 2030</t>
  </si>
  <si>
    <t>IN1220190202</t>
  </si>
  <si>
    <t>7.02% ASSAM SDL 2030</t>
  </si>
  <si>
    <t>IN1420190176</t>
  </si>
  <si>
    <t>6.99% GOA SDL 2030</t>
  </si>
  <si>
    <t>IN1620190174</t>
  </si>
  <si>
    <t>6.96% HARYANA SDL 2040</t>
  </si>
  <si>
    <t>IN1720190132</t>
  </si>
  <si>
    <t>6.95% HIMACHAL PR SDL 2033</t>
  </si>
  <si>
    <t>IN1720190140</t>
  </si>
  <si>
    <t>6.95% HIMACHAL PR SDL 2034</t>
  </si>
  <si>
    <t>IN3720190039</t>
  </si>
  <si>
    <t>7.05% JHARKHAND SDL 2030</t>
  </si>
  <si>
    <t>IN1920190189</t>
  </si>
  <si>
    <t>6.97% KARNATAKA SDL 2028</t>
  </si>
  <si>
    <t>IN1920190197</t>
  </si>
  <si>
    <t>6.97% KARNATAKA SDL 2030</t>
  </si>
  <si>
    <t>IN2120190128</t>
  </si>
  <si>
    <t>6.98% MADHYAPRADESH SDL 2030</t>
  </si>
  <si>
    <t>IN2120190136</t>
  </si>
  <si>
    <t>6.94% MADHYAPRADESH SDL 2035</t>
  </si>
  <si>
    <t>IN2220190135</t>
  </si>
  <si>
    <t>6.98% MAHARASHTRA SDL 2028</t>
  </si>
  <si>
    <t>IN2320190050</t>
  </si>
  <si>
    <t>6.99% MANIPUR SDL 2030</t>
  </si>
  <si>
    <t>IN2920190401</t>
  </si>
  <si>
    <t>6.97% RAJASTHAN SDL 2030</t>
  </si>
  <si>
    <t>IN3220190059</t>
  </si>
  <si>
    <t>6.98% TRIPURA SDL 2030</t>
  </si>
  <si>
    <t>IN3320190231</t>
  </si>
  <si>
    <t>7.03% UTTARPRADESH SDL 2030</t>
  </si>
  <si>
    <t>IN3420190206</t>
  </si>
  <si>
    <t>6.95% WESTBENGAL SDL 2035</t>
  </si>
  <si>
    <t>IN2420190067</t>
  </si>
  <si>
    <t>7.04% MEGHALAYA SDL 2030</t>
  </si>
  <si>
    <t>IN1020190501</t>
  </si>
  <si>
    <t>7.06% ANDHRA SDL 2030</t>
  </si>
  <si>
    <t>IN1020190519</t>
  </si>
  <si>
    <t>7.15% ANDHRA SDL 2031</t>
  </si>
  <si>
    <t>IN1020190527</t>
  </si>
  <si>
    <t>7.15% ANDHRA SDL 2032</t>
  </si>
  <si>
    <t>IN1220190210</t>
  </si>
  <si>
    <t>7.05% ASSAM SDL 2030</t>
  </si>
  <si>
    <t>IN3520190064</t>
  </si>
  <si>
    <t>7.08% CHHATTISGARH SDL 2030</t>
  </si>
  <si>
    <t>IN1620190182</t>
  </si>
  <si>
    <t>7.12% HARYANA SDL 2040</t>
  </si>
  <si>
    <t>IN1820190164</t>
  </si>
  <si>
    <t>7.07% JAMMUKASHMIR SDL 2030</t>
  </si>
  <si>
    <t>IN1920190205</t>
  </si>
  <si>
    <t>7.08% KARNATAKA SDL 2031</t>
  </si>
  <si>
    <t>IN2020190210</t>
  </si>
  <si>
    <t>7.05% KERALA SDL 2030</t>
  </si>
  <si>
    <t>IN2120190144</t>
  </si>
  <si>
    <t>7.04% MADHYAPRADESH SDL 2030</t>
  </si>
  <si>
    <t>IN2120190151</t>
  </si>
  <si>
    <t>7.12% MADHYAPRADESH SDL 2035</t>
  </si>
  <si>
    <t>IN2120190169</t>
  </si>
  <si>
    <t>7.19% MADHYAPRADESH SDL 2040</t>
  </si>
  <si>
    <t>IN2320190068</t>
  </si>
  <si>
    <t>7.05% MANIPUR SDL 2030</t>
  </si>
  <si>
    <t>IN2620190065</t>
  </si>
  <si>
    <t>7.05% NAGALAND SDL 2030</t>
  </si>
  <si>
    <t>IN2920190427</t>
  </si>
  <si>
    <t>7.04% RAJASTHAN SDL 2030</t>
  </si>
  <si>
    <t>IN3320190249</t>
  </si>
  <si>
    <t>7.04% UTTARPRADESH SDL 2030</t>
  </si>
  <si>
    <t>IN3620190113</t>
  </si>
  <si>
    <t>7.06% UTTARAKHAND SDL 2030</t>
  </si>
  <si>
    <t>IN3420190214</t>
  </si>
  <si>
    <t>7.05% WESTBENGAL SDL 2030</t>
  </si>
  <si>
    <t>IN1020190535</t>
  </si>
  <si>
    <t>6.88% ANDHRA SDL 2034</t>
  </si>
  <si>
    <t>IN1020190543</t>
  </si>
  <si>
    <t>6.88% ANDHRA SDL 2035</t>
  </si>
  <si>
    <t>IN1220190228</t>
  </si>
  <si>
    <t>6.95% ASSAM SDL 2030</t>
  </si>
  <si>
    <t>IN1320190227</t>
  </si>
  <si>
    <t>6.92% BIHAR SDL 2032</t>
  </si>
  <si>
    <t>IN1420190184</t>
  </si>
  <si>
    <t>6.94% GOA SDL 2030</t>
  </si>
  <si>
    <t>IN1720190157</t>
  </si>
  <si>
    <t>6.29% HIMACHAL PR SDL 2026</t>
  </si>
  <si>
    <t>IN2020190228</t>
  </si>
  <si>
    <t>6.84% KERALA SDL 2030</t>
  </si>
  <si>
    <t>IN2320190076</t>
  </si>
  <si>
    <t>6.95% MANIPUR SDL 2030</t>
  </si>
  <si>
    <t>IN3820190079</t>
  </si>
  <si>
    <t>6.88% PUDUCHERRY SDL 2031</t>
  </si>
  <si>
    <t>IN2820190147</t>
  </si>
  <si>
    <t>6.97% PUNJAB SDL 2040</t>
  </si>
  <si>
    <t>IN3020190044</t>
  </si>
  <si>
    <t>6.95% SIKKIM SDL 2030</t>
  </si>
  <si>
    <t>IN2920190443</t>
  </si>
  <si>
    <t>6.84% RAJASTHAN SDL 2030</t>
  </si>
  <si>
    <t>IN3120190266</t>
  </si>
  <si>
    <t>6.94% TAMILNADU SDL 2050</t>
  </si>
  <si>
    <t>IN4520190161</t>
  </si>
  <si>
    <t>6.94% TELANGANA SDL 2060</t>
  </si>
  <si>
    <t>IN1720190173</t>
  </si>
  <si>
    <t>6.95% HIMACHAL PR SDL 2029</t>
  </si>
  <si>
    <t>IN3320190256</t>
  </si>
  <si>
    <t>6.9% UTTARPRADESH SDL 2030</t>
  </si>
  <si>
    <t>IN3620190121</t>
  </si>
  <si>
    <t>6.88% UTTARAKHAND SDL 2030</t>
  </si>
  <si>
    <t>IN3420190222</t>
  </si>
  <si>
    <t>6.98% WESTBENGAL SDL 2035</t>
  </si>
  <si>
    <t>IN2120190177</t>
  </si>
  <si>
    <t>6.89% MADHYAPRADESH SDL 2035</t>
  </si>
  <si>
    <t>IN3720190047</t>
  </si>
  <si>
    <t>6.99% JHARKAHND SDL 2030</t>
  </si>
  <si>
    <t>IN1120190047</t>
  </si>
  <si>
    <t>7.2% ARUNACHAL PR SDL 2030</t>
  </si>
  <si>
    <t>IN1220190236</t>
  </si>
  <si>
    <t>7.2% ASSAM SDL 2030</t>
  </si>
  <si>
    <t>IN3520190072</t>
  </si>
  <si>
    <t>7.11% CHHATTISGARH SDL 2030</t>
  </si>
  <si>
    <t>IN1420190192</t>
  </si>
  <si>
    <t>7.15% GOA SDL 2030</t>
  </si>
  <si>
    <t>IN1520190217</t>
  </si>
  <si>
    <t>7.04% GUJARAT SDL 2030</t>
  </si>
  <si>
    <t>IN1620190190</t>
  </si>
  <si>
    <t>7.24% HARYANA SDL 2029</t>
  </si>
  <si>
    <t>IN3720190054</t>
  </si>
  <si>
    <t>7.37% JHARKHAND SDL 2031</t>
  </si>
  <si>
    <t>IN1920190213</t>
  </si>
  <si>
    <t>7.09% KARNATAKA SDL 2030</t>
  </si>
  <si>
    <t>IN2120190185</t>
  </si>
  <si>
    <t>7.11% MADHYAPRADESH SDL 2030</t>
  </si>
  <si>
    <t>IN2120190193</t>
  </si>
  <si>
    <t>7.29% MADHYAPRADESH SDL 2035</t>
  </si>
  <si>
    <t>IN2420190075</t>
  </si>
  <si>
    <t>7.2% MEGHALAYA SDL 2030</t>
  </si>
  <si>
    <t>IN2520190066</t>
  </si>
  <si>
    <t>7.2% MIZORAM SDL 2030</t>
  </si>
  <si>
    <t>IN2920190450</t>
  </si>
  <si>
    <t>7.08% RAJASTHAN SDL 2030</t>
  </si>
  <si>
    <t>IN3620190139</t>
  </si>
  <si>
    <t>7.1% UTTARAKHAND SDL 2030</t>
  </si>
  <si>
    <t>IN3320190264</t>
  </si>
  <si>
    <t>7.1% UTTARPRADESH SDL 2030</t>
  </si>
  <si>
    <t>IN3420190230</t>
  </si>
  <si>
    <t>7.2% WESTBENGAL SDL 2030</t>
  </si>
  <si>
    <t>IN1220190244</t>
  </si>
  <si>
    <t>7.5% ASSAM SDL 2030</t>
  </si>
  <si>
    <t>IN1420190200</t>
  </si>
  <si>
    <t>7.5% GOA SDL 2030</t>
  </si>
  <si>
    <t>IN1520190225</t>
  </si>
  <si>
    <t>7.45% GUJARAT SDL 2030</t>
  </si>
  <si>
    <t>IN1620190208</t>
  </si>
  <si>
    <t>7.8% HARYANA SDL 2030</t>
  </si>
  <si>
    <t>IN2220190143</t>
  </si>
  <si>
    <t>7.78% MAHARASHTRA SDL 2029</t>
  </si>
  <si>
    <t>IN2520190074</t>
  </si>
  <si>
    <t>7.5% MIZORAM SDL 2030</t>
  </si>
  <si>
    <t>IN2920190468</t>
  </si>
  <si>
    <t>7.45% RAJASTHAN SDL 2030</t>
  </si>
  <si>
    <t>IN4520190179</t>
  </si>
  <si>
    <t>7.99% TELANGANA SDL 2030</t>
  </si>
  <si>
    <t>IN4520190187</t>
  </si>
  <si>
    <t>7.99% TELANGANA SDL 2035</t>
  </si>
  <si>
    <t>IN3220190067</t>
  </si>
  <si>
    <t>7.5% TRIPURA SDL 2030</t>
  </si>
  <si>
    <t>IN3320190272</t>
  </si>
  <si>
    <t>7.93% UTTARPRADESH SDL 2030</t>
  </si>
  <si>
    <t>IN3620190147</t>
  </si>
  <si>
    <t>7.45% UTTARAKHAND SDL 2030</t>
  </si>
  <si>
    <t>IN3420190248</t>
  </si>
  <si>
    <t>7.99% WESTBENGAL SDL 2035</t>
  </si>
  <si>
    <t>IN3520190080</t>
  </si>
  <si>
    <t>7.59% CHHATTISGARH SDL 2030</t>
  </si>
  <si>
    <t>IN1820190172</t>
  </si>
  <si>
    <t>7.95% JAMMUKASHMIR SDL 2030</t>
  </si>
  <si>
    <t>IN1020190584</t>
  </si>
  <si>
    <t>7.8% ANDHRA SDL 2033</t>
  </si>
  <si>
    <t>IN3520190098</t>
  </si>
  <si>
    <t>7.35% CHHATTISGARH SDL 2030</t>
  </si>
  <si>
    <t>IN1520190233</t>
  </si>
  <si>
    <t>6.99% GUJARAT SDL 2026</t>
  </si>
  <si>
    <t>IN1720190181</t>
  </si>
  <si>
    <t>7.3% HIMACHAL PR SDL 2030</t>
  </si>
  <si>
    <t>IN3720190062</t>
  </si>
  <si>
    <t>8.1% JHARKHAND SDL 2032</t>
  </si>
  <si>
    <t>IN2120190235</t>
  </si>
  <si>
    <t>7.35% MADHYAPRADESH SDL 2029</t>
  </si>
  <si>
    <t>IN3820190087</t>
  </si>
  <si>
    <t>7.35% PUDUCHERRY SDL 2030</t>
  </si>
  <si>
    <t>IN2920190476</t>
  </si>
  <si>
    <t>7.3% RAJASTHAN SDL 2030</t>
  </si>
  <si>
    <t>IN2920190484</t>
  </si>
  <si>
    <t>7.88% RAJASTHAN SDL 2032</t>
  </si>
  <si>
    <t>IN3120190274</t>
  </si>
  <si>
    <t>7.25% TAMILNADU SDL 2027</t>
  </si>
  <si>
    <t>IN4520190203</t>
  </si>
  <si>
    <t>7.25% TELANGANA SDL 2028</t>
  </si>
  <si>
    <t>IN3320190280</t>
  </si>
  <si>
    <t>7.3% UTTARPRADESH SDL 2030</t>
  </si>
  <si>
    <t>IN3620190154</t>
  </si>
  <si>
    <t>7.35% UTTARAKHAND SDL 2030</t>
  </si>
  <si>
    <t>IN3420190255</t>
  </si>
  <si>
    <t>7.35% WESTBENGAL SDL 2030</t>
  </si>
  <si>
    <t>IN4520190211</t>
  </si>
  <si>
    <t>7.35% TELANGANA SDL 2030</t>
  </si>
  <si>
    <t>IN1020200011</t>
  </si>
  <si>
    <t>7.98% ANDHRA SDL 2031</t>
  </si>
  <si>
    <t>IN1120200010</t>
  </si>
  <si>
    <t>8.0% ARUNACHAL PR SDL 2030</t>
  </si>
  <si>
    <t>IN1420200017</t>
  </si>
  <si>
    <t>7.88% GOA SDL 2030</t>
  </si>
  <si>
    <t>IN1520200016</t>
  </si>
  <si>
    <t>7.73% GUJARAT SDL 2029</t>
  </si>
  <si>
    <t>IN1620200015</t>
  </si>
  <si>
    <t>8.0% HARYANA SDL 2030</t>
  </si>
  <si>
    <t>IN1920200012</t>
  </si>
  <si>
    <t>7.8% KARNATAKA SDL 2030</t>
  </si>
  <si>
    <t>IN1920200020</t>
  </si>
  <si>
    <t>7.93% KARNATAKA SDL 2031</t>
  </si>
  <si>
    <t>IN2020200019</t>
  </si>
  <si>
    <t>7.91% KERALA SDL 2030</t>
  </si>
  <si>
    <t>IN2020200027</t>
  </si>
  <si>
    <t>8.1% KERALA SDL 2032</t>
  </si>
  <si>
    <t>IN2020200035</t>
  </si>
  <si>
    <t>8.96% KERALA SDL 2035</t>
  </si>
  <si>
    <t>IN2920200028</t>
  </si>
  <si>
    <t>7.9% RAJASTHAN SDL 2026</t>
  </si>
  <si>
    <t>IN2920200036</t>
  </si>
  <si>
    <t>8.31% RAJASTHAN SDL 2027</t>
  </si>
  <si>
    <t>IN3120200016</t>
  </si>
  <si>
    <t>7.75% TAMILNADU SDL 2030</t>
  </si>
  <si>
    <t>IN3620200011</t>
  </si>
  <si>
    <t>7.85% UTTARAKHAND SDL 2030</t>
  </si>
  <si>
    <t>IN2220200017</t>
  </si>
  <si>
    <t>7.83% MAHARASHTRA SDL 2030</t>
  </si>
  <si>
    <t>IN2620200013</t>
  </si>
  <si>
    <t>8.0% NAGALAND SDL 2030</t>
  </si>
  <si>
    <t>IN1220200019</t>
  </si>
  <si>
    <t>8.0% ASSAM SDL 2030</t>
  </si>
  <si>
    <t>IN2320200016</t>
  </si>
  <si>
    <t>8.0% MANIPUR SDL 2030</t>
  </si>
  <si>
    <t>IN4920200024</t>
  </si>
  <si>
    <t>8.15% JAMMUKASHMIR SDL 2030</t>
  </si>
  <si>
    <t>JAMMU AND KASHMIR UT</t>
  </si>
  <si>
    <t>IN1120200028</t>
  </si>
  <si>
    <t>7.64% ARUNACHAL PR SDL 2030</t>
  </si>
  <si>
    <t>IN1420200025</t>
  </si>
  <si>
    <t>7.64% GOA SDL 2030</t>
  </si>
  <si>
    <t>IN2220200025</t>
  </si>
  <si>
    <t>7.6% MAHARASHTRA SDL 2030</t>
  </si>
  <si>
    <t>IN3120200024</t>
  </si>
  <si>
    <t>7.5% TAMILNADU SDL 2029</t>
  </si>
  <si>
    <t>IN4520200010</t>
  </si>
  <si>
    <t>7.5% TELANGANA SDL 2028</t>
  </si>
  <si>
    <t>IN4520200028</t>
  </si>
  <si>
    <t>7.65% TELANGANA SDL 2030</t>
  </si>
  <si>
    <t>IN3320200014</t>
  </si>
  <si>
    <t>7.65% UTTARPRADESH SDL 2030</t>
  </si>
  <si>
    <t>IN1020200078</t>
  </si>
  <si>
    <t>6.7% ANDHRA SDL 2026</t>
  </si>
  <si>
    <t>IN1020200086</t>
  </si>
  <si>
    <t>6.9% ANDHRA SDL 2027</t>
  </si>
  <si>
    <t>IN2520200014</t>
  </si>
  <si>
    <t>7.04% MIZORAM SDL 2030</t>
  </si>
  <si>
    <t>IN3020200017</t>
  </si>
  <si>
    <t>7.14% SIKKIM SDL 2030</t>
  </si>
  <si>
    <t>IN4520200036</t>
  </si>
  <si>
    <t>6.72% TELANGANA SDL 2026</t>
  </si>
  <si>
    <t>IN4520200044</t>
  </si>
  <si>
    <t>6.98% TELANGANA SDL 2028</t>
  </si>
  <si>
    <t>IN3320200022</t>
  </si>
  <si>
    <t>7.0% UTTARPRADESH SDL 2030</t>
  </si>
  <si>
    <t>IN3320200030</t>
  </si>
  <si>
    <t>6.86% UTTARPRADESH SDL 2030</t>
  </si>
  <si>
    <t>IN3420200013</t>
  </si>
  <si>
    <t>6.85% WESTBENGAL SDL 2030</t>
  </si>
  <si>
    <t>IN1020200110</t>
  </si>
  <si>
    <t>6.35% ANDHRA SDL 2027</t>
  </si>
  <si>
    <t>IN1620200031</t>
  </si>
  <si>
    <t>6.24% HARYANA SDL 2026</t>
  </si>
  <si>
    <t>IN4920200032</t>
  </si>
  <si>
    <t>6.79% JAMMUKASHMIR SDL 2030</t>
  </si>
  <si>
    <t>IN2020200050</t>
  </si>
  <si>
    <t>6.7% KERALA SDL 2027</t>
  </si>
  <si>
    <t>IN2120200075</t>
  </si>
  <si>
    <t>6.69% MADHYAPRADESH SDL 2030</t>
  </si>
  <si>
    <t>IN2820200052</t>
  </si>
  <si>
    <t>6.8% PUNJAB SDL 2026</t>
  </si>
  <si>
    <t>IN2920200044</t>
  </si>
  <si>
    <t>6.71% RAJASTHAN SDL 2030</t>
  </si>
  <si>
    <t>IN3320200048</t>
  </si>
  <si>
    <t>6.69% UTTARPRADESH SDL 2030</t>
  </si>
  <si>
    <t>IN1020200128</t>
  </si>
  <si>
    <t>6.72% ANDHRA SDL 2028</t>
  </si>
  <si>
    <t>IN1420200033</t>
  </si>
  <si>
    <t>6.72% GOA SDL 2030</t>
  </si>
  <si>
    <t>IN2120200083</t>
  </si>
  <si>
    <t>6.73% MADHYAPRADESH SDL 2030</t>
  </si>
  <si>
    <t>IN2320200024</t>
  </si>
  <si>
    <t>6.8% MANIPUR SDL 2030</t>
  </si>
  <si>
    <t>IN2820200060</t>
  </si>
  <si>
    <t>6.72% PUNJAB SDL 2030</t>
  </si>
  <si>
    <t>IN2920200051</t>
  </si>
  <si>
    <t>6.78% RAJASTHAN SDL 2030</t>
  </si>
  <si>
    <t>IN3120200065</t>
  </si>
  <si>
    <t>6.73% TAMILNADU SDL 2030</t>
  </si>
  <si>
    <t>IN3420200021</t>
  </si>
  <si>
    <t>6.85% WEST BENGAL SDL 2030</t>
  </si>
  <si>
    <t>IN1020200136</t>
  </si>
  <si>
    <t>6.39% ANDHRA SDL 2026</t>
  </si>
  <si>
    <t>IN1520200032</t>
  </si>
  <si>
    <t>6.6% GUJARAT SDL 2029</t>
  </si>
  <si>
    <t>IN2020200084</t>
  </si>
  <si>
    <t>6.5% KERALA SDL 2027</t>
  </si>
  <si>
    <t>IN2020200092</t>
  </si>
  <si>
    <t>6.63% KERALA SDL 2030</t>
  </si>
  <si>
    <t>IN1020200144</t>
  </si>
  <si>
    <t>6.55% ANDHRA SDL 2028</t>
  </si>
  <si>
    <t>IN1520200040</t>
  </si>
  <si>
    <t>6.47% GUJARAT SDL 2030</t>
  </si>
  <si>
    <t>IN1920200038</t>
  </si>
  <si>
    <t>6.49% KARNATAKA SDL 2030</t>
  </si>
  <si>
    <t>IN1920200046</t>
  </si>
  <si>
    <t>6.51% KARNATAKA SDL 2031</t>
  </si>
  <si>
    <t>IN2220200033</t>
  </si>
  <si>
    <t>6.54% MAHARASHTRA SDL 2030</t>
  </si>
  <si>
    <t>IN2920200085</t>
  </si>
  <si>
    <t>6.49% RAJASTHAN SDL 2030</t>
  </si>
  <si>
    <t>IN1420200058</t>
  </si>
  <si>
    <t>6.6% GOA SDL 2030</t>
  </si>
  <si>
    <t>IN4520200085</t>
  </si>
  <si>
    <t>6.24% TELANGANA SDL 2026</t>
  </si>
  <si>
    <t>IN3420200039</t>
  </si>
  <si>
    <t>6.5% WESTBENGAL SDL 2030</t>
  </si>
  <si>
    <t>IN1020200169</t>
  </si>
  <si>
    <t>6.58% ANDHRA SDL 2030</t>
  </si>
  <si>
    <t>IN1520200057</t>
  </si>
  <si>
    <t>6.57% GUJARAT SDL 2029</t>
  </si>
  <si>
    <t>IN1920200053</t>
  </si>
  <si>
    <t>6.58% KARNATAKA SDL 2030</t>
  </si>
  <si>
    <t>IN2020200118</t>
  </si>
  <si>
    <t>6.55% KERALA SDL 2030</t>
  </si>
  <si>
    <t>IN2120200091</t>
  </si>
  <si>
    <t>6.64% MADHYAPRADESH SDL 2030</t>
  </si>
  <si>
    <t>IN2220200058</t>
  </si>
  <si>
    <t>6.57% MAHARASHTRA SDL 2031</t>
  </si>
  <si>
    <t>IN2820200078</t>
  </si>
  <si>
    <t>6.7% PUNJAB SDL 2030</t>
  </si>
  <si>
    <t>IN2920200119</t>
  </si>
  <si>
    <t>6.58% RAJASTHAN SDL 2030</t>
  </si>
  <si>
    <t>IN4920200040</t>
  </si>
  <si>
    <t>6.62% JAMMUKASHMIR SDL 2030</t>
  </si>
  <si>
    <t>IN2020200134</t>
  </si>
  <si>
    <t>6.73% KERALA SDL 2028</t>
  </si>
  <si>
    <t>IN2120200109</t>
  </si>
  <si>
    <t>6.57% MADHYAPRADESH SDL 2030</t>
  </si>
  <si>
    <t>IN2220200074</t>
  </si>
  <si>
    <t>6.6% MAHARASHTRA SDL 2031</t>
  </si>
  <si>
    <t>IN2520200022</t>
  </si>
  <si>
    <t>6.6% MIZORAM SDL 2030</t>
  </si>
  <si>
    <t>IN2920200135</t>
  </si>
  <si>
    <t>6.57% RAJASTHAN SDL 2030</t>
  </si>
  <si>
    <t>IN3120200115</t>
  </si>
  <si>
    <t>6.6% TAMILNADU SDL 2030</t>
  </si>
  <si>
    <t>IN3120200123</t>
  </si>
  <si>
    <t>6.74% TAMILNADU SDL 2050</t>
  </si>
  <si>
    <t>IN4520200093</t>
  </si>
  <si>
    <t>6.99% TELANGANA SDL 2028</t>
  </si>
  <si>
    <t>IN3420200047</t>
  </si>
  <si>
    <t>6.65% WESTBENGAL SDL 2030</t>
  </si>
  <si>
    <t>IN1020200193</t>
  </si>
  <si>
    <t>6.48% ANDHRA SDL 2027</t>
  </si>
  <si>
    <t>IN1020200201</t>
  </si>
  <si>
    <t>6.54% ANDHRA SDL 2030</t>
  </si>
  <si>
    <t>IN1420200066</t>
  </si>
  <si>
    <t>6.54% GOA SDL 2030</t>
  </si>
  <si>
    <t>IN2320200032</t>
  </si>
  <si>
    <t>6.56% MANIPUR SDL 2030</t>
  </si>
  <si>
    <t>IN2920200150</t>
  </si>
  <si>
    <t>6.54% RAJASTHAN SDL 2030</t>
  </si>
  <si>
    <t>IN3120200131</t>
  </si>
  <si>
    <t>6.69% TAMILNADU SDL 2050</t>
  </si>
  <si>
    <t>IN3120200149</t>
  </si>
  <si>
    <t>6.55% TAMILNADU SDL 2030</t>
  </si>
  <si>
    <t>IN1420200074</t>
  </si>
  <si>
    <t>6.58% GOA SDL 2030</t>
  </si>
  <si>
    <t>IN2920200168</t>
  </si>
  <si>
    <t>6.59% RAJASTHAN SDL 2030</t>
  </si>
  <si>
    <t>IN2920200176</t>
  </si>
  <si>
    <t>6.7% RAJASTHAN SDL 2050</t>
  </si>
  <si>
    <t>IN3120200156</t>
  </si>
  <si>
    <t>6.6% TAMILNADU SDL 2029</t>
  </si>
  <si>
    <t>IN3120200164</t>
  </si>
  <si>
    <t>6.7% TAMILNADU SDL 2050</t>
  </si>
  <si>
    <t>IN4520200101</t>
  </si>
  <si>
    <t>6.6% TELANGANA SDL 2030</t>
  </si>
  <si>
    <t>IN1020200219</t>
  </si>
  <si>
    <t>6.57% ANDHRA SDL 2030</t>
  </si>
  <si>
    <t>IN1520200073</t>
  </si>
  <si>
    <t>6.54% GUJARAT SDL 2030</t>
  </si>
  <si>
    <t>IN2020200142</t>
  </si>
  <si>
    <t>5.53% KERALA SDL 2025</t>
  </si>
  <si>
    <t>IN2920200184</t>
  </si>
  <si>
    <t>6.55% RAJASTHAN SDL 2030</t>
  </si>
  <si>
    <t>IN2920200192</t>
  </si>
  <si>
    <t>6.67% RAJASTHAN SDL 2050</t>
  </si>
  <si>
    <t>IN3120200180</t>
  </si>
  <si>
    <t>6.68% TAMILNADU SDL 2055</t>
  </si>
  <si>
    <t>IN3420200054</t>
  </si>
  <si>
    <t>6.55% WESTBENGAL SDL 2030</t>
  </si>
  <si>
    <t>IN1020200227</t>
  </si>
  <si>
    <t>6.5% ANDHRA SDL 2030</t>
  </si>
  <si>
    <t>IN1020200235</t>
  </si>
  <si>
    <t>6.56% ANDHRA SDL 2031</t>
  </si>
  <si>
    <t>IN1220200027</t>
  </si>
  <si>
    <t>6.55% ASSAM SDL 2030</t>
  </si>
  <si>
    <t>IN1520200081</t>
  </si>
  <si>
    <t>6.44% GUJARAT SDL 2029</t>
  </si>
  <si>
    <t>IN4920200057</t>
  </si>
  <si>
    <t>6.58% JAMMUKASHMIR SDL 2030</t>
  </si>
  <si>
    <t>IN2120200117</t>
  </si>
  <si>
    <t>6.58% MADHYAPRADESH SDL 2035</t>
  </si>
  <si>
    <t>IN2420200015</t>
  </si>
  <si>
    <t>6.52% MEGHALAYA SDL 2030</t>
  </si>
  <si>
    <t>IN2520200030</t>
  </si>
  <si>
    <t>6.57% MIZORAM SDL 2035</t>
  </si>
  <si>
    <t>IN2620200021</t>
  </si>
  <si>
    <t>6.52% NAGALAND SDL 2030</t>
  </si>
  <si>
    <t>IN2820200086</t>
  </si>
  <si>
    <t>6.65% PUNJAB SDL 2050</t>
  </si>
  <si>
    <t>IN2920200218</t>
  </si>
  <si>
    <t>5.45% RAJASTHAN SDL 2025</t>
  </si>
  <si>
    <t>IN3120200206</t>
  </si>
  <si>
    <t>6.63% TAMILNADU SDL 2055</t>
  </si>
  <si>
    <t>IN4520200119</t>
  </si>
  <si>
    <t>6.64% TELANGANA SDL 2050</t>
  </si>
  <si>
    <t>IN3320200055</t>
  </si>
  <si>
    <t>6.5% UTTAR PRADESH SDL 2030</t>
  </si>
  <si>
    <t>IN1020200243</t>
  </si>
  <si>
    <t>6.48% ANDHRA SDL 2032</t>
  </si>
  <si>
    <t>IN1420200082</t>
  </si>
  <si>
    <t>6.41% GOA SDL 2030</t>
  </si>
  <si>
    <t>IN1920200079</t>
  </si>
  <si>
    <t>5.7% KARNATAKA SDL 2026</t>
  </si>
  <si>
    <t>IN2120200125</t>
  </si>
  <si>
    <t>6.52% MADHYAPRADESH SDL 2035</t>
  </si>
  <si>
    <t>IN2320200040</t>
  </si>
  <si>
    <t>6.42% MANIPUR SDL 2030</t>
  </si>
  <si>
    <t>IN2920200226</t>
  </si>
  <si>
    <t>6.55% RAJASTHAN SDL 2050</t>
  </si>
  <si>
    <t>IN2920200234</t>
  </si>
  <si>
    <t>6.55% RAJASTHAN SDL 2055</t>
  </si>
  <si>
    <t>IN3120200214</t>
  </si>
  <si>
    <t>6.41% TAMILNADU SDL 2030</t>
  </si>
  <si>
    <t>IN3420200062</t>
  </si>
  <si>
    <t>6.54% WESTBENGAL SDL 2035</t>
  </si>
  <si>
    <t>IN1920200087</t>
  </si>
  <si>
    <t>6.12% KARNATAKA SDL 2027</t>
  </si>
  <si>
    <t>IN1920200095</t>
  </si>
  <si>
    <t>6.09% KARNATAKA SDL 2028</t>
  </si>
  <si>
    <t>IN2220200116</t>
  </si>
  <si>
    <t>6.24% MAHARASHTRA SDL 2028</t>
  </si>
  <si>
    <t>IN3120200222</t>
  </si>
  <si>
    <t>6.33% TAMILNADU SDL 2030</t>
  </si>
  <si>
    <t>IN3120200230</t>
  </si>
  <si>
    <t>6.49% TAMILNADU SDL 2050</t>
  </si>
  <si>
    <t>IN1020200250</t>
  </si>
  <si>
    <t>6.49% ANDHRA SDL 2033</t>
  </si>
  <si>
    <t>IN1420200090</t>
  </si>
  <si>
    <t>6.5% GOA SDL 2030</t>
  </si>
  <si>
    <t>IN1720200030</t>
  </si>
  <si>
    <t>6.36% HIMACHAL PR SDL 2028</t>
  </si>
  <si>
    <t>IN1920200103</t>
  </si>
  <si>
    <t>6.4% KARNATAKA SDL 2030</t>
  </si>
  <si>
    <t>IN1920200111</t>
  </si>
  <si>
    <t>6.4% KARNATAKA SDL 2031</t>
  </si>
  <si>
    <t>IN2920200267</t>
  </si>
  <si>
    <t>6.2% RAJASTHAN SDL 2027</t>
  </si>
  <si>
    <t>IN4520200127</t>
  </si>
  <si>
    <t>6.49% TELANGANA SDL 2050</t>
  </si>
  <si>
    <t>IN3320200063</t>
  </si>
  <si>
    <t>6.44% UTTARPRADESH SDL 2030</t>
  </si>
  <si>
    <t>IN3420200070</t>
  </si>
  <si>
    <t>6.46% WESTBENGAL SDL 2030</t>
  </si>
  <si>
    <t>IN1020200268</t>
  </si>
  <si>
    <t>6.55% ANDHRA SDL 2035</t>
  </si>
  <si>
    <t>IN1020200276</t>
  </si>
  <si>
    <t>6.5% ANDHRA SDL 2038</t>
  </si>
  <si>
    <t>IN1520200107</t>
  </si>
  <si>
    <t>6.4% GUJARAT SDL 2030</t>
  </si>
  <si>
    <t>IN1620200072</t>
  </si>
  <si>
    <t>6.48% HARYANA SDL 2040</t>
  </si>
  <si>
    <t>IN4920200065</t>
  </si>
  <si>
    <t>6.46% JAMMUKASHMIR SDL 2030</t>
  </si>
  <si>
    <t>IN1920200129</t>
  </si>
  <si>
    <t>6.32% KARNATAKA SDL 2028</t>
  </si>
  <si>
    <t>IN2120200133</t>
  </si>
  <si>
    <t>6.54% MADHYAPRADESH SDL 2035</t>
  </si>
  <si>
    <t>IN2320200057</t>
  </si>
  <si>
    <t>6.45% MANIPUR SDL 2030</t>
  </si>
  <si>
    <t>IN2820200094</t>
  </si>
  <si>
    <t>6.42% PUNJAB SDL 2030</t>
  </si>
  <si>
    <t>IN2920200283</t>
  </si>
  <si>
    <t>5.49% RAJASTHAN SDL 2025</t>
  </si>
  <si>
    <t>IN2920200291</t>
  </si>
  <si>
    <t>6.5% RAJASTHAN SDL 2050</t>
  </si>
  <si>
    <t>IN4520200135</t>
  </si>
  <si>
    <t>6.52% TELANGANA SDL 2050</t>
  </si>
  <si>
    <t>IN1020200292</t>
  </si>
  <si>
    <t>6.6% ANDHRA SDL 2039</t>
  </si>
  <si>
    <t>IN1020200300</t>
  </si>
  <si>
    <t>6.6% ANDHRA SDL 2040</t>
  </si>
  <si>
    <t>IN1520200115</t>
  </si>
  <si>
    <t>IN1920200137</t>
  </si>
  <si>
    <t>6.48% KARNATAKA SDL 2030</t>
  </si>
  <si>
    <t>IN1920200145</t>
  </si>
  <si>
    <t>6.49% KARNATAKA SDL 2031</t>
  </si>
  <si>
    <t>IN2120200141</t>
  </si>
  <si>
    <t>6.61% MADHYAPRADESH SDL 2035</t>
  </si>
  <si>
    <t>IN2220200124</t>
  </si>
  <si>
    <t>6.44% MAHARASHTRA SDL 2028</t>
  </si>
  <si>
    <t>IN2220200132</t>
  </si>
  <si>
    <t>6.49% MAHARASHTRA SDL 2031</t>
  </si>
  <si>
    <t>IN2920200317</t>
  </si>
  <si>
    <t>6.46% RAJASTHAN SDL 2030</t>
  </si>
  <si>
    <t>IN3420200088</t>
  </si>
  <si>
    <t>6.62% WESTBENGAL SDL 2035</t>
  </si>
  <si>
    <t>IN1420200108</t>
  </si>
  <si>
    <t>IN1620200080</t>
  </si>
  <si>
    <t>6.68% HARYANA SDL 2039</t>
  </si>
  <si>
    <t>IN1920200152</t>
  </si>
  <si>
    <t>6.5% KARNATAKA SDL 2030</t>
  </si>
  <si>
    <t>IN1920200160</t>
  </si>
  <si>
    <t>6.64% KARNATAKA SDL 2032</t>
  </si>
  <si>
    <t>IN2920200325</t>
  </si>
  <si>
    <t>6.5% RAJASTHAN SDL 2030</t>
  </si>
  <si>
    <t>IN3120200255</t>
  </si>
  <si>
    <t>6.5% TAMILNADU SDL 2030</t>
  </si>
  <si>
    <t>IN3120200263</t>
  </si>
  <si>
    <t>6.67% TAMILNADU SDL 2050</t>
  </si>
  <si>
    <t>IN4520200143</t>
  </si>
  <si>
    <t>6.69% TELANGANA SDL 2050</t>
  </si>
  <si>
    <t>IN1020200318</t>
  </si>
  <si>
    <t>6.77% ANDHRA SDL 2040</t>
  </si>
  <si>
    <t>IN1420200116</t>
  </si>
  <si>
    <t>6.68% GOA SDL 2030</t>
  </si>
  <si>
    <t>IN1520200123</t>
  </si>
  <si>
    <t>6.65% GUJARAT SDL 2030</t>
  </si>
  <si>
    <t>IN1920200178</t>
  </si>
  <si>
    <t>6.63% KARNATAKA SDL 2030</t>
  </si>
  <si>
    <t>IN1920200186</t>
  </si>
  <si>
    <t>6.77% KARNATAKA SDL 2033</t>
  </si>
  <si>
    <t>IN2020200183</t>
  </si>
  <si>
    <t>6.04% KERALA SDL 2025</t>
  </si>
  <si>
    <t>IN2920200333</t>
  </si>
  <si>
    <t>5.89% RAJASTHAN SDL 2025</t>
  </si>
  <si>
    <t>IN2920200341</t>
  </si>
  <si>
    <t>6.64% RAJASTHAN SDL 2030</t>
  </si>
  <si>
    <t>IN3120200289</t>
  </si>
  <si>
    <t>6.66% TAMILNADU SDL 2030</t>
  </si>
  <si>
    <t>IN3320200071</t>
  </si>
  <si>
    <t>6.67% UTTARPRADESH SDL 2030</t>
  </si>
  <si>
    <t>IN3420200096</t>
  </si>
  <si>
    <t>6.68% WESTBENGAL SDL 2030</t>
  </si>
  <si>
    <t>IN1220200035</t>
  </si>
  <si>
    <t>IN1520200131</t>
  </si>
  <si>
    <t>6.45% GUJARAT SDL 2030</t>
  </si>
  <si>
    <t>IN1920200194</t>
  </si>
  <si>
    <t>IN1920200202</t>
  </si>
  <si>
    <t>6.61% KARNATAKA SDL 2035</t>
  </si>
  <si>
    <t>IN2420200023</t>
  </si>
  <si>
    <t>6.45% MEGHALAYA SDL 2030</t>
  </si>
  <si>
    <t>IN2820200102</t>
  </si>
  <si>
    <t>6.7% PUNJAB SDL 2040</t>
  </si>
  <si>
    <t>IN2920200358</t>
  </si>
  <si>
    <t>IN4520200150</t>
  </si>
  <si>
    <t>6.71% TELANGANA SDL 2050</t>
  </si>
  <si>
    <t>IN3620200029</t>
  </si>
  <si>
    <t>6.43% UTTARAKHAND SDL 2030</t>
  </si>
  <si>
    <t>IN1020200334</t>
  </si>
  <si>
    <t>6.68% ANDHRA SDL 2035</t>
  </si>
  <si>
    <t>IN1020200342</t>
  </si>
  <si>
    <t>6.68% ANDHRA SDL 2039</t>
  </si>
  <si>
    <t>IN1020200359</t>
  </si>
  <si>
    <t>6.85% ANDHRA SDL 2036</t>
  </si>
  <si>
    <t>IN1020200367</t>
  </si>
  <si>
    <t>6.87% ANDHRA SDL 2038</t>
  </si>
  <si>
    <t>IN1420200124</t>
  </si>
  <si>
    <t>IN1620200098</t>
  </si>
  <si>
    <t>6.7% HARYANA SDL 2030</t>
  </si>
  <si>
    <t>IN4920200073</t>
  </si>
  <si>
    <t>6.7% JAMMUKASHMIR SDL 2030</t>
  </si>
  <si>
    <t>IN1920200210</t>
  </si>
  <si>
    <t>6.56% KARNATAKA SDL 2030</t>
  </si>
  <si>
    <t>IN1920200228</t>
  </si>
  <si>
    <t>6.77% KARNATAKA SDL 2034</t>
  </si>
  <si>
    <t>IN2120200158</t>
  </si>
  <si>
    <t>6.79% MADHYAPRADESH SDL 2033</t>
  </si>
  <si>
    <t>IN2220200157</t>
  </si>
  <si>
    <t>6.67% MAHARASHTRA SDL 2031</t>
  </si>
  <si>
    <t>IN2920200366</t>
  </si>
  <si>
    <t>6.6% RAJASTHAN SDL 2030</t>
  </si>
  <si>
    <t>IN3320200089</t>
  </si>
  <si>
    <t>6.64% UTTARPRADESH SDL 2030</t>
  </si>
  <si>
    <t>IN3420200104</t>
  </si>
  <si>
    <t>6.77% WESTBENGAL SDL 2040</t>
  </si>
  <si>
    <t>IN1220200043</t>
  </si>
  <si>
    <t>6.05% ASSAM SDL 2025</t>
  </si>
  <si>
    <t>IN1520200149</t>
  </si>
  <si>
    <t>6.63% GUJARAT SDL 2029</t>
  </si>
  <si>
    <t>IN1920200236</t>
  </si>
  <si>
    <t>6.65% KARNATAKA SDL 2030</t>
  </si>
  <si>
    <t>IN1920200244</t>
  </si>
  <si>
    <t>6.75% KARNATAKA SDL 2033</t>
  </si>
  <si>
    <t>IN2120200166</t>
  </si>
  <si>
    <t>6.76% MADHYAPRADESH SDL 2033</t>
  </si>
  <si>
    <t>IN2420200031</t>
  </si>
  <si>
    <t>6.7% MEGHALAYA SDL 2030</t>
  </si>
  <si>
    <t>IN2620200039</t>
  </si>
  <si>
    <t>6.7% NAGALAND SDL 2030</t>
  </si>
  <si>
    <t>IN2920200374</t>
  </si>
  <si>
    <t>6.67% RAJASTHAN SDL 2030</t>
  </si>
  <si>
    <t>IN4520200168</t>
  </si>
  <si>
    <t>6.84% TELANGANA SDL 2040</t>
  </si>
  <si>
    <t>IN3220200015</t>
  </si>
  <si>
    <t>6.7% TRIPURA SDL 2030</t>
  </si>
  <si>
    <t>IN3320200097</t>
  </si>
  <si>
    <t>6.68% UTTARPRADESH SDL 2030</t>
  </si>
  <si>
    <t>IN3620200037</t>
  </si>
  <si>
    <t>6.67% UTTARAKHAND SDL 2030</t>
  </si>
  <si>
    <t>IN1220200050</t>
  </si>
  <si>
    <t>6.8% ASSAM SDL 2030</t>
  </si>
  <si>
    <t>IN1420200132</t>
  </si>
  <si>
    <t>6.74% GOA SDL 2030</t>
  </si>
  <si>
    <t>IN1520200156</t>
  </si>
  <si>
    <t>6.7% GUJARAT SDL 2030</t>
  </si>
  <si>
    <t>IN1920200251</t>
  </si>
  <si>
    <t>6.7% KARNATAKA SDL 2030</t>
  </si>
  <si>
    <t>IN1920200269</t>
  </si>
  <si>
    <t>6.78% KARNATAKA SDL 2032</t>
  </si>
  <si>
    <t>IN2220200181</t>
  </si>
  <si>
    <t>6.7% MAHARASHTRA SDL 2028</t>
  </si>
  <si>
    <t>IN2220200199</t>
  </si>
  <si>
    <t>6.78% MAHARASHTRA SDL 2032</t>
  </si>
  <si>
    <t>IN2920200382</t>
  </si>
  <si>
    <t>6.72% RAJASTHAN SDL 2030</t>
  </si>
  <si>
    <t>IN3020200025</t>
  </si>
  <si>
    <t>6.73% SIKKIM SDL 2030</t>
  </si>
  <si>
    <t>IN3120200297</t>
  </si>
  <si>
    <t>6.69% TAMILNADU SDL 2030</t>
  </si>
  <si>
    <t>IN3320200105</t>
  </si>
  <si>
    <t>6.74% UTTARPRADESH SDL 2030</t>
  </si>
  <si>
    <t>IN2420200049</t>
  </si>
  <si>
    <t>6.9% MEGHALAYA SDL 2030</t>
  </si>
  <si>
    <t>IN2520200048</t>
  </si>
  <si>
    <t>7.05% MIZORAM SDL 2035</t>
  </si>
  <si>
    <t>IN3820200027</t>
  </si>
  <si>
    <t>6.9% PUDUCHERRY SDL 2029</t>
  </si>
  <si>
    <t>IN2820200110</t>
  </si>
  <si>
    <t>6.95% PUNJAB SDL 2040</t>
  </si>
  <si>
    <t>IN1020200383</t>
  </si>
  <si>
    <t>7.0% ANDHRA SDL 2039</t>
  </si>
  <si>
    <t>IN2920200408</t>
  </si>
  <si>
    <t>6.85% RAJASTHAN SDL 2030</t>
  </si>
  <si>
    <t>IN4520200176</t>
  </si>
  <si>
    <t>6.94% TELANGANA SDL 2050</t>
  </si>
  <si>
    <t>IN1220200068</t>
  </si>
  <si>
    <t>IN3320200113</t>
  </si>
  <si>
    <t>IN3620200045</t>
  </si>
  <si>
    <t>IN3420200112</t>
  </si>
  <si>
    <t>7.04% WESTBENGAL SDL 2035</t>
  </si>
  <si>
    <t>IN1420200140</t>
  </si>
  <si>
    <t>6.89% GOA SDL 2030</t>
  </si>
  <si>
    <t>IN1520200164</t>
  </si>
  <si>
    <t>6.83% GUJARAT SDL 2030</t>
  </si>
  <si>
    <t>IN1620200106</t>
  </si>
  <si>
    <t>7.05% HARYANA SDL 2040</t>
  </si>
  <si>
    <t>IN1920200277</t>
  </si>
  <si>
    <t>6.85% KARNATAKA SDL 2030</t>
  </si>
  <si>
    <t>IN1920200285</t>
  </si>
  <si>
    <t>6.97% KARNATAKA SDL 2031</t>
  </si>
  <si>
    <t>IN2220200207</t>
  </si>
  <si>
    <t>7.1% MAHARASHTRA SDL 2032</t>
  </si>
  <si>
    <t>IN4920200081</t>
  </si>
  <si>
    <t>6.96% JAMMUKASHMIR SDL 2035</t>
  </si>
  <si>
    <t>IN1020200391</t>
  </si>
  <si>
    <t>7.1% ANDHRA SDL 2037</t>
  </si>
  <si>
    <t>IN1020200409</t>
  </si>
  <si>
    <t>7.03% ANDHRA SDL 2040</t>
  </si>
  <si>
    <t>IN1220200076</t>
  </si>
  <si>
    <t>6.04% ASSAM SDL 2025</t>
  </si>
  <si>
    <t>IN1220200084</t>
  </si>
  <si>
    <t>6.91% ASSAM SDL 2030</t>
  </si>
  <si>
    <t>IN3520200038</t>
  </si>
  <si>
    <t>5.94% CHHATTISGARH SDL 2025</t>
  </si>
  <si>
    <t>IN1420200157</t>
  </si>
  <si>
    <t>IN1520200172</t>
  </si>
  <si>
    <t>6.84% GUJARAT SDL 2030</t>
  </si>
  <si>
    <t>IN1720200048</t>
  </si>
  <si>
    <t>6.9% HIMACHAL PR SDL 2030</t>
  </si>
  <si>
    <t>IN4920200099</t>
  </si>
  <si>
    <t>7.15% JAMMUKASHMIR SDL 2032</t>
  </si>
  <si>
    <t>IN3720200010</t>
  </si>
  <si>
    <t>6.93% JHARKHAND SDL 2030</t>
  </si>
  <si>
    <t>IN1920200293</t>
  </si>
  <si>
    <t>6.86% KARNATAKA SDL 2030</t>
  </si>
  <si>
    <t>IN1920200301</t>
  </si>
  <si>
    <t>7.08% KARNATAKA SDL 2034</t>
  </si>
  <si>
    <t>IN2120200174</t>
  </si>
  <si>
    <t>7.07% MADHYAPRADESH SDL 2032</t>
  </si>
  <si>
    <t>IN2220200215</t>
  </si>
  <si>
    <t>6.81% MAHARASHTRA SDL 2028</t>
  </si>
  <si>
    <t>IN2220200223</t>
  </si>
  <si>
    <t>6.87% MAHARASHTRA SDL 2030</t>
  </si>
  <si>
    <t>IN2220200231</t>
  </si>
  <si>
    <t>7.05% MAHARASHTRA SDL 2032</t>
  </si>
  <si>
    <t>IN2620200047</t>
  </si>
  <si>
    <t>6.91% NAGALAND SDL 2030</t>
  </si>
  <si>
    <t>IN2920200424</t>
  </si>
  <si>
    <t>6.92% RAJASTHAN SDL 2030</t>
  </si>
  <si>
    <t>IN3120200305</t>
  </si>
  <si>
    <t>6.72% TAMILNADU SDL 2027</t>
  </si>
  <si>
    <t>IN3320200121</t>
  </si>
  <si>
    <t>6.91% UTTARPRADESH SDL 2030</t>
  </si>
  <si>
    <t>IN3420200120</t>
  </si>
  <si>
    <t>7.09% WESTBENGAL SDL 2040</t>
  </si>
  <si>
    <t>IN1020200417</t>
  </si>
  <si>
    <t>6.91% ANDHRA SDL 2039</t>
  </si>
  <si>
    <t>IN1920200319</t>
  </si>
  <si>
    <t>6.61% KARNATAKA SDL 2030</t>
  </si>
  <si>
    <t>IN1920200327</t>
  </si>
  <si>
    <t>IN2120200182</t>
  </si>
  <si>
    <t>6.91% MADHYAPRADESH SDL 2040</t>
  </si>
  <si>
    <t>IN2220200249</t>
  </si>
  <si>
    <t>6.45% MAHARASHTRA SDL 2027</t>
  </si>
  <si>
    <t>IN2220200256</t>
  </si>
  <si>
    <t>6.55% MAHARASHTRA SDL 2028</t>
  </si>
  <si>
    <t>IN2220200264</t>
  </si>
  <si>
    <t>6.63% MAHARASHTRA SDL 2030</t>
  </si>
  <si>
    <t>IN2820200128</t>
  </si>
  <si>
    <t>6.69% PUNJAB SDL 2030</t>
  </si>
  <si>
    <t>IN2920200432</t>
  </si>
  <si>
    <t>IN4520200184</t>
  </si>
  <si>
    <t>IN3320200139</t>
  </si>
  <si>
    <t>6.63% UTTARPRADESH SDL 2030</t>
  </si>
  <si>
    <t>IN3620200052</t>
  </si>
  <si>
    <t>6.62% UTTARAKHAND SDL 2030</t>
  </si>
  <si>
    <t>IN3420200138</t>
  </si>
  <si>
    <t>6.99% WESTBENGAL SDL 2035</t>
  </si>
  <si>
    <t>IN2420200056</t>
  </si>
  <si>
    <t>6.65% MEGHALAYA SDL 2030</t>
  </si>
  <si>
    <t>IN1020200425</t>
  </si>
  <si>
    <t>6.87% ANDHRA SDL 2035</t>
  </si>
  <si>
    <t>IN1220200100</t>
  </si>
  <si>
    <t>6.56% ASSAM SDL 2030</t>
  </si>
  <si>
    <t>IN3720200028</t>
  </si>
  <si>
    <t>6.62% JHARKHAND SDL 2030</t>
  </si>
  <si>
    <t>IN1920200335</t>
  </si>
  <si>
    <t>6.51% KARNATAKA SDL 2030</t>
  </si>
  <si>
    <t>IN1920200343</t>
  </si>
  <si>
    <t>6.62% KARNATAKA SDL 2032</t>
  </si>
  <si>
    <t>IN2120200190</t>
  </si>
  <si>
    <t>6.89% MADHYAPRADESH SDL 2040</t>
  </si>
  <si>
    <t>IN2220200272</t>
  </si>
  <si>
    <t>6.47% MAHARASHTRA SDL 2028</t>
  </si>
  <si>
    <t>IN2220200280</t>
  </si>
  <si>
    <t>6.56% MAHARASHTRA SDL 2030</t>
  </si>
  <si>
    <t>IN3320200147</t>
  </si>
  <si>
    <t>6.54% UTTARPRADESH SDL 2030</t>
  </si>
  <si>
    <t>IN1020200433</t>
  </si>
  <si>
    <t>6.55% ANDHRA SDL 2033</t>
  </si>
  <si>
    <t>IN1020200441</t>
  </si>
  <si>
    <t>6.77% ANDHRA SDL 2038</t>
  </si>
  <si>
    <t>IN3520200046</t>
  </si>
  <si>
    <t>5.38% CHHATTISGARH SDL 2025</t>
  </si>
  <si>
    <t>IN1420200165</t>
  </si>
  <si>
    <t>6.42% GOA SDL 2030</t>
  </si>
  <si>
    <t>IN1520200180</t>
  </si>
  <si>
    <t>IN1620200114</t>
  </si>
  <si>
    <t>6.72% HARYANA SDL 2035</t>
  </si>
  <si>
    <t>IN1920200350</t>
  </si>
  <si>
    <t>IN1920200368</t>
  </si>
  <si>
    <t>6.48% KARNATAKA SDL 2031</t>
  </si>
  <si>
    <t>IN3820200035</t>
  </si>
  <si>
    <t>5.75% PUDUCHERRY SDL 2026</t>
  </si>
  <si>
    <t>IN2820200136</t>
  </si>
  <si>
    <t>6.76% PUNJAB SDL 2040</t>
  </si>
  <si>
    <t>IN2920200440</t>
  </si>
  <si>
    <t>6.1% RAJASTHAN SDL 2027</t>
  </si>
  <si>
    <t>IN2920200457</t>
  </si>
  <si>
    <t>6.45% RAJASTHAN SDL 2030</t>
  </si>
  <si>
    <t>IN4520200192</t>
  </si>
  <si>
    <t>6.78% TELANGANA SDL 2050</t>
  </si>
  <si>
    <t>IN3220200023</t>
  </si>
  <si>
    <t>6.55% TRIPURA SDL 2030</t>
  </si>
  <si>
    <t>IN3320200154</t>
  </si>
  <si>
    <t>6.42% UTTARPRADESH SDL 2030</t>
  </si>
  <si>
    <t>IN3620200060</t>
  </si>
  <si>
    <t>6.44% UTTARAKHAND SDL 2030</t>
  </si>
  <si>
    <t>IN1720200071</t>
  </si>
  <si>
    <t>6.45% HIMACHAL PR SDL 2029</t>
  </si>
  <si>
    <t>IN1720200089</t>
  </si>
  <si>
    <t>6.51% HIMACHAL PR SDL 2030</t>
  </si>
  <si>
    <t>IN1020200458</t>
  </si>
  <si>
    <t>6.43% Andhra SDL 2030</t>
  </si>
  <si>
    <t>IN1020200466</t>
  </si>
  <si>
    <t>6.79% Andhra SDL 2034</t>
  </si>
  <si>
    <t>IN1220200118</t>
  </si>
  <si>
    <t>6.48% Assam SDL 2030</t>
  </si>
  <si>
    <t>IN3520200053</t>
  </si>
  <si>
    <t>5.35% CHHATTISGARH SDL 2025</t>
  </si>
  <si>
    <t>IN1520200198</t>
  </si>
  <si>
    <t>6.46% GUJARAT SDL 2030</t>
  </si>
  <si>
    <t>IN1920200376</t>
  </si>
  <si>
    <t>IN1920200384</t>
  </si>
  <si>
    <t>6.75% KARNATAKA SDL 2035</t>
  </si>
  <si>
    <t>IN4920200107</t>
  </si>
  <si>
    <t>6.8% JAMMUKASHMIR SDL 2035</t>
  </si>
  <si>
    <t>IN2120200208</t>
  </si>
  <si>
    <t>6.76% MADHYAPRADESH SDL 2040</t>
  </si>
  <si>
    <t>IN2220200298</t>
  </si>
  <si>
    <t>6.4% MAHARASHTRA SDL 2030</t>
  </si>
  <si>
    <t>IN2220200306</t>
  </si>
  <si>
    <t>6.56% MAHARASHTRA SDL 2032</t>
  </si>
  <si>
    <t>IN2520200055</t>
  </si>
  <si>
    <t>6.48% MIZORAM SDL 2030</t>
  </si>
  <si>
    <t>IN2620200054</t>
  </si>
  <si>
    <t>6.5% NAGALAND SDL 2030</t>
  </si>
  <si>
    <t>IN3820200043</t>
  </si>
  <si>
    <t>6.52% PUDUCHERRY SDL 2030</t>
  </si>
  <si>
    <t>IN2820200144</t>
  </si>
  <si>
    <t>6.79% PUNJAB SDL 2035</t>
  </si>
  <si>
    <t>IN2920200465</t>
  </si>
  <si>
    <t>6.75% RAJASTHAN SDL 2030</t>
  </si>
  <si>
    <t>IN4520200200</t>
  </si>
  <si>
    <t>6.8% TELANGANA SDL 2050</t>
  </si>
  <si>
    <t>IN3320200162</t>
  </si>
  <si>
    <t>6.59% UTTARPRADESH SDL 2030</t>
  </si>
  <si>
    <t>IN3420200146</t>
  </si>
  <si>
    <t>6.88% WESTBENGAL SDL 2040</t>
  </si>
  <si>
    <t>IN1420200173</t>
  </si>
  <si>
    <t>6.55% GOA SDL 2030</t>
  </si>
  <si>
    <t>IN1520200206</t>
  </si>
  <si>
    <t>6.5% GUJARAT SDL 2030</t>
  </si>
  <si>
    <t>IN1620200122</t>
  </si>
  <si>
    <t>6.59% HARYANA SDL 2030</t>
  </si>
  <si>
    <t>IN1920200392</t>
  </si>
  <si>
    <t>6.47% KARNATAKA SDL 2030</t>
  </si>
  <si>
    <t>IN1920200400</t>
  </si>
  <si>
    <t>6.75% KARNATAKA SDL 2034</t>
  </si>
  <si>
    <t>IN2120200216</t>
  </si>
  <si>
    <t>6.79% MADHYAPRADESH SDL 2040</t>
  </si>
  <si>
    <t>IN2520200063</t>
  </si>
  <si>
    <t>6.84% MIZORAM SDL 2034</t>
  </si>
  <si>
    <t>IN2920200473</t>
  </si>
  <si>
    <t>6.61% RAJASTHAN SDL 2030</t>
  </si>
  <si>
    <t>IN3020200033</t>
  </si>
  <si>
    <t>6.6% SIKKIM SDL 2030</t>
  </si>
  <si>
    <t>IN4520200218</t>
  </si>
  <si>
    <t>IN3320200170</t>
  </si>
  <si>
    <t>6.6% UTTARPRADESH SDL 2030</t>
  </si>
  <si>
    <t>IN1120200036</t>
  </si>
  <si>
    <t>6.54% ARUNACHAL PR SDL 2030</t>
  </si>
  <si>
    <t>IN1220200142</t>
  </si>
  <si>
    <t>6.6% ASSAM SDL 2030</t>
  </si>
  <si>
    <t>IN1920200418</t>
  </si>
  <si>
    <t>IN1920200426</t>
  </si>
  <si>
    <t>6.72% KARNATAKA SDL 2033</t>
  </si>
  <si>
    <t>IN2820200151</t>
  </si>
  <si>
    <t>6.6% PUNJAB SDL 2030</t>
  </si>
  <si>
    <t>IN2920200481</t>
  </si>
  <si>
    <t>IN3220200031</t>
  </si>
  <si>
    <t>6.81% TRIPURA SDL 2035</t>
  </si>
  <si>
    <t>IN3420200153</t>
  </si>
  <si>
    <t>6.78% WESTBENGAL SDL 2035</t>
  </si>
  <si>
    <t>IN1220200159</t>
  </si>
  <si>
    <t>5.32% ASSAM SDL 2025</t>
  </si>
  <si>
    <t>IN1220200167</t>
  </si>
  <si>
    <t>6.64% ASSAM SDL 2030</t>
  </si>
  <si>
    <t>IN1320200109</t>
  </si>
  <si>
    <t>5.3% BIHAR SDL 2025</t>
  </si>
  <si>
    <t>IN3520200061</t>
  </si>
  <si>
    <t>5.32% CHHATTISGARH SDL 2025</t>
  </si>
  <si>
    <t>IN1420200181</t>
  </si>
  <si>
    <t>6.57% GOA SDL 2030</t>
  </si>
  <si>
    <t>IN1520200214</t>
  </si>
  <si>
    <t>IN1720200097</t>
  </si>
  <si>
    <t>6.53% HIMACHAL PR SDL 2029</t>
  </si>
  <si>
    <t>IN1720200105</t>
  </si>
  <si>
    <t>6.6% HIMACHAL PR SDL 2030</t>
  </si>
  <si>
    <t>IN1920200434</t>
  </si>
  <si>
    <t>IN1920200442</t>
  </si>
  <si>
    <t>6.66% KARNATAKA SDL 2032</t>
  </si>
  <si>
    <t>IN2220200314</t>
  </si>
  <si>
    <t>6.35% MAHARASHTRA SDL 2028</t>
  </si>
  <si>
    <t>IN2220200322</t>
  </si>
  <si>
    <t>6.52% MAHARASHTRA SDL 2030</t>
  </si>
  <si>
    <t>IN2220200330</t>
  </si>
  <si>
    <t>6.67% MAHARASHTRA SDL 2032</t>
  </si>
  <si>
    <t>IN2920200499</t>
  </si>
  <si>
    <t>IN3120200313</t>
  </si>
  <si>
    <t>6.73% TAMILNADU SDL 2040</t>
  </si>
  <si>
    <t>IN4520200226</t>
  </si>
  <si>
    <t>6.73% TELANGANA SDL 2050</t>
  </si>
  <si>
    <t>IN3320200188</t>
  </si>
  <si>
    <t>6.58% UTTARPRADESH SDL 2030</t>
  </si>
  <si>
    <t>IN4920200115</t>
  </si>
  <si>
    <t>6.7% JAMMUKASHMIR SDL 2032</t>
  </si>
  <si>
    <t>IN1520200222</t>
  </si>
  <si>
    <t>6.49% GUJARAT SDL 2029</t>
  </si>
  <si>
    <t>IN4920200123</t>
  </si>
  <si>
    <t>6.65% JAMMUKASHMIR SDL 2030</t>
  </si>
  <si>
    <t>IN3720200036</t>
  </si>
  <si>
    <t>6.68% JHARKHAND SDL 2032</t>
  </si>
  <si>
    <t>IN1920200459</t>
  </si>
  <si>
    <t>6.53% KARNATAKA SDL 2030</t>
  </si>
  <si>
    <t>IN1920200467</t>
  </si>
  <si>
    <t>6.69% KARNATAKA SDL 2037</t>
  </si>
  <si>
    <t>IN2020200225</t>
  </si>
  <si>
    <t>6.22% KERALA SDL 2027</t>
  </si>
  <si>
    <t>IN2320200065</t>
  </si>
  <si>
    <t>6.6% MANIPUR SDL 2030</t>
  </si>
  <si>
    <t>IN2820200169</t>
  </si>
  <si>
    <t>6.73% PUNJAB SDL 2040</t>
  </si>
  <si>
    <t>IN2920200507</t>
  </si>
  <si>
    <t>6.62% RAJASTHAN SDL 2030</t>
  </si>
  <si>
    <t>IN4520200234</t>
  </si>
  <si>
    <t>6.74% TELANGANA SDL 2050</t>
  </si>
  <si>
    <t>IN1020200474</t>
  </si>
  <si>
    <t>6.4% ANDHRA SDL 2028</t>
  </si>
  <si>
    <t>IN1020200482</t>
  </si>
  <si>
    <t>6.68% ANDHRA SDL 2033</t>
  </si>
  <si>
    <t>IN1220200175</t>
  </si>
  <si>
    <t>6.62% ASSAM SDL 2030</t>
  </si>
  <si>
    <t>IN3520200079</t>
  </si>
  <si>
    <t>5.93% CHHATTISGARH SDL 2026</t>
  </si>
  <si>
    <t>IN1420200199</t>
  </si>
  <si>
    <t>IN1920200475</t>
  </si>
  <si>
    <t>6.54% KARNATAKA SDL 2030</t>
  </si>
  <si>
    <t>IN1920200483</t>
  </si>
  <si>
    <t>6.68% KARNATAKA SDL 2036</t>
  </si>
  <si>
    <t>IN2520200071</t>
  </si>
  <si>
    <t>6.68% MIZORAM SDL 2031</t>
  </si>
  <si>
    <t>IN2620200062</t>
  </si>
  <si>
    <t>6.62% NAGALAND SDL 2030</t>
  </si>
  <si>
    <t>IN2920200515</t>
  </si>
  <si>
    <t>IN4520200242</t>
  </si>
  <si>
    <t>6.71% TELANGANA SDL 2040</t>
  </si>
  <si>
    <t>IN3420200161</t>
  </si>
  <si>
    <t>6.71% WESTBENGAL SDL 2040</t>
  </si>
  <si>
    <t>IN1020200490</t>
  </si>
  <si>
    <t>IN1420200207</t>
  </si>
  <si>
    <t>IN1920200491</t>
  </si>
  <si>
    <t>6.52% KARNATAKA SDL 2030</t>
  </si>
  <si>
    <t>IN1920200509</t>
  </si>
  <si>
    <t>6.65% KARNATAKA SDL 2035</t>
  </si>
  <si>
    <t>IN2920200523</t>
  </si>
  <si>
    <t>5.35% RAJASTHAN SDL 2025</t>
  </si>
  <si>
    <t>IN4520200259</t>
  </si>
  <si>
    <t>6.67% TELANGANA SDL 2050</t>
  </si>
  <si>
    <t>IN3320200196</t>
  </si>
  <si>
    <t>6.56% UTTARPRADESH SDL 2030</t>
  </si>
  <si>
    <t>IN3420200179</t>
  </si>
  <si>
    <t>6.68% WESTBENGAL SDL 2035</t>
  </si>
  <si>
    <t>IN2420200072</t>
  </si>
  <si>
    <t>6.6% MEGHALAYA SDL 2030</t>
  </si>
  <si>
    <t>IN1220200183</t>
  </si>
  <si>
    <t>IN1420200215</t>
  </si>
  <si>
    <t>IN1720200113</t>
  </si>
  <si>
    <t>6.57% HIMACHAL PR SDL 2030 JUN</t>
  </si>
  <si>
    <t>IN1720200121</t>
  </si>
  <si>
    <t>6.57% HIMACHAL PR SDL 2030</t>
  </si>
  <si>
    <t>IN1920200517</t>
  </si>
  <si>
    <t>IN1920200525</t>
  </si>
  <si>
    <t>6.63% KARNATAKA SDL 2034</t>
  </si>
  <si>
    <t>IN3120200321</t>
  </si>
  <si>
    <t>6.63% TAMILNADU SDL 2035</t>
  </si>
  <si>
    <t>IN4520200267</t>
  </si>
  <si>
    <t>6.69% TELANGANA SDL 2040</t>
  </si>
  <si>
    <t>IN3320200204</t>
  </si>
  <si>
    <t>IN1020200508</t>
  </si>
  <si>
    <t>6.65% ANDHRA SDL 2036</t>
  </si>
  <si>
    <t>IN1020200516</t>
  </si>
  <si>
    <t>6.65% ANDHRA SDL 2040</t>
  </si>
  <si>
    <t>IN3520200087</t>
  </si>
  <si>
    <t>5.88% CHHATTISGARH SDL 2026</t>
  </si>
  <si>
    <t>IN1420200223</t>
  </si>
  <si>
    <t>5.41% GOA SDL 2025</t>
  </si>
  <si>
    <t>IN1920200533</t>
  </si>
  <si>
    <t>IN1920200541</t>
  </si>
  <si>
    <t>IN2020200233</t>
  </si>
  <si>
    <t>6.17% KERALA SDL 2027</t>
  </si>
  <si>
    <t>IN2420200080</t>
  </si>
  <si>
    <t>IN3820200050</t>
  </si>
  <si>
    <t>6.64% PUDUCHERRY SDL 2032</t>
  </si>
  <si>
    <t>IN2820200177</t>
  </si>
  <si>
    <t>IN2920200531</t>
  </si>
  <si>
    <t>5.32% RAJASTHAN SDL 2025</t>
  </si>
  <si>
    <t>IN2920200549</t>
  </si>
  <si>
    <t>IN4520200275</t>
  </si>
  <si>
    <t>6.65% TELANGANA SDL 2040</t>
  </si>
  <si>
    <t>IN3220200049</t>
  </si>
  <si>
    <t>6.65% TRIPURA SDL 2035</t>
  </si>
  <si>
    <t>IN3320200212</t>
  </si>
  <si>
    <t>6.62% UTTARPRADESH SDL 2030</t>
  </si>
  <si>
    <t>IN3420200187</t>
  </si>
  <si>
    <t>6.6% WESTBENGAL SDL 2030</t>
  </si>
  <si>
    <t>IN1020200524</t>
  </si>
  <si>
    <t>6.64% ANDHRA SDL 2039</t>
  </si>
  <si>
    <t>IN1020200532</t>
  </si>
  <si>
    <t>6.65% ANDHRA SDL 2041</t>
  </si>
  <si>
    <t>IN1220200191</t>
  </si>
  <si>
    <t>5.32% ASSAM SDL 2026</t>
  </si>
  <si>
    <t>IN1520200248</t>
  </si>
  <si>
    <t>IN4920200131</t>
  </si>
  <si>
    <t>6.64% JAMMUKASHMIR SDL 2036</t>
  </si>
  <si>
    <t>IN3720200044</t>
  </si>
  <si>
    <t>6.66% JHARKHAND SDL 2034</t>
  </si>
  <si>
    <t>IN2320200073</t>
  </si>
  <si>
    <t>6.63% MANIPUR SDL 2031</t>
  </si>
  <si>
    <t>IN2920200556</t>
  </si>
  <si>
    <t>5.82% RAJASTHAN SDL 2027</t>
  </si>
  <si>
    <t>IN2920200564</t>
  </si>
  <si>
    <t>6.59% RAJASTHAN SDL 2031</t>
  </si>
  <si>
    <t>IN3120200339</t>
  </si>
  <si>
    <t>6.53% TAMILNADU SDL 2031</t>
  </si>
  <si>
    <t>IN4520200283</t>
  </si>
  <si>
    <t>6.64% TELANGANA SDL 2051</t>
  </si>
  <si>
    <t>IN3620200078</t>
  </si>
  <si>
    <t>6.6% UTTARAKHAND SDL 2031</t>
  </si>
  <si>
    <t>IN3320200220</t>
  </si>
  <si>
    <t>6.6% UTTARPRADESH SDL 2031</t>
  </si>
  <si>
    <t>IN1420200231</t>
  </si>
  <si>
    <t>6.58% GOA SDL 2031</t>
  </si>
  <si>
    <t>IN1020200540</t>
  </si>
  <si>
    <t>6.63% ANDHRA SDL 2037</t>
  </si>
  <si>
    <t>IN1320200117</t>
  </si>
  <si>
    <t>5.72% BIHAR SDL 2026</t>
  </si>
  <si>
    <t>IN3520200095</t>
  </si>
  <si>
    <t>5.97% CHHATTISGARH SDL 2027</t>
  </si>
  <si>
    <t>IN2520200089</t>
  </si>
  <si>
    <t>6.64% MIZORAM SDL 2032</t>
  </si>
  <si>
    <t>IN2820200185</t>
  </si>
  <si>
    <t>6.63% PUNJAB SDL 2051</t>
  </si>
  <si>
    <t>IN2920200572</t>
  </si>
  <si>
    <t>6.61% RAJASTHAN SDL 2031</t>
  </si>
  <si>
    <t>IN3020200041</t>
  </si>
  <si>
    <t>6.64% SIKKIM SDL 2031</t>
  </si>
  <si>
    <t>IN3120200347</t>
  </si>
  <si>
    <t>6.57% TAMILNADU SDL 2031</t>
  </si>
  <si>
    <t>IN3320200238</t>
  </si>
  <si>
    <t>6.61% UTTARPRADESH SDL 2031</t>
  </si>
  <si>
    <t>IN3420200195</t>
  </si>
  <si>
    <t>6.63% WESTBENGAL SDL 2041</t>
  </si>
  <si>
    <t>IN1320200133</t>
  </si>
  <si>
    <t>5.82% BIHAR SDL 2026</t>
  </si>
  <si>
    <t>IN1420200256</t>
  </si>
  <si>
    <t>6.62% GOA SDL 2031</t>
  </si>
  <si>
    <t>IN1920200574</t>
  </si>
  <si>
    <t>6.6% KARNATAKA SDL 2037</t>
  </si>
  <si>
    <t>IN2120200232</t>
  </si>
  <si>
    <t>6.61% MADHYAPRADESH SDL 2037</t>
  </si>
  <si>
    <t>IN2420200106</t>
  </si>
  <si>
    <t>6.63% MEGHALAYA SDL 2031</t>
  </si>
  <si>
    <t>IN4520200309</t>
  </si>
  <si>
    <t>6.62% TELANGANA SDL 2041</t>
  </si>
  <si>
    <t>IN3320200253</t>
  </si>
  <si>
    <t>6.62% UTTARPRADESH SDL 2031</t>
  </si>
  <si>
    <t>IN3420200211</t>
  </si>
  <si>
    <t>6.61% WESTBENGAL SDL 2036</t>
  </si>
  <si>
    <t>IN1920200582</t>
  </si>
  <si>
    <t>6.61% KARNATAKA SDL 2033</t>
  </si>
  <si>
    <t>IN3520200103</t>
  </si>
  <si>
    <t>6.1% CHHATTISGARH SDL 2027</t>
  </si>
  <si>
    <t>IN1520200255</t>
  </si>
  <si>
    <t>6.57% GUJARAT SDL 2031</t>
  </si>
  <si>
    <t>IN1620200130</t>
  </si>
  <si>
    <t>6.62% HARYANA SDL 2041</t>
  </si>
  <si>
    <t>IN1720200139</t>
  </si>
  <si>
    <t>6.63% HIMACHAL PR SDL 2031</t>
  </si>
  <si>
    <t>IN1720200147</t>
  </si>
  <si>
    <t>6.63% HIMACHAL PR SDL 2033</t>
  </si>
  <si>
    <t>IN2920200598</t>
  </si>
  <si>
    <t>IN2920200606</t>
  </si>
  <si>
    <t>6.62% RAJASTHAN SDL 2041</t>
  </si>
  <si>
    <t>IN4520200317</t>
  </si>
  <si>
    <t>6.61% TELANGANA SDL 2051</t>
  </si>
  <si>
    <t>IN3320200261</t>
  </si>
  <si>
    <t>6.64% UTTARPRADESH SDL 2031</t>
  </si>
  <si>
    <t>IN3420200229</t>
  </si>
  <si>
    <t>6.63% WESTBENGAL SDL 2031</t>
  </si>
  <si>
    <t>IN1020200557</t>
  </si>
  <si>
    <t>6.9% ANDHRA SDL 2032</t>
  </si>
  <si>
    <t>IN1020200565</t>
  </si>
  <si>
    <t>6.89% ANDHRA SDL 2035</t>
  </si>
  <si>
    <t>IN1020200573</t>
  </si>
  <si>
    <t>6.87% ANDHRA SDL 2037</t>
  </si>
  <si>
    <t>IN1320200141</t>
  </si>
  <si>
    <t>6.89% BIHAR SDL 2028</t>
  </si>
  <si>
    <t>IN1420200264</t>
  </si>
  <si>
    <t>6.85% GOA SDL 2031</t>
  </si>
  <si>
    <t>IN4920200149</t>
  </si>
  <si>
    <t>6.99% JAMMUKASHMIR SDL 2031</t>
  </si>
  <si>
    <t>IN2320200081</t>
  </si>
  <si>
    <t>6.88% MANIPUR SDL 2031</t>
  </si>
  <si>
    <t>IN2920200614</t>
  </si>
  <si>
    <t>6.45% RAJASTHAN SDL 2027</t>
  </si>
  <si>
    <t>IN2920200622</t>
  </si>
  <si>
    <t>6.85% RAJASTHAN SDL 2031</t>
  </si>
  <si>
    <t>IN2920200630</t>
  </si>
  <si>
    <t>6.88% RAJASTHAN SDL 2046</t>
  </si>
  <si>
    <t>IN3120200354</t>
  </si>
  <si>
    <t>6.85% TAMILNADU SDL 2051</t>
  </si>
  <si>
    <t>IN4520200325</t>
  </si>
  <si>
    <t>6.86% TELANGANA SDL 2041</t>
  </si>
  <si>
    <t>IN3320200279</t>
  </si>
  <si>
    <t>6.88% UTTARPRADESH SDL 2031</t>
  </si>
  <si>
    <t>IN3420200237</t>
  </si>
  <si>
    <t>6.89% WESTBENGAL SDL 2041</t>
  </si>
  <si>
    <t>IN1220200258</t>
  </si>
  <si>
    <t>6.19% ASSAM SDL 2026</t>
  </si>
  <si>
    <t>IN1220200266</t>
  </si>
  <si>
    <t>6.98% ASSAM SDL 2031</t>
  </si>
  <si>
    <t>IN1620200148</t>
  </si>
  <si>
    <t>6.98% HARYANA SDL 2041</t>
  </si>
  <si>
    <t>IN2520200097</t>
  </si>
  <si>
    <t>7.04% MIZORAM SDL 2033</t>
  </si>
  <si>
    <t>IN2820200193</t>
  </si>
  <si>
    <t>7.05% PUNJAB SDL 2031</t>
  </si>
  <si>
    <t>IN2920200648</t>
  </si>
  <si>
    <t>6.09% RAJASTHAN SDL 2026</t>
  </si>
  <si>
    <t>IN2920200655</t>
  </si>
  <si>
    <t>6.95% RAJASTHAN SDL 2031</t>
  </si>
  <si>
    <t>IN2920200663</t>
  </si>
  <si>
    <t>6.96% RAJASTHAN SDL 2041</t>
  </si>
  <si>
    <t>IN2920200671</t>
  </si>
  <si>
    <t>6.97% RAJASTHAN SDL 2051</t>
  </si>
  <si>
    <t>IN3320200287</t>
  </si>
  <si>
    <t>6.94% UTTARPRADESH SDL 2031</t>
  </si>
  <si>
    <t>IN3420200245</t>
  </si>
  <si>
    <t>6.97% WESTBENGAL SDL 2036</t>
  </si>
  <si>
    <t>IN1220200274</t>
  </si>
  <si>
    <t>6.21% ASSAM SDL 2026</t>
  </si>
  <si>
    <t>IN1220200282</t>
  </si>
  <si>
    <t>7.07% ASSAM SDL 2031</t>
  </si>
  <si>
    <t>IN1520200263</t>
  </si>
  <si>
    <t>6.93% GUJARAT SDL 2031</t>
  </si>
  <si>
    <t>IN1720200154</t>
  </si>
  <si>
    <t>7.05% HIMACHAL PR SDL 2035</t>
  </si>
  <si>
    <t>IN1720200162</t>
  </si>
  <si>
    <t>7.02% HIMACHAL PR SDL 2036</t>
  </si>
  <si>
    <t>IN2120200240</t>
  </si>
  <si>
    <t>7.03% MADHYAPRADESH SDL 2031</t>
  </si>
  <si>
    <t>IN2620200070</t>
  </si>
  <si>
    <t>7.05% NAGALAND SDL 2031</t>
  </si>
  <si>
    <t>IN2920200689</t>
  </si>
  <si>
    <t>7.05% RAJASTHAN SDL 2031</t>
  </si>
  <si>
    <t>IN2920200697</t>
  </si>
  <si>
    <t>7.03% RAJASTHAN SDL 2036</t>
  </si>
  <si>
    <t>IN3120200362</t>
  </si>
  <si>
    <t>6.95% TAMILNADU SDL 2031</t>
  </si>
  <si>
    <t>IN4520200333</t>
  </si>
  <si>
    <t>7.0% TELANGANA SDL 2051</t>
  </si>
  <si>
    <t>IN3320200295</t>
  </si>
  <si>
    <t>7.08% UTTARPRADESH SDL 2031</t>
  </si>
  <si>
    <t>IN3420200252</t>
  </si>
  <si>
    <t>7.05% WESTBENGAL SDL 2031</t>
  </si>
  <si>
    <t>IN2920200705</t>
  </si>
  <si>
    <t>6.99% RAJASTHAN SDL 2041</t>
  </si>
  <si>
    <t>IN2920200713</t>
  </si>
  <si>
    <t>IN1020200581</t>
  </si>
  <si>
    <t>7.22% ANDHRA SDL 2037</t>
  </si>
  <si>
    <t>IN1220200290</t>
  </si>
  <si>
    <t>6.7% ASSAM SDL 2027</t>
  </si>
  <si>
    <t>IN1220200308</t>
  </si>
  <si>
    <t>7.24% ASSAM SDL 2031</t>
  </si>
  <si>
    <t>IN3520200111</t>
  </si>
  <si>
    <t>7.08% CHHATTISGARH SDL 2029</t>
  </si>
  <si>
    <t>IN1420200272</t>
  </si>
  <si>
    <t>7.2% GOA SDL 2031</t>
  </si>
  <si>
    <t>IN1520200271</t>
  </si>
  <si>
    <t>7.07% GUJARAT SDL 2031</t>
  </si>
  <si>
    <t>IN1620200155</t>
  </si>
  <si>
    <t>7.18% HARYANA SDL 2041</t>
  </si>
  <si>
    <t>IN3720200051</t>
  </si>
  <si>
    <t>7.2% JHARKHAND SDL 2035</t>
  </si>
  <si>
    <t>IN1920200590</t>
  </si>
  <si>
    <t>7.22% KARNATAKA SDL 2038</t>
  </si>
  <si>
    <t>IN1920200608</t>
  </si>
  <si>
    <t>7.35% KARNATAKA SDL 2039</t>
  </si>
  <si>
    <t>IN1920200616</t>
  </si>
  <si>
    <t>7.35% KARNATAKA SDL 2040</t>
  </si>
  <si>
    <t>IN2220200348</t>
  </si>
  <si>
    <t>7.08% MAHARASHTRA SDL 2031</t>
  </si>
  <si>
    <t>IN3820200076</t>
  </si>
  <si>
    <t>6.3% PUDUCHERRY SDL 2026</t>
  </si>
  <si>
    <t>IN2920200721</t>
  </si>
  <si>
    <t>7.22% RAJASTHAN SDL 2041</t>
  </si>
  <si>
    <t>IN3020200058</t>
  </si>
  <si>
    <t>7.19% SIKKIM SDL 2031</t>
  </si>
  <si>
    <t>IN3220200056</t>
  </si>
  <si>
    <t>7.34% TRIPURA SDL 2036</t>
  </si>
  <si>
    <t>IN3320200303</t>
  </si>
  <si>
    <t>7.2% UTTARPRADESH SDL 2031</t>
  </si>
  <si>
    <t>IN3420200260</t>
  </si>
  <si>
    <t>7.23% WESTBENGAL SDL 2041</t>
  </si>
  <si>
    <t>IN1620200163</t>
  </si>
  <si>
    <t>7.02% HARYANA SDL 2029</t>
  </si>
  <si>
    <t>IN4920200156</t>
  </si>
  <si>
    <t>7.24% JAMMUKASHMIR SDL 2036</t>
  </si>
  <si>
    <t>IN1920200624</t>
  </si>
  <si>
    <t>7.29% KARNATAKA SDL 2036</t>
  </si>
  <si>
    <t>IN1920200632</t>
  </si>
  <si>
    <t>7.29% KARNATAKA SDL 2037</t>
  </si>
  <si>
    <t>IN1920200640</t>
  </si>
  <si>
    <t>IN2020200266</t>
  </si>
  <si>
    <t>7.02% KERALA SDL 2028</t>
  </si>
  <si>
    <t>IN2220200355</t>
  </si>
  <si>
    <t>7.04% MAHARASHTRA SDL 2029</t>
  </si>
  <si>
    <t>IN2420200114</t>
  </si>
  <si>
    <t>7.17% MEGHALAYA SDL 2031</t>
  </si>
  <si>
    <t>IN2820200201</t>
  </si>
  <si>
    <t>7.23% PUNJAB SDL 2031</t>
  </si>
  <si>
    <t>IN2920200739</t>
  </si>
  <si>
    <t>7.15% RAJASTHAN SDL 2031</t>
  </si>
  <si>
    <t>IN2920200747</t>
  </si>
  <si>
    <t>7.24% RAJASTHAN SDL 2036</t>
  </si>
  <si>
    <t>IN2920200754</t>
  </si>
  <si>
    <t>7.2% RAJASTHAN SDL 2046</t>
  </si>
  <si>
    <t>IN4520200341</t>
  </si>
  <si>
    <t>7.25% TELANGANA SDL 2041</t>
  </si>
  <si>
    <t>IN3320200311</t>
  </si>
  <si>
    <t>7.19% UTTARPRADESH SDL 2031</t>
  </si>
  <si>
    <t>IN1220200332</t>
  </si>
  <si>
    <t>7.17% ASSAM SDL 2031</t>
  </si>
  <si>
    <t>IN1520200289</t>
  </si>
  <si>
    <t>7.08% GUJARAT SDL 2031</t>
  </si>
  <si>
    <t>IN3720200069</t>
  </si>
  <si>
    <t>7.28% JHARKHAND SDL 2036</t>
  </si>
  <si>
    <t>IN1920200657</t>
  </si>
  <si>
    <t>7.24% KARNATAKA SDL 2037</t>
  </si>
  <si>
    <t>IN1920200665</t>
  </si>
  <si>
    <t>7.24% KARNATAKA SDL 2038</t>
  </si>
  <si>
    <t>IN1920200673</t>
  </si>
  <si>
    <t>7.29% KARNATAKA SDL 2039</t>
  </si>
  <si>
    <t>IN2220200363</t>
  </si>
  <si>
    <t>7.02% MAHARASHTRA SDL 2029</t>
  </si>
  <si>
    <t>IN2320200099</t>
  </si>
  <si>
    <t>7.18% MANIPUR SDL 2031</t>
  </si>
  <si>
    <t>IN2820200219</t>
  </si>
  <si>
    <t>7.02% PUNJAB SDL 2028</t>
  </si>
  <si>
    <t>IN2520200105</t>
  </si>
  <si>
    <t>7.27% MIZORAM SDL 2033</t>
  </si>
  <si>
    <t>IN2920200788</t>
  </si>
  <si>
    <t>7.13% RAJASTHAN SDL 2031</t>
  </si>
  <si>
    <t>IN3020200066</t>
  </si>
  <si>
    <t>7.18% SIKKIM SDL 2031</t>
  </si>
  <si>
    <t>IN4520200358</t>
  </si>
  <si>
    <t>7.2% TELANGANA SDL 2051</t>
  </si>
  <si>
    <t>IN3220200064</t>
  </si>
  <si>
    <t>7.29% TRIPURA SDL 2036</t>
  </si>
  <si>
    <t>IN3320200329</t>
  </si>
  <si>
    <t>7.17% UTTARPRADESH SDL 2031</t>
  </si>
  <si>
    <t>IN3420200278</t>
  </si>
  <si>
    <t>7.25% WESTBENGAL SDL 2041</t>
  </si>
  <si>
    <t>IN1220200340</t>
  </si>
  <si>
    <t>6.43% ASSAM SDL 2026</t>
  </si>
  <si>
    <t>IN3520200129</t>
  </si>
  <si>
    <t>7.06% CHHATTISGARH SDL 2029</t>
  </si>
  <si>
    <t>IN1420200280</t>
  </si>
  <si>
    <t>7.16% GOA SDL 2031</t>
  </si>
  <si>
    <t>IN1520200297</t>
  </si>
  <si>
    <t>7.11% GUJARAT SDL 2031</t>
  </si>
  <si>
    <t>IN1620200171</t>
  </si>
  <si>
    <t>7.14% HARYANA SDL 2031</t>
  </si>
  <si>
    <t>IN1920200681</t>
  </si>
  <si>
    <t>6.99% KARNATAKA SDL 2028</t>
  </si>
  <si>
    <t>IN1920200699</t>
  </si>
  <si>
    <t>7.19% KARNATAKA SDL 2039</t>
  </si>
  <si>
    <t>IN1920200707</t>
  </si>
  <si>
    <t>7.19% KARNATAKA SDL 2040</t>
  </si>
  <si>
    <t>IN2420200122</t>
  </si>
  <si>
    <t>7.16% MEGHALAYA SDL 2031</t>
  </si>
  <si>
    <t>IN2920200796</t>
  </si>
  <si>
    <t>IN3320200337</t>
  </si>
  <si>
    <t>7.16% UTTARPRADESH SDL 2031</t>
  </si>
  <si>
    <t>IN3420200286</t>
  </si>
  <si>
    <t>7.19% WESTBENGAL SDL 2036</t>
  </si>
  <si>
    <t>IN1120200044</t>
  </si>
  <si>
    <t>6.85% ARUNACHAL PR SDL 2031</t>
  </si>
  <si>
    <t>IN1220200365</t>
  </si>
  <si>
    <t>6.85% ASSAM SDL 2031</t>
  </si>
  <si>
    <t>IN3520200137</t>
  </si>
  <si>
    <t>6.94% CHHATTISGARH SDL 2029</t>
  </si>
  <si>
    <t>IN1420200298</t>
  </si>
  <si>
    <t>IN1520200305</t>
  </si>
  <si>
    <t>6.84% GUJARAT SDL 2031</t>
  </si>
  <si>
    <t>IN3720200077</t>
  </si>
  <si>
    <t>6.86% JHARKHAND SDL 2036</t>
  </si>
  <si>
    <t>IN2020200290</t>
  </si>
  <si>
    <t>6.72% KERALA SDL 2027</t>
  </si>
  <si>
    <t>IN2420200130</t>
  </si>
  <si>
    <t>6.85% MEGHALAYA SDL 2031</t>
  </si>
  <si>
    <t>IN3820200084</t>
  </si>
  <si>
    <t>6.86% PUDUCHERRY SDL 2034</t>
  </si>
  <si>
    <t>IN2820200235</t>
  </si>
  <si>
    <t>6.86% PUNJAB SDL 2033</t>
  </si>
  <si>
    <t>IN3020200074</t>
  </si>
  <si>
    <t>6.93% SIKKIM SDL 2031</t>
  </si>
  <si>
    <t>IN3620200086</t>
  </si>
  <si>
    <t>6.84% UTTARAKHAND SDL 2031</t>
  </si>
  <si>
    <t>IN3420200294</t>
  </si>
  <si>
    <t>6.83% WESTBENGAL SDL 2031</t>
  </si>
  <si>
    <t>IN1420200306</t>
  </si>
  <si>
    <t>6.84% GOA SDL 2031</t>
  </si>
  <si>
    <t>IN1520200339</t>
  </si>
  <si>
    <t>6.18% GUJARAT SDL 2026</t>
  </si>
  <si>
    <t>IN1520200347</t>
  </si>
  <si>
    <t>6.58% GUJARAT SDL 2027</t>
  </si>
  <si>
    <t>IN1520200354</t>
  </si>
  <si>
    <t>6.9% GUJARAT SDL 2030</t>
  </si>
  <si>
    <t>IN4920200164</t>
  </si>
  <si>
    <t>6.84% JAMMUKASHMIR SDL 2031</t>
  </si>
  <si>
    <t>IN3720200085</t>
  </si>
  <si>
    <t>6.82% JHARKHAND SDL 2034</t>
  </si>
  <si>
    <t>IN2020200308</t>
  </si>
  <si>
    <t>6.8% KERALA SDL 2031</t>
  </si>
  <si>
    <t>IN2020200316</t>
  </si>
  <si>
    <t>6.82% KERALA SDL 2032</t>
  </si>
  <si>
    <t>IN2020200324</t>
  </si>
  <si>
    <t>6.82% KERALA SDL 2035</t>
  </si>
  <si>
    <t>IN3820200092</t>
  </si>
  <si>
    <t>6.98% PUDUCHERRY SDL 2033</t>
  </si>
  <si>
    <t>IN2820200243</t>
  </si>
  <si>
    <t>6.82% PUNJAB SDL 2036</t>
  </si>
  <si>
    <t>IN3620200094</t>
  </si>
  <si>
    <t>6.8% UTTARAKHAND SDL 2031</t>
  </si>
  <si>
    <t>IN3420200302</t>
  </si>
  <si>
    <t>6.99% WESTBENGAL SDL 2036</t>
  </si>
  <si>
    <t>IN1020210010</t>
  </si>
  <si>
    <t>6.78% ANDHRA SDL 2038</t>
  </si>
  <si>
    <t>IN1020210028</t>
  </si>
  <si>
    <t>6.78% ANDHRA SDL 2039</t>
  </si>
  <si>
    <t>IN2920210027</t>
  </si>
  <si>
    <t>6.75% RAJASTHAN SDL 2031</t>
  </si>
  <si>
    <t>IN2420210014</t>
  </si>
  <si>
    <t>6.82% MEGHALAYA SDL 2031</t>
  </si>
  <si>
    <t>IN2920210035</t>
  </si>
  <si>
    <t>6.78% RAJASTHAN SDL 2031</t>
  </si>
  <si>
    <t>IN4920210015</t>
  </si>
  <si>
    <t>6.78% JAMMUKASHMIR SDL 2033</t>
  </si>
  <si>
    <t>IN1120210019</t>
  </si>
  <si>
    <t>6.84% ARUNACHAL PR SDL 2031</t>
  </si>
  <si>
    <t>IN2620210012</t>
  </si>
  <si>
    <t>6.85% NAGALAND SDL 2031</t>
  </si>
  <si>
    <t>IN2920210043</t>
  </si>
  <si>
    <t>6.82% RAJASTHAN SDL 2031</t>
  </si>
  <si>
    <t>IN4520210019</t>
  </si>
  <si>
    <t>6.89% TELANGANA SDL 2051</t>
  </si>
  <si>
    <t>IN2320210015</t>
  </si>
  <si>
    <t>6.78% MANIPUR SDL 2031</t>
  </si>
  <si>
    <t>IN1620210014</t>
  </si>
  <si>
    <t>6.92% HARYANA SDL 2036</t>
  </si>
  <si>
    <t>IN4920210023</t>
  </si>
  <si>
    <t>6.9% JAMMUKASHMIR SDL 2033</t>
  </si>
  <si>
    <t>IN2220210016</t>
  </si>
  <si>
    <t>6.82% MAHARASHTRA SDL 2032</t>
  </si>
  <si>
    <t>IN2220210024</t>
  </si>
  <si>
    <t>6.87% MAHARASHTRA SDL 2033</t>
  </si>
  <si>
    <t>IN2920210050</t>
  </si>
  <si>
    <t>IN3120210015</t>
  </si>
  <si>
    <t>6.77% TAMILNADU SDL 2031</t>
  </si>
  <si>
    <t>IN4520210027</t>
  </si>
  <si>
    <t>6.96% TELANGANA SDL 2051</t>
  </si>
  <si>
    <t>IN1020210036</t>
  </si>
  <si>
    <t>6.9% ANDHRA SDL 2039</t>
  </si>
  <si>
    <t>IN1020210044</t>
  </si>
  <si>
    <t>6.91% ANDHRA SDL 2040</t>
  </si>
  <si>
    <t>IN1020210051</t>
  </si>
  <si>
    <t>6.94% ANDHRA SDL 2037</t>
  </si>
  <si>
    <t>IN1020210069</t>
  </si>
  <si>
    <t>6.94% ANDHRA SDL 2038</t>
  </si>
  <si>
    <t>IN1620210022</t>
  </si>
  <si>
    <t>6.79% HARYANA SDL 2031</t>
  </si>
  <si>
    <t>IN2220210032</t>
  </si>
  <si>
    <t>6.84% MAHARASHTRA SDL 2032</t>
  </si>
  <si>
    <t>IN2220210040</t>
  </si>
  <si>
    <t>6.88% MAHARASHTRA SDL 2033</t>
  </si>
  <si>
    <t>IN2520210013</t>
  </si>
  <si>
    <t>6.9% MIZORAM SDL 2033</t>
  </si>
  <si>
    <t>IN2920210068</t>
  </si>
  <si>
    <t>6.13% RAJASTHAN SDL 2026</t>
  </si>
  <si>
    <t>IN2920210076</t>
  </si>
  <si>
    <t>6.77% RAJASTHAN SDL 2031</t>
  </si>
  <si>
    <t>IN3420210012</t>
  </si>
  <si>
    <t>IN1020210077</t>
  </si>
  <si>
    <t>6.96% ANDHRA SDL 2035</t>
  </si>
  <si>
    <t>IN1020210085</t>
  </si>
  <si>
    <t>6.96% ANDHRA SDL 2036</t>
  </si>
  <si>
    <t>IN1620210030</t>
  </si>
  <si>
    <t>6.84% HARYANA SDL 2032</t>
  </si>
  <si>
    <t>IN2220210057</t>
  </si>
  <si>
    <t>6.83% MAHARASHTRA SDL 2032</t>
  </si>
  <si>
    <t>IN2220210065</t>
  </si>
  <si>
    <t>IN3120210023</t>
  </si>
  <si>
    <t>6.96% TAMILNADU SDL 2051</t>
  </si>
  <si>
    <t>IN3120210031</t>
  </si>
  <si>
    <t>6.96% TAMILNADU SDL 2056</t>
  </si>
  <si>
    <t>IN4520210035</t>
  </si>
  <si>
    <t>6.98% TELANGANA SDL 2041</t>
  </si>
  <si>
    <t>IN1320210017</t>
  </si>
  <si>
    <t>6.39% BIHAR SDL 2027</t>
  </si>
  <si>
    <t>IN2020210018</t>
  </si>
  <si>
    <t>6.78% KERALA SDL 2031</t>
  </si>
  <si>
    <t>IN2020210026</t>
  </si>
  <si>
    <t>6.84% KERALA SDL 2033</t>
  </si>
  <si>
    <t>IN2220210073</t>
  </si>
  <si>
    <t>6.78% MAHARASHTRA SDL 2031</t>
  </si>
  <si>
    <t>IN2220210081</t>
  </si>
  <si>
    <t>IN2920210084</t>
  </si>
  <si>
    <t>6.1% RAJASTHAN SDL 2026</t>
  </si>
  <si>
    <t>IN2920210092</t>
  </si>
  <si>
    <t>6.76% RAJASTHAN SDL 2031</t>
  </si>
  <si>
    <t>IN3020210016</t>
  </si>
  <si>
    <t>6.78% SIKKIM SDL 2031</t>
  </si>
  <si>
    <t>IN3120210049</t>
  </si>
  <si>
    <t>6.99% TAMILNADU SDL 2041</t>
  </si>
  <si>
    <t>IN3120210056</t>
  </si>
  <si>
    <t>6.97% TAMILNADU SDL 2046</t>
  </si>
  <si>
    <t>IN1020210093</t>
  </si>
  <si>
    <t>7.04% ANDHRA SDL 2040</t>
  </si>
  <si>
    <t>IN1020210101</t>
  </si>
  <si>
    <t>7.04% ANDHRA SDL 2041</t>
  </si>
  <si>
    <t>IN1320210025</t>
  </si>
  <si>
    <t>6.45% BIHAR SDL 2027</t>
  </si>
  <si>
    <t>IN1620210048</t>
  </si>
  <si>
    <t>6.95% HARYANA SDL 2033</t>
  </si>
  <si>
    <t>IN4920210031</t>
  </si>
  <si>
    <t>7.04% JAMMUKASHMIR SDL 2036</t>
  </si>
  <si>
    <t>IN2020210034</t>
  </si>
  <si>
    <t>6.96% KERALA SDL 2034</t>
  </si>
  <si>
    <t>IN2220210099</t>
  </si>
  <si>
    <t>6.81% MAHARASHTRA SDL 2031</t>
  </si>
  <si>
    <t>IN2220210107</t>
  </si>
  <si>
    <t>6.86% MAHARASHTRA SDL 2032</t>
  </si>
  <si>
    <t>IN2620210020</t>
  </si>
  <si>
    <t>IN2920210100</t>
  </si>
  <si>
    <t>6.84% RAJASTHAN SDL 2031</t>
  </si>
  <si>
    <t>IN2920210118</t>
  </si>
  <si>
    <t>7.05% RAJASTHAN SDL 2041</t>
  </si>
  <si>
    <t>IN3120210064</t>
  </si>
  <si>
    <t>7.03% TAMILNADU SDL 2046</t>
  </si>
  <si>
    <t>IN3120210072</t>
  </si>
  <si>
    <t>7.03% TAMILNADU SDL 2051</t>
  </si>
  <si>
    <t>IN4520210043</t>
  </si>
  <si>
    <t>7.05% TELANGANA SDL 2041</t>
  </si>
  <si>
    <t>IN3420210020</t>
  </si>
  <si>
    <t>6.65% WESTBENGAL SDL 2028</t>
  </si>
  <si>
    <t>IN1020210119</t>
  </si>
  <si>
    <t>7.0% ANDHRA SDL 2038</t>
  </si>
  <si>
    <t>IN1020210127</t>
  </si>
  <si>
    <t>7.01% ANDHRA SDL 2039</t>
  </si>
  <si>
    <t>IN1520210015</t>
  </si>
  <si>
    <t>6.72% GUJARAT SDL 2030</t>
  </si>
  <si>
    <t>IN2820210010</t>
  </si>
  <si>
    <t>6.81% PUNJAB SDL 2031</t>
  </si>
  <si>
    <t>IN2920210126</t>
  </si>
  <si>
    <t>6.8% RAJASTHAN SDL 2031</t>
  </si>
  <si>
    <t>IN2920210134</t>
  </si>
  <si>
    <t>7.07% RAJASTHAN SDL 2046</t>
  </si>
  <si>
    <t>IN4520210050</t>
  </si>
  <si>
    <t>7.04% TELANGANA SDL 2051</t>
  </si>
  <si>
    <t>IN1420210016</t>
  </si>
  <si>
    <t>6.78% GOA SDL 2031</t>
  </si>
  <si>
    <t>IN1520210023</t>
  </si>
  <si>
    <t>6.75% GUJARAT SDL 2031</t>
  </si>
  <si>
    <t>IN1620210055</t>
  </si>
  <si>
    <t>IN2020210042</t>
  </si>
  <si>
    <t>6.81% KERALA SDL 2031</t>
  </si>
  <si>
    <t>IN2220210115</t>
  </si>
  <si>
    <t>6.8% MAHARASHTRA SDL 2031</t>
  </si>
  <si>
    <t>IN2220210123</t>
  </si>
  <si>
    <t>IN2920210142</t>
  </si>
  <si>
    <t>6.05% RAJASTHAN SDL 2026</t>
  </si>
  <si>
    <t>IN2920210159</t>
  </si>
  <si>
    <t>IN4520210068</t>
  </si>
  <si>
    <t>7.03% TELANGANA SDL 2051</t>
  </si>
  <si>
    <t>IN1020210150</t>
  </si>
  <si>
    <t>7.13% ANDHRA SDL 2036</t>
  </si>
  <si>
    <t>IN1020210168</t>
  </si>
  <si>
    <t>7.12% ANDHRA SDL 2037</t>
  </si>
  <si>
    <t>IN1420210032</t>
  </si>
  <si>
    <t>6.89% GOA SDL 2031</t>
  </si>
  <si>
    <t>IN1620210063</t>
  </si>
  <si>
    <t>7.07% HARYANA SDL 2037</t>
  </si>
  <si>
    <t>IN2020210059</t>
  </si>
  <si>
    <t>7.09% KERALA SDL 2036</t>
  </si>
  <si>
    <t>IN2020210067</t>
  </si>
  <si>
    <t>7.06% KERALA SDL 2038</t>
  </si>
  <si>
    <t>IN2020210075</t>
  </si>
  <si>
    <t>7.06% KERALA SDL 2041</t>
  </si>
  <si>
    <t>IN2220210131</t>
  </si>
  <si>
    <t>6.83% MAHARASHTRA SDL 2031</t>
  </si>
  <si>
    <t>IN2220210149</t>
  </si>
  <si>
    <t>6.89% MAHARASHTRA SDL 2032</t>
  </si>
  <si>
    <t>IN2920210167</t>
  </si>
  <si>
    <t>6.9% RAJASTHAN SDL 2032</t>
  </si>
  <si>
    <t>IN2920210175</t>
  </si>
  <si>
    <t>7.04% RAJASTHAN SDL 2036</t>
  </si>
  <si>
    <t>IN3120210098</t>
  </si>
  <si>
    <t>6.83% TAMILNADU SDL 2031</t>
  </si>
  <si>
    <t>IN4520210076</t>
  </si>
  <si>
    <t>7.06% TELANGANA SDL 2041</t>
  </si>
  <si>
    <t>IN3320210013</t>
  </si>
  <si>
    <t>IN3420210038</t>
  </si>
  <si>
    <t>7.06% WESTBENGAL SDL 2036</t>
  </si>
  <si>
    <t>IN1420210040</t>
  </si>
  <si>
    <t>6.96% GOA SDL 2031</t>
  </si>
  <si>
    <t>IN1520210031</t>
  </si>
  <si>
    <t>6.88% GUJARAT SDL 2031</t>
  </si>
  <si>
    <t>IN4920210049</t>
  </si>
  <si>
    <t>7.1% JAMMUKASHMIR SDL 2033</t>
  </si>
  <si>
    <t>IN2020210083</t>
  </si>
  <si>
    <t>7.13% KERALA SDL 2046</t>
  </si>
  <si>
    <t>IN2020210091</t>
  </si>
  <si>
    <t>7.2% KERALA SDL 2056</t>
  </si>
  <si>
    <t>IN2220210156</t>
  </si>
  <si>
    <t>6.89% MAHARASHTRA SDL 2031</t>
  </si>
  <si>
    <t>IN2220210164</t>
  </si>
  <si>
    <t>6.95% MAHARASHTRA SDL 2032</t>
  </si>
  <si>
    <t>IN2320210023</t>
  </si>
  <si>
    <t>7.0% MANIPUR SDL 2031</t>
  </si>
  <si>
    <t>IN2820210028</t>
  </si>
  <si>
    <t>6.95% PUNJAB SDL 2031</t>
  </si>
  <si>
    <t>IN2920210183</t>
  </si>
  <si>
    <t>6.24% RAJASTHAN SDL 2026</t>
  </si>
  <si>
    <t>IN2920210191</t>
  </si>
  <si>
    <t>6.91% RAJASTHAN SDL 2031</t>
  </si>
  <si>
    <t>IN2920210209</t>
  </si>
  <si>
    <t>7.13% RAJASTHAN SDL 2041</t>
  </si>
  <si>
    <t>IN4520210084</t>
  </si>
  <si>
    <t>7.18% TELANGANA SDL 2051</t>
  </si>
  <si>
    <t>IN3620210010</t>
  </si>
  <si>
    <t>6.94% UTTARAKHAND SDL 2031</t>
  </si>
  <si>
    <t>IN3320210021</t>
  </si>
  <si>
    <t>IN3420210046</t>
  </si>
  <si>
    <t>6.79% WESTBENGAL SDL 2028</t>
  </si>
  <si>
    <t>IN2420210022</t>
  </si>
  <si>
    <t>7.19% MEGHALAYA SDL 2041</t>
  </si>
  <si>
    <t>IN1020210176</t>
  </si>
  <si>
    <t>7.15% ANDHRA SDL 2037</t>
  </si>
  <si>
    <t>IN1020210184</t>
  </si>
  <si>
    <t>7.19% ANDHRA SDL 2038</t>
  </si>
  <si>
    <t>IN1220210018</t>
  </si>
  <si>
    <t>6.33% ASSAM SDL 2026</t>
  </si>
  <si>
    <t>IN1320210033</t>
  </si>
  <si>
    <t>6.75% BIHAR SDL 2027</t>
  </si>
  <si>
    <t>IN1420210057</t>
  </si>
  <si>
    <t>6.99% GOA SDL 2031</t>
  </si>
  <si>
    <t>IN1520210049</t>
  </si>
  <si>
    <t>6.91% GUJARAT SDL 2030</t>
  </si>
  <si>
    <t>IN2220210172</t>
  </si>
  <si>
    <t>6.94% MAHARASHTRA SDL 2031</t>
  </si>
  <si>
    <t>IN2220210180</t>
  </si>
  <si>
    <t>7.01% MAHARASHTRA SDL 2032</t>
  </si>
  <si>
    <t>IN2520210021</t>
  </si>
  <si>
    <t>7.12% MIZORAM SDL 2034</t>
  </si>
  <si>
    <t>IN2920210217</t>
  </si>
  <si>
    <t>6.97% RAJASTHAN SDL 2031</t>
  </si>
  <si>
    <t>IN3120210106</t>
  </si>
  <si>
    <t>IN3420210053</t>
  </si>
  <si>
    <t>6.83% WESTBENGAL SDL 2028</t>
  </si>
  <si>
    <t>IN3520210029</t>
  </si>
  <si>
    <t>6.82% CHHATTISGARH SDL 2028</t>
  </si>
  <si>
    <t>IN1020210192</t>
  </si>
  <si>
    <t>7.12% ANDHRA SDL 2035</t>
  </si>
  <si>
    <t>IN1020210200</t>
  </si>
  <si>
    <t>7.14% ANDHRA SDL 2036</t>
  </si>
  <si>
    <t>IN1320210041</t>
  </si>
  <si>
    <t>6.82% BIHAR SDL 2028</t>
  </si>
  <si>
    <t>IN1420210065</t>
  </si>
  <si>
    <t>IN1520210056</t>
  </si>
  <si>
    <t>6.95% GUJARAT SDL 2031</t>
  </si>
  <si>
    <t>IN2120210017</t>
  </si>
  <si>
    <t>7.0% MADHYAPRADESH SDL 2031</t>
  </si>
  <si>
    <t>IN2220210198</t>
  </si>
  <si>
    <t>6.95% MAHARASHTRA SDL 2031</t>
  </si>
  <si>
    <t>IN2920210225</t>
  </si>
  <si>
    <t>6.29% RAJASTHAN SDL 2026</t>
  </si>
  <si>
    <t>IN2920210233</t>
  </si>
  <si>
    <t>7.0% RAJASTHAN SDL 2031</t>
  </si>
  <si>
    <t>IN3120210114</t>
  </si>
  <si>
    <t>6.98% TAMILNADU SDL 2031</t>
  </si>
  <si>
    <t>IN4520210092</t>
  </si>
  <si>
    <t>7.24% TELANGANA SDL 2051</t>
  </si>
  <si>
    <t>IN3620210028</t>
  </si>
  <si>
    <t>7.0% UTTARAKHAND SDL 2031</t>
  </si>
  <si>
    <t>IN3320210039</t>
  </si>
  <si>
    <t>6.99% UTTARPRADESH SDL 2031</t>
  </si>
  <si>
    <t>IN3420210061</t>
  </si>
  <si>
    <t>7.02% WESTBENGAL SDL 2031</t>
  </si>
  <si>
    <t>IN2320210031</t>
  </si>
  <si>
    <t>7.01% MANIPUR SDL 2031</t>
  </si>
  <si>
    <t>IN2920210241</t>
  </si>
  <si>
    <t>6.27% RAJASTHAN SDL 2026</t>
  </si>
  <si>
    <t>IN3120210122</t>
  </si>
  <si>
    <t>6.97% TAMILNADU SDL 2031</t>
  </si>
  <si>
    <t>IN3120210130</t>
  </si>
  <si>
    <t>7.24% TAMILNADU SDL 2051</t>
  </si>
  <si>
    <t>IN4520210100</t>
  </si>
  <si>
    <t>7.17% TELANGANA SDL 2041</t>
  </si>
  <si>
    <t>IN3320210047</t>
  </si>
  <si>
    <t>7.01% UTTARPRADESH SDL 2031</t>
  </si>
  <si>
    <t>IN3120210148</t>
  </si>
  <si>
    <t>IN3320210054</t>
  </si>
  <si>
    <t>IN3420210079</t>
  </si>
  <si>
    <t>6.99% WESTBENGAL SDL 2030</t>
  </si>
  <si>
    <t>IN1020210218</t>
  </si>
  <si>
    <t>7.14% ANDHRA SDL 2037</t>
  </si>
  <si>
    <t>IN1020210226</t>
  </si>
  <si>
    <t>7.14% ANDHRA SDL 2041</t>
  </si>
  <si>
    <t>IN1220210026</t>
  </si>
  <si>
    <t>6.25% ASSAM SDL 2026</t>
  </si>
  <si>
    <t>IN1320210058</t>
  </si>
  <si>
    <t>6.77% BIHAR SDL 2028</t>
  </si>
  <si>
    <t>IN1620210089</t>
  </si>
  <si>
    <t>6.98% HARYANA SDL 2031</t>
  </si>
  <si>
    <t>IN2220210206</t>
  </si>
  <si>
    <t>7.1% MAHARASHTRA SDL 2036</t>
  </si>
  <si>
    <t>IN3120210155</t>
  </si>
  <si>
    <t>IN4520210118</t>
  </si>
  <si>
    <t>7.14% TELANGANA SDL 2041</t>
  </si>
  <si>
    <t>IN3420210087</t>
  </si>
  <si>
    <t>7.0% WESTBENGAL SDL 2031</t>
  </si>
  <si>
    <t>IN1420210073</t>
  </si>
  <si>
    <t>IN1520210080</t>
  </si>
  <si>
    <t>6.98% GUJARAT SDL 2031</t>
  </si>
  <si>
    <t>IN4920210056</t>
  </si>
  <si>
    <t>IN2220210214</t>
  </si>
  <si>
    <t>6.24% MAHARASHTRA SDL 2026</t>
  </si>
  <si>
    <t>IN3120210163</t>
  </si>
  <si>
    <t>7.0% TAMILNADU SDL 2031</t>
  </si>
  <si>
    <t>IN4520210126</t>
  </si>
  <si>
    <t>7.09% TELANGANA SDL 2034</t>
  </si>
  <si>
    <t>IN3320210062</t>
  </si>
  <si>
    <t>7.02% UTTARPRADESH SDL 2031</t>
  </si>
  <si>
    <t>IN3420210095</t>
  </si>
  <si>
    <t>IN1220210034</t>
  </si>
  <si>
    <t>6.97% ASSAM SDL 2031</t>
  </si>
  <si>
    <t>IN1620210097</t>
  </si>
  <si>
    <t>6.92% HARYANA SDL 2030</t>
  </si>
  <si>
    <t>IN2220210222</t>
  </si>
  <si>
    <t>6.43% MAHARASHTRA SDL 2027</t>
  </si>
  <si>
    <t>IN2620210038</t>
  </si>
  <si>
    <t>6.97% NAGALAND SDL 2031</t>
  </si>
  <si>
    <t>IN2820210044</t>
  </si>
  <si>
    <t>6.97% PUNJAB SDL 2031</t>
  </si>
  <si>
    <t>IN3120210171</t>
  </si>
  <si>
    <t>IN3320210070</t>
  </si>
  <si>
    <t>6.97% UTTARPRADESH SDL 2031</t>
  </si>
  <si>
    <t>IN1220210042</t>
  </si>
  <si>
    <t>IN1420210081</t>
  </si>
  <si>
    <t>6.97% GOA SDL 2031</t>
  </si>
  <si>
    <t>IN2020210109</t>
  </si>
  <si>
    <t>6.97% KERALA SDL 2031</t>
  </si>
  <si>
    <t>IN2020210117</t>
  </si>
  <si>
    <t>7.19% KERALA SDL 2051</t>
  </si>
  <si>
    <t>IN2220210230</t>
  </si>
  <si>
    <t>6.38% MAHARASHTRA SDL 2027</t>
  </si>
  <si>
    <t>IN3120210189</t>
  </si>
  <si>
    <t>IN3320210088</t>
  </si>
  <si>
    <t>6.98% UTTARPRADESH SDL 2031</t>
  </si>
  <si>
    <t>IN3420210103</t>
  </si>
  <si>
    <t>6.99% WESTBENGAL SDL 2031</t>
  </si>
  <si>
    <t>IN1020210234</t>
  </si>
  <si>
    <t>7.05% ANDHRA SDL 2035</t>
  </si>
  <si>
    <t>IN1520210098</t>
  </si>
  <si>
    <t>6.28% GUJARAT SDL 2027</t>
  </si>
  <si>
    <t>IN1620210105</t>
  </si>
  <si>
    <t>6.87% HARYANA SDL 2031</t>
  </si>
  <si>
    <t>IN1720210013</t>
  </si>
  <si>
    <t>6.93% HIMACHAL PR SDL 2031</t>
  </si>
  <si>
    <t>IN1720210021</t>
  </si>
  <si>
    <t>6.98% HIMACHAL PR SDL 2032</t>
  </si>
  <si>
    <t>IN4920210064</t>
  </si>
  <si>
    <t>7.08% JAMMUKASHMIR SDL 2036</t>
  </si>
  <si>
    <t>IN2020210125</t>
  </si>
  <si>
    <t>7.04% KERALA SDL 2034</t>
  </si>
  <si>
    <t>IN2020210133</t>
  </si>
  <si>
    <t>7.06% KERALA SDL 2039</t>
  </si>
  <si>
    <t>IN2120210025</t>
  </si>
  <si>
    <t>5.99% MADHYAPRADESH SDL 2026</t>
  </si>
  <si>
    <t>IN2920210258</t>
  </si>
  <si>
    <t>IN4520210134</t>
  </si>
  <si>
    <t>7.05% TELANGANA SDL 2035</t>
  </si>
  <si>
    <t>IN3420210111</t>
  </si>
  <si>
    <t>7.12% WESTBENGAL SDL 2051</t>
  </si>
  <si>
    <t>IN1320210066</t>
  </si>
  <si>
    <t>6.85% BIHAR SDL 2030</t>
  </si>
  <si>
    <t>IN1420210099</t>
  </si>
  <si>
    <t>6.88% GOA SDL 2031</t>
  </si>
  <si>
    <t>IN1520210106</t>
  </si>
  <si>
    <t>IN2420210048</t>
  </si>
  <si>
    <t>7.02% MEGHALAYA SDL 2041</t>
  </si>
  <si>
    <t>IN2520210039</t>
  </si>
  <si>
    <t>7.0% MIZORAM SDL 2034</t>
  </si>
  <si>
    <t>IN2820210069</t>
  </si>
  <si>
    <t>6.89% PUNJAB SDL 2031</t>
  </si>
  <si>
    <t>IN2920210266</t>
  </si>
  <si>
    <t>6.87% RAJASTHAN SDL 2031</t>
  </si>
  <si>
    <t>IN4520210142</t>
  </si>
  <si>
    <t>7.0% TELANGANA SDL 2036</t>
  </si>
  <si>
    <t>IN3320210096</t>
  </si>
  <si>
    <t>6.89% UTTARPRADESH SDL 2031</t>
  </si>
  <si>
    <t>IN3420210129</t>
  </si>
  <si>
    <t>6.85% WESTBENGAL SDL 2031</t>
  </si>
  <si>
    <t>IN1020210242</t>
  </si>
  <si>
    <t>IN1020210259</t>
  </si>
  <si>
    <t>7.02% ANDHRA SDL 2041</t>
  </si>
  <si>
    <t>IN1020210267</t>
  </si>
  <si>
    <t>6.98% ANDHRA SDL 2036</t>
  </si>
  <si>
    <t>IN1220210067</t>
  </si>
  <si>
    <t>6.87% ASSAM SDL 2031</t>
  </si>
  <si>
    <t>IN3520210037</t>
  </si>
  <si>
    <t>6.53% CHHATTISGARH SDL 2028</t>
  </si>
  <si>
    <t>IN1420210107</t>
  </si>
  <si>
    <t>IN3720210019</t>
  </si>
  <si>
    <t>6.87% JHARKHAND SDL 2031</t>
  </si>
  <si>
    <t>IN2120210033</t>
  </si>
  <si>
    <t>6.85% MADHYAPRADESH SDL 2031</t>
  </si>
  <si>
    <t>IN2220210248</t>
  </si>
  <si>
    <t>6.91% MAHARASHTRA SDL 2033</t>
  </si>
  <si>
    <t>IN2220210255</t>
  </si>
  <si>
    <t>6.91% MAHARASHTRA SDL 2034</t>
  </si>
  <si>
    <t>IN2320210049</t>
  </si>
  <si>
    <t>6.87% MANIPUR SDL 2031</t>
  </si>
  <si>
    <t>IN3320210104</t>
  </si>
  <si>
    <t>6.87% UTTARPRADESH SDL 2031</t>
  </si>
  <si>
    <t>IN3420210137</t>
  </si>
  <si>
    <t>6.98% WESTBENGAL SDL 2036</t>
  </si>
  <si>
    <t>IN1020210275</t>
  </si>
  <si>
    <t>6.86% ANDHRA SDL 2035</t>
  </si>
  <si>
    <t>IN1020210283</t>
  </si>
  <si>
    <t>6.87% ANDHRA SDL 2040</t>
  </si>
  <si>
    <t>IN2020210141</t>
  </si>
  <si>
    <t>6.86% KERALA SDL 2035</t>
  </si>
  <si>
    <t>IN2620210046</t>
  </si>
  <si>
    <t>6.8% NAGALAND SDL 2031</t>
  </si>
  <si>
    <t>IN2920210274</t>
  </si>
  <si>
    <t>IN2920210282</t>
  </si>
  <si>
    <t>6.86% RAJASTHAN SDL 2036</t>
  </si>
  <si>
    <t>IN3020210024</t>
  </si>
  <si>
    <t>6.8% SIKKIM SDL 2031</t>
  </si>
  <si>
    <t>IN3120210197</t>
  </si>
  <si>
    <t>6.76% TAMILNADU SDL 2031</t>
  </si>
  <si>
    <t>IN1020210291</t>
  </si>
  <si>
    <t>6.93% ANDHRA SDL 2038</t>
  </si>
  <si>
    <t>IN1020210309</t>
  </si>
  <si>
    <t>6.94% ANDHRA SDL 2041</t>
  </si>
  <si>
    <t>IN1220210075</t>
  </si>
  <si>
    <t>IN1420210115</t>
  </si>
  <si>
    <t>6.83% GOA SDL 2031</t>
  </si>
  <si>
    <t>IN4920210072</t>
  </si>
  <si>
    <t>6.98% JAMMUKASHMIR SDL 2036</t>
  </si>
  <si>
    <t>IN2020210158</t>
  </si>
  <si>
    <t>6.99% KERALA SDL 2036</t>
  </si>
  <si>
    <t>IN3820210018</t>
  </si>
  <si>
    <t>5.96% PUDUCHERRY SDL 2026</t>
  </si>
  <si>
    <t>IN2820210085</t>
  </si>
  <si>
    <t>6.84% PUNJAB SDL 2031</t>
  </si>
  <si>
    <t>IN2820210093</t>
  </si>
  <si>
    <t>6.98% PUNJAB SDL 2033</t>
  </si>
  <si>
    <t>IN2920210290</t>
  </si>
  <si>
    <t>6.23% RAJASTHAN SDL 2027</t>
  </si>
  <si>
    <t>IN2920210308</t>
  </si>
  <si>
    <t>6.94% RAJASTHAN SDL 2033</t>
  </si>
  <si>
    <t>IN4520210159</t>
  </si>
  <si>
    <t>6.93% TELANGANA SDL 2037</t>
  </si>
  <si>
    <t>IN3220210014</t>
  </si>
  <si>
    <t>6.99% TRIPURA SDL 2036</t>
  </si>
  <si>
    <t>IN3320210112</t>
  </si>
  <si>
    <t>6.84% UTTARPRADESH SDL 2031</t>
  </si>
  <si>
    <t>IN3420210145</t>
  </si>
  <si>
    <t>IN1020210317</t>
  </si>
  <si>
    <t>7.04% ANDHRA SDL 2034</t>
  </si>
  <si>
    <t>IN1020210325</t>
  </si>
  <si>
    <t>7.09% ANDHRA SDL 2039</t>
  </si>
  <si>
    <t>IN1220210083</t>
  </si>
  <si>
    <t>6.91% ASSAM SDL 2031</t>
  </si>
  <si>
    <t>IN1320210074</t>
  </si>
  <si>
    <t>6.87% BIHAR SDL 2030</t>
  </si>
  <si>
    <t>IN3520210045</t>
  </si>
  <si>
    <t>6.59% CHHATTISGARH SDL 2028</t>
  </si>
  <si>
    <t>IN1420210123</t>
  </si>
  <si>
    <t>IN1520210114</t>
  </si>
  <si>
    <t>6.89% GUJARAT SDL 2031</t>
  </si>
  <si>
    <t>IN3720210027</t>
  </si>
  <si>
    <t>7.0% JHARKHAND SDL 2033</t>
  </si>
  <si>
    <t>IN1920210011</t>
  </si>
  <si>
    <t>6.88% KARNATAKA SDL 2031</t>
  </si>
  <si>
    <t>IN1920210029</t>
  </si>
  <si>
    <t>6.93% KARNATAKA SDL 2032</t>
  </si>
  <si>
    <t>IN2020210166</t>
  </si>
  <si>
    <t>7.05% KERALA SDL 2036</t>
  </si>
  <si>
    <t>IN2520210047</t>
  </si>
  <si>
    <t>7.06% MIZORAM SDL 2034</t>
  </si>
  <si>
    <t>IN2920210316</t>
  </si>
  <si>
    <t>6.01% RAJASTHAN SDL 2026</t>
  </si>
  <si>
    <t>IN2920210324</t>
  </si>
  <si>
    <t>IN3120210205</t>
  </si>
  <si>
    <t>6.9% TAMILNADU SDL 2031</t>
  </si>
  <si>
    <t>IN4520210167</t>
  </si>
  <si>
    <t>7.09% TELANGANA SDL 2040</t>
  </si>
  <si>
    <t>IN3320210120</t>
  </si>
  <si>
    <t>6.92% UTTARPRADESH SDL 2031</t>
  </si>
  <si>
    <t>IN3420210152</t>
  </si>
  <si>
    <t>7.05% WESTBENGAL SDL 2036</t>
  </si>
  <si>
    <t>IN1020210333</t>
  </si>
  <si>
    <t>IN1020210341</t>
  </si>
  <si>
    <t>IN1520210122</t>
  </si>
  <si>
    <t>6.75% GUJARAT SDL 2029</t>
  </si>
  <si>
    <t>IN1920210037</t>
  </si>
  <si>
    <t>6.96% KARNATAKA SDL 2031</t>
  </si>
  <si>
    <t>IN1920210045</t>
  </si>
  <si>
    <t>7.03% KARNATAKA SDL 2032</t>
  </si>
  <si>
    <t>IN2320210056</t>
  </si>
  <si>
    <t>IN2620210053</t>
  </si>
  <si>
    <t>7.0% NAGALAND SDL 2031</t>
  </si>
  <si>
    <t>IN2920210332</t>
  </si>
  <si>
    <t>6.98% RAJASTHAN SDL 2031</t>
  </si>
  <si>
    <t>IN3120210213</t>
  </si>
  <si>
    <t>IN3320210138</t>
  </si>
  <si>
    <t>IN1520210130</t>
  </si>
  <si>
    <t>6.04% GUJARAT SDL 2026</t>
  </si>
  <si>
    <t>IN1620210113</t>
  </si>
  <si>
    <t>6.99% HARYANA SDL 2031</t>
  </si>
  <si>
    <t>IN1920210052</t>
  </si>
  <si>
    <t>6.95% KARNATAKA SDL 2031</t>
  </si>
  <si>
    <t>IN1920210060</t>
  </si>
  <si>
    <t>IN1020210358</t>
  </si>
  <si>
    <t>7.02% ANDHRA SDL 2036</t>
  </si>
  <si>
    <t>IN1020210366</t>
  </si>
  <si>
    <t>7.02% ANDHRA SDL 2037</t>
  </si>
  <si>
    <t>IN1220210091</t>
  </si>
  <si>
    <t>6.09% ASSAM SDL 2026</t>
  </si>
  <si>
    <t>IN1220210109</t>
  </si>
  <si>
    <t>6.99% ASSAM SDL 2031</t>
  </si>
  <si>
    <t>IN1320210082</t>
  </si>
  <si>
    <t>6.95% BIHAR SDL 2030</t>
  </si>
  <si>
    <t>IN3520210052</t>
  </si>
  <si>
    <t>6.62% CHHATTISGARH SDL 2028</t>
  </si>
  <si>
    <t>IN1520210148</t>
  </si>
  <si>
    <t>IN1620210121</t>
  </si>
  <si>
    <t>6.63% HARYANA SDL 2028</t>
  </si>
  <si>
    <t>IN2920210340</t>
  </si>
  <si>
    <t>6.34% RAJASTHAN SDL 2027</t>
  </si>
  <si>
    <t>IN2920210357</t>
  </si>
  <si>
    <t>6.96% RAJASTHAN SDL 2031</t>
  </si>
  <si>
    <t>IN3320210146</t>
  </si>
  <si>
    <t>IN3420210160</t>
  </si>
  <si>
    <t>7.08% WESTBENGAL SDL 2041</t>
  </si>
  <si>
    <t>IN1020210374</t>
  </si>
  <si>
    <t>7.08% ANDHRA SDL 2035</t>
  </si>
  <si>
    <t>IN1020210382</t>
  </si>
  <si>
    <t>7.08% ANDHRA SDL 2040</t>
  </si>
  <si>
    <t>IN1320210090</t>
  </si>
  <si>
    <t>6.98% BIHAR SDL 2030</t>
  </si>
  <si>
    <t>IN1420210131</t>
  </si>
  <si>
    <t>7.0% GOA SDL 2031</t>
  </si>
  <si>
    <t>IN4920210080</t>
  </si>
  <si>
    <t>7.06% JAMMUKASHMIR SDL 2033</t>
  </si>
  <si>
    <t>IN2320210064</t>
  </si>
  <si>
    <t>7.03% MANIPUR SDL 2031</t>
  </si>
  <si>
    <t>IN2920210365</t>
  </si>
  <si>
    <t>IN3120210221</t>
  </si>
  <si>
    <t>6.96% TAMILNADU SDL 2031</t>
  </si>
  <si>
    <t>IN4520210175</t>
  </si>
  <si>
    <t>7.08% TELANGANA SDL 2042</t>
  </si>
  <si>
    <t>IN3420210178</t>
  </si>
  <si>
    <t>IN1020210390</t>
  </si>
  <si>
    <t>IN1020210408</t>
  </si>
  <si>
    <t>IN1220210125</t>
  </si>
  <si>
    <t>6.94% ASSAM SDL 2031</t>
  </si>
  <si>
    <t>IN2920210373</t>
  </si>
  <si>
    <t>6.92% RAJASTHAN SDL 2031</t>
  </si>
  <si>
    <t>IN3320210153</t>
  </si>
  <si>
    <t>6.93% UTTARPRADESH SDL 2031</t>
  </si>
  <si>
    <t>IN1920210086</t>
  </si>
  <si>
    <t>6.9% KARNATAKA SDL 2031</t>
  </si>
  <si>
    <t>IN2120210041</t>
  </si>
  <si>
    <t>6.99% MADHYAPRADESH SDL 2041</t>
  </si>
  <si>
    <t>IN3120210239</t>
  </si>
  <si>
    <t>6.71% TAMILNADU SDL 2029</t>
  </si>
  <si>
    <t>IN4520210183</t>
  </si>
  <si>
    <t>6.99% TELANGANA SDL 2043</t>
  </si>
  <si>
    <t>IN3320210161</t>
  </si>
  <si>
    <t>IN3420210186</t>
  </si>
  <si>
    <t>6.98% WESTBENGAL SDL 2037</t>
  </si>
  <si>
    <t>IN1320210108</t>
  </si>
  <si>
    <t>IN1720210039</t>
  </si>
  <si>
    <t>6.86% HIMACHAL PR SDL 2030</t>
  </si>
  <si>
    <t>IN1720210047</t>
  </si>
  <si>
    <t>6.91% HIMACHAL PR SDL 2031</t>
  </si>
  <si>
    <t>IN1720210054</t>
  </si>
  <si>
    <t>6.93% HIMACHAL PR SDL 2032</t>
  </si>
  <si>
    <t>IN1720210062</t>
  </si>
  <si>
    <t>6.92% HIMACHAL PR SDL 2033</t>
  </si>
  <si>
    <t>IN1920210102</t>
  </si>
  <si>
    <t>6.87% KARNATAKA SDL 2031</t>
  </si>
  <si>
    <t>IN3820210034</t>
  </si>
  <si>
    <t>6.62% PUDUCHERRY SDL 2028</t>
  </si>
  <si>
    <t>IN3420210194</t>
  </si>
  <si>
    <t>6.91% WESTBENGAL SDL 2031</t>
  </si>
  <si>
    <t>IN1020210416</t>
  </si>
  <si>
    <t>6.92% ANDHRA SDL 2041</t>
  </si>
  <si>
    <t>IN1920210128</t>
  </si>
  <si>
    <t>6.83% KARNATAKA SDL 2031</t>
  </si>
  <si>
    <t>IN2920210381</t>
  </si>
  <si>
    <t>6.07% RAJASTHAN SDL 2026</t>
  </si>
  <si>
    <t>IN2920210399</t>
  </si>
  <si>
    <t>IN3020210032</t>
  </si>
  <si>
    <t>6.87% SIKKIM SDL 2031</t>
  </si>
  <si>
    <t>IN3120210247</t>
  </si>
  <si>
    <t>6.92% TAMILNADU SDL 2046</t>
  </si>
  <si>
    <t>IN1220210158</t>
  </si>
  <si>
    <t>6.04% ASSAM SDL 2026</t>
  </si>
  <si>
    <t>IN1220210166</t>
  </si>
  <si>
    <t>IN1320210116</t>
  </si>
  <si>
    <t>6.83% BIHAR SDL 2030</t>
  </si>
  <si>
    <t>IN4920210098</t>
  </si>
  <si>
    <t>6.94% JAMMUKASHMIR SDL 2036</t>
  </si>
  <si>
    <t>IN1920210136</t>
  </si>
  <si>
    <t>IN1920210144</t>
  </si>
  <si>
    <t>6.88% KARNATAKA SDL 2032</t>
  </si>
  <si>
    <t>IN3120210254</t>
  </si>
  <si>
    <t>6.66% TAMILNADU SDL 2029</t>
  </si>
  <si>
    <t>IN4520210191</t>
  </si>
  <si>
    <t>6.96% TELANGANA SDL 2045</t>
  </si>
  <si>
    <t>IN1320210124</t>
  </si>
  <si>
    <t>6.84% BIHAR SDL 2030</t>
  </si>
  <si>
    <t>IN1420210149</t>
  </si>
  <si>
    <t>IN1920210151</t>
  </si>
  <si>
    <t>IN3820210042</t>
  </si>
  <si>
    <t>6.3% PUDUCHERRY SDL 2027</t>
  </si>
  <si>
    <t>IN3120210262</t>
  </si>
  <si>
    <t>IN3420210202</t>
  </si>
  <si>
    <t>6.94% WESTBENGAL SDL 2036</t>
  </si>
  <si>
    <t>IN1920210169</t>
  </si>
  <si>
    <t>6.89% KARNATAKA SDL 2033</t>
  </si>
  <si>
    <t>IN1220210174</t>
  </si>
  <si>
    <t>IN1420210156</t>
  </si>
  <si>
    <t>6.98% GOA SDL 2031</t>
  </si>
  <si>
    <t>IN4920210106</t>
  </si>
  <si>
    <t>7.0% JAMMUKASHMIR SDL 2033</t>
  </si>
  <si>
    <t>IN1920210177</t>
  </si>
  <si>
    <t>IN1920210185</t>
  </si>
  <si>
    <t>7.02% KARNATAKA SDL 2033</t>
  </si>
  <si>
    <t>IN2620210061</t>
  </si>
  <si>
    <t>IN3120210270</t>
  </si>
  <si>
    <t>7.07% TAMILNADU SDL 2038</t>
  </si>
  <si>
    <t>IN4520210209</t>
  </si>
  <si>
    <t>7.04% TELANGANA SDL 2032</t>
  </si>
  <si>
    <t>IN3320210179</t>
  </si>
  <si>
    <t>6.96% UTTARPRADESH SDL 2031</t>
  </si>
  <si>
    <t>IN3420210210</t>
  </si>
  <si>
    <t>IN1220210182</t>
  </si>
  <si>
    <t>IN1220210190</t>
  </si>
  <si>
    <t>7.03% ASSAM SDL 2031</t>
  </si>
  <si>
    <t>IN1420210164</t>
  </si>
  <si>
    <t>IN1720210070</t>
  </si>
  <si>
    <t>7.03% HIMACHAL PR SDL 2031</t>
  </si>
  <si>
    <t>IN1720210088</t>
  </si>
  <si>
    <t>7.14% HIMACHAL PR SDL 2033</t>
  </si>
  <si>
    <t>IN4920210114</t>
  </si>
  <si>
    <t>7.14% JAMMUKASHMIR SDL 2036</t>
  </si>
  <si>
    <t>IN1920210193</t>
  </si>
  <si>
    <t>7.02% KARNATAKA SDL 2031</t>
  </si>
  <si>
    <t>IN1920210201</t>
  </si>
  <si>
    <t>7.12% KARNATAKA SDL 2034</t>
  </si>
  <si>
    <t>IN2020210174</t>
  </si>
  <si>
    <t>7.14% KERALA SDL 2035</t>
  </si>
  <si>
    <t>IN2320210072</t>
  </si>
  <si>
    <t>IN3820210059</t>
  </si>
  <si>
    <t>6.96% PUDUCHERRY SDL 2030</t>
  </si>
  <si>
    <t>IN2820210127</t>
  </si>
  <si>
    <t>7.14% PUNJAB SDL 2036</t>
  </si>
  <si>
    <t>IN2920210407</t>
  </si>
  <si>
    <t>IN2920210415</t>
  </si>
  <si>
    <t>7.03% RAJASTHAN SDL 2031</t>
  </si>
  <si>
    <t>IN3120210288</t>
  </si>
  <si>
    <t>7.02% TAMILNADU SDL 2031</t>
  </si>
  <si>
    <t>IN4520210217</t>
  </si>
  <si>
    <t>7.14% TELANGANA SDL 2033</t>
  </si>
  <si>
    <t>IN3320210187</t>
  </si>
  <si>
    <t>7.04% UTTARPRADESH SDL 2031</t>
  </si>
  <si>
    <t>IN3620210036</t>
  </si>
  <si>
    <t>7.05% UTTARAKHAND SDL 2031</t>
  </si>
  <si>
    <t>IN3420210228</t>
  </si>
  <si>
    <t>7.12% WESTBENGAL SDL 2036</t>
  </si>
  <si>
    <t>IN1020210424</t>
  </si>
  <si>
    <t>7.14% ANDHRA SDL 2035</t>
  </si>
  <si>
    <t>IN1020210432</t>
  </si>
  <si>
    <t>7.14% ANDHRA SDL 2040</t>
  </si>
  <si>
    <t>IN1020210440</t>
  </si>
  <si>
    <t>IN1220210208</t>
  </si>
  <si>
    <t>7.12% ASSAM SDL 2032</t>
  </si>
  <si>
    <t>IN1620210139</t>
  </si>
  <si>
    <t>7.13% HARYANA SDL 2032</t>
  </si>
  <si>
    <t>IN1920210219</t>
  </si>
  <si>
    <t>7.1% KARNATAKA SDL 2032</t>
  </si>
  <si>
    <t>IN1920210227</t>
  </si>
  <si>
    <t>7.18% KARNATAKA SDL 2033</t>
  </si>
  <si>
    <t>IN1920210235</t>
  </si>
  <si>
    <t>7.22% KARNATAKA SDL 2035</t>
  </si>
  <si>
    <t>IN2820210135</t>
  </si>
  <si>
    <t>7.14% PUNJAB SDL 2032</t>
  </si>
  <si>
    <t>IN2820210143</t>
  </si>
  <si>
    <t>7.19% PUNJAB SDL 2037</t>
  </si>
  <si>
    <t>IN4520210225</t>
  </si>
  <si>
    <t>7.18% TELANGANA SDL 2033</t>
  </si>
  <si>
    <t>IN3320210195</t>
  </si>
  <si>
    <t>7.12% UTTARPRADESH SDL 2032</t>
  </si>
  <si>
    <t>IN3420210236</t>
  </si>
  <si>
    <t>7.14% WESTBENGAL SDL 2032</t>
  </si>
  <si>
    <t>IN1020210457</t>
  </si>
  <si>
    <t>7.24% ANDHRA SDL 2038</t>
  </si>
  <si>
    <t>IN1020210465</t>
  </si>
  <si>
    <t>7.18% ANDHRA SDL 2040</t>
  </si>
  <si>
    <t>IN1020210473</t>
  </si>
  <si>
    <t>7.22% ANDHRA SDL 2042</t>
  </si>
  <si>
    <t>IN1920210243</t>
  </si>
  <si>
    <t>7.14% KARNATAKA SDL 2032</t>
  </si>
  <si>
    <t>IN1920210250</t>
  </si>
  <si>
    <t>7.29% KARNATAKA SDL2034</t>
  </si>
  <si>
    <t>IN1920210268</t>
  </si>
  <si>
    <t>7.31% KARNATAKA SDL 2035</t>
  </si>
  <si>
    <t>IN3820210067</t>
  </si>
  <si>
    <t>7.31% PUDUCHERRY SDL 2035</t>
  </si>
  <si>
    <t>IN2920210423</t>
  </si>
  <si>
    <t>7.14% RAJASTHAN SDL 2032</t>
  </si>
  <si>
    <t>IN3120210296</t>
  </si>
  <si>
    <t>7.04% TAMILNADU SDL 2030</t>
  </si>
  <si>
    <t>IN4520210233</t>
  </si>
  <si>
    <t>7.28% TELANGANA SDL 2035</t>
  </si>
  <si>
    <t>IN3320210203</t>
  </si>
  <si>
    <t>7.15% UTTARPRADESH SDL 2032</t>
  </si>
  <si>
    <t>IN1320210132</t>
  </si>
  <si>
    <t>7.24% BIHAR SDL 2032</t>
  </si>
  <si>
    <t>IN1420210172</t>
  </si>
  <si>
    <t>7.23% GOA SDL 2032</t>
  </si>
  <si>
    <t>IN1920210276</t>
  </si>
  <si>
    <t>7.35% KARNATAKA SDL 2036</t>
  </si>
  <si>
    <t>IN1920210284</t>
  </si>
  <si>
    <t>7.33% KARNATAKA SDL 2037</t>
  </si>
  <si>
    <t>IN1920210292</t>
  </si>
  <si>
    <t>7.33% KARNATAKA SDL 2040</t>
  </si>
  <si>
    <t>IN2120210058</t>
  </si>
  <si>
    <t>7.33% MADHYAPRADESH SDL 2042</t>
  </si>
  <si>
    <t>IN2320210080</t>
  </si>
  <si>
    <t>7.23% MANIPUR SDL 2032</t>
  </si>
  <si>
    <t>IN2920210431</t>
  </si>
  <si>
    <t>6.43% RAJASTHAN SDL 2027</t>
  </si>
  <si>
    <t>IN4520210241</t>
  </si>
  <si>
    <t>7.34% TELANGANA SDL 2034</t>
  </si>
  <si>
    <t>IN3320210211</t>
  </si>
  <si>
    <t>7.24% UTTARPRADESH SDL 2032</t>
  </si>
  <si>
    <t>IN3420210244</t>
  </si>
  <si>
    <t>7.23% WESTBENGAL SDL 2032</t>
  </si>
  <si>
    <t>IN1120210027</t>
  </si>
  <si>
    <t>7.27% ARUNACHAL PR SDL 2032</t>
  </si>
  <si>
    <t>IN1520210171</t>
  </si>
  <si>
    <t>IN1920210300</t>
  </si>
  <si>
    <t>7.37% KARNATAKA SDL 2038</t>
  </si>
  <si>
    <t>IN1920210318</t>
  </si>
  <si>
    <t>7.36% KARNATAKA SDL 2039</t>
  </si>
  <si>
    <t>IN2520210054</t>
  </si>
  <si>
    <t>7.29% MIZORAM SDL 2033</t>
  </si>
  <si>
    <t>IN3820210075</t>
  </si>
  <si>
    <t>6.9% PUDUCHERRY SDL 2028</t>
  </si>
  <si>
    <t>IN2920210449</t>
  </si>
  <si>
    <t>IN2920210456</t>
  </si>
  <si>
    <t>7.24% RAJASTHAN SDL 2032</t>
  </si>
  <si>
    <t>IN3020210040</t>
  </si>
  <si>
    <t>7.27% SIKKIM SDL 2032</t>
  </si>
  <si>
    <t>IN3120210304</t>
  </si>
  <si>
    <t>7.24% TAMILNADU SDL 2032</t>
  </si>
  <si>
    <t>IN3320210229</t>
  </si>
  <si>
    <t>7.28% UTTARPRADESH SDL 2032</t>
  </si>
  <si>
    <t>IN3620210044</t>
  </si>
  <si>
    <t>7.25% UTTARAKHAND SDL 2032</t>
  </si>
  <si>
    <t>IN3420210251</t>
  </si>
  <si>
    <t>7.48% WESTBENGAL SDL 2037</t>
  </si>
  <si>
    <t>IN1620210147</t>
  </si>
  <si>
    <t>6.96% HARYANA SDL 2029</t>
  </si>
  <si>
    <t>IN1920210326</t>
  </si>
  <si>
    <t>7.21% KARNATAKA SDL 2032</t>
  </si>
  <si>
    <t>IN1920210334</t>
  </si>
  <si>
    <t>7.32% KARNATAKA SDL 2034</t>
  </si>
  <si>
    <t>IN2920210464</t>
  </si>
  <si>
    <t>6.2% RAJASTHAN SDL 2026</t>
  </si>
  <si>
    <t>IN2920210472</t>
  </si>
  <si>
    <t>7.21% RAJASTHAN SDL 2032</t>
  </si>
  <si>
    <t>IN3120210312</t>
  </si>
  <si>
    <t>7.33% TAMILNADU SDL 2052</t>
  </si>
  <si>
    <t>IN1020210481</t>
  </si>
  <si>
    <t>7.37% ANDHRA SDL 2038</t>
  </si>
  <si>
    <t>IN1020210499</t>
  </si>
  <si>
    <t>7.37% ANDHRA SDL 2042</t>
  </si>
  <si>
    <t>IN1220210216</t>
  </si>
  <si>
    <t>7.32% ASSAM SDL 2032</t>
  </si>
  <si>
    <t>IN1920210342</t>
  </si>
  <si>
    <t>7.3% KARNATAKA SDL 2032</t>
  </si>
  <si>
    <t>IN1920210359</t>
  </si>
  <si>
    <t>7.44% KARNATAKA SDL 2035</t>
  </si>
  <si>
    <t>IN2220210271</t>
  </si>
  <si>
    <t>6.54% MAHARASHTRA SDL 2027</t>
  </si>
  <si>
    <t>IN2220210289</t>
  </si>
  <si>
    <t>6.99% MAHARASHTRA SDL 2029</t>
  </si>
  <si>
    <t>IN2320210098</t>
  </si>
  <si>
    <t>7.34% MANIPUR SDL 2032</t>
  </si>
  <si>
    <t>IN2520210062</t>
  </si>
  <si>
    <t>7.05% MIZORAM SDL 2029</t>
  </si>
  <si>
    <t>IN2920210480</t>
  </si>
  <si>
    <t>IN3120210320</t>
  </si>
  <si>
    <t>IN4520210258</t>
  </si>
  <si>
    <t>7.37% TELANGANA SDL 2036</t>
  </si>
  <si>
    <t>IN1020210507</t>
  </si>
  <si>
    <t>7.13% ANDHRA SDL 2040</t>
  </si>
  <si>
    <t>IN1020210515</t>
  </si>
  <si>
    <t>7.13% ANDHRA SDL 2041</t>
  </si>
  <si>
    <t>IN1220210224</t>
  </si>
  <si>
    <t>6.85% ASSAM SDL 2029</t>
  </si>
  <si>
    <t>IN1220210232</t>
  </si>
  <si>
    <t>7.09% ASSAM SDL 2032</t>
  </si>
  <si>
    <t>IN1520210197</t>
  </si>
  <si>
    <t>7.06% GUJARAT SDL 2032</t>
  </si>
  <si>
    <t>IN4920210122</t>
  </si>
  <si>
    <t>7.13% JAMMUKASHMIR SDL 2034</t>
  </si>
  <si>
    <t>IN1920210367</t>
  </si>
  <si>
    <t>7.16% KARNATAKA SDL 2036</t>
  </si>
  <si>
    <t>IN1920210375</t>
  </si>
  <si>
    <t>7.12% KARNATAKA SDL 2037</t>
  </si>
  <si>
    <t>IN2820210150</t>
  </si>
  <si>
    <t>7.12% PUNJAB SDL 2037</t>
  </si>
  <si>
    <t>IN2920210498</t>
  </si>
  <si>
    <t>7.09% RAJASTHAN SDL 2032</t>
  </si>
  <si>
    <t>IN3120210338</t>
  </si>
  <si>
    <t>7.13% TAMILNADU SDL 2047</t>
  </si>
  <si>
    <t>IN1220210240</t>
  </si>
  <si>
    <t>IN1320210140</t>
  </si>
  <si>
    <t>7.13% BIHAR SDL 2032</t>
  </si>
  <si>
    <t>IN1520210205</t>
  </si>
  <si>
    <t>7.09% GUJARAT SDL 2032</t>
  </si>
  <si>
    <t>IN1920210383</t>
  </si>
  <si>
    <t>7.13% KARNATAKA SDL 2038</t>
  </si>
  <si>
    <t>IN1920210391</t>
  </si>
  <si>
    <t>7.13% KARNATAKA SDL 2039</t>
  </si>
  <si>
    <t>IN3820210083</t>
  </si>
  <si>
    <t>6.99% PUDUCHERRY SDL 2029</t>
  </si>
  <si>
    <t>IN3120210346</t>
  </si>
  <si>
    <t>7.02% TAMILNADU SDL 2030</t>
  </si>
  <si>
    <t>IN3120210353</t>
  </si>
  <si>
    <t>7.1% TAMILNADU SDL 2032</t>
  </si>
  <si>
    <t>IN4520210266</t>
  </si>
  <si>
    <t>7.13% TELANGANA SDL 2037</t>
  </si>
  <si>
    <t>IN1020210531</t>
  </si>
  <si>
    <t>7.13% ANDHRA SDL 2039</t>
  </si>
  <si>
    <t>IN1320210157</t>
  </si>
  <si>
    <t>7.17% BIHAR SDL 2032</t>
  </si>
  <si>
    <t>IN1420210180</t>
  </si>
  <si>
    <t>7.15% GOA SDL 2032</t>
  </si>
  <si>
    <t>IN1520210213</t>
  </si>
  <si>
    <t>7.12% GUJARAT SDL 2032</t>
  </si>
  <si>
    <t>IN1620210154</t>
  </si>
  <si>
    <t>7.13% HARYANA SDL 2042</t>
  </si>
  <si>
    <t>IN4920210130</t>
  </si>
  <si>
    <t>7.12% JAMMUKASHMIR SDL 2037</t>
  </si>
  <si>
    <t>IN2020210182</t>
  </si>
  <si>
    <t>7.17% KERALA SDL 2032</t>
  </si>
  <si>
    <t>IN2920210506</t>
  </si>
  <si>
    <t>6.48% RAJASTHAN SDL 2027</t>
  </si>
  <si>
    <t>IN2920210514</t>
  </si>
  <si>
    <t>7.17% RAJASTHAN SDL 2032</t>
  </si>
  <si>
    <t>IN3120210361</t>
  </si>
  <si>
    <t>7.03% TAMILNADU SDL 2030</t>
  </si>
  <si>
    <t>IN3120210379</t>
  </si>
  <si>
    <t>7.14% TAMILNADU SDL 2032</t>
  </si>
  <si>
    <t>IN3120210387</t>
  </si>
  <si>
    <t>7.19% TAMILNADU SDL 2042</t>
  </si>
  <si>
    <t>IN4520210274</t>
  </si>
  <si>
    <t>7.13% TELANGANA SDL 2034</t>
  </si>
  <si>
    <t>IN3420210269</t>
  </si>
  <si>
    <t>7.17% WESTBENGAL SDL 2032</t>
  </si>
  <si>
    <t>IN1020210549</t>
  </si>
  <si>
    <t>7.48% ANDHRA SDL 2038</t>
  </si>
  <si>
    <t>IN1020210556</t>
  </si>
  <si>
    <t>7.31% ANDHRA SDL 2042</t>
  </si>
  <si>
    <t>IN1520210221</t>
  </si>
  <si>
    <t>7.25% GUJARAT SDL 2032</t>
  </si>
  <si>
    <t>IN1620210170</t>
  </si>
  <si>
    <t>7.25% HARYANA SDL 2032</t>
  </si>
  <si>
    <t>IN1620210188</t>
  </si>
  <si>
    <t>7.43% HARYANA SDL 2041</t>
  </si>
  <si>
    <t>IN3720210035</t>
  </si>
  <si>
    <t>7.28% JHARKHAND SDL 2037</t>
  </si>
  <si>
    <t>IN2120210066</t>
  </si>
  <si>
    <t>7.08% MADHYAPRADESH SDL 2029</t>
  </si>
  <si>
    <t>IN2520210070</t>
  </si>
  <si>
    <t>7.25% MIZORAM SDL 2034</t>
  </si>
  <si>
    <t>IN3820210091</t>
  </si>
  <si>
    <t>7.35% PUDUCHERRY SDL 2033</t>
  </si>
  <si>
    <t>IN3120210395</t>
  </si>
  <si>
    <t>7.12% TAMILNADU SDL 2030</t>
  </si>
  <si>
    <t>IN3120210403</t>
  </si>
  <si>
    <t>7.25% TAMILNADU SDL 2032</t>
  </si>
  <si>
    <t>IN3120210411</t>
  </si>
  <si>
    <t>IN3120210429</t>
  </si>
  <si>
    <t>7.33% TAMILNADU SDL 2057</t>
  </si>
  <si>
    <t>IN4920210148</t>
  </si>
  <si>
    <t>7.39% JAMMUKASHMIR SDL 2037</t>
  </si>
  <si>
    <t>IN3720210043</t>
  </si>
  <si>
    <t>7.35% JHARKHAND SDL 2038</t>
  </si>
  <si>
    <t>IN2820210168</t>
  </si>
  <si>
    <t>7.41% PUNJAB SDL 2042</t>
  </si>
  <si>
    <t>IN2920210522</t>
  </si>
  <si>
    <t>IN3020210057</t>
  </si>
  <si>
    <t>7.24% SIKKIM SDL 2032</t>
  </si>
  <si>
    <t>IN3120210437</t>
  </si>
  <si>
    <t>7.09% TAMILNADU SDL 2030</t>
  </si>
  <si>
    <t>IN3120210445</t>
  </si>
  <si>
    <t>7.19% TAMILNADU SDL 2032</t>
  </si>
  <si>
    <t>IN3120210452</t>
  </si>
  <si>
    <t>7.39% TAMILNADU SDL 2052</t>
  </si>
  <si>
    <t>IN4520210282</t>
  </si>
  <si>
    <t>7.34% TELANGANA SDL 2035</t>
  </si>
  <si>
    <t>IN3420210277</t>
  </si>
  <si>
    <t>7.46% WESTBENGAL SDL 2040</t>
  </si>
  <si>
    <t>IN1620210196</t>
  </si>
  <si>
    <t>7.09% HARYANA SDL 2029</t>
  </si>
  <si>
    <t>IN1620210204</t>
  </si>
  <si>
    <t>7.26% HARYANA SDL 2032</t>
  </si>
  <si>
    <t>IN1620210212</t>
  </si>
  <si>
    <t>7.4% HARYANA SDL 2037</t>
  </si>
  <si>
    <t>IN2020210190</t>
  </si>
  <si>
    <t>7.42% KERALA SDL 2034</t>
  </si>
  <si>
    <t>IN2420210063</t>
  </si>
  <si>
    <t>7.27% MEGHALAYA SDL 2032</t>
  </si>
  <si>
    <t>IN2920210530</t>
  </si>
  <si>
    <t>IN2920210548</t>
  </si>
  <si>
    <t>7.37% RAJASTHAN SDL 2034</t>
  </si>
  <si>
    <t>IN3120210460</t>
  </si>
  <si>
    <t>7.13% TAMILNADU SDL 2030</t>
  </si>
  <si>
    <t>IN3120210478</t>
  </si>
  <si>
    <t>7.23% TAMILNADU SDL 2032</t>
  </si>
  <si>
    <t>IN3120210486</t>
  </si>
  <si>
    <t>7.4% TAMILNADU SDL 2042</t>
  </si>
  <si>
    <t>IN3120210494</t>
  </si>
  <si>
    <t>7.43% TAMILNADU SDL 2047</t>
  </si>
  <si>
    <t>IN3420210285</t>
  </si>
  <si>
    <t>7.4% WESTBENGAL SDL 2038</t>
  </si>
  <si>
    <t>IN1020210564</t>
  </si>
  <si>
    <t>7.44% ANDHRA SDL 2042</t>
  </si>
  <si>
    <t>IN1220210257</t>
  </si>
  <si>
    <t>7.33% ASSAM SDL 2032</t>
  </si>
  <si>
    <t>IN1420210198</t>
  </si>
  <si>
    <t>7.34% GOA SDL 2032</t>
  </si>
  <si>
    <t>IN1520210239</t>
  </si>
  <si>
    <t>7.29% GUJARAT SDL 2032</t>
  </si>
  <si>
    <t>IN2020210208</t>
  </si>
  <si>
    <t>7.31% KERALA SDL 2032</t>
  </si>
  <si>
    <t>IN2020210224</t>
  </si>
  <si>
    <t>7.4% KERALA SDL 2037</t>
  </si>
  <si>
    <t>IN2320210106</t>
  </si>
  <si>
    <t>IN2620210079</t>
  </si>
  <si>
    <t>7.34% NAGALAND SDL 2032</t>
  </si>
  <si>
    <t>IN2820210176</t>
  </si>
  <si>
    <t>7.37% PUNJAB SDL 2042</t>
  </si>
  <si>
    <t>IN2920210555</t>
  </si>
  <si>
    <t>IN2920210563</t>
  </si>
  <si>
    <t>7.29% RAJASTHAN SDL 2032</t>
  </si>
  <si>
    <t>IN3020210065</t>
  </si>
  <si>
    <t>7.35% SIKKIM SDL 2032</t>
  </si>
  <si>
    <t>IN3120210502</t>
  </si>
  <si>
    <t>7.17% TAMILNADU SDL 2030</t>
  </si>
  <si>
    <t>IN3120210510</t>
  </si>
  <si>
    <t>7.3% TAMILNADU SDL 2032</t>
  </si>
  <si>
    <t>IN3120210528</t>
  </si>
  <si>
    <t>7.39% TAMILNADU SDL 2042</t>
  </si>
  <si>
    <t>IN4520210290</t>
  </si>
  <si>
    <t>7.36% TELANGANA SDL 2036</t>
  </si>
  <si>
    <t>IN3320210237</t>
  </si>
  <si>
    <t>7.34% UTTARPRADESH SDL 2032</t>
  </si>
  <si>
    <t>IN3320210245</t>
  </si>
  <si>
    <t>7.35% UTTARPRADESH SDL 2034</t>
  </si>
  <si>
    <t>IN3320210252</t>
  </si>
  <si>
    <t>7.39% UTTARPRADESH SDL 2037</t>
  </si>
  <si>
    <t>IN3620210051</t>
  </si>
  <si>
    <t>7.34% UTTARAKHAND SDL 2032</t>
  </si>
  <si>
    <t>IN3420210293</t>
  </si>
  <si>
    <t>7.36% WESTBENGAL SDL 2032</t>
  </si>
  <si>
    <t>IN1020220019</t>
  </si>
  <si>
    <t>7.29% ANDHRA SDL 2034</t>
  </si>
  <si>
    <t>IN1020220027</t>
  </si>
  <si>
    <t>7.34% ANDHRA SDL 2040</t>
  </si>
  <si>
    <t>IN2220220015</t>
  </si>
  <si>
    <t>IN2220220023</t>
  </si>
  <si>
    <t>7.18% MAHARASHTRA SDL 2030</t>
  </si>
  <si>
    <t>IN1020220035</t>
  </si>
  <si>
    <t>7.52% ANDHRA SDL 2038</t>
  </si>
  <si>
    <t>IN1020220043</t>
  </si>
  <si>
    <t>7.52% ANDHRA SDL 2042</t>
  </si>
  <si>
    <t>IN2820220019</t>
  </si>
  <si>
    <t>7.48% PUNJAB SDL 2042</t>
  </si>
  <si>
    <t>IN1020220068</t>
  </si>
  <si>
    <t>7.45% ANDHRA SDL 2037</t>
  </si>
  <si>
    <t>IN1620220013</t>
  </si>
  <si>
    <t>7.15% HARYANA SDL 2028</t>
  </si>
  <si>
    <t>IN1620220021</t>
  </si>
  <si>
    <t>7.27% HARYANA SDL 2030</t>
  </si>
  <si>
    <t>IN1020220076</t>
  </si>
  <si>
    <t>7.76% ANDHRA SDL 2032</t>
  </si>
  <si>
    <t>IN1020220084</t>
  </si>
  <si>
    <t>7.78% ANDHRA SDL 2041</t>
  </si>
  <si>
    <t>IN1020220092</t>
  </si>
  <si>
    <t>7.78% ANDHRA SDL 2042</t>
  </si>
  <si>
    <t>IN1620220047</t>
  </si>
  <si>
    <t>7.63% HARYANA SDL 2029</t>
  </si>
  <si>
    <t>IN1620220054</t>
  </si>
  <si>
    <t>7.73% HARYANA SDL 2033</t>
  </si>
  <si>
    <t>IN1620220062</t>
  </si>
  <si>
    <t>7.74% HARYANA SDL 2035</t>
  </si>
  <si>
    <t>IN2220220031</t>
  </si>
  <si>
    <t>7.61% MAHARASHTRA SDL 2029</t>
  </si>
  <si>
    <t>IN2220220049</t>
  </si>
  <si>
    <t>7.63% MAHARASHTRA SDL 2030</t>
  </si>
  <si>
    <t>IN2820220027</t>
  </si>
  <si>
    <t>7.76% PUNJAB SDL 2037</t>
  </si>
  <si>
    <t>IN1020220100</t>
  </si>
  <si>
    <t>7.46% ANDHRA SDL 2027</t>
  </si>
  <si>
    <t>IN1020220118</t>
  </si>
  <si>
    <t>7.63% ANDHRA SDL 2030</t>
  </si>
  <si>
    <t>IN2920220018</t>
  </si>
  <si>
    <t>7.7% RAJASTHAN SDL 2032</t>
  </si>
  <si>
    <t>IN1020220126</t>
  </si>
  <si>
    <t>7.67% ANDHRA SDL 2031</t>
  </si>
  <si>
    <t>IN1020220134</t>
  </si>
  <si>
    <t>7.71% ANDHRA SDL 2032</t>
  </si>
  <si>
    <t>IN4920220022</t>
  </si>
  <si>
    <t>7.72% JAMMUKASHMIR SDL 2032</t>
  </si>
  <si>
    <t>IN2220220056</t>
  </si>
  <si>
    <t>7.62% MAHARASHTRA SDL 2030</t>
  </si>
  <si>
    <t>IN2220220064</t>
  </si>
  <si>
    <t>7.7% MAHARASHTRA SDL 2032</t>
  </si>
  <si>
    <t>IN2220220072</t>
  </si>
  <si>
    <t>7.72% MAHARASHTRA SDL 2034</t>
  </si>
  <si>
    <t>IN2320220014</t>
  </si>
  <si>
    <t>7.72% MANIPUR SDL 2032</t>
  </si>
  <si>
    <t>IN2520220012</t>
  </si>
  <si>
    <t>7.69% MIZORAM SDL 2031</t>
  </si>
  <si>
    <t>IN2920220026</t>
  </si>
  <si>
    <t>7.72% RAJASTHAN SDL 2035</t>
  </si>
  <si>
    <t>IN3420220011</t>
  </si>
  <si>
    <t>IN1020220142</t>
  </si>
  <si>
    <t>7.8% ANDHRA SDL 2031</t>
  </si>
  <si>
    <t>IN1020220159</t>
  </si>
  <si>
    <t>7.9% ANDHRA SDL 2033</t>
  </si>
  <si>
    <t>IN1020220167</t>
  </si>
  <si>
    <t>7.9% ANDHRA SDL 2034</t>
  </si>
  <si>
    <t>IN1420220015</t>
  </si>
  <si>
    <t>7.81% GOA SDL 2032</t>
  </si>
  <si>
    <t>IN1520220014</t>
  </si>
  <si>
    <t>7.77% GUJARAT SDL 2031</t>
  </si>
  <si>
    <t>IN1520220022</t>
  </si>
  <si>
    <t>7.8% GUJARAT SDL 2032</t>
  </si>
  <si>
    <t>IN1620220070</t>
  </si>
  <si>
    <t>7.63% HARYANA SDL 2028</t>
  </si>
  <si>
    <t>IN1620220088</t>
  </si>
  <si>
    <t>7.81% HARYANA SDL 2032</t>
  </si>
  <si>
    <t>IN2020220017</t>
  </si>
  <si>
    <t>7.85% KERALA SDL 2034</t>
  </si>
  <si>
    <t>IN2320220022</t>
  </si>
  <si>
    <t>7.82% MANIPUR SDL 2032</t>
  </si>
  <si>
    <t>IN2420220013</t>
  </si>
  <si>
    <t>7.8% MEGHALAYA SDL 2031</t>
  </si>
  <si>
    <t>IN2920220034</t>
  </si>
  <si>
    <t>7.9% RAJASTHAN SDL 2042</t>
  </si>
  <si>
    <t>IN3120220014</t>
  </si>
  <si>
    <t>7.8% TAMILNADU SDL 2032</t>
  </si>
  <si>
    <t>IN3420220029</t>
  </si>
  <si>
    <t>7.83% WESTBENGAL SDL 2032</t>
  </si>
  <si>
    <t>IN1020220175</t>
  </si>
  <si>
    <t>8.03% ANDHRA SDL 2035</t>
  </si>
  <si>
    <t>IN1020220183</t>
  </si>
  <si>
    <t>8.07% ANDHRA SDL 2036</t>
  </si>
  <si>
    <t>IN2220220080</t>
  </si>
  <si>
    <t>7.86% MAHARASHTRA SDL 2030</t>
  </si>
  <si>
    <t>IN2220220098</t>
  </si>
  <si>
    <t>7.89% MAHARASHTRA SDL 2032</t>
  </si>
  <si>
    <t>IN3120220022</t>
  </si>
  <si>
    <t>7.99% TAMILNADU SDL 2042</t>
  </si>
  <si>
    <t>IN4520220018</t>
  </si>
  <si>
    <t>8.02% TELANGANA SDL 2035</t>
  </si>
  <si>
    <t>IN1020220191</t>
  </si>
  <si>
    <t>8.04% ANDHRA SDL 2041</t>
  </si>
  <si>
    <t>IN1020220209</t>
  </si>
  <si>
    <t>8.04% ANDHRA SDL 2042</t>
  </si>
  <si>
    <t>IN1620220096</t>
  </si>
  <si>
    <t>7.69% HARYANA SDL 2027</t>
  </si>
  <si>
    <t>IN1620220104</t>
  </si>
  <si>
    <t>7.95% HARYANA SDL 2032</t>
  </si>
  <si>
    <t>IN3120220030</t>
  </si>
  <si>
    <t>7.94% TAMILNADU SDL 2032</t>
  </si>
  <si>
    <t>IN1020220217</t>
  </si>
  <si>
    <t>IN1020220225</t>
  </si>
  <si>
    <t>7.85% ANDHRA SDL 2037</t>
  </si>
  <si>
    <t>IN1220220017</t>
  </si>
  <si>
    <t>7.86% ASSAM SDL 2032</t>
  </si>
  <si>
    <t>IN2520220020</t>
  </si>
  <si>
    <t>7.86% MIZORAM SDL 2032</t>
  </si>
  <si>
    <t>IN2620220011</t>
  </si>
  <si>
    <t>7.88% NAGALAND SDL 2032</t>
  </si>
  <si>
    <t>IN2920220042</t>
  </si>
  <si>
    <t>7.83% RAJASTHAN SDL 2032</t>
  </si>
  <si>
    <t>IN2920220059</t>
  </si>
  <si>
    <t>7.85% RAJASTHAN SDL 2037</t>
  </si>
  <si>
    <t>IN2920220067</t>
  </si>
  <si>
    <t>7.85% RAJASTHAN SDL 2039</t>
  </si>
  <si>
    <t>IN3120220048</t>
  </si>
  <si>
    <t>7.84% TAMILNADU SDL 2052</t>
  </si>
  <si>
    <t>IN1020220233</t>
  </si>
  <si>
    <t>7.93% ANDHRA SDL 2033</t>
  </si>
  <si>
    <t>IN1020220241</t>
  </si>
  <si>
    <t>7.94% ANDHRA SDL 2034</t>
  </si>
  <si>
    <t>IN1020220258</t>
  </si>
  <si>
    <t>7.95% ANDHRA SDL 2038</t>
  </si>
  <si>
    <t>IN1020220266</t>
  </si>
  <si>
    <t>7.95% ANDHRA SDL 2039</t>
  </si>
  <si>
    <t>IN1020220274</t>
  </si>
  <si>
    <t>7.95% ANDHRA SDL 2040</t>
  </si>
  <si>
    <t>IN1020220282</t>
  </si>
  <si>
    <t>7.92% ANDHRA SDL 2042</t>
  </si>
  <si>
    <t>IN1220220025</t>
  </si>
  <si>
    <t>7.53% ASSAM SDL 2027</t>
  </si>
  <si>
    <t>IN1220220033</t>
  </si>
  <si>
    <t>7.85% ASSAM SDL 2032</t>
  </si>
  <si>
    <t>IN1520220030</t>
  </si>
  <si>
    <t>7.82% GUJARAT SDL 2032</t>
  </si>
  <si>
    <t>IN1620220112</t>
  </si>
  <si>
    <t>7.86% HARYANA SDL 2032</t>
  </si>
  <si>
    <t>IN1620220120</t>
  </si>
  <si>
    <t>7.94% HARYANA SDL 2034</t>
  </si>
  <si>
    <t>IN2120220016</t>
  </si>
  <si>
    <t>7.85% MADHYAPRADESH SDL 2032</t>
  </si>
  <si>
    <t>IN2920220075</t>
  </si>
  <si>
    <t>7.81% RAJASTHAN SDL 2047</t>
  </si>
  <si>
    <t>IN3120220055</t>
  </si>
  <si>
    <t>7.81% TAMILNADU SDL 2052</t>
  </si>
  <si>
    <t>IN4520220026</t>
  </si>
  <si>
    <t>7.93% TELANGANA SDL 2034</t>
  </si>
  <si>
    <t>IN4520220034</t>
  </si>
  <si>
    <t>7.93% TELANGANA SDL 2035</t>
  </si>
  <si>
    <t>IN4520220042</t>
  </si>
  <si>
    <t>7.94% TELANGANA SDL 2036</t>
  </si>
  <si>
    <t>IN3420220037</t>
  </si>
  <si>
    <t>7.96% WESTBENGAL SDL 2037</t>
  </si>
  <si>
    <t>IN1020220290</t>
  </si>
  <si>
    <t>IN1020220308</t>
  </si>
  <si>
    <t>IN1220220041</t>
  </si>
  <si>
    <t>7.82% ASSAM SDL 2032</t>
  </si>
  <si>
    <t>IN1520220048</t>
  </si>
  <si>
    <t>7.65% GUJARAT SDL 2029</t>
  </si>
  <si>
    <t>IN1720220012</t>
  </si>
  <si>
    <t>7.76% HIMACHAL PR SDL 2030</t>
  </si>
  <si>
    <t>IN1720220020</t>
  </si>
  <si>
    <t>7.82% HIMACHAL PR SDL 2032</t>
  </si>
  <si>
    <t>IN2820220035</t>
  </si>
  <si>
    <t>8.04% PUNJAB SDL 2042</t>
  </si>
  <si>
    <t>IN3120220063</t>
  </si>
  <si>
    <t>7.65% TAMILNADU SDL 2029</t>
  </si>
  <si>
    <t>IN4520220059</t>
  </si>
  <si>
    <t>7.91% TELANGANA SDL 2043</t>
  </si>
  <si>
    <t>IN4520220067</t>
  </si>
  <si>
    <t>7.9% TELANGANA SDL 2044</t>
  </si>
  <si>
    <t>IN4520220075</t>
  </si>
  <si>
    <t>7.92% TELANGANA SDL 2045</t>
  </si>
  <si>
    <t>IN3420220045</t>
  </si>
  <si>
    <t>7.82% WESTBENGAL SDL 2032</t>
  </si>
  <si>
    <t>IN1020220316</t>
  </si>
  <si>
    <t>7.97% ANDHRA SDL 2039</t>
  </si>
  <si>
    <t>IN1020220324</t>
  </si>
  <si>
    <t>7.92% ANDHRA SDL 2041</t>
  </si>
  <si>
    <t>IN1620220138</t>
  </si>
  <si>
    <t>IN1620220146</t>
  </si>
  <si>
    <t>7.9% HARYANA SDL 2034</t>
  </si>
  <si>
    <t>IN2420220021</t>
  </si>
  <si>
    <t>7.78% MEGHALAYA SDL 2031</t>
  </si>
  <si>
    <t>IN2820220043</t>
  </si>
  <si>
    <t>7.94% PUNJAB SDL 2042</t>
  </si>
  <si>
    <t>IN3120220071</t>
  </si>
  <si>
    <t>7.87% TAMILNADU SDL 2033</t>
  </si>
  <si>
    <t>IN4520220083</t>
  </si>
  <si>
    <t>7.89% TELANGANA SDL 2034</t>
  </si>
  <si>
    <t>IN1020220332</t>
  </si>
  <si>
    <t>8.03% ANDHRA SDL 2036</t>
  </si>
  <si>
    <t>IN1020220340</t>
  </si>
  <si>
    <t>8.02% ANDHRA SDL 2038</t>
  </si>
  <si>
    <t>IN1220220058</t>
  </si>
  <si>
    <t>7.83% ASSAM SDL 2032</t>
  </si>
  <si>
    <t>IN1520220055</t>
  </si>
  <si>
    <t>IN2320220030</t>
  </si>
  <si>
    <t>7.83% MANIPUR SDL 2032</t>
  </si>
  <si>
    <t>IN2520220038</t>
  </si>
  <si>
    <t>8.02% MIZORAM SDL 2036</t>
  </si>
  <si>
    <t>IN2820220050</t>
  </si>
  <si>
    <t>7.85% PUNJAB SDL 2032</t>
  </si>
  <si>
    <t>IN2920220083</t>
  </si>
  <si>
    <t>7.98% RAJASTHAN SDL 2042</t>
  </si>
  <si>
    <t>IN4520220091</t>
  </si>
  <si>
    <t>7.95% TELANGANA SDL 2035</t>
  </si>
  <si>
    <t>IN3420220052</t>
  </si>
  <si>
    <t>8.02% WESTBENGAL SDL 2037</t>
  </si>
  <si>
    <t>IN3420220060</t>
  </si>
  <si>
    <t>8.01% WESTBENGAL SDL 2041</t>
  </si>
  <si>
    <t>IN1020220357</t>
  </si>
  <si>
    <t>7.79% ANDHRA SDL 2031</t>
  </si>
  <si>
    <t>IN1020220365</t>
  </si>
  <si>
    <t>8.04% ANDHRA SDL 2037</t>
  </si>
  <si>
    <t>IN1520220063</t>
  </si>
  <si>
    <t>7.77% GUJARAT SDL 2032</t>
  </si>
  <si>
    <t>IN1620220153</t>
  </si>
  <si>
    <t>IN1620220161</t>
  </si>
  <si>
    <t>7.97% HARYANA SDL 2042</t>
  </si>
  <si>
    <t>IN4920220030</t>
  </si>
  <si>
    <t>8.06% JAMMUKASHMIR SDL 2037</t>
  </si>
  <si>
    <t>IN2620220029</t>
  </si>
  <si>
    <t>7.82% NAGALAND SDL 2032</t>
  </si>
  <si>
    <t>IN2920220091</t>
  </si>
  <si>
    <t>7.81% RAJASTHAN SDL 2032</t>
  </si>
  <si>
    <t>IN2920220109</t>
  </si>
  <si>
    <t>8.05% RAJASTHAN SDL 2037</t>
  </si>
  <si>
    <t>IN2920220117</t>
  </si>
  <si>
    <t>7.97% RAJASTHAN SDL 2042</t>
  </si>
  <si>
    <t>IN3020220015</t>
  </si>
  <si>
    <t>7.82% SIKKIM SDL 2032</t>
  </si>
  <si>
    <t>IN3120220089</t>
  </si>
  <si>
    <t>7.64% TAMILNADU SDL 2029</t>
  </si>
  <si>
    <t>IN3120220097</t>
  </si>
  <si>
    <t>IN3420220078</t>
  </si>
  <si>
    <t>8.07% WESTBENGAL SDL 2038</t>
  </si>
  <si>
    <t>IN3420220086</t>
  </si>
  <si>
    <t>7.97% WESTBENGAL SDL 2042</t>
  </si>
  <si>
    <t>IN1020220373</t>
  </si>
  <si>
    <t>7.72% ANDHRA SDL 2034</t>
  </si>
  <si>
    <t>IN1020220381</t>
  </si>
  <si>
    <t>7.82% ANDHRA SDL 2042</t>
  </si>
  <si>
    <t>IN1220220066</t>
  </si>
  <si>
    <t>7.68% ASSAM SDL 2032</t>
  </si>
  <si>
    <t>IN1320220016</t>
  </si>
  <si>
    <t>7.65% BIHAR SDL 2032</t>
  </si>
  <si>
    <t>IN1520220071</t>
  </si>
  <si>
    <t>7.61% GUJARAT SDL 2032</t>
  </si>
  <si>
    <t>IN1720220038</t>
  </si>
  <si>
    <t>7.43% HIMACHAL PR SDL 2028</t>
  </si>
  <si>
    <t>IN1720220046</t>
  </si>
  <si>
    <t>7.57% HIMACHAL PR SDL 2031</t>
  </si>
  <si>
    <t>IN1720220053</t>
  </si>
  <si>
    <t>7.89% HIMACHAL PR SDL 2037</t>
  </si>
  <si>
    <t>IN2020220025</t>
  </si>
  <si>
    <t>7.85% KERALA SDL 2035</t>
  </si>
  <si>
    <t>IN2420220039</t>
  </si>
  <si>
    <t>6.94% MEGHALAYA SDL 2025</t>
  </si>
  <si>
    <t>IN2520220046</t>
  </si>
  <si>
    <t>7.74% MIZORAM SDL 2033</t>
  </si>
  <si>
    <t>IN2620220037</t>
  </si>
  <si>
    <t>7.67% NAGALAND SDL 2032</t>
  </si>
  <si>
    <t>IN2820220068</t>
  </si>
  <si>
    <t>7.82% PUNJAB SDL 2042</t>
  </si>
  <si>
    <t>IN2920220125</t>
  </si>
  <si>
    <t>7.65% RAJASTHAN SDL 2032</t>
  </si>
  <si>
    <t>IN2920220133</t>
  </si>
  <si>
    <t>7.82% RAJASTHAN SDL 2044</t>
  </si>
  <si>
    <t>IN3120220105</t>
  </si>
  <si>
    <t>7.64% TAMILNADU SDL 2032</t>
  </si>
  <si>
    <t>IN4520220109</t>
  </si>
  <si>
    <t>7.84% TELANGANA SDL 2036</t>
  </si>
  <si>
    <t>IN3420220094</t>
  </si>
  <si>
    <t>7.89% WESTBENGAL SDL 2037</t>
  </si>
  <si>
    <t>IN1020220399</t>
  </si>
  <si>
    <t>7.74% ANDHRA SDL 2031</t>
  </si>
  <si>
    <t>IN1020220407</t>
  </si>
  <si>
    <t>7.97% ANDHRA SDL 2036</t>
  </si>
  <si>
    <t>IN1020220415</t>
  </si>
  <si>
    <t>7.96% ANDHRA SDL 2040</t>
  </si>
  <si>
    <t>IN1220220074</t>
  </si>
  <si>
    <t>7.54% ASSAM SDL 2028</t>
  </si>
  <si>
    <t>IN1520220089</t>
  </si>
  <si>
    <t>7.73% GUJARAT SDL 2032</t>
  </si>
  <si>
    <t>IN1620220179</t>
  </si>
  <si>
    <t>7.77% HARYANA SDL 2032</t>
  </si>
  <si>
    <t>IN1620220187</t>
  </si>
  <si>
    <t>7.95% HARYANA SDL 2037</t>
  </si>
  <si>
    <t>IN2920220141</t>
  </si>
  <si>
    <t>7.77% RAJASTHAN SDL 2032</t>
  </si>
  <si>
    <t>IN2920220158</t>
  </si>
  <si>
    <t>7.93% RAJASTHAN SDL 2045</t>
  </si>
  <si>
    <t>IN3120220113</t>
  </si>
  <si>
    <t>7.75% TAMILNADU SDL 2032</t>
  </si>
  <si>
    <t>IN3120220121</t>
  </si>
  <si>
    <t>7.93% TAMILNADU SDL 2042</t>
  </si>
  <si>
    <t>IN4520220117</t>
  </si>
  <si>
    <t>IN1020220423</t>
  </si>
  <si>
    <t>7.72% ANDHRA SGS 2035</t>
  </si>
  <si>
    <t>IN1020220431</t>
  </si>
  <si>
    <t>7.74% ANDHRA SGS 2038</t>
  </si>
  <si>
    <t>IN1320220024</t>
  </si>
  <si>
    <t>7.65% BIHAR SGS 2032</t>
  </si>
  <si>
    <t>IN3120220139</t>
  </si>
  <si>
    <t>7.6% TAMILNADU SGS 2032</t>
  </si>
  <si>
    <t>IN1220220082</t>
  </si>
  <si>
    <t>7.65% ASSAM SGS 2032</t>
  </si>
  <si>
    <t>IN2020220033</t>
  </si>
  <si>
    <t>7.76% KERALA SGS 2038</t>
  </si>
  <si>
    <t>IN2820220076</t>
  </si>
  <si>
    <t>7.75% PUNJAB SGS 2042</t>
  </si>
  <si>
    <t>IN4520220125</t>
  </si>
  <si>
    <t>7.74% TELANGANA SGS 2045</t>
  </si>
  <si>
    <t>IN4520220133</t>
  </si>
  <si>
    <t>7.74% TELANGANA SGS 2046</t>
  </si>
  <si>
    <t>IN3320220012</t>
  </si>
  <si>
    <t>7.66% UTTARPRADESH SGS 2032</t>
  </si>
  <si>
    <t>IN1020220449</t>
  </si>
  <si>
    <t>7.71% ANDHRA SGS 2037</t>
  </si>
  <si>
    <t>IN1020220456</t>
  </si>
  <si>
    <t>7.71% ANDHRA SGS 2039</t>
  </si>
  <si>
    <t>IN1020220464</t>
  </si>
  <si>
    <t>7.71% ANDHRA SGS 2042</t>
  </si>
  <si>
    <t>IN1320220032</t>
  </si>
  <si>
    <t>7.62% BIHAR SGS 2032</t>
  </si>
  <si>
    <t>IN1620220195</t>
  </si>
  <si>
    <t>7.53% HARYANA SGS 2030</t>
  </si>
  <si>
    <t>IN1620220203</t>
  </si>
  <si>
    <t>7.61% HARYANA SGS 2032</t>
  </si>
  <si>
    <t>IN2020220041</t>
  </si>
  <si>
    <t>7.67% KERALA SGS 2034</t>
  </si>
  <si>
    <t>IN2020220058</t>
  </si>
  <si>
    <t>7.71% KERALA SGS 2042</t>
  </si>
  <si>
    <t>IN3120220147</t>
  </si>
  <si>
    <t>7.61% TAMILNADU SGS 2032</t>
  </si>
  <si>
    <t>IN3120220154</t>
  </si>
  <si>
    <t>7.7% TAMILNADU SGS 2042</t>
  </si>
  <si>
    <t>IN1020220472</t>
  </si>
  <si>
    <t>7.58% ANDHRA SGS 2040</t>
  </si>
  <si>
    <t>IN1020220480</t>
  </si>
  <si>
    <t>7.58% ANDHRA SGS 2042</t>
  </si>
  <si>
    <t>IN1220220090</t>
  </si>
  <si>
    <t>7.53% ASSAM SGS 2032</t>
  </si>
  <si>
    <t>IN1320220040</t>
  </si>
  <si>
    <t>7.53% BIHAR SGS 2032</t>
  </si>
  <si>
    <t>IN1420220023</t>
  </si>
  <si>
    <t>7.58% GOA SGS 2037</t>
  </si>
  <si>
    <t>IN2820220084</t>
  </si>
  <si>
    <t>7.58% PUNJAB SGS 2042</t>
  </si>
  <si>
    <t>IN4520220141</t>
  </si>
  <si>
    <t>7.45% TELANGANA SGS 2030</t>
  </si>
  <si>
    <t>IN4520220158</t>
  </si>
  <si>
    <t>7.47% TELANGANA SGS 2031</t>
  </si>
  <si>
    <t>IN1020220498</t>
  </si>
  <si>
    <t>7.45% ANDHRA SGS 2040</t>
  </si>
  <si>
    <t>IN1020220506</t>
  </si>
  <si>
    <t>7.45% ANDHRA SGS 2042</t>
  </si>
  <si>
    <t>IN1320220057</t>
  </si>
  <si>
    <t>7.45% BIHAR SGS 2032</t>
  </si>
  <si>
    <t>IN1620220211</t>
  </si>
  <si>
    <t>7.45% HARYANA SGS 2032</t>
  </si>
  <si>
    <t>IN1720220061</t>
  </si>
  <si>
    <t>7.48% HIMACHAL PR SGS 2033</t>
  </si>
  <si>
    <t>IN1720220079</t>
  </si>
  <si>
    <t>7.49% HIMACHAL PR SGS 2034</t>
  </si>
  <si>
    <t>IN1720220087</t>
  </si>
  <si>
    <t>7.5% HIMACHAL PR SGS 2036</t>
  </si>
  <si>
    <t>IN1720220095</t>
  </si>
  <si>
    <t>7.5% HIMACHAL PR SGS 2037</t>
  </si>
  <si>
    <t>IN2120220024</t>
  </si>
  <si>
    <t>7.46% MADHYAPRADESH SGS 2032</t>
  </si>
  <si>
    <t>IN3020220023</t>
  </si>
  <si>
    <t>7.45% SIKKIM SGS 2032</t>
  </si>
  <si>
    <t>IN4520220166</t>
  </si>
  <si>
    <t>7.46% TELANGANA SGS 2048</t>
  </si>
  <si>
    <t>IN4520220174</t>
  </si>
  <si>
    <t>7.46% TELANGANA SGS 2049</t>
  </si>
  <si>
    <t>IN1220220108</t>
  </si>
  <si>
    <t>7.55% ASSAM SGS 2032</t>
  </si>
  <si>
    <t>IN1320220065</t>
  </si>
  <si>
    <t>7.55% BIHAR SGS 2032</t>
  </si>
  <si>
    <t>IN1420220031</t>
  </si>
  <si>
    <t>IN4920220048</t>
  </si>
  <si>
    <t>7.57% JAMMUKASHMIR SGS 2034</t>
  </si>
  <si>
    <t>IN4520220182</t>
  </si>
  <si>
    <t>7.56% TELANGANA SGS 2040</t>
  </si>
  <si>
    <t>IN3420220102</t>
  </si>
  <si>
    <t>7.56% WESTBENGAL SGS 2039</t>
  </si>
  <si>
    <t>IN3420220110</t>
  </si>
  <si>
    <t>7.56% WESTBENGAL SGS 2042</t>
  </si>
  <si>
    <t>IN1020220514</t>
  </si>
  <si>
    <t>7.6% ANDHRA SGS 2028</t>
  </si>
  <si>
    <t>IN1020220522</t>
  </si>
  <si>
    <t>7.71% ANDHRA SGS 2034</t>
  </si>
  <si>
    <t>IN1320220073</t>
  </si>
  <si>
    <t>7.69% BIHAR SGS 2032</t>
  </si>
  <si>
    <t>IN1420220049</t>
  </si>
  <si>
    <t>7.69% GOA SGS 2032</t>
  </si>
  <si>
    <t>IN1520220097</t>
  </si>
  <si>
    <t>7.49% GUJARAT SGS 2026</t>
  </si>
  <si>
    <t>IN1620220229</t>
  </si>
  <si>
    <t>7.67% HARYANA SGS 2032</t>
  </si>
  <si>
    <t>IN2020220066</t>
  </si>
  <si>
    <t>7.69% KERALA SGS 2040</t>
  </si>
  <si>
    <t>IN2220220106</t>
  </si>
  <si>
    <t>7.62% MAHARASHTRA SGS 2030</t>
  </si>
  <si>
    <t>IN2220220114</t>
  </si>
  <si>
    <t>7.64% MAHARASHTRA SGS 2032</t>
  </si>
  <si>
    <t>IN2320220048</t>
  </si>
  <si>
    <t>7.71% MANIPUR SGS 2032</t>
  </si>
  <si>
    <t>IN2520220053</t>
  </si>
  <si>
    <t>7.78% MIZORAM SGS 2037</t>
  </si>
  <si>
    <t>IN2820220092</t>
  </si>
  <si>
    <t>7.68% PUNJAB SGS 2042</t>
  </si>
  <si>
    <t>IN2920220166</t>
  </si>
  <si>
    <t>7.65% RAJASTHAN SGS 2032</t>
  </si>
  <si>
    <t>IN3320220020</t>
  </si>
  <si>
    <t>7.68% UTTARPRADESH SGS 2032</t>
  </si>
  <si>
    <t>IN3420220128</t>
  </si>
  <si>
    <t>7.68% WESTBENGAL SGS 2032</t>
  </si>
  <si>
    <t>IN3420220136</t>
  </si>
  <si>
    <t>7.72% WESTBENGAL SGS 2038</t>
  </si>
  <si>
    <t>IN1020220530</t>
  </si>
  <si>
    <t>7.82% ANDHRA SGS 2035</t>
  </si>
  <si>
    <t>IN1020220548</t>
  </si>
  <si>
    <t>7.74% ANDHRA SGS 2042</t>
  </si>
  <si>
    <t>IN1520220105</t>
  </si>
  <si>
    <t>7.75% GUJARAT SGS 2032</t>
  </si>
  <si>
    <t>IN2020220074</t>
  </si>
  <si>
    <t>7.7% KERALA SGS 2047</t>
  </si>
  <si>
    <t>IN2220220122</t>
  </si>
  <si>
    <t>7.76% MAHARASHTRA SGS 2030</t>
  </si>
  <si>
    <t>IN2520220061</t>
  </si>
  <si>
    <t>7.78% MIZORAM SGS 2032</t>
  </si>
  <si>
    <t>IN2820220100</t>
  </si>
  <si>
    <t>7.7% PUNJAB SGS 2042</t>
  </si>
  <si>
    <t>IN2920220174</t>
  </si>
  <si>
    <t>7.79% RAJASTHAN SGS 2032</t>
  </si>
  <si>
    <t>IN2920220182</t>
  </si>
  <si>
    <t>7.74% RAJASTHAN SGS 2042</t>
  </si>
  <si>
    <t>IN3120220170</t>
  </si>
  <si>
    <t>7.79% TAMILNADU SGS 2032</t>
  </si>
  <si>
    <t>IN4520220190</t>
  </si>
  <si>
    <t>7.84% TELANGANA SGS 2034</t>
  </si>
  <si>
    <t>IN4520220208</t>
  </si>
  <si>
    <t>7.83% TELANGANA SGS 2035</t>
  </si>
  <si>
    <t>IN4520220216</t>
  </si>
  <si>
    <t>7.83% TELANGANA SGS 2036</t>
  </si>
  <si>
    <t>IN3320220038</t>
  </si>
  <si>
    <t>7.81% UTTARPRADESH SGS 2032</t>
  </si>
  <si>
    <t>IN1020220555</t>
  </si>
  <si>
    <t>7.85% ANDHRA SGS 2040</t>
  </si>
  <si>
    <t>IN1220220116</t>
  </si>
  <si>
    <t>7.85% ASSAM SGS 2032</t>
  </si>
  <si>
    <t>IN1320220081</t>
  </si>
  <si>
    <t>7.85% BIHAR SGS 2032</t>
  </si>
  <si>
    <t>IN1520220113</t>
  </si>
  <si>
    <t>7.81% GUJARAT SGS 2032</t>
  </si>
  <si>
    <t>IN1620220237</t>
  </si>
  <si>
    <t>7.83% HARYANA SGS 2032</t>
  </si>
  <si>
    <t>IN2820220118</t>
  </si>
  <si>
    <t>7.85% PUNJAB SGS 2042</t>
  </si>
  <si>
    <t>IN3020220031</t>
  </si>
  <si>
    <t>7.85% SIKKIM SGS 2032</t>
  </si>
  <si>
    <t>IN3620220019</t>
  </si>
  <si>
    <t>7.85% UTTARAKHAND SGS 2032</t>
  </si>
  <si>
    <t>IN1320220099</t>
  </si>
  <si>
    <t>7.73% BIHAR SGS 2032</t>
  </si>
  <si>
    <t>IN1420220056</t>
  </si>
  <si>
    <t>7.74% GOA SGS 2032</t>
  </si>
  <si>
    <t>IN1520220121</t>
  </si>
  <si>
    <t>7.41% GUJARAT SGS 2026</t>
  </si>
  <si>
    <t>IN1520220139</t>
  </si>
  <si>
    <t>7.62% GUJARAT SGS 2029</t>
  </si>
  <si>
    <t>IN4920220055</t>
  </si>
  <si>
    <t>7.77% JAMMUKASHMIR SGS 2037</t>
  </si>
  <si>
    <t>IN2220220130</t>
  </si>
  <si>
    <t>7.7% MAHARASHTRA SGS 2030</t>
  </si>
  <si>
    <t>IN3320220046</t>
  </si>
  <si>
    <t>7.81% UTTARPRADESH SGS 2034</t>
  </si>
  <si>
    <t>IN3420220144</t>
  </si>
  <si>
    <t>7.74% WESTBENGAL SGS 2039</t>
  </si>
  <si>
    <t>IN1220220124</t>
  </si>
  <si>
    <t>7.84% ASSAM SGS 2032</t>
  </si>
  <si>
    <t>IN1320220107</t>
  </si>
  <si>
    <t>IN1420220064</t>
  </si>
  <si>
    <t>7.83% GOA SGS 2032</t>
  </si>
  <si>
    <t>IN1520220147</t>
  </si>
  <si>
    <t>7.47% GUJARAT SGS 2025</t>
  </si>
  <si>
    <t>IN1620220245</t>
  </si>
  <si>
    <t>7.74% HARYANA SGS 2029</t>
  </si>
  <si>
    <t>IN1620220252</t>
  </si>
  <si>
    <t>7.81% HARYANA SGS 2032</t>
  </si>
  <si>
    <t>IN2020220082</t>
  </si>
  <si>
    <t>7.81% KERALA SGS 2044</t>
  </si>
  <si>
    <t>IN2120220032</t>
  </si>
  <si>
    <t>7.88% MADHYAPRADESH SGS 2033</t>
  </si>
  <si>
    <t>IN2220220148</t>
  </si>
  <si>
    <t>7.78% MAHARASHTRA SGS 2030</t>
  </si>
  <si>
    <t>IN2420220047</t>
  </si>
  <si>
    <t>7.63% MEGHALAYA SGS 2025</t>
  </si>
  <si>
    <t>IN2920220190</t>
  </si>
  <si>
    <t>7.84% RAJASTHAN SGS 2032</t>
  </si>
  <si>
    <t>IN2920220208</t>
  </si>
  <si>
    <t>7.87% RAJASTHAN SGS 2040</t>
  </si>
  <si>
    <t>IN3120220188</t>
  </si>
  <si>
    <t>7.82% TAMILNADU SGS 2032</t>
  </si>
  <si>
    <t>IN3120220196</t>
  </si>
  <si>
    <t>7.83% TAMILNADU SGS 2042</t>
  </si>
  <si>
    <t>IN4520220224</t>
  </si>
  <si>
    <t>7.89% TELANGANA SGS 2036</t>
  </si>
  <si>
    <t>IN3320220053</t>
  </si>
  <si>
    <t>7.91% UTTARPRADESH SGS 2037</t>
  </si>
  <si>
    <t>IN3420220151</t>
  </si>
  <si>
    <t>7.93% WESTBENGAL SGS 2037</t>
  </si>
  <si>
    <t>IN3420220169</t>
  </si>
  <si>
    <t>7.95% WESTBENGAL SGS 2039</t>
  </si>
  <si>
    <t>IN1020220563</t>
  </si>
  <si>
    <t>7.75% ANDHRA SGS 2029</t>
  </si>
  <si>
    <t>IN1020220571</t>
  </si>
  <si>
    <t>7.86% ANDHRA SGS 2033</t>
  </si>
  <si>
    <t>IN1220220132</t>
  </si>
  <si>
    <t>7.82% ASSAM SGS 2032</t>
  </si>
  <si>
    <t>IN2020220090</t>
  </si>
  <si>
    <t>7.8% KERALA SGS 2045</t>
  </si>
  <si>
    <t>IN2820220126</t>
  </si>
  <si>
    <t>7.83% PUNJAB SGS 2042</t>
  </si>
  <si>
    <t>IN2920220216</t>
  </si>
  <si>
    <t>7.82% RAJASTHAN SGS 2032</t>
  </si>
  <si>
    <t>IN4520220232</t>
  </si>
  <si>
    <t>7.84% TELANGANA SGS 2039</t>
  </si>
  <si>
    <t>IN4520220240</t>
  </si>
  <si>
    <t>7.84% TELANGANA SGS 2040</t>
  </si>
  <si>
    <t>IN1320220115</t>
  </si>
  <si>
    <t>7.83% BIHAR SGS 2032</t>
  </si>
  <si>
    <t>IN1520220154</t>
  </si>
  <si>
    <t>7.57% GUJARAT SGS 2026</t>
  </si>
  <si>
    <t>IN1620220260</t>
  </si>
  <si>
    <t>7.76% HARYANA SGS 2030</t>
  </si>
  <si>
    <t>IN1720220103</t>
  </si>
  <si>
    <t>7.87% HIMACHAL PR SGS 2034</t>
  </si>
  <si>
    <t>IN1720220111</t>
  </si>
  <si>
    <t>7.87% HIMACHAL PR SGS 2035</t>
  </si>
  <si>
    <t>IN1720220129</t>
  </si>
  <si>
    <t>7.85% HIMACHAL PR SGS 2036</t>
  </si>
  <si>
    <t>IN1720220137</t>
  </si>
  <si>
    <t>7.84% HIMACHAL PR SGS 2037</t>
  </si>
  <si>
    <t>IN3720220018</t>
  </si>
  <si>
    <t>7.86% JHARKHAND SGS 2034</t>
  </si>
  <si>
    <t>IN2520220079</t>
  </si>
  <si>
    <t>7.87% MIZORAM SGS 2036</t>
  </si>
  <si>
    <t>IN2620220045</t>
  </si>
  <si>
    <t>7.82% NAGALAND SGS 2032</t>
  </si>
  <si>
    <t>IN3020220049</t>
  </si>
  <si>
    <t>7.82% SIKKIM SGS 2032</t>
  </si>
  <si>
    <t>IN3120220204</t>
  </si>
  <si>
    <t>7.8% TAMILNADU SGS 2042</t>
  </si>
  <si>
    <t>IN1220220140</t>
  </si>
  <si>
    <t>7.67% ASSAM SGS 2032</t>
  </si>
  <si>
    <t>IN1320220123</t>
  </si>
  <si>
    <t>7.68% BIHAR SGS 2032</t>
  </si>
  <si>
    <t>IN1920220010</t>
  </si>
  <si>
    <t>7.68% KARNATAKA SGS 2031</t>
  </si>
  <si>
    <t>IN1920220028</t>
  </si>
  <si>
    <t>7.67% KARNATAKA SGS 2032</t>
  </si>
  <si>
    <t>IN2820220142</t>
  </si>
  <si>
    <t>7.65% PUNJAB SGS 2042</t>
  </si>
  <si>
    <t>IN1320220131</t>
  </si>
  <si>
    <t>7.7% BIHAR SGS 2032</t>
  </si>
  <si>
    <t>IN1420220072</t>
  </si>
  <si>
    <t>IN1620220278</t>
  </si>
  <si>
    <t>7.68% HARYANA SGS 2031</t>
  </si>
  <si>
    <t>IN1620220286</t>
  </si>
  <si>
    <t>7.7% HARYANA SGS 2034</t>
  </si>
  <si>
    <t>IN1920220036</t>
  </si>
  <si>
    <t>7.74% KARNATAKA SGS 2037</t>
  </si>
  <si>
    <t>IN1920220044</t>
  </si>
  <si>
    <t>7.66% KARNATAKA SGS 2042</t>
  </si>
  <si>
    <t>IN2420220054</t>
  </si>
  <si>
    <t>7.39% MEGHALAYA SGS 2026</t>
  </si>
  <si>
    <t>IN3120220212</t>
  </si>
  <si>
    <t>7.63% TAMILNADU SGS 2047</t>
  </si>
  <si>
    <t>IN4520220257</t>
  </si>
  <si>
    <t>7.63% TELANGANA SGS 2043</t>
  </si>
  <si>
    <t>IN4520220265</t>
  </si>
  <si>
    <t>7.63% TELANGANA SGS 2044</t>
  </si>
  <si>
    <t>IN1020220589</t>
  </si>
  <si>
    <t>7.5% ANDHRA SGS 2028</t>
  </si>
  <si>
    <t>IN1020220597</t>
  </si>
  <si>
    <t>7.55% ANDHRA SGS 2029</t>
  </si>
  <si>
    <t>IN1020220605</t>
  </si>
  <si>
    <t>7.64% ANDHRA SGS 2033</t>
  </si>
  <si>
    <t>IN1220220157</t>
  </si>
  <si>
    <t>7.62% ASSAM SGS 2032</t>
  </si>
  <si>
    <t>IN1420220080</t>
  </si>
  <si>
    <t>7.62% GOA SGS 2032</t>
  </si>
  <si>
    <t>IN1520220162</t>
  </si>
  <si>
    <t>7.6% GUJARAT SGS 2032</t>
  </si>
  <si>
    <t>IN1620220294</t>
  </si>
  <si>
    <t>7.44% HARYANA SGS 2027</t>
  </si>
  <si>
    <t>IN1620220302</t>
  </si>
  <si>
    <t>7.57% HARYANA SGS 2030</t>
  </si>
  <si>
    <t>IN4920220063</t>
  </si>
  <si>
    <t>7.68% JAMMUKASHMIR SGS 2037</t>
  </si>
  <si>
    <t>IN1920220051</t>
  </si>
  <si>
    <t>7.63% KARNATAKA SGS 2037</t>
  </si>
  <si>
    <t>IN1920220069</t>
  </si>
  <si>
    <t>7.63% KARNATAKA SGS 2042</t>
  </si>
  <si>
    <t>IN2020220108</t>
  </si>
  <si>
    <t>7.63% KERALA SGS 2043</t>
  </si>
  <si>
    <t>IN2820220159</t>
  </si>
  <si>
    <t>7.62% PUNJAB SGS 2032</t>
  </si>
  <si>
    <t>IN2820220167</t>
  </si>
  <si>
    <t>7.63% PUNJAB SGS 2039</t>
  </si>
  <si>
    <t>IN1320220149</t>
  </si>
  <si>
    <t>IN1920220077</t>
  </si>
  <si>
    <t>7.59% KARNATAKA SGS 2038</t>
  </si>
  <si>
    <t>IN1920220085</t>
  </si>
  <si>
    <t>7.54% KARNATAKA SGS 2041</t>
  </si>
  <si>
    <t>IN4520220273</t>
  </si>
  <si>
    <t>7.53% TELANGANA SGS 2047</t>
  </si>
  <si>
    <t>IN1220220165</t>
  </si>
  <si>
    <t>7.57% ASSAM SGS 2032</t>
  </si>
  <si>
    <t>IN1320220156</t>
  </si>
  <si>
    <t>7.58% BIHAR SGS 2032</t>
  </si>
  <si>
    <t>IN1420220098</t>
  </si>
  <si>
    <t>7.55% GOA SGS 2032</t>
  </si>
  <si>
    <t>IN1620220310</t>
  </si>
  <si>
    <t>7.51% HARYANA SGS 2029</t>
  </si>
  <si>
    <t>IN1720220145</t>
  </si>
  <si>
    <t>7.57% HIMACHAL PR SGS 2032</t>
  </si>
  <si>
    <t>IN1720220152</t>
  </si>
  <si>
    <t>7.63% HIMACHAL PR SGS 2037</t>
  </si>
  <si>
    <t>IN4920220071</t>
  </si>
  <si>
    <t>7.61% JAMMUKASHMIR SGS 2042</t>
  </si>
  <si>
    <t>IN1920220093</t>
  </si>
  <si>
    <t>7.63% KARNATAKA SGS 2039</t>
  </si>
  <si>
    <t>IN1920220101</t>
  </si>
  <si>
    <t>7.63% KARNATAKA SGS 2040</t>
  </si>
  <si>
    <t>IN2420220062</t>
  </si>
  <si>
    <t>7.4% MEGHALAYA SGS 2027</t>
  </si>
  <si>
    <t>IN1320220164</t>
  </si>
  <si>
    <t>7.64% BIHAR SGS 2032</t>
  </si>
  <si>
    <t>IN1420220106</t>
  </si>
  <si>
    <t>7.65% GOA SGS 2032</t>
  </si>
  <si>
    <t>IN1620220328</t>
  </si>
  <si>
    <t>7.58% HARYANA SGS 2030</t>
  </si>
  <si>
    <t>IN1620220336</t>
  </si>
  <si>
    <t>7.63% HARYANA SGS 2032</t>
  </si>
  <si>
    <t>IN3720220026</t>
  </si>
  <si>
    <t>7.67% JHARKHAND SGS 2037</t>
  </si>
  <si>
    <t>IN1920220119</t>
  </si>
  <si>
    <t>7.6% KARNATAKA SGS 2032</t>
  </si>
  <si>
    <t>IN1920220127</t>
  </si>
  <si>
    <t>7.68% KARNATAKA SGS 2034</t>
  </si>
  <si>
    <t>IN2320220055</t>
  </si>
  <si>
    <t>7.69% MANIPUR SGS 2034</t>
  </si>
  <si>
    <t>IN2420220070</t>
  </si>
  <si>
    <t>7.49% MEGHALAYA SGS 2027</t>
  </si>
  <si>
    <t>IN2520220087</t>
  </si>
  <si>
    <t>7.7% MIZORAM SGS 2035</t>
  </si>
  <si>
    <t>IN2620220052</t>
  </si>
  <si>
    <t>7.65% NAGALAND SGS 2032</t>
  </si>
  <si>
    <t>IN3420220177</t>
  </si>
  <si>
    <t>7.64% WESTBENGAL SGS 2032</t>
  </si>
  <si>
    <t>IN3420220185</t>
  </si>
  <si>
    <t>7.67% WESTBENGAL SGS 2037</t>
  </si>
  <si>
    <t>IN1120220018</t>
  </si>
  <si>
    <t>7.62% ARUNACHAL PR SGS 2032</t>
  </si>
  <si>
    <t>IN1420220114</t>
  </si>
  <si>
    <t>IN1520220170</t>
  </si>
  <si>
    <t>7.55% GUJARAT SGS 2030</t>
  </si>
  <si>
    <t>IN1520220188</t>
  </si>
  <si>
    <t>7.57% GUJARAT SGS 2031</t>
  </si>
  <si>
    <t>IN4920220089</t>
  </si>
  <si>
    <t>7.7% JAMMUKASHMIR SGS 2037</t>
  </si>
  <si>
    <t>IN3720220034</t>
  </si>
  <si>
    <t>7.58% JHARKHAND SGS 2031</t>
  </si>
  <si>
    <t>IN1920220135</t>
  </si>
  <si>
    <t>IN1920220143</t>
  </si>
  <si>
    <t>7.65% KARNATAKA SGS 2034</t>
  </si>
  <si>
    <t>IN2020220116</t>
  </si>
  <si>
    <t>7.63% KERALA SGS 2032</t>
  </si>
  <si>
    <t>IN3820220017</t>
  </si>
  <si>
    <t>7.63% PUDUCHERRY SGS 2032</t>
  </si>
  <si>
    <t>IN3820220025</t>
  </si>
  <si>
    <t>7.69% PUDUCHERRY SGS 2037</t>
  </si>
  <si>
    <t>IN2820220175</t>
  </si>
  <si>
    <t>7.68% PUNJAB SGS 2039</t>
  </si>
  <si>
    <t>IN2920220224</t>
  </si>
  <si>
    <t>7.61% RAJASTHAN SGS 2032</t>
  </si>
  <si>
    <t>IN3120220238</t>
  </si>
  <si>
    <t>IN3120220246</t>
  </si>
  <si>
    <t>7.69% TAMILNADU SGS 2037</t>
  </si>
  <si>
    <t>IN4520220281</t>
  </si>
  <si>
    <t>7.66% TELANGANA SGS 2034</t>
  </si>
  <si>
    <t>IN4520220299</t>
  </si>
  <si>
    <t>7.67% TELANGANA SGS 2035</t>
  </si>
  <si>
    <t>IN3420220193</t>
  </si>
  <si>
    <t>7.67% WESTBENGAL SGS 2039</t>
  </si>
  <si>
    <t>IN3420220201</t>
  </si>
  <si>
    <t>7.67% WESTBENGAL SGS 2041</t>
  </si>
  <si>
    <t>IN1420220122</t>
  </si>
  <si>
    <t>7.64% GOA SGS 2038</t>
  </si>
  <si>
    <t>IN1620220344</t>
  </si>
  <si>
    <t>7.5% HARYANA SGS 2029</t>
  </si>
  <si>
    <t>IN1620220351</t>
  </si>
  <si>
    <t>7.62% HARYANA SGS 2031</t>
  </si>
  <si>
    <t>IN1620220369</t>
  </si>
  <si>
    <t>7.63% HARYANA SGS 2033</t>
  </si>
  <si>
    <t>IN1920220168</t>
  </si>
  <si>
    <t>7.6% KARNATAKA SGS 2033</t>
  </si>
  <si>
    <t>IN2020220124</t>
  </si>
  <si>
    <t>7.64% KERALA SGS 2034</t>
  </si>
  <si>
    <t>IN2020220132</t>
  </si>
  <si>
    <t>7.62% KERALA SGS 2053</t>
  </si>
  <si>
    <t>IN2620220060</t>
  </si>
  <si>
    <t>7.67% NAGALAND SGS 2033</t>
  </si>
  <si>
    <t>IN3120220253</t>
  </si>
  <si>
    <t>7.62% TAMILNADU SGS 2033</t>
  </si>
  <si>
    <t>IN3420220219</t>
  </si>
  <si>
    <t>7.64% WESTBENGAL SGS 2042</t>
  </si>
  <si>
    <t>IN1020220613</t>
  </si>
  <si>
    <t>7.54% ANDHRA SGS 2029</t>
  </si>
  <si>
    <t>IN1020220621</t>
  </si>
  <si>
    <t>7.59% ANDHRA SGS 2033</t>
  </si>
  <si>
    <t>IN3120220261</t>
  </si>
  <si>
    <t>7.57% TAMILNADU SGS 2033</t>
  </si>
  <si>
    <t>IN4520220307</t>
  </si>
  <si>
    <t>7.63% TELANGANA SGS 2036</t>
  </si>
  <si>
    <t>IN4520220315</t>
  </si>
  <si>
    <t>7.59% TELANGANA SGS 2037</t>
  </si>
  <si>
    <t>IN4520220323</t>
  </si>
  <si>
    <t>7.59% TELANGANA SGS 2040</t>
  </si>
  <si>
    <t>IN3620220027</t>
  </si>
  <si>
    <t>7.62% UTTARAKHAND SGS 2033</t>
  </si>
  <si>
    <t>IN1520220196</t>
  </si>
  <si>
    <t>7.57% GUJARAT SGS 2032</t>
  </si>
  <si>
    <t>IN4920220097</t>
  </si>
  <si>
    <t>7.55% JAMMUKASHMIR SGS 2038</t>
  </si>
  <si>
    <t>IN4520220331</t>
  </si>
  <si>
    <t>7.55% TELANGANA SGS 2030</t>
  </si>
  <si>
    <t>IN4520220349</t>
  </si>
  <si>
    <t>7.57% TELANGANA SGS 2031</t>
  </si>
  <si>
    <t>IN3320220061</t>
  </si>
  <si>
    <t>7.62% UTTARPRADESH SGS 2035</t>
  </si>
  <si>
    <t>IN1020220639</t>
  </si>
  <si>
    <t>7.69% ANDHRA SGS 2035</t>
  </si>
  <si>
    <t>IN1220220173</t>
  </si>
  <si>
    <t>7.67% ASSAM SGS 2033</t>
  </si>
  <si>
    <t>IN1420220130</t>
  </si>
  <si>
    <t>7.64% GOA SGS 2033</t>
  </si>
  <si>
    <t>IN1520220204</t>
  </si>
  <si>
    <t>7.63% GUJARAT SGS 2032</t>
  </si>
  <si>
    <t>IN1620220377</t>
  </si>
  <si>
    <t>7.64% HARYANA SGS 2031</t>
  </si>
  <si>
    <t>IN1620220385</t>
  </si>
  <si>
    <t>7.65% HARYANA SGS 2033</t>
  </si>
  <si>
    <t>IN1720220160</t>
  </si>
  <si>
    <t>7.7% HIMACHAL PR SGS 2036</t>
  </si>
  <si>
    <t>IN1720220178</t>
  </si>
  <si>
    <t>7.7% HIMACHAL PR SGS 2038</t>
  </si>
  <si>
    <t>IN2020220140</t>
  </si>
  <si>
    <t>7.6% KERALA SGS 2045</t>
  </si>
  <si>
    <t>IN2220220155</t>
  </si>
  <si>
    <t>7.57% MAHARASHTRA SGS 2031</t>
  </si>
  <si>
    <t>IN2220220163</t>
  </si>
  <si>
    <t>7.64% MAHARASHTRA SGS 2033</t>
  </si>
  <si>
    <t>IN2320220063</t>
  </si>
  <si>
    <t>7.7% MANIPUR SGS 2035</t>
  </si>
  <si>
    <t>IN2520220095</t>
  </si>
  <si>
    <t>7.69% MIZORAM SGS 2037</t>
  </si>
  <si>
    <t>IN2920220232</t>
  </si>
  <si>
    <t>7.65% RAJASTHAN SGS 2033</t>
  </si>
  <si>
    <t>IN2920220240</t>
  </si>
  <si>
    <t>7.64% RAJASTHAN SGS 2038</t>
  </si>
  <si>
    <t>IN3120220279</t>
  </si>
  <si>
    <t>7.65% TAMILNADU SGS 2033</t>
  </si>
  <si>
    <t>IN3120220287</t>
  </si>
  <si>
    <t>7.62% TAMILNADU SGS 2043</t>
  </si>
  <si>
    <t>IN3320220079</t>
  </si>
  <si>
    <t>7.69% UTTARPRADESH SGS 2035</t>
  </si>
  <si>
    <t>IN3420220227</t>
  </si>
  <si>
    <t>7.66% WESTBENGAL SGS 2039</t>
  </si>
  <si>
    <t>IN1020220647</t>
  </si>
  <si>
    <t>7.66% ANDHRA SGS 2032</t>
  </si>
  <si>
    <t>IN1020220654</t>
  </si>
  <si>
    <t>7.71% ANDHRA SGS 2036</t>
  </si>
  <si>
    <t>IN1220220181</t>
  </si>
  <si>
    <t>7.69% ASSAM SGS 2033</t>
  </si>
  <si>
    <t>IN1520220212</t>
  </si>
  <si>
    <t>7.65% GUJARAT SGS 2033</t>
  </si>
  <si>
    <t>IN1620220393</t>
  </si>
  <si>
    <t>7.65% HARYANA SGS 2030</t>
  </si>
  <si>
    <t>IN1620220401</t>
  </si>
  <si>
    <t>7.68% HARYANA SGS 2033</t>
  </si>
  <si>
    <t>IN2020220157</t>
  </si>
  <si>
    <t>7.65% KERALA SGS 2048</t>
  </si>
  <si>
    <t>IN2120220040</t>
  </si>
  <si>
    <t>7.67% MADHYAPRADESH SGS 2033</t>
  </si>
  <si>
    <t>IN2120220057</t>
  </si>
  <si>
    <t>7.72% MADHYAPRADESH SGS 2038</t>
  </si>
  <si>
    <t>IN2620220078</t>
  </si>
  <si>
    <t>IN2820220183</t>
  </si>
  <si>
    <t>7.7% PUNJAB SGS 2040</t>
  </si>
  <si>
    <t>IN2920220257</t>
  </si>
  <si>
    <t>7.66% RAJASTHAN SGS 2033</t>
  </si>
  <si>
    <t>IN2920220265</t>
  </si>
  <si>
    <t>7.73% RAJASTHAN SGS 2038</t>
  </si>
  <si>
    <t>IN2920220273</t>
  </si>
  <si>
    <t>7.66% RAJASTHAN SGS 2043</t>
  </si>
  <si>
    <t>IN3120220295</t>
  </si>
  <si>
    <t>7.65% TAMILNADU SGS 2053</t>
  </si>
  <si>
    <t>IN4520220356</t>
  </si>
  <si>
    <t>7.68% TELANGANA SGS 2042</t>
  </si>
  <si>
    <t>IN4520220364</t>
  </si>
  <si>
    <t>7.66% TELANGANA SGS 2044</t>
  </si>
  <si>
    <t>IN3320220087</t>
  </si>
  <si>
    <t>7.72% UTTARPRADESH SGS 2036</t>
  </si>
  <si>
    <t>IN3420220235</t>
  </si>
  <si>
    <t>7.71% WESTBENGAL SGS 2039</t>
  </si>
  <si>
    <t>IN1220220199</t>
  </si>
  <si>
    <t>IN1320220172</t>
  </si>
  <si>
    <t>7.66% BIHAR SGS 2033</t>
  </si>
  <si>
    <t>IN1520220220</t>
  </si>
  <si>
    <t>7.6% GUJARAT SGS 2035</t>
  </si>
  <si>
    <t>IN4920220105</t>
  </si>
  <si>
    <t>7.6% JAMMUKASHMIR SGS 2035</t>
  </si>
  <si>
    <t>IN3720220042</t>
  </si>
  <si>
    <t>7.63% JHARKHAND SGS 2030</t>
  </si>
  <si>
    <t>IN2120220065</t>
  </si>
  <si>
    <t>7.64% MADHYAPRADESH SGS 2033</t>
  </si>
  <si>
    <t>IN2920220281</t>
  </si>
  <si>
    <t>7.56% RAJASTHAN SGS 2048</t>
  </si>
  <si>
    <t>IN3120220303</t>
  </si>
  <si>
    <t>7.55% TAMILNADU SGS 2053</t>
  </si>
  <si>
    <t>IN4520220372</t>
  </si>
  <si>
    <t>7.61% TELANGANA SGS 2032</t>
  </si>
  <si>
    <t>IN4520220380</t>
  </si>
  <si>
    <t>7.64% TELANGANA SGS 2033</t>
  </si>
  <si>
    <t>IN4520220398</t>
  </si>
  <si>
    <t>7.56% TELANGANA SGS 2048</t>
  </si>
  <si>
    <t>IN3620220035</t>
  </si>
  <si>
    <t>7.67% UTTARAKHAND SGS 2033</t>
  </si>
  <si>
    <t>IN3320220095</t>
  </si>
  <si>
    <t>7.64% UTTARPRADESH SGS 2036</t>
  </si>
  <si>
    <t>IN1220220207</t>
  </si>
  <si>
    <t>7.71% ASSAM SGS 2033</t>
  </si>
  <si>
    <t>IN1320220180</t>
  </si>
  <si>
    <t>7.72% BIHAR SGS 2033</t>
  </si>
  <si>
    <t>IN1520220238</t>
  </si>
  <si>
    <t>7.68% GUJARAT SGS 2030</t>
  </si>
  <si>
    <t>IN1620220419</t>
  </si>
  <si>
    <t>7.7% HARYANA SGS 2031</t>
  </si>
  <si>
    <t>IN2120220073</t>
  </si>
  <si>
    <t>7.62% MADHYAPRADESH SGS 2034</t>
  </si>
  <si>
    <t>IN2320220071</t>
  </si>
  <si>
    <t>7.62% MANIPUR SGS 2035</t>
  </si>
  <si>
    <t>IN2520220103</t>
  </si>
  <si>
    <t>7.62% MIZORAM SGS 2036</t>
  </si>
  <si>
    <t>IN3820220033</t>
  </si>
  <si>
    <t>7.62% PUDUCHERRY SGS 2035</t>
  </si>
  <si>
    <t>IN3820220041</t>
  </si>
  <si>
    <t>7.59% PUDUCHERRY SGS 2041</t>
  </si>
  <si>
    <t>IN4520220406</t>
  </si>
  <si>
    <t>IN3320220103</t>
  </si>
  <si>
    <t>7.66% UTTARPRADESH SGS 2033</t>
  </si>
  <si>
    <t>IN1020220662</t>
  </si>
  <si>
    <t>7.7% ANDHRA SGS 2030</t>
  </si>
  <si>
    <t>IN1020220670</t>
  </si>
  <si>
    <t>7.71% ANDHRA SGS 2033</t>
  </si>
  <si>
    <t>IN1320220198</t>
  </si>
  <si>
    <t>7.68% BIHAR SGS 2033</t>
  </si>
  <si>
    <t>IN1520220246</t>
  </si>
  <si>
    <t>7.66% GUJARAT SGS 2030</t>
  </si>
  <si>
    <t>IN1620220427</t>
  </si>
  <si>
    <t>IN1720220194</t>
  </si>
  <si>
    <t>7.59% HIMACHAL PR SGS 2038</t>
  </si>
  <si>
    <t>IN2120220081</t>
  </si>
  <si>
    <t>7.59% MADHYAPRADESH SGS 2038</t>
  </si>
  <si>
    <t>IN2820220191</t>
  </si>
  <si>
    <t>7.59% PUNJAB SGS 2039</t>
  </si>
  <si>
    <t>IN3020220056</t>
  </si>
  <si>
    <t>7.66% SIKKIM SGS 2033</t>
  </si>
  <si>
    <t>IN3120220311</t>
  </si>
  <si>
    <t>7.53% TAMILNADU SGS 2053</t>
  </si>
  <si>
    <t>IN3320220111</t>
  </si>
  <si>
    <t>IN1020220688</t>
  </si>
  <si>
    <t>7.74% ANDHRA SGS 2032</t>
  </si>
  <si>
    <t>IN1320220206</t>
  </si>
  <si>
    <t>IN1520220253</t>
  </si>
  <si>
    <t>7.71% GUJARAT SGS 2033</t>
  </si>
  <si>
    <t>IN1620220435</t>
  </si>
  <si>
    <t>7.73% HARYANA SGS 2032</t>
  </si>
  <si>
    <t>IN2020220165</t>
  </si>
  <si>
    <t>7.58% KERALA SGS 2049</t>
  </si>
  <si>
    <t>IN2120220099</t>
  </si>
  <si>
    <t>7.69% MADHYAPRADESH SGS 2043</t>
  </si>
  <si>
    <t>IN2220220171</t>
  </si>
  <si>
    <t>7.72% MAHARASHTRA SGS 2031</t>
  </si>
  <si>
    <t>IN2220220189</t>
  </si>
  <si>
    <t>7.74% MAHARASHTRA SGS 2033</t>
  </si>
  <si>
    <t>IN2320220089</t>
  </si>
  <si>
    <t>7.76% MANIPUR SGS 2035</t>
  </si>
  <si>
    <t>IN2820220217</t>
  </si>
  <si>
    <t>7.69% PUNJAB SGS 2039</t>
  </si>
  <si>
    <t>IN2920220299</t>
  </si>
  <si>
    <t>7.69% RAJASTHAN SGS 2039</t>
  </si>
  <si>
    <t>IN2920220307</t>
  </si>
  <si>
    <t>7.58% RAJASTHAN SGS 2048</t>
  </si>
  <si>
    <t>IN3120220329</t>
  </si>
  <si>
    <t>7.69% TAMILNADU SGS 2043</t>
  </si>
  <si>
    <t>IN3120220337</t>
  </si>
  <si>
    <t>7.56% TAMILNADU SGS 2053</t>
  </si>
  <si>
    <t>IN4520220414</t>
  </si>
  <si>
    <t>7.58% TELANGANA SGS 2045</t>
  </si>
  <si>
    <t>IN3620220050</t>
  </si>
  <si>
    <t>7.74% UTTARAKHAND SGS 2033</t>
  </si>
  <si>
    <t>IN3420220243</t>
  </si>
  <si>
    <t>7.69% WESTBENGAL SGS 2039</t>
  </si>
  <si>
    <t>IN3420220250</t>
  </si>
  <si>
    <t>7.69% WESTBENGAL SGS 2042</t>
  </si>
  <si>
    <t>IN1020220696</t>
  </si>
  <si>
    <t>7.7% ANDHRA SGS 2028</t>
  </si>
  <si>
    <t>IN1020220704</t>
  </si>
  <si>
    <t>7.77% ANDHRA SGS 2040</t>
  </si>
  <si>
    <t>IN1020220712</t>
  </si>
  <si>
    <t>7.69% ANDHRA SGS 2043</t>
  </si>
  <si>
    <t>IN1020220720</t>
  </si>
  <si>
    <t>7.7% ANDHRA SGS 2029</t>
  </si>
  <si>
    <t>IN1320220214</t>
  </si>
  <si>
    <t>7.71% BIHAR SGS 2033</t>
  </si>
  <si>
    <t>IN1520220279</t>
  </si>
  <si>
    <t>7.71% GUJARAT SGS 2034</t>
  </si>
  <si>
    <t>IN4920220113</t>
  </si>
  <si>
    <t>7.77% JAMMUKASHMIR SGS 2035</t>
  </si>
  <si>
    <t>IN2120220107</t>
  </si>
  <si>
    <t>7.77% MADHYAPRADESH SGS 2043</t>
  </si>
  <si>
    <t>IN3120220345</t>
  </si>
  <si>
    <t>7.57% TAMILNADU SGS 2053</t>
  </si>
  <si>
    <t>IN4520220422</t>
  </si>
  <si>
    <t>7.73% TELANGANA SGS 2034</t>
  </si>
  <si>
    <t>IN4520220430</t>
  </si>
  <si>
    <t>7.72% TELANGANA SGS 2046</t>
  </si>
  <si>
    <t>IN3320220129</t>
  </si>
  <si>
    <t>7.75% UTTARPRADESH SGS 2035</t>
  </si>
  <si>
    <t>IN3320220137</t>
  </si>
  <si>
    <t>7.75% UTTARPRADESH SGS 2038</t>
  </si>
  <si>
    <t>IN3420220268</t>
  </si>
  <si>
    <t>7.75% WESTBENGAL SGS 2039</t>
  </si>
  <si>
    <t>IN3420220276</t>
  </si>
  <si>
    <t>7.79% WESTBENGAL SGS 2042</t>
  </si>
  <si>
    <t>IN2220220197</t>
  </si>
  <si>
    <t>7.7% MAHARASHTRA SGS 2031</t>
  </si>
  <si>
    <t>IN2220220205</t>
  </si>
  <si>
    <t>7.7% MAHARASHTRA SGS 2033</t>
  </si>
  <si>
    <t>IN1220220223</t>
  </si>
  <si>
    <t>7.72% ASSAM SGS 2033</t>
  </si>
  <si>
    <t>IN1320220222</t>
  </si>
  <si>
    <t>7.73% BIHAR SGS 2033</t>
  </si>
  <si>
    <t>IN1520220287</t>
  </si>
  <si>
    <t>7.68% GUJARAT SGS 2033</t>
  </si>
  <si>
    <t>IN1520220295</t>
  </si>
  <si>
    <t>7.72% GUJARAT SGS 2035</t>
  </si>
  <si>
    <t>IN1620220443</t>
  </si>
  <si>
    <t>7.7% HARYANA SGS 2032</t>
  </si>
  <si>
    <t>IN2020220173</t>
  </si>
  <si>
    <t>7.66% KERALA SGS 2050</t>
  </si>
  <si>
    <t>IN2120220123</t>
  </si>
  <si>
    <t>7.66% MADHYAPRADESH SGS 2048</t>
  </si>
  <si>
    <t>IN2220220213</t>
  </si>
  <si>
    <t>7.69% MAHARASHTRA SGS 2031</t>
  </si>
  <si>
    <t>IN2220220221</t>
  </si>
  <si>
    <t>7.66% MAHARASHTRA SGS 2033</t>
  </si>
  <si>
    <t>IN2520220111</t>
  </si>
  <si>
    <t>7.74% MIZORAM SGS 2038</t>
  </si>
  <si>
    <t>IN3120220352</t>
  </si>
  <si>
    <t>7.67% TAMILNADU SGS 2053</t>
  </si>
  <si>
    <t>IN4520220448</t>
  </si>
  <si>
    <t>7.69% TELANGANA SGS 2032</t>
  </si>
  <si>
    <t>IN3320220145</t>
  </si>
  <si>
    <t>7.73% UTTARPRADESH SGS 2033</t>
  </si>
  <si>
    <t>IN3320220152</t>
  </si>
  <si>
    <t>7.74% UTTARPRADESH SGS 2037</t>
  </si>
  <si>
    <t>IN1020220738</t>
  </si>
  <si>
    <t>IN1020220746</t>
  </si>
  <si>
    <t>7.73% ANDHRA SGS 2032</t>
  </si>
  <si>
    <t>IN1520220303</t>
  </si>
  <si>
    <t>7.35% GUJARAT SGS 2026</t>
  </si>
  <si>
    <t>IN1520220311</t>
  </si>
  <si>
    <t>7.72% GUJARAT SGS 2034</t>
  </si>
  <si>
    <t>IN1520220329</t>
  </si>
  <si>
    <t>7.73% GUJARAT SGS 2036</t>
  </si>
  <si>
    <t>IN1620220450</t>
  </si>
  <si>
    <t>7.66% HARYANA SGS 2029</t>
  </si>
  <si>
    <t>IN1620220468</t>
  </si>
  <si>
    <t>7.72% HARYANA SGS 2032</t>
  </si>
  <si>
    <t>IN1720220202</t>
  </si>
  <si>
    <t>7.72% HIMACHAL PR SGS 2031</t>
  </si>
  <si>
    <t>IN1720220210</t>
  </si>
  <si>
    <t>7.76% HIMACHAL PR SGS 2033</t>
  </si>
  <si>
    <t>IN4920220121</t>
  </si>
  <si>
    <t>7.79% JAMMUKASHMIR SGS 2035</t>
  </si>
  <si>
    <t>IN2120220131</t>
  </si>
  <si>
    <t>7.74% MADHYAPRADESH SGS 2043</t>
  </si>
  <si>
    <t>IN2220220239</t>
  </si>
  <si>
    <t>7.72% MAHARASHTRA SGS 2032</t>
  </si>
  <si>
    <t>IN2220220247</t>
  </si>
  <si>
    <t>7.73% MAHARASHTRA SGS 2034</t>
  </si>
  <si>
    <t>IN2820220225</t>
  </si>
  <si>
    <t>7.74% PUNJAB SGS 2039</t>
  </si>
  <si>
    <t>IN2920220315</t>
  </si>
  <si>
    <t>7.77% RAJASTHAN SGS 2033</t>
  </si>
  <si>
    <t>IN2920220323</t>
  </si>
  <si>
    <t>7.74% RAJASTHAN SGS 2040</t>
  </si>
  <si>
    <t>IN2920220331</t>
  </si>
  <si>
    <t>7.74% RAJASTHAN SGS 2049</t>
  </si>
  <si>
    <t>IN4520220455</t>
  </si>
  <si>
    <t>7.78% TELANGANA SGS 2034</t>
  </si>
  <si>
    <t>IN4520220463</t>
  </si>
  <si>
    <t>7.74% TELANGANA SGS 2048</t>
  </si>
  <si>
    <t>IN3320220160</t>
  </si>
  <si>
    <t>7.78% UTTARPRADESH SGS 2035</t>
  </si>
  <si>
    <t>IN3320220178</t>
  </si>
  <si>
    <t>7.78% UTTARPRADESH SGS 2036</t>
  </si>
  <si>
    <t>IN3420220284</t>
  </si>
  <si>
    <t>7.74% WESTBENGAL SGS 2041</t>
  </si>
  <si>
    <t>IN3420220292</t>
  </si>
  <si>
    <t>7.74% WESTBENGAL SGS 2043</t>
  </si>
  <si>
    <t>IN1520220337</t>
  </si>
  <si>
    <t>7.49% GUJARAT SGS 2028</t>
  </si>
  <si>
    <t>IN1620220476</t>
  </si>
  <si>
    <t>7.74% HARYANA SGS 2031</t>
  </si>
  <si>
    <t>IN1620220484</t>
  </si>
  <si>
    <t>7.77% HARYANA SGS 2033</t>
  </si>
  <si>
    <t>IN1720220228</t>
  </si>
  <si>
    <t>7.75% HIMACHAL PR SGS 2032</t>
  </si>
  <si>
    <t>IN1720220236</t>
  </si>
  <si>
    <t>7.79% HIMACHAL PR SGS 2038</t>
  </si>
  <si>
    <t>IN4920220139</t>
  </si>
  <si>
    <t>7.8% JAMMUKASHMIR SGS 2035</t>
  </si>
  <si>
    <t>IN2020220181</t>
  </si>
  <si>
    <t>7.83% KERALA SGS 2039</t>
  </si>
  <si>
    <t>IN2020220199</t>
  </si>
  <si>
    <t>7.76% KERALA SGS 2051</t>
  </si>
  <si>
    <t>IN2020220207</t>
  </si>
  <si>
    <t>7.76% KERALA SGS 2058</t>
  </si>
  <si>
    <t>IN2120220149</t>
  </si>
  <si>
    <t>7.77% MADHYAPRADESH SGS 2047</t>
  </si>
  <si>
    <t>IN2220220254</t>
  </si>
  <si>
    <t>7.73% MAHARASHTRA SGS 2032</t>
  </si>
  <si>
    <t>IN2620220086</t>
  </si>
  <si>
    <t>7.75% NAGALAND SGS 2033</t>
  </si>
  <si>
    <t>IN2820220233</t>
  </si>
  <si>
    <t>7.97% PUNJAB SGS 2038</t>
  </si>
  <si>
    <t>IN2920220349</t>
  </si>
  <si>
    <t>7.78% RAJASTHAN SGS 2033</t>
  </si>
  <si>
    <t>IN2920220356</t>
  </si>
  <si>
    <t>7.84% RAJASTHAN SGS 2041</t>
  </si>
  <si>
    <t>IN2920220364</t>
  </si>
  <si>
    <t>7.83% RAJASTHAN SGS 2050</t>
  </si>
  <si>
    <t>IN3020220064</t>
  </si>
  <si>
    <t>7.75% SIKKIM SGS 2033</t>
  </si>
  <si>
    <t>IN3120220386</t>
  </si>
  <si>
    <t>7.76% TAMILNADU SGS 2053</t>
  </si>
  <si>
    <t>IN3320220186</t>
  </si>
  <si>
    <t>7.79% UTTARPRADESH SGS 2033</t>
  </si>
  <si>
    <t>IN3320220194</t>
  </si>
  <si>
    <t>IN3620220068</t>
  </si>
  <si>
    <t>7.76% UTTARAKHAND SGS 2033</t>
  </si>
  <si>
    <t>IN3420220300</t>
  </si>
  <si>
    <t>7.89% WESTBENGAL SGS 2040</t>
  </si>
  <si>
    <t>IN3420220318</t>
  </si>
  <si>
    <t>7.85% WESTBENGAL SGS 2042</t>
  </si>
  <si>
    <t>IN3520220010</t>
  </si>
  <si>
    <t>7.75% CHHATTISGARH SGS 2031</t>
  </si>
  <si>
    <t>IN1020230018</t>
  </si>
  <si>
    <t>7.6% ANDHRA SGS 2029</t>
  </si>
  <si>
    <t>IN1020230026</t>
  </si>
  <si>
    <t>7.7% ANDHRA SGS 2032</t>
  </si>
  <si>
    <t>IN1020230034</t>
  </si>
  <si>
    <t>IN1220230016</t>
  </si>
  <si>
    <t>7.58% ASSAM SGS 2033</t>
  </si>
  <si>
    <t>IN2220230014</t>
  </si>
  <si>
    <t>7.36% MAHARASHTRA SGS 2028</t>
  </si>
  <si>
    <t>IN2220230022</t>
  </si>
  <si>
    <t>7.49% MAHARASHTRA SGS 2030</t>
  </si>
  <si>
    <t>IN2620230010</t>
  </si>
  <si>
    <t>7.58% NAGALAND SGS 2033</t>
  </si>
  <si>
    <t>IN2820230018</t>
  </si>
  <si>
    <t>7.59% PUNJAB SGS 2033</t>
  </si>
  <si>
    <t>IN1620230012</t>
  </si>
  <si>
    <t>7.5% HARYANA SGS 2030</t>
  </si>
  <si>
    <t>IN2820230026</t>
  </si>
  <si>
    <t>7.62% PUNJAB SGS 2038</t>
  </si>
  <si>
    <t>IN2920230017</t>
  </si>
  <si>
    <t>7.56% RAJASTHAN SGS 2033</t>
  </si>
  <si>
    <t>IN2920230025</t>
  </si>
  <si>
    <t>7.61% RAJASTHAN SGS 2043</t>
  </si>
  <si>
    <t>IN2920230033</t>
  </si>
  <si>
    <t>7.59% RAJASTHAN SGS 2048</t>
  </si>
  <si>
    <t>IN4520230017</t>
  </si>
  <si>
    <t>7.61% TELANGANA SGS 2044</t>
  </si>
  <si>
    <t>IN1020230042</t>
  </si>
  <si>
    <t>7.41% ANDHRA SGS 2030</t>
  </si>
  <si>
    <t>IN1020230059</t>
  </si>
  <si>
    <t>7.43% ANDHRA SGS 2031</t>
  </si>
  <si>
    <t>IN1020230067</t>
  </si>
  <si>
    <t>7.47% ANDHRA SGS 2037</t>
  </si>
  <si>
    <t>IN1520230013</t>
  </si>
  <si>
    <t>7.38% GUJARAT SGS 2030</t>
  </si>
  <si>
    <t>IN1620230020</t>
  </si>
  <si>
    <t>7.39% HARYANA SGS 2029</t>
  </si>
  <si>
    <t>IN4520230025</t>
  </si>
  <si>
    <t>7.43% TELANGANA SGS 2033</t>
  </si>
  <si>
    <t>IN2020230016</t>
  </si>
  <si>
    <t>7.46% KERALA SGS 2048</t>
  </si>
  <si>
    <t>IN2320230013</t>
  </si>
  <si>
    <t>7.49% MANIPUR SGS 2035</t>
  </si>
  <si>
    <t>IN2920230041</t>
  </si>
  <si>
    <t>7.45% RAJASTHAN SGS 2033</t>
  </si>
  <si>
    <t>IN4520230033</t>
  </si>
  <si>
    <t>IN3320230011</t>
  </si>
  <si>
    <t>7.45% UTTARPRADESH SGS 2033</t>
  </si>
  <si>
    <t>IN3420230010</t>
  </si>
  <si>
    <t>7.47% WESTBENGAL SGS 2043</t>
  </si>
  <si>
    <t>IN3420230028</t>
  </si>
  <si>
    <t>7.46% WESTBENGAL SGS 2046</t>
  </si>
  <si>
    <t>IN2820230034</t>
  </si>
  <si>
    <t>7.47% PUNJAB SGS 2043</t>
  </si>
  <si>
    <t>IN3120230013</t>
  </si>
  <si>
    <t>7.44% TAMILNADU SGS 2033</t>
  </si>
  <si>
    <t>IN1020230075</t>
  </si>
  <si>
    <t>7.34% ANDHRA SGS 2029</t>
  </si>
  <si>
    <t>IN1020230083</t>
  </si>
  <si>
    <t>7.4% ANDHRA SGS 2031</t>
  </si>
  <si>
    <t>IN1020230091</t>
  </si>
  <si>
    <t>7.39% ANDHRA SGS 2033</t>
  </si>
  <si>
    <t>IN1020230109</t>
  </si>
  <si>
    <t>7.38% ANDHRA SGS 2040</t>
  </si>
  <si>
    <t>IN1020230117</t>
  </si>
  <si>
    <t>7.37% ANDHRA SGS 2043</t>
  </si>
  <si>
    <t>IN1220230024</t>
  </si>
  <si>
    <t>7.4% ASSAM SGS 2033</t>
  </si>
  <si>
    <t>IN1620230038</t>
  </si>
  <si>
    <t>7.39% HARYANA SGS 2031</t>
  </si>
  <si>
    <t>IN3120230021</t>
  </si>
  <si>
    <t>7.39% TAMILNADU SGS 2033</t>
  </si>
  <si>
    <t>IN1020230125</t>
  </si>
  <si>
    <t>7.35% ANDHRA SGS 2039</t>
  </si>
  <si>
    <t>IN1020230133</t>
  </si>
  <si>
    <t>7.32% ANDHRA SGS 2043</t>
  </si>
  <si>
    <t>IN1220230032</t>
  </si>
  <si>
    <t>7.37% ASSAM SGS 2033</t>
  </si>
  <si>
    <t>IN1520230021</t>
  </si>
  <si>
    <t>7.27% GUJARAT SGS 2031</t>
  </si>
  <si>
    <t>IN3120230039</t>
  </si>
  <si>
    <t>7.33% TAMILNADU SGS 2033</t>
  </si>
  <si>
    <t>IN4520230041</t>
  </si>
  <si>
    <t>7.32% TELANGANA SGS 2048</t>
  </si>
  <si>
    <t>IN1020230141</t>
  </si>
  <si>
    <t>7.36% ANDHRA SGS 2034</t>
  </si>
  <si>
    <t>IN1020230158</t>
  </si>
  <si>
    <t>7.3% ANDHRA SGS 2038</t>
  </si>
  <si>
    <t>IN1220230040</t>
  </si>
  <si>
    <t>7.34% ASSAM SGS 2033</t>
  </si>
  <si>
    <t>IN1620230046</t>
  </si>
  <si>
    <t>7.16% HARYANA SGS 2027</t>
  </si>
  <si>
    <t>IN1620230053</t>
  </si>
  <si>
    <t>7.35% HARYANA SGS 2033</t>
  </si>
  <si>
    <t>IN4920230013</t>
  </si>
  <si>
    <t>7.37% JAMMUKASHMIR SGS 2035</t>
  </si>
  <si>
    <t>IN2020230024</t>
  </si>
  <si>
    <t>7.29% KERALA SGS 2049</t>
  </si>
  <si>
    <t>IN2220230030</t>
  </si>
  <si>
    <t>7.2% MAHARASHTRA SGS 2028</t>
  </si>
  <si>
    <t>IN2220230048</t>
  </si>
  <si>
    <t>7.26% MAHARASHTRA SGS 2030</t>
  </si>
  <si>
    <t>IN2620230028</t>
  </si>
  <si>
    <t>7.33% NAGALAND SGS 2033</t>
  </si>
  <si>
    <t>IN2920230058</t>
  </si>
  <si>
    <t>7.34% RAJASTHAN SGS 2033</t>
  </si>
  <si>
    <t>IN3120230047</t>
  </si>
  <si>
    <t>7.32% TAMILNADU SGS 2033</t>
  </si>
  <si>
    <t>IN3320230029</t>
  </si>
  <si>
    <t>7.33% UTTARPRADESH SGS 2033</t>
  </si>
  <si>
    <t>IN1020230166</t>
  </si>
  <si>
    <t>7.37% ANDHRA SGS 2033</t>
  </si>
  <si>
    <t>IN1020230174</t>
  </si>
  <si>
    <t>7.38% ANDHRA SGS 2035</t>
  </si>
  <si>
    <t>IN1620230061</t>
  </si>
  <si>
    <t>7.29% HARYANA SGS 2029</t>
  </si>
  <si>
    <t>IN1620230079</t>
  </si>
  <si>
    <t>7.36% HARYANA SGS 2033</t>
  </si>
  <si>
    <t>IN2020230032</t>
  </si>
  <si>
    <t>7.32% KERALA SGS 2053</t>
  </si>
  <si>
    <t>IN2120230015</t>
  </si>
  <si>
    <t>7.36% MADHYAPRADESH SGS 2033</t>
  </si>
  <si>
    <t>IN2220230055</t>
  </si>
  <si>
    <t>7.33% MAHARASHTRA SGS 2031</t>
  </si>
  <si>
    <t>IN2220230063</t>
  </si>
  <si>
    <t>7.32% MAHARASHTRA SGS 2032</t>
  </si>
  <si>
    <t>IN2320230021</t>
  </si>
  <si>
    <t>7.39% MANIPUR SGS 2035</t>
  </si>
  <si>
    <t>IN2420230012</t>
  </si>
  <si>
    <t>7.36% MEGHALAYA SGS 2032</t>
  </si>
  <si>
    <t>IN2520230011</t>
  </si>
  <si>
    <t>7.43% MIZORAM SGS 2036</t>
  </si>
  <si>
    <t>IN2520230029</t>
  </si>
  <si>
    <t>7.43% MIZORAM SGS 2037</t>
  </si>
  <si>
    <t>IN2620230036</t>
  </si>
  <si>
    <t>7.37% NAGALAND SGS 2033</t>
  </si>
  <si>
    <t>IN2820230042</t>
  </si>
  <si>
    <t>7.37% PUNJAB SGS 2038</t>
  </si>
  <si>
    <t>IN2920230066</t>
  </si>
  <si>
    <t>7.36% RAJASTHAN SGS 2033</t>
  </si>
  <si>
    <t>IN2920230074</t>
  </si>
  <si>
    <t>7.35% RAJASTHAN SGS 2043</t>
  </si>
  <si>
    <t>IN3020230014</t>
  </si>
  <si>
    <t>7.37% SIKKIM SGS 2033</t>
  </si>
  <si>
    <t>IN3120230054</t>
  </si>
  <si>
    <t>7.32% TAMILNADU SGS 2053</t>
  </si>
  <si>
    <t>IN4520230058</t>
  </si>
  <si>
    <t>7.32% TELANGANA SGS 2049</t>
  </si>
  <si>
    <t>IN3420230036</t>
  </si>
  <si>
    <t>7.36% WESTBENGAL SGS 2043</t>
  </si>
  <si>
    <t>IN1020230182</t>
  </si>
  <si>
    <t>7.33% ANDHRA SGS 2033</t>
  </si>
  <si>
    <t>IN1020230190</t>
  </si>
  <si>
    <t>7.36% ANDHRA SGS 2037</t>
  </si>
  <si>
    <t>IN1020230208</t>
  </si>
  <si>
    <t>7.33% ANDHRA SGS 2042</t>
  </si>
  <si>
    <t>IN1020230216</t>
  </si>
  <si>
    <t>7.33% ANDHRA SGS 2043</t>
  </si>
  <si>
    <t>IN1220230057</t>
  </si>
  <si>
    <t>IN3520230019</t>
  </si>
  <si>
    <t>7.29% CHHATTISGARH SGS 2030</t>
  </si>
  <si>
    <t>IN1520230039</t>
  </si>
  <si>
    <t>7.18% GUJARAT SGS 2028</t>
  </si>
  <si>
    <t>IN1620230087</t>
  </si>
  <si>
    <t>7.32% HARYANA SGS 2033</t>
  </si>
  <si>
    <t>IN1720230011</t>
  </si>
  <si>
    <t>7.26% HIMACHAL PR SGS 2029</t>
  </si>
  <si>
    <t>IN1720230029</t>
  </si>
  <si>
    <t>7.29% HIMACHAL PR SGS 2031</t>
  </si>
  <si>
    <t>IN4920230021</t>
  </si>
  <si>
    <t>7.37% JAMMUKASHMIR SGS 2038</t>
  </si>
  <si>
    <t>IN2020230040</t>
  </si>
  <si>
    <t>7.29% KERALA SGS 2051</t>
  </si>
  <si>
    <t>IN2920230082</t>
  </si>
  <si>
    <t>IN3120230062</t>
  </si>
  <si>
    <t>7.29% TAMILNADU SGS 2053</t>
  </si>
  <si>
    <t>IN4520230066</t>
  </si>
  <si>
    <t>7.39% TELANGANA SGS 2039</t>
  </si>
  <si>
    <t>IN1020230224</t>
  </si>
  <si>
    <t>7.39% ANDHRA SGS 2035</t>
  </si>
  <si>
    <t>IN1020230232</t>
  </si>
  <si>
    <t>7.36% ANDHRA SGS 2038</t>
  </si>
  <si>
    <t>IN1420230014</t>
  </si>
  <si>
    <t>7.36% GOA SGS 2033</t>
  </si>
  <si>
    <t>IN1520230047</t>
  </si>
  <si>
    <t>7.22% GUJARAT SGS 2028</t>
  </si>
  <si>
    <t>IN1620230095</t>
  </si>
  <si>
    <t>7.34% HARYANA SGS 2031</t>
  </si>
  <si>
    <t>IN1620230103</t>
  </si>
  <si>
    <t>IN2120230023</t>
  </si>
  <si>
    <t>7.4% MADHYAPRADESH SGS 2034</t>
  </si>
  <si>
    <t>IN2220230071</t>
  </si>
  <si>
    <t>7.34% MAHARASHTRA SGS 2031</t>
  </si>
  <si>
    <t>IN2220230089</t>
  </si>
  <si>
    <t>7.35% MAHARASHTRA SGS 2032</t>
  </si>
  <si>
    <t>IN2620230044</t>
  </si>
  <si>
    <t>IN2820230059</t>
  </si>
  <si>
    <t>7.41% PUNJAB SGS 2034</t>
  </si>
  <si>
    <t>IN3120230070</t>
  </si>
  <si>
    <t>7.35% TAMILNADU SGS 2033</t>
  </si>
  <si>
    <t>IN3120230088</t>
  </si>
  <si>
    <t>7.35% TAMILNADU SGS 2043</t>
  </si>
  <si>
    <t>IN4520230074</t>
  </si>
  <si>
    <t>7.36% TELANGANA SGS 2041</t>
  </si>
  <si>
    <t>IN4520230082</t>
  </si>
  <si>
    <t>7.35% TELANGANA SGS 2045</t>
  </si>
  <si>
    <t>IN3320230037</t>
  </si>
  <si>
    <t>7.41% UTTARPRADESH SGS 2034</t>
  </si>
  <si>
    <t>IN1020230240</t>
  </si>
  <si>
    <t>7.4% ANDHRA SGS 2032</t>
  </si>
  <si>
    <t>IN1020230257</t>
  </si>
  <si>
    <t>7.35% ANDHRA SGS 2040</t>
  </si>
  <si>
    <t>IN4920230039</t>
  </si>
  <si>
    <t>7.36% JAMMUKASHMIR SGS 2035</t>
  </si>
  <si>
    <t>IN2520230037</t>
  </si>
  <si>
    <t>7.36% MIZORAM SGS 2038</t>
  </si>
  <si>
    <t>IN3120230096</t>
  </si>
  <si>
    <t>IN3120230104</t>
  </si>
  <si>
    <t>7.34% TAMILNADU SGS 2043</t>
  </si>
  <si>
    <t>IN1020230265</t>
  </si>
  <si>
    <t>7.43% ANDHRA SGS 2039</t>
  </si>
  <si>
    <t>IN1020230273</t>
  </si>
  <si>
    <t>7.42% ANDHRA SGS 2041</t>
  </si>
  <si>
    <t>IN1020230281</t>
  </si>
  <si>
    <t>7.42% ANDHRA SGS 2043</t>
  </si>
  <si>
    <t>IN3520230027</t>
  </si>
  <si>
    <t>7.4% CHHATTISGARH SGS 2030</t>
  </si>
  <si>
    <t>IN3520230035</t>
  </si>
  <si>
    <t>7.42% CHHATTISGARH SGS 2031</t>
  </si>
  <si>
    <t>IN1420230022</t>
  </si>
  <si>
    <t>7.47% GOA SGS 2038</t>
  </si>
  <si>
    <t>IN1520230054</t>
  </si>
  <si>
    <t>IN1620230111</t>
  </si>
  <si>
    <t>7.4% HARYANA SGS 2033</t>
  </si>
  <si>
    <t>IN2020230057</t>
  </si>
  <si>
    <t>7.39% KERALA SGS 2052</t>
  </si>
  <si>
    <t>IN2220230097</t>
  </si>
  <si>
    <t>7.4% MAHARASHTRA SGS 2031</t>
  </si>
  <si>
    <t>IN2220230105</t>
  </si>
  <si>
    <t>7.4% MAHARASHTRA SGS 2032</t>
  </si>
  <si>
    <t>IN2420230020</t>
  </si>
  <si>
    <t>7.42% MEGHALAYA SGS 2032</t>
  </si>
  <si>
    <t>IN2820230067</t>
  </si>
  <si>
    <t>7.45% PUNJAB SGS 2034</t>
  </si>
  <si>
    <t>IN2920230090</t>
  </si>
  <si>
    <t>7.39% RAJASTHAN SGS 2048</t>
  </si>
  <si>
    <t>IN3120230112</t>
  </si>
  <si>
    <t>7.42% TAMILNADU SGS 2043</t>
  </si>
  <si>
    <t>IN3120230120</t>
  </si>
  <si>
    <t>7.39% TAMILNADU SGS 2053</t>
  </si>
  <si>
    <t>IN4520230090</t>
  </si>
  <si>
    <t>7.4% TELANGANA SGS 2045</t>
  </si>
  <si>
    <t>IN4520230108</t>
  </si>
  <si>
    <t>7.39% TELANGANA SGS 2051</t>
  </si>
  <si>
    <t>IN1020230299</t>
  </si>
  <si>
    <t>7.46% ANDHRA SGS 2034</t>
  </si>
  <si>
    <t>IN1020230307</t>
  </si>
  <si>
    <t>7.52% ANDHRA SGS 2039</t>
  </si>
  <si>
    <t>IN1020230315</t>
  </si>
  <si>
    <t>7.46% ANDHRA SGS 2043</t>
  </si>
  <si>
    <t>IN1220230065</t>
  </si>
  <si>
    <t>7.45% ASSAM SGS 2033</t>
  </si>
  <si>
    <t>IN1720230037</t>
  </si>
  <si>
    <t>7.45% HIMACHAL PR SGS 2033</t>
  </si>
  <si>
    <t>IN1720230045</t>
  </si>
  <si>
    <t>7.5% HIMACHAL PR SGS 2038</t>
  </si>
  <si>
    <t>IN2020230065</t>
  </si>
  <si>
    <t>7.47% KERALA SGS 2042</t>
  </si>
  <si>
    <t>IN2420230038</t>
  </si>
  <si>
    <t>7.44% MEGHALAYA SGS 2031</t>
  </si>
  <si>
    <t>IN2820230075</t>
  </si>
  <si>
    <t>7.47% PUNJAB SGS 2034</t>
  </si>
  <si>
    <t>IN2820230083</t>
  </si>
  <si>
    <t>7.43% PUNJAB SGS 2048</t>
  </si>
  <si>
    <t>IN2920230108</t>
  </si>
  <si>
    <t>7.44% RAJASTHAN SGS 2033</t>
  </si>
  <si>
    <t>IN2920230116</t>
  </si>
  <si>
    <t>7.43% RAJASTHAN SGS 2048</t>
  </si>
  <si>
    <t>IN3120230138</t>
  </si>
  <si>
    <t>IN3120230146</t>
  </si>
  <si>
    <t>7.45% TAMILNADU SGS 2043</t>
  </si>
  <si>
    <t>IN4520230116</t>
  </si>
  <si>
    <t>7.47% TELANGANA SGS 2041</t>
  </si>
  <si>
    <t>IN4520230124</t>
  </si>
  <si>
    <t>7.43% TELANGANA SGS 2050</t>
  </si>
  <si>
    <t>IN1020230323</t>
  </si>
  <si>
    <t>7.43% ANDHRA SGS 2041</t>
  </si>
  <si>
    <t>IN1020230331</t>
  </si>
  <si>
    <t>7.43% ANDHRA SGS 2042</t>
  </si>
  <si>
    <t>IN1620230129</t>
  </si>
  <si>
    <t>7.44% HARYANA SGS 2032</t>
  </si>
  <si>
    <t>IN1620230137</t>
  </si>
  <si>
    <t>7.47% HARYANA SGS 2035</t>
  </si>
  <si>
    <t>IN4920230047</t>
  </si>
  <si>
    <t>7.44% JAMMUKASHMIR SGS 2038</t>
  </si>
  <si>
    <t>IN2020230073</t>
  </si>
  <si>
    <t>7.42% KERALA SGS 2043</t>
  </si>
  <si>
    <t>IN3120230153</t>
  </si>
  <si>
    <t>7.42% TAMILNADU SGS 2033</t>
  </si>
  <si>
    <t>IN4520230132</t>
  </si>
  <si>
    <t>7.44% TELANGANA SGS 2039</t>
  </si>
  <si>
    <t>IN1020230349</t>
  </si>
  <si>
    <t>IN1320230015</t>
  </si>
  <si>
    <t>7.37% BIHAR SGS 2030</t>
  </si>
  <si>
    <t>IN1420230030</t>
  </si>
  <si>
    <t>7.38% GOA SGS 2033</t>
  </si>
  <si>
    <t>IN2020230081</t>
  </si>
  <si>
    <t>7.36% KERALA SGS 2038</t>
  </si>
  <si>
    <t>IN2520230045</t>
  </si>
  <si>
    <t>IN3120230161</t>
  </si>
  <si>
    <t>IN4520230140</t>
  </si>
  <si>
    <t>7.34% TELANGANA SGS 2044</t>
  </si>
  <si>
    <t>IN4520230157</t>
  </si>
  <si>
    <t>7.34% TELANGANA SGS 2046</t>
  </si>
  <si>
    <t>IN1020230356</t>
  </si>
  <si>
    <t>7.43% ANDHRA SGS 2035</t>
  </si>
  <si>
    <t>IN1320230023</t>
  </si>
  <si>
    <t>7.4% BIHAR SGS 2030</t>
  </si>
  <si>
    <t>IN1420230048</t>
  </si>
  <si>
    <t>7.41% GOA SGS 2033</t>
  </si>
  <si>
    <t>IN2020230099</t>
  </si>
  <si>
    <t>7.36% KERALA SGS 2041</t>
  </si>
  <si>
    <t>IN2320230039</t>
  </si>
  <si>
    <t>7.41% MANIPUR SGS 2035</t>
  </si>
  <si>
    <t>IN2920230124</t>
  </si>
  <si>
    <t>7.41% RAJASTHAN SGS 2033</t>
  </si>
  <si>
    <t>IN2920230132</t>
  </si>
  <si>
    <t>7.36% RAJASTHAN SGS 2041</t>
  </si>
  <si>
    <t>IN3120230179</t>
  </si>
  <si>
    <t>IN3120230187</t>
  </si>
  <si>
    <t>7.36% TAMILNADU SGS 2043</t>
  </si>
  <si>
    <t>IN3320230045</t>
  </si>
  <si>
    <t>7.4% UTTARPRADESH SGS 2033</t>
  </si>
  <si>
    <t>IN3420230044</t>
  </si>
  <si>
    <t>7.36% WESTBENGAL SGS 2041</t>
  </si>
  <si>
    <t>IN1020230364</t>
  </si>
  <si>
    <t>7.45% ANDHRA SGS 2033</t>
  </si>
  <si>
    <t>IN1020230372</t>
  </si>
  <si>
    <t>IN1020230380</t>
  </si>
  <si>
    <t>7.44% ANDHRA SGS 2043</t>
  </si>
  <si>
    <t>IN1220230073</t>
  </si>
  <si>
    <t>IN4920230054</t>
  </si>
  <si>
    <t>7.44% JAMMUKASHMIR SGS 2053</t>
  </si>
  <si>
    <t>IN2020230107</t>
  </si>
  <si>
    <t>7.45% KERALA SGS 2040</t>
  </si>
  <si>
    <t>IN2920230140</t>
  </si>
  <si>
    <t>7.49% RAJASTHAN SGS 2034</t>
  </si>
  <si>
    <t>IN3120230195</t>
  </si>
  <si>
    <t>7.43% TAMILNADU SGS 2043</t>
  </si>
  <si>
    <t>IN3120230203</t>
  </si>
  <si>
    <t>7.43% TAMILNADU SGS 2053</t>
  </si>
  <si>
    <t>IN4520230165</t>
  </si>
  <si>
    <t>IN4520230173</t>
  </si>
  <si>
    <t>7.45% TELANGANA SGS 2040</t>
  </si>
  <si>
    <t>IN1020230398</t>
  </si>
  <si>
    <t>7.47% ANDHRA SGS 2032</t>
  </si>
  <si>
    <t>IN4920230062</t>
  </si>
  <si>
    <t>7.43% JAMMUKASHMIR SGS 2053</t>
  </si>
  <si>
    <t>IN2820230091</t>
  </si>
  <si>
    <t>IN3120230211</t>
  </si>
  <si>
    <t>IN4520230181</t>
  </si>
  <si>
    <t>7.47% TELANGANA SGS 2032</t>
  </si>
  <si>
    <t>IN4520230199</t>
  </si>
  <si>
    <t>7.43% TELANGANA SGS 2041</t>
  </si>
  <si>
    <t>IN1320230031</t>
  </si>
  <si>
    <t>7.5% BIHAR SGS 2031</t>
  </si>
  <si>
    <t>IN1420230055</t>
  </si>
  <si>
    <t>7.5% GOA SGS 2033</t>
  </si>
  <si>
    <t>IN1620230145</t>
  </si>
  <si>
    <t>7.49% HARYANA SGS 2033</t>
  </si>
  <si>
    <t>IN4920230070</t>
  </si>
  <si>
    <t>7.45% JAMMUKASHMIR SGS 2053</t>
  </si>
  <si>
    <t>IN2020230115</t>
  </si>
  <si>
    <t>7.47% KERALA SGS 2039</t>
  </si>
  <si>
    <t>IN2320230047</t>
  </si>
  <si>
    <t>7.51% MANIPUR SGS 2035</t>
  </si>
  <si>
    <t>IN2820230109</t>
  </si>
  <si>
    <t>7.52% PUNJAB SGS 2035</t>
  </si>
  <si>
    <t>IN2820230117</t>
  </si>
  <si>
    <t>7.51% PUNJAB SGS 2036</t>
  </si>
  <si>
    <t>IN2820230125</t>
  </si>
  <si>
    <t>7.49% PUNJAB SGS 2037</t>
  </si>
  <si>
    <t>IN4520230207</t>
  </si>
  <si>
    <t>7.45% TELANGANA SGS 2047</t>
  </si>
  <si>
    <t>IN3320230052</t>
  </si>
  <si>
    <t>7.5% UTTARPRADESH SGS 2035</t>
  </si>
  <si>
    <t>IN1020230406</t>
  </si>
  <si>
    <t>7.46% ANDHRA SGS 2038</t>
  </si>
  <si>
    <t>IN1220230081</t>
  </si>
  <si>
    <t>7.47% ASSAM SGS 2028</t>
  </si>
  <si>
    <t>IN1320230049</t>
  </si>
  <si>
    <t>7.49% BIHAR SGS 2031</t>
  </si>
  <si>
    <t>IN1420230063</t>
  </si>
  <si>
    <t>7.49% GOA SGS 2033</t>
  </si>
  <si>
    <t>IN2020230123</t>
  </si>
  <si>
    <t>7.47% KERALA SGS 2037</t>
  </si>
  <si>
    <t>IN2520230052</t>
  </si>
  <si>
    <t>7.46% MIZORAM SGS 2039</t>
  </si>
  <si>
    <t>IN3320230060</t>
  </si>
  <si>
    <t>7.49% UTTARPRADESH SGS 2034</t>
  </si>
  <si>
    <t>IN1020230414</t>
  </si>
  <si>
    <t>7.45% ANDHRA SGS 2034</t>
  </si>
  <si>
    <t>IN1320230056</t>
  </si>
  <si>
    <t>7.45% BIHAR SGS 2031</t>
  </si>
  <si>
    <t>IN1420230071</t>
  </si>
  <si>
    <t>7.44% GOA SGS 2033</t>
  </si>
  <si>
    <t>IN1620230152</t>
  </si>
  <si>
    <t>7.44% HARYANA SGS 2033</t>
  </si>
  <si>
    <t>IN1620230160</t>
  </si>
  <si>
    <t>7.45% HARYANA SGS 2035</t>
  </si>
  <si>
    <t>IN2020230131</t>
  </si>
  <si>
    <t>7.4% KERALA SGS 2041</t>
  </si>
  <si>
    <t>IN2920230157</t>
  </si>
  <si>
    <t>IN2920230165</t>
  </si>
  <si>
    <t>7.41% RAJASTHAN SGS 2039</t>
  </si>
  <si>
    <t>IN2920230173</t>
  </si>
  <si>
    <t>7.4% RAJASTHAN SGS 2041</t>
  </si>
  <si>
    <t>IN3420230051</t>
  </si>
  <si>
    <t>7.41% WESTBENGAL SGS 2039</t>
  </si>
  <si>
    <t>IN3420230069</t>
  </si>
  <si>
    <t>7.4% WESTBENGAL SGS 2042</t>
  </si>
  <si>
    <t>IN1020230422</t>
  </si>
  <si>
    <t>7.44% ANDHRA SGS 2033</t>
  </si>
  <si>
    <t>IN1020230430</t>
  </si>
  <si>
    <t>7.44% ANDHRA SGS 2040</t>
  </si>
  <si>
    <t>IN1020230448</t>
  </si>
  <si>
    <t>7.4% ANDHRA SGS 2043</t>
  </si>
  <si>
    <t>IN1220230099</t>
  </si>
  <si>
    <t>7.47% ASSAM SGS 2033</t>
  </si>
  <si>
    <t>IN1420230089</t>
  </si>
  <si>
    <t>7.47% GOA SGS 2033</t>
  </si>
  <si>
    <t>IN1620230178</t>
  </si>
  <si>
    <t>7.44% HARYANA SGS 2035</t>
  </si>
  <si>
    <t>IN1720230052</t>
  </si>
  <si>
    <t>7.42% HIMACHAL PR SGS 2038</t>
  </si>
  <si>
    <t>IN2320230054</t>
  </si>
  <si>
    <t>7.44% MANIPUR SGS 2035</t>
  </si>
  <si>
    <t>IN2820230133</t>
  </si>
  <si>
    <t>IN2920230181</t>
  </si>
  <si>
    <t>7.44% RAJASTHAN SGS 2036</t>
  </si>
  <si>
    <t>IN3120230229</t>
  </si>
  <si>
    <t>7.43% TAMILNADU SGS 2033</t>
  </si>
  <si>
    <t>IN4520230215</t>
  </si>
  <si>
    <t>IN4520230223</t>
  </si>
  <si>
    <t>7.4% TELANGANA SGS 2043</t>
  </si>
  <si>
    <t>IN3620230018</t>
  </si>
  <si>
    <t>7.47% UTTARAKHAND SGS 2033</t>
  </si>
  <si>
    <t>IN1020230455</t>
  </si>
  <si>
    <t>7.48% ANDHRA SGS 2038</t>
  </si>
  <si>
    <t>IN1020230463</t>
  </si>
  <si>
    <t>7.46% ANDHRA SGS 2041</t>
  </si>
  <si>
    <t>IN1420230097</t>
  </si>
  <si>
    <t>7.46% GOA SGS 2038</t>
  </si>
  <si>
    <t>IN1620230186</t>
  </si>
  <si>
    <t>7.47% HARYANA SGS 2033</t>
  </si>
  <si>
    <t>IN4920230088</t>
  </si>
  <si>
    <t>IN2120230031</t>
  </si>
  <si>
    <t>7.46% MADHYAPRADESH SGS 2038</t>
  </si>
  <si>
    <t>IN2120230049</t>
  </si>
  <si>
    <t>7.46% MADHYAPRADESH SGS 2039</t>
  </si>
  <si>
    <t>IN2220230113</t>
  </si>
  <si>
    <t>7.46% MAHARASHTRA SGS 2033</t>
  </si>
  <si>
    <t>IN2220230121</t>
  </si>
  <si>
    <t>7.47% MAHARASHTRA SGS 2034</t>
  </si>
  <si>
    <t>IN2820230141</t>
  </si>
  <si>
    <t>7.48% PUNJAB SGS 2034</t>
  </si>
  <si>
    <t>IN4520230231</t>
  </si>
  <si>
    <t>7.46% TELANGANA SGS 2042</t>
  </si>
  <si>
    <t>IN4520230249</t>
  </si>
  <si>
    <t>7.44% TELANGANA SGS 2045</t>
  </si>
  <si>
    <t>IN3620230026</t>
  </si>
  <si>
    <t>7.48% UTTARAKHAND SGS 2033</t>
  </si>
  <si>
    <t>IN1020230471</t>
  </si>
  <si>
    <t>7.44% ANDHRA SGS 2036</t>
  </si>
  <si>
    <t>IN1320230064</t>
  </si>
  <si>
    <t>IN3520230043</t>
  </si>
  <si>
    <t>7.47% CHHATTISGARH SGS 2030</t>
  </si>
  <si>
    <t>IN1420230105</t>
  </si>
  <si>
    <t>7.46% GOA SGS 2033</t>
  </si>
  <si>
    <t>IN1520230062</t>
  </si>
  <si>
    <t>7.4% GUJARAT SGS 2027</t>
  </si>
  <si>
    <t>IN1620230194</t>
  </si>
  <si>
    <t>7.45% HARYANA SGS 2033</t>
  </si>
  <si>
    <t>IN1620230202</t>
  </si>
  <si>
    <t>IN4920230096</t>
  </si>
  <si>
    <t>7.41% JAMMUKASHMIR SGS 2053</t>
  </si>
  <si>
    <t>IN2120230056</t>
  </si>
  <si>
    <t>7.44% MADHYAPRADESH SGS 2035</t>
  </si>
  <si>
    <t>IN3020230022</t>
  </si>
  <si>
    <t>7.46% SIKKIM SGS 2033</t>
  </si>
  <si>
    <t>IN4520230256</t>
  </si>
  <si>
    <t>7.46% TELANGANA SGS 2030</t>
  </si>
  <si>
    <t>IN3420230077</t>
  </si>
  <si>
    <t>7.41% WESTBENGAL SGS 2042</t>
  </si>
  <si>
    <t>IN1320230072</t>
  </si>
  <si>
    <t>7.52% BIHAR SGS 2031</t>
  </si>
  <si>
    <t>IN3520230050</t>
  </si>
  <si>
    <t>7.49% CHHATTISGARH SGS 2030</t>
  </si>
  <si>
    <t>IN1420230113</t>
  </si>
  <si>
    <t>IN1520230070</t>
  </si>
  <si>
    <t>7.45% GUJARAT SGS 2031</t>
  </si>
  <si>
    <t>IN1620230210</t>
  </si>
  <si>
    <t>IN1620230228</t>
  </si>
  <si>
    <t>7.48% HARYANA SGS 2035</t>
  </si>
  <si>
    <t>IN2020230149</t>
  </si>
  <si>
    <t>7.45% KERALA SGS 2039</t>
  </si>
  <si>
    <t>IN2120230064</t>
  </si>
  <si>
    <t>7.48% MADHYAPRADESH SGS 2029</t>
  </si>
  <si>
    <t>IN2120230072</t>
  </si>
  <si>
    <t>IN2120230080</t>
  </si>
  <si>
    <t>7.45% MADHYAPRADESH SGS 2044</t>
  </si>
  <si>
    <t>IN2320230062</t>
  </si>
  <si>
    <t>7.59% MANIPUR SGS 2035</t>
  </si>
  <si>
    <t>IN2820230158</t>
  </si>
  <si>
    <t>7.49% PUNJAB SGS 2035</t>
  </si>
  <si>
    <t>IN2920230199</t>
  </si>
  <si>
    <t>7.46% RAJASTHAN SGS 2033</t>
  </si>
  <si>
    <t>IN2920230207</t>
  </si>
  <si>
    <t>7.45% RAJASTHAN SGS 2044</t>
  </si>
  <si>
    <t>IN2920230215</t>
  </si>
  <si>
    <t>7.43% RAJASTHAN SGS 2049</t>
  </si>
  <si>
    <t>IN3120230237</t>
  </si>
  <si>
    <t>IN3420230085</t>
  </si>
  <si>
    <t>7.46% WESTBENGAL SGS 2039</t>
  </si>
  <si>
    <t>IN3420230093</t>
  </si>
  <si>
    <t>7.44% WESTBENGAL SGS 2042</t>
  </si>
  <si>
    <t>IN1020230489</t>
  </si>
  <si>
    <t>7.6% ANDHRA SGS 2034</t>
  </si>
  <si>
    <t>IN1020230497</t>
  </si>
  <si>
    <t>7.5% ANDHRA SGS 2041</t>
  </si>
  <si>
    <t>IN1220230115</t>
  </si>
  <si>
    <t>7.62% ASSAM SGS 2033</t>
  </si>
  <si>
    <t>IN1320230080</t>
  </si>
  <si>
    <t>7.62% BIHAR SGS 2031</t>
  </si>
  <si>
    <t>IN3520230068</t>
  </si>
  <si>
    <t>7.54% CHHATTISGARH SGS 2031</t>
  </si>
  <si>
    <t>IN1620230236</t>
  </si>
  <si>
    <t>7.53% HARYANA SGS 2033</t>
  </si>
  <si>
    <t>IN1620230244</t>
  </si>
  <si>
    <t>7.59% HARYANA SGS 2035</t>
  </si>
  <si>
    <t>IN2020230156</t>
  </si>
  <si>
    <t>7.49% KERALA SGS 2045</t>
  </si>
  <si>
    <t>IN2120230098</t>
  </si>
  <si>
    <t>7.55% MADHYAPRADESH SGS 2035</t>
  </si>
  <si>
    <t>IN2120230106</t>
  </si>
  <si>
    <t>7.51% MADHYAPRADESH SGS 2038</t>
  </si>
  <si>
    <t>IN2820230166</t>
  </si>
  <si>
    <t>7.67% PUNJAB SGS 2035</t>
  </si>
  <si>
    <t>IN2920230223</t>
  </si>
  <si>
    <t>7.54% RAJASTHAN SGS 2033</t>
  </si>
  <si>
    <t>IN3120230245</t>
  </si>
  <si>
    <t>7.52% TAMILNADU SGS 2033</t>
  </si>
  <si>
    <t>IN4520230264</t>
  </si>
  <si>
    <t>7.55% TELANGANA SGS 2032</t>
  </si>
  <si>
    <t>IN4520230272</t>
  </si>
  <si>
    <t>7.49% TELANGANA SGS 2044</t>
  </si>
  <si>
    <t>IN3320230078</t>
  </si>
  <si>
    <t>7.56% UTTARPRADESH SGS 2035</t>
  </si>
  <si>
    <t>IN3620230034</t>
  </si>
  <si>
    <t>7.54% UTTARAKHAND SGS 2033</t>
  </si>
  <si>
    <t>IN3420230101</t>
  </si>
  <si>
    <t>7.59% WESTBENGAL SGS 2039</t>
  </si>
  <si>
    <t>IN1020230505</t>
  </si>
  <si>
    <t>7.67% ANDHRA SGS 2038</t>
  </si>
  <si>
    <t>IN1420230121</t>
  </si>
  <si>
    <t>7.7% GOA SGS 2033</t>
  </si>
  <si>
    <t>IN1520230088</t>
  </si>
  <si>
    <t>7.62% GUJARAT SGS 2028</t>
  </si>
  <si>
    <t>IN2820230174</t>
  </si>
  <si>
    <t>7.75% PUNJAB SGS 2036</t>
  </si>
  <si>
    <t>IN3020230030</t>
  </si>
  <si>
    <t>IN3120230252</t>
  </si>
  <si>
    <t>7.62% TAMILNADU SGS 2053</t>
  </si>
  <si>
    <t>IN3320230086</t>
  </si>
  <si>
    <t>7.7% UTTARPRADESH SGS 2034</t>
  </si>
  <si>
    <t>IN3320230094</t>
  </si>
  <si>
    <t>IN3620230042</t>
  </si>
  <si>
    <t>7.71% UTTARAKHAND SGS 2033</t>
  </si>
  <si>
    <t>IN1020230513</t>
  </si>
  <si>
    <t>7.66% ANDHRA SGS 2037</t>
  </si>
  <si>
    <t>IN1020230521</t>
  </si>
  <si>
    <t>7.61% ANDHRA SGS 2043</t>
  </si>
  <si>
    <t>IN1220230123</t>
  </si>
  <si>
    <t>IN1320230098</t>
  </si>
  <si>
    <t>7.7% BIHAR SGS 2031</t>
  </si>
  <si>
    <t>IN1420230139</t>
  </si>
  <si>
    <t>7.67% GOA SGS 2033</t>
  </si>
  <si>
    <t>IN1620230251</t>
  </si>
  <si>
    <t>7.66% HARYANA SGS 2035</t>
  </si>
  <si>
    <t>IN1720230060</t>
  </si>
  <si>
    <t>7.62% HIMACHAL PR SGS 2043</t>
  </si>
  <si>
    <t>IN4920230104</t>
  </si>
  <si>
    <t>7.56% JAMMUKASHMIR SGS 2053</t>
  </si>
  <si>
    <t>IN1920230019</t>
  </si>
  <si>
    <t>7.64% KARNATAKA SGS 2032</t>
  </si>
  <si>
    <t>IN2420230046</t>
  </si>
  <si>
    <t>7.72% MEGHALAYA SGS 2031</t>
  </si>
  <si>
    <t>IN2520230060</t>
  </si>
  <si>
    <t>7.72% MIZORAM SGS 2038</t>
  </si>
  <si>
    <t>IN2920230231</t>
  </si>
  <si>
    <t>7.62% RAJASTHAN SGS 2043</t>
  </si>
  <si>
    <t>IN3120230260</t>
  </si>
  <si>
    <t>IN4520230280</t>
  </si>
  <si>
    <t>7.65% TELANGANA SGS 2039</t>
  </si>
  <si>
    <t>IN3320230102</t>
  </si>
  <si>
    <t>7.68% UTTARPRADESH SGS 2034</t>
  </si>
  <si>
    <t>IN3420230119</t>
  </si>
  <si>
    <t>7.64% WESTBENGAL SGS 2043</t>
  </si>
  <si>
    <t>IN1020230539</t>
  </si>
  <si>
    <t>7.72% ANDHRA SGS 2036</t>
  </si>
  <si>
    <t>IN1020230547</t>
  </si>
  <si>
    <t>7.66% ANDHRA SGS 2042</t>
  </si>
  <si>
    <t>IN4920230112</t>
  </si>
  <si>
    <t>7.6% JAMMUKASHMIR SGS 2053</t>
  </si>
  <si>
    <t>IN1920230027</t>
  </si>
  <si>
    <t>7.69% KARNATAKA SGS 2033</t>
  </si>
  <si>
    <t>IN1920230035</t>
  </si>
  <si>
    <t>7.7% KARNATAKA SGS 2034</t>
  </si>
  <si>
    <t>IN2120230114</t>
  </si>
  <si>
    <t>7.68% MADHYAPRADESH SGS 2034</t>
  </si>
  <si>
    <t>IN2320230070</t>
  </si>
  <si>
    <t>7.73% MANIPUR SGS 2035</t>
  </si>
  <si>
    <t>IN2920230249</t>
  </si>
  <si>
    <t>7.71% RAJASTHAN SGS 2033</t>
  </si>
  <si>
    <t>IN3120230278</t>
  </si>
  <si>
    <t>7.68% TAMILNADU SGS 2030</t>
  </si>
  <si>
    <t>IN3120230286</t>
  </si>
  <si>
    <t>7.72% TAMILNADU SGS 2033</t>
  </si>
  <si>
    <t>IN3120230294</t>
  </si>
  <si>
    <t>7.66% TAMILNADU SGS 2043</t>
  </si>
  <si>
    <t>IN4520230298</t>
  </si>
  <si>
    <t>7.72% TELANGANA SGS 2035</t>
  </si>
  <si>
    <t>IN3320230110</t>
  </si>
  <si>
    <t>7.7% UTTARPRADESH SGS 2033</t>
  </si>
  <si>
    <t>IN1020230554</t>
  </si>
  <si>
    <t>7.74% ANDHRA SGS 2036</t>
  </si>
  <si>
    <t>IN1020230562</t>
  </si>
  <si>
    <t>7.76% ANDHRA SGS 2037</t>
  </si>
  <si>
    <t>IN1020230570</t>
  </si>
  <si>
    <t>7.72% ANDHRA SGS 2041</t>
  </si>
  <si>
    <t>IN1020230588</t>
  </si>
  <si>
    <t>7.7% ANDHRA SGS 2043</t>
  </si>
  <si>
    <t>IN1320230106</t>
  </si>
  <si>
    <t>7.78% BIHAR SGS 2031</t>
  </si>
  <si>
    <t>IN3520230076</t>
  </si>
  <si>
    <t>7.73% CHHATTISGARH SGS 2031</t>
  </si>
  <si>
    <t>IN1420230147</t>
  </si>
  <si>
    <t>7.73% GOA SGS 2033</t>
  </si>
  <si>
    <t>IN1620230269</t>
  </si>
  <si>
    <t>7.75% HARYANA SGS 2035</t>
  </si>
  <si>
    <t>IN4920230120</t>
  </si>
  <si>
    <t>7.63% JAMMUKASHMIR SGS 2053</t>
  </si>
  <si>
    <t>IN1920230043</t>
  </si>
  <si>
    <t>7.73% KARNATAKA SGS 2035</t>
  </si>
  <si>
    <t>IN1920230050</t>
  </si>
  <si>
    <t>7.73% KARNATAKA SGS 2036</t>
  </si>
  <si>
    <t>IN2020230164</t>
  </si>
  <si>
    <t>7.66% KERALA SGS 2046</t>
  </si>
  <si>
    <t>IN2120230122</t>
  </si>
  <si>
    <t>7.76% MADHYAPRADESH SGS 2037</t>
  </si>
  <si>
    <t>IN2820230182</t>
  </si>
  <si>
    <t>7.77% PUNJAB SGS 2033</t>
  </si>
  <si>
    <t>IN2920230256</t>
  </si>
  <si>
    <t>7.73% RAJASTHAN SGS 2033</t>
  </si>
  <si>
    <t>IN2920230264</t>
  </si>
  <si>
    <t>7.74% RAJASTHAN SGS 2039</t>
  </si>
  <si>
    <t>IN2920230272</t>
  </si>
  <si>
    <t>7.7% RAJASTHAN SGS 2043</t>
  </si>
  <si>
    <t>IN2920230280</t>
  </si>
  <si>
    <t>7.65% RAJASTHAN SGS 2048</t>
  </si>
  <si>
    <t>IN3120230302</t>
  </si>
  <si>
    <t>IN4520230306</t>
  </si>
  <si>
    <t>7.75% TELANGANA SGS 2037</t>
  </si>
  <si>
    <t>IN4520230314</t>
  </si>
  <si>
    <t>7.67% TELANGANA SGS 2045</t>
  </si>
  <si>
    <t>IN3320230128</t>
  </si>
  <si>
    <t>7.71% UTTARPRADESH SGS 2033</t>
  </si>
  <si>
    <t>IN1220230131</t>
  </si>
  <si>
    <t>7.74% ASSAM SGS 2033</t>
  </si>
  <si>
    <t>IN1320230114</t>
  </si>
  <si>
    <t>7.73% BIHAR SGS 2038</t>
  </si>
  <si>
    <t>IN1420230154</t>
  </si>
  <si>
    <t>IN1620230277</t>
  </si>
  <si>
    <t>7.72% HARYANA SGS 2035</t>
  </si>
  <si>
    <t>IN4920230138</t>
  </si>
  <si>
    <t>7.58% JAMMUKASHMIR SGS 2050</t>
  </si>
  <si>
    <t>IN1920230068</t>
  </si>
  <si>
    <t>7.7% KARNATAKA SGS 2033</t>
  </si>
  <si>
    <t>IN2220230139</t>
  </si>
  <si>
    <t>7.71% MAHARASHTRA SGS 2033</t>
  </si>
  <si>
    <t>IN2220230147</t>
  </si>
  <si>
    <t>7.7% MAHARASHTRA SGS 2034</t>
  </si>
  <si>
    <t>IN2920230298</t>
  </si>
  <si>
    <t>7.72% RAJASTHAN SGS 2033</t>
  </si>
  <si>
    <t>IN2920230306</t>
  </si>
  <si>
    <t>7.75% RAJASTHAN SGS 2036</t>
  </si>
  <si>
    <t>IN2920230314</t>
  </si>
  <si>
    <t>7.59% RAJASTHAN SGS 2046</t>
  </si>
  <si>
    <t>IN3120230310</t>
  </si>
  <si>
    <t>7.65% TAMILNADU SGS 2030</t>
  </si>
  <si>
    <t>IN4520230322</t>
  </si>
  <si>
    <t>7.72% TELANGANA SGS 2036</t>
  </si>
  <si>
    <t>IN3320230136</t>
  </si>
  <si>
    <t>IN3320230144</t>
  </si>
  <si>
    <t>7.72% UTTARPRADESH SGS 2034</t>
  </si>
  <si>
    <t>IN3420230127</t>
  </si>
  <si>
    <t>7.79% WESTBENGAL SGS 2040</t>
  </si>
  <si>
    <t>IN1020230596</t>
  </si>
  <si>
    <t>7.72% ANDHRA SGS 2038</t>
  </si>
  <si>
    <t>IN1020230604</t>
  </si>
  <si>
    <t>7.69% ANDHRA SGS 2042</t>
  </si>
  <si>
    <t>IN1420230162</t>
  </si>
  <si>
    <t>IN1720230078</t>
  </si>
  <si>
    <t>7.74% HIMACHAL PR SGS 2038</t>
  </si>
  <si>
    <t>IN4920230146</t>
  </si>
  <si>
    <t>IN2220230154</t>
  </si>
  <si>
    <t>IN2220230162</t>
  </si>
  <si>
    <t>IN4520230330</t>
  </si>
  <si>
    <t>7.73% TELANGANA SGS 2040</t>
  </si>
  <si>
    <t>IN3320230151</t>
  </si>
  <si>
    <t>7.73% UTTARPRADESH SGS 2034</t>
  </si>
  <si>
    <t>IN3320230169</t>
  </si>
  <si>
    <t>7.73% UTTARPRADESH SGS 2035</t>
  </si>
  <si>
    <t>IN1120230017</t>
  </si>
  <si>
    <t>7.68% ARUNACHAL PR SGS 2033</t>
  </si>
  <si>
    <t>IN1320230122</t>
  </si>
  <si>
    <t>7.7% BIHAR SGS 2038</t>
  </si>
  <si>
    <t>IN1420230170</t>
  </si>
  <si>
    <t>7.65% GOA SGS 2033</t>
  </si>
  <si>
    <t>IN1620230285</t>
  </si>
  <si>
    <t>IN4920230153</t>
  </si>
  <si>
    <t>7.56% JAMMUKASHMIR SGS 2048</t>
  </si>
  <si>
    <t>IN1920230076</t>
  </si>
  <si>
    <t>7.67% KARNATAKA SGS 2036</t>
  </si>
  <si>
    <t>IN2420230053</t>
  </si>
  <si>
    <t>7.66% MEGHALAYA SGS 2032</t>
  </si>
  <si>
    <t>IN2620230051</t>
  </si>
  <si>
    <t>IN4520230348</t>
  </si>
  <si>
    <t>7.68% TELANGANA SGS 2037</t>
  </si>
  <si>
    <t>IN3320230177</t>
  </si>
  <si>
    <t>IN3320230185</t>
  </si>
  <si>
    <t>7.7% UTTARPRADESH SGS 2035</t>
  </si>
  <si>
    <t>IN1020230612</t>
  </si>
  <si>
    <t>7.77% ANDHRA SGS 2035</t>
  </si>
  <si>
    <t>IN3520230084</t>
  </si>
  <si>
    <t>7.74% CHHATTISGARH SGS 2031</t>
  </si>
  <si>
    <t>IN1420230188</t>
  </si>
  <si>
    <t>7.75% GOA SGS 2033</t>
  </si>
  <si>
    <t>IN1520230104</t>
  </si>
  <si>
    <t>7.58% GUJARAT SGS 2026</t>
  </si>
  <si>
    <t>IN1520230112</t>
  </si>
  <si>
    <t>7.65% GUJARAT SGS 2029</t>
  </si>
  <si>
    <t>IN1620230293</t>
  </si>
  <si>
    <t>7.71% HARYANA SGS 2033</t>
  </si>
  <si>
    <t>IN1620230301</t>
  </si>
  <si>
    <t>IN4920230161</t>
  </si>
  <si>
    <t>7.74% JAMMUKASHMIR SGS 2043</t>
  </si>
  <si>
    <t>IN1920230084</t>
  </si>
  <si>
    <t>7.73% KARNATAKA SGS 2034</t>
  </si>
  <si>
    <t>IN2020230172</t>
  </si>
  <si>
    <t>7.71% KERALA SGS 2043</t>
  </si>
  <si>
    <t>IN2120230130</t>
  </si>
  <si>
    <t>IN2320230088</t>
  </si>
  <si>
    <t>7.77% MANIPUR SGS 2038</t>
  </si>
  <si>
    <t>IN2820230190</t>
  </si>
  <si>
    <t>7.79% PUNJAB SGS 2036</t>
  </si>
  <si>
    <t>IN2820230208</t>
  </si>
  <si>
    <t>7.79% PUNJAB SGS 2037</t>
  </si>
  <si>
    <t>IN2920230322</t>
  </si>
  <si>
    <t>7.74% RAJASTHAN SGS 2033</t>
  </si>
  <si>
    <t>IN2920230330</t>
  </si>
  <si>
    <t>7.75% RAJASTHAN SGS 2035</t>
  </si>
  <si>
    <t>IN2920230348</t>
  </si>
  <si>
    <t>7.64% RAJASTHAN SGS 2049</t>
  </si>
  <si>
    <t>IN3120230328</t>
  </si>
  <si>
    <t>IN4520230355</t>
  </si>
  <si>
    <t>7.74% TELANGANA SGS 2035</t>
  </si>
  <si>
    <t>IN3320230193</t>
  </si>
  <si>
    <t>7.75% UTTARPRADESH SGS 2033</t>
  </si>
  <si>
    <t>IN3320230201</t>
  </si>
  <si>
    <t>7.75% UTTARPRADESH SGS 2034</t>
  </si>
  <si>
    <t>IN3420230135</t>
  </si>
  <si>
    <t>7.71% WESTBENGAL SGS 2041</t>
  </si>
  <si>
    <t>IN3420230143</t>
  </si>
  <si>
    <t>7.71% WESTBENGAL SGS 2043</t>
  </si>
  <si>
    <t>IN1020230620</t>
  </si>
  <si>
    <t>IN1020230638</t>
  </si>
  <si>
    <t>IN1020230646</t>
  </si>
  <si>
    <t>IN1320230130</t>
  </si>
  <si>
    <t>7.74% BIHAR SGS 2038</t>
  </si>
  <si>
    <t>IN1620230319</t>
  </si>
  <si>
    <t>7.72% HARYANA SGS 2033</t>
  </si>
  <si>
    <t>IN4920230179</t>
  </si>
  <si>
    <t>7.64% JAMMUKASHMIR SGS 2050</t>
  </si>
  <si>
    <t>IN1920230092</t>
  </si>
  <si>
    <t>IN1920230100</t>
  </si>
  <si>
    <t>7.72% KARNATAKA SGS 2035</t>
  </si>
  <si>
    <t>IN2520230078</t>
  </si>
  <si>
    <t>7.81% MIZORAM SGS 2037</t>
  </si>
  <si>
    <t>IN2620230069</t>
  </si>
  <si>
    <t>7.78% NAGALAND SGS 2033</t>
  </si>
  <si>
    <t>IN2820230216</t>
  </si>
  <si>
    <t>7.77% PUNJAB SGS 2036</t>
  </si>
  <si>
    <t>IN2920230355</t>
  </si>
  <si>
    <t>IN3420230150</t>
  </si>
  <si>
    <t>7.72% WESTBENGAL SGS 2037</t>
  </si>
  <si>
    <t>IN1020230653</t>
  </si>
  <si>
    <t>7.71% ANDHRA SGS 2031</t>
  </si>
  <si>
    <t>IN1020230661</t>
  </si>
  <si>
    <t>7.7% ANDHRA SGS 2038</t>
  </si>
  <si>
    <t>IN1220230149</t>
  </si>
  <si>
    <t>IN1520230120</t>
  </si>
  <si>
    <t>IN1620230327</t>
  </si>
  <si>
    <t>IN4920230187</t>
  </si>
  <si>
    <t>IN1920230118</t>
  </si>
  <si>
    <t>IN1920230126</t>
  </si>
  <si>
    <t>7.71% KARNATAKA SGS 2036</t>
  </si>
  <si>
    <t>IN3120230336</t>
  </si>
  <si>
    <t>7.67% TAMILNADU SGS 2030</t>
  </si>
  <si>
    <t>IN4520230363</t>
  </si>
  <si>
    <t>7.7% TELANGANA SGS 2038</t>
  </si>
  <si>
    <t>IN1120230025</t>
  </si>
  <si>
    <t>7.63% ARUNACHAL PR SGS 2033</t>
  </si>
  <si>
    <t>IN1220230156</t>
  </si>
  <si>
    <t>7.54% ASSAM SGS 2028</t>
  </si>
  <si>
    <t>IN1320230148</t>
  </si>
  <si>
    <t>7.63% BIHAR SGS 2038</t>
  </si>
  <si>
    <t>IN1420230196</t>
  </si>
  <si>
    <t>7.63% GOA SGS 2033</t>
  </si>
  <si>
    <t>IN1520230138</t>
  </si>
  <si>
    <t>7.55% GUJARAT SGS 2031</t>
  </si>
  <si>
    <t>IN1720230086</t>
  </si>
  <si>
    <t>7.65% HIMACHAL PR SGS 2035</t>
  </si>
  <si>
    <t>IN1720230094</t>
  </si>
  <si>
    <t>7.61% HIMACHAL PR SGS 2038</t>
  </si>
  <si>
    <t>IN4920230195</t>
  </si>
  <si>
    <t>7.71% JAMMUKASHMIR SGS 2048</t>
  </si>
  <si>
    <t>IN1920230134</t>
  </si>
  <si>
    <t>7.6% KARNATAKA SGS 2038</t>
  </si>
  <si>
    <t>IN1920230142</t>
  </si>
  <si>
    <t>7.64% KARNATAKA SGS 2039</t>
  </si>
  <si>
    <t>IN2020230180</t>
  </si>
  <si>
    <t>7.62% KERALA SGS 2038</t>
  </si>
  <si>
    <t>IN2420230061</t>
  </si>
  <si>
    <t>7.63% MEGHALAYA SGS 2032</t>
  </si>
  <si>
    <t>IN4520230371</t>
  </si>
  <si>
    <t>7.58% TELANGANA SGS 2041</t>
  </si>
  <si>
    <t>IN3320230219</t>
  </si>
  <si>
    <t>7.62% UTTARPRADESH SGS 2033</t>
  </si>
  <si>
    <t>IN3320230227</t>
  </si>
  <si>
    <t>7.62% UTTARPRADESH SGS 2034</t>
  </si>
  <si>
    <t>IN3420230168</t>
  </si>
  <si>
    <t>7.63% WESTBENGAL SGS 2038</t>
  </si>
  <si>
    <t>IN1420230204</t>
  </si>
  <si>
    <t>IN1520230146</t>
  </si>
  <si>
    <t>7.4% GUJARAT SGS 2026</t>
  </si>
  <si>
    <t>IN1520230153</t>
  </si>
  <si>
    <t>7.58% GUJARAT SGS 2032</t>
  </si>
  <si>
    <t>IN1620230335</t>
  </si>
  <si>
    <t>7.67% HARYANA SGS 2035</t>
  </si>
  <si>
    <t>IN4920230203</t>
  </si>
  <si>
    <t>7.72% JAMMUKASHMIR SGS 2043</t>
  </si>
  <si>
    <t>IN1920230159</t>
  </si>
  <si>
    <t>7.68% KARNATAKA SGS 2037</t>
  </si>
  <si>
    <t>IN2020230198</t>
  </si>
  <si>
    <t>7.62% KERALA SGS 2044</t>
  </si>
  <si>
    <t>IN2920230363</t>
  </si>
  <si>
    <t>7.67% RAJASTHAN SGS 2033</t>
  </si>
  <si>
    <t>IN3120230344</t>
  </si>
  <si>
    <t>7.66% TAMILNADU SGS 2033</t>
  </si>
  <si>
    <t>IN3120230351</t>
  </si>
  <si>
    <t>IN3320230235</t>
  </si>
  <si>
    <t>7.67% UTTARPRADESH SGS 2033</t>
  </si>
  <si>
    <t>IN3320230243</t>
  </si>
  <si>
    <t>7.65% UTTARPRADESH SGS 2034</t>
  </si>
  <si>
    <t>IN3620230059</t>
  </si>
  <si>
    <t>IN3420230176</t>
  </si>
  <si>
    <t>IN1020230679</t>
  </si>
  <si>
    <t>IN1020230687</t>
  </si>
  <si>
    <t>IN1020230695</t>
  </si>
  <si>
    <t>IN1320230155</t>
  </si>
  <si>
    <t>7.73% BIHAR SGS 2039</t>
  </si>
  <si>
    <t>IN1520230161</t>
  </si>
  <si>
    <t>7.43% GUJARAT SGS 2027</t>
  </si>
  <si>
    <t>IN1520230179</t>
  </si>
  <si>
    <t>7.47% GUJARAT SGS 2028</t>
  </si>
  <si>
    <t>IN1920230167</t>
  </si>
  <si>
    <t>7.74% KARNATAKA SGS 2034</t>
  </si>
  <si>
    <t>IN1920230175</t>
  </si>
  <si>
    <t>IN2820230224</t>
  </si>
  <si>
    <t>7.78% PUNJAB SGS 2037</t>
  </si>
  <si>
    <t>IN2820230232</t>
  </si>
  <si>
    <t>7.79% PUNJAB SGS 2038</t>
  </si>
  <si>
    <t>IN2920230371</t>
  </si>
  <si>
    <t>7.74% RAJASTHAN SGS 2034</t>
  </si>
  <si>
    <t>IN1220230164</t>
  </si>
  <si>
    <t>7.53% ASSAM SGS 2029</t>
  </si>
  <si>
    <t>IN1220230172</t>
  </si>
  <si>
    <t>7.78% ASSAM SGS 2034</t>
  </si>
  <si>
    <t>IN1520230187</t>
  </si>
  <si>
    <t>7.64% GUJARAT SGS 2031</t>
  </si>
  <si>
    <t>IN1520230195</t>
  </si>
  <si>
    <t>7.66% GUJARAT SGS 2032</t>
  </si>
  <si>
    <t>IN1620230343</t>
  </si>
  <si>
    <t>7.77% HARYANA SGS 2036</t>
  </si>
  <si>
    <t>IN4920230211</t>
  </si>
  <si>
    <t>7.68% JAMMUKASHMIR SGS 2044</t>
  </si>
  <si>
    <t>IN1920230183</t>
  </si>
  <si>
    <t>7.74% KARNATAKA SGS 2036</t>
  </si>
  <si>
    <t>IN1920230191</t>
  </si>
  <si>
    <t>7.72% KARNATAKA SGS 2037</t>
  </si>
  <si>
    <t>IN1920230209</t>
  </si>
  <si>
    <t>7.71% KARNATAKA SGS 2038</t>
  </si>
  <si>
    <t>IN2020230206</t>
  </si>
  <si>
    <t>7.76% KERALA SGS 2035</t>
  </si>
  <si>
    <t>IN2220230170</t>
  </si>
  <si>
    <t>7.72% MAHARASHTRA SGS 2035</t>
  </si>
  <si>
    <t>IN2220230188</t>
  </si>
  <si>
    <t>7.73% MAHARASHTRA SGS 2036</t>
  </si>
  <si>
    <t>IN3820230016</t>
  </si>
  <si>
    <t>7.78% PUDUCHERRY SGS 2036</t>
  </si>
  <si>
    <t>IN3120230369</t>
  </si>
  <si>
    <t>7.72% TAMILNADU SGS 2034</t>
  </si>
  <si>
    <t>IN1020230703</t>
  </si>
  <si>
    <t>7.64% ANDHRA SGS 2031</t>
  </si>
  <si>
    <t>IN1020230711</t>
  </si>
  <si>
    <t>IN1020230729</t>
  </si>
  <si>
    <t>7.6% ANDHRA SGS 2044</t>
  </si>
  <si>
    <t>IN1220230180</t>
  </si>
  <si>
    <t>7.68% ASSAM SGS 2031</t>
  </si>
  <si>
    <t>IN1320230163</t>
  </si>
  <si>
    <t>IN3520230092</t>
  </si>
  <si>
    <t>7.68% CHHATTISGARH SGS 2032</t>
  </si>
  <si>
    <t>IN3520230100</t>
  </si>
  <si>
    <t>7.67% CHHATTISGARH SGS 2033</t>
  </si>
  <si>
    <t>IN1520230203</t>
  </si>
  <si>
    <t>7.64% GUJARAT SGS 2033</t>
  </si>
  <si>
    <t>IN1520230211</t>
  </si>
  <si>
    <t>7.64% GUJARAT SGS 2034</t>
  </si>
  <si>
    <t>IN1720230102</t>
  </si>
  <si>
    <t>7.67% HIMACHAL PR SGS 2034</t>
  </si>
  <si>
    <t>IN1720230110</t>
  </si>
  <si>
    <t>7.64% HIMACHAL PR SGS 2039</t>
  </si>
  <si>
    <t>IN1920230217</t>
  </si>
  <si>
    <t>7.68% KARNATAKA SGS 2039</t>
  </si>
  <si>
    <t>IN1920230225</t>
  </si>
  <si>
    <t>7.69% KARNATAKA SGS 2040</t>
  </si>
  <si>
    <t>IN3120230377</t>
  </si>
  <si>
    <t>7.56% TAMILNADU SGS 2054</t>
  </si>
  <si>
    <t>IN4520230389</t>
  </si>
  <si>
    <t>7.6% TELANGANA SGS 2043</t>
  </si>
  <si>
    <t>IN4520230397</t>
  </si>
  <si>
    <t>7.6% TELANGANA SGS 2047</t>
  </si>
  <si>
    <t>IN4520230405</t>
  </si>
  <si>
    <t>7.59% TELANGANA SGS 2046</t>
  </si>
  <si>
    <t>IN3420230184</t>
  </si>
  <si>
    <t>7.66% WESTBENGAL SGS 2043</t>
  </si>
  <si>
    <t>IN3120230385</t>
  </si>
  <si>
    <t>7.59% TAMILNADU SGS 2044</t>
  </si>
  <si>
    <t>IN3120230393</t>
  </si>
  <si>
    <t>7.58% TAMILNADU SGS 2054</t>
  </si>
  <si>
    <t>IN2920230389</t>
  </si>
  <si>
    <t>7.66% RAJASTHAN SGS 2031</t>
  </si>
  <si>
    <t>IN1020230737</t>
  </si>
  <si>
    <t>7.68% ANDHRA SGS 2037</t>
  </si>
  <si>
    <t>IN2920230397</t>
  </si>
  <si>
    <t>7.67% RAJASTHAN SGS 2034</t>
  </si>
  <si>
    <t>IN2520230086</t>
  </si>
  <si>
    <t>7.73% MIZORAM SGS 2039</t>
  </si>
  <si>
    <t>IN1020230745</t>
  </si>
  <si>
    <t>7.7% ANDHRA SGS 2042</t>
  </si>
  <si>
    <t>IN2120230155</t>
  </si>
  <si>
    <t>7.71% MADHYAPRADESH SGS 2040</t>
  </si>
  <si>
    <t>IN1320230171</t>
  </si>
  <si>
    <t>7.74% BIHAR SGS 2039</t>
  </si>
  <si>
    <t>IN1920230233</t>
  </si>
  <si>
    <t>7.73% KARNATAKA SGS 2041</t>
  </si>
  <si>
    <t>IN1920230241</t>
  </si>
  <si>
    <t>7.67% KARNATAKA SGS 2042</t>
  </si>
  <si>
    <t>IN3520230118</t>
  </si>
  <si>
    <t>7.67% CHHATTISGARH SGS 2031</t>
  </si>
  <si>
    <t>IN1420230212</t>
  </si>
  <si>
    <t>7.69% GOA SGS 2034</t>
  </si>
  <si>
    <t>IN1520230229</t>
  </si>
  <si>
    <t>7.63% GUJARAT SGS 2033</t>
  </si>
  <si>
    <t>IN1520230237</t>
  </si>
  <si>
    <t>7.63% GUJARAT SGS 2034</t>
  </si>
  <si>
    <t>IN3720230017</t>
  </si>
  <si>
    <t>7.68% JHARKHAND SGS 2032</t>
  </si>
  <si>
    <t>IN1320230189</t>
  </si>
  <si>
    <t>7.69% BIHAR SGS 2039</t>
  </si>
  <si>
    <t>IN3520230126</t>
  </si>
  <si>
    <t>7.65% CHHATTISGARH SGS 2033</t>
  </si>
  <si>
    <t>IN1420230220</t>
  </si>
  <si>
    <t>7.65% GOA SGS 2034</t>
  </si>
  <si>
    <t>IN1520230245</t>
  </si>
  <si>
    <t>7.6% GUJARAT SGS 2033</t>
  </si>
  <si>
    <t>IN1620230350</t>
  </si>
  <si>
    <t>7.66% HARYANA SGS 2036</t>
  </si>
  <si>
    <t>IN2020230214</t>
  </si>
  <si>
    <t>7.67% KERALA SGS 2043</t>
  </si>
  <si>
    <t>IN2220230196</t>
  </si>
  <si>
    <t>7.63% MAHARASHTRA SGS 2035</t>
  </si>
  <si>
    <t>IN2220230204</t>
  </si>
  <si>
    <t>7.63% MAHARASHTRA SGS 2036</t>
  </si>
  <si>
    <t>IN2820230240</t>
  </si>
  <si>
    <t>7.69% PUNJAB SGS 2036</t>
  </si>
  <si>
    <t>IN2920230405</t>
  </si>
  <si>
    <t>IN2920230413</t>
  </si>
  <si>
    <t>7.66% RAJASTHAN SGS 2034</t>
  </si>
  <si>
    <t>IN2920230421</t>
  </si>
  <si>
    <t>7.63% RAJASTHAN SGS 2041</t>
  </si>
  <si>
    <t>IN3020230048</t>
  </si>
  <si>
    <t>7.7% SIKKIM SGS 2034</t>
  </si>
  <si>
    <t>IN3120230401</t>
  </si>
  <si>
    <t>7.6% TAMILNADU SGS 2031</t>
  </si>
  <si>
    <t>IN3120230419</t>
  </si>
  <si>
    <t>7.62% TAMILNADU SGS 2034</t>
  </si>
  <si>
    <t>IN3120230427</t>
  </si>
  <si>
    <t>7.55% TAMILNADU SGS 2054</t>
  </si>
  <si>
    <t>IN3420230192</t>
  </si>
  <si>
    <t>7.67% WESTBENGAL SGS 2043</t>
  </si>
  <si>
    <t>IN3420230200</t>
  </si>
  <si>
    <t>7.67% WESTBENGAL SGS 2044</t>
  </si>
  <si>
    <t>IN1020230752</t>
  </si>
  <si>
    <t>7.39% ANDHRA SGS 2029</t>
  </si>
  <si>
    <t>IN1020230760</t>
  </si>
  <si>
    <t>7.49% ANDHRA SGS 2036</t>
  </si>
  <si>
    <t>IN1020230778</t>
  </si>
  <si>
    <t>7.49% ANDHRA SGS 2039</t>
  </si>
  <si>
    <t>IN1020230786</t>
  </si>
  <si>
    <t>IN1020230794</t>
  </si>
  <si>
    <t>7.52% ANDHRA SGS 2043</t>
  </si>
  <si>
    <t>IN1220230198</t>
  </si>
  <si>
    <t>7.52% ASSAM SGS 2034</t>
  </si>
  <si>
    <t>IN1320230197</t>
  </si>
  <si>
    <t>7.52% BIHAR SGS 2039</t>
  </si>
  <si>
    <t>IN3520230134</t>
  </si>
  <si>
    <t>7.51% CHHATTISGARH SGS 2032</t>
  </si>
  <si>
    <t>IN1520230252</t>
  </si>
  <si>
    <t>7.25% GUJARAT SGS 2026</t>
  </si>
  <si>
    <t>IN1520230260</t>
  </si>
  <si>
    <t>7.42% GUJARAT SGS 2031</t>
  </si>
  <si>
    <t>IN1620230368</t>
  </si>
  <si>
    <t>7.49% HARYANA SGS 2036</t>
  </si>
  <si>
    <t>IN4920230229</t>
  </si>
  <si>
    <t>7.48% JAMMUKASHMIR SGS 2054</t>
  </si>
  <si>
    <t>IN2120230163</t>
  </si>
  <si>
    <t>7.48% MADHYAPRADESH SGS 2040</t>
  </si>
  <si>
    <t>IN2120230171</t>
  </si>
  <si>
    <t>7.48% MADHYAPRADESH SGS 2041</t>
  </si>
  <si>
    <t>IN2220230212</t>
  </si>
  <si>
    <t>7.48% MAHARASHTRA SGS 2035</t>
  </si>
  <si>
    <t>IN2220230220</t>
  </si>
  <si>
    <t>7.49% MAHARASHTRA SGS 2036</t>
  </si>
  <si>
    <t>IN2520230094</t>
  </si>
  <si>
    <t>7.52% MIZORAM SGS 2040</t>
  </si>
  <si>
    <t>IN2920230439</t>
  </si>
  <si>
    <t>7.51% RAJASTHAN SGS 2034</t>
  </si>
  <si>
    <t>IN4520230413</t>
  </si>
  <si>
    <t>7.49% TELANGANA SGS 2035</t>
  </si>
  <si>
    <t>IN4520230421</t>
  </si>
  <si>
    <t>7.46% TELANGANA SGS 2045</t>
  </si>
  <si>
    <t>IN3320230250</t>
  </si>
  <si>
    <t>IN1020230802</t>
  </si>
  <si>
    <t>7.45% ANDHRA SGS 2038</t>
  </si>
  <si>
    <t>IN1020230810</t>
  </si>
  <si>
    <t>7.44% ANDHRA SGS 2039</t>
  </si>
  <si>
    <t>IN1020230828</t>
  </si>
  <si>
    <t>7.48% ANDHRA SGS 2044</t>
  </si>
  <si>
    <t>IN1220230206</t>
  </si>
  <si>
    <t>7.45% ASSAM SGS 2031</t>
  </si>
  <si>
    <t>IN1320230205</t>
  </si>
  <si>
    <t>7.49% BIHAR SGS 2039</t>
  </si>
  <si>
    <t>IN3520230142</t>
  </si>
  <si>
    <t>7.43% CHHATTISGARH SGS 2029</t>
  </si>
  <si>
    <t>IN3520230159</t>
  </si>
  <si>
    <t>7.44% CHHATTISGARH SGS 2030</t>
  </si>
  <si>
    <t>IN3520230167</t>
  </si>
  <si>
    <t>7.46% CHHATTISGARH SGS 2031</t>
  </si>
  <si>
    <t>IN3520230175</t>
  </si>
  <si>
    <t>7.46% CHHATTISGARH SGS 2033</t>
  </si>
  <si>
    <t>IN1520230278</t>
  </si>
  <si>
    <t>7.43% GUJARAT SGS 2031</t>
  </si>
  <si>
    <t>IN1520230286</t>
  </si>
  <si>
    <t>7.42% GUJARAT SGS 2033</t>
  </si>
  <si>
    <t>IN1620230376</t>
  </si>
  <si>
    <t>7.47% HARYANA SGS 2036</t>
  </si>
  <si>
    <t>IN4920230237</t>
  </si>
  <si>
    <t>7.46% JAMMUKASHMIR SGS 2049</t>
  </si>
  <si>
    <t>IN4520230439</t>
  </si>
  <si>
    <t>7.44% TELANGANA SGS 2046</t>
  </si>
  <si>
    <t>IN3420230218</t>
  </si>
  <si>
    <t>7.48% WESTBENGAL SGS 2043</t>
  </si>
  <si>
    <t>IN3420230226</t>
  </si>
  <si>
    <t>7.48% WESTBENGAL SGS 2044</t>
  </si>
  <si>
    <t>IN1020230836</t>
  </si>
  <si>
    <t>IN1320230213</t>
  </si>
  <si>
    <t>7.47% BIHAR SGS 2039</t>
  </si>
  <si>
    <t>IN3520230183</t>
  </si>
  <si>
    <t>7.44% CHHATTISGARH SGS 2029</t>
  </si>
  <si>
    <t>IN3520230191</t>
  </si>
  <si>
    <t>IN3520230209</t>
  </si>
  <si>
    <t>7.47% CHHATTISGARH SGS 2031</t>
  </si>
  <si>
    <t>IN3520230217</t>
  </si>
  <si>
    <t>7.48% CHHATTISGARH SGS 2032</t>
  </si>
  <si>
    <t>IN4920230245</t>
  </si>
  <si>
    <t>7.45% JAMMUKASHMIR SGS 2054</t>
  </si>
  <si>
    <t>IN1920230258</t>
  </si>
  <si>
    <t>7.48% KARNATAKA SGS 2033</t>
  </si>
  <si>
    <t>IN1920230266</t>
  </si>
  <si>
    <t>7.45% KARNATAKA SGS 2040</t>
  </si>
  <si>
    <t>IN2120230189</t>
  </si>
  <si>
    <t>7.44% MADHYAPRADESH SGS 2040</t>
  </si>
  <si>
    <t>IN2120230197</t>
  </si>
  <si>
    <t>IN2120230205</t>
  </si>
  <si>
    <t>7.45% MADHYAPRADESH SGS 2045</t>
  </si>
  <si>
    <t>IN2220230238</t>
  </si>
  <si>
    <t>7.46% MAHARASHTRA SGS 2035</t>
  </si>
  <si>
    <t>IN2220230246</t>
  </si>
  <si>
    <t>7.47% MAHARASHTRA SGS 2036</t>
  </si>
  <si>
    <t>IN2620230077</t>
  </si>
  <si>
    <t>7.49% NAGALAND SGS 2034</t>
  </si>
  <si>
    <t>IN3820230024</t>
  </si>
  <si>
    <t>7.35% PUDUCHERRY SGS 2027</t>
  </si>
  <si>
    <t>IN3820230032</t>
  </si>
  <si>
    <t>7.47% PUDUCHERRY SGS 2037</t>
  </si>
  <si>
    <t>IN2920230447</t>
  </si>
  <si>
    <t>7.48% RAJASTHAN SGS 2034</t>
  </si>
  <si>
    <t>IN3120230435</t>
  </si>
  <si>
    <t>7.44% TAMILNADU SGS 2034</t>
  </si>
  <si>
    <t>IN3320230268</t>
  </si>
  <si>
    <t>7.48% UTTARPRADESH SGS 2034</t>
  </si>
  <si>
    <t>IN1320230221</t>
  </si>
  <si>
    <t>7.43% BIHAR SGS 2039</t>
  </si>
  <si>
    <t>IN3520230225</t>
  </si>
  <si>
    <t>7.45% CHHATTISGARH SGS 2033</t>
  </si>
  <si>
    <t>IN1620230384</t>
  </si>
  <si>
    <t>7.44% HARYANA SGS 2036</t>
  </si>
  <si>
    <t>IN1920230274</t>
  </si>
  <si>
    <t>7.44% KARNATAKA SGS 2034</t>
  </si>
  <si>
    <t>IN1920230282</t>
  </si>
  <si>
    <t>7.42% KARNATAKA SGS 2039</t>
  </si>
  <si>
    <t>IN2120230213</t>
  </si>
  <si>
    <t>7.42% MADHYAPRADESH SGS 2044</t>
  </si>
  <si>
    <t>IN2120230221</t>
  </si>
  <si>
    <t>7.42% MADHYAPRADESH SGS 2045</t>
  </si>
  <si>
    <t>IN2120230239</t>
  </si>
  <si>
    <t>7.42% MADHYAPRADESH SGS 2046</t>
  </si>
  <si>
    <t>IN2220230253</t>
  </si>
  <si>
    <t>7.43% MAHARASHTRA SGS 2035</t>
  </si>
  <si>
    <t>IN2220230261</t>
  </si>
  <si>
    <t>7.43% MAHARASHTRA SGS 2036</t>
  </si>
  <si>
    <t>IN2820230257</t>
  </si>
  <si>
    <t>7.46% PUNJAB SGS 2033</t>
  </si>
  <si>
    <t>IN2920230454</t>
  </si>
  <si>
    <t>7.44% RAJASTHAN SGS 2034</t>
  </si>
  <si>
    <t>IN2920230462</t>
  </si>
  <si>
    <t>7.42% RAJASTHAN SGS 2039</t>
  </si>
  <si>
    <t>IN2920230470</t>
  </si>
  <si>
    <t>7.43% RAJASTHAN SGS 2044</t>
  </si>
  <si>
    <t>IN3120230443</t>
  </si>
  <si>
    <t>7.42% TAMILNADU SGS 2034</t>
  </si>
  <si>
    <t>IN3320230276</t>
  </si>
  <si>
    <t>7.46% UTTARPRADESH SGS 2034</t>
  </si>
  <si>
    <t>IN3620230067</t>
  </si>
  <si>
    <t>7.46% UTTARAKHAND SGS 2034</t>
  </si>
  <si>
    <t>IN3420230234</t>
  </si>
  <si>
    <t>7.44% WESTBENGAL SGS 2041</t>
  </si>
  <si>
    <t>IN3420230242</t>
  </si>
  <si>
    <t>7.44% WESTBENGAL SGS 2044</t>
  </si>
  <si>
    <t>IN1220230214</t>
  </si>
  <si>
    <t>7.42% ASSAM SGS 2034</t>
  </si>
  <si>
    <t>IN1320230239</t>
  </si>
  <si>
    <t>7.4% BIHAR SGS 2039</t>
  </si>
  <si>
    <t>IN1620230392</t>
  </si>
  <si>
    <t>7.42% HARYANA SGS 2035</t>
  </si>
  <si>
    <t>IN4920230252</t>
  </si>
  <si>
    <t>7.4% JAMMUKASHMIR SGS 2044</t>
  </si>
  <si>
    <t>IN1920230290</t>
  </si>
  <si>
    <t>7.42% KARNATAKA SGS 2035</t>
  </si>
  <si>
    <t>IN1920230308</t>
  </si>
  <si>
    <t>7.41% KARNATAKA SGS 2036</t>
  </si>
  <si>
    <t>IN2220230279</t>
  </si>
  <si>
    <t>7.4% MAHARASHTRA SGS 2035</t>
  </si>
  <si>
    <t>IN2220230287</t>
  </si>
  <si>
    <t>7.4% MAHARASHTRA SGS 2036</t>
  </si>
  <si>
    <t>IN2520230102</t>
  </si>
  <si>
    <t>7.4% MIZORAM SGS 2039</t>
  </si>
  <si>
    <t>IN2920230488</t>
  </si>
  <si>
    <t>7.4% RAJASTHAN SGS 2042</t>
  </si>
  <si>
    <t>IN3120230450</t>
  </si>
  <si>
    <t>7.4% TAMILNADU SGS 2034</t>
  </si>
  <si>
    <t>IN3120230468</t>
  </si>
  <si>
    <t>7.38% TAMILNADU SGS 2054</t>
  </si>
  <si>
    <t>IN4520230447</t>
  </si>
  <si>
    <t>7.38% TELANGANA SGS 2043</t>
  </si>
  <si>
    <t>IN4520230454</t>
  </si>
  <si>
    <t>7.38% TELANGANA SGS 2049</t>
  </si>
  <si>
    <t>IN3420230259</t>
  </si>
  <si>
    <t>7.4% WESTBENGAL SGS 2044</t>
  </si>
  <si>
    <t>IN1120230033</t>
  </si>
  <si>
    <t>7.41% ARUNACHAL PR SGS 2034</t>
  </si>
  <si>
    <t>IN1320230247</t>
  </si>
  <si>
    <t>7.39% BIHAR SGS 2039</t>
  </si>
  <si>
    <t>IN3520230233</t>
  </si>
  <si>
    <t>7.38% CHHATTISGARH SGS 2032</t>
  </si>
  <si>
    <t>IN3520230241</t>
  </si>
  <si>
    <t>7.39% CHHATTISGARH SGS 2033</t>
  </si>
  <si>
    <t>IN3520230258</t>
  </si>
  <si>
    <t>7.38% CHHATTISGARH SGS 2034</t>
  </si>
  <si>
    <t>IN1620230400</t>
  </si>
  <si>
    <t>7.38% HARYANA SGS 2035</t>
  </si>
  <si>
    <t>IN1720230128</t>
  </si>
  <si>
    <t>7.39% HIMACHAL PR SGS 2034</t>
  </si>
  <si>
    <t>IN1720230136</t>
  </si>
  <si>
    <t>7.41% HIMACHAL PR SGS 2036</t>
  </si>
  <si>
    <t>IN4920230260</t>
  </si>
  <si>
    <t>7.36% JAMMUKASHMIR SGS 2049</t>
  </si>
  <si>
    <t>IN1920230316</t>
  </si>
  <si>
    <t>7.36% KARNATAKA SGS 2034</t>
  </si>
  <si>
    <t>IN1920230324</t>
  </si>
  <si>
    <t>7.37% KARNATAKA SGS 2037</t>
  </si>
  <si>
    <t>IN1920230332</t>
  </si>
  <si>
    <t>7.37% KARNATAKA SGS 2038</t>
  </si>
  <si>
    <t>IN3820230040</t>
  </si>
  <si>
    <t>7.29% PUDUCHERRY SGS 2026</t>
  </si>
  <si>
    <t>IN3820230057</t>
  </si>
  <si>
    <t>7.38% PUDUCHERRY SGS 2038</t>
  </si>
  <si>
    <t>IN2920230496</t>
  </si>
  <si>
    <t>7.37% RAJASTHAN SGS 2034</t>
  </si>
  <si>
    <t>IN2920230504</t>
  </si>
  <si>
    <t>7.37% RAJASTHAN SGS 2045</t>
  </si>
  <si>
    <t>IN3120230476</t>
  </si>
  <si>
    <t>7.36% TAMILNADU SGS 2054</t>
  </si>
  <si>
    <t>IN4520230462</t>
  </si>
  <si>
    <t>7.37% TELANGANA SGS 2041</t>
  </si>
  <si>
    <t>IN4520230470</t>
  </si>
  <si>
    <t>7.36% TELANGANA SGS 2050</t>
  </si>
  <si>
    <t>IN3420230267</t>
  </si>
  <si>
    <t>7.39% WESTBENGAL SGS 2042</t>
  </si>
  <si>
    <t>IN3420230275</t>
  </si>
  <si>
    <t>7.39% WESTBENGAL SGS 2044</t>
  </si>
  <si>
    <t>IN2020230222</t>
  </si>
  <si>
    <t>7.39% KERALA SGS 2034</t>
  </si>
  <si>
    <t>IN2020230230</t>
  </si>
  <si>
    <t>7.38% KERALA SGS 2044</t>
  </si>
  <si>
    <t>IN2020230248</t>
  </si>
  <si>
    <t>7.36% KERALA SGS 2054</t>
  </si>
  <si>
    <t>IN3320230284</t>
  </si>
  <si>
    <t>7.38% UTTARPRADESH SGS 2034</t>
  </si>
  <si>
    <t>IN3320230292</t>
  </si>
  <si>
    <t>7.38% UTTARPRADESH SGS 2036</t>
  </si>
  <si>
    <t>IN1220230222</t>
  </si>
  <si>
    <t>7.47% ASSAM SGS 2034</t>
  </si>
  <si>
    <t>IN3520230266</t>
  </si>
  <si>
    <t>7.46% CHHATTISGARH SGS 2032</t>
  </si>
  <si>
    <t>IN3520230274</t>
  </si>
  <si>
    <t>7.47% CHHATTISGARH SGS 2033</t>
  </si>
  <si>
    <t>IN3520230282</t>
  </si>
  <si>
    <t>7.47% CHHATTISGARH SGS 2034</t>
  </si>
  <si>
    <t>IN1420230238</t>
  </si>
  <si>
    <t>7.47% GOA SGS 2034</t>
  </si>
  <si>
    <t>IN1620230418</t>
  </si>
  <si>
    <t>IN4920230278</t>
  </si>
  <si>
    <t>7.47% JAMMUKASHMIR SGS 2044</t>
  </si>
  <si>
    <t>IN1920230340</t>
  </si>
  <si>
    <t>7.45% KARNATAKA SGS 2035</t>
  </si>
  <si>
    <t>IN1920230357</t>
  </si>
  <si>
    <t>7.45% KARNATAKA SGS 2037</t>
  </si>
  <si>
    <t>IN1920230365</t>
  </si>
  <si>
    <t>7.46% KARNATAKA SGS 2038</t>
  </si>
  <si>
    <t>IN2020230255</t>
  </si>
  <si>
    <t>7.42% KERALA SGS 2049</t>
  </si>
  <si>
    <t>IN2020230263</t>
  </si>
  <si>
    <t>7.42% KERALA SGS 2064</t>
  </si>
  <si>
    <t>IN2220230295</t>
  </si>
  <si>
    <t>7.45% MAHARASHTRA SGS 2037</t>
  </si>
  <si>
    <t>IN2220230303</t>
  </si>
  <si>
    <t>7.45% MAHARASHTRA SGS 2038</t>
  </si>
  <si>
    <t>IN2320230096</t>
  </si>
  <si>
    <t>7.5% MANIPUR SGS 2036</t>
  </si>
  <si>
    <t>IN2620230085</t>
  </si>
  <si>
    <t>7.48% NAGALAND SGS 2034</t>
  </si>
  <si>
    <t>IN2920230512</t>
  </si>
  <si>
    <t>7.46% RAJASTHAN SGS 2034</t>
  </si>
  <si>
    <t>IN2920230520</t>
  </si>
  <si>
    <t>7.48% RAJASTHAN SGS 2037</t>
  </si>
  <si>
    <t>IN2920230538</t>
  </si>
  <si>
    <t>7.46% RAJASTHAN SGS 2042</t>
  </si>
  <si>
    <t>IN3020230055</t>
  </si>
  <si>
    <t>7.5% SIKKIM SGS 2034</t>
  </si>
  <si>
    <t>IN3120230484</t>
  </si>
  <si>
    <t>IN3120230492</t>
  </si>
  <si>
    <t>7.44% TAMILNADU SGS 2044</t>
  </si>
  <si>
    <t>IN3120230500</t>
  </si>
  <si>
    <t>7.4% TAMILNADU SGS 2054</t>
  </si>
  <si>
    <t>IN4520230488</t>
  </si>
  <si>
    <t>7.44% TELANGANA SGS 2030</t>
  </si>
  <si>
    <t>IN4520230496</t>
  </si>
  <si>
    <t>7.42% TELANGANA SGS 2041</t>
  </si>
  <si>
    <t>IN3320230300</t>
  </si>
  <si>
    <t>7.46% UTTARPRADESH SGS 2032</t>
  </si>
  <si>
    <t>IN3320230318</t>
  </si>
  <si>
    <t>7.48% UTTARPRADESH SGS 2036</t>
  </si>
  <si>
    <t>IN3620230075</t>
  </si>
  <si>
    <t>7.47% UTTARAKHAND SGS 2034</t>
  </si>
  <si>
    <t>IN3420230283</t>
  </si>
  <si>
    <t>7.45% WESTBENGAL SGS 2042</t>
  </si>
  <si>
    <t>IN3420230291</t>
  </si>
  <si>
    <t>7.45% WESTBENGAL SGS 2044</t>
  </si>
  <si>
    <t>IN2220230311</t>
  </si>
  <si>
    <t>7.42% MAHARASHTRA SGS 2034</t>
  </si>
  <si>
    <t>IN2220230329</t>
  </si>
  <si>
    <t>7.42% MAHARASHTRA SGS 2037</t>
  </si>
  <si>
    <t>IN2220230337</t>
  </si>
  <si>
    <t>IN2220230345</t>
  </si>
  <si>
    <t>7.45% MAHARASHTRA SGS 2039</t>
  </si>
  <si>
    <t>IN3320230326</t>
  </si>
  <si>
    <t>7.46% UTTARPRADESH SGS 2039</t>
  </si>
  <si>
    <t>IN3320230334</t>
  </si>
  <si>
    <t>7.48% UTTARPRADESH SGS 2040</t>
  </si>
  <si>
    <t>IN3320230342</t>
  </si>
  <si>
    <t>7.48% UTTARPRADESH SGS 2042</t>
  </si>
  <si>
    <t>IN3320230359</t>
  </si>
  <si>
    <t>7.48% UTTARPRADESH SGS 2044</t>
  </si>
  <si>
    <t>IN1220230230</t>
  </si>
  <si>
    <t>7.46% ASSAM SGS 2031</t>
  </si>
  <si>
    <t>IN3520230290</t>
  </si>
  <si>
    <t>7.47% CHHATTISGARH SGS 2032</t>
  </si>
  <si>
    <t>IN3520230308</t>
  </si>
  <si>
    <t>IN3520230316</t>
  </si>
  <si>
    <t>IN3520230324</t>
  </si>
  <si>
    <t>7.49% CHHATTISGARH SGS 2035</t>
  </si>
  <si>
    <t>IN1420230246</t>
  </si>
  <si>
    <t>7.52% GOA SGS 2039</t>
  </si>
  <si>
    <t>IN1620230426</t>
  </si>
  <si>
    <t>7.49% HARYANA SGS 2035</t>
  </si>
  <si>
    <t>IN1720230144</t>
  </si>
  <si>
    <t>7.52% HIMACHAL PR SGS 2039</t>
  </si>
  <si>
    <t>IN4920230286</t>
  </si>
  <si>
    <t>7.51% JAMMUKASHMIR SGS 2054</t>
  </si>
  <si>
    <t>IN1920230373</t>
  </si>
  <si>
    <t>7.42% KARNATAKA SGS 2032</t>
  </si>
  <si>
    <t>IN1920230381</t>
  </si>
  <si>
    <t>7.44% KARNATAKA SGS 2033</t>
  </si>
  <si>
    <t>IN2020230271</t>
  </si>
  <si>
    <t>7.49% KERALA SGS 2036</t>
  </si>
  <si>
    <t>IN2020230289</t>
  </si>
  <si>
    <t>7.53% KERALA SGS 2050</t>
  </si>
  <si>
    <t>IN2020230297</t>
  </si>
  <si>
    <t>7.54% KERALA SGS 2055</t>
  </si>
  <si>
    <t>IN2220230352</t>
  </si>
  <si>
    <t>IN2220230360</t>
  </si>
  <si>
    <t>7.46% MAHARASHTRA SGS 2041</t>
  </si>
  <si>
    <t>IN2220230378</t>
  </si>
  <si>
    <t>7.48% MAHARASHTRA SGS 2042</t>
  </si>
  <si>
    <t>IN2220230386</t>
  </si>
  <si>
    <t>7.5% MAHARASHTRA SGS 2044</t>
  </si>
  <si>
    <t>IN2320230104</t>
  </si>
  <si>
    <t>IN2920230546</t>
  </si>
  <si>
    <t>7.47% RAJASTHAN SGS 2033</t>
  </si>
  <si>
    <t>IN2920230553</t>
  </si>
  <si>
    <t>IN2920230561</t>
  </si>
  <si>
    <t>7.49% RAJASTHAN SGS 2040</t>
  </si>
  <si>
    <t>IN2920230579</t>
  </si>
  <si>
    <t>7.52% RAJASTHAN SGS 2044</t>
  </si>
  <si>
    <t>IN3120230518</t>
  </si>
  <si>
    <t>7.43% TAMILNADU SGS 2034</t>
  </si>
  <si>
    <t>IN3120230526</t>
  </si>
  <si>
    <t>7.5% TAMILNADU SGS 2054</t>
  </si>
  <si>
    <t>IN4520230504</t>
  </si>
  <si>
    <t>7.48% TELANGANA SGS 2050</t>
  </si>
  <si>
    <t>IN3320230367</t>
  </si>
  <si>
    <t>7.49% UTTARPRADESH SGS 2036</t>
  </si>
  <si>
    <t>IN3320230375</t>
  </si>
  <si>
    <t>7.51% UTTARPRADESH SGS 2038</t>
  </si>
  <si>
    <t>IN3320230383</t>
  </si>
  <si>
    <t>7.52% UTTARPRADESH SGS 2039</t>
  </si>
  <si>
    <t>IN3320230391</t>
  </si>
  <si>
    <t>7.51% UTTARPRADESH SGS 2040</t>
  </si>
  <si>
    <t>IN3620230083</t>
  </si>
  <si>
    <t>7.36% UTTARAKHAND SGS 2026</t>
  </si>
  <si>
    <t>IN3420230309</t>
  </si>
  <si>
    <t>7.52% WESTBENGAL SGS 2039</t>
  </si>
  <si>
    <t>IN3420230317</t>
  </si>
  <si>
    <t>7.53% WESTBENGAL SGS 2044</t>
  </si>
  <si>
    <t>IN1020240017</t>
  </si>
  <si>
    <t>7.39% ANDHRA SGS 2030</t>
  </si>
  <si>
    <t>IN1020240025</t>
  </si>
  <si>
    <t>IN1020240033</t>
  </si>
  <si>
    <t>7.46% ANDHRA SGS 2042</t>
  </si>
  <si>
    <t>IN1020240041</t>
  </si>
  <si>
    <t>IN1020240058</t>
  </si>
  <si>
    <t>7.46% ANDHRA SGS 2044</t>
  </si>
  <si>
    <t>IN1720240010</t>
  </si>
  <si>
    <t>7.45% HIMACHAL PR SGS 2044</t>
  </si>
  <si>
    <t>IN2220240013</t>
  </si>
  <si>
    <t>7.43% MAHARASHTRA SGS 2039</t>
  </si>
  <si>
    <t>IN2220240021</t>
  </si>
  <si>
    <t>7.44% MAHARASHTRA SGS 2041</t>
  </si>
  <si>
    <t>IN2220240039</t>
  </si>
  <si>
    <t>7.44% MAHARASHTRA SGS 2042</t>
  </si>
  <si>
    <t>IN2420240011</t>
  </si>
  <si>
    <t>7.46% MEGHALAYA SGS 2034</t>
  </si>
  <si>
    <t>IN2820240017</t>
  </si>
  <si>
    <t>7.49% PUNJAB SGS 2032</t>
  </si>
  <si>
    <t>IN2820240025</t>
  </si>
  <si>
    <t>7.48% PUNJAB SGS 2037</t>
  </si>
  <si>
    <t>IN4520240016</t>
  </si>
  <si>
    <t>7.44% TELANGANA SGS 2036</t>
  </si>
  <si>
    <t>IN3120240012</t>
  </si>
  <si>
    <t>IN1220240015</t>
  </si>
  <si>
    <t>7.5% ASSAM SGS 2034</t>
  </si>
  <si>
    <t>IN2220240047</t>
  </si>
  <si>
    <t>7.45% MAHARASHTRA SGS 2041</t>
  </si>
  <si>
    <t>IN2220240054</t>
  </si>
  <si>
    <t>IN4520240024</t>
  </si>
  <si>
    <t>7.44% TELANGANA SGS 2051</t>
  </si>
  <si>
    <t>IN4520240032</t>
  </si>
  <si>
    <t>7.44% TELANGANA SGS 2053</t>
  </si>
  <si>
    <t>IN1620240011</t>
  </si>
  <si>
    <t>7.48% HARYANA SGS 2034</t>
  </si>
  <si>
    <t>IN3620240017</t>
  </si>
  <si>
    <t>7.5% UTTARAKHAND SGS 2029</t>
  </si>
  <si>
    <t>IN1020240066</t>
  </si>
  <si>
    <t>7.5% ANDHRA SGS 2032</t>
  </si>
  <si>
    <t>IN1020240074</t>
  </si>
  <si>
    <t>7.49% ANDHRA SGS 2040</t>
  </si>
  <si>
    <t>IN1020240082</t>
  </si>
  <si>
    <t>IN2020240015</t>
  </si>
  <si>
    <t>7.49% KERALA SGS 2039</t>
  </si>
  <si>
    <t>IN2820240033</t>
  </si>
  <si>
    <t>7.55% PUNJAB SGS 2032</t>
  </si>
  <si>
    <t>IN2820240041</t>
  </si>
  <si>
    <t>7.51% PUNJAB SGS 2037</t>
  </si>
  <si>
    <t>IN3120240020</t>
  </si>
  <si>
    <t>7.5% TAMILNADU SGS 2031</t>
  </si>
  <si>
    <t>IN3120240038</t>
  </si>
  <si>
    <t>7.49% TAMILNADU SGS 2034</t>
  </si>
  <si>
    <t>IN4520240040</t>
  </si>
  <si>
    <t>7.48% TELANGANA SGS 2042</t>
  </si>
  <si>
    <t>IN1020240090</t>
  </si>
  <si>
    <t>7.53% ANDHRA SGS 2036</t>
  </si>
  <si>
    <t>IN1020240108</t>
  </si>
  <si>
    <t>7.51% ANDHRA SGS 2041</t>
  </si>
  <si>
    <t>IN1020240116</t>
  </si>
  <si>
    <t>7.49% ANDHRA SGS 2044</t>
  </si>
  <si>
    <t>IN1220240023</t>
  </si>
  <si>
    <t>7.54% ASSAM SGS 2034</t>
  </si>
  <si>
    <t>IN1620240029</t>
  </si>
  <si>
    <t>7.52% HARYANA SGS 2034</t>
  </si>
  <si>
    <t>IN2020240023</t>
  </si>
  <si>
    <t>7.47% KERALA SGS 2050</t>
  </si>
  <si>
    <t>IN2820240058</t>
  </si>
  <si>
    <t>7.54% PUNJAB SGS 2032</t>
  </si>
  <si>
    <t>IN2820240066</t>
  </si>
  <si>
    <t>7.53% PUNJAB SGS 2036</t>
  </si>
  <si>
    <t>IN2820240074</t>
  </si>
  <si>
    <t>7.53% PUNJAB SGS 2037</t>
  </si>
  <si>
    <t>IN2920240016</t>
  </si>
  <si>
    <t>7.52% RAJASTHAN SGS 2034</t>
  </si>
  <si>
    <t>IN2920240024</t>
  </si>
  <si>
    <t>7.52% RAJASTHAN SGS 2037</t>
  </si>
  <si>
    <t>IN2920240032</t>
  </si>
  <si>
    <t>7.52% RAJASTHAN SGS 2039</t>
  </si>
  <si>
    <t>IN2920240040</t>
  </si>
  <si>
    <t>7.49% RAJASTHAN SGS 2044</t>
  </si>
  <si>
    <t>IN3120240046</t>
  </si>
  <si>
    <t>7.49% TAMILNADU SGS 2044</t>
  </si>
  <si>
    <t>IN1020240124</t>
  </si>
  <si>
    <t>IN1020240132</t>
  </si>
  <si>
    <t>IN1020240140</t>
  </si>
  <si>
    <t>IN1020240157</t>
  </si>
  <si>
    <t>IN1020240165</t>
  </si>
  <si>
    <t>7.42% ANDHRA SGS 2044</t>
  </si>
  <si>
    <t>IN1720240028</t>
  </si>
  <si>
    <t>7.47% HIMACHAL PR SGS 2033</t>
  </si>
  <si>
    <t>IN2420240029</t>
  </si>
  <si>
    <t>7.48% MEGHALAYA SGS 2034</t>
  </si>
  <si>
    <t>IN3120240053</t>
  </si>
  <si>
    <t>IN4520240057</t>
  </si>
  <si>
    <t>7.47% TELANGANA SGS 2036</t>
  </si>
  <si>
    <t>IN4520240065</t>
  </si>
  <si>
    <t>IN4520240073</t>
  </si>
  <si>
    <t>7.42% TELANGANA SGS 2048</t>
  </si>
  <si>
    <t>IN1020240173</t>
  </si>
  <si>
    <t>IN1020240181</t>
  </si>
  <si>
    <t>IN1020240199</t>
  </si>
  <si>
    <t>7.42% ANDHRA SGS 2045</t>
  </si>
  <si>
    <t>IN1020240207</t>
  </si>
  <si>
    <t>7.42% ANDHRA SGS 2046</t>
  </si>
  <si>
    <t>IN1020240215</t>
  </si>
  <si>
    <t>7.41% ANDHRA SGS 2047</t>
  </si>
  <si>
    <t>IN4920240012</t>
  </si>
  <si>
    <t>7.41% JAMMUKASHMIR SGS 2049</t>
  </si>
  <si>
    <t>IN2820240082</t>
  </si>
  <si>
    <t>7.47% PUNJAB SGS 2032</t>
  </si>
  <si>
    <t>IN4520240081</t>
  </si>
  <si>
    <t>7.44% TELANGANA SGS 2041</t>
  </si>
  <si>
    <t>IN1020240223</t>
  </si>
  <si>
    <t>7.4% ANDHRA SGS 2041</t>
  </si>
  <si>
    <t>IN1020240231</t>
  </si>
  <si>
    <t>7.38% ANDHRA SGS 2044</t>
  </si>
  <si>
    <t>IN1620240037</t>
  </si>
  <si>
    <t>7.42% HARYANA SGS 2034</t>
  </si>
  <si>
    <t>IN4920240020</t>
  </si>
  <si>
    <t>7.38% JAMMUKASHMIR SGS 2051</t>
  </si>
  <si>
    <t>IN2320240012</t>
  </si>
  <si>
    <t>7.43% MANIPUR SGS 2036</t>
  </si>
  <si>
    <t>IN2920240057</t>
  </si>
  <si>
    <t>7.42% RAJASTHAN SGS 2032</t>
  </si>
  <si>
    <t>IN2920240065</t>
  </si>
  <si>
    <t>7.41% RAJASTHAN SGS 2034</t>
  </si>
  <si>
    <t>IN1020240249</t>
  </si>
  <si>
    <t>7.34% ANDHRA SGS 2048</t>
  </si>
  <si>
    <t>IN1020240256</t>
  </si>
  <si>
    <t>7.34% ANDHRA SGS 2049</t>
  </si>
  <si>
    <t>IN1220240031</t>
  </si>
  <si>
    <t>7.37% ASSAM SGS 2034</t>
  </si>
  <si>
    <t>IN4920240038</t>
  </si>
  <si>
    <t>7.34% JAMMUKASHMIR SGS 2054</t>
  </si>
  <si>
    <t>IN2020240031</t>
  </si>
  <si>
    <t>7.36% KERALA SGS 2036</t>
  </si>
  <si>
    <t>IN2020240049</t>
  </si>
  <si>
    <t>7.34% KERALA SGS 2055</t>
  </si>
  <si>
    <t>IN2520240010</t>
  </si>
  <si>
    <t>7.37% MIZORAM SGS 2039</t>
  </si>
  <si>
    <t>IN2820240090</t>
  </si>
  <si>
    <t>7.37% PUNJAB SGS 2036</t>
  </si>
  <si>
    <t>IN2920240073</t>
  </si>
  <si>
    <t>IN2920240081</t>
  </si>
  <si>
    <t>7.36% RAJASTHAN SGS 2037</t>
  </si>
  <si>
    <t>IN2920240099</t>
  </si>
  <si>
    <t>7.37% RAJASTHAN SGS 2039</t>
  </si>
  <si>
    <t>IN2920240107</t>
  </si>
  <si>
    <t>7.34% RAJASTHAN SGS 2045</t>
  </si>
  <si>
    <t>IN3120240061</t>
  </si>
  <si>
    <t>7.34% TAMILNADU SGS 2029</t>
  </si>
  <si>
    <t>IN3120240079</t>
  </si>
  <si>
    <t>7.38% TAMILNADU SGS 2033</t>
  </si>
  <si>
    <t>IN3120240087</t>
  </si>
  <si>
    <t>7.38% TAMILNADU SGS 2034</t>
  </si>
  <si>
    <t>IN3420240019</t>
  </si>
  <si>
    <t>7.37% WESTBENGAL SGS 2040</t>
  </si>
  <si>
    <t>IN1020240264</t>
  </si>
  <si>
    <t>IN1020240272</t>
  </si>
  <si>
    <t>7.43% ANDHRA SGS 2044</t>
  </si>
  <si>
    <t>IN1020240280</t>
  </si>
  <si>
    <t>7.43% ANDHRA SGS 2046</t>
  </si>
  <si>
    <t>IN1020240298</t>
  </si>
  <si>
    <t>7.38% ANDHRA SGS 2049</t>
  </si>
  <si>
    <t>IN1620240045</t>
  </si>
  <si>
    <t>7.43% HARYANA SGS 2034</t>
  </si>
  <si>
    <t>IN1720240036</t>
  </si>
  <si>
    <t>7.44% HIMACHAL PR SGS 2034</t>
  </si>
  <si>
    <t>IN1720240044</t>
  </si>
  <si>
    <t>7.46% HIMACHAL PR SGS 2036</t>
  </si>
  <si>
    <t>IN4920240046</t>
  </si>
  <si>
    <t>7.43% JAMMUKASHMIR SGS 2046</t>
  </si>
  <si>
    <t>IN2020240056</t>
  </si>
  <si>
    <t>7.38% KERALA SGS 2055</t>
  </si>
  <si>
    <t>IN2420240037</t>
  </si>
  <si>
    <t>7.45% MEGHALAYA SGS 2034</t>
  </si>
  <si>
    <t>IN2620240019</t>
  </si>
  <si>
    <t>7.45% NAGALAND SGS 2034</t>
  </si>
  <si>
    <t>IN2820240108</t>
  </si>
  <si>
    <t>7.48% PUNJAB SGS 2035</t>
  </si>
  <si>
    <t>IN2820240116</t>
  </si>
  <si>
    <t>7.47% PUNJAB SGS 2037</t>
  </si>
  <si>
    <t>IN2920240115</t>
  </si>
  <si>
    <t>7.43% RAJASTHAN SGS 2034</t>
  </si>
  <si>
    <t>IN2920240123</t>
  </si>
  <si>
    <t>7.45% RAJASTHAN SGS 2040</t>
  </si>
  <si>
    <t>IN3120240095</t>
  </si>
  <si>
    <t>7.43% TAMILNADU SGS 2032</t>
  </si>
  <si>
    <t>IN3120240103</t>
  </si>
  <si>
    <t>IN4520240099</t>
  </si>
  <si>
    <t>7.44% TELANGANA SGS 2040</t>
  </si>
  <si>
    <t>IN4520240107</t>
  </si>
  <si>
    <t>7.43% TELANGANA SGS 2043</t>
  </si>
  <si>
    <t>IN1620240052</t>
  </si>
  <si>
    <t>7.38% HARYANA SGS 2034</t>
  </si>
  <si>
    <t>IN4920240053</t>
  </si>
  <si>
    <t>7.35% JAMMUKASHMIR SGS 2049</t>
  </si>
  <si>
    <t>IN3820240015</t>
  </si>
  <si>
    <t>7.4% PUDUCHERRY SGS 2030</t>
  </si>
  <si>
    <t>IN3820240023</t>
  </si>
  <si>
    <t>IN2820240124</t>
  </si>
  <si>
    <t>IN3120240111</t>
  </si>
  <si>
    <t>7.39% TAMILNADU SGS 2032</t>
  </si>
  <si>
    <t>IN3620240025</t>
  </si>
  <si>
    <t>7.39% UTTARAKHAND SGS 2030</t>
  </si>
  <si>
    <t>IN1520240012</t>
  </si>
  <si>
    <t>7.23% GUJARAT SGS 2027</t>
  </si>
  <si>
    <t>IN1620240060</t>
  </si>
  <si>
    <t>7.36% HARYANA SGS 2034</t>
  </si>
  <si>
    <t>IN4920240061</t>
  </si>
  <si>
    <t>7.33% JAMMUKASHMIR SGS 2051</t>
  </si>
  <si>
    <t>IN2820240132</t>
  </si>
  <si>
    <t>7.39% PUNJAB SGS 2033</t>
  </si>
  <si>
    <t>IN2920240131</t>
  </si>
  <si>
    <t>7.38% RAJASTHAN SGS 2033</t>
  </si>
  <si>
    <t>IN4520240115</t>
  </si>
  <si>
    <t>7.35% TELANGANA SGS 2036</t>
  </si>
  <si>
    <t>IN4520240123</t>
  </si>
  <si>
    <t>7.35% TELANGANA SGS 2038</t>
  </si>
  <si>
    <t>IN1020240330</t>
  </si>
  <si>
    <t>7.34% ANDHRA SGS 2035</t>
  </si>
  <si>
    <t>IN1020240348</t>
  </si>
  <si>
    <t>7.31% ANDHRA SGS 2044</t>
  </si>
  <si>
    <t>IN1620240078</t>
  </si>
  <si>
    <t>7.33% HARYANA SGS 2036</t>
  </si>
  <si>
    <t>IN4920240079</t>
  </si>
  <si>
    <t>7.28% JAMMUKASHMIR SGS 2054</t>
  </si>
  <si>
    <t>IN2020240064</t>
  </si>
  <si>
    <t>7.32% KERALA SGS 2041</t>
  </si>
  <si>
    <t>IN2520240028</t>
  </si>
  <si>
    <t>7.36% MIZORAM SGS 2039</t>
  </si>
  <si>
    <t>IN2920240149</t>
  </si>
  <si>
    <t>7.34% RAJASTHAN SGS 2034</t>
  </si>
  <si>
    <t>IN2920240156</t>
  </si>
  <si>
    <t>7.33% RAJASTHAN SGS 2043</t>
  </si>
  <si>
    <t>IN2920240164</t>
  </si>
  <si>
    <t>7.33% RAJASTHAN SGS 2044</t>
  </si>
  <si>
    <t>IN3120240129</t>
  </si>
  <si>
    <t>7.27% TAMILNADU SGS 2054</t>
  </si>
  <si>
    <t>IN4520240131</t>
  </si>
  <si>
    <t>7.31% TELANGANA SGS 2042</t>
  </si>
  <si>
    <t>IN3420240027</t>
  </si>
  <si>
    <t>7.34% WESTBENGAL SGS 2039</t>
  </si>
  <si>
    <t>IN3420240035</t>
  </si>
  <si>
    <t>7.34% WESTBENGAL SGS 2042</t>
  </si>
  <si>
    <t>IN1020240355</t>
  </si>
  <si>
    <t>IN1020240363</t>
  </si>
  <si>
    <t>7.37% ANDHRA SGS 2036</t>
  </si>
  <si>
    <t>IN1020240371</t>
  </si>
  <si>
    <t>7.36% ANDHRA SGS 2041</t>
  </si>
  <si>
    <t>IN1020240389</t>
  </si>
  <si>
    <t>7.36% ANDHRA SGS 2045</t>
  </si>
  <si>
    <t>IN1020240397</t>
  </si>
  <si>
    <t>7.36% ANDHRA SGS 2048</t>
  </si>
  <si>
    <t>IN4920240087</t>
  </si>
  <si>
    <t>7.36% JAMMUKASHMIR SGS 2046</t>
  </si>
  <si>
    <t>IN2020240072</t>
  </si>
  <si>
    <t>7.42% KERALA SGS 2046</t>
  </si>
  <si>
    <t>IN2320240020</t>
  </si>
  <si>
    <t>7.39% MANIPUR SGS 2036</t>
  </si>
  <si>
    <t>IN2420240045</t>
  </si>
  <si>
    <t>7.39% MEGHALAYA SGS 2034</t>
  </si>
  <si>
    <t>IN2820240140</t>
  </si>
  <si>
    <t>7.38% PUNJAB SGS 2033</t>
  </si>
  <si>
    <t>IN2820240157</t>
  </si>
  <si>
    <t>7.38% PUNJAB SGS 2034</t>
  </si>
  <si>
    <t>IN3120240137</t>
  </si>
  <si>
    <t>7.35% TAMILNADU SGS 2034</t>
  </si>
  <si>
    <t>IN4520240149</t>
  </si>
  <si>
    <t>7.36% TELANGANA SGS 2037</t>
  </si>
  <si>
    <t>IN4520240156</t>
  </si>
  <si>
    <t>7.37% TELANGANA SGS 2042</t>
  </si>
  <si>
    <t>IN1420240013</t>
  </si>
  <si>
    <t>7.33% GOA SGS 2039</t>
  </si>
  <si>
    <t>IN1620240086</t>
  </si>
  <si>
    <t>7.32% HARYANA SGS 2036</t>
  </si>
  <si>
    <t>IN4920240095</t>
  </si>
  <si>
    <t>7.38% JAMMUKASHMIR SGS 2049</t>
  </si>
  <si>
    <t>IN2920240172</t>
  </si>
  <si>
    <t>7.32% RAJASTHAN SGS 2034</t>
  </si>
  <si>
    <t>IN2920240180</t>
  </si>
  <si>
    <t>7.36% RAJASTHAN SGS 2046</t>
  </si>
  <si>
    <t>IN3120240145</t>
  </si>
  <si>
    <t>7.31% TAMILNADU SGS 2054</t>
  </si>
  <si>
    <t>IN1020240405</t>
  </si>
  <si>
    <t>IN1020240413</t>
  </si>
  <si>
    <t>7.33% ANDHRA SGS 2040</t>
  </si>
  <si>
    <t>IN1620240094</t>
  </si>
  <si>
    <t>IN1720240051</t>
  </si>
  <si>
    <t>7.35% HIMACHAL PR SGS 2034</t>
  </si>
  <si>
    <t>IN4920240103</t>
  </si>
  <si>
    <t>7.35% JAMMUKASHMIR SGS 2051</t>
  </si>
  <si>
    <t>IN2520240036</t>
  </si>
  <si>
    <t>7.35% MIZORAM SGS 2037</t>
  </si>
  <si>
    <t>IN4520240164</t>
  </si>
  <si>
    <t>7.32% TELANGANA SGS 2036</t>
  </si>
  <si>
    <t>IN4520240172</t>
  </si>
  <si>
    <t>7.33% TELANGANA SGS 2040</t>
  </si>
  <si>
    <t>IN1220240049</t>
  </si>
  <si>
    <t>7.35% ASSAM SGS 2039</t>
  </si>
  <si>
    <t>IN1420240021</t>
  </si>
  <si>
    <t>7.36% GOA SGS 2034</t>
  </si>
  <si>
    <t>IN2020240080</t>
  </si>
  <si>
    <t>7.33% KERALA SGS 2054</t>
  </si>
  <si>
    <t>IN2920240198</t>
  </si>
  <si>
    <t>7.36% RAJASTHAN SGS 2034</t>
  </si>
  <si>
    <t>IN3120240152</t>
  </si>
  <si>
    <t>7.33% TAMILNADU SGS 2032</t>
  </si>
  <si>
    <t>IN3120240160</t>
  </si>
  <si>
    <t>7.34% TAMILNADU SGS 2034</t>
  </si>
  <si>
    <t>IN4520240180</t>
  </si>
  <si>
    <t>7.34% TELANGANA SGS 2037</t>
  </si>
  <si>
    <t>IN4520240198</t>
  </si>
  <si>
    <t>7.35% TELANGANA SGS 2040</t>
  </si>
  <si>
    <t>IN4520240206</t>
  </si>
  <si>
    <t>7.33% TELANGANA SGS 2042</t>
  </si>
  <si>
    <t>IN3420240043</t>
  </si>
  <si>
    <t>7.36% WESTBENGAL SGS 2040</t>
  </si>
  <si>
    <t>IN1020240421</t>
  </si>
  <si>
    <t>7.33% ANDHRA SGS 2039</t>
  </si>
  <si>
    <t>IN1020240439</t>
  </si>
  <si>
    <t>7.34% ANDHRA SGS 2044</t>
  </si>
  <si>
    <t>IN1020240447</t>
  </si>
  <si>
    <t>IN1620240102</t>
  </si>
  <si>
    <t>7.34% HARYANA SGS 2036</t>
  </si>
  <si>
    <t>IN4920240111</t>
  </si>
  <si>
    <t>7.35% JAMMUKASHMIR SGS 2046</t>
  </si>
  <si>
    <t>IN2020240098</t>
  </si>
  <si>
    <t>7.3% KERALA SGS 2052</t>
  </si>
  <si>
    <t>IN2220240062</t>
  </si>
  <si>
    <t>7.27% MAHARASHTRA SGS 2034</t>
  </si>
  <si>
    <t>IN2220240070</t>
  </si>
  <si>
    <t>7.3% MAHARASHTRA SGS 2038</t>
  </si>
  <si>
    <t>IN2220240088</t>
  </si>
  <si>
    <t>7.3% MAHARASHTRA SGS 2039</t>
  </si>
  <si>
    <t>IN2220240096</t>
  </si>
  <si>
    <t>7.33% MAHARASHTRA SGS 2044</t>
  </si>
  <si>
    <t>IN2820240165</t>
  </si>
  <si>
    <t>7.34% PUNJAB SGS 2032</t>
  </si>
  <si>
    <t>IN2820240173</t>
  </si>
  <si>
    <t>7.34% PUNJAB SGS 2035</t>
  </si>
  <si>
    <t>IN2920240206</t>
  </si>
  <si>
    <t>7.29% RAJASTHAN SGS 2034</t>
  </si>
  <si>
    <t>IN2920240214</t>
  </si>
  <si>
    <t>IN2920240222</t>
  </si>
  <si>
    <t>7.35% RAJASTHAN SGS 2049</t>
  </si>
  <si>
    <t>IN3120240178</t>
  </si>
  <si>
    <t>7.24% TAMILNADU SGS 2030</t>
  </si>
  <si>
    <t>IN3120240186</t>
  </si>
  <si>
    <t>7.27% TAMILNADU SGS 2032</t>
  </si>
  <si>
    <t>IN3120240194</t>
  </si>
  <si>
    <t>7.29% TAMILNADU SGS 2054</t>
  </si>
  <si>
    <t>IN4520240214</t>
  </si>
  <si>
    <t>7.31% TELANGANA SGS 2050</t>
  </si>
  <si>
    <t>IN3420240050</t>
  </si>
  <si>
    <t>7.35% WESTBENGAL SGS 2040</t>
  </si>
  <si>
    <t>IN3420240068</t>
  </si>
  <si>
    <t>7.35% WESTBENGAL SGS 2043</t>
  </si>
  <si>
    <t>IN1220240056</t>
  </si>
  <si>
    <t>7.3% ASSAM SGS 2039</t>
  </si>
  <si>
    <t>IN1620240110</t>
  </si>
  <si>
    <t>7.26% HARYANA SGS 2036</t>
  </si>
  <si>
    <t>IN1720240069</t>
  </si>
  <si>
    <t>7.25% HIMACHAL PR SGS 2033</t>
  </si>
  <si>
    <t>IN4920240129</t>
  </si>
  <si>
    <t>7.29% JAMMUKASHMIR SGS 2045</t>
  </si>
  <si>
    <t>IN2020240106</t>
  </si>
  <si>
    <t>7.31% KERALA SGS 2040</t>
  </si>
  <si>
    <t>IN2020240114</t>
  </si>
  <si>
    <t>7.27% KERALA SGS 2059</t>
  </si>
  <si>
    <t>IN2120240014</t>
  </si>
  <si>
    <t>7.26% MADHYAPRADESH SGS 2035</t>
  </si>
  <si>
    <t>IN2120240022</t>
  </si>
  <si>
    <t>7.28% MADHYAPRADESH SGS 2045</t>
  </si>
  <si>
    <t>IN2220240104</t>
  </si>
  <si>
    <t>7.22% MAHARASHTRA SGS 2034</t>
  </si>
  <si>
    <t>IN2220240112</t>
  </si>
  <si>
    <t>7.27% MAHARASHTRA SGS 2039</t>
  </si>
  <si>
    <t>IN2220240120</t>
  </si>
  <si>
    <t>7.27% MAHARASHTRA SGS 2044</t>
  </si>
  <si>
    <t>IN2220240138</t>
  </si>
  <si>
    <t>7.26% MAHARASHTRA SGS 2049</t>
  </si>
  <si>
    <t>IN3120240202</t>
  </si>
  <si>
    <t>7.23% TAMILNADU SGS 2034</t>
  </si>
  <si>
    <t>IN4520240222</t>
  </si>
  <si>
    <t>7.29% TELANGANA SGS 2040</t>
  </si>
  <si>
    <t>IN4520240230</t>
  </si>
  <si>
    <t>7.29% TELANGANA SGS 2042</t>
  </si>
  <si>
    <t>IN4520240248</t>
  </si>
  <si>
    <t>7.28% TELANGANA SGS 2046</t>
  </si>
  <si>
    <t>IN1320240014</t>
  </si>
  <si>
    <t>7.26% BIHAR SGS 2033</t>
  </si>
  <si>
    <t>IN1520240020</t>
  </si>
  <si>
    <t>7.05% GUJARAT SGS 2028</t>
  </si>
  <si>
    <t>IN1520240038</t>
  </si>
  <si>
    <t>7.06% GUJARAT SGS 2029</t>
  </si>
  <si>
    <t>IN4920240137</t>
  </si>
  <si>
    <t>7.27% JAMMUKASHMIR SGS 2049</t>
  </si>
  <si>
    <t>IN3120240210</t>
  </si>
  <si>
    <t>7.21% TAMILNADU SGS 2034</t>
  </si>
  <si>
    <t>IN4520240255</t>
  </si>
  <si>
    <t>7.26% TELANGANA SGS 2035</t>
  </si>
  <si>
    <t>IN4520240263</t>
  </si>
  <si>
    <t>7.28% TELANGANA SGS 2038</t>
  </si>
  <si>
    <t>IN4520240271</t>
  </si>
  <si>
    <t>7.28% TELANGANA SGS 2045</t>
  </si>
  <si>
    <t>IN1320240022</t>
  </si>
  <si>
    <t>7.24% BIHAR SGS 2033</t>
  </si>
  <si>
    <t>IN1620240128</t>
  </si>
  <si>
    <t>7.24% HARYANA SGS 2036</t>
  </si>
  <si>
    <t>IN1620240136</t>
  </si>
  <si>
    <t>7.25% HARYANA SGS 2039</t>
  </si>
  <si>
    <t>IN4920240145</t>
  </si>
  <si>
    <t>7.23% JAMMUKASHMIR SGS 2051</t>
  </si>
  <si>
    <t>IN2220240146</t>
  </si>
  <si>
    <t>7.21% MAHARASHTRA SGS 2035</t>
  </si>
  <si>
    <t>IN2220240153</t>
  </si>
  <si>
    <t>7.23% MAHARASHTRA SGS 2040</t>
  </si>
  <si>
    <t>IN2220240161</t>
  </si>
  <si>
    <t>7.22% MAHARASHTRA SGS 2045</t>
  </si>
  <si>
    <t>IN2220240179</t>
  </si>
  <si>
    <t>7.22% MAHARASHTRA SGS 2050</t>
  </si>
  <si>
    <t>IN2520240044</t>
  </si>
  <si>
    <t>7.2% MIZORAM SGS 2031</t>
  </si>
  <si>
    <t>IN3120240228</t>
  </si>
  <si>
    <t>7.19% TAMILNADU SGS 2034</t>
  </si>
  <si>
    <t>IN3420240076</t>
  </si>
  <si>
    <t>7.24% WESTBENGAL SGS 2042</t>
  </si>
  <si>
    <t>IN1020240454</t>
  </si>
  <si>
    <t>7.24% ANDHRA SGS 2036</t>
  </si>
  <si>
    <t>IN1020240462</t>
  </si>
  <si>
    <t>7.27% ANDHRA SGS 2041</t>
  </si>
  <si>
    <t>IN1020240470</t>
  </si>
  <si>
    <t>7.23% ANDHRA SGS 2046</t>
  </si>
  <si>
    <t>IN1220240064</t>
  </si>
  <si>
    <t>7.26% ASSAM SGS 2039</t>
  </si>
  <si>
    <t>IN1320240030</t>
  </si>
  <si>
    <t>7.25% BIHAR SGS 2033</t>
  </si>
  <si>
    <t>IN1420240039</t>
  </si>
  <si>
    <t>7.23% GOA SGS 2034</t>
  </si>
  <si>
    <t>IN1620240144</t>
  </si>
  <si>
    <t>IN4920240152</t>
  </si>
  <si>
    <t>7.23% JAMMUKASHMIR SGS 2054</t>
  </si>
  <si>
    <t>IN2020240122</t>
  </si>
  <si>
    <t>7.26% KERALA SGS 2039</t>
  </si>
  <si>
    <t>IN2020240130</t>
  </si>
  <si>
    <t>7.22% KERALA SGS 2059</t>
  </si>
  <si>
    <t>IN2120240030</t>
  </si>
  <si>
    <t>7.26% MADHYAPRADESH SGS 2038</t>
  </si>
  <si>
    <t>IN2120240048</t>
  </si>
  <si>
    <t>7.22% MADHYAPRADESH SGS 2045</t>
  </si>
  <si>
    <t>IN2220240187</t>
  </si>
  <si>
    <t>7.2% MAHARASHTRA SGS 2034</t>
  </si>
  <si>
    <t>IN2220240195</t>
  </si>
  <si>
    <t>7.24% MAHARASHTRA SGS 2039</t>
  </si>
  <si>
    <t>IN2220240203</t>
  </si>
  <si>
    <t>7.25% MAHARASHTRA SGS 2044</t>
  </si>
  <si>
    <t>IN2220240211</t>
  </si>
  <si>
    <t>7.22% MAHARASHTRA SGS 2049</t>
  </si>
  <si>
    <t>IN2320240038</t>
  </si>
  <si>
    <t>7.27% MANIPUR SGS 2036</t>
  </si>
  <si>
    <t>IN2820240181</t>
  </si>
  <si>
    <t>7.26% PUNJAB SGS 2036</t>
  </si>
  <si>
    <t>IN2820240199</t>
  </si>
  <si>
    <t>7.26% PUNJAB SGS 2037</t>
  </si>
  <si>
    <t>IN2920240230</t>
  </si>
  <si>
    <t>7.23% RAJASTHAN SGS 2033</t>
  </si>
  <si>
    <t>IN2920240248</t>
  </si>
  <si>
    <t>7.22% RAJASTHAN SGS 2034</t>
  </si>
  <si>
    <t>IN2920240255</t>
  </si>
  <si>
    <t>7.27% RAJASTHAN SGS 2042</t>
  </si>
  <si>
    <t>IN2920240263</t>
  </si>
  <si>
    <t>7.23% RAJASTHAN SGS 2046</t>
  </si>
  <si>
    <t>IN3120240236</t>
  </si>
  <si>
    <t>7.06% TAMILNADU SGS 2029</t>
  </si>
  <si>
    <t>IN3120240244</t>
  </si>
  <si>
    <t>7.22% TAMILNADU SGS 2054</t>
  </si>
  <si>
    <t>IN3420240084</t>
  </si>
  <si>
    <t>7.23% WESTBENGAL SGS 2049</t>
  </si>
  <si>
    <t>IN1020240488</t>
  </si>
  <si>
    <t>7.23% ANDHRA SGS 2034</t>
  </si>
  <si>
    <t>IN1020240496</t>
  </si>
  <si>
    <t>7.25% ANDHRA SGS 2037</t>
  </si>
  <si>
    <t>IN1020240504</t>
  </si>
  <si>
    <t>7.25% ANDHRA SGS 2044</t>
  </si>
  <si>
    <t>IN1020240512</t>
  </si>
  <si>
    <t>7.25% ANDHRA SGS 2047</t>
  </si>
  <si>
    <t>IN1220240072</t>
  </si>
  <si>
    <t>7.25% ASSAM SGS 2044</t>
  </si>
  <si>
    <t>IN1420240047</t>
  </si>
  <si>
    <t>7.25% GOA SGS 2035</t>
  </si>
  <si>
    <t>IN1620240151</t>
  </si>
  <si>
    <t>7.25% HARYANA SGS 2036</t>
  </si>
  <si>
    <t>IN2020240148</t>
  </si>
  <si>
    <t>7.24% KERALA SGS 2040</t>
  </si>
  <si>
    <t>IN2220240229</t>
  </si>
  <si>
    <t>7.23% MAHARASHTRA SGS 2035</t>
  </si>
  <si>
    <t>IN2220240237</t>
  </si>
  <si>
    <t>7.24% MAHARASHTRA SGS 2040</t>
  </si>
  <si>
    <t>IN2220240245</t>
  </si>
  <si>
    <t>7.25% MAHARASHTRA SGS 2045</t>
  </si>
  <si>
    <t>IN2220240252</t>
  </si>
  <si>
    <t>7.26% MAHARASHTRA SGS 2050</t>
  </si>
  <si>
    <t>IN2420240052</t>
  </si>
  <si>
    <t>7.25% MEGHALAYA SGS 2034</t>
  </si>
  <si>
    <t>IN2920240271</t>
  </si>
  <si>
    <t>7.24% RAJASTHAN SGS 2034</t>
  </si>
  <si>
    <t>IN3120240251</t>
  </si>
  <si>
    <t>IN3120240269</t>
  </si>
  <si>
    <t>7.19% TAMILNADU SGS 2032</t>
  </si>
  <si>
    <t>IN4520240289</t>
  </si>
  <si>
    <t>7.25% TELANGANA SGS 2038</t>
  </si>
  <si>
    <t>IN4520240297</t>
  </si>
  <si>
    <t>7.25% TELANGANA SGS 2046</t>
  </si>
  <si>
    <t>IN3420240092</t>
  </si>
  <si>
    <t>7.25% WESTBENGAL SGS 2045</t>
  </si>
  <si>
    <t>IN1320240048</t>
  </si>
  <si>
    <t>7.21% BIHAR SGS 2033</t>
  </si>
  <si>
    <t>IN1720240085</t>
  </si>
  <si>
    <t>7.22% HIMACHAL PR SGS 2039</t>
  </si>
  <si>
    <t>IN2020240155</t>
  </si>
  <si>
    <t>7.23% KERALA SGS 2045</t>
  </si>
  <si>
    <t>IN2520240051</t>
  </si>
  <si>
    <t>7.23% MIZORAM SGS 2038</t>
  </si>
  <si>
    <t>IN3120240277</t>
  </si>
  <si>
    <t>7.03% TAMILNADU SGS 2029</t>
  </si>
  <si>
    <t>IN3120240285</t>
  </si>
  <si>
    <t>IN4520240305</t>
  </si>
  <si>
    <t>7.22% TELANGANA SGS 2038</t>
  </si>
  <si>
    <t>IN1220240080</t>
  </si>
  <si>
    <t>7.13% ASSAM SGS 2034</t>
  </si>
  <si>
    <t>IN1320240055</t>
  </si>
  <si>
    <t>7.11% BIHAR SGS 2033</t>
  </si>
  <si>
    <t>IN3520240018</t>
  </si>
  <si>
    <t>7.0% CHHATTISGARH SGS 2029</t>
  </si>
  <si>
    <t>IN1620240169</t>
  </si>
  <si>
    <t>7.13% HARYANA SGS 2036</t>
  </si>
  <si>
    <t>IN2020240163</t>
  </si>
  <si>
    <t>7.14% KERALA SGS 2047</t>
  </si>
  <si>
    <t>IN2220240260</t>
  </si>
  <si>
    <t>7.1% MAHARASHTRA SGS 2033</t>
  </si>
  <si>
    <t>IN2220240278</t>
  </si>
  <si>
    <t>7.12% MAHARASHTRA SGS 2036</t>
  </si>
  <si>
    <t>IN2220240286</t>
  </si>
  <si>
    <t>7.13% MAHARASHTRA SGS 2037</t>
  </si>
  <si>
    <t>IN2220240294</t>
  </si>
  <si>
    <t>7.13% MAHARASHTRA SGS 2043</t>
  </si>
  <si>
    <t>IN3120240293</t>
  </si>
  <si>
    <t>7.1% TAMILNADU SGS 2034</t>
  </si>
  <si>
    <t>IN4520240313</t>
  </si>
  <si>
    <t>7.13% TELANGANA SGS 2036</t>
  </si>
  <si>
    <t>IN1220240098</t>
  </si>
  <si>
    <t>7.05% ASSAM SGS 2031</t>
  </si>
  <si>
    <t>IN1320240063</t>
  </si>
  <si>
    <t>7.12% BIHAR SGS 2033</t>
  </si>
  <si>
    <t>IN3520240026</t>
  </si>
  <si>
    <t>7.03% CHHATTISGARH SGS 2030</t>
  </si>
  <si>
    <t>IN1420240054</t>
  </si>
  <si>
    <t>7.12% GOA SGS 2034</t>
  </si>
  <si>
    <t>IN1620240177</t>
  </si>
  <si>
    <t>7.12% HARYANA SGS 2036</t>
  </si>
  <si>
    <t>IN1920240018</t>
  </si>
  <si>
    <t>6.95% KARNATAKA SGS 2028</t>
  </si>
  <si>
    <t>IN2120240055</t>
  </si>
  <si>
    <t>7.12% MADHYAPRADESH SGS 2036</t>
  </si>
  <si>
    <t>IN2120240063</t>
  </si>
  <si>
    <t>7.14% MADHYAPRADESH SGS 2043</t>
  </si>
  <si>
    <t>IN2220240302</t>
  </si>
  <si>
    <t>7.07% MAHARASHTRA SGS 2032</t>
  </si>
  <si>
    <t>IN2220240310</t>
  </si>
  <si>
    <t>7.11% MAHARASHTRA SGS 2036</t>
  </si>
  <si>
    <t>IN2220240328</t>
  </si>
  <si>
    <t>7.12% MAHARASHTRA SGS 2038</t>
  </si>
  <si>
    <t>IN2220240336</t>
  </si>
  <si>
    <t>7.12% MAHARASHTRA SGS 2043</t>
  </si>
  <si>
    <t>IN2820240207</t>
  </si>
  <si>
    <t>7.15% PUNJAB SGS 2044</t>
  </si>
  <si>
    <t>IN2820240215</t>
  </si>
  <si>
    <t>7.14% PUNJAB SGS 2049</t>
  </si>
  <si>
    <t>IN2920240289</t>
  </si>
  <si>
    <t>7.1% RAJASTHAN SGS 2034</t>
  </si>
  <si>
    <t>IN2920240297</t>
  </si>
  <si>
    <t>7.13% RAJASTHAN SGS 2039</t>
  </si>
  <si>
    <t>IN2920240305</t>
  </si>
  <si>
    <t>7.15% RAJASTHAN SGS 2042</t>
  </si>
  <si>
    <t>IN2920240313</t>
  </si>
  <si>
    <t>7.13% RAJASTHAN SGS 2046</t>
  </si>
  <si>
    <t>IN3420240100</t>
  </si>
  <si>
    <t>7.15% WESTBENGAL SGS 2044</t>
  </si>
  <si>
    <t>IN3420240118</t>
  </si>
  <si>
    <t>7.15% WESTBENGAL SGS 2045</t>
  </si>
  <si>
    <t>IN1020240520</t>
  </si>
  <si>
    <t>7.11% ANDHRA SGS 2038</t>
  </si>
  <si>
    <t>IN1020240538</t>
  </si>
  <si>
    <t>7.14% ANDHRA SGS 2044</t>
  </si>
  <si>
    <t>IN1020240546</t>
  </si>
  <si>
    <t>7.14% ANDHRA SGS 2048</t>
  </si>
  <si>
    <t>IN1220240106</t>
  </si>
  <si>
    <t>7.13% ASSAM SGS 2039</t>
  </si>
  <si>
    <t>IN1320240071</t>
  </si>
  <si>
    <t>IN1420240062</t>
  </si>
  <si>
    <t>7.12% GOA SGS 2035</t>
  </si>
  <si>
    <t>IN1620240185</t>
  </si>
  <si>
    <t>IN1920240026</t>
  </si>
  <si>
    <t>6.9% KARNATAKA SGS 2027</t>
  </si>
  <si>
    <t>IN1920240034</t>
  </si>
  <si>
    <t>7.0% KARNATAKA SGS 2030</t>
  </si>
  <si>
    <t>IN2020240171</t>
  </si>
  <si>
    <t>7.1% KERALA SGS 2034</t>
  </si>
  <si>
    <t>IN2420240060</t>
  </si>
  <si>
    <t>7.12% MEGHALAYA SGS 2034</t>
  </si>
  <si>
    <t>IN4520240321</t>
  </si>
  <si>
    <t>7.12% TELANGANA SGS 2039</t>
  </si>
  <si>
    <t>IN4520240339</t>
  </si>
  <si>
    <t>7.14% TELANGANA SGS 2042</t>
  </si>
  <si>
    <t>IN3420240126</t>
  </si>
  <si>
    <t>IN1220240114</t>
  </si>
  <si>
    <t>IN1320240089</t>
  </si>
  <si>
    <t>7.14% BIHAR SGS 2033</t>
  </si>
  <si>
    <t>IN4920240160</t>
  </si>
  <si>
    <t>7.16% JAMMUKASHMIR SGS 2049</t>
  </si>
  <si>
    <t>IN1920240042</t>
  </si>
  <si>
    <t>7.1% KARNATAKA SGS 2032</t>
  </si>
  <si>
    <t>IN1920240059</t>
  </si>
  <si>
    <t>7.12% KARNATAKA SGS 2033</t>
  </si>
  <si>
    <t>IN2120240071</t>
  </si>
  <si>
    <t>7.15% MADHYAPRADESH SGS 2035</t>
  </si>
  <si>
    <t>IN2120240089</t>
  </si>
  <si>
    <t>7.15% MADHYAPRADESH SGS 2043</t>
  </si>
  <si>
    <t>IN2220240344</t>
  </si>
  <si>
    <t>7.1% MAHARASHTRA SGS 2032</t>
  </si>
  <si>
    <t>IN2220240351</t>
  </si>
  <si>
    <t>IN2520240069</t>
  </si>
  <si>
    <t>7.15% MIZORAM SGS 2039</t>
  </si>
  <si>
    <t>IN3020240013</t>
  </si>
  <si>
    <t>7.14% SIKKIM SGS 2034</t>
  </si>
  <si>
    <t>IN3120240301</t>
  </si>
  <si>
    <t>7.12% TAMILNADU SGS 2034</t>
  </si>
  <si>
    <t>IN3620240033</t>
  </si>
  <si>
    <t>7.05% UTTARAKHAND SGS 2029</t>
  </si>
  <si>
    <t>IN1520240046</t>
  </si>
  <si>
    <t>6.82% GUJARAT SGS 2027</t>
  </si>
  <si>
    <t>IN1720240093</t>
  </si>
  <si>
    <t>7.08% HIMACHAL PR SGS 2034</t>
  </si>
  <si>
    <t>IN1920240067</t>
  </si>
  <si>
    <t>7.08% KARNATAKA SGS 2034</t>
  </si>
  <si>
    <t>IN1920240075</t>
  </si>
  <si>
    <t>7.09% KARNATAKA SGS 2035</t>
  </si>
  <si>
    <t>IN3820240031</t>
  </si>
  <si>
    <t>7.09% PUDUCHERRY SGS 2034</t>
  </si>
  <si>
    <t>IN2820240223</t>
  </si>
  <si>
    <t>7.11% PUNJAB SGS 2044</t>
  </si>
  <si>
    <t>IN2920240321</t>
  </si>
  <si>
    <t>7.09% RAJASTHAN SGS 2035</t>
  </si>
  <si>
    <t>IN4520240347</t>
  </si>
  <si>
    <t>7.11% TELANGANA SGS 2045</t>
  </si>
  <si>
    <t>IN3320240010</t>
  </si>
  <si>
    <t>7.08% UTTARPRADESH SGS 2032</t>
  </si>
  <si>
    <t>IN1320240097</t>
  </si>
  <si>
    <t>IN1420240070</t>
  </si>
  <si>
    <t>IN1920240083</t>
  </si>
  <si>
    <t>7.1% KARNATAKA SGS 2035</t>
  </si>
  <si>
    <t>IN3120240319</t>
  </si>
  <si>
    <t>7.0% TAMILNADU SGS 2029</t>
  </si>
  <si>
    <t>IN1020240553</t>
  </si>
  <si>
    <t>7.15% ANDHRA SGS 2039</t>
  </si>
  <si>
    <t>IN1020240561</t>
  </si>
  <si>
    <t>7.17% ANDHRA SGS 2043</t>
  </si>
  <si>
    <t>IN1020240579</t>
  </si>
  <si>
    <t>7.16% ANDHRA SGS 2047</t>
  </si>
  <si>
    <t>IN1320240105</t>
  </si>
  <si>
    <t>7.15% BIHAR SGS 2034</t>
  </si>
  <si>
    <t>IN1920240091</t>
  </si>
  <si>
    <t>7.15% KARNATAKA SGS 2036</t>
  </si>
  <si>
    <t>IN2020240189</t>
  </si>
  <si>
    <t>7.15% KERALA SGS 2039</t>
  </si>
  <si>
    <t>IN2320240046</t>
  </si>
  <si>
    <t>7.15% MANIPUR SGS 2039</t>
  </si>
  <si>
    <t>IN2820240231</t>
  </si>
  <si>
    <t>7.17% PUNJAB SGS 2044</t>
  </si>
  <si>
    <t>IN2920240339</t>
  </si>
  <si>
    <t>7.13% RAJASTHAN SGS 2034</t>
  </si>
  <si>
    <t>IN2920240347</t>
  </si>
  <si>
    <t>7.16% RAJASTHAN SGS 2045</t>
  </si>
  <si>
    <t>IN3120240327</t>
  </si>
  <si>
    <t>7.13% TAMILNADU SGS 2034</t>
  </si>
  <si>
    <t>IN3120240335</t>
  </si>
  <si>
    <t>7.16% TAMILNADU SGS 2054</t>
  </si>
  <si>
    <t>IN4520240354</t>
  </si>
  <si>
    <t>7.16% TELANGANA SGS 2047</t>
  </si>
  <si>
    <t>IN4520240362</t>
  </si>
  <si>
    <t>7.16% TELANGANA SGS 2049</t>
  </si>
  <si>
    <t>IN1020240587</t>
  </si>
  <si>
    <t>7.15% ANDHRA SGS 2042</t>
  </si>
  <si>
    <t>IN1020240595</t>
  </si>
  <si>
    <t>7.15% ANDHRA SGS 2047</t>
  </si>
  <si>
    <t>IN1320240113</t>
  </si>
  <si>
    <t>7.13% BIHAR SGS 2034</t>
  </si>
  <si>
    <t>IN1620240193</t>
  </si>
  <si>
    <t>IN2020240197</t>
  </si>
  <si>
    <t>7.15% KERALA SGS 2040</t>
  </si>
  <si>
    <t>IN2520240077</t>
  </si>
  <si>
    <t>7.15% MIZORAM SGS 2040</t>
  </si>
  <si>
    <t>IN3120240343</t>
  </si>
  <si>
    <t>7.02% TAMILNADU SGS 2029</t>
  </si>
  <si>
    <t>IN3120240350</t>
  </si>
  <si>
    <t>IN3620240041</t>
  </si>
  <si>
    <t>7.06% UTTARAKHAND SGS 2030</t>
  </si>
  <si>
    <t>IN1520240053</t>
  </si>
  <si>
    <t>7.05% GUJARAT SGS 2031</t>
  </si>
  <si>
    <t>IN1520240061</t>
  </si>
  <si>
    <t>7.08% GUJARAT SGS 2033</t>
  </si>
  <si>
    <t>IN1620240201</t>
  </si>
  <si>
    <t>7.12% HARYANA SGS 2037</t>
  </si>
  <si>
    <t>IN1720240101</t>
  </si>
  <si>
    <t>7.13% HIMACHAL PR SGS 2039</t>
  </si>
  <si>
    <t>IN4520240370</t>
  </si>
  <si>
    <t>7.13% TELANGANA SGS 2039</t>
  </si>
  <si>
    <t>IN1320240121</t>
  </si>
  <si>
    <t>IN1420240088</t>
  </si>
  <si>
    <t>7.13% GOA SGS 2034</t>
  </si>
  <si>
    <t>IN2020240205</t>
  </si>
  <si>
    <t>7.08% KERALA SGS 2031</t>
  </si>
  <si>
    <t>IN2720240018</t>
  </si>
  <si>
    <t>7.15% ODISHA SGS 2038</t>
  </si>
  <si>
    <t>IN3120240368</t>
  </si>
  <si>
    <t>7.11% TAMILNADU SGS 2034</t>
  </si>
  <si>
    <t>IN3320240028</t>
  </si>
  <si>
    <t>7.1% UTTARPRADESH SGS 2032</t>
  </si>
  <si>
    <t>IN1020240603</t>
  </si>
  <si>
    <t>7.14% ANDHRA SGS 2034</t>
  </si>
  <si>
    <t>IN1020240611</t>
  </si>
  <si>
    <t>7.18% ANDHRA SGS 2040</t>
  </si>
  <si>
    <t>IN1120240016</t>
  </si>
  <si>
    <t>7.16% ARUNACHAL PR SGS 2044</t>
  </si>
  <si>
    <t>IN1320240139</t>
  </si>
  <si>
    <t>7.18% BIHAR SGS 2034</t>
  </si>
  <si>
    <t>IN1420240096</t>
  </si>
  <si>
    <t>7.17% GOA SGS 2035</t>
  </si>
  <si>
    <t>IN1520240079</t>
  </si>
  <si>
    <t>7.05% GUJARAT SGS 2029</t>
  </si>
  <si>
    <t>IN1620240219</t>
  </si>
  <si>
    <t>7.19% HARYANA SGS 2037</t>
  </si>
  <si>
    <t>IN1920240109</t>
  </si>
  <si>
    <t>7.07% KARNATAKA SGS 2029</t>
  </si>
  <si>
    <t>IN1920240117</t>
  </si>
  <si>
    <t>7.09% KARNATAKA SGS 2030</t>
  </si>
  <si>
    <t>IN2120240097</t>
  </si>
  <si>
    <t>7.19% MADHYAPRADESH SGS 2038</t>
  </si>
  <si>
    <t>IN2120240105</t>
  </si>
  <si>
    <t>7.16% MADHYAPRADESH SGS 2044</t>
  </si>
  <si>
    <t>IN2920240354</t>
  </si>
  <si>
    <t>7.16% RAJASTHAN SGS 2034</t>
  </si>
  <si>
    <t>IN2920240362</t>
  </si>
  <si>
    <t>7.18% RAJASTHAN SGS 2038</t>
  </si>
  <si>
    <t>IN3120240376</t>
  </si>
  <si>
    <t>7.1% TAMILNADU SGS 2032</t>
  </si>
  <si>
    <t>IN3120240384</t>
  </si>
  <si>
    <t>7.14% TAMILNADU SGS 2034</t>
  </si>
  <si>
    <t>IN3120240392</t>
  </si>
  <si>
    <t>IN3320240036</t>
  </si>
  <si>
    <t>7.19% UTTARPRADESH SGS 2036</t>
  </si>
  <si>
    <t>IN3420240134</t>
  </si>
  <si>
    <t>7.18% WESTBENGAL SGS 2039</t>
  </si>
  <si>
    <t>IN3420240142</t>
  </si>
  <si>
    <t>7.18% WESTBENGAL SGS 2041</t>
  </si>
  <si>
    <t>IN1020240629</t>
  </si>
  <si>
    <t>7.1% ANDHRA SGS 2034</t>
  </si>
  <si>
    <t>IN1020240637</t>
  </si>
  <si>
    <t>IN1020240645</t>
  </si>
  <si>
    <t>7.11% ANDHRA SGS 2039</t>
  </si>
  <si>
    <t>IN1220240122</t>
  </si>
  <si>
    <t>7.12% ASSAM SGS 2034</t>
  </si>
  <si>
    <t>IN1320240147</t>
  </si>
  <si>
    <t>IN1520240087</t>
  </si>
  <si>
    <t>7.04% GUJARAT SGS 2032</t>
  </si>
  <si>
    <t>IN1720240119</t>
  </si>
  <si>
    <t>7.11% HIMACHAL PR SGS 2034</t>
  </si>
  <si>
    <t>IN4920240178</t>
  </si>
  <si>
    <t>7.1% JAMMUKASHMIR SGS 2044</t>
  </si>
  <si>
    <t>IN2020240213</t>
  </si>
  <si>
    <t>7.12% KERALA SGS 2035</t>
  </si>
  <si>
    <t>IN2820240249</t>
  </si>
  <si>
    <t>7.08% PUNJAB SGS 2034</t>
  </si>
  <si>
    <t>IN2820240256</t>
  </si>
  <si>
    <t>7.12% PUNJAB SGS 2036</t>
  </si>
  <si>
    <t>IN2920240370</t>
  </si>
  <si>
    <t>7.08% RAJASTHAN SGS 2034</t>
  </si>
  <si>
    <t>IN3120240400</t>
  </si>
  <si>
    <t>6.96% TAMILNADU SGS 2028</t>
  </si>
  <si>
    <t>IN3120240418</t>
  </si>
  <si>
    <t>7.08% TAMILNADU SGS 2034</t>
  </si>
  <si>
    <t>IN4520240388</t>
  </si>
  <si>
    <t>7.1% TELANGANA SGS 2044</t>
  </si>
  <si>
    <t>IN4520240396</t>
  </si>
  <si>
    <t>7.1% TELANGANA SGS 2045</t>
  </si>
  <si>
    <t>IN1520240095</t>
  </si>
  <si>
    <t>7.04% GUJARAT SGS 2033</t>
  </si>
  <si>
    <t>IN1620240227</t>
  </si>
  <si>
    <t>7.09% HARYANA SGS 2037</t>
  </si>
  <si>
    <t>IN4920240186</t>
  </si>
  <si>
    <t>7.08% JAMMUKASHMIR SGS 2046</t>
  </si>
  <si>
    <t>IN3120240426</t>
  </si>
  <si>
    <t>IN3320240044</t>
  </si>
  <si>
    <t>7.08% UTTARPRADESH SGS 2038</t>
  </si>
  <si>
    <t>IN1120240024</t>
  </si>
  <si>
    <t>7.11% ARUNACHAL PR SGS 2044</t>
  </si>
  <si>
    <t>IN1320240154</t>
  </si>
  <si>
    <t>7.12% BIHAR SGS 2034</t>
  </si>
  <si>
    <t>IN1720240127</t>
  </si>
  <si>
    <t>7.12% HIMACHAL PR SGS 2036</t>
  </si>
  <si>
    <t>IN4920240194</t>
  </si>
  <si>
    <t>7.1% JAMMUKASHMIR SGS 2049</t>
  </si>
  <si>
    <t>IN1920240125</t>
  </si>
  <si>
    <t>7.11% KARNATAKA SGS 2035</t>
  </si>
  <si>
    <t>IN1920240133</t>
  </si>
  <si>
    <t>7.12% KARNATAKA SGS 2036</t>
  </si>
  <si>
    <t>IN2020240221</t>
  </si>
  <si>
    <t>7.1% KERALA SGS 2042</t>
  </si>
  <si>
    <t>IN2420240078</t>
  </si>
  <si>
    <t>7.11% MEGHALAYA SGS 2033</t>
  </si>
  <si>
    <t>IN2520240085</t>
  </si>
  <si>
    <t>7.13% MIZORAM SGS 2039</t>
  </si>
  <si>
    <t>IN2920240388</t>
  </si>
  <si>
    <t>7.11% RAJASTHAN SGS 2034</t>
  </si>
  <si>
    <t>IN2920240396</t>
  </si>
  <si>
    <t>7.12% RAJASTHAN SGS 2039</t>
  </si>
  <si>
    <t>IN2920240404</t>
  </si>
  <si>
    <t>7.1% RAJASTHAN SGS 2046</t>
  </si>
  <si>
    <t>IN3120240434</t>
  </si>
  <si>
    <t>6.97% TAMILNADU SGS 2028</t>
  </si>
  <si>
    <t>IN3120240442</t>
  </si>
  <si>
    <t>7.1% TAMILNADU SGS 2054</t>
  </si>
  <si>
    <t>IN4520240404</t>
  </si>
  <si>
    <t>7.1% TELANGANA SGS 2046</t>
  </si>
  <si>
    <t>IN4520240412</t>
  </si>
  <si>
    <t>7.1% TELANGANA SGS 2047</t>
  </si>
  <si>
    <t>IN3420240159</t>
  </si>
  <si>
    <t>7.13% WESTBENGAL SGS 2040</t>
  </si>
  <si>
    <t>IN1220240130</t>
  </si>
  <si>
    <t>7.19% ASSAM SGS 2034</t>
  </si>
  <si>
    <t>IN1320240162</t>
  </si>
  <si>
    <t>IN1520240103</t>
  </si>
  <si>
    <t>7.11% GUJARAT SGS 2033</t>
  </si>
  <si>
    <t>IN1620240235</t>
  </si>
  <si>
    <t>7.16% HARYANA SGS 2037</t>
  </si>
  <si>
    <t>IN4920240202</t>
  </si>
  <si>
    <t>7.14% JAMMUKASHMIR SGS 2051</t>
  </si>
  <si>
    <t>IN1920240141</t>
  </si>
  <si>
    <t>7.16% KARNATAKA SGS 2040</t>
  </si>
  <si>
    <t>IN2120240113</t>
  </si>
  <si>
    <t>7.17% MADHYAPRADESH SGS 2041</t>
  </si>
  <si>
    <t>IN2120240121</t>
  </si>
  <si>
    <t>7.14% MADHYAPRADESH SGS 2045</t>
  </si>
  <si>
    <t>IN2320240053</t>
  </si>
  <si>
    <t>IN2620240027</t>
  </si>
  <si>
    <t>7.15% NAGALAND SGS 2034</t>
  </si>
  <si>
    <t>IN3820240049</t>
  </si>
  <si>
    <t>7.14% PUDUCHERRY SGS 2035</t>
  </si>
  <si>
    <t>IN3120240459</t>
  </si>
  <si>
    <t>IN3120240467</t>
  </si>
  <si>
    <t>IN3120240475</t>
  </si>
  <si>
    <t>7.14% TAMILNADU SGS 2044</t>
  </si>
  <si>
    <t>IN3320240051</t>
  </si>
  <si>
    <t>7.16% UTTARPRADESH SGS 2039</t>
  </si>
  <si>
    <t>IN3620240058</t>
  </si>
  <si>
    <t>7.15% UTTARAKHAND SGS 2030</t>
  </si>
  <si>
    <t>IN3420240167</t>
  </si>
  <si>
    <t>7.16% WESTBENGAL SGS 2039</t>
  </si>
  <si>
    <t>IN3420240175</t>
  </si>
  <si>
    <t>7.17% WESTBENGAL SGS 2042</t>
  </si>
  <si>
    <t>IN1020240652</t>
  </si>
  <si>
    <t>7.17% ANDHRA SGS 2037</t>
  </si>
  <si>
    <t>IN1020240660</t>
  </si>
  <si>
    <t>7.17% ANDHRA SGS 2038</t>
  </si>
  <si>
    <t>IN1020240678</t>
  </si>
  <si>
    <t>7.17% ANDHRA SGS 2039</t>
  </si>
  <si>
    <t>IN1620240243</t>
  </si>
  <si>
    <t>7.18% HARYANA SGS 2038</t>
  </si>
  <si>
    <t>IN4920240210</t>
  </si>
  <si>
    <t>7.11% JAMMUKASHMIR SGS 2055</t>
  </si>
  <si>
    <t>IN1920240158</t>
  </si>
  <si>
    <t>7.15% KARNATAKA SGS 2042</t>
  </si>
  <si>
    <t>IN1920240166</t>
  </si>
  <si>
    <t>7.15% KARNATAKA SGS 2043</t>
  </si>
  <si>
    <t>IN2120240139</t>
  </si>
  <si>
    <t>7.17% MADHYAPRADESH SGS 2038</t>
  </si>
  <si>
    <t>IN2120240147</t>
  </si>
  <si>
    <t>7.12% MADHYAPRADESH SGS 2047</t>
  </si>
  <si>
    <t>IN4520240420</t>
  </si>
  <si>
    <t>7.12% TELANGANA SGS 2051</t>
  </si>
  <si>
    <t>IN3320240069</t>
  </si>
  <si>
    <t>7.15% UTTARPRADESH SGS 2037</t>
  </si>
  <si>
    <t>IN3420240183</t>
  </si>
  <si>
    <t>7.15% WESTBENGAL SGS 2040</t>
  </si>
  <si>
    <t>IN3420240191</t>
  </si>
  <si>
    <t>7.16% WESTBENGAL SGS 2042</t>
  </si>
  <si>
    <t>IN1220240148</t>
  </si>
  <si>
    <t>7.15% ASSAM SGS 2035</t>
  </si>
  <si>
    <t>IN1320240170</t>
  </si>
  <si>
    <t>7.15% BIHAR SGS 2035</t>
  </si>
  <si>
    <t>IN1320240188</t>
  </si>
  <si>
    <t>7.15% BIHAR SGS 2040</t>
  </si>
  <si>
    <t>IN1520240111</t>
  </si>
  <si>
    <t>7.01% GUJARAT SGS 2031</t>
  </si>
  <si>
    <t>IN1520240129</t>
  </si>
  <si>
    <t>7.05% GUJARAT SGS 2032</t>
  </si>
  <si>
    <t>IN1520240137</t>
  </si>
  <si>
    <t>7.06% GUJARAT SGS 2034</t>
  </si>
  <si>
    <t>IN1620240250</t>
  </si>
  <si>
    <t>7.15% HARYANA SGS 2038</t>
  </si>
  <si>
    <t>IN1920240174</t>
  </si>
  <si>
    <t>IN1920240182</t>
  </si>
  <si>
    <t>7.1% KARNATAKA SGS 2033</t>
  </si>
  <si>
    <t>IN2220240369</t>
  </si>
  <si>
    <t>7.11% MAHARASHTRA SGS 2038</t>
  </si>
  <si>
    <t>IN2220240377</t>
  </si>
  <si>
    <t>7.14% MAHARASHTRA SGS 2043</t>
  </si>
  <si>
    <t>IN3120240483</t>
  </si>
  <si>
    <t>7.11% TAMILNADU SGS 2055</t>
  </si>
  <si>
    <t>IN4520240438</t>
  </si>
  <si>
    <t>7.13% TELANGANA SGS 2049</t>
  </si>
  <si>
    <t>IN4520240446</t>
  </si>
  <si>
    <t>7.12% TELANGANA SGS 2054</t>
  </si>
  <si>
    <t>IN4520240453</t>
  </si>
  <si>
    <t>7.11% TELANGANA SGS 2055</t>
  </si>
  <si>
    <t>IN3620240066</t>
  </si>
  <si>
    <t>7.13% UTTARAKHAND SGS 2032</t>
  </si>
  <si>
    <t>IN1320240196</t>
  </si>
  <si>
    <t>7.22% BIHAR SGS 2035</t>
  </si>
  <si>
    <t>IN1320240204</t>
  </si>
  <si>
    <t>7.22% BIHAR SGS 2040</t>
  </si>
  <si>
    <t>IN1520240145</t>
  </si>
  <si>
    <t>7.22% GUJARAT SGS 2035</t>
  </si>
  <si>
    <t>IN1620240268</t>
  </si>
  <si>
    <t>7.22% HARYANA SGS 2038</t>
  </si>
  <si>
    <t>IN4920240228</t>
  </si>
  <si>
    <t>7.2% JAMMUKASHMIR SGS 2047</t>
  </si>
  <si>
    <t>IN1920240190</t>
  </si>
  <si>
    <t>7.22% KARNATAKA SGS 2036</t>
  </si>
  <si>
    <t>IN2020240239</t>
  </si>
  <si>
    <t>7.24% KERALA SGS 2044</t>
  </si>
  <si>
    <t>IN2220240385</t>
  </si>
  <si>
    <t>7.23% MAHARASHTRA SGS 2041</t>
  </si>
  <si>
    <t>IN2220240393</t>
  </si>
  <si>
    <t>7.24% MAHARASHTRA SGS 2044</t>
  </si>
  <si>
    <t>IN2520240093</t>
  </si>
  <si>
    <t>7.23% MIZORAM SGS 2040</t>
  </si>
  <si>
    <t>IN2820240264</t>
  </si>
  <si>
    <t>7.23% PUNJAB SGS 2037</t>
  </si>
  <si>
    <t>IN3120240491</t>
  </si>
  <si>
    <t>7.22% TAMILNADU SGS 2035</t>
  </si>
  <si>
    <t>IN1320240212</t>
  </si>
  <si>
    <t>7.15% BIHAR SGS 2037</t>
  </si>
  <si>
    <t>IN1320240220</t>
  </si>
  <si>
    <t>7.14% BIHAR SGS 2045</t>
  </si>
  <si>
    <t>IN1520240152</t>
  </si>
  <si>
    <t>7.12% GUJARAT SGS 2035</t>
  </si>
  <si>
    <t>IN1620240276</t>
  </si>
  <si>
    <t>7.14% HARYANA SGS 2038</t>
  </si>
  <si>
    <t>IN1920240208</t>
  </si>
  <si>
    <t>7.15% KARNATAKA SGS 2038</t>
  </si>
  <si>
    <t>IN2020240247</t>
  </si>
  <si>
    <t>7.14% KERALA SGS 2045</t>
  </si>
  <si>
    <t>IN3120240509</t>
  </si>
  <si>
    <t>7.15% TAMILNADU SGS 2035</t>
  </si>
  <si>
    <t>IN3120240517</t>
  </si>
  <si>
    <t>7.12% TAMILNADU SGS 2055</t>
  </si>
  <si>
    <t>IN1220240155</t>
  </si>
  <si>
    <t>7.11% ASSAM SGS 2045</t>
  </si>
  <si>
    <t>IN1320240238</t>
  </si>
  <si>
    <t>7.12% BIHAR SGS 2037</t>
  </si>
  <si>
    <t>IN1320240246</t>
  </si>
  <si>
    <t>7.11% BIHAR SGS 2045</t>
  </si>
  <si>
    <t>IN1520240160</t>
  </si>
  <si>
    <t>7.05% GUJARAT SGS 2034</t>
  </si>
  <si>
    <t>IN1520240178</t>
  </si>
  <si>
    <t>7.03% GUJARAT SGS 2035</t>
  </si>
  <si>
    <t>IN1620240284</t>
  </si>
  <si>
    <t>IN4920240236</t>
  </si>
  <si>
    <t>7.08% JAMMUKASHMIR SGS 2055</t>
  </si>
  <si>
    <t>IN1920240216</t>
  </si>
  <si>
    <t>7.13% KARNATAKA SGS 2041</t>
  </si>
  <si>
    <t>IN2720240026</t>
  </si>
  <si>
    <t>7.03% ODISHA SGS 2031</t>
  </si>
  <si>
    <t>IN2820240272</t>
  </si>
  <si>
    <t>7.12% PUNJAB SGS 2045</t>
  </si>
  <si>
    <t>IN2920240412</t>
  </si>
  <si>
    <t>7.13% RAJASTHAN SGS 2035</t>
  </si>
  <si>
    <t>IN2920240420</t>
  </si>
  <si>
    <t>7.1% RAJASTHAN SGS 2050</t>
  </si>
  <si>
    <t>IN2920240438</t>
  </si>
  <si>
    <t>7.1% RAJASTHAN SGS 2051</t>
  </si>
  <si>
    <t>IN3120240525</t>
  </si>
  <si>
    <t>7.11% TAMILNADU SGS 2045</t>
  </si>
  <si>
    <t>IN4520240461</t>
  </si>
  <si>
    <t>7.11% TELANGANA SGS 2047</t>
  </si>
  <si>
    <t>IN4520240479</t>
  </si>
  <si>
    <t>7.08% TELANGANA SGS 2049</t>
  </si>
  <si>
    <t>IN4520240487</t>
  </si>
  <si>
    <t>7.1% TELANGANA SGS 2050</t>
  </si>
  <si>
    <t>IN3420240209</t>
  </si>
  <si>
    <t>7.13% WESTBENGAL SGS 2042</t>
  </si>
  <si>
    <t>IN3420240217</t>
  </si>
  <si>
    <t>7.13% WESTBENGAL SGS 2044</t>
  </si>
  <si>
    <t>IN1020240686</t>
  </si>
  <si>
    <t>7.17% ANDHRA SGS 2032</t>
  </si>
  <si>
    <t>IN1020240694</t>
  </si>
  <si>
    <t>7.07% ANDHRA SGS 2034</t>
  </si>
  <si>
    <t>IN1020240702</t>
  </si>
  <si>
    <t>7.08% ANDHRA SGS 2035</t>
  </si>
  <si>
    <t>IN1020240710</t>
  </si>
  <si>
    <t>IN1020240728</t>
  </si>
  <si>
    <t>7.16% ANDHRA SGS 2040</t>
  </si>
  <si>
    <t>IN1220240163</t>
  </si>
  <si>
    <t>7.16% ASSAM SGS 2040</t>
  </si>
  <si>
    <t>IN1320240253</t>
  </si>
  <si>
    <t>IN1320240261</t>
  </si>
  <si>
    <t>7.19% BIHAR SGS 2045</t>
  </si>
  <si>
    <t>IN1520240186</t>
  </si>
  <si>
    <t>6.75% GUJARAT SGS 2027</t>
  </si>
  <si>
    <t>IN1520240194</t>
  </si>
  <si>
    <t>7.07% GUJARAT SGS 2034</t>
  </si>
  <si>
    <t>IN1920240224</t>
  </si>
  <si>
    <t>IN2020240254</t>
  </si>
  <si>
    <t>7.16% KERALA SGS 2038</t>
  </si>
  <si>
    <t>IN2020240262</t>
  </si>
  <si>
    <t>7.18% KERALA SGS 2050</t>
  </si>
  <si>
    <t>IN2220240401</t>
  </si>
  <si>
    <t>IN2220240419</t>
  </si>
  <si>
    <t>IN2220240427</t>
  </si>
  <si>
    <t>IN2220240435</t>
  </si>
  <si>
    <t>7.14% MAHARASHTRA SGS 2039</t>
  </si>
  <si>
    <t>IN2720240034</t>
  </si>
  <si>
    <t>7.0% ODISHA SGS 2030</t>
  </si>
  <si>
    <t>IN2720240042</t>
  </si>
  <si>
    <t>7.11% ODISHA SGS 2037</t>
  </si>
  <si>
    <t>IN2820240280</t>
  </si>
  <si>
    <t>7.19% PUNJAB SGS 2045</t>
  </si>
  <si>
    <t>IN3120240533</t>
  </si>
  <si>
    <t>7.18% TAMILNADU SGS 2055</t>
  </si>
  <si>
    <t>IN4520240495</t>
  </si>
  <si>
    <t>7.19% TELANGANA SGS 2046</t>
  </si>
  <si>
    <t>IN4520240503</t>
  </si>
  <si>
    <t>7.18% TELANGANA SGS 2047</t>
  </si>
  <si>
    <t>IN4520240511</t>
  </si>
  <si>
    <t>7.18% TELANGANA SGS 2049</t>
  </si>
  <si>
    <t>IN3620240074</t>
  </si>
  <si>
    <t>7.14% UTTARAKHAND SGS 2032</t>
  </si>
  <si>
    <t>IN1320240279</t>
  </si>
  <si>
    <t>7.14% BIHAR SGS 2037</t>
  </si>
  <si>
    <t>IN1320240287</t>
  </si>
  <si>
    <t>7.18% BIHAR SGS 2045</t>
  </si>
  <si>
    <t>IN3520240034</t>
  </si>
  <si>
    <t>7.14% CHHATTISGARH SGS 2033</t>
  </si>
  <si>
    <t>IN1520240202</t>
  </si>
  <si>
    <t>7.07% GUJARAT SGS 2032</t>
  </si>
  <si>
    <t>IN1520240210</t>
  </si>
  <si>
    <t>7.08% GUJARAT SGS 2034</t>
  </si>
  <si>
    <t>IN1620240292</t>
  </si>
  <si>
    <t>IN4920240244</t>
  </si>
  <si>
    <t>7.18% JAMMUKASHMIR SGS 2045</t>
  </si>
  <si>
    <t>IN1920240232</t>
  </si>
  <si>
    <t>7.08% KARNATAKA SGS 2031</t>
  </si>
  <si>
    <t>IN1920240240</t>
  </si>
  <si>
    <t>7.11% KARNATAKA SGS 2033</t>
  </si>
  <si>
    <t>IN2520240101</t>
  </si>
  <si>
    <t>7.16% MIZORAM SGS 2035</t>
  </si>
  <si>
    <t>IN3120240541</t>
  </si>
  <si>
    <t>7.09% TAMILNADU SGS 2035</t>
  </si>
  <si>
    <t>IN3120240558</t>
  </si>
  <si>
    <t>7.17% TAMILNADU SGS 2045</t>
  </si>
  <si>
    <t>IN3120240566</t>
  </si>
  <si>
    <t>IN1220240171</t>
  </si>
  <si>
    <t>IN1320240295</t>
  </si>
  <si>
    <t>IN1320240303</t>
  </si>
  <si>
    <t>IN1520240228</t>
  </si>
  <si>
    <t>7.02% GUJARAT SGS 2031</t>
  </si>
  <si>
    <t>IN1520240236</t>
  </si>
  <si>
    <t>IN1520240244</t>
  </si>
  <si>
    <t>7.12% GUJARAT SGS 2037</t>
  </si>
  <si>
    <t>IN1620240300</t>
  </si>
  <si>
    <t>7.16% HARYANA SGS 2038</t>
  </si>
  <si>
    <t>IN1920240257</t>
  </si>
  <si>
    <t>7.13% KARNATAKA SGS 2034</t>
  </si>
  <si>
    <t>IN1920240265</t>
  </si>
  <si>
    <t>7.16% KARNATAKA SGS 2036</t>
  </si>
  <si>
    <t>IN2120240154</t>
  </si>
  <si>
    <t>7.16% MADHYAPRADESH SGS 2037</t>
  </si>
  <si>
    <t>IN2120240162</t>
  </si>
  <si>
    <t>7.16% MADHYAPRADESH SGS 2040</t>
  </si>
  <si>
    <t>IN2120240170</t>
  </si>
  <si>
    <t>7.18% MADHYAPRADESH SGS 2048</t>
  </si>
  <si>
    <t>IN2720240059</t>
  </si>
  <si>
    <t>6.89% ODISHA SGS 2028</t>
  </si>
  <si>
    <t>IN2720240067</t>
  </si>
  <si>
    <t>7.06% ODISHA SGS 2031</t>
  </si>
  <si>
    <t>IN3820240056</t>
  </si>
  <si>
    <t>7.14% PUDUCHERRY SGS 2031</t>
  </si>
  <si>
    <t>IN3820240064</t>
  </si>
  <si>
    <t>7.15% PUDUCHERRY SGS 2039</t>
  </si>
  <si>
    <t>IN3820240072</t>
  </si>
  <si>
    <t>7.16% PUDUCHERRY SGS 2040</t>
  </si>
  <si>
    <t>IN2920240446</t>
  </si>
  <si>
    <t>7.14% RAJASTHAN SGS 2037</t>
  </si>
  <si>
    <t>IN3320240077</t>
  </si>
  <si>
    <t>IN1020240736</t>
  </si>
  <si>
    <t>7.2% ANDHRA SGS 2036</t>
  </si>
  <si>
    <t>IN1220240189</t>
  </si>
  <si>
    <t>7.2% ASSAM SGS 2040</t>
  </si>
  <si>
    <t>IN1220240197</t>
  </si>
  <si>
    <t>7.2% ASSAM SGS 2045</t>
  </si>
  <si>
    <t>IN1320240311</t>
  </si>
  <si>
    <t>7.24% BIHAR SGS 2037</t>
  </si>
  <si>
    <t>IN3520240042</t>
  </si>
  <si>
    <t>7.2% CHHATTISGARH SGS 2034</t>
  </si>
  <si>
    <t>IN3520240059</t>
  </si>
  <si>
    <t>7.19% CHHATTISGARH SGS 2035</t>
  </si>
  <si>
    <t>IN1520240251</t>
  </si>
  <si>
    <t>6.98% GUJARAT SGS 2030</t>
  </si>
  <si>
    <t>IN1620240318</t>
  </si>
  <si>
    <t>IN1920240273</t>
  </si>
  <si>
    <t>7.16% KARNATAKA SGS 2032</t>
  </si>
  <si>
    <t>IN1920240281</t>
  </si>
  <si>
    <t>7.2% KARNATAKA SGS 2037</t>
  </si>
  <si>
    <t>IN2020240270</t>
  </si>
  <si>
    <t>7.2% KERALA SGS 2042</t>
  </si>
  <si>
    <t>IN2220240443</t>
  </si>
  <si>
    <t>7.17% MAHARASHTRA SGS 2037</t>
  </si>
  <si>
    <t>IN2220240450</t>
  </si>
  <si>
    <t>7.18% MAHARASHTRA SGS 2038</t>
  </si>
  <si>
    <t>IN2220240468</t>
  </si>
  <si>
    <t>7.18% MAHARASHTRA SGS 2039</t>
  </si>
  <si>
    <t>IN2220240476</t>
  </si>
  <si>
    <t>7.19% MAHARASHTRA SGS 2040</t>
  </si>
  <si>
    <t>IN2320240061</t>
  </si>
  <si>
    <t>7.2% MANIPUR SGS 2040</t>
  </si>
  <si>
    <t>IN2920240453</t>
  </si>
  <si>
    <t>7.17% RAJASTHAN SGS 2035</t>
  </si>
  <si>
    <t>IN2920240461</t>
  </si>
  <si>
    <t>7.2% RAJASTHAN SGS 2042</t>
  </si>
  <si>
    <t>IN3020240021</t>
  </si>
  <si>
    <t>7.2% SIKKIM SGS 2035</t>
  </si>
  <si>
    <t>IN3120240574</t>
  </si>
  <si>
    <t>7.17% TAMILNADU SGS 2033</t>
  </si>
  <si>
    <t>IN3120240582</t>
  </si>
  <si>
    <t>7.18% TAMILNADU SGS 2036</t>
  </si>
  <si>
    <t>IN3120240590</t>
  </si>
  <si>
    <t>7.2% TAMILNADU SGS 2055</t>
  </si>
  <si>
    <t>IN3320240085</t>
  </si>
  <si>
    <t>7.2% UTTARPRADESH SGS 2040</t>
  </si>
  <si>
    <t>IN2720240075</t>
  </si>
  <si>
    <t>7.19% ODISHA SGS 2035</t>
  </si>
  <si>
    <t>IN2720240083</t>
  </si>
  <si>
    <t>7.19% ODISHA SGS 2040</t>
  </si>
  <si>
    <t>IN2720240091</t>
  </si>
  <si>
    <t>7.2% ODISHA SGS 2045</t>
  </si>
  <si>
    <t>IN1020240744</t>
  </si>
  <si>
    <t>7.22% ANDHRA SGS 2034</t>
  </si>
  <si>
    <t>IN1020240751</t>
  </si>
  <si>
    <t>7.22% ANDHRA SGS 2035</t>
  </si>
  <si>
    <t>IN1020240769</t>
  </si>
  <si>
    <t>7.28% ANDHRA SGS 2036</t>
  </si>
  <si>
    <t>IN1220240205</t>
  </si>
  <si>
    <t>7.34% ASSAM SGS 2035</t>
  </si>
  <si>
    <t>IN3520240067</t>
  </si>
  <si>
    <t>7.28% CHHATTISGARH SGS 2034</t>
  </si>
  <si>
    <t>IN3520240075</t>
  </si>
  <si>
    <t>7.27% CHHATTISGARH SGS 2035</t>
  </si>
  <si>
    <t>IN3520240083</t>
  </si>
  <si>
    <t>7.32% CHHATTISGARH SGS 2037</t>
  </si>
  <si>
    <t>IN1520240269</t>
  </si>
  <si>
    <t>7.06% GUJARAT SGS 2030</t>
  </si>
  <si>
    <t>IN1520240277</t>
  </si>
  <si>
    <t>7.21% GUJARAT SGS 2035</t>
  </si>
  <si>
    <t>IN1620240326</t>
  </si>
  <si>
    <t>7.26% HARYANA SGS 2039</t>
  </si>
  <si>
    <t>IN1920240299</t>
  </si>
  <si>
    <t>7.22% KARNATAKA SGS 2032</t>
  </si>
  <si>
    <t>IN1920240307</t>
  </si>
  <si>
    <t>7.22% KARNATAKA SGS 2035</t>
  </si>
  <si>
    <t>IN2120240188</t>
  </si>
  <si>
    <t>7.26% MADHYAPRADESH SGS 2039</t>
  </si>
  <si>
    <t>IN2120240196</t>
  </si>
  <si>
    <t>7.27% MADHYAPRADESH SGS 2045</t>
  </si>
  <si>
    <t>IN2120240204</t>
  </si>
  <si>
    <t>7.27% MADHYAPRADESH SGS 2048</t>
  </si>
  <si>
    <t>IN2720240109</t>
  </si>
  <si>
    <t>7.2% ODISHA SGS 2032</t>
  </si>
  <si>
    <t>IN2720240117</t>
  </si>
  <si>
    <t>7.22% ODISHA SGS 2036</t>
  </si>
  <si>
    <t>IN2720240125</t>
  </si>
  <si>
    <t>7.3% ODISHA SGS 2039</t>
  </si>
  <si>
    <t>IN2720240133</t>
  </si>
  <si>
    <t>7.27% ODISHA SGS 2041</t>
  </si>
  <si>
    <t>IN2920240479</t>
  </si>
  <si>
    <t>7.22% RAJASTHAN SGS 2035</t>
  </si>
  <si>
    <t>IN3120240608</t>
  </si>
  <si>
    <t>7.08% TAMILNADU SGS 2030</t>
  </si>
  <si>
    <t>IN3120240616</t>
  </si>
  <si>
    <t>7.21% TAMILNADU SGS 2032</t>
  </si>
  <si>
    <t>IN3120240624</t>
  </si>
  <si>
    <t>7.22% TAMILNADU SGS 2033</t>
  </si>
  <si>
    <t>IN3120240632</t>
  </si>
  <si>
    <t>7.26% TAMILNADU SGS 2055</t>
  </si>
  <si>
    <t>IN4520240529</t>
  </si>
  <si>
    <t>7.27% TELANGANA SGS 2047</t>
  </si>
  <si>
    <t>IN4520240537</t>
  </si>
  <si>
    <t>7.27% TELANGANA SGS 2049</t>
  </si>
  <si>
    <t>IN3320240093</t>
  </si>
  <si>
    <t>7.25% UTTARPRADESH SGS 2039</t>
  </si>
  <si>
    <t>IN3320240101</t>
  </si>
  <si>
    <t>7.27% UTTARPRADESH SGS 2041</t>
  </si>
  <si>
    <t>IN3420240225</t>
  </si>
  <si>
    <t>7.32% WESTBENGAL SGS 2038</t>
  </si>
  <si>
    <t>IN3420240233</t>
  </si>
  <si>
    <t>7.3% WESTBENGAL SGS 2039</t>
  </si>
  <si>
    <t>IN1120240032</t>
  </si>
  <si>
    <t>7.24% ARUNACHAL PR SGS 2045</t>
  </si>
  <si>
    <t>IN1220240213</t>
  </si>
  <si>
    <t>7.24% ASSAM SGS 2045</t>
  </si>
  <si>
    <t>IN1520240285</t>
  </si>
  <si>
    <t>6.87% GUJARAT SGS 2028</t>
  </si>
  <si>
    <t>IN1620240334</t>
  </si>
  <si>
    <t>7.23% HARYANA SGS 2039</t>
  </si>
  <si>
    <t>IN1720240135</t>
  </si>
  <si>
    <t>7.26% HIMACHAL PR SGS 2035</t>
  </si>
  <si>
    <t>IN4920240251</t>
  </si>
  <si>
    <t>7.22% JAMMUKASHMIR SGS 2032</t>
  </si>
  <si>
    <t>IN2020240288</t>
  </si>
  <si>
    <t>7.24% KERALA SGS 2043</t>
  </si>
  <si>
    <t>IN2120240212</t>
  </si>
  <si>
    <t>7.17% MADHYAPRADESH SGS 2031</t>
  </si>
  <si>
    <t>IN2120240220</t>
  </si>
  <si>
    <t>7.22% MADHYAPRADESH SGS 2042</t>
  </si>
  <si>
    <t>IN2120240238</t>
  </si>
  <si>
    <t>7.23% MADHYAPRADESH SGS 2047</t>
  </si>
  <si>
    <t>IN2620240035</t>
  </si>
  <si>
    <t>7.27% NAGALAND SGS 2035</t>
  </si>
  <si>
    <t>IN2720240141</t>
  </si>
  <si>
    <t>6.93% ODISHA SGS 2028</t>
  </si>
  <si>
    <t>IN2720240158</t>
  </si>
  <si>
    <t>7.17% ODISHA SGS 2030</t>
  </si>
  <si>
    <t>IN2720240166</t>
  </si>
  <si>
    <t>7.23% ODISHA SGS 2047</t>
  </si>
  <si>
    <t>IN3820240080</t>
  </si>
  <si>
    <t>7.27% PUDUCHERRY SGS 2033</t>
  </si>
  <si>
    <t>IN2920240487</t>
  </si>
  <si>
    <t>7.19% RAJASTHAN SGS 2035</t>
  </si>
  <si>
    <t>IN2920240495</t>
  </si>
  <si>
    <t>7.23% RAJASTHAN SGS 2038</t>
  </si>
  <si>
    <t>IN3120240640</t>
  </si>
  <si>
    <t>IN3120240657</t>
  </si>
  <si>
    <t>7.09% TAMILNADU SGS 2030</t>
  </si>
  <si>
    <t>IN3120240665</t>
  </si>
  <si>
    <t>7.18% TAMILNADU SGS 2035</t>
  </si>
  <si>
    <t>IN3120240673</t>
  </si>
  <si>
    <t>7.23% TAMILNADU SGS 2055</t>
  </si>
  <si>
    <t>IN4520240545</t>
  </si>
  <si>
    <t>7.23% TELANGANA SGS 2049</t>
  </si>
  <si>
    <t>IN4520240552</t>
  </si>
  <si>
    <t>7.23% TELANGANA SGS 2052</t>
  </si>
  <si>
    <t>IN4520240560</t>
  </si>
  <si>
    <t>7.23% TELANGANA SGS 2053</t>
  </si>
  <si>
    <t>IN3320240119</t>
  </si>
  <si>
    <t>7.24% UTTARPRADESH SGS 2040</t>
  </si>
  <si>
    <t>IN3620240082</t>
  </si>
  <si>
    <t>7.23% UTTARAKHAND SGS 2032</t>
  </si>
  <si>
    <t>IN3420240241</t>
  </si>
  <si>
    <t>7.29% WESTBENGAL SGS 2038</t>
  </si>
  <si>
    <t>IN3420240258</t>
  </si>
  <si>
    <t>7.28% WESTBENGAL SGS 2039</t>
  </si>
  <si>
    <t>IN3520240091</t>
  </si>
  <si>
    <t>7.14% CHHATTISGARH SGS 2032</t>
  </si>
  <si>
    <t>IN3520240109</t>
  </si>
  <si>
    <t>7.16% CHHATTISGARH SGS 2033</t>
  </si>
  <si>
    <t>IN3520240117</t>
  </si>
  <si>
    <t>7.16% CHHATTISGARH SGS 2034</t>
  </si>
  <si>
    <t>IN3720240016</t>
  </si>
  <si>
    <t>6.92% JHARKHAND SGS 2028</t>
  </si>
  <si>
    <t>IN2020240296</t>
  </si>
  <si>
    <t>7.17% KERALA SGS 2038</t>
  </si>
  <si>
    <t>IN2020240304</t>
  </si>
  <si>
    <t>IN2120240246</t>
  </si>
  <si>
    <t>7.14% MADHYAPRADESH SGS 2032</t>
  </si>
  <si>
    <t>IN2120240253</t>
  </si>
  <si>
    <t>7.18% MADHYAPRADESH SGS 2046</t>
  </si>
  <si>
    <t>IN2120240261</t>
  </si>
  <si>
    <t>7.18% MADHYAPRADESH SGS 2049</t>
  </si>
  <si>
    <t>IN2520240119</t>
  </si>
  <si>
    <t>7.18% MIZORAM SGS 2040</t>
  </si>
  <si>
    <t>IN2720240174</t>
  </si>
  <si>
    <t>6.98% ODISHA SGS 2029</t>
  </si>
  <si>
    <t>IN2720240182</t>
  </si>
  <si>
    <t>7.17% ODISHA SGS 2040</t>
  </si>
  <si>
    <t>IN2720240190</t>
  </si>
  <si>
    <t>7.18% ODISHA SGS 2046</t>
  </si>
  <si>
    <t>IN2920240503</t>
  </si>
  <si>
    <t>7.15% RAJASTHAN SGS 2035</t>
  </si>
  <si>
    <t>IN3120240681</t>
  </si>
  <si>
    <t>6.89% TAMILNADU SGS 2028</t>
  </si>
  <si>
    <t>IN3120240699</t>
  </si>
  <si>
    <t>IN3120240707</t>
  </si>
  <si>
    <t>7.04% TAMILNADU SGS 2030</t>
  </si>
  <si>
    <t>IN3120240715</t>
  </si>
  <si>
    <t>7.15% TAMILNADU SGS 2033</t>
  </si>
  <si>
    <t>IN3120240723</t>
  </si>
  <si>
    <t>7.18% TAMILNADU SGS 2045</t>
  </si>
  <si>
    <t>IN3120240731</t>
  </si>
  <si>
    <t>IN3320240127</t>
  </si>
  <si>
    <t>7.17% UTTARPRADESH SGS 2033</t>
  </si>
  <si>
    <t>IN3320240135</t>
  </si>
  <si>
    <t>IN3320240143</t>
  </si>
  <si>
    <t>7.17% UTTARPRADESH SGS 2039</t>
  </si>
  <si>
    <t>IN3620240090</t>
  </si>
  <si>
    <t>7.17% UTTARAKHAND SGS 2032</t>
  </si>
  <si>
    <t>IN3420240266</t>
  </si>
  <si>
    <t>7.18% WESTBENGAL SGS 2045</t>
  </si>
  <si>
    <t>IN3420240274</t>
  </si>
  <si>
    <t>7.18% WESTBENGAL SGS 2046</t>
  </si>
  <si>
    <t>IN3420240282</t>
  </si>
  <si>
    <t>7.18% WESTBENGAL SGS 2047</t>
  </si>
  <si>
    <t>IN1020240777</t>
  </si>
  <si>
    <t>7.04% ANDHRA SGS 2033</t>
  </si>
  <si>
    <t>IN1020240785</t>
  </si>
  <si>
    <t>7.09% ANDHRA SGS 2035</t>
  </si>
  <si>
    <t>IN1020240793</t>
  </si>
  <si>
    <t>7.07% ANDHRA SGS 2036</t>
  </si>
  <si>
    <t>IN1020240801</t>
  </si>
  <si>
    <t>7.08% ANDHRA SGS 2037</t>
  </si>
  <si>
    <t>IN1220240221</t>
  </si>
  <si>
    <t>7.02% ASSAM SGS 2030</t>
  </si>
  <si>
    <t>IN1220240239</t>
  </si>
  <si>
    <t>7.1% ASSAM SGS 2045</t>
  </si>
  <si>
    <t>IN1520240293</t>
  </si>
  <si>
    <t>IN1520240301</t>
  </si>
  <si>
    <t>7.02% GUJARAT SGS 2033</t>
  </si>
  <si>
    <t>IN1620240342</t>
  </si>
  <si>
    <t>7.03% HARYANA SGS 2035</t>
  </si>
  <si>
    <t>IN1620240359</t>
  </si>
  <si>
    <t>7.04% HARYANA SGS 2037</t>
  </si>
  <si>
    <t>IN1620240367</t>
  </si>
  <si>
    <t>7.08% HARYANA SGS 2039</t>
  </si>
  <si>
    <t>IN1620240375</t>
  </si>
  <si>
    <t>7.09% HARYANA SGS 2040</t>
  </si>
  <si>
    <t>IN1720240143</t>
  </si>
  <si>
    <t>7.1% HIMACHAL PR SGS 2040</t>
  </si>
  <si>
    <t>IN3720240024</t>
  </si>
  <si>
    <t>6.96% JHARKHAND SGS 2029</t>
  </si>
  <si>
    <t>IN1920240315</t>
  </si>
  <si>
    <t>6.96% KARNATAKA SGS 2030</t>
  </si>
  <si>
    <t>IN1920240323</t>
  </si>
  <si>
    <t>7.04% KARNATAKA SGS 2032</t>
  </si>
  <si>
    <t>IN1920240331</t>
  </si>
  <si>
    <t>7.03% KARNATAKA SGS 2033</t>
  </si>
  <si>
    <t>IN2120240279</t>
  </si>
  <si>
    <t>7.05% MADHYAPRADESH SGS 2032</t>
  </si>
  <si>
    <t>IN2120240287</t>
  </si>
  <si>
    <t>7.02% MADHYAPRADESH SGS 2035</t>
  </si>
  <si>
    <t>IN2320240079</t>
  </si>
  <si>
    <t>7.12% MANIPUR SGS 2040</t>
  </si>
  <si>
    <t>IN2620240043</t>
  </si>
  <si>
    <t>7.1% NAGALAND SGS 2035</t>
  </si>
  <si>
    <t>IN2720240208</t>
  </si>
  <si>
    <t>7.05% ODISHA SGS 2035</t>
  </si>
  <si>
    <t>IN2820240298</t>
  </si>
  <si>
    <t>7.1% PUNJAB SGS 2045</t>
  </si>
  <si>
    <t>IN2920240511</t>
  </si>
  <si>
    <t>7.04% RAJASTHAN SGS 2032</t>
  </si>
  <si>
    <t>IN2920240529</t>
  </si>
  <si>
    <t>7.06% RAJASTHAN SGS 2035</t>
  </si>
  <si>
    <t>IN2920240537</t>
  </si>
  <si>
    <t>7.05% RAJASTHAN SGS 2037</t>
  </si>
  <si>
    <t>IN2920240545</t>
  </si>
  <si>
    <t>7.1% RAJASTHAN SGS 2043</t>
  </si>
  <si>
    <t>IN3020240039</t>
  </si>
  <si>
    <t>7.1% SIKKIM SGS 2035</t>
  </si>
  <si>
    <t>IN3120240749</t>
  </si>
  <si>
    <t>6.87% TAMILNADU SGS 2028</t>
  </si>
  <si>
    <t>IN3120240756</t>
  </si>
  <si>
    <t>6.92% TAMILNADU SGS 2029</t>
  </si>
  <si>
    <t>IN3120240764</t>
  </si>
  <si>
    <t>6.99% TAMILNADU SGS 2031</t>
  </si>
  <si>
    <t>IN3120240772</t>
  </si>
  <si>
    <t>7.01% TAMILNADU SGS 2035</t>
  </si>
  <si>
    <t>IN4520240578</t>
  </si>
  <si>
    <t>7.07% TELANGANA SGS 2052</t>
  </si>
  <si>
    <t>IN4520240586</t>
  </si>
  <si>
    <t>7.07% TELANGANA SGS 2055</t>
  </si>
  <si>
    <t>IN3620240108</t>
  </si>
  <si>
    <t>7.05% UTTARAKHAND SGS 2032</t>
  </si>
  <si>
    <t>IN3420240290</t>
  </si>
  <si>
    <t>7.1% WESTBENGAL SGS 2045</t>
  </si>
  <si>
    <t>IN3420240308</t>
  </si>
  <si>
    <t>7.1% WESTBENGAL SGS 2046</t>
  </si>
  <si>
    <t>IN3420240316</t>
  </si>
  <si>
    <t>7.1% WESTBENGAL SGS 2047</t>
  </si>
  <si>
    <t>IN2020240312</t>
  </si>
  <si>
    <t>7.08% KERALA SGS 2040</t>
  </si>
  <si>
    <t>IN2020240320</t>
  </si>
  <si>
    <t>7.1% KERALA SGS 2043</t>
  </si>
  <si>
    <t>IN2020240338</t>
  </si>
  <si>
    <t>7.06% KERALA SGS 2055</t>
  </si>
  <si>
    <t>IN1020250016</t>
  </si>
  <si>
    <t>6.78% ANDHRA SGS 2033</t>
  </si>
  <si>
    <t>IN1020250024</t>
  </si>
  <si>
    <t>6.79% ANDHRA SGS 2034</t>
  </si>
  <si>
    <t>IN1020250032</t>
  </si>
  <si>
    <t>6.84% ANDHRA SGS 2037</t>
  </si>
  <si>
    <t>IN1020250040</t>
  </si>
  <si>
    <t>6.88% ANDHRA SGS 2040</t>
  </si>
  <si>
    <t>IN1020250057</t>
  </si>
  <si>
    <t>6.85% ANDHRA SGS 2041</t>
  </si>
  <si>
    <t>IN1720250019</t>
  </si>
  <si>
    <t>6.84% HIMACHAL PR SGS 2035</t>
  </si>
  <si>
    <t>IN4920250011</t>
  </si>
  <si>
    <t>6.76% JAMMUKASHMIR SGS 2031</t>
  </si>
  <si>
    <t>IN2420250010</t>
  </si>
  <si>
    <t>6.88% MEGHALAYA SGS 2035</t>
  </si>
  <si>
    <t>IN2820250016</t>
  </si>
  <si>
    <t>6.88% PUNJAB SGS 2045</t>
  </si>
  <si>
    <t>IN2820250024</t>
  </si>
  <si>
    <t>6.88% PUNJAB SGS 2046</t>
  </si>
  <si>
    <t>IN1620250010</t>
  </si>
  <si>
    <t>6.81% HARYANA SGS 2039</t>
  </si>
  <si>
    <t>IN4920250029</t>
  </si>
  <si>
    <t>6.83% JAMMUKASHMIR SGS 2042</t>
  </si>
  <si>
    <t>IN4520250015</t>
  </si>
  <si>
    <t>6.87% TELANGANA SGS 2047</t>
  </si>
  <si>
    <t>IN4520250023</t>
  </si>
  <si>
    <t>6.87% TELANGANA SGS 2055</t>
  </si>
  <si>
    <t>IN3120250011</t>
  </si>
  <si>
    <t>6.71% TAMILNADU SGS 2035</t>
  </si>
  <si>
    <t>IN4520250031</t>
  </si>
  <si>
    <t>6.84% TELANGANA SGS 2056</t>
  </si>
  <si>
    <t>IN1220250014</t>
  </si>
  <si>
    <t>6.75% ASSAM SGS 2040</t>
  </si>
  <si>
    <t>IN2220250012</t>
  </si>
  <si>
    <t>6.76% MAHARASHTRA SGS 2037</t>
  </si>
  <si>
    <t>IN2220250020</t>
  </si>
  <si>
    <t>6.72% MAHARASHTRA SGS 2038</t>
  </si>
  <si>
    <t>IN2220250038</t>
  </si>
  <si>
    <t>6.75% MAHARASHTRA SGS 2039</t>
  </si>
  <si>
    <t>IN2220250046</t>
  </si>
  <si>
    <t>6.72% MAHARASHTRA SGS 2040</t>
  </si>
  <si>
    <t>IN1620250028</t>
  </si>
  <si>
    <t>6.75% HARYANA SGS 2038</t>
  </si>
  <si>
    <t>IN1720250027</t>
  </si>
  <si>
    <t>6.65% HIMACHAL PR SGS 2032</t>
  </si>
  <si>
    <t>IN1720250035</t>
  </si>
  <si>
    <t>6.79% HIMACHAL PR SGS 2034</t>
  </si>
  <si>
    <t>IN2020250014</t>
  </si>
  <si>
    <t>6.78% KERALA SGS 2046</t>
  </si>
  <si>
    <t>IN2220250053</t>
  </si>
  <si>
    <t>6.77% MAHARASHTRA SGS 2037</t>
  </si>
  <si>
    <t>IN2220250061</t>
  </si>
  <si>
    <t>6.77% MAHARASHTRA SGS 2038</t>
  </si>
  <si>
    <t>IN2220250079</t>
  </si>
  <si>
    <t>6.78% MAHARASHTRA SGS 2039</t>
  </si>
  <si>
    <t>IN2220250087</t>
  </si>
  <si>
    <t>6.75% MAHARASHTRA SGS 2040</t>
  </si>
  <si>
    <t>IN2820250032</t>
  </si>
  <si>
    <t>6.77% PUNJAB SGS 2043</t>
  </si>
  <si>
    <t>IN2920250015</t>
  </si>
  <si>
    <t>6.7% RAJASTHAN SGS 2035</t>
  </si>
  <si>
    <t>IN2920250023</t>
  </si>
  <si>
    <t>6.78% RAJASTHAN SGS 2047</t>
  </si>
  <si>
    <t>IN3120250029</t>
  </si>
  <si>
    <t>6.79% TAMILNADU SGS 2055</t>
  </si>
  <si>
    <t>IN4520250049</t>
  </si>
  <si>
    <t>6.79% TELANGANA SGS 2052</t>
  </si>
  <si>
    <t>IN4520250056</t>
  </si>
  <si>
    <t>6.79% TELANGANA SGS 2056</t>
  </si>
  <si>
    <t>IN3220250010</t>
  </si>
  <si>
    <t>6.75% TRIPURA SGS 2040</t>
  </si>
  <si>
    <t>IN3320250019</t>
  </si>
  <si>
    <t>6.67% UTTARPRADESH SGS 2032</t>
  </si>
  <si>
    <t>IN3620250016</t>
  </si>
  <si>
    <t>6.74% UTTARAKHAND SGS 2035</t>
  </si>
  <si>
    <t>IN1020250065</t>
  </si>
  <si>
    <t>6.67% ANDHRA SGS 2032</t>
  </si>
  <si>
    <t>IN1020250073</t>
  </si>
  <si>
    <t>6.83% ANDHRA SGS 2034</t>
  </si>
  <si>
    <t>IN1020250081</t>
  </si>
  <si>
    <t>6.71% ANDHRA SGS 2035</t>
  </si>
  <si>
    <t>IN1020250099</t>
  </si>
  <si>
    <t>6.79% ANDHRA SGS 2036</t>
  </si>
  <si>
    <t>IN1020250107</t>
  </si>
  <si>
    <t>6.74% ANDHRA SGS 2037</t>
  </si>
  <si>
    <t>IN1220250022</t>
  </si>
  <si>
    <t>6.79% ASSAM SGS 2045</t>
  </si>
  <si>
    <t>IN1520250011</t>
  </si>
  <si>
    <t>6.61% GUJARAT SGS 2032</t>
  </si>
  <si>
    <t>IN1520250029</t>
  </si>
  <si>
    <t>6.68% GUJARAT SGS 2033</t>
  </si>
  <si>
    <t>IN2020250022</t>
  </si>
  <si>
    <t>6.78% KERALA SGS 2040</t>
  </si>
  <si>
    <t>IN2120250013</t>
  </si>
  <si>
    <t>6.77% MADHYAPRADESH SGS 2037</t>
  </si>
  <si>
    <t>IN2120250021</t>
  </si>
  <si>
    <t>6.77% MADHYAPRADESH SGS 2039</t>
  </si>
  <si>
    <t>IN2820250040</t>
  </si>
  <si>
    <t>6.79% PUNJAB SGS 2045</t>
  </si>
  <si>
    <t>IN3120250037</t>
  </si>
  <si>
    <t>6.54% TAMILNADU SGS 2031</t>
  </si>
  <si>
    <t>IN4520250064</t>
  </si>
  <si>
    <t>6.79% TELANGANA SGS 2053</t>
  </si>
  <si>
    <t>IN4520250072</t>
  </si>
  <si>
    <t>6.8% TELANGANA SGS 2057</t>
  </si>
  <si>
    <t>IN1220250030</t>
  </si>
  <si>
    <t>6.77% ASSAM SGS 2040</t>
  </si>
  <si>
    <t>IN1520250037</t>
  </si>
  <si>
    <t>6.69% GUJARAT SGS 2034</t>
  </si>
  <si>
    <t>IN1520250045</t>
  </si>
  <si>
    <t>6.69% GUJARAT SGS 2035</t>
  </si>
  <si>
    <t>IN1620250036</t>
  </si>
  <si>
    <t>6.77% HARYANA SGS 2039</t>
  </si>
  <si>
    <t>IN2320250011</t>
  </si>
  <si>
    <t>6.83% MANIPUR SGS 2040</t>
  </si>
  <si>
    <t>IN2820250057</t>
  </si>
  <si>
    <t>IN3120250045</t>
  </si>
  <si>
    <t>IN3120250052</t>
  </si>
  <si>
    <t>6.77% TAMILNADU SGS 2040</t>
  </si>
  <si>
    <t>IN4520250080</t>
  </si>
  <si>
    <t>6.86% TELANGANA SGS 2046</t>
  </si>
  <si>
    <t>IN4520250098</t>
  </si>
  <si>
    <t>6.86% TELANGANA SGS 2047</t>
  </si>
  <si>
    <t>IN4520250106</t>
  </si>
  <si>
    <t>6.85% TELANGANA SGS 2050</t>
  </si>
  <si>
    <t>IN1220250048</t>
  </si>
  <si>
    <t>6.63% ASSAM SGS 2035</t>
  </si>
  <si>
    <t>IN1420250012</t>
  </si>
  <si>
    <t>6.65% GOA SGS 2035</t>
  </si>
  <si>
    <t>IN1520250052</t>
  </si>
  <si>
    <t>6.64% GUJARAT SGS 2036</t>
  </si>
  <si>
    <t>IN1520250060</t>
  </si>
  <si>
    <t>6.65% GUJARAT SGS 2037</t>
  </si>
  <si>
    <t>IN1620250044</t>
  </si>
  <si>
    <t>6.7% HARYANA SGS 2039</t>
  </si>
  <si>
    <t>IN4920250037</t>
  </si>
  <si>
    <t>6.42% JAMMUKASHMIR SGS 2031</t>
  </si>
  <si>
    <t>IN2020250030</t>
  </si>
  <si>
    <t>6.84% KERALA SGS 2047</t>
  </si>
  <si>
    <t>IN2920250031</t>
  </si>
  <si>
    <t>6.85% RAJASTHAN SGS 2047</t>
  </si>
  <si>
    <t>IN2920250049</t>
  </si>
  <si>
    <t>6.85% RAJASTHAN SGS 2051</t>
  </si>
  <si>
    <t>IN3220250028</t>
  </si>
  <si>
    <t>6.72% TRIPURA SGS 2040</t>
  </si>
  <si>
    <t>IN3320250027</t>
  </si>
  <si>
    <t>6.51% UTTARPRADESH SGS 2032</t>
  </si>
  <si>
    <t>IN1220250055</t>
  </si>
  <si>
    <t>6.22% ASSAM SGS 2030</t>
  </si>
  <si>
    <t>IN1520250078</t>
  </si>
  <si>
    <t>6.51% GUJARAT SGS 2033</t>
  </si>
  <si>
    <t>IN1620250051</t>
  </si>
  <si>
    <t>6.64% HARYANA SGS 2036</t>
  </si>
  <si>
    <t>IN1620250069</t>
  </si>
  <si>
    <t>6.68% HARYANA SGS 2038</t>
  </si>
  <si>
    <t>IN4920250045</t>
  </si>
  <si>
    <t>6.84% JAMMUKASHMIR SGS 2042</t>
  </si>
  <si>
    <t>IN2020250048</t>
  </si>
  <si>
    <t>6.89% KERALA SGS 2051</t>
  </si>
  <si>
    <t>IN2320250029</t>
  </si>
  <si>
    <t>6.71% MANIPUR SGS 2040</t>
  </si>
  <si>
    <t>IN2820250065</t>
  </si>
  <si>
    <t>6.89% PUNJAB SGS 2046</t>
  </si>
  <si>
    <t>IN2920250056</t>
  </si>
  <si>
    <t>6.89% RAJASTHAN SGS 2048</t>
  </si>
  <si>
    <t>IN2920250064</t>
  </si>
  <si>
    <t>6.86% RAJASTHAN SGS 2052</t>
  </si>
  <si>
    <t>IN3120250060</t>
  </si>
  <si>
    <t>6.6% TAMILNADU SGS 2035</t>
  </si>
  <si>
    <t>IN1020250115</t>
  </si>
  <si>
    <t>6.61% ANDHRA SGS 2034</t>
  </si>
  <si>
    <t>IN1020250123</t>
  </si>
  <si>
    <t>6.82% ANDHRA SGS 2036</t>
  </si>
  <si>
    <t>IN1020250131</t>
  </si>
  <si>
    <t>6.78% ANDHRA SGS 2037</t>
  </si>
  <si>
    <t>IN1020250149</t>
  </si>
  <si>
    <t>6.84% ANDHRA SGS 2038</t>
  </si>
  <si>
    <t>IN1020250156</t>
  </si>
  <si>
    <t>6.84% ANDHRA SGS 2039</t>
  </si>
  <si>
    <t>IN1420250038</t>
  </si>
  <si>
    <t>6.63% GOA SGS 2035</t>
  </si>
  <si>
    <t>IN1720250043</t>
  </si>
  <si>
    <t>6.92% HIMACHAL PR SGS 2045</t>
  </si>
  <si>
    <t>IN2020250055</t>
  </si>
  <si>
    <t>6.77% KERALA SGS 2037</t>
  </si>
  <si>
    <t>IN2020250063</t>
  </si>
  <si>
    <t>6.94% KERALA SGS 2062</t>
  </si>
  <si>
    <t>IN2120250039</t>
  </si>
  <si>
    <t>6.88% MADHYAPRADESH SGS 2041</t>
  </si>
  <si>
    <t>IN2120250047</t>
  </si>
  <si>
    <t>6.92% MADHYAPRADESH SGS 2043</t>
  </si>
  <si>
    <t>IN2420250028</t>
  </si>
  <si>
    <t>6.64% MEGHALAYA SGS 2035</t>
  </si>
  <si>
    <t>IN2920250072</t>
  </si>
  <si>
    <t>6.64% RAJASTHAN SGS 2035</t>
  </si>
  <si>
    <t>IN3120250078</t>
  </si>
  <si>
    <t>6.4% TAMILNADU SGS 2032</t>
  </si>
  <si>
    <t>IN3120250086</t>
  </si>
  <si>
    <t>6.92% TAMILNADU SGS 2045</t>
  </si>
  <si>
    <t>IN3120250094</t>
  </si>
  <si>
    <t>6.94% TAMILNADU SGS 2055</t>
  </si>
  <si>
    <t>IN4520250114</t>
  </si>
  <si>
    <t>6.92% TELANGANA SGS 2044</t>
  </si>
  <si>
    <t>IN4520250122</t>
  </si>
  <si>
    <t>6.92% TELANGANA SGS 2045</t>
  </si>
  <si>
    <t>IN3420250018</t>
  </si>
  <si>
    <t>6.92% WESTBENGAL SGS 2045</t>
  </si>
  <si>
    <t>IN1020250164</t>
  </si>
  <si>
    <t>6.65% ANDHRA SGS 2033</t>
  </si>
  <si>
    <t>IN1020250172</t>
  </si>
  <si>
    <t>6.65% ANDHRA SGS 2034</t>
  </si>
  <si>
    <t>IN1020250180</t>
  </si>
  <si>
    <t>6.68% ANDHRA SGS 2035</t>
  </si>
  <si>
    <t>IN1020250198</t>
  </si>
  <si>
    <t>7.05% ANDHRA SGS 2039</t>
  </si>
  <si>
    <t>IN1020250206</t>
  </si>
  <si>
    <t>7.08% ANDHRA SGS 2040</t>
  </si>
  <si>
    <t>IN1620250077</t>
  </si>
  <si>
    <t>7.03% HARYANA SGS 2039</t>
  </si>
  <si>
    <t>IN4920250052</t>
  </si>
  <si>
    <t>IN2520250019</t>
  </si>
  <si>
    <t>7.08% MIZORAM SGS 2039</t>
  </si>
  <si>
    <t>IN3820250014</t>
  </si>
  <si>
    <t>7.09% PUDUCHERRY SGS 2040</t>
  </si>
  <si>
    <t>IN2820250073</t>
  </si>
  <si>
    <t>7.13% PUNJAB SGS 2050</t>
  </si>
  <si>
    <t>IN3120250102</t>
  </si>
  <si>
    <t>6.0% TAMILNADU SGS 2028</t>
  </si>
  <si>
    <t>IN3120250110</t>
  </si>
  <si>
    <t>6.66% TAMILNADU SGS 2035</t>
  </si>
  <si>
    <t>IN4520250130</t>
  </si>
  <si>
    <t>7.1% TELANGANA SGS 2055</t>
  </si>
  <si>
    <t>IN4520250148</t>
  </si>
  <si>
    <t>7.08% TELANGANA SGS 2056</t>
  </si>
  <si>
    <t>IN4520250155</t>
  </si>
  <si>
    <t>7.08% TELANGANA SGS 2057</t>
  </si>
  <si>
    <t>IN2920250080</t>
  </si>
  <si>
    <t>6.68% RAJASTHAN SGS 2035</t>
  </si>
  <si>
    <t>IN3120250128</t>
  </si>
  <si>
    <t>6.42% TAMILNADU SGS 2031</t>
  </si>
  <si>
    <t>IN4520250163</t>
  </si>
  <si>
    <t>7.09% TELANGANA SGS 2058</t>
  </si>
  <si>
    <t>IN4520250171</t>
  </si>
  <si>
    <t>7.09% TELANGANA SGS 2059</t>
  </si>
  <si>
    <t>IN4520250189</t>
  </si>
  <si>
    <t>7.09% TELANGANA SGS 2060</t>
  </si>
  <si>
    <t>IN4520250197</t>
  </si>
  <si>
    <t>7.09% TELANGANA SGS 2061</t>
  </si>
  <si>
    <t>IN3420250026</t>
  </si>
  <si>
    <t>7.11% WESTBENGAL SGS 2047</t>
  </si>
  <si>
    <t>IN1520250086</t>
  </si>
  <si>
    <t>6.1% GUJARAT SGS 2028</t>
  </si>
  <si>
    <t>IN1620250085</t>
  </si>
  <si>
    <t>7.05% HARYANA SGS 2038</t>
  </si>
  <si>
    <t>IN1620250093</t>
  </si>
  <si>
    <t>7.04% HARYANA SGS 2040</t>
  </si>
  <si>
    <t>IN4920250060</t>
  </si>
  <si>
    <t>IN2020250071</t>
  </si>
  <si>
    <t>7.09% KERALA SGS 2052</t>
  </si>
  <si>
    <t>IN2220250095</t>
  </si>
  <si>
    <t>6.98% MAHARASHTRA SGS 2037</t>
  </si>
  <si>
    <t>IN2220250103</t>
  </si>
  <si>
    <t>7.03% MAHARASHTRA SGS 2038</t>
  </si>
  <si>
    <t>IN2220250111</t>
  </si>
  <si>
    <t>7.08% MAHARASHTRA SGS 2039</t>
  </si>
  <si>
    <t>IN2220250129</t>
  </si>
  <si>
    <t>7.04% MAHARASHTRA SGS 2040</t>
  </si>
  <si>
    <t>IN2920250098</t>
  </si>
  <si>
    <t>6.73% RAJASTHAN SGS 2035</t>
  </si>
  <si>
    <t>IN2920250106</t>
  </si>
  <si>
    <t>7.09% RAJASTHAN SGS 2043</t>
  </si>
  <si>
    <t>IN3120250136</t>
  </si>
  <si>
    <t>6.82% TAMILNADU SGS 2036</t>
  </si>
  <si>
    <t>IN3120250144</t>
  </si>
  <si>
    <t>7.09% TAMILNADU SGS 2055</t>
  </si>
  <si>
    <t>IN3620250024</t>
  </si>
  <si>
    <t>IN3420250034</t>
  </si>
  <si>
    <t>7.1% WESTBENGAL SGS 2050</t>
  </si>
  <si>
    <t>IN3420250042</t>
  </si>
  <si>
    <t>7.1% WESTBENGAL SGS 2051</t>
  </si>
  <si>
    <t>*Excludes special securities</t>
  </si>
  <si>
    <t>Sr. No.</t>
  </si>
  <si>
    <t>State Government</t>
  </si>
  <si>
    <t>Nomenclature</t>
  </si>
  <si>
    <t>Date of issue</t>
  </si>
  <si>
    <t>Date of maturity</t>
  </si>
  <si>
    <t xml:space="preserve">Outstanding Stock (in Rs. Crore) </t>
  </si>
  <si>
    <t>List of State Government Securities outstanding as on June 25, 2025*</t>
  </si>
  <si>
    <t>6.8% ANDHRA SGS 2035</t>
  </si>
  <si>
    <t>7.0% ANDHRA SGS 2037</t>
  </si>
  <si>
    <t>6.86% ASSAM SGS 2035</t>
  </si>
  <si>
    <t>6.7% GUJARAT SGS 2033</t>
  </si>
  <si>
    <t>7.15% HIMACHAL PR SGS 2050</t>
  </si>
  <si>
    <t>7.13% KERALA SGS 2058</t>
  </si>
  <si>
    <t>7.15% MAHARASHTRA SGS 2045</t>
  </si>
  <si>
    <t>7.15% MAHARASHTRA SGS 2046</t>
  </si>
  <si>
    <t>7.15% MAHARASHTRA SGS 2047</t>
  </si>
  <si>
    <t>6.8% RAJASTHAN SGS 2035</t>
  </si>
  <si>
    <t>6.8% TAMILNADU SGS 2035</t>
  </si>
  <si>
    <t>7.14% TELANGANA SGS 2049</t>
  </si>
  <si>
    <t>7.14% TELANGANA SGS 2055</t>
  </si>
  <si>
    <t>7.15% WESTBENGAL SGS 2052</t>
  </si>
  <si>
    <t>IN1020250214</t>
  </si>
  <si>
    <t>IN1020250222</t>
  </si>
  <si>
    <t>IN1220250063</t>
  </si>
  <si>
    <t>IN1520250094</t>
  </si>
  <si>
    <t>IN1720250050</t>
  </si>
  <si>
    <t>IN2020250089</t>
  </si>
  <si>
    <t>IN2220250137</t>
  </si>
  <si>
    <t>IN2220250145</t>
  </si>
  <si>
    <t>IN2220250152</t>
  </si>
  <si>
    <t>IN2920250114</t>
  </si>
  <si>
    <t>IN3120250151</t>
  </si>
  <si>
    <t>IN4520250205</t>
  </si>
  <si>
    <t>IN4520250213</t>
  </si>
  <si>
    <t>IN3420250059</t>
  </si>
  <si>
    <t>HIMACHAL</t>
  </si>
  <si>
    <t>IN1320250013</t>
  </si>
  <si>
    <t>6.88% BIHAR SGS 2035</t>
  </si>
  <si>
    <t>IN1620250101</t>
  </si>
  <si>
    <t>7.12% HARYANA SGS 2041</t>
  </si>
  <si>
    <t>IN4920250078</t>
  </si>
  <si>
    <t>7.14% JAMMUKASHMIR SGS 2040</t>
  </si>
  <si>
    <t>IN2120250054</t>
  </si>
  <si>
    <t>7.14% MADHYAPRADESH SGS 2041</t>
  </si>
  <si>
    <t>IN2120250062</t>
  </si>
  <si>
    <t>IN2220250160</t>
  </si>
  <si>
    <t>7.14% MAHARASHTRA SGS 2045</t>
  </si>
  <si>
    <t>IN2220250178</t>
  </si>
  <si>
    <t>7.14% MAHARASHTRA SGS 2046</t>
  </si>
  <si>
    <t>IN2520250027</t>
  </si>
  <si>
    <t>7.14% MIZORAM SGS 2040</t>
  </si>
  <si>
    <t>IN4520250221</t>
  </si>
  <si>
    <t>7.13% TELANGANA SGS 2055</t>
  </si>
  <si>
    <t>IN1020250230</t>
  </si>
  <si>
    <t>6.87% ANDHRA SGS 2033</t>
  </si>
  <si>
    <t>IN1020250248</t>
  </si>
  <si>
    <t>6.88% ANDHRA SGS 2034</t>
  </si>
  <si>
    <t>IN1320250021</t>
  </si>
  <si>
    <t>6.9% BIHAR SGS 2035</t>
  </si>
  <si>
    <t>IN1420250046</t>
  </si>
  <si>
    <t>6.89% GOA SGS 2035</t>
  </si>
  <si>
    <t>IN1520250102</t>
  </si>
  <si>
    <t>6.8% GUJARAT SGS 2034</t>
  </si>
  <si>
    <t>IN4920250086</t>
  </si>
  <si>
    <t>IN2220250186</t>
  </si>
  <si>
    <t>7.12% MAHARASHTRA SGS 2047</t>
  </si>
  <si>
    <t>IN2220250194</t>
  </si>
  <si>
    <t>7.13% MAHARASHTRA SGS 2048</t>
  </si>
  <si>
    <t>IN2220250202</t>
  </si>
  <si>
    <t>7.15% MAHARASHTRA SGS 2049</t>
  </si>
  <si>
    <t>IN2220250210</t>
  </si>
  <si>
    <t>7.16% MAHARASHTRA SGS 2050</t>
  </si>
  <si>
    <t>IN2720250017</t>
  </si>
  <si>
    <t>6.13% ODISHA SGS 2028</t>
  </si>
  <si>
    <t>IN2720250025</t>
  </si>
  <si>
    <t>6.98% ODISHA SGS 2037</t>
  </si>
  <si>
    <t>IN2820250081</t>
  </si>
  <si>
    <t>7.19% PUNJAB SGS 2049</t>
  </si>
  <si>
    <t>IN3120250169</t>
  </si>
  <si>
    <t>6.82% TAMILNADU SGS 2035</t>
  </si>
  <si>
    <t>IN4520250239</t>
  </si>
  <si>
    <t>7.1% TELANGANA SGS 2057</t>
  </si>
  <si>
    <t>IN4520250247</t>
  </si>
  <si>
    <t>IN4520250254</t>
  </si>
  <si>
    <t>7.09% TELANGANA SGS 2063</t>
  </si>
  <si>
    <t>IN3320250035</t>
  </si>
  <si>
    <t>6.86% UTTARPRADESH SGS 2033</t>
  </si>
  <si>
    <t>IN3420250067</t>
  </si>
  <si>
    <t>7.07% WESTBENGAL SGS 2037</t>
  </si>
  <si>
    <r>
      <t>Outstanding Stock (in ₹ Crore)</t>
    </r>
    <r>
      <rPr>
        <b/>
        <vertAlign val="superscript"/>
        <sz val="13"/>
        <rFont val="Arial"/>
        <family val="2"/>
      </rPr>
      <t>#</t>
    </r>
  </si>
  <si>
    <t>IN1320250039</t>
  </si>
  <si>
    <t>7.01% BIHAR SGS 2037</t>
  </si>
  <si>
    <t>IN2020250097</t>
  </si>
  <si>
    <t>7.1% KERALA SGS 2045</t>
  </si>
  <si>
    <t>IN2320250037</t>
  </si>
  <si>
    <t>7.1% MANIPUR SGS 2040</t>
  </si>
  <si>
    <t>IN3120250177</t>
  </si>
  <si>
    <t>7.07% TAMILNADU SGS 2055</t>
  </si>
  <si>
    <t>IN3420250075</t>
  </si>
  <si>
    <t>7.11% WESTBENGAL SGS 2044</t>
  </si>
  <si>
    <t>IN1220250071</t>
  </si>
  <si>
    <t>6.76% ASSAM SGS 2032</t>
  </si>
  <si>
    <t>IN1620250119</t>
  </si>
  <si>
    <t>7.06% HARYANA SGS 2039</t>
  </si>
  <si>
    <t>IN1620250127</t>
  </si>
  <si>
    <t>7.15% HARYANA SGS 2040</t>
  </si>
  <si>
    <t>IN1720250068</t>
  </si>
  <si>
    <t>7.28% HIMACHAL PR SGS 2047</t>
  </si>
  <si>
    <t>IN2020250105</t>
  </si>
  <si>
    <t>7.17% KERALA SGS 2051</t>
  </si>
  <si>
    <t>IN2120250070</t>
  </si>
  <si>
    <t>7.23% MADHYAPRADESH SGS 2042</t>
  </si>
  <si>
    <t>IN2720250033</t>
  </si>
  <si>
    <t>6.49% ODISHA SGS 2030</t>
  </si>
  <si>
    <t>IN2720250041</t>
  </si>
  <si>
    <t>7.16% ODISHA SGS 2050</t>
  </si>
  <si>
    <t>IN2820250099</t>
  </si>
  <si>
    <t>7.19% PUNJAB SGS 2040</t>
  </si>
  <si>
    <t>IN2920250122</t>
  </si>
  <si>
    <t>6.94% RAJASTHAN SGS 2035</t>
  </si>
  <si>
    <t>IN2920250130</t>
  </si>
  <si>
    <t>7.06% RAJASTHAN SGS 2038</t>
  </si>
  <si>
    <t>IN2920250148</t>
  </si>
  <si>
    <t>7.15% RAJASTHAN SGS 2053</t>
  </si>
  <si>
    <t>IN3120250185</t>
  </si>
  <si>
    <t>6.14% TAMILNADU SGS 2028</t>
  </si>
  <si>
    <t>IN3620250032</t>
  </si>
  <si>
    <t>6.97% UTTARAKHAND SGS 2035</t>
  </si>
  <si>
    <t>*Excludes special securities, # includes stripped securities</t>
  </si>
  <si>
    <t>IN1020250255</t>
  </si>
  <si>
    <t>6.77% ANDHRA SGS 2031</t>
  </si>
  <si>
    <t>IN1020250263</t>
  </si>
  <si>
    <t>6.96% ANDHRA SGS 2033</t>
  </si>
  <si>
    <t>IN1020250271</t>
  </si>
  <si>
    <t>6.96% ANDHRA SGS 2034</t>
  </si>
  <si>
    <t>IN1220250089</t>
  </si>
  <si>
    <t>7.02% ASSAM SGS 2035</t>
  </si>
  <si>
    <t>IN1320250047</t>
  </si>
  <si>
    <t>IN4920250094</t>
  </si>
  <si>
    <t>6.84% JAMMUKASHMIR SGS 2031</t>
  </si>
  <si>
    <t>IN2020250113</t>
  </si>
  <si>
    <t>7.24% KERALA SGS 2041</t>
  </si>
  <si>
    <t>IN2120250096</t>
  </si>
  <si>
    <t>7.22% MADHYAPRADESH SGS 2043</t>
  </si>
  <si>
    <t>IN2120250104</t>
  </si>
  <si>
    <t>7.24% MADHYAPRADESH SGS 2045</t>
  </si>
  <si>
    <t>IN2120250112</t>
  </si>
  <si>
    <t>7.22% MADHYAPRADESH SGS 2048</t>
  </si>
  <si>
    <t>IN2220250228</t>
  </si>
  <si>
    <t>7.17% MAHARASHTRA SGS 2054</t>
  </si>
  <si>
    <t>IN2220250236</t>
  </si>
  <si>
    <t>7.16% MAHARASHTRA SGS 2055</t>
  </si>
  <si>
    <t>IN2420250036</t>
  </si>
  <si>
    <t>7.0% MEGHALAYA SGS 2035</t>
  </si>
  <si>
    <t>IN2520250035</t>
  </si>
  <si>
    <t>7.26% MIZORAM SGS 2040</t>
  </si>
  <si>
    <t>IN2920250155</t>
  </si>
  <si>
    <t>7.17% RAJASTHAN SGS 2052</t>
  </si>
  <si>
    <t>IN3120250193</t>
  </si>
  <si>
    <t>6.27% TAMILNADU SGS 2029</t>
  </si>
  <si>
    <t>IN4520250262</t>
  </si>
  <si>
    <t>7.19% TELANGANA SGS 2044</t>
  </si>
  <si>
    <t>IN4520250270</t>
  </si>
  <si>
    <t>7.21% TELANGANA SGS 2047</t>
  </si>
  <si>
    <t>IN4520250288</t>
  </si>
  <si>
    <t>7.21% TELANGANA SGS 2048</t>
  </si>
  <si>
    <t>IN4520250296</t>
  </si>
  <si>
    <t>7.19% TELANGANA SGS 2049</t>
  </si>
  <si>
    <t>IN1320250054</t>
  </si>
  <si>
    <t>7.43% BIHAR SGS 2055</t>
  </si>
  <si>
    <t>IN1420250053</t>
  </si>
  <si>
    <t>7.12% GOA SGS 2036</t>
  </si>
  <si>
    <t>IN4920250102</t>
  </si>
  <si>
    <t>7.35% JAMMUKASHMIR SGS 2040</t>
  </si>
  <si>
    <t>IN4520250304</t>
  </si>
  <si>
    <t>7.33% TELANGANA SGS 2060</t>
  </si>
  <si>
    <t>IN1320250062</t>
  </si>
  <si>
    <t>7.48% BIHAR SGS 2039</t>
  </si>
  <si>
    <t>IN1420250061</t>
  </si>
  <si>
    <t>IN1520250110</t>
  </si>
  <si>
    <t>IN2020250121</t>
  </si>
  <si>
    <t>7.49% KERALA SGS 2056</t>
  </si>
  <si>
    <t>IN2720250058</t>
  </si>
  <si>
    <t>6.95% ODISHA SGS 2031</t>
  </si>
  <si>
    <t>IN3120250201</t>
  </si>
  <si>
    <t>IN3120250219</t>
  </si>
  <si>
    <t>7.44% TAMILNADU SGS 2055</t>
  </si>
  <si>
    <t>IN3320250043</t>
  </si>
  <si>
    <t>7.12% UTTARPRADESH SGS 2033</t>
  </si>
  <si>
    <t>IN3420250083</t>
  </si>
  <si>
    <t>IN1220250097</t>
  </si>
  <si>
    <t>7.13% ASSAM SGS 2031</t>
  </si>
  <si>
    <t>IN1420250079</t>
  </si>
  <si>
    <t>7.4% GOA SGS 2037</t>
  </si>
  <si>
    <t>IN1520250128</t>
  </si>
  <si>
    <t>7.25% GUJARAT SGS 2034</t>
  </si>
  <si>
    <t>IN1620250135</t>
  </si>
  <si>
    <t>7.52% HARYANA SGS 2039</t>
  </si>
  <si>
    <t>IN1720250076</t>
  </si>
  <si>
    <t>7.27% HIMACHAL PR SGS 2035</t>
  </si>
  <si>
    <t>IN1720250084</t>
  </si>
  <si>
    <t>7.56% HIMACHAL PR SGS 2040</t>
  </si>
  <si>
    <t>IN4920250110</t>
  </si>
  <si>
    <t>7.82% JAMMUKASHMIR SGS 2042</t>
  </si>
  <si>
    <t>IN2020250139</t>
  </si>
  <si>
    <t>7.52% KERALA SGS 2033</t>
  </si>
  <si>
    <t>IN2020250147</t>
  </si>
  <si>
    <t>7.58% KERALA SGS 2050</t>
  </si>
  <si>
    <t>IN2120250120</t>
  </si>
  <si>
    <t>7.57% MADHYAPRADESH SGS 2043</t>
  </si>
  <si>
    <t>IN2120250138</t>
  </si>
  <si>
    <t>7.57% MADHYAPRADESH SGS 2045</t>
  </si>
  <si>
    <t>IN2720250066</t>
  </si>
  <si>
    <t>7.25% ODISHA SGS 2033</t>
  </si>
  <si>
    <t>IN2920250163</t>
  </si>
  <si>
    <t>7.49% RAJASTHAN SGS 2035</t>
  </si>
  <si>
    <t>IN2920250171</t>
  </si>
  <si>
    <t>7.57% RAJASTHAN SGS 2043</t>
  </si>
  <si>
    <t>IN2920250189</t>
  </si>
  <si>
    <t>7.54% RAJASTHAN SGS 2053</t>
  </si>
  <si>
    <t>IN3120250227</t>
  </si>
  <si>
    <t>6.84% TAMILNADU SGS 2029</t>
  </si>
  <si>
    <t>IN3120250235</t>
  </si>
  <si>
    <t>7.0% TAMILNADU SGS 2031</t>
  </si>
  <si>
    <t>IN4520250312</t>
  </si>
  <si>
    <t>7.54% TELANGANA SGS 2051</t>
  </si>
  <si>
    <t>IN4520250320</t>
  </si>
  <si>
    <t>7.54% TELANGANA SGS 2053</t>
  </si>
  <si>
    <t>IN4520250338</t>
  </si>
  <si>
    <t>7.54% TELANGANA SGS 2055</t>
  </si>
  <si>
    <t>IN3420250091</t>
  </si>
  <si>
    <t>7.77% WESTBENGAL SGS 2046</t>
  </si>
  <si>
    <t>IN3420250109</t>
  </si>
  <si>
    <t>7.75% WESTBENGAL SGS 2047</t>
  </si>
  <si>
    <t>IN1020250289</t>
  </si>
  <si>
    <t>7.48% ANDHRA SGS 2033</t>
  </si>
  <si>
    <t>IN1020250297</t>
  </si>
  <si>
    <t>7.48% ANDHRA SGS 2034</t>
  </si>
  <si>
    <t>IN1020250305</t>
  </si>
  <si>
    <t>7.62% ANDHRA SGS 2036</t>
  </si>
  <si>
    <t>IN1020250313</t>
  </si>
  <si>
    <t>7.63% ANDHRA SGS 2037</t>
  </si>
  <si>
    <t>IN1220250105</t>
  </si>
  <si>
    <t>7.63% ASSAM SGS 2035</t>
  </si>
  <si>
    <t>IN1320250070</t>
  </si>
  <si>
    <t>7.24% BIHAR SGS 2031</t>
  </si>
  <si>
    <t>IN1320250088</t>
  </si>
  <si>
    <t>7.54% BIHAR SGS 2033</t>
  </si>
  <si>
    <t>IN1520250136</t>
  </si>
  <si>
    <t>IN2020250154</t>
  </si>
  <si>
    <t>7.78% KERALA SGS 2045</t>
  </si>
  <si>
    <t>IN2020250162</t>
  </si>
  <si>
    <t>7.74% KERALA SGS 2060</t>
  </si>
  <si>
    <t>IN2320250045</t>
  </si>
  <si>
    <t>7.72% MANIPUR SGS 2037</t>
  </si>
  <si>
    <t>IN2420250044</t>
  </si>
  <si>
    <t>7.69% MEGHALAYA SGS 2035</t>
  </si>
  <si>
    <t>IN2820250107</t>
  </si>
  <si>
    <t>7.73% PUNJAB SGS 2032</t>
  </si>
  <si>
    <t>IN2920250197</t>
  </si>
  <si>
    <t>7.73% RAJASTHAN SGS 2055</t>
  </si>
  <si>
    <t>IN3120250243</t>
  </si>
  <si>
    <t>6.27% TAMILNADU SGS 2027</t>
  </si>
  <si>
    <t>IN3120250250</t>
  </si>
  <si>
    <t>7.31% TAMILNADU SGS 2034</t>
  </si>
  <si>
    <t>IN4520250346</t>
  </si>
  <si>
    <t>7.74% TELANGANA SGS 2051</t>
  </si>
  <si>
    <t>IN4520250353</t>
  </si>
  <si>
    <t>7.74% TELANGANA SGS 2055</t>
  </si>
  <si>
    <t>IN4520250361</t>
  </si>
  <si>
    <t>7.72% TELANGANA SGS 2057</t>
  </si>
  <si>
    <t>IN4520250379</t>
  </si>
  <si>
    <t>7.72% TELANGANA SGS 2063</t>
  </si>
  <si>
    <t>IN1320250096</t>
  </si>
  <si>
    <t>7.02% BIHAR SGS 2030</t>
  </si>
  <si>
    <t>IN1320250104</t>
  </si>
  <si>
    <t>7.45% BIHAR SGS 2034</t>
  </si>
  <si>
    <t>IN1320250112</t>
  </si>
  <si>
    <t>7.52% BIHAR SGS 2036</t>
  </si>
  <si>
    <t>IN1420250087</t>
  </si>
  <si>
    <t>7.48% GOA SGS 2036</t>
  </si>
  <si>
    <t>IN1620250143</t>
  </si>
  <si>
    <t>7.47% HARYANA SGS 2040</t>
  </si>
  <si>
    <t>IN1620250150</t>
  </si>
  <si>
    <t>7.51% HARYANA SGS 2041</t>
  </si>
  <si>
    <t>IN4920250128</t>
  </si>
  <si>
    <t>7.51% JAMMUKASHMIR SGS 2045</t>
  </si>
  <si>
    <t>IN2120250146</t>
  </si>
  <si>
    <t>7.48% MADHYAPRADESH SGS 2042</t>
  </si>
  <si>
    <t>IN2120250153</t>
  </si>
  <si>
    <t>7.5% MADHYAPRADESH SGS 2044</t>
  </si>
  <si>
    <t>IN2220250285</t>
  </si>
  <si>
    <t>6.74% MAHARASHTRA SGS 2029</t>
  </si>
  <si>
    <t>IN2220250293</t>
  </si>
  <si>
    <t>7.18% MAHARASHTRA SGS 2033</t>
  </si>
  <si>
    <t>IN2220250301</t>
  </si>
  <si>
    <t>7.24% MAHARASHTRA SGS 2034</t>
  </si>
  <si>
    <t>IN1220250113</t>
  </si>
  <si>
    <t>7.47% ASSAM SGS 2045</t>
  </si>
  <si>
    <t>IN1420250095</t>
  </si>
  <si>
    <t>7.39% GOA SGS 2035</t>
  </si>
  <si>
    <t>IN1620250168</t>
  </si>
  <si>
    <t>7.43% HARYANA SGS 2039</t>
  </si>
  <si>
    <t>IN1620250176</t>
  </si>
  <si>
    <t>7.45% HARYANA SGS 2042</t>
  </si>
  <si>
    <t>IN4920250136</t>
  </si>
  <si>
    <t>7.47% JAMMUKASHMIR SGS 2040</t>
  </si>
  <si>
    <t>IN3720250015</t>
  </si>
  <si>
    <t>7.33% JHARKHAND SGS 2034</t>
  </si>
  <si>
    <t>IN3720250023</t>
  </si>
  <si>
    <t>7.44% JHARKHAND SGS 2041</t>
  </si>
  <si>
    <t>IN2520250043</t>
  </si>
  <si>
    <t>7.48% MIZORAM SGS 2036</t>
  </si>
  <si>
    <t>IN2620250026</t>
  </si>
  <si>
    <t>7.14% NAGALAND SGS 2030</t>
  </si>
  <si>
    <t>IN2720250074</t>
  </si>
  <si>
    <t>6.77% ODISHA SGS 2029</t>
  </si>
  <si>
    <t>IN2720250082</t>
  </si>
  <si>
    <t>7.43% ODISHA SGS 2040</t>
  </si>
  <si>
    <t>IN3820250022</t>
  </si>
  <si>
    <t>7.09% PUDUCHERRY SGS 2031</t>
  </si>
  <si>
    <t>IN3820250030</t>
  </si>
  <si>
    <t>7.48% PUDUCHERRY SGS 2036</t>
  </si>
  <si>
    <t>IN3020250012</t>
  </si>
  <si>
    <t>7.41% SIKKIM SGS 2035</t>
  </si>
  <si>
    <t>IN3120250276</t>
  </si>
  <si>
    <t>7.05% TAMILNADU SGS 2031</t>
  </si>
  <si>
    <t>IN3120250284</t>
  </si>
  <si>
    <t>7.15% TAMILNADU SGS 2032</t>
  </si>
  <si>
    <t>IN3120250292</t>
  </si>
  <si>
    <t>7.19% TAMILNADU SGS 2033</t>
  </si>
  <si>
    <t>IN4520250387</t>
  </si>
  <si>
    <t>7.46% TELANGANA SGS 2053</t>
  </si>
  <si>
    <t>IN3420250117</t>
  </si>
  <si>
    <t>7.47% WESTBENGAL SGS 2044</t>
  </si>
  <si>
    <t>IN3420250125</t>
  </si>
  <si>
    <t>7.47% WESTBENGAL SGS 2046</t>
  </si>
  <si>
    <t>IN1320250120</t>
  </si>
  <si>
    <t>7.45% BIHAR SGS 2045</t>
  </si>
  <si>
    <t>IN1320250138</t>
  </si>
  <si>
    <t>7.45% BIHAR SGS 2050</t>
  </si>
  <si>
    <t>IN1520250144</t>
  </si>
  <si>
    <t>IN2020250170</t>
  </si>
  <si>
    <t>7.44% KERALA SGS 2050</t>
  </si>
  <si>
    <t>IN2120250161</t>
  </si>
  <si>
    <t>7.43% MADHYAPRADESH SGS 2043</t>
  </si>
  <si>
    <t>IN2120250179</t>
  </si>
  <si>
    <t>7.44% MADHYAPRADESH SGS 2046</t>
  </si>
  <si>
    <t>IN2220250319</t>
  </si>
  <si>
    <t>7.27% MAHARASHTRA SGS 2036</t>
  </si>
  <si>
    <t>IN2920250205</t>
  </si>
  <si>
    <t>7.32% RAJASTHAN SGS 2035</t>
  </si>
  <si>
    <t>IN3120250300</t>
  </si>
  <si>
    <t>7.26% TAMILNADU SGS 2035</t>
  </si>
  <si>
    <t>IN4520250395</t>
  </si>
  <si>
    <t>7.44% TELANGANA SGS 2047</t>
  </si>
  <si>
    <t>IN4520250403</t>
  </si>
  <si>
    <t>7.44% TELANGANA SGS 2048</t>
  </si>
  <si>
    <t>IN4520250411</t>
  </si>
  <si>
    <t>7.44% TELANGANA SGS 2049</t>
  </si>
  <si>
    <t>IN4520250429</t>
  </si>
  <si>
    <t>IN3420250133</t>
  </si>
  <si>
    <t>7.42% WESTBENGAL SGS 2036</t>
  </si>
  <si>
    <t>IN1020250321</t>
  </si>
  <si>
    <t>7.5% ANDHRA SGS 2045</t>
  </si>
  <si>
    <t>IN1020250339</t>
  </si>
  <si>
    <t>7.5% ANDHRA SGS 2046</t>
  </si>
  <si>
    <t>IN1320250146</t>
  </si>
  <si>
    <t>7.58% BIHAR SGS 2043</t>
  </si>
  <si>
    <t>IN1320250153</t>
  </si>
  <si>
    <t>7.57% BIHAR SGS 2049</t>
  </si>
  <si>
    <t>IN1420250103</t>
  </si>
  <si>
    <t>7.37% GOA SGS 2036</t>
  </si>
  <si>
    <t>IN1620250184</t>
  </si>
  <si>
    <t>IN1620250192</t>
  </si>
  <si>
    <t>7.44% HARYANA SGS 2041</t>
  </si>
  <si>
    <t>IN2020250188</t>
  </si>
  <si>
    <t>7.49% KERALA SGS 2040</t>
  </si>
  <si>
    <t>IN2120250187</t>
  </si>
  <si>
    <t>7.48% MADHYAPRADESH SGS 2045</t>
  </si>
  <si>
    <t>IN2120250195</t>
  </si>
  <si>
    <t>7.51% MADHYAPRADESH SGS 2048</t>
  </si>
  <si>
    <t>IN2820250115</t>
  </si>
  <si>
    <t>7.57% PUNJAB SGS 2037</t>
  </si>
  <si>
    <t>IN2920250213</t>
  </si>
  <si>
    <t>7.46% RAJASTHAN SGS 2038</t>
  </si>
  <si>
    <t>IN2920250221</t>
  </si>
  <si>
    <t>7.56% RAJASTHAN SGS 2041</t>
  </si>
  <si>
    <t>IN2920250239</t>
  </si>
  <si>
    <t>7.46% RAJASTHAN SGS 2051</t>
  </si>
  <si>
    <t>IN3120250318</t>
  </si>
  <si>
    <t>IN4520250437</t>
  </si>
  <si>
    <t>7.53% TELANGANA SGS 2052</t>
  </si>
  <si>
    <t>IN4520250445</t>
  </si>
  <si>
    <t>7.52% TELANGANA SGS 2054</t>
  </si>
  <si>
    <t>IN4520250452</t>
  </si>
  <si>
    <t>7.44% TELANGANA SGS 2056</t>
  </si>
  <si>
    <t>IN4520250460</t>
  </si>
  <si>
    <t>7.44% TELANGANA SGS 2058</t>
  </si>
  <si>
    <t>IN3620250040</t>
  </si>
  <si>
    <t>7.3% UTTARAKHAND SGS 2032</t>
  </si>
  <si>
    <t>IN3420250141</t>
  </si>
  <si>
    <t>7.56% WESTBENGAL SGS 2045</t>
  </si>
  <si>
    <t>IN1020250347</t>
  </si>
  <si>
    <t>7.14% ANDHRA SGS 2033</t>
  </si>
  <si>
    <t>IN1020250354</t>
  </si>
  <si>
    <t>7.27% ANDHRA SGS 2036</t>
  </si>
  <si>
    <t>IN1520250151</t>
  </si>
  <si>
    <t>7.06% GUJARAT SGS 2033</t>
  </si>
  <si>
    <t>IN4920250144</t>
  </si>
  <si>
    <t>7.39% JAMMUKASHMIR SGS 2037</t>
  </si>
  <si>
    <t>IN2220250327</t>
  </si>
  <si>
    <t>7.26% MAHARASHTRA SGS 2041</t>
  </si>
  <si>
    <t>IN2220250335</t>
  </si>
  <si>
    <t>7.26% MAHARASHTRA SGS 2042</t>
  </si>
  <si>
    <t>IN2520250050</t>
  </si>
  <si>
    <t>7.31% MIZORAM SGS 2041</t>
  </si>
  <si>
    <t>IN1320250161</t>
  </si>
  <si>
    <t>7.31% BIHAR SGS 2045</t>
  </si>
  <si>
    <t>IN1520250169</t>
  </si>
  <si>
    <t>IN4920250151</t>
  </si>
  <si>
    <t>7.31% JAMMUKASHMIR SGS 2045</t>
  </si>
  <si>
    <t>IN2720250090</t>
  </si>
  <si>
    <t>7.08% ODISHA SGS 2033</t>
  </si>
  <si>
    <t>IN2720250108</t>
  </si>
  <si>
    <t>7.28% ODISHA SGS 2049</t>
  </si>
  <si>
    <t>IN3120250326</t>
  </si>
  <si>
    <t>6.58% TAMILNADU SGS 2029</t>
  </si>
  <si>
    <t>IN4520250478</t>
  </si>
  <si>
    <t>7.3% TELANGANA SGS 2051</t>
  </si>
  <si>
    <t>IN3320250050</t>
  </si>
  <si>
    <t>IN3520250017</t>
  </si>
  <si>
    <t>7.34% CHHATTISGARH SGS 2040</t>
  </si>
  <si>
    <t>IN2220250350</t>
  </si>
  <si>
    <t>7.29% MAHARASHTRA SGS 2050</t>
  </si>
  <si>
    <t>IN2220250343</t>
  </si>
  <si>
    <t>7.2% MAHARASHTRA SGS 2036</t>
  </si>
  <si>
    <t>IN2920250254</t>
  </si>
  <si>
    <t>7.3% RAJASTHAN SGS 2051</t>
  </si>
  <si>
    <t>IN2920250247</t>
  </si>
  <si>
    <t>7.23% RAJASTHAN SGS 2035</t>
  </si>
  <si>
    <t>IN3120250342</t>
  </si>
  <si>
    <t>7.14% TAMILNADU SGS 2035</t>
  </si>
  <si>
    <t>IN3120250334</t>
  </si>
  <si>
    <t>6.99% TAMILNADU SGS 2032</t>
  </si>
  <si>
    <t>IN3320250068</t>
  </si>
  <si>
    <t>7.15% UTTARPRADESH SGS 2035</t>
  </si>
  <si>
    <t>IN1420250111</t>
  </si>
  <si>
    <t>7.28% GOA SGS 2037</t>
  </si>
  <si>
    <t>IN1620250234</t>
  </si>
  <si>
    <t>7.38% HARYANA SGS 2041</t>
  </si>
  <si>
    <t>IN1620250226</t>
  </si>
  <si>
    <t>7.35% HARYANA SGS 2039</t>
  </si>
  <si>
    <t>IN1620250218</t>
  </si>
  <si>
    <t>7.29% HARYANA SGS 2037</t>
  </si>
  <si>
    <t>IN1620250200</t>
  </si>
  <si>
    <t>7.1% HARYANA SGS 2033</t>
  </si>
  <si>
    <t>IN1720250092</t>
  </si>
  <si>
    <t>6.99% HIMACHAL PR SGS 2031</t>
  </si>
  <si>
    <t>IN4920250169</t>
  </si>
  <si>
    <t>7.41% JAMMUKASHMIR SGS 2042</t>
  </si>
  <si>
    <t>IN2120250211</t>
  </si>
  <si>
    <t>7.4% MADHYAPRADESH SGS 2047</t>
  </si>
  <si>
    <t>IN2120250203</t>
  </si>
  <si>
    <t>7.4% MADHYAPRADESH SGS 2046</t>
  </si>
  <si>
    <t>IN2820250123</t>
  </si>
  <si>
    <t>7.49% PUNJAB SGS 2040</t>
  </si>
  <si>
    <t>IN3020250020</t>
  </si>
  <si>
    <t>7.23% SIKKIM SGS 2035</t>
  </si>
  <si>
    <t>IN3320250076</t>
  </si>
  <si>
    <t>7.35% UTTARPRADESH SGS 2039</t>
  </si>
  <si>
    <t>IN1020250362</t>
  </si>
  <si>
    <t>7.3% ANDHRA SGS 2037</t>
  </si>
  <si>
    <t>IN1420250129</t>
  </si>
  <si>
    <t>7.25% GOA SGS 2036</t>
  </si>
  <si>
    <t>IN2020250196</t>
  </si>
  <si>
    <t>7.48% KERALA SGS 2045</t>
  </si>
  <si>
    <t>IN2920250262</t>
  </si>
  <si>
    <t>6.66% RAJASTHAN SGS 2029</t>
  </si>
  <si>
    <t>IN3120250359</t>
  </si>
  <si>
    <t>IN3120250367</t>
  </si>
  <si>
    <t>7.46% TAMILNADU SGS 2055</t>
  </si>
  <si>
    <t>IN4520250486</t>
  </si>
  <si>
    <t>7.45% TELANGANA SGS 2057</t>
  </si>
  <si>
    <t>IN1320250179</t>
  </si>
  <si>
    <t>7.44% BIHAR SGS 2040</t>
  </si>
  <si>
    <t>IN4920250177</t>
  </si>
  <si>
    <t>7.46% JAMMUKASHMIR SGS 2045</t>
  </si>
  <si>
    <t>IN2120250229</t>
  </si>
  <si>
    <t>7.45% MADHYAPRADESH SGS 2041</t>
  </si>
  <si>
    <t>IN2120250237</t>
  </si>
  <si>
    <t>7.46% MADHYAPRADESH SGS 2043</t>
  </si>
  <si>
    <t>IN2120250245</t>
  </si>
  <si>
    <t>IN2220250368</t>
  </si>
  <si>
    <t>7.07% MAHARASHTRA SGS 2033</t>
  </si>
  <si>
    <t>IN2220250376</t>
  </si>
  <si>
    <t>7.25% MAHARASHTRA SGS 2037</t>
  </si>
  <si>
    <t>IN2520250068</t>
  </si>
  <si>
    <t>7.14% MIZORAM SGS 2033</t>
  </si>
  <si>
    <t>IN3120250375</t>
  </si>
  <si>
    <t>7.01% TAMILNADU SGS 2032</t>
  </si>
  <si>
    <t>IN4520250494</t>
  </si>
  <si>
    <t>IN3320250084</t>
  </si>
  <si>
    <t>7.02% UTTARPRADESH SGS 2032</t>
  </si>
  <si>
    <t>IN3320250092</t>
  </si>
  <si>
    <t>7.24% UTTARPRADESH SGS 2036</t>
  </si>
  <si>
    <t>IN1120250015</t>
  </si>
  <si>
    <t>7.5% ARUNACHAL PR SGS 2045</t>
  </si>
  <si>
    <t>IN1520250177</t>
  </si>
  <si>
    <t>6.84% GUJARAT SGS 2031</t>
  </si>
  <si>
    <t>IN1720250100</t>
  </si>
  <si>
    <t>7.45% HIMACHAL PR SGS 2040</t>
  </si>
  <si>
    <t>IN2920250270</t>
  </si>
  <si>
    <t>6.75% RAJASTHAN SGS 2030</t>
  </si>
  <si>
    <t>IN2920250288</t>
  </si>
  <si>
    <t>7.16% RAJASTHAN SGS 2035</t>
  </si>
  <si>
    <t>IN2920250296</t>
  </si>
  <si>
    <t>7.29% RAJASTHAN SGS 2037</t>
  </si>
  <si>
    <t>IN3120250391</t>
  </si>
  <si>
    <t>6.55% TAMILNADU SGS 2029</t>
  </si>
  <si>
    <t>IN3120250409</t>
  </si>
  <si>
    <t>7.16% TAMILNADU SGS 2035</t>
  </si>
  <si>
    <t>IN3120250417</t>
  </si>
  <si>
    <t>7.2% TAMILNADU SGS 2036</t>
  </si>
  <si>
    <t>IN4520250502</t>
  </si>
  <si>
    <t>7.5% TELANGANA SGS 2051</t>
  </si>
  <si>
    <t>IN4520250510</t>
  </si>
  <si>
    <t>7.5% TELANGANA SGS 2052</t>
  </si>
  <si>
    <t>IN3320250100</t>
  </si>
  <si>
    <t>IN3320250118</t>
  </si>
  <si>
    <t>7.18% UTTARPRADESH SGS 2035</t>
  </si>
  <si>
    <t>IN1320250187</t>
  </si>
  <si>
    <t>7.46% BIHAR SGS 2045</t>
  </si>
  <si>
    <t>IN3520250025</t>
  </si>
  <si>
    <t>IN1520250185</t>
  </si>
  <si>
    <t>6.98% GUJARAT SGS 2032</t>
  </si>
  <si>
    <t>IN1520250193</t>
  </si>
  <si>
    <t>7.07% GUJARAT SGS 2033</t>
  </si>
  <si>
    <t>IN1620250242</t>
  </si>
  <si>
    <t>7.41% HARYANA SGS 2040</t>
  </si>
  <si>
    <t>IN4920250185</t>
  </si>
  <si>
    <t>7.51% JAMMUKASHMIR SGS 2040</t>
  </si>
  <si>
    <t>IN2020250204</t>
  </si>
  <si>
    <t>7.45% KERALA SGS 2050</t>
  </si>
  <si>
    <t>IN2320250052</t>
  </si>
  <si>
    <t>7.31% MANIPUR SGS 2037</t>
  </si>
  <si>
    <t>IN2820250131</t>
  </si>
  <si>
    <t>7.29% PUNJAB SGS 2033</t>
  </si>
  <si>
    <t>IN2920250304</t>
  </si>
  <si>
    <t>6.56% RAJASTHAN SGS 2029</t>
  </si>
  <si>
    <t>IN2920250312</t>
  </si>
  <si>
    <t>7.24% RAJASTHAN SGS 2036</t>
  </si>
  <si>
    <t>IN3020250038</t>
  </si>
  <si>
    <t>7.21% SIKKIM SGS 2035</t>
  </si>
  <si>
    <t>IN3120250425</t>
  </si>
  <si>
    <t>IN3120250433</t>
  </si>
  <si>
    <t>IN4520250528</t>
  </si>
  <si>
    <t>7.34% TELANGANA SGS 2038</t>
  </si>
  <si>
    <t>IN4520250536</t>
  </si>
  <si>
    <t>IN4520250544</t>
  </si>
  <si>
    <t>7.45% TELANGANA SGS 2048</t>
  </si>
  <si>
    <t>IN4520250551</t>
  </si>
  <si>
    <t>7.45% TELANGANA SGS 2053</t>
  </si>
  <si>
    <t>IN3620250057</t>
  </si>
  <si>
    <t>7.06% UTTARAKHAND SGS 2032</t>
  </si>
  <si>
    <t>IN3420250158</t>
  </si>
  <si>
    <t>Total</t>
  </si>
  <si>
    <t>IN1020250370</t>
  </si>
  <si>
    <t>7.35% ANDHRA SGS 2036</t>
  </si>
  <si>
    <t>IN1020250388</t>
  </si>
  <si>
    <t>7.53% ANDHRA SGS 2040</t>
  </si>
  <si>
    <t>IN1020250396</t>
  </si>
  <si>
    <t>7.59% ANDHRA SGS 2044</t>
  </si>
  <si>
    <t>IN1320250195</t>
  </si>
  <si>
    <t>7.4% BIHAR SGS 2035</t>
  </si>
  <si>
    <t>IN1520250201</t>
  </si>
  <si>
    <t>7.17% GUJARAT SGS 2034</t>
  </si>
  <si>
    <t>IN1720250118</t>
  </si>
  <si>
    <t>6.75% HIMACHAL PR SGS 2029</t>
  </si>
  <si>
    <t>IN2120250252</t>
  </si>
  <si>
    <t>7.2% MADHYAPRADESH SGS 2033</t>
  </si>
  <si>
    <t>IN2120250260</t>
  </si>
  <si>
    <t>7.44% MADHYAPRADESH SGS 2038</t>
  </si>
  <si>
    <t>IN2120250278</t>
  </si>
  <si>
    <t>7.54% MADHYAPRADESH SGS 2048</t>
  </si>
  <si>
    <t>IN2220250384</t>
  </si>
  <si>
    <t>IN2220250392</t>
  </si>
  <si>
    <t>7.43% MAHARASHTRA SGS 2040</t>
  </si>
  <si>
    <t>IN2420250051</t>
  </si>
  <si>
    <t>7.44% MEGHALAYA SGS 2035</t>
  </si>
  <si>
    <t>IN2820250149</t>
  </si>
  <si>
    <t>IN2920250320</t>
  </si>
  <si>
    <t>7.24% RAJASTHAN SGS 2035</t>
  </si>
  <si>
    <t>IN3120250441</t>
  </si>
  <si>
    <t>7.09% TAMILNADU SGS 2032</t>
  </si>
  <si>
    <t>IN3120250458</t>
  </si>
  <si>
    <t>7.18% TAMILNADU SGS 2033</t>
  </si>
  <si>
    <t>IN3120250466</t>
  </si>
  <si>
    <t>7.2% TAMILNADU SGS 2035</t>
  </si>
  <si>
    <t>IN3120250474</t>
  </si>
  <si>
    <t>7.52% TAMILNADU SGS 2055</t>
  </si>
  <si>
    <t>IN4520250569</t>
  </si>
  <si>
    <t>7.49% TELANGANA SGS 2039</t>
  </si>
  <si>
    <t>IN4520250577</t>
  </si>
  <si>
    <t>7.68% TELANGANA SGS 2044</t>
  </si>
  <si>
    <t>IN4520250585</t>
  </si>
  <si>
    <t>7.55% TELANGANA SGS 2046</t>
  </si>
  <si>
    <t>IN4520250593</t>
  </si>
  <si>
    <t>7.52% TELANGANA SGS 2052</t>
  </si>
  <si>
    <t>IN3320250126</t>
  </si>
  <si>
    <t>7.36% UTTARPRADESH SGS 2036</t>
  </si>
  <si>
    <t>IN3320250134</t>
  </si>
  <si>
    <t>IN3420250166</t>
  </si>
  <si>
    <t>7.5% WESTBENGAL SGS 2037</t>
  </si>
  <si>
    <t>IN3420250174</t>
  </si>
  <si>
    <t>IN1120250023</t>
  </si>
  <si>
    <t>7.55% ARUNACHAL PR SGS 2045</t>
  </si>
  <si>
    <t>IN1320250203</t>
  </si>
  <si>
    <t>7.6% BIHAR SGS 2037</t>
  </si>
  <si>
    <t>IN1520250219</t>
  </si>
  <si>
    <t>7.19% GUJARAT SGS 2033</t>
  </si>
  <si>
    <t>IN1620250259</t>
  </si>
  <si>
    <t>7.52% HARYANA SGS 2041</t>
  </si>
  <si>
    <t>IN1620250267</t>
  </si>
  <si>
    <t>7.52% HARYANA SGS 2042</t>
  </si>
  <si>
    <t>IN4920250193</t>
  </si>
  <si>
    <t>7.65% JAMMUKASHMIR SGS 2037</t>
  </si>
  <si>
    <t>IN2220250400</t>
  </si>
  <si>
    <t>7.29% MAHARASHTRA SGS 2035</t>
  </si>
  <si>
    <t>IN2220250418</t>
  </si>
  <si>
    <t>7.48% MAHARASHTRA SGS 2045</t>
  </si>
  <si>
    <t>IN2420250069</t>
  </si>
  <si>
    <t>7.57% MEGHALAYA SGS 2034</t>
  </si>
  <si>
    <t>IN2520250076</t>
  </si>
  <si>
    <t>7.62% MIZORAM SGS 2038</t>
  </si>
  <si>
    <t>IN3320250142</t>
  </si>
  <si>
    <t>7.24% UTTARPRADESH SGS 2033</t>
  </si>
  <si>
    <t>IN1220250121</t>
  </si>
  <si>
    <t>7.59% ASSAM SGS 2039</t>
  </si>
  <si>
    <t>IN3520250033</t>
  </si>
  <si>
    <t>7.37% CHHATTISGARH SGS 2033</t>
  </si>
  <si>
    <t>IN1420250137</t>
  </si>
  <si>
    <t>7.34% GOA SGS 2035</t>
  </si>
  <si>
    <t>IN1520250227</t>
  </si>
  <si>
    <t>7.27% GUJARAT SGS 2034</t>
  </si>
  <si>
    <t>IN2620250034</t>
  </si>
  <si>
    <t>IN3820250048</t>
  </si>
  <si>
    <t>7.14% PUDUCHERRY SGS 2030</t>
  </si>
  <si>
    <t>IN3820250055</t>
  </si>
  <si>
    <t>7.56% PUDUCHERRY SGS 2035</t>
  </si>
  <si>
    <t>IN3120250482</t>
  </si>
  <si>
    <t>6.77% TAMILNADU SGS 2029</t>
  </si>
  <si>
    <t>IN3120250490</t>
  </si>
  <si>
    <t>7.16% TAMILNADU SGS 2032</t>
  </si>
  <si>
    <t>IN3120250508</t>
  </si>
  <si>
    <t>7.23% TAMILNADU SGS 2035</t>
  </si>
  <si>
    <t>IN3120250524</t>
  </si>
  <si>
    <t>7.45% TAMILNADU SGS 2055</t>
  </si>
  <si>
    <t>IN3320250159</t>
  </si>
  <si>
    <t>7.46% UTTARPRADESH SGS 2037</t>
  </si>
  <si>
    <t>IN3320250167</t>
  </si>
  <si>
    <t>7.51% UTTARPRADESH SGS 2039</t>
  </si>
  <si>
    <t>IN3420250182</t>
  </si>
  <si>
    <t>7.61% WESTBENGAL SGS 2041</t>
  </si>
  <si>
    <t>IN3420250190</t>
  </si>
  <si>
    <t>7.52% WESTBENGAL SGS 2044</t>
  </si>
  <si>
    <t>IN1320250211</t>
  </si>
  <si>
    <t>7.65% BIHAR SGS 2033</t>
  </si>
  <si>
    <t>IN1520250243</t>
  </si>
  <si>
    <t>7.07% GUJARAT SGS 2030</t>
  </si>
  <si>
    <t>IN1520250250</t>
  </si>
  <si>
    <t>7.16% GUJARAT SGS 2031</t>
  </si>
  <si>
    <t>IN4920250201</t>
  </si>
  <si>
    <t>7.6% JAMMUKASHMIR SGS 2045</t>
  </si>
  <si>
    <t>IN1920250017</t>
  </si>
  <si>
    <t>7.19% KARNATAKA SGS 2032</t>
  </si>
  <si>
    <t>IN1920250025</t>
  </si>
  <si>
    <t>7.32% KARNATAKA SGS 2033</t>
  </si>
  <si>
    <t>IN1920250033</t>
  </si>
  <si>
    <t>IN1920250041</t>
  </si>
  <si>
    <t>7.52% KARNATAKA SGS 2037</t>
  </si>
  <si>
    <t>IN2020250212</t>
  </si>
  <si>
    <t>7.6% KERALA SGS 2042</t>
  </si>
  <si>
    <t>IN2720250116</t>
  </si>
  <si>
    <t>7.24% ODISHA SGS 2032</t>
  </si>
  <si>
    <t>IN2720250124</t>
  </si>
  <si>
    <t>7.47% ODISHA SGS 2036</t>
  </si>
  <si>
    <t>IN2920250338</t>
  </si>
  <si>
    <t>7.54% RAJASTHAN SGS 2035</t>
  </si>
  <si>
    <t>IN2920250346</t>
  </si>
  <si>
    <t>7.54% RAJASTHAN SGS 2036</t>
  </si>
  <si>
    <t>IN3120250532</t>
  </si>
  <si>
    <t>IN3120250540</t>
  </si>
  <si>
    <t>7.47% TAMILNADU SGS 2036</t>
  </si>
  <si>
    <t>IN4520250601</t>
  </si>
  <si>
    <t>7.6% TELANGANA SGS 2042</t>
  </si>
  <si>
    <t>IN4520250619</t>
  </si>
  <si>
    <t>7.59% TELANGANA SGS 2048</t>
  </si>
  <si>
    <t>IN4520250627</t>
  </si>
  <si>
    <t>7.58% TELANGANA SGS 2053</t>
  </si>
  <si>
    <t>IN3320250175</t>
  </si>
  <si>
    <t>7.59% UTTARPRADESH SGS 2041</t>
  </si>
  <si>
    <t>IN3620250065</t>
  </si>
  <si>
    <t>7.64% UTTARAKHAND SGS 2032</t>
  </si>
  <si>
    <t>IN3420250208</t>
  </si>
  <si>
    <t>7.62% WESTBENGAL SGS 2041</t>
  </si>
  <si>
    <t>IN3420250216</t>
  </si>
  <si>
    <t>7.6% WESTBENGAL SGS 2045</t>
  </si>
  <si>
    <t>IN3420250224</t>
  </si>
  <si>
    <t>7.59% WESTBENGAL SGS 2047</t>
  </si>
  <si>
    <t>IN1020250404</t>
  </si>
  <si>
    <t>7.37% ANDHRA SGS 2034</t>
  </si>
  <si>
    <t>IN1020250412</t>
  </si>
  <si>
    <t>7.44% ANDHRA SGS 2035</t>
  </si>
  <si>
    <t>IN1020250420</t>
  </si>
  <si>
    <t>7.52% ANDHRA SGS 2037</t>
  </si>
  <si>
    <t>IN1020250438</t>
  </si>
  <si>
    <t>7.54% ANDHRA SGS 2042</t>
  </si>
  <si>
    <t>IN1220250139</t>
  </si>
  <si>
    <t>7.56% ASSAM SGS 2045</t>
  </si>
  <si>
    <t>IN1320250229</t>
  </si>
  <si>
    <t>7.42% BIHAR SGS 2031</t>
  </si>
  <si>
    <t>IN1620250275</t>
  </si>
  <si>
    <t>7.54% HARYANA SGS 2040</t>
  </si>
  <si>
    <t>IN1720250126</t>
  </si>
  <si>
    <t>IN1920250058</t>
  </si>
  <si>
    <t>7.46% KARNATAKA SGS 2036</t>
  </si>
  <si>
    <t>IN1920250066</t>
  </si>
  <si>
    <t>7.53% KARNATAKA SGS 2038</t>
  </si>
  <si>
    <t>IN2020250220</t>
  </si>
  <si>
    <t>7.56% KERALA SGS 2044</t>
  </si>
  <si>
    <t>IN2120250286</t>
  </si>
  <si>
    <t>7.02% MADHYAPRADESH SGS 2030</t>
  </si>
  <si>
    <t>IN2120250294</t>
  </si>
  <si>
    <t>7.5% MADHYAPRADESH SGS 2036</t>
  </si>
  <si>
    <t>IN2120250302</t>
  </si>
  <si>
    <t>7.54% MADHYAPRADESH SGS 2046</t>
  </si>
  <si>
    <t>IN2320250060</t>
  </si>
  <si>
    <t>7.54% MANIPUR SGS 2038</t>
  </si>
  <si>
    <t>IN2920250353</t>
  </si>
  <si>
    <t>6.9% RAJASTHAN SGS 2029</t>
  </si>
  <si>
    <t>IN2920250361</t>
  </si>
  <si>
    <t>7.24% RAJASTHAN SGS 2031</t>
  </si>
  <si>
    <t>IN3120250557</t>
  </si>
  <si>
    <t>6.86% TAMILNADU SGS 2029</t>
  </si>
  <si>
    <t>IN3120250565</t>
  </si>
  <si>
    <t>7.42% TAMILNADU SGS 2035</t>
  </si>
  <si>
    <t>IN4520250635</t>
  </si>
  <si>
    <t>7.52% TELANGANA SGS 2036</t>
  </si>
  <si>
    <t>IN3220250036</t>
  </si>
  <si>
    <t>7.54% TRIPURA SGS 2040</t>
  </si>
  <si>
    <t>IN3420250232</t>
  </si>
  <si>
    <t>7.58% WESTBENGAL SGS 2042</t>
  </si>
  <si>
    <t>IN3420250240</t>
  </si>
  <si>
    <t>7.57% WESTBENGAL SGS 2046</t>
  </si>
  <si>
    <t>IN1020250446</t>
  </si>
  <si>
    <t>IN1020250453</t>
  </si>
  <si>
    <t>7.64% ANDHRA SGS 2040</t>
  </si>
  <si>
    <t>IN1020250461</t>
  </si>
  <si>
    <t>7.61% ANDHRA SGS 2042</t>
  </si>
  <si>
    <t>IN1020250479</t>
  </si>
  <si>
    <t>IN1020250487</t>
  </si>
  <si>
    <t>7.6% ANDHRA SGS 2045</t>
  </si>
  <si>
    <t>IN1020250495</t>
  </si>
  <si>
    <t>7.59% ANDHRA SGS 2047</t>
  </si>
  <si>
    <t>IN1220250147</t>
  </si>
  <si>
    <t>7.57% ASSAM SGS 2036</t>
  </si>
  <si>
    <t>IN3520250041</t>
  </si>
  <si>
    <t>7.5% CHHATTISGARH SGS 2035</t>
  </si>
  <si>
    <t>IN3520250058</t>
  </si>
  <si>
    <t>7.59% CHHATTISGARH SGS 2046</t>
  </si>
  <si>
    <t>IN4920250219</t>
  </si>
  <si>
    <t>7.67% JAMMUKASHMIR SGS 2038</t>
  </si>
  <si>
    <t>IN1920250074</t>
  </si>
  <si>
    <t>7.16% KARNATAKA SGS 2031</t>
  </si>
  <si>
    <t>IN1920250082</t>
  </si>
  <si>
    <t>7.34% KARNATAKA SGS 2034</t>
  </si>
  <si>
    <t>IN1920250090</t>
  </si>
  <si>
    <t>7.51% KARNATAKA SGS 2036</t>
  </si>
  <si>
    <t>IN2120250310</t>
  </si>
  <si>
    <t>6.95% MADHYAPRADESH SGS 2030</t>
  </si>
  <si>
    <t>IN2120250328</t>
  </si>
  <si>
    <t>IN2120250336</t>
  </si>
  <si>
    <t>7.59% MADHYAPRADESH SGS 2044</t>
  </si>
  <si>
    <t>IN2920250379</t>
  </si>
  <si>
    <t>7.65% RAJASTHAN SGS 2040</t>
  </si>
  <si>
    <t>IN3120250573</t>
  </si>
  <si>
    <t>6.92% TAMILNADU SGS 2030</t>
  </si>
  <si>
    <t>IN3120250581</t>
  </si>
  <si>
    <t>7.22% TAMILNADU SGS 2032</t>
  </si>
  <si>
    <t>IN3120250599</t>
  </si>
  <si>
    <t>7.5% TAMILNADU SGS 2037</t>
  </si>
  <si>
    <t>IN3120250607</t>
  </si>
  <si>
    <t>7.58% TAMILNADU SGS 2056</t>
  </si>
  <si>
    <t>IN3420250257</t>
  </si>
  <si>
    <t>7.64% WESTBENGAL SGS 2041</t>
  </si>
  <si>
    <t>IN3420250265</t>
  </si>
  <si>
    <t>7.61% WESTBENGAL SGS 2045</t>
  </si>
  <si>
    <t>IN3420250273</t>
  </si>
  <si>
    <t>7.6% WESTBENGAL SGS 2047</t>
  </si>
  <si>
    <t>IN1220250154</t>
  </si>
  <si>
    <t>7.65% ASSAM SGS 2038</t>
  </si>
  <si>
    <t>IN1320250237</t>
  </si>
  <si>
    <t>7.65% BIHAR SGS 2044</t>
  </si>
  <si>
    <t>IN1320250245</t>
  </si>
  <si>
    <t>7.65% BIHAR SGS 2051</t>
  </si>
  <si>
    <t>IN3520250066</t>
  </si>
  <si>
    <t>7.54% CHHATTISGARH SGS 2036</t>
  </si>
  <si>
    <t>IN3520250074</t>
  </si>
  <si>
    <t>7.56% CHHATTISGARH SGS 2037</t>
  </si>
  <si>
    <t>IN1620250283</t>
  </si>
  <si>
    <t>7.6% HARYANA SGS 2039</t>
  </si>
  <si>
    <t>IN1620250291</t>
  </si>
  <si>
    <t>7.61% HARYANA SGS 2043</t>
  </si>
  <si>
    <t>IN1920250108</t>
  </si>
  <si>
    <t>7.25% KARNATAKA SGS 2032</t>
  </si>
  <si>
    <t>IN2520250084</t>
  </si>
  <si>
    <t>7.65% MIZORAM SGS 2041</t>
  </si>
  <si>
    <t>IN2820250156</t>
  </si>
  <si>
    <t>7.48% PUNJAB SGS 2031</t>
  </si>
  <si>
    <t>IN3120250615</t>
  </si>
  <si>
    <t>7.5% TAMILNADU SGS 2036</t>
  </si>
  <si>
    <t>IN4520250643</t>
  </si>
  <si>
    <t>7.61% TELANGANA SGS 2042</t>
  </si>
  <si>
    <t>IN4520250650</t>
  </si>
  <si>
    <t>7.61% TELANGANA SGS 2052</t>
  </si>
  <si>
    <t>IN3420250281</t>
  </si>
  <si>
    <t>7.59% WESTBENGAL SGS 2037</t>
  </si>
  <si>
    <t>IN3420250299</t>
  </si>
  <si>
    <t>IN3420250307</t>
  </si>
  <si>
    <t>7.63% WESTBENGAL SGS 2046</t>
  </si>
  <si>
    <t>IN1220250162</t>
  </si>
  <si>
    <t>7.62% ASSAM SGS 2046</t>
  </si>
  <si>
    <t>IN4920250227</t>
  </si>
  <si>
    <t>7.62% JAMMUKASHMIR SGS 2041</t>
  </si>
  <si>
    <t>IN1920250116</t>
  </si>
  <si>
    <t>IN1920250124</t>
  </si>
  <si>
    <t>7.54% KARNATAKA SGS 2037</t>
  </si>
  <si>
    <t>IN2720250132</t>
  </si>
  <si>
    <t>7.49% ODISHA SGS 2036</t>
  </si>
  <si>
    <t>IN2720250140</t>
  </si>
  <si>
    <t>7.59% ODISHA SGS 2046</t>
  </si>
  <si>
    <t>IN3120250623</t>
  </si>
  <si>
    <t>IN3120250631</t>
  </si>
  <si>
    <t>7.31% TAMILNADU SGS 2033</t>
  </si>
  <si>
    <t>IN3120250649</t>
  </si>
  <si>
    <t>IN3620250073</t>
  </si>
  <si>
    <t>7.51% UTTARAKHAND SGS 2035</t>
  </si>
  <si>
    <t>IN1020250503</t>
  </si>
  <si>
    <t>7.48% ANDHRA SGS 2035</t>
  </si>
  <si>
    <t>IN1020250511</t>
  </si>
  <si>
    <t>7.59% ANDHRA SGS 2043</t>
  </si>
  <si>
    <t>IN1220250170</t>
  </si>
  <si>
    <t>7.59% ASSAM SGS 2036</t>
  </si>
  <si>
    <t>IN1320250252</t>
  </si>
  <si>
    <t>7.63% BIHAR SGS 2040</t>
  </si>
  <si>
    <t>IN1320250260</t>
  </si>
  <si>
    <t>7.6% BIHAR SGS 2050</t>
  </si>
  <si>
    <t>IN1520250268</t>
  </si>
  <si>
    <t>7.47% GUJARAT SGS 2036</t>
  </si>
  <si>
    <t>IN1620250309</t>
  </si>
  <si>
    <t>7.57% HARYANA SGS 2040</t>
  </si>
  <si>
    <t>IN1920250132</t>
  </si>
  <si>
    <t>7.15% KARNATAKA SGS 2031</t>
  </si>
  <si>
    <t>IN1920250140</t>
  </si>
  <si>
    <t>7.48% KARNATAKA SGS 2035</t>
  </si>
  <si>
    <t>IN2020250238</t>
  </si>
  <si>
    <t>7.64% KERALA SGS 2039</t>
  </si>
  <si>
    <t>IN2720250157</t>
  </si>
  <si>
    <t>7.34% ODISHA SGS 2033</t>
  </si>
  <si>
    <t>IN2720250165</t>
  </si>
  <si>
    <t>7.56% ODISHA SGS 2038</t>
  </si>
  <si>
    <t>IN2820250164</t>
  </si>
  <si>
    <t>7.62% PUNJAB SGS 2033</t>
  </si>
  <si>
    <t>IN2920250387</t>
  </si>
  <si>
    <t>7.52% RAJASTHAN SGS 2035</t>
  </si>
  <si>
    <t>IN3120250656</t>
  </si>
  <si>
    <t>7.39% TAMILNADU SGS 2034</t>
  </si>
  <si>
    <t>IN3120250664</t>
  </si>
  <si>
    <t>IN3120250672</t>
  </si>
  <si>
    <t>7.53% TAMILNADU SGS 2037</t>
  </si>
  <si>
    <t>IN4520250668</t>
  </si>
  <si>
    <t>7.64% TELANGANA SGS 2044</t>
  </si>
  <si>
    <t>IN4520250676</t>
  </si>
  <si>
    <t>7.58% TELANGANA SGS 2048</t>
  </si>
  <si>
    <t>IN3620250081</t>
  </si>
  <si>
    <t>7.59% UTTARAKHAND SGS 2038</t>
  </si>
  <si>
    <t>IN3420250315</t>
  </si>
  <si>
    <t>IN3420250323</t>
  </si>
  <si>
    <t>7.62% WESTBENGAL SGS 2047</t>
  </si>
  <si>
    <t>ODISHA</t>
  </si>
  <si>
    <t>IN1020250529</t>
  </si>
  <si>
    <t>7.68% ANDHRA SGS 2039</t>
  </si>
  <si>
    <t>IN1020250537</t>
  </si>
  <si>
    <t>7.71% ANDHRA SGS 2041</t>
  </si>
  <si>
    <t>IN1220250188</t>
  </si>
  <si>
    <t>7.68% ASSAM SGS 2041</t>
  </si>
  <si>
    <t>IN3520250082</t>
  </si>
  <si>
    <t>7.75% CHHATTISGARH SGS 2042</t>
  </si>
  <si>
    <t>IN1520250276</t>
  </si>
  <si>
    <t>7.17% GUJARAT SGS 2032</t>
  </si>
  <si>
    <t>IN1620250317</t>
  </si>
  <si>
    <t>7.69% HARYANA SGS 2041</t>
  </si>
  <si>
    <t>IN4920250235</t>
  </si>
  <si>
    <t>IN1920250157</t>
  </si>
  <si>
    <t>7.33% KARNATAKA SGS 2033</t>
  </si>
  <si>
    <t>IN1920250165</t>
  </si>
  <si>
    <t>7.49% KARNATAKA SGS 2035</t>
  </si>
  <si>
    <t>IN2020250246</t>
  </si>
  <si>
    <t>7.64% KERALA SGS 2047</t>
  </si>
  <si>
    <t>IN2120250344</t>
  </si>
  <si>
    <t>7.34% MADHYAPRADESH SGS 2033</t>
  </si>
  <si>
    <t>IN2120250351</t>
  </si>
  <si>
    <t>7.68% MADHYAPRADESH SGS 2043</t>
  </si>
  <si>
    <t>IN2120250369</t>
  </si>
  <si>
    <t>7.63% MADHYAPRADESH SGS 2048</t>
  </si>
  <si>
    <t>IN2220250426</t>
  </si>
  <si>
    <t>6.9% MAHARASHTRA SGS 2030</t>
  </si>
  <si>
    <t>IN2220250434</t>
  </si>
  <si>
    <t>7.44% MAHARASHTRA SGS 2034</t>
  </si>
  <si>
    <t>IN2220250442</t>
  </si>
  <si>
    <t>7.54% MAHARASHTRA SGS 2037</t>
  </si>
  <si>
    <t>IN2820250172</t>
  </si>
  <si>
    <t>7.71% PUNJAB SGS 2038</t>
  </si>
  <si>
    <t>IN3120250680</t>
  </si>
  <si>
    <t>7.61% TAMILNADU SGS 2056</t>
  </si>
  <si>
    <t>IN3320250183</t>
  </si>
  <si>
    <t>7.57% UTTARPRADESH SGS 2036</t>
  </si>
  <si>
    <t>IN3320250191</t>
  </si>
  <si>
    <t>7.6% UTTARPRADESH SGS 2037</t>
  </si>
  <si>
    <t>IN3420250331</t>
  </si>
  <si>
    <t>7.73% WESTBENGAL SGS 2043</t>
  </si>
  <si>
    <t>IN3420250349</t>
  </si>
  <si>
    <t>7.67% WESTBENGAL SGS 2046</t>
  </si>
  <si>
    <t>IN1220250196</t>
  </si>
  <si>
    <t>7.87% ASSAM SGS 2046</t>
  </si>
  <si>
    <t>IN1320250278</t>
  </si>
  <si>
    <t>7.86% BIHAR SGS 2039</t>
  </si>
  <si>
    <t>IN1320250286</t>
  </si>
  <si>
    <t>7.77% BIHAR SGS 2052</t>
  </si>
  <si>
    <t>IN3520250090</t>
  </si>
  <si>
    <t>7.59% CHHATTISGARH SGS 2036</t>
  </si>
  <si>
    <t>IN1520250284</t>
  </si>
  <si>
    <t>IN1620250325</t>
  </si>
  <si>
    <t>7.78% HARYANA SGS 2040</t>
  </si>
  <si>
    <t>IN1620250333</t>
  </si>
  <si>
    <t>7.83% HARYANA SGS 2043</t>
  </si>
  <si>
    <t>IN1920250173</t>
  </si>
  <si>
    <t>IN1920250181</t>
  </si>
  <si>
    <t>7.55% KARNATAKA SGS 2035</t>
  </si>
  <si>
    <t>IN1920250199</t>
  </si>
  <si>
    <t>7.56% KARNATAKA SGS 2036</t>
  </si>
  <si>
    <t>IN2120250377</t>
  </si>
  <si>
    <t>7.44% MADHYAPRADESH SGS 2034</t>
  </si>
  <si>
    <t>IN2120250385</t>
  </si>
  <si>
    <t>7.82% MADHYAPRADESH SGS 2042</t>
  </si>
  <si>
    <t>IN2120250393</t>
  </si>
  <si>
    <t>7.84% MADHYAPRADESH SGS 2047</t>
  </si>
  <si>
    <t>IN2520250092</t>
  </si>
  <si>
    <t>7.85% MIZORAM SGS 2042</t>
  </si>
  <si>
    <t>IN2820250180</t>
  </si>
  <si>
    <t>7.77% PUNJAB SGS 2038</t>
  </si>
  <si>
    <t>IN3120250698</t>
  </si>
  <si>
    <t>IN3120250706</t>
  </si>
  <si>
    <t>7.54% TAMILNADU SGS 2036</t>
  </si>
  <si>
    <t>IN3120250714</t>
  </si>
  <si>
    <t>7.58% TAMILNADU SGS 2037</t>
  </si>
  <si>
    <t>IN4520250684</t>
  </si>
  <si>
    <t>7.76% TELANGANA SGS 2039</t>
  </si>
  <si>
    <t>IN4520250692</t>
  </si>
  <si>
    <t>7.8% TELANGANA SGS 2042</t>
  </si>
  <si>
    <t>IN4520250700</t>
  </si>
  <si>
    <t>7.84% TELANGANA SGS 2047</t>
  </si>
  <si>
    <t>IN4520250718</t>
  </si>
  <si>
    <t>7.75% TELANGANA SGS 2053</t>
  </si>
  <si>
    <t>IN3320250209</t>
  </si>
  <si>
    <t>7.81% UTTARPRADESH SGS 2041</t>
  </si>
  <si>
    <t>IN3420250356</t>
  </si>
  <si>
    <t>7.82% WESTBENGAL SGS 2045</t>
  </si>
  <si>
    <t>IN3420250364</t>
  </si>
  <si>
    <t>7.84% WESTBENGAL SGS 2047</t>
  </si>
  <si>
    <t>IN1020250545</t>
  </si>
  <si>
    <t>7.53% ANDHRA SGS 2037</t>
  </si>
  <si>
    <t>IN1220250204</t>
  </si>
  <si>
    <t>7.76% ASSAM SGS 2046</t>
  </si>
  <si>
    <t>IN1520250292</t>
  </si>
  <si>
    <t>6.98% GUJARAT SGS 2031</t>
  </si>
  <si>
    <t>IN1620250341</t>
  </si>
  <si>
    <t>7.69% HARYANA SGS 2042</t>
  </si>
  <si>
    <t>IN1620250358</t>
  </si>
  <si>
    <t>7.73% HARYANA SGS 2045</t>
  </si>
  <si>
    <t>IN4920250243</t>
  </si>
  <si>
    <t>7.74% JAMMUKASHMIR SGS 2046</t>
  </si>
  <si>
    <t>IN1920250207</t>
  </si>
  <si>
    <t>7.25% KARNATAKA SGS 2033</t>
  </si>
  <si>
    <t>IN1920250215</t>
  </si>
  <si>
    <t>7.48% KARNATAKA SGS 2037</t>
  </si>
  <si>
    <t>IN2020250253</t>
  </si>
  <si>
    <t>7.66% KERALA SGS 2039</t>
  </si>
  <si>
    <t>IN2120250401</t>
  </si>
  <si>
    <t>7.34% MADHYAPRADESH SGS 2034</t>
  </si>
  <si>
    <t>IN2120250419</t>
  </si>
  <si>
    <t>7.62% MADHYAPRADESH SGS 2039</t>
  </si>
  <si>
    <t>IN2120250427</t>
  </si>
  <si>
    <t>7.72% MADHYAPRADESH SGS 2045</t>
  </si>
  <si>
    <t>IN2120250435</t>
  </si>
  <si>
    <t>7.72% MADHYAPRADESH SGS 2049</t>
  </si>
  <si>
    <t>IN3120250722</t>
  </si>
  <si>
    <t>7.12% TAMILNADU SGS 2032</t>
  </si>
  <si>
    <t>IN3220250044</t>
  </si>
  <si>
    <t>7.78% TRIPURA SGS 2041</t>
  </si>
  <si>
    <t>IN3320250217</t>
  </si>
  <si>
    <t>7.67% UTTARPRADESH SGS 2041</t>
  </si>
  <si>
    <t>IN3620250099</t>
  </si>
  <si>
    <t>7.58% UTTARAKHAND SGS 2038</t>
  </si>
  <si>
    <t>IN3420250372</t>
  </si>
  <si>
    <t>7.74% WESTBENGAL SGS 2044</t>
  </si>
  <si>
    <t>IN3420250380</t>
  </si>
  <si>
    <t>7.74% WESTBENGAL SGS 2048</t>
  </si>
  <si>
    <t>List of State Government Securities outstanding as on February 25, 2026*</t>
  </si>
  <si>
    <t>IN1020250552</t>
  </si>
  <si>
    <t>IN1020250560</t>
  </si>
  <si>
    <t>7.7% ANDHRA SGS 2047</t>
  </si>
  <si>
    <t>IN1320250294</t>
  </si>
  <si>
    <t>7.72% BIHAR SGS 2041</t>
  </si>
  <si>
    <t>IN1320250302</t>
  </si>
  <si>
    <t>7.69% BIHAR SGS 2054</t>
  </si>
  <si>
    <t>IN3520250108</t>
  </si>
  <si>
    <t>7.64% CHHATTISGARH SGS 2040</t>
  </si>
  <si>
    <t>IN1420250145</t>
  </si>
  <si>
    <t>7.5% GOA SGS 2036</t>
  </si>
  <si>
    <t>IN1520250300</t>
  </si>
  <si>
    <t>7.24% GUJARAT SGS 2033</t>
  </si>
  <si>
    <t>IN1520250318</t>
  </si>
  <si>
    <t>7.4% GUJARAT SGS 2036</t>
  </si>
  <si>
    <t>IN1620250366</t>
  </si>
  <si>
    <t>7.67% HARYANA SGS 2041</t>
  </si>
  <si>
    <t>IN1920250223</t>
  </si>
  <si>
    <t>7.37% KARNATAKA SGS 2034</t>
  </si>
  <si>
    <t>IN1920250231</t>
  </si>
  <si>
    <t>7.38% KARNATAKA SGS 2034</t>
  </si>
  <si>
    <t>IN1920250249</t>
  </si>
  <si>
    <t>7.44% KARNATAKA SGS 2036</t>
  </si>
  <si>
    <t>IN1920250256</t>
  </si>
  <si>
    <t>7.47% KARNATAKA SGS 2036</t>
  </si>
  <si>
    <t>IN2020250261</t>
  </si>
  <si>
    <t>7.72% KERALA SGS 2045</t>
  </si>
  <si>
    <t>IN2220250467</t>
  </si>
  <si>
    <t>6.77% MAHARASHTRA SGS 2030</t>
  </si>
  <si>
    <t>IN2220250475</t>
  </si>
  <si>
    <t>7.34% MAHARASHTRA SGS 2034</t>
  </si>
  <si>
    <t>IN2220250483</t>
  </si>
  <si>
    <t>7.48% MAHARASHTRA SGS 2037</t>
  </si>
  <si>
    <t>IN2620250042</t>
  </si>
  <si>
    <t>6.89% NAGALAND SGS 2030</t>
  </si>
  <si>
    <t>IN2820250198</t>
  </si>
  <si>
    <t>7.54% PUNJAB SGS 2034</t>
  </si>
  <si>
    <t>IN2920250395</t>
  </si>
  <si>
    <t>IN2920250403</t>
  </si>
  <si>
    <t>7.52% RAJASTHAN SGS 2036</t>
  </si>
  <si>
    <t>IN3020250046</t>
  </si>
  <si>
    <t>7.53% SIKKIM SGS 2036</t>
  </si>
  <si>
    <t>IN3120250730</t>
  </si>
  <si>
    <t>6.54% TAMILNADU SGS 2029</t>
  </si>
  <si>
    <t>IN3120250748</t>
  </si>
  <si>
    <t>7.43% TAMILNADU SGS 2036</t>
  </si>
  <si>
    <t>IN3320250225</t>
  </si>
  <si>
    <t>7.71% UTTARPRADESH SGS 2046</t>
  </si>
  <si>
    <t>IN3420250398</t>
  </si>
  <si>
    <t>7.72% WESTBENGAL SGS 2041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</si>
</sst>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(* #,##0.00_);_(* \(#,##0.00\);_(* &quot;-&quot;??_);_(@_)"/>
    <numFmt numFmtId="165" formatCode="dd/mmm/yyyy"/>
    <numFmt numFmtId="166" formatCode="_ * #,##0.000_ ;_ * \-#,##0.000_ ;_ * &quot;-&quot;??_ ;_ @_ "/>
    <numFmt numFmtId="167" formatCode="_ * #,##0.000_ ;_ * \-#,##0.000_ ;_ * &quot;-&quot;???_ ;_ @_ 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vertAlign val="superscript"/>
      <sz val="1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</font>
    <font>
      <b/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830">
    <xf numFmtId="0" fontId="0" fillId="0" borderId="0"/>
    <xf numFmtId="164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13" fillId="0" borderId="0"/>
    <xf numFmtId="0" fontId="1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</cellStyleXfs>
  <cellXfs count="49">
    <xf numFmtId="0" fontId="0" fillId="0" borderId="0" xfId="0"/>
    <xf numFmtId="0" fontId="6" fillId="0" borderId="0" xfId="0" applyFont="1"/>
    <xf numFmtId="0" fontId="7" fillId="2" borderId="1" xfId="228" applyFont="1" applyFill="1" applyBorder="1" applyAlignment="1">
      <alignment horizontal="center" vertical="center" wrapText="1"/>
    </xf>
    <xf numFmtId="164" fontId="7" fillId="2" borderId="1" xfId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/>
    <xf numFmtId="14" fontId="14" fillId="0" borderId="1" xfId="0" applyNumberFormat="1" applyFont="1" applyBorder="1" applyAlignment="1"/>
    <xf numFmtId="43" fontId="14" fillId="0" borderId="1" xfId="0" applyNumberFormat="1" applyFont="1" applyBorder="1" applyAlignment="1"/>
    <xf numFmtId="164" fontId="7" fillId="0" borderId="1" xfId="1" applyFont="1" applyBorder="1"/>
    <xf numFmtId="0" fontId="14" fillId="0" borderId="0" xfId="0" applyFont="1" applyBorder="1" applyAlignment="1">
      <alignment horizontal="center" vertical="center"/>
    </xf>
    <xf numFmtId="0" fontId="14" fillId="0" borderId="0" xfId="0" applyFont="1" applyBorder="1" applyAlignment="1"/>
    <xf numFmtId="14" fontId="14" fillId="0" borderId="0" xfId="0" applyNumberFormat="1" applyFont="1" applyBorder="1" applyAlignment="1"/>
    <xf numFmtId="43" fontId="14" fillId="0" borderId="0" xfId="0" applyNumberFormat="1" applyFont="1" applyBorder="1" applyAlignment="1"/>
    <xf numFmtId="0" fontId="6" fillId="3" borderId="0" xfId="0" applyFont="1" applyFill="1"/>
    <xf numFmtId="0" fontId="14" fillId="3" borderId="0" xfId="0" applyFont="1" applyFill="1" applyBorder="1" applyAlignment="1">
      <alignment horizontal="center" vertical="center"/>
    </xf>
    <xf numFmtId="0" fontId="14" fillId="3" borderId="0" xfId="0" applyFont="1" applyFill="1" applyBorder="1" applyAlignment="1"/>
    <xf numFmtId="14" fontId="14" fillId="3" borderId="0" xfId="0" applyNumberFormat="1" applyFont="1" applyFill="1" applyBorder="1" applyAlignment="1"/>
    <xf numFmtId="43" fontId="14" fillId="3" borderId="0" xfId="0" applyNumberFormat="1" applyFont="1" applyFill="1" applyBorder="1" applyAlignment="1"/>
    <xf numFmtId="43" fontId="6" fillId="3" borderId="0" xfId="0" applyNumberFormat="1" applyFont="1" applyFill="1"/>
    <xf numFmtId="0" fontId="8" fillId="2" borderId="1" xfId="228" applyFont="1" applyFill="1" applyBorder="1" applyAlignment="1">
      <alignment horizontal="center" vertical="center" wrapText="1"/>
    </xf>
    <xf numFmtId="0" fontId="15" fillId="0" borderId="1" xfId="0" applyFont="1" applyBorder="1" applyAlignment="1"/>
    <xf numFmtId="0" fontId="15" fillId="0" borderId="1" xfId="0" applyFont="1" applyBorder="1"/>
    <xf numFmtId="165" fontId="15" fillId="0" borderId="1" xfId="0" applyNumberFormat="1" applyFont="1" applyBorder="1" applyAlignment="1"/>
    <xf numFmtId="165" fontId="15" fillId="0" borderId="1" xfId="0" applyNumberFormat="1" applyFont="1" applyBorder="1"/>
    <xf numFmtId="0" fontId="9" fillId="0" borderId="1" xfId="0" applyFont="1" applyBorder="1"/>
    <xf numFmtId="164" fontId="9" fillId="0" borderId="1" xfId="1" applyFont="1" applyBorder="1"/>
    <xf numFmtId="165" fontId="9" fillId="0" borderId="1" xfId="1" applyNumberFormat="1" applyFont="1" applyBorder="1"/>
    <xf numFmtId="0" fontId="9" fillId="0" borderId="1" xfId="0" applyFont="1" applyBorder="1" applyAlignment="1">
      <alignment horizontal="center" vertical="center"/>
    </xf>
    <xf numFmtId="165" fontId="15" fillId="0" borderId="1" xfId="0" applyNumberFormat="1" applyFont="1" applyBorder="1" applyAlignment="1">
      <alignment horizontal="right" vertical="center"/>
    </xf>
    <xf numFmtId="165" fontId="9" fillId="0" borderId="1" xfId="0" applyNumberFormat="1" applyFont="1" applyBorder="1" applyAlignment="1">
      <alignment horizontal="center" vertical="center"/>
    </xf>
    <xf numFmtId="0" fontId="9" fillId="3" borderId="0" xfId="0" applyFont="1" applyFill="1" applyBorder="1"/>
    <xf numFmtId="0" fontId="9" fillId="3" borderId="0" xfId="0" applyFont="1" applyFill="1"/>
    <xf numFmtId="165" fontId="15" fillId="3" borderId="0" xfId="0" applyNumberFormat="1" applyFont="1" applyFill="1" applyBorder="1" applyAlignment="1"/>
    <xf numFmtId="43" fontId="15" fillId="3" borderId="0" xfId="0" applyNumberFormat="1" applyFont="1" applyFill="1" applyBorder="1" applyAlignment="1"/>
    <xf numFmtId="166" fontId="15" fillId="0" borderId="1" xfId="0" applyNumberFormat="1" applyFont="1" applyBorder="1" applyAlignment="1"/>
    <xf numFmtId="166" fontId="15" fillId="0" borderId="1" xfId="0" applyNumberFormat="1" applyFont="1" applyBorder="1"/>
    <xf numFmtId="166" fontId="9" fillId="0" borderId="1" xfId="1" applyNumberFormat="1" applyFont="1" applyBorder="1"/>
    <xf numFmtId="166" fontId="9" fillId="0" borderId="1" xfId="0" applyNumberFormat="1" applyFont="1" applyBorder="1"/>
    <xf numFmtId="166" fontId="9" fillId="0" borderId="1" xfId="1" applyNumberFormat="1" applyFont="1" applyFill="1" applyBorder="1"/>
    <xf numFmtId="165" fontId="17" fillId="0" borderId="1" xfId="0" applyNumberFormat="1" applyFont="1" applyBorder="1"/>
    <xf numFmtId="166" fontId="17" fillId="0" borderId="1" xfId="0" applyNumberFormat="1" applyFont="1" applyBorder="1"/>
    <xf numFmtId="167" fontId="9" fillId="3" borderId="0" xfId="0" applyNumberFormat="1" applyFont="1" applyFill="1"/>
    <xf numFmtId="0" fontId="9" fillId="0" borderId="2" xfId="230" applyFont="1" applyBorder="1" applyAlignment="1">
      <alignment horizontal="left"/>
    </xf>
    <xf numFmtId="0" fontId="9" fillId="0" borderId="3" xfId="230" applyFont="1" applyBorder="1" applyAlignment="1">
      <alignment horizontal="left"/>
    </xf>
    <xf numFmtId="0" fontId="9" fillId="0" borderId="4" xfId="230" applyFont="1" applyBorder="1" applyAlignment="1">
      <alignment horizontal="left"/>
    </xf>
    <xf numFmtId="0" fontId="8" fillId="2" borderId="1" xfId="228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16" fillId="0" borderId="1" xfId="228" applyFont="1" applyBorder="1" applyAlignment="1">
      <alignment horizontal="left"/>
    </xf>
    <xf numFmtId="0" fontId="7" fillId="2" borderId="1" xfId="228" applyFont="1" applyFill="1" applyBorder="1" applyAlignment="1">
      <alignment horizontal="center" vertical="center"/>
    </xf>
  </cellXfs>
  <cellStyles count="1830">
    <cellStyle name="Comma" xfId="1" builtinId="3"/>
    <cellStyle name="Comma 2" xfId="2" xr:uid="{00000000-0005-0000-0000-000001000000}"/>
    <cellStyle name="Comma 2 10" xfId="234" xr:uid="{D1A2C6A4-6D6B-4EA5-B70D-614F9D9E75AA}"/>
    <cellStyle name="Comma 2 10 2" xfId="690" xr:uid="{982F8F63-DF0A-425D-A02B-483ABEF3D889}"/>
    <cellStyle name="Comma 2 10 2 2" xfId="1602" xr:uid="{46398E32-9189-4F9E-B3CE-913B7907F60D}"/>
    <cellStyle name="Comma 2 10 3" xfId="1146" xr:uid="{14D4A202-013F-40ED-B120-166B1AD86D8C}"/>
    <cellStyle name="Comma 2 11" xfId="462" xr:uid="{5975625D-5247-4992-A579-B2BF0D4DB0D5}"/>
    <cellStyle name="Comma 2 11 2" xfId="1374" xr:uid="{10CE2275-862A-4473-BC4A-76F8AA1145EB}"/>
    <cellStyle name="Comma 2 12" xfId="918" xr:uid="{AF456C53-C685-41E1-A62B-8F18AF20E430}"/>
    <cellStyle name="Comma 2 2" xfId="3" xr:uid="{00000000-0005-0000-0000-000002000000}"/>
    <cellStyle name="Comma 2 2 10" xfId="463" xr:uid="{43E43DC9-E810-491C-B5B5-D8313733BE53}"/>
    <cellStyle name="Comma 2 2 10 2" xfId="1375" xr:uid="{0C30E0DC-2FBB-42BE-8D1D-1EA0E7C03A08}"/>
    <cellStyle name="Comma 2 2 11" xfId="919" xr:uid="{1DC89737-C893-4AA8-9C52-A0E685A9C25C}"/>
    <cellStyle name="Comma 2 2 2" xfId="4" xr:uid="{00000000-0005-0000-0000-000003000000}"/>
    <cellStyle name="Comma 2 2 2 10" xfId="920" xr:uid="{9B2098F9-5514-4D98-B4CA-077A36F8BC0A}"/>
    <cellStyle name="Comma 2 2 2 2" xfId="5" xr:uid="{00000000-0005-0000-0000-000004000000}"/>
    <cellStyle name="Comma 2 2 2 2 2" xfId="6" xr:uid="{00000000-0005-0000-0000-000005000000}"/>
    <cellStyle name="Comma 2 2 2 2 2 2" xfId="7" xr:uid="{00000000-0005-0000-0000-000006000000}"/>
    <cellStyle name="Comma 2 2 2 2 2 2 2" xfId="8" xr:uid="{00000000-0005-0000-0000-000007000000}"/>
    <cellStyle name="Comma 2 2 2 2 2 2 2 2" xfId="9" xr:uid="{00000000-0005-0000-0000-000008000000}"/>
    <cellStyle name="Comma 2 2 2 2 2 2 2 2 2" xfId="241" xr:uid="{8B4A5D35-ECFC-4EA1-8566-03B015E0CA0E}"/>
    <cellStyle name="Comma 2 2 2 2 2 2 2 2 2 2" xfId="697" xr:uid="{94A0BACE-2BEC-4EC8-AB0A-1DC6BF2A167D}"/>
    <cellStyle name="Comma 2 2 2 2 2 2 2 2 2 2 2" xfId="1609" xr:uid="{202DB333-47CA-47DD-A35C-A3C2E73EC9A2}"/>
    <cellStyle name="Comma 2 2 2 2 2 2 2 2 2 3" xfId="1153" xr:uid="{96D2F0EE-D5CB-406F-B966-0241506008D8}"/>
    <cellStyle name="Comma 2 2 2 2 2 2 2 2 3" xfId="469" xr:uid="{9466209B-3258-412B-9377-155234C1ACF1}"/>
    <cellStyle name="Comma 2 2 2 2 2 2 2 2 3 2" xfId="1381" xr:uid="{898329C9-F36E-4A36-9F8C-678EECF84478}"/>
    <cellStyle name="Comma 2 2 2 2 2 2 2 2 4" xfId="925" xr:uid="{54D6D4F0-7CD5-49B7-ADCA-62DC66C02798}"/>
    <cellStyle name="Comma 2 2 2 2 2 2 2 3" xfId="10" xr:uid="{00000000-0005-0000-0000-000009000000}"/>
    <cellStyle name="Comma 2 2 2 2 2 2 2 3 2" xfId="242" xr:uid="{8E00FB49-502A-452E-903F-B23FB6B5A239}"/>
    <cellStyle name="Comma 2 2 2 2 2 2 2 3 2 2" xfId="698" xr:uid="{01BCCFB3-E335-4A1E-A5D1-6491A58CDD02}"/>
    <cellStyle name="Comma 2 2 2 2 2 2 2 3 2 2 2" xfId="1610" xr:uid="{8DED6FAD-CD36-453A-898F-D59B168758ED}"/>
    <cellStyle name="Comma 2 2 2 2 2 2 2 3 2 3" xfId="1154" xr:uid="{4E7DBEF6-CD5D-4D06-BA37-9E5375B0E375}"/>
    <cellStyle name="Comma 2 2 2 2 2 2 2 3 3" xfId="470" xr:uid="{75D6EDB5-B661-4966-AC28-4ECA33700198}"/>
    <cellStyle name="Comma 2 2 2 2 2 2 2 3 3 2" xfId="1382" xr:uid="{745F6465-B1DB-487A-B767-96A58B5A4545}"/>
    <cellStyle name="Comma 2 2 2 2 2 2 2 3 4" xfId="926" xr:uid="{AF999670-BFE3-46F6-A015-51770ABFBBC5}"/>
    <cellStyle name="Comma 2 2 2 2 2 2 2 4" xfId="240" xr:uid="{7218BD69-9F3B-407C-B499-C4D2FF5FB878}"/>
    <cellStyle name="Comma 2 2 2 2 2 2 2 4 2" xfId="696" xr:uid="{F720BCAD-069C-4B6B-B8BC-B52571B8EAD8}"/>
    <cellStyle name="Comma 2 2 2 2 2 2 2 4 2 2" xfId="1608" xr:uid="{0C438095-2DF6-4914-B200-452F95479E12}"/>
    <cellStyle name="Comma 2 2 2 2 2 2 2 4 3" xfId="1152" xr:uid="{8527969D-9903-4365-9DBA-3B9CBDEF4B7B}"/>
    <cellStyle name="Comma 2 2 2 2 2 2 2 5" xfId="468" xr:uid="{D2E6496F-05D3-43A1-A671-B68DC0F77B2C}"/>
    <cellStyle name="Comma 2 2 2 2 2 2 2 5 2" xfId="1380" xr:uid="{AAE0BDD4-5543-4935-8DB6-D5C9BB85DE76}"/>
    <cellStyle name="Comma 2 2 2 2 2 2 2 6" xfId="924" xr:uid="{CBDA1B90-5FF4-4638-A01B-3ACA9CC6E1FF}"/>
    <cellStyle name="Comma 2 2 2 2 2 2 3" xfId="11" xr:uid="{00000000-0005-0000-0000-00000A000000}"/>
    <cellStyle name="Comma 2 2 2 2 2 2 3 2" xfId="243" xr:uid="{9CAFB093-43C3-4E11-BD70-FA56F18513AE}"/>
    <cellStyle name="Comma 2 2 2 2 2 2 3 2 2" xfId="699" xr:uid="{13522CDE-9363-4E47-BFB3-D3EDE05EC4F6}"/>
    <cellStyle name="Comma 2 2 2 2 2 2 3 2 2 2" xfId="1611" xr:uid="{2ED858C1-A2A6-41BB-B873-D5875638F607}"/>
    <cellStyle name="Comma 2 2 2 2 2 2 3 2 3" xfId="1155" xr:uid="{0A7A63EC-C961-4692-9DB2-483237AF5BC3}"/>
    <cellStyle name="Comma 2 2 2 2 2 2 3 3" xfId="471" xr:uid="{9429B735-3310-4875-9DB8-954C3CA1184E}"/>
    <cellStyle name="Comma 2 2 2 2 2 2 3 3 2" xfId="1383" xr:uid="{9F81F2FA-DFF4-4D4C-B2EA-1BEC7BB15AD5}"/>
    <cellStyle name="Comma 2 2 2 2 2 2 3 4" xfId="927" xr:uid="{9A72649A-958F-47E6-93FE-4F087F72F000}"/>
    <cellStyle name="Comma 2 2 2 2 2 2 4" xfId="12" xr:uid="{00000000-0005-0000-0000-00000B000000}"/>
    <cellStyle name="Comma 2 2 2 2 2 2 4 2" xfId="244" xr:uid="{191F2912-5607-4B17-A15D-355CE24993E6}"/>
    <cellStyle name="Comma 2 2 2 2 2 2 4 2 2" xfId="700" xr:uid="{DBABD20A-DA70-45BB-955B-EC0BF7C7E6AE}"/>
    <cellStyle name="Comma 2 2 2 2 2 2 4 2 2 2" xfId="1612" xr:uid="{D7CAFDD8-090E-4456-9CD0-CA9BA0A8066F}"/>
    <cellStyle name="Comma 2 2 2 2 2 2 4 2 3" xfId="1156" xr:uid="{89D7C8E5-CE2A-4C32-8ED2-FF1E2003927F}"/>
    <cellStyle name="Comma 2 2 2 2 2 2 4 3" xfId="472" xr:uid="{4826BBA2-CEA6-4BAD-A9A9-0C9534E57975}"/>
    <cellStyle name="Comma 2 2 2 2 2 2 4 3 2" xfId="1384" xr:uid="{266BABD7-EE73-49E1-8AE8-274F45C953B5}"/>
    <cellStyle name="Comma 2 2 2 2 2 2 4 4" xfId="928" xr:uid="{B3E38F35-5427-4F4A-B9A0-A5F145B9392E}"/>
    <cellStyle name="Comma 2 2 2 2 2 2 5" xfId="239" xr:uid="{594DC49F-D7DC-4593-B8B5-49B3D0FD6F6E}"/>
    <cellStyle name="Comma 2 2 2 2 2 2 5 2" xfId="695" xr:uid="{400536A1-4A25-4E86-B149-B9CAF732E1B5}"/>
    <cellStyle name="Comma 2 2 2 2 2 2 5 2 2" xfId="1607" xr:uid="{AAE23457-0207-4A16-8A1B-E4A5B77EA93A}"/>
    <cellStyle name="Comma 2 2 2 2 2 2 5 3" xfId="1151" xr:uid="{775AE890-9517-493F-8E50-3040BAAF420E}"/>
    <cellStyle name="Comma 2 2 2 2 2 2 6" xfId="467" xr:uid="{EC259DBA-F98F-478F-8034-8A7CB2BF1C5C}"/>
    <cellStyle name="Comma 2 2 2 2 2 2 6 2" xfId="1379" xr:uid="{A8D01958-2775-481F-AB57-CFA0D6E99CDE}"/>
    <cellStyle name="Comma 2 2 2 2 2 2 7" xfId="923" xr:uid="{D16F5758-7FC1-442B-826C-0DAC98081FB8}"/>
    <cellStyle name="Comma 2 2 2 2 2 3" xfId="13" xr:uid="{00000000-0005-0000-0000-00000C000000}"/>
    <cellStyle name="Comma 2 2 2 2 2 3 2" xfId="14" xr:uid="{00000000-0005-0000-0000-00000D000000}"/>
    <cellStyle name="Comma 2 2 2 2 2 3 2 2" xfId="246" xr:uid="{9670798E-903F-4D6E-BAE1-A24302C98DE1}"/>
    <cellStyle name="Comma 2 2 2 2 2 3 2 2 2" xfId="702" xr:uid="{0229ABEF-BC47-4AE5-8A7B-2506658E7F77}"/>
    <cellStyle name="Comma 2 2 2 2 2 3 2 2 2 2" xfId="1614" xr:uid="{C75A470E-F101-4F77-A4B2-7F32A26E334E}"/>
    <cellStyle name="Comma 2 2 2 2 2 3 2 2 3" xfId="1158" xr:uid="{5DC131DC-2D1A-49BD-B772-8AF3F2864871}"/>
    <cellStyle name="Comma 2 2 2 2 2 3 2 3" xfId="474" xr:uid="{47FAEE66-9049-4CA6-8B69-997B678E1F09}"/>
    <cellStyle name="Comma 2 2 2 2 2 3 2 3 2" xfId="1386" xr:uid="{94CF7C70-9715-4BD7-BA92-17FF386B4B03}"/>
    <cellStyle name="Comma 2 2 2 2 2 3 2 4" xfId="930" xr:uid="{7568BCA8-3F04-436F-A85E-D8F7B8117D6F}"/>
    <cellStyle name="Comma 2 2 2 2 2 3 3" xfId="15" xr:uid="{00000000-0005-0000-0000-00000E000000}"/>
    <cellStyle name="Comma 2 2 2 2 2 3 3 2" xfId="247" xr:uid="{2D722213-7EDE-456B-B573-0711E7C579B6}"/>
    <cellStyle name="Comma 2 2 2 2 2 3 3 2 2" xfId="703" xr:uid="{58959FEE-1643-43F0-AA21-AF7ADB0880A2}"/>
    <cellStyle name="Comma 2 2 2 2 2 3 3 2 2 2" xfId="1615" xr:uid="{001F8622-43D4-4303-B87C-216F1F8895C9}"/>
    <cellStyle name="Comma 2 2 2 2 2 3 3 2 3" xfId="1159" xr:uid="{2949D51F-B7FF-4544-B9DC-82F3415AF193}"/>
    <cellStyle name="Comma 2 2 2 2 2 3 3 3" xfId="475" xr:uid="{ADB56E9F-45FF-4261-9E54-730E8BB6C680}"/>
    <cellStyle name="Comma 2 2 2 2 2 3 3 3 2" xfId="1387" xr:uid="{BB3777E8-BAA3-4843-AC03-CBD75A80E9AD}"/>
    <cellStyle name="Comma 2 2 2 2 2 3 3 4" xfId="931" xr:uid="{B4B47C6B-685B-4319-8AB8-C647C73D01F3}"/>
    <cellStyle name="Comma 2 2 2 2 2 3 4" xfId="245" xr:uid="{9DA4F415-5C39-46F2-9AF1-23C1BE1C3694}"/>
    <cellStyle name="Comma 2 2 2 2 2 3 4 2" xfId="701" xr:uid="{BC0A7AAA-82F7-40B2-81A1-EFC2CEE79C37}"/>
    <cellStyle name="Comma 2 2 2 2 2 3 4 2 2" xfId="1613" xr:uid="{82E63D5D-2665-4485-9929-51EAD1AF3C75}"/>
    <cellStyle name="Comma 2 2 2 2 2 3 4 3" xfId="1157" xr:uid="{0CD518B9-8A2E-4E24-A86C-D5689A4A6255}"/>
    <cellStyle name="Comma 2 2 2 2 2 3 5" xfId="473" xr:uid="{095D78D4-EBC4-4621-83BD-2DFEC7FA1548}"/>
    <cellStyle name="Comma 2 2 2 2 2 3 5 2" xfId="1385" xr:uid="{BB429442-8DC7-4516-806B-3A4065EB0B53}"/>
    <cellStyle name="Comma 2 2 2 2 2 3 6" xfId="929" xr:uid="{DC7A2561-C711-4DE7-9F7C-5018F03E1B72}"/>
    <cellStyle name="Comma 2 2 2 2 2 4" xfId="16" xr:uid="{00000000-0005-0000-0000-00000F000000}"/>
    <cellStyle name="Comma 2 2 2 2 2 4 2" xfId="248" xr:uid="{AC7F0E85-2799-406D-93D0-F785ACA222D4}"/>
    <cellStyle name="Comma 2 2 2 2 2 4 2 2" xfId="704" xr:uid="{8D63370E-EDC7-4C93-91C1-6B8B3F3366C5}"/>
    <cellStyle name="Comma 2 2 2 2 2 4 2 2 2" xfId="1616" xr:uid="{6A91F0C3-9B27-436A-A3F7-86DC59F124C9}"/>
    <cellStyle name="Comma 2 2 2 2 2 4 2 3" xfId="1160" xr:uid="{F3022F2F-2BF5-4972-8D48-73237DC102E2}"/>
    <cellStyle name="Comma 2 2 2 2 2 4 3" xfId="476" xr:uid="{0C040E99-10A9-47DE-99B3-95CD76F7F7BF}"/>
    <cellStyle name="Comma 2 2 2 2 2 4 3 2" xfId="1388" xr:uid="{D883287B-CCFF-44E7-A710-EE0AE245B19D}"/>
    <cellStyle name="Comma 2 2 2 2 2 4 4" xfId="932" xr:uid="{4AB044CA-775E-4830-B2CE-DE7974C795F3}"/>
    <cellStyle name="Comma 2 2 2 2 2 5" xfId="17" xr:uid="{00000000-0005-0000-0000-000010000000}"/>
    <cellStyle name="Comma 2 2 2 2 2 5 2" xfId="249" xr:uid="{5633CF90-4396-4A49-AE0C-D9E6989726BB}"/>
    <cellStyle name="Comma 2 2 2 2 2 5 2 2" xfId="705" xr:uid="{341090F1-DC26-4071-9CC1-83CA537E890C}"/>
    <cellStyle name="Comma 2 2 2 2 2 5 2 2 2" xfId="1617" xr:uid="{7AE7E435-35D9-474D-B1D4-0998B01B4614}"/>
    <cellStyle name="Comma 2 2 2 2 2 5 2 3" xfId="1161" xr:uid="{7527A176-20CC-419E-AF3F-5A79A675200A}"/>
    <cellStyle name="Comma 2 2 2 2 2 5 3" xfId="477" xr:uid="{789FC655-E77B-4335-B680-DAE40544F0E0}"/>
    <cellStyle name="Comma 2 2 2 2 2 5 3 2" xfId="1389" xr:uid="{FD63B5E9-8F7B-4F7E-9BF1-277586F0060D}"/>
    <cellStyle name="Comma 2 2 2 2 2 5 4" xfId="933" xr:uid="{6344CF68-5358-4E68-A0CE-0658ACD5F59C}"/>
    <cellStyle name="Comma 2 2 2 2 2 6" xfId="238" xr:uid="{F81C6892-45F9-4366-8C8C-39DAE8D37BED}"/>
    <cellStyle name="Comma 2 2 2 2 2 6 2" xfId="694" xr:uid="{7DAF92D0-AF07-4ABB-B495-31B1C19B4682}"/>
    <cellStyle name="Comma 2 2 2 2 2 6 2 2" xfId="1606" xr:uid="{7EFD4939-3070-473C-8393-42DD7434C73A}"/>
    <cellStyle name="Comma 2 2 2 2 2 6 3" xfId="1150" xr:uid="{153F493A-3D94-40DD-961E-9D1BF31B04EA}"/>
    <cellStyle name="Comma 2 2 2 2 2 7" xfId="466" xr:uid="{C3E69297-F08F-442D-B169-77DB688BC3B5}"/>
    <cellStyle name="Comma 2 2 2 2 2 7 2" xfId="1378" xr:uid="{C07A0BF5-0620-477B-9B38-7B91C2347E10}"/>
    <cellStyle name="Comma 2 2 2 2 2 8" xfId="922" xr:uid="{2F9172FD-E624-465C-8793-F6DD891B3986}"/>
    <cellStyle name="Comma 2 2 2 2 3" xfId="18" xr:uid="{00000000-0005-0000-0000-000011000000}"/>
    <cellStyle name="Comma 2 2 2 2 3 2" xfId="19" xr:uid="{00000000-0005-0000-0000-000012000000}"/>
    <cellStyle name="Comma 2 2 2 2 3 2 2" xfId="20" xr:uid="{00000000-0005-0000-0000-000013000000}"/>
    <cellStyle name="Comma 2 2 2 2 3 2 2 2" xfId="252" xr:uid="{810CC060-FB9E-4268-A4D0-6D3E2C0793BC}"/>
    <cellStyle name="Comma 2 2 2 2 3 2 2 2 2" xfId="708" xr:uid="{6BDD88F8-FC12-4C7E-9B86-CA3B69A03BF9}"/>
    <cellStyle name="Comma 2 2 2 2 3 2 2 2 2 2" xfId="1620" xr:uid="{E03CDEAE-9DC1-49D2-B5B7-97D8D86D9922}"/>
    <cellStyle name="Comma 2 2 2 2 3 2 2 2 3" xfId="1164" xr:uid="{3DD4FCC9-9A90-4233-ADD1-2260B82A691A}"/>
    <cellStyle name="Comma 2 2 2 2 3 2 2 3" xfId="480" xr:uid="{DBB8D8F7-276E-469C-96CA-F8AFCD3A7128}"/>
    <cellStyle name="Comma 2 2 2 2 3 2 2 3 2" xfId="1392" xr:uid="{77D02F5E-1A64-458D-A13B-B2ECD653733F}"/>
    <cellStyle name="Comma 2 2 2 2 3 2 2 4" xfId="936" xr:uid="{C24174FF-0E79-4310-951A-187F98BA7DBF}"/>
    <cellStyle name="Comma 2 2 2 2 3 2 3" xfId="21" xr:uid="{00000000-0005-0000-0000-000014000000}"/>
    <cellStyle name="Comma 2 2 2 2 3 2 3 2" xfId="253" xr:uid="{CA3B0969-1F3A-45B6-98EF-D249CB9F3CF9}"/>
    <cellStyle name="Comma 2 2 2 2 3 2 3 2 2" xfId="709" xr:uid="{FDFD03C7-EC70-4B15-B704-83C529D2E96C}"/>
    <cellStyle name="Comma 2 2 2 2 3 2 3 2 2 2" xfId="1621" xr:uid="{7C265148-235D-48B8-940C-ED4EB4728C42}"/>
    <cellStyle name="Comma 2 2 2 2 3 2 3 2 3" xfId="1165" xr:uid="{F67A2528-6F7C-4A73-991B-41B81B5248C3}"/>
    <cellStyle name="Comma 2 2 2 2 3 2 3 3" xfId="481" xr:uid="{660F097F-9180-46DE-AD08-2E474A7FFE74}"/>
    <cellStyle name="Comma 2 2 2 2 3 2 3 3 2" xfId="1393" xr:uid="{7DEDDB8F-5DAD-4934-9851-F679143F8D61}"/>
    <cellStyle name="Comma 2 2 2 2 3 2 3 4" xfId="937" xr:uid="{73310444-8367-4541-998F-BC98F20B69F4}"/>
    <cellStyle name="Comma 2 2 2 2 3 2 4" xfId="251" xr:uid="{78057B8F-88D6-4321-87A1-70F2BC5BCF97}"/>
    <cellStyle name="Comma 2 2 2 2 3 2 4 2" xfId="707" xr:uid="{E684837A-B0E2-4711-828B-B80A494B61E0}"/>
    <cellStyle name="Comma 2 2 2 2 3 2 4 2 2" xfId="1619" xr:uid="{7B2A21E3-4A73-4DA8-98C9-C2A338C9AEF1}"/>
    <cellStyle name="Comma 2 2 2 2 3 2 4 3" xfId="1163" xr:uid="{637A8D4C-0B8E-473B-8D2E-99CB0DF9C098}"/>
    <cellStyle name="Comma 2 2 2 2 3 2 5" xfId="479" xr:uid="{726B916C-9BFA-454B-9EEA-EB5F45FB518D}"/>
    <cellStyle name="Comma 2 2 2 2 3 2 5 2" xfId="1391" xr:uid="{279E4980-6322-4C06-A771-06AA9837C1AE}"/>
    <cellStyle name="Comma 2 2 2 2 3 2 6" xfId="935" xr:uid="{DDF9D495-5384-4F54-8D17-06DBBB57AF49}"/>
    <cellStyle name="Comma 2 2 2 2 3 3" xfId="22" xr:uid="{00000000-0005-0000-0000-000015000000}"/>
    <cellStyle name="Comma 2 2 2 2 3 3 2" xfId="254" xr:uid="{430EE840-145D-43A6-BB78-F97579502654}"/>
    <cellStyle name="Comma 2 2 2 2 3 3 2 2" xfId="710" xr:uid="{32997DF4-33DA-4DA2-AD20-6AB1B6EF8BCC}"/>
    <cellStyle name="Comma 2 2 2 2 3 3 2 2 2" xfId="1622" xr:uid="{DA16FAC1-C59A-4FB7-A3AC-1A2CF7DC204E}"/>
    <cellStyle name="Comma 2 2 2 2 3 3 2 3" xfId="1166" xr:uid="{90AF023A-BE21-40A2-B88B-5FD5BCA8B637}"/>
    <cellStyle name="Comma 2 2 2 2 3 3 3" xfId="482" xr:uid="{F06AE081-0A84-448D-93AE-C62FB046F6BD}"/>
    <cellStyle name="Comma 2 2 2 2 3 3 3 2" xfId="1394" xr:uid="{364A5B7F-BD41-4063-AAE7-3A95E7B9434C}"/>
    <cellStyle name="Comma 2 2 2 2 3 3 4" xfId="938" xr:uid="{AA8329B4-E305-4A83-A1C8-1E6BD3C2443A}"/>
    <cellStyle name="Comma 2 2 2 2 3 4" xfId="23" xr:uid="{00000000-0005-0000-0000-000016000000}"/>
    <cellStyle name="Comma 2 2 2 2 3 4 2" xfId="255" xr:uid="{201F96DE-28A2-4E36-A56A-773E563AFD69}"/>
    <cellStyle name="Comma 2 2 2 2 3 4 2 2" xfId="711" xr:uid="{F84F8C79-30FF-4A3B-B3BC-68B7927B6D17}"/>
    <cellStyle name="Comma 2 2 2 2 3 4 2 2 2" xfId="1623" xr:uid="{10D214EE-D435-4BF0-B329-B97779B64561}"/>
    <cellStyle name="Comma 2 2 2 2 3 4 2 3" xfId="1167" xr:uid="{0CCC3EC9-160B-4F79-BD6F-597C0B3AB434}"/>
    <cellStyle name="Comma 2 2 2 2 3 4 3" xfId="483" xr:uid="{9EDFB3A4-D096-4304-87A9-4F23CC74E9ED}"/>
    <cellStyle name="Comma 2 2 2 2 3 4 3 2" xfId="1395" xr:uid="{7574C88A-2E91-4383-AC2D-F8DB767ABC32}"/>
    <cellStyle name="Comma 2 2 2 2 3 4 4" xfId="939" xr:uid="{B7E96790-6A6B-4B1B-927C-09FAEFA25ABF}"/>
    <cellStyle name="Comma 2 2 2 2 3 5" xfId="250" xr:uid="{9A906732-FBE1-4826-A577-4412A5F92614}"/>
    <cellStyle name="Comma 2 2 2 2 3 5 2" xfId="706" xr:uid="{293924FF-1BCE-483F-A2DC-637B2284DD33}"/>
    <cellStyle name="Comma 2 2 2 2 3 5 2 2" xfId="1618" xr:uid="{97CE07A8-07F5-4C9A-AAF0-85255F59D216}"/>
    <cellStyle name="Comma 2 2 2 2 3 5 3" xfId="1162" xr:uid="{8120ECE9-E138-4313-942B-9A793E70A60E}"/>
    <cellStyle name="Comma 2 2 2 2 3 6" xfId="478" xr:uid="{3C9CAC48-046A-4272-AAD2-16D949139A4E}"/>
    <cellStyle name="Comma 2 2 2 2 3 6 2" xfId="1390" xr:uid="{50709C38-861B-46AE-A6D0-11D4BC137729}"/>
    <cellStyle name="Comma 2 2 2 2 3 7" xfId="934" xr:uid="{E32B1380-8BA3-43EC-B518-1ACB53E5CD6B}"/>
    <cellStyle name="Comma 2 2 2 2 4" xfId="24" xr:uid="{00000000-0005-0000-0000-000017000000}"/>
    <cellStyle name="Comma 2 2 2 2 4 2" xfId="25" xr:uid="{00000000-0005-0000-0000-000018000000}"/>
    <cellStyle name="Comma 2 2 2 2 4 2 2" xfId="257" xr:uid="{618BEE0F-47DE-4EB5-99B8-BCB5266CE8DC}"/>
    <cellStyle name="Comma 2 2 2 2 4 2 2 2" xfId="713" xr:uid="{3D0466D8-9A29-4965-9205-EEE442CF931D}"/>
    <cellStyle name="Comma 2 2 2 2 4 2 2 2 2" xfId="1625" xr:uid="{534A30A9-EB1B-4BA1-B205-04C935EFAF8E}"/>
    <cellStyle name="Comma 2 2 2 2 4 2 2 3" xfId="1169" xr:uid="{E2CCEDF9-BB6F-4404-B23E-0A704B4B6938}"/>
    <cellStyle name="Comma 2 2 2 2 4 2 3" xfId="485" xr:uid="{DF8A7671-8970-441F-A7C0-3008B840335A}"/>
    <cellStyle name="Comma 2 2 2 2 4 2 3 2" xfId="1397" xr:uid="{A6E97ADB-C75A-4A82-8DDB-797F4B883921}"/>
    <cellStyle name="Comma 2 2 2 2 4 2 4" xfId="941" xr:uid="{AB98A0DF-E1A1-41F2-89FA-3C07D7D10249}"/>
    <cellStyle name="Comma 2 2 2 2 4 3" xfId="26" xr:uid="{00000000-0005-0000-0000-000019000000}"/>
    <cellStyle name="Comma 2 2 2 2 4 3 2" xfId="258" xr:uid="{2BC28808-2F37-458D-9115-13ACE8C2FA20}"/>
    <cellStyle name="Comma 2 2 2 2 4 3 2 2" xfId="714" xr:uid="{3C68B65F-6280-43DF-A96A-C01BD082A1CC}"/>
    <cellStyle name="Comma 2 2 2 2 4 3 2 2 2" xfId="1626" xr:uid="{6948C95B-2968-4ABB-83A9-440879D86C3B}"/>
    <cellStyle name="Comma 2 2 2 2 4 3 2 3" xfId="1170" xr:uid="{1C6B273A-AF08-4793-83B2-55AFC63FC197}"/>
    <cellStyle name="Comma 2 2 2 2 4 3 3" xfId="486" xr:uid="{ECA59778-63D9-49EE-933A-818FB02BDB2E}"/>
    <cellStyle name="Comma 2 2 2 2 4 3 3 2" xfId="1398" xr:uid="{04BD5775-7B91-4FE2-9422-7D407FC51616}"/>
    <cellStyle name="Comma 2 2 2 2 4 3 4" xfId="942" xr:uid="{F0B1D146-3FB5-4C50-96FB-92DCD476CBF2}"/>
    <cellStyle name="Comma 2 2 2 2 4 4" xfId="256" xr:uid="{CFCC26D4-D201-4973-8DF6-51186F3CD52F}"/>
    <cellStyle name="Comma 2 2 2 2 4 4 2" xfId="712" xr:uid="{DB4C5C67-CF2A-4B3F-97C4-83A2A54779AA}"/>
    <cellStyle name="Comma 2 2 2 2 4 4 2 2" xfId="1624" xr:uid="{59915454-90F6-4AB3-94E4-89612661E92D}"/>
    <cellStyle name="Comma 2 2 2 2 4 4 3" xfId="1168" xr:uid="{0C8D2369-37A4-49E2-83A1-AE15D7293A2F}"/>
    <cellStyle name="Comma 2 2 2 2 4 5" xfId="484" xr:uid="{79B3CEC6-9026-4F49-90F1-B9E7BE29BD2B}"/>
    <cellStyle name="Comma 2 2 2 2 4 5 2" xfId="1396" xr:uid="{31D9A1EA-3628-4EAC-BAF3-3A73B44B57E0}"/>
    <cellStyle name="Comma 2 2 2 2 4 6" xfId="940" xr:uid="{27D57B15-C9F6-4312-9A74-C21561AD13E4}"/>
    <cellStyle name="Comma 2 2 2 2 5" xfId="27" xr:uid="{00000000-0005-0000-0000-00001A000000}"/>
    <cellStyle name="Comma 2 2 2 2 5 2" xfId="259" xr:uid="{A669E829-033B-4A71-80AB-73B67AEA557D}"/>
    <cellStyle name="Comma 2 2 2 2 5 2 2" xfId="715" xr:uid="{DA919F8D-7EDA-4C55-8EF1-526B348164D7}"/>
    <cellStyle name="Comma 2 2 2 2 5 2 2 2" xfId="1627" xr:uid="{BC488921-7E29-4184-81C2-6D6B34C4D8D9}"/>
    <cellStyle name="Comma 2 2 2 2 5 2 3" xfId="1171" xr:uid="{7E041DA3-341B-4809-96FF-CE79D3ABA677}"/>
    <cellStyle name="Comma 2 2 2 2 5 3" xfId="487" xr:uid="{5725DC8C-6515-424E-941C-98690CAB9611}"/>
    <cellStyle name="Comma 2 2 2 2 5 3 2" xfId="1399" xr:uid="{FF7DE1F3-4D10-4923-8C47-E3BF7559B061}"/>
    <cellStyle name="Comma 2 2 2 2 5 4" xfId="943" xr:uid="{75B9CDE7-6C32-42CB-B4CA-CE659CA7C669}"/>
    <cellStyle name="Comma 2 2 2 2 6" xfId="28" xr:uid="{00000000-0005-0000-0000-00001B000000}"/>
    <cellStyle name="Comma 2 2 2 2 6 2" xfId="260" xr:uid="{2A93761E-9AFE-4292-A830-9391C41AED9D}"/>
    <cellStyle name="Comma 2 2 2 2 6 2 2" xfId="716" xr:uid="{C6D2A56A-0408-4A04-AF57-62503A4901CD}"/>
    <cellStyle name="Comma 2 2 2 2 6 2 2 2" xfId="1628" xr:uid="{4936A38B-474C-4D8F-9191-94C74EF211B9}"/>
    <cellStyle name="Comma 2 2 2 2 6 2 3" xfId="1172" xr:uid="{B5B7F627-31AC-4392-AA34-70470BF7230E}"/>
    <cellStyle name="Comma 2 2 2 2 6 3" xfId="488" xr:uid="{88E9B9A5-FAC1-4DFA-9851-E623B378C33F}"/>
    <cellStyle name="Comma 2 2 2 2 6 3 2" xfId="1400" xr:uid="{1BD438FA-D317-4BA2-BA2B-667A191AFE5D}"/>
    <cellStyle name="Comma 2 2 2 2 6 4" xfId="944" xr:uid="{B92D8D4D-4068-4B4F-B35B-0A23104CBEF8}"/>
    <cellStyle name="Comma 2 2 2 2 7" xfId="237" xr:uid="{ACFDF10A-3E39-48B3-80AE-F92D18E2ED5F}"/>
    <cellStyle name="Comma 2 2 2 2 7 2" xfId="693" xr:uid="{141069F2-E168-49D9-A994-0405659F8752}"/>
    <cellStyle name="Comma 2 2 2 2 7 2 2" xfId="1605" xr:uid="{8AF6558F-F54A-4917-BEB1-0410BD2BDC75}"/>
    <cellStyle name="Comma 2 2 2 2 7 3" xfId="1149" xr:uid="{18BAC3E0-1C9A-42B7-953B-EC7762F9DBE6}"/>
    <cellStyle name="Comma 2 2 2 2 8" xfId="465" xr:uid="{8FCEF409-DF23-4BD8-8C99-A6B7C9F635BB}"/>
    <cellStyle name="Comma 2 2 2 2 8 2" xfId="1377" xr:uid="{021E6F0C-09D5-43CF-8782-A2DC12ED10B9}"/>
    <cellStyle name="Comma 2 2 2 2 9" xfId="921" xr:uid="{1446AFA5-BAB2-4EB8-861B-F2A27F357401}"/>
    <cellStyle name="Comma 2 2 2 3" xfId="29" xr:uid="{00000000-0005-0000-0000-00001C000000}"/>
    <cellStyle name="Comma 2 2 2 3 2" xfId="30" xr:uid="{00000000-0005-0000-0000-00001D000000}"/>
    <cellStyle name="Comma 2 2 2 3 2 2" xfId="31" xr:uid="{00000000-0005-0000-0000-00001E000000}"/>
    <cellStyle name="Comma 2 2 2 3 2 2 2" xfId="32" xr:uid="{00000000-0005-0000-0000-00001F000000}"/>
    <cellStyle name="Comma 2 2 2 3 2 2 2 2" xfId="264" xr:uid="{28B06C5E-78FE-41AC-B667-FF61FABCD7B7}"/>
    <cellStyle name="Comma 2 2 2 3 2 2 2 2 2" xfId="720" xr:uid="{C4A02472-80C8-4849-BF57-73109BBFC2F5}"/>
    <cellStyle name="Comma 2 2 2 3 2 2 2 2 2 2" xfId="1632" xr:uid="{A4F1DC1A-E1A9-40FA-B20E-860C6C8B3C1C}"/>
    <cellStyle name="Comma 2 2 2 3 2 2 2 2 3" xfId="1176" xr:uid="{77F45037-6011-4982-BF73-E67074050C61}"/>
    <cellStyle name="Comma 2 2 2 3 2 2 2 3" xfId="492" xr:uid="{0ABB4388-040F-434A-A9FF-BC3840BA158D}"/>
    <cellStyle name="Comma 2 2 2 3 2 2 2 3 2" xfId="1404" xr:uid="{D26DC655-FE7D-4373-BAAD-6C34578464A2}"/>
    <cellStyle name="Comma 2 2 2 3 2 2 2 4" xfId="948" xr:uid="{799EA10E-0F80-4F4A-B261-77EA33B846E7}"/>
    <cellStyle name="Comma 2 2 2 3 2 2 3" xfId="33" xr:uid="{00000000-0005-0000-0000-000020000000}"/>
    <cellStyle name="Comma 2 2 2 3 2 2 3 2" xfId="265" xr:uid="{AB2D1C8F-C8D2-44D1-8794-FE81B0758803}"/>
    <cellStyle name="Comma 2 2 2 3 2 2 3 2 2" xfId="721" xr:uid="{1B415496-A410-4E3D-885A-686E092A8D5D}"/>
    <cellStyle name="Comma 2 2 2 3 2 2 3 2 2 2" xfId="1633" xr:uid="{F94140DF-9DBC-47CD-98C4-AFBBEA8709D7}"/>
    <cellStyle name="Comma 2 2 2 3 2 2 3 2 3" xfId="1177" xr:uid="{F3872466-F7D0-4B67-9F9D-4E8607C089BB}"/>
    <cellStyle name="Comma 2 2 2 3 2 2 3 3" xfId="493" xr:uid="{95FF36FC-C7C9-445A-AE91-90B69C016498}"/>
    <cellStyle name="Comma 2 2 2 3 2 2 3 3 2" xfId="1405" xr:uid="{AA56C61D-76FE-4857-B743-7ABCF1D95713}"/>
    <cellStyle name="Comma 2 2 2 3 2 2 3 4" xfId="949" xr:uid="{9013FBB3-BF60-429E-97A1-724DAE199E58}"/>
    <cellStyle name="Comma 2 2 2 3 2 2 4" xfId="263" xr:uid="{DBB73822-E390-4629-B1BB-96A2D72349DD}"/>
    <cellStyle name="Comma 2 2 2 3 2 2 4 2" xfId="719" xr:uid="{78E0D090-FF4E-4B92-BA1C-F5128F3795BD}"/>
    <cellStyle name="Comma 2 2 2 3 2 2 4 2 2" xfId="1631" xr:uid="{AC9B8B81-0E02-4B6D-8C54-62312FF3D048}"/>
    <cellStyle name="Comma 2 2 2 3 2 2 4 3" xfId="1175" xr:uid="{F99D8D4A-FD8D-4BAB-B29B-3653095210F1}"/>
    <cellStyle name="Comma 2 2 2 3 2 2 5" xfId="491" xr:uid="{D4317D55-83D1-437B-A5B5-1D1ADFF88792}"/>
    <cellStyle name="Comma 2 2 2 3 2 2 5 2" xfId="1403" xr:uid="{18BB7FF2-6A9B-4CF2-82A7-A2B25BDEC2FD}"/>
    <cellStyle name="Comma 2 2 2 3 2 2 6" xfId="947" xr:uid="{11F5504E-F5B0-43DF-B4BA-CDB1E8EF7C16}"/>
    <cellStyle name="Comma 2 2 2 3 2 3" xfId="34" xr:uid="{00000000-0005-0000-0000-000021000000}"/>
    <cellStyle name="Comma 2 2 2 3 2 3 2" xfId="266" xr:uid="{77AEF2E7-5CA5-4A24-8736-A244E508106A}"/>
    <cellStyle name="Comma 2 2 2 3 2 3 2 2" xfId="722" xr:uid="{70637B52-2654-48A4-8760-76AA77D1D781}"/>
    <cellStyle name="Comma 2 2 2 3 2 3 2 2 2" xfId="1634" xr:uid="{262F87ED-9C97-40B8-96B9-5509F8BE465A}"/>
    <cellStyle name="Comma 2 2 2 3 2 3 2 3" xfId="1178" xr:uid="{85A5C5E3-DC9F-4B58-B34B-93AF09546C79}"/>
    <cellStyle name="Comma 2 2 2 3 2 3 3" xfId="494" xr:uid="{35812D9E-590C-4FF6-946A-7A8E099EE840}"/>
    <cellStyle name="Comma 2 2 2 3 2 3 3 2" xfId="1406" xr:uid="{F30498B7-C566-4968-9C40-04FA970B3F5A}"/>
    <cellStyle name="Comma 2 2 2 3 2 3 4" xfId="950" xr:uid="{4B2DA604-D6D8-4037-BA11-DD130FAB2D50}"/>
    <cellStyle name="Comma 2 2 2 3 2 4" xfId="35" xr:uid="{00000000-0005-0000-0000-000022000000}"/>
    <cellStyle name="Comma 2 2 2 3 2 4 2" xfId="267" xr:uid="{5AFDA7AC-A7E9-4B30-B455-2F3EF929E947}"/>
    <cellStyle name="Comma 2 2 2 3 2 4 2 2" xfId="723" xr:uid="{F81C3AE3-34D9-4619-A90B-FE07352CB3C6}"/>
    <cellStyle name="Comma 2 2 2 3 2 4 2 2 2" xfId="1635" xr:uid="{E21F7CDB-4ED2-4D2D-AB24-AC15854D6A28}"/>
    <cellStyle name="Comma 2 2 2 3 2 4 2 3" xfId="1179" xr:uid="{027FB137-46D6-4C85-8802-C05ED6B2BD8D}"/>
    <cellStyle name="Comma 2 2 2 3 2 4 3" xfId="495" xr:uid="{94478359-8D07-4106-A441-6E41CDC81D43}"/>
    <cellStyle name="Comma 2 2 2 3 2 4 3 2" xfId="1407" xr:uid="{6C98F38F-E784-4B2C-A96A-CC1FB917C68C}"/>
    <cellStyle name="Comma 2 2 2 3 2 4 4" xfId="951" xr:uid="{B876F787-69A9-4EB1-90C6-9C8B44C6D0BB}"/>
    <cellStyle name="Comma 2 2 2 3 2 5" xfId="262" xr:uid="{133AE2B9-A53C-4201-AD9F-80C66F3FFEC4}"/>
    <cellStyle name="Comma 2 2 2 3 2 5 2" xfId="718" xr:uid="{75BF8804-9481-44FD-AFA6-5F0A044179AB}"/>
    <cellStyle name="Comma 2 2 2 3 2 5 2 2" xfId="1630" xr:uid="{63AB745F-4D5A-42A3-91AF-55B5EC6E66D4}"/>
    <cellStyle name="Comma 2 2 2 3 2 5 3" xfId="1174" xr:uid="{D3BB2CC9-97B1-4438-986B-41D4E7AFB909}"/>
    <cellStyle name="Comma 2 2 2 3 2 6" xfId="490" xr:uid="{5E48F87F-4B06-42E1-A9BB-01C3CF5C7432}"/>
    <cellStyle name="Comma 2 2 2 3 2 6 2" xfId="1402" xr:uid="{496F561C-9886-4BB7-819C-023BD57202F9}"/>
    <cellStyle name="Comma 2 2 2 3 2 7" xfId="946" xr:uid="{13C9EB34-0AFE-449A-915A-D8FD0F806FD6}"/>
    <cellStyle name="Comma 2 2 2 3 3" xfId="36" xr:uid="{00000000-0005-0000-0000-000023000000}"/>
    <cellStyle name="Comma 2 2 2 3 3 2" xfId="37" xr:uid="{00000000-0005-0000-0000-000024000000}"/>
    <cellStyle name="Comma 2 2 2 3 3 2 2" xfId="269" xr:uid="{C4766273-8824-4A27-97F6-C839CBD3182E}"/>
    <cellStyle name="Comma 2 2 2 3 3 2 2 2" xfId="725" xr:uid="{2EE2101D-012D-462C-B3CC-5AD0E9A98E0F}"/>
    <cellStyle name="Comma 2 2 2 3 3 2 2 2 2" xfId="1637" xr:uid="{0DD7FC2D-EA78-4AEC-9DA0-4791821E6FB6}"/>
    <cellStyle name="Comma 2 2 2 3 3 2 2 3" xfId="1181" xr:uid="{A397A0D6-FE98-490C-9CB4-3A8D612778B4}"/>
    <cellStyle name="Comma 2 2 2 3 3 2 3" xfId="497" xr:uid="{EE8A8636-4D77-4D45-915F-5482B1DEE458}"/>
    <cellStyle name="Comma 2 2 2 3 3 2 3 2" xfId="1409" xr:uid="{E91BC4E3-544F-45E5-9BA7-ED3094C5E20A}"/>
    <cellStyle name="Comma 2 2 2 3 3 2 4" xfId="953" xr:uid="{ADEDBBB1-E5C2-48B5-B469-3CE55FE6BCB2}"/>
    <cellStyle name="Comma 2 2 2 3 3 3" xfId="38" xr:uid="{00000000-0005-0000-0000-000025000000}"/>
    <cellStyle name="Comma 2 2 2 3 3 3 2" xfId="270" xr:uid="{3D3F4E61-D3F0-40E9-B8BD-CED5C4B27875}"/>
    <cellStyle name="Comma 2 2 2 3 3 3 2 2" xfId="726" xr:uid="{06F8AD3E-0EA9-46A4-B2E2-CAEBD1CC246B}"/>
    <cellStyle name="Comma 2 2 2 3 3 3 2 2 2" xfId="1638" xr:uid="{2CB8E1FE-336B-4716-9D38-A38D911CEA50}"/>
    <cellStyle name="Comma 2 2 2 3 3 3 2 3" xfId="1182" xr:uid="{236CF400-2B3C-4342-97D7-4BE8E8BA1290}"/>
    <cellStyle name="Comma 2 2 2 3 3 3 3" xfId="498" xr:uid="{A82895B7-99E3-421B-8DFE-0FB73A1AAF2F}"/>
    <cellStyle name="Comma 2 2 2 3 3 3 3 2" xfId="1410" xr:uid="{E17EA07C-C3EB-4FE5-BB5D-9AB0B9A1AFE2}"/>
    <cellStyle name="Comma 2 2 2 3 3 3 4" xfId="954" xr:uid="{67C81239-D0BB-45E0-BD7F-A6C496F7B8A8}"/>
    <cellStyle name="Comma 2 2 2 3 3 4" xfId="268" xr:uid="{26C07D7F-2BF6-4ABF-A3BB-DE0B3BF62431}"/>
    <cellStyle name="Comma 2 2 2 3 3 4 2" xfId="724" xr:uid="{39814977-E044-416D-9BAB-2FD079F54CF5}"/>
    <cellStyle name="Comma 2 2 2 3 3 4 2 2" xfId="1636" xr:uid="{2DBE808A-D6ED-406B-A57F-5F39CE886240}"/>
    <cellStyle name="Comma 2 2 2 3 3 4 3" xfId="1180" xr:uid="{537B2F9D-D3DA-4D59-A626-78C2CB33B236}"/>
    <cellStyle name="Comma 2 2 2 3 3 5" xfId="496" xr:uid="{F7E59D8D-9206-426E-A713-E51BA867ED3E}"/>
    <cellStyle name="Comma 2 2 2 3 3 5 2" xfId="1408" xr:uid="{4A72F135-526B-47FF-BB85-4FEDEF8820DB}"/>
    <cellStyle name="Comma 2 2 2 3 3 6" xfId="952" xr:uid="{7C2B20CB-DCB9-4F89-AAB7-9B3B5E0FD20E}"/>
    <cellStyle name="Comma 2 2 2 3 4" xfId="39" xr:uid="{00000000-0005-0000-0000-000026000000}"/>
    <cellStyle name="Comma 2 2 2 3 4 2" xfId="271" xr:uid="{5FE5A00D-D709-41F8-823F-0D9BD65ADB54}"/>
    <cellStyle name="Comma 2 2 2 3 4 2 2" xfId="727" xr:uid="{29653934-ADFC-489B-8D6F-4C7A893BB67F}"/>
    <cellStyle name="Comma 2 2 2 3 4 2 2 2" xfId="1639" xr:uid="{5D401255-CC4B-4548-899C-39818F65FD6C}"/>
    <cellStyle name="Comma 2 2 2 3 4 2 3" xfId="1183" xr:uid="{57E829D0-E856-40C6-921C-71DF2F200563}"/>
    <cellStyle name="Comma 2 2 2 3 4 3" xfId="499" xr:uid="{DEE8E3B9-6453-48FB-ABBD-FEBE0C6B059E}"/>
    <cellStyle name="Comma 2 2 2 3 4 3 2" xfId="1411" xr:uid="{DB3A48F6-6642-41B3-B242-8ED103658818}"/>
    <cellStyle name="Comma 2 2 2 3 4 4" xfId="955" xr:uid="{8EAF72ED-1A0D-47C2-9165-D9BBD7737B56}"/>
    <cellStyle name="Comma 2 2 2 3 5" xfId="40" xr:uid="{00000000-0005-0000-0000-000027000000}"/>
    <cellStyle name="Comma 2 2 2 3 5 2" xfId="272" xr:uid="{53D63131-8BFC-4C8A-9619-2D59DFC8BF7A}"/>
    <cellStyle name="Comma 2 2 2 3 5 2 2" xfId="728" xr:uid="{FEF23F71-F377-448D-8E42-426978F3EF65}"/>
    <cellStyle name="Comma 2 2 2 3 5 2 2 2" xfId="1640" xr:uid="{371CF268-C0E5-4ADA-B0D8-726BBB5C03DA}"/>
    <cellStyle name="Comma 2 2 2 3 5 2 3" xfId="1184" xr:uid="{39E8500B-5051-4769-B262-F4E180251F53}"/>
    <cellStyle name="Comma 2 2 2 3 5 3" xfId="500" xr:uid="{B8793930-A4C9-48AF-A5B3-1B4D8A2195F8}"/>
    <cellStyle name="Comma 2 2 2 3 5 3 2" xfId="1412" xr:uid="{3D072AAA-923F-4278-84FF-EF4E4F16DFA0}"/>
    <cellStyle name="Comma 2 2 2 3 5 4" xfId="956" xr:uid="{9749F96D-8072-4CC5-AFD1-304F0B095C62}"/>
    <cellStyle name="Comma 2 2 2 3 6" xfId="261" xr:uid="{930089A7-8BAC-4B0F-97F5-2C8899820B20}"/>
    <cellStyle name="Comma 2 2 2 3 6 2" xfId="717" xr:uid="{2266152F-1416-428A-BBE0-4283265FD167}"/>
    <cellStyle name="Comma 2 2 2 3 6 2 2" xfId="1629" xr:uid="{C0554C6C-64EF-492F-92BC-17F989F917B6}"/>
    <cellStyle name="Comma 2 2 2 3 6 3" xfId="1173" xr:uid="{3A0E8F96-5B7B-46BA-BE0F-E959D73B6C67}"/>
    <cellStyle name="Comma 2 2 2 3 7" xfId="489" xr:uid="{22428580-CE17-4277-9B37-F3BE955C034A}"/>
    <cellStyle name="Comma 2 2 2 3 7 2" xfId="1401" xr:uid="{78EFE1C1-A33E-4113-ADDB-15BD358130E3}"/>
    <cellStyle name="Comma 2 2 2 3 8" xfId="945" xr:uid="{2AB27415-996E-477A-ADFC-D1D2D45A19C4}"/>
    <cellStyle name="Comma 2 2 2 4" xfId="41" xr:uid="{00000000-0005-0000-0000-000028000000}"/>
    <cellStyle name="Comma 2 2 2 4 2" xfId="42" xr:uid="{00000000-0005-0000-0000-000029000000}"/>
    <cellStyle name="Comma 2 2 2 4 2 2" xfId="43" xr:uid="{00000000-0005-0000-0000-00002A000000}"/>
    <cellStyle name="Comma 2 2 2 4 2 2 2" xfId="275" xr:uid="{B6BFDC63-294E-4549-9CCE-CB1D3ED69749}"/>
    <cellStyle name="Comma 2 2 2 4 2 2 2 2" xfId="731" xr:uid="{9D6CD51C-104D-44C5-9C76-7A8E6F259C22}"/>
    <cellStyle name="Comma 2 2 2 4 2 2 2 2 2" xfId="1643" xr:uid="{DFF2A131-3E80-4B70-AB64-FA6FEDAFA184}"/>
    <cellStyle name="Comma 2 2 2 4 2 2 2 3" xfId="1187" xr:uid="{9F285B09-9FEB-411C-89C4-BD56E44FF36D}"/>
    <cellStyle name="Comma 2 2 2 4 2 2 3" xfId="503" xr:uid="{624E3A05-A352-495D-A2FD-839AC16DF92C}"/>
    <cellStyle name="Comma 2 2 2 4 2 2 3 2" xfId="1415" xr:uid="{2190C736-4357-450E-9B37-EE83BC7E4904}"/>
    <cellStyle name="Comma 2 2 2 4 2 2 4" xfId="959" xr:uid="{ACCF5BAC-AD23-480B-9D2E-DC04E6FE5147}"/>
    <cellStyle name="Comma 2 2 2 4 2 3" xfId="44" xr:uid="{00000000-0005-0000-0000-00002B000000}"/>
    <cellStyle name="Comma 2 2 2 4 2 3 2" xfId="276" xr:uid="{3A24832E-0D7A-4F0D-B83C-6D7C985FC0A9}"/>
    <cellStyle name="Comma 2 2 2 4 2 3 2 2" xfId="732" xr:uid="{E8068C2A-A74E-408F-B6F8-1DF5D10B735F}"/>
    <cellStyle name="Comma 2 2 2 4 2 3 2 2 2" xfId="1644" xr:uid="{C23FEBD2-1474-4C44-A4FC-EF5D2B0228AA}"/>
    <cellStyle name="Comma 2 2 2 4 2 3 2 3" xfId="1188" xr:uid="{5B4DC92B-E1F2-428C-AA86-2E13798C05C6}"/>
    <cellStyle name="Comma 2 2 2 4 2 3 3" xfId="504" xr:uid="{303D1B5E-DFFD-420A-99D9-D46C2BB02C91}"/>
    <cellStyle name="Comma 2 2 2 4 2 3 3 2" xfId="1416" xr:uid="{D68FBC75-B83A-480C-87E8-11D1D8BD71DE}"/>
    <cellStyle name="Comma 2 2 2 4 2 3 4" xfId="960" xr:uid="{1FA8763C-76DD-4389-9575-63D944FD65BD}"/>
    <cellStyle name="Comma 2 2 2 4 2 4" xfId="274" xr:uid="{EDCC4DED-C84E-4585-A267-69D1527A38B5}"/>
    <cellStyle name="Comma 2 2 2 4 2 4 2" xfId="730" xr:uid="{BDFC970F-4D03-4B1F-961E-21E48381E7FD}"/>
    <cellStyle name="Comma 2 2 2 4 2 4 2 2" xfId="1642" xr:uid="{70BEDA62-DC01-4DB5-B1A1-313F420E026E}"/>
    <cellStyle name="Comma 2 2 2 4 2 4 3" xfId="1186" xr:uid="{F3A84ACC-679E-4187-AE8C-7185C15456A9}"/>
    <cellStyle name="Comma 2 2 2 4 2 5" xfId="502" xr:uid="{C4A4EF97-6728-4968-A423-5F3FFF1FD38E}"/>
    <cellStyle name="Comma 2 2 2 4 2 5 2" xfId="1414" xr:uid="{0F054CFE-DBD2-44BA-8ABC-DBA284927E36}"/>
    <cellStyle name="Comma 2 2 2 4 2 6" xfId="958" xr:uid="{BF2AFE41-4114-4E98-BF96-C9D66E75EB54}"/>
    <cellStyle name="Comma 2 2 2 4 3" xfId="45" xr:uid="{00000000-0005-0000-0000-00002C000000}"/>
    <cellStyle name="Comma 2 2 2 4 3 2" xfId="277" xr:uid="{26B06B76-5A4F-4B73-9275-CAAD3C2AFCF4}"/>
    <cellStyle name="Comma 2 2 2 4 3 2 2" xfId="733" xr:uid="{2BDFC2B0-8EAF-49B0-91FD-29425ED487C7}"/>
    <cellStyle name="Comma 2 2 2 4 3 2 2 2" xfId="1645" xr:uid="{3574FE03-245B-46A3-8881-569202E37946}"/>
    <cellStyle name="Comma 2 2 2 4 3 2 3" xfId="1189" xr:uid="{B2E23D75-70CF-476F-8B63-28CEC5645C3D}"/>
    <cellStyle name="Comma 2 2 2 4 3 3" xfId="505" xr:uid="{9CB11E8F-1F39-47F4-BFD8-6F4E8DEB139C}"/>
    <cellStyle name="Comma 2 2 2 4 3 3 2" xfId="1417" xr:uid="{B6CD89C8-B628-4D29-9460-F3C6B2E9726B}"/>
    <cellStyle name="Comma 2 2 2 4 3 4" xfId="961" xr:uid="{6F6A86D8-8739-40EE-B2D6-6AE268DA354A}"/>
    <cellStyle name="Comma 2 2 2 4 4" xfId="46" xr:uid="{00000000-0005-0000-0000-00002D000000}"/>
    <cellStyle name="Comma 2 2 2 4 4 2" xfId="278" xr:uid="{2D55186D-34DD-4244-876A-F50021C64FD1}"/>
    <cellStyle name="Comma 2 2 2 4 4 2 2" xfId="734" xr:uid="{DD2A1B74-7C0D-4D62-A297-D46C9EB0B431}"/>
    <cellStyle name="Comma 2 2 2 4 4 2 2 2" xfId="1646" xr:uid="{2F4E9B03-DE0C-41DA-9E32-513BB0F54146}"/>
    <cellStyle name="Comma 2 2 2 4 4 2 3" xfId="1190" xr:uid="{6850C7D4-56B7-4883-B4D5-9FB7769443AB}"/>
    <cellStyle name="Comma 2 2 2 4 4 3" xfId="506" xr:uid="{596B800D-E4B5-4E49-855F-1D8605D906DB}"/>
    <cellStyle name="Comma 2 2 2 4 4 3 2" xfId="1418" xr:uid="{E1629740-9850-422D-9DF3-98170F404439}"/>
    <cellStyle name="Comma 2 2 2 4 4 4" xfId="962" xr:uid="{1A779C85-2E8B-43EC-810B-3D1D43B2CAE0}"/>
    <cellStyle name="Comma 2 2 2 4 5" xfId="273" xr:uid="{B9255414-C463-44B8-8541-4D25FDBD9812}"/>
    <cellStyle name="Comma 2 2 2 4 5 2" xfId="729" xr:uid="{9E2C14EF-2680-42AF-A09D-B5572CFCC04E}"/>
    <cellStyle name="Comma 2 2 2 4 5 2 2" xfId="1641" xr:uid="{160D1EDE-7210-4354-86B0-E6C49D9347F7}"/>
    <cellStyle name="Comma 2 2 2 4 5 3" xfId="1185" xr:uid="{FA66B933-A252-4AE0-8F58-1A82A9D85BEB}"/>
    <cellStyle name="Comma 2 2 2 4 6" xfId="501" xr:uid="{707CDBC2-CB62-47B5-AA54-D51698E773A5}"/>
    <cellStyle name="Comma 2 2 2 4 6 2" xfId="1413" xr:uid="{193305D4-F45F-4E29-9704-6138CC397D6B}"/>
    <cellStyle name="Comma 2 2 2 4 7" xfId="957" xr:uid="{37E953FA-F5C3-465D-9966-CB13E8236D97}"/>
    <cellStyle name="Comma 2 2 2 5" xfId="47" xr:uid="{00000000-0005-0000-0000-00002E000000}"/>
    <cellStyle name="Comma 2 2 2 5 2" xfId="48" xr:uid="{00000000-0005-0000-0000-00002F000000}"/>
    <cellStyle name="Comma 2 2 2 5 2 2" xfId="280" xr:uid="{1475494A-0830-4C71-8430-C4803956BB22}"/>
    <cellStyle name="Comma 2 2 2 5 2 2 2" xfId="736" xr:uid="{2675C13B-AC02-446C-842A-BD93CCE71F00}"/>
    <cellStyle name="Comma 2 2 2 5 2 2 2 2" xfId="1648" xr:uid="{4C8AA4F5-14C6-4C9C-B0D0-EA9F316F8739}"/>
    <cellStyle name="Comma 2 2 2 5 2 2 3" xfId="1192" xr:uid="{0AC39613-1E77-4095-BC7B-6C403A964A8C}"/>
    <cellStyle name="Comma 2 2 2 5 2 3" xfId="508" xr:uid="{F6AF22B8-069F-4EA6-824E-2A0EF4088241}"/>
    <cellStyle name="Comma 2 2 2 5 2 3 2" xfId="1420" xr:uid="{D9F55124-6ACD-46AC-A42D-01AECDA04026}"/>
    <cellStyle name="Comma 2 2 2 5 2 4" xfId="964" xr:uid="{C0B474BF-E205-4F97-81DF-F5891D0E0F20}"/>
    <cellStyle name="Comma 2 2 2 5 3" xfId="49" xr:uid="{00000000-0005-0000-0000-000030000000}"/>
    <cellStyle name="Comma 2 2 2 5 3 2" xfId="281" xr:uid="{91C75F52-4610-48C6-9346-DBEEEB4B3207}"/>
    <cellStyle name="Comma 2 2 2 5 3 2 2" xfId="737" xr:uid="{B096AC7F-EED5-4FFB-8CD6-646F82D47DF7}"/>
    <cellStyle name="Comma 2 2 2 5 3 2 2 2" xfId="1649" xr:uid="{1A5838FD-486C-49EE-9601-0F4CD3B24E0C}"/>
    <cellStyle name="Comma 2 2 2 5 3 2 3" xfId="1193" xr:uid="{C052FEA9-EA59-4BAE-8BD2-A570E038FB1D}"/>
    <cellStyle name="Comma 2 2 2 5 3 3" xfId="509" xr:uid="{5AE16C2F-9717-4A45-986B-ACCFD200CD09}"/>
    <cellStyle name="Comma 2 2 2 5 3 3 2" xfId="1421" xr:uid="{98271675-10BF-42FE-887A-B67D8A83E3D3}"/>
    <cellStyle name="Comma 2 2 2 5 3 4" xfId="965" xr:uid="{996851EF-58CE-4992-B497-ED166DD34A3F}"/>
    <cellStyle name="Comma 2 2 2 5 4" xfId="279" xr:uid="{176BC64A-7A16-47DE-956E-33481D24A6FD}"/>
    <cellStyle name="Comma 2 2 2 5 4 2" xfId="735" xr:uid="{1AFE65EC-381E-4BC4-8D16-0B45310B6E0B}"/>
    <cellStyle name="Comma 2 2 2 5 4 2 2" xfId="1647" xr:uid="{DE8ACBEC-4E8A-45FB-A034-EE9A809B54A0}"/>
    <cellStyle name="Comma 2 2 2 5 4 3" xfId="1191" xr:uid="{D8664FE1-F15C-4FEA-976B-BC11B7640FC3}"/>
    <cellStyle name="Comma 2 2 2 5 5" xfId="507" xr:uid="{97C84101-AA8D-4E63-91BC-31D9A138A0FC}"/>
    <cellStyle name="Comma 2 2 2 5 5 2" xfId="1419" xr:uid="{E98B5040-07BD-43BA-B2E5-C111D562A832}"/>
    <cellStyle name="Comma 2 2 2 5 6" xfId="963" xr:uid="{9D5E0506-0D28-4345-8512-6B4488F7DBC2}"/>
    <cellStyle name="Comma 2 2 2 6" xfId="50" xr:uid="{00000000-0005-0000-0000-000031000000}"/>
    <cellStyle name="Comma 2 2 2 6 2" xfId="282" xr:uid="{74846EFA-38AF-42F6-887F-CB57CCFE6E8A}"/>
    <cellStyle name="Comma 2 2 2 6 2 2" xfId="738" xr:uid="{8D3C701F-DF2F-4D5A-8A1B-EB9923EC4F6B}"/>
    <cellStyle name="Comma 2 2 2 6 2 2 2" xfId="1650" xr:uid="{AA9026F1-BAAA-4D45-AE88-87570F53E8E1}"/>
    <cellStyle name="Comma 2 2 2 6 2 3" xfId="1194" xr:uid="{BF33B707-3006-40F2-9C51-1ACC3C21E3E7}"/>
    <cellStyle name="Comma 2 2 2 6 3" xfId="510" xr:uid="{CB986C91-5D3C-44A1-877D-C7C4B704B19D}"/>
    <cellStyle name="Comma 2 2 2 6 3 2" xfId="1422" xr:uid="{97E5B9BB-0958-412A-BDAB-6F954E1DD1D2}"/>
    <cellStyle name="Comma 2 2 2 6 4" xfId="966" xr:uid="{E67663B3-67D1-492D-A77B-5764734F6103}"/>
    <cellStyle name="Comma 2 2 2 7" xfId="51" xr:uid="{00000000-0005-0000-0000-000032000000}"/>
    <cellStyle name="Comma 2 2 2 7 2" xfId="283" xr:uid="{D4471059-7B40-4089-A4B8-49FCA9BB6783}"/>
    <cellStyle name="Comma 2 2 2 7 2 2" xfId="739" xr:uid="{21C5744C-A7BF-47B1-A44B-31FFE3648F48}"/>
    <cellStyle name="Comma 2 2 2 7 2 2 2" xfId="1651" xr:uid="{FE769F3C-4832-4512-A97C-4DC35749D18B}"/>
    <cellStyle name="Comma 2 2 2 7 2 3" xfId="1195" xr:uid="{038F6655-BA46-4E0D-92C1-51B73CBC53EA}"/>
    <cellStyle name="Comma 2 2 2 7 3" xfId="511" xr:uid="{67053CFC-75E7-4C80-B295-9CFFF6ACEB08}"/>
    <cellStyle name="Comma 2 2 2 7 3 2" xfId="1423" xr:uid="{00D18BBA-B935-4DD4-9568-105D75D4DD9D}"/>
    <cellStyle name="Comma 2 2 2 7 4" xfId="967" xr:uid="{F9B2BC8B-6300-4302-8589-60D7EE3A2229}"/>
    <cellStyle name="Comma 2 2 2 8" xfId="236" xr:uid="{56A3368E-91D7-4315-AB41-22AC12A449C5}"/>
    <cellStyle name="Comma 2 2 2 8 2" xfId="692" xr:uid="{11C57810-6E8A-4C52-96D5-0DB178080CC5}"/>
    <cellStyle name="Comma 2 2 2 8 2 2" xfId="1604" xr:uid="{B2CC2DB5-CA22-4B7E-B4FF-68EC5E17EC40}"/>
    <cellStyle name="Comma 2 2 2 8 3" xfId="1148" xr:uid="{FD3C068D-4468-4242-9EFB-6EF7BAA299D9}"/>
    <cellStyle name="Comma 2 2 2 9" xfId="464" xr:uid="{ACA00D7F-754D-45B2-8463-0AAB80973238}"/>
    <cellStyle name="Comma 2 2 2 9 2" xfId="1376" xr:uid="{FBFD2782-BC18-437D-9391-3595F9FA4EF5}"/>
    <cellStyle name="Comma 2 2 3" xfId="52" xr:uid="{00000000-0005-0000-0000-000033000000}"/>
    <cellStyle name="Comma 2 2 3 2" xfId="53" xr:uid="{00000000-0005-0000-0000-000034000000}"/>
    <cellStyle name="Comma 2 2 3 2 2" xfId="54" xr:uid="{00000000-0005-0000-0000-000035000000}"/>
    <cellStyle name="Comma 2 2 3 2 2 2" xfId="55" xr:uid="{00000000-0005-0000-0000-000036000000}"/>
    <cellStyle name="Comma 2 2 3 2 2 2 2" xfId="56" xr:uid="{00000000-0005-0000-0000-000037000000}"/>
    <cellStyle name="Comma 2 2 3 2 2 2 2 2" xfId="288" xr:uid="{BF84C98D-9733-4B4D-8402-69DF4C515B3E}"/>
    <cellStyle name="Comma 2 2 3 2 2 2 2 2 2" xfId="744" xr:uid="{C07AEAE9-E39D-4ED3-9C3E-5B6E1F52B1F1}"/>
    <cellStyle name="Comma 2 2 3 2 2 2 2 2 2 2" xfId="1656" xr:uid="{FB8FF9E8-3D4F-46B5-A122-1B902ED98A1F}"/>
    <cellStyle name="Comma 2 2 3 2 2 2 2 2 3" xfId="1200" xr:uid="{9B30FE8E-4CA1-45D0-88E7-6E6CE9559B92}"/>
    <cellStyle name="Comma 2 2 3 2 2 2 2 3" xfId="516" xr:uid="{BEBF1D65-AFB6-4BDE-AD7E-0C8E26B068EE}"/>
    <cellStyle name="Comma 2 2 3 2 2 2 2 3 2" xfId="1428" xr:uid="{B793596E-535D-4E3B-AAF6-DFECE753E1CF}"/>
    <cellStyle name="Comma 2 2 3 2 2 2 2 4" xfId="972" xr:uid="{811FCC2B-5E98-4F21-A04E-CA9CA3DBE35C}"/>
    <cellStyle name="Comma 2 2 3 2 2 2 3" xfId="57" xr:uid="{00000000-0005-0000-0000-000038000000}"/>
    <cellStyle name="Comma 2 2 3 2 2 2 3 2" xfId="289" xr:uid="{F2D665BA-821B-492A-B16F-B17929204BEE}"/>
    <cellStyle name="Comma 2 2 3 2 2 2 3 2 2" xfId="745" xr:uid="{0E785A1E-1497-482C-B19F-54F5A6C28299}"/>
    <cellStyle name="Comma 2 2 3 2 2 2 3 2 2 2" xfId="1657" xr:uid="{01A6D9B6-3D6D-4F8B-BA34-B1D07AAFDA2F}"/>
    <cellStyle name="Comma 2 2 3 2 2 2 3 2 3" xfId="1201" xr:uid="{74E5830D-7830-43E1-8C4D-F882D77ADCEA}"/>
    <cellStyle name="Comma 2 2 3 2 2 2 3 3" xfId="517" xr:uid="{6AB4B6CE-3B49-4AAE-84B5-4B16C110FCB0}"/>
    <cellStyle name="Comma 2 2 3 2 2 2 3 3 2" xfId="1429" xr:uid="{7C275580-462C-4DCB-9C1A-49D67EC34E9C}"/>
    <cellStyle name="Comma 2 2 3 2 2 2 3 4" xfId="973" xr:uid="{7F26FBE9-A64C-464D-8F4A-D08C4F3EEA27}"/>
    <cellStyle name="Comma 2 2 3 2 2 2 4" xfId="287" xr:uid="{B379E33E-6942-4435-A63F-F422656D5A02}"/>
    <cellStyle name="Comma 2 2 3 2 2 2 4 2" xfId="743" xr:uid="{1588C5B4-3B79-4AC7-B30C-5BAC0552746D}"/>
    <cellStyle name="Comma 2 2 3 2 2 2 4 2 2" xfId="1655" xr:uid="{13784A50-C9FF-443E-AE15-33DBB6F81E6A}"/>
    <cellStyle name="Comma 2 2 3 2 2 2 4 3" xfId="1199" xr:uid="{E30D079A-E01A-478C-A525-3A97F5F074BE}"/>
    <cellStyle name="Comma 2 2 3 2 2 2 5" xfId="515" xr:uid="{DC3FB69F-78C1-4CE1-B49D-D21FB349CEFD}"/>
    <cellStyle name="Comma 2 2 3 2 2 2 5 2" xfId="1427" xr:uid="{B1121DCC-E500-4900-9184-704E8358070E}"/>
    <cellStyle name="Comma 2 2 3 2 2 2 6" xfId="971" xr:uid="{5C4F5200-C720-438A-8F35-D9072DAA9A79}"/>
    <cellStyle name="Comma 2 2 3 2 2 3" xfId="58" xr:uid="{00000000-0005-0000-0000-000039000000}"/>
    <cellStyle name="Comma 2 2 3 2 2 3 2" xfId="290" xr:uid="{0B430F59-6BE1-4810-A8CC-C16F32250DD7}"/>
    <cellStyle name="Comma 2 2 3 2 2 3 2 2" xfId="746" xr:uid="{61EF344B-B348-4CE9-9B74-96BBB665D0BF}"/>
    <cellStyle name="Comma 2 2 3 2 2 3 2 2 2" xfId="1658" xr:uid="{590BD47C-0202-423A-9A7F-FDD0455A498C}"/>
    <cellStyle name="Comma 2 2 3 2 2 3 2 3" xfId="1202" xr:uid="{6BCF17EB-40E9-4180-8E55-7EBB700A2A8B}"/>
    <cellStyle name="Comma 2 2 3 2 2 3 3" xfId="518" xr:uid="{D7874982-5206-4078-9D53-7E360BD8D515}"/>
    <cellStyle name="Comma 2 2 3 2 2 3 3 2" xfId="1430" xr:uid="{CDD4E7E2-0E71-422A-8653-E675745CF962}"/>
    <cellStyle name="Comma 2 2 3 2 2 3 4" xfId="974" xr:uid="{11CEF2AB-75A5-4D7A-A333-0173E8CA92A9}"/>
    <cellStyle name="Comma 2 2 3 2 2 4" xfId="59" xr:uid="{00000000-0005-0000-0000-00003A000000}"/>
    <cellStyle name="Comma 2 2 3 2 2 4 2" xfId="291" xr:uid="{D9D78081-9E42-4061-8194-04A06086371C}"/>
    <cellStyle name="Comma 2 2 3 2 2 4 2 2" xfId="747" xr:uid="{CA72D392-6DFE-4FC3-A7B1-7CE18C2E8354}"/>
    <cellStyle name="Comma 2 2 3 2 2 4 2 2 2" xfId="1659" xr:uid="{FA534590-285B-4D9D-97BC-49A5B87F11B0}"/>
    <cellStyle name="Comma 2 2 3 2 2 4 2 3" xfId="1203" xr:uid="{E8CD4B1F-B235-4713-86AC-CC4EC6B8748F}"/>
    <cellStyle name="Comma 2 2 3 2 2 4 3" xfId="519" xr:uid="{33BA8445-5777-4E8C-B525-CAB0D1439767}"/>
    <cellStyle name="Comma 2 2 3 2 2 4 3 2" xfId="1431" xr:uid="{EAC8DFAA-BD32-4438-9A86-4F4A242B51EA}"/>
    <cellStyle name="Comma 2 2 3 2 2 4 4" xfId="975" xr:uid="{FDFA1D60-B3D0-4822-A29A-EBD87B945C30}"/>
    <cellStyle name="Comma 2 2 3 2 2 5" xfId="286" xr:uid="{1CD32597-9A47-4762-9AC9-4502459D2F31}"/>
    <cellStyle name="Comma 2 2 3 2 2 5 2" xfId="742" xr:uid="{66F1FB33-979C-4A02-A4A2-AF1297E582E1}"/>
    <cellStyle name="Comma 2 2 3 2 2 5 2 2" xfId="1654" xr:uid="{07696BB4-11FC-4D92-8F4B-FB64FC550313}"/>
    <cellStyle name="Comma 2 2 3 2 2 5 3" xfId="1198" xr:uid="{A873FBD5-7914-4347-AD4B-06AC623C4173}"/>
    <cellStyle name="Comma 2 2 3 2 2 6" xfId="514" xr:uid="{B7CAC41B-5954-479C-8D20-0EBDFE0ADD6C}"/>
    <cellStyle name="Comma 2 2 3 2 2 6 2" xfId="1426" xr:uid="{6C84E52C-1002-4E3B-890A-08F5DFA4423D}"/>
    <cellStyle name="Comma 2 2 3 2 2 7" xfId="970" xr:uid="{8D6887E1-A492-4ECD-84E9-2CBACDB4DC12}"/>
    <cellStyle name="Comma 2 2 3 2 3" xfId="60" xr:uid="{00000000-0005-0000-0000-00003B000000}"/>
    <cellStyle name="Comma 2 2 3 2 3 2" xfId="61" xr:uid="{00000000-0005-0000-0000-00003C000000}"/>
    <cellStyle name="Comma 2 2 3 2 3 2 2" xfId="293" xr:uid="{70D956E0-CD34-4DBE-B911-7E68B8BF8D55}"/>
    <cellStyle name="Comma 2 2 3 2 3 2 2 2" xfId="749" xr:uid="{8A230092-90CB-4D47-9941-C38C10940464}"/>
    <cellStyle name="Comma 2 2 3 2 3 2 2 2 2" xfId="1661" xr:uid="{523C496B-47C8-4969-9128-24FA1C36BFD6}"/>
    <cellStyle name="Comma 2 2 3 2 3 2 2 3" xfId="1205" xr:uid="{DB459DCA-6040-493A-B0AE-236B1473A003}"/>
    <cellStyle name="Comma 2 2 3 2 3 2 3" xfId="521" xr:uid="{0D2349C0-1774-460F-956E-E0EB34AEE419}"/>
    <cellStyle name="Comma 2 2 3 2 3 2 3 2" xfId="1433" xr:uid="{1F281D5F-99D2-48AF-B230-C94430C5503C}"/>
    <cellStyle name="Comma 2 2 3 2 3 2 4" xfId="977" xr:uid="{972DC58F-94EF-4A2E-8A79-DA8E3B6C21B4}"/>
    <cellStyle name="Comma 2 2 3 2 3 3" xfId="62" xr:uid="{00000000-0005-0000-0000-00003D000000}"/>
    <cellStyle name="Comma 2 2 3 2 3 3 2" xfId="294" xr:uid="{F5A8880F-1041-4071-90BF-18DA286D3DD9}"/>
    <cellStyle name="Comma 2 2 3 2 3 3 2 2" xfId="750" xr:uid="{628ACD88-70F3-4C98-95B1-2988B2CF1401}"/>
    <cellStyle name="Comma 2 2 3 2 3 3 2 2 2" xfId="1662" xr:uid="{FEAFD674-D96C-4ABC-8919-16EBF4383C8F}"/>
    <cellStyle name="Comma 2 2 3 2 3 3 2 3" xfId="1206" xr:uid="{0FC20D34-6F89-4CB2-82F8-E4D78DC41495}"/>
    <cellStyle name="Comma 2 2 3 2 3 3 3" xfId="522" xr:uid="{8E8A2575-7812-4594-89FA-FE844E844DC8}"/>
    <cellStyle name="Comma 2 2 3 2 3 3 3 2" xfId="1434" xr:uid="{8027A8D3-45A6-44A3-A4F1-CA7BF4E24145}"/>
    <cellStyle name="Comma 2 2 3 2 3 3 4" xfId="978" xr:uid="{CFD636AB-97B3-44D1-821F-BB81563EF73B}"/>
    <cellStyle name="Comma 2 2 3 2 3 4" xfId="292" xr:uid="{F029D5A4-4296-441D-A6BB-2E05A84CA680}"/>
    <cellStyle name="Comma 2 2 3 2 3 4 2" xfId="748" xr:uid="{9727B9A4-DEA7-40D3-9039-B36C923A08C9}"/>
    <cellStyle name="Comma 2 2 3 2 3 4 2 2" xfId="1660" xr:uid="{BE9FF696-0B1A-44F4-BB99-CD3CA6907EDC}"/>
    <cellStyle name="Comma 2 2 3 2 3 4 3" xfId="1204" xr:uid="{55DAC654-AB3A-4C51-A1CC-56CEC7FFFB2E}"/>
    <cellStyle name="Comma 2 2 3 2 3 5" xfId="520" xr:uid="{C357FFF4-C0B3-4FE3-BCD0-25D282B17B04}"/>
    <cellStyle name="Comma 2 2 3 2 3 5 2" xfId="1432" xr:uid="{94B624D7-BE42-4011-8E95-83ADABAD84D1}"/>
    <cellStyle name="Comma 2 2 3 2 3 6" xfId="976" xr:uid="{59FDBDF6-0297-47CA-87BA-B04EFFCE5B11}"/>
    <cellStyle name="Comma 2 2 3 2 4" xfId="63" xr:uid="{00000000-0005-0000-0000-00003E000000}"/>
    <cellStyle name="Comma 2 2 3 2 4 2" xfId="295" xr:uid="{59469DAD-1D51-4897-87DA-FD8C84436323}"/>
    <cellStyle name="Comma 2 2 3 2 4 2 2" xfId="751" xr:uid="{E5FE19F8-7034-4758-8C12-752145F1B866}"/>
    <cellStyle name="Comma 2 2 3 2 4 2 2 2" xfId="1663" xr:uid="{111CB370-AC4F-4100-B84A-D8D3552B1C81}"/>
    <cellStyle name="Comma 2 2 3 2 4 2 3" xfId="1207" xr:uid="{A3B288AC-1F05-4BC5-AEBC-5714335B2363}"/>
    <cellStyle name="Comma 2 2 3 2 4 3" xfId="523" xr:uid="{6E7E957D-1549-44B6-BE1F-66B1A372E612}"/>
    <cellStyle name="Comma 2 2 3 2 4 3 2" xfId="1435" xr:uid="{996DF9A7-9FA5-4236-A155-392AFC7693E0}"/>
    <cellStyle name="Comma 2 2 3 2 4 4" xfId="979" xr:uid="{61B6AF7E-6A31-46D3-9E09-8D332F437FFB}"/>
    <cellStyle name="Comma 2 2 3 2 5" xfId="64" xr:uid="{00000000-0005-0000-0000-00003F000000}"/>
    <cellStyle name="Comma 2 2 3 2 5 2" xfId="296" xr:uid="{C1CA8CB9-B818-42B8-B48C-084538A02FC2}"/>
    <cellStyle name="Comma 2 2 3 2 5 2 2" xfId="752" xr:uid="{9BF2FFC2-C99D-4EFB-891D-5695B881B2C3}"/>
    <cellStyle name="Comma 2 2 3 2 5 2 2 2" xfId="1664" xr:uid="{74680651-243C-4015-9B1A-501C296B797C}"/>
    <cellStyle name="Comma 2 2 3 2 5 2 3" xfId="1208" xr:uid="{6A358E90-6271-4D82-984C-CD4F40D593BC}"/>
    <cellStyle name="Comma 2 2 3 2 5 3" xfId="524" xr:uid="{6106F593-10C5-42E2-8027-E360E05670E7}"/>
    <cellStyle name="Comma 2 2 3 2 5 3 2" xfId="1436" xr:uid="{C921148C-F0C2-448E-8999-3B49C8152405}"/>
    <cellStyle name="Comma 2 2 3 2 5 4" xfId="980" xr:uid="{14616162-F8B6-445C-B15B-A0C8D2D2DBC3}"/>
    <cellStyle name="Comma 2 2 3 2 6" xfId="285" xr:uid="{50D22B80-FCE3-4649-A44C-818E342D2480}"/>
    <cellStyle name="Comma 2 2 3 2 6 2" xfId="741" xr:uid="{E59E5727-80B0-4A8E-AEBC-922070B46AC1}"/>
    <cellStyle name="Comma 2 2 3 2 6 2 2" xfId="1653" xr:uid="{C60BBF75-6C5E-43B0-84EF-A3A5AD89CF11}"/>
    <cellStyle name="Comma 2 2 3 2 6 3" xfId="1197" xr:uid="{380D26C2-8AC4-4640-8058-41CDA808537F}"/>
    <cellStyle name="Comma 2 2 3 2 7" xfId="513" xr:uid="{69E63279-5267-4A15-8E97-3BFB3FEDCFFB}"/>
    <cellStyle name="Comma 2 2 3 2 7 2" xfId="1425" xr:uid="{E1E29B4D-88C1-4DE7-902A-C1880C54A460}"/>
    <cellStyle name="Comma 2 2 3 2 8" xfId="969" xr:uid="{ACBAA1C2-727D-42F4-B4D4-C8B0B2AEB3DF}"/>
    <cellStyle name="Comma 2 2 3 3" xfId="65" xr:uid="{00000000-0005-0000-0000-000040000000}"/>
    <cellStyle name="Comma 2 2 3 3 2" xfId="66" xr:uid="{00000000-0005-0000-0000-000041000000}"/>
    <cellStyle name="Comma 2 2 3 3 2 2" xfId="67" xr:uid="{00000000-0005-0000-0000-000042000000}"/>
    <cellStyle name="Comma 2 2 3 3 2 2 2" xfId="299" xr:uid="{3FB6F587-C9CB-437F-8222-3842C3E35BB1}"/>
    <cellStyle name="Comma 2 2 3 3 2 2 2 2" xfId="755" xr:uid="{23B8F9A9-A0F1-4219-B4B9-3EA3F6BB97BD}"/>
    <cellStyle name="Comma 2 2 3 3 2 2 2 2 2" xfId="1667" xr:uid="{0E0A7AA9-48D8-458F-9E7F-C8DDEDC87076}"/>
    <cellStyle name="Comma 2 2 3 3 2 2 2 3" xfId="1211" xr:uid="{01A7BEFD-37F2-49F2-9297-488973D988D7}"/>
    <cellStyle name="Comma 2 2 3 3 2 2 3" xfId="527" xr:uid="{EE054D19-E3CA-4513-A807-1C53CE3866DD}"/>
    <cellStyle name="Comma 2 2 3 3 2 2 3 2" xfId="1439" xr:uid="{9E11520F-1C5B-4D71-AD65-07F503D263BD}"/>
    <cellStyle name="Comma 2 2 3 3 2 2 4" xfId="983" xr:uid="{F9376B62-94E2-4641-BF7A-18AB8D9F8A18}"/>
    <cellStyle name="Comma 2 2 3 3 2 3" xfId="68" xr:uid="{00000000-0005-0000-0000-000043000000}"/>
    <cellStyle name="Comma 2 2 3 3 2 3 2" xfId="300" xr:uid="{D7BE679D-27BF-4C6B-BEB4-E5A7CA553C05}"/>
    <cellStyle name="Comma 2 2 3 3 2 3 2 2" xfId="756" xr:uid="{CD9873A7-3EFB-4DE1-9787-F356DDF7A206}"/>
    <cellStyle name="Comma 2 2 3 3 2 3 2 2 2" xfId="1668" xr:uid="{C4E26335-0AE6-4A9C-B3FE-0697B4F5D1E7}"/>
    <cellStyle name="Comma 2 2 3 3 2 3 2 3" xfId="1212" xr:uid="{672287F1-D7C6-4BAE-828C-D5CCF1E73901}"/>
    <cellStyle name="Comma 2 2 3 3 2 3 3" xfId="528" xr:uid="{A68E62CE-CD87-41BE-8AD4-F65740AC99AE}"/>
    <cellStyle name="Comma 2 2 3 3 2 3 3 2" xfId="1440" xr:uid="{6A1919A4-09B8-46E5-B660-B4ACF6970879}"/>
    <cellStyle name="Comma 2 2 3 3 2 3 4" xfId="984" xr:uid="{1992E00C-9634-48D2-AB89-AC68C19C85E0}"/>
    <cellStyle name="Comma 2 2 3 3 2 4" xfId="298" xr:uid="{D2E7B49F-E7A5-4628-BCFC-280B509DAD39}"/>
    <cellStyle name="Comma 2 2 3 3 2 4 2" xfId="754" xr:uid="{FCAE93FA-82AB-4C47-96EF-9FCA9FB11F02}"/>
    <cellStyle name="Comma 2 2 3 3 2 4 2 2" xfId="1666" xr:uid="{E798DA2E-13CF-488F-9240-EEC375AB80EE}"/>
    <cellStyle name="Comma 2 2 3 3 2 4 3" xfId="1210" xr:uid="{79D66DA1-396F-409D-A0D5-C00126099799}"/>
    <cellStyle name="Comma 2 2 3 3 2 5" xfId="526" xr:uid="{187BA3D8-CB28-4603-AFEF-EBC640ADB21F}"/>
    <cellStyle name="Comma 2 2 3 3 2 5 2" xfId="1438" xr:uid="{5A56A397-67FB-4982-81A6-95C313FD758B}"/>
    <cellStyle name="Comma 2 2 3 3 2 6" xfId="982" xr:uid="{FCB242A0-0076-4DEC-BC21-FF1C2AEA7A9E}"/>
    <cellStyle name="Comma 2 2 3 3 3" xfId="69" xr:uid="{00000000-0005-0000-0000-000044000000}"/>
    <cellStyle name="Comma 2 2 3 3 3 2" xfId="301" xr:uid="{A69750F1-32DB-4E2E-BB07-3FD7CBB7D40E}"/>
    <cellStyle name="Comma 2 2 3 3 3 2 2" xfId="757" xr:uid="{F2E1422F-3A25-4A07-B6B8-DD7B01F97D5E}"/>
    <cellStyle name="Comma 2 2 3 3 3 2 2 2" xfId="1669" xr:uid="{6C5B9CA8-2C3F-4870-A05A-9CD961F15A62}"/>
    <cellStyle name="Comma 2 2 3 3 3 2 3" xfId="1213" xr:uid="{2CE64B0A-D55E-4FC7-860D-0A74544C1429}"/>
    <cellStyle name="Comma 2 2 3 3 3 3" xfId="529" xr:uid="{810ADDE4-1AAC-4BFC-BD8B-967B875A0C2E}"/>
    <cellStyle name="Comma 2 2 3 3 3 3 2" xfId="1441" xr:uid="{0C5005CB-1190-4DF6-B004-8856AD236484}"/>
    <cellStyle name="Comma 2 2 3 3 3 4" xfId="985" xr:uid="{04302977-F393-4BFC-951A-019D0AF537B7}"/>
    <cellStyle name="Comma 2 2 3 3 4" xfId="70" xr:uid="{00000000-0005-0000-0000-000045000000}"/>
    <cellStyle name="Comma 2 2 3 3 4 2" xfId="302" xr:uid="{A62B7AE2-1DFF-45EA-B614-50378C129EAC}"/>
    <cellStyle name="Comma 2 2 3 3 4 2 2" xfId="758" xr:uid="{2191E844-276B-4AF8-84F4-93E42C1E160E}"/>
    <cellStyle name="Comma 2 2 3 3 4 2 2 2" xfId="1670" xr:uid="{C2BD8319-155D-4C90-9A54-F72C8B526180}"/>
    <cellStyle name="Comma 2 2 3 3 4 2 3" xfId="1214" xr:uid="{93E8EC93-4DC6-4FCA-9056-64A747C6DDF9}"/>
    <cellStyle name="Comma 2 2 3 3 4 3" xfId="530" xr:uid="{1024D5D2-DDC6-45DB-8E18-4E86E2F06273}"/>
    <cellStyle name="Comma 2 2 3 3 4 3 2" xfId="1442" xr:uid="{1F13D5CE-5663-4274-B2F9-CCEE30A1DFF9}"/>
    <cellStyle name="Comma 2 2 3 3 4 4" xfId="986" xr:uid="{A316E4A9-35EB-4F9B-AE36-FCBDF832B965}"/>
    <cellStyle name="Comma 2 2 3 3 5" xfId="297" xr:uid="{7F9A1067-CB9C-4ACC-9CEF-436C9F0E8864}"/>
    <cellStyle name="Comma 2 2 3 3 5 2" xfId="753" xr:uid="{96EC4F86-DFBA-4B4A-A90A-30319A9E770B}"/>
    <cellStyle name="Comma 2 2 3 3 5 2 2" xfId="1665" xr:uid="{DC152D8C-D649-453A-876A-36464C65E4DB}"/>
    <cellStyle name="Comma 2 2 3 3 5 3" xfId="1209" xr:uid="{EE443676-7622-40F5-ACD3-5B642503CD39}"/>
    <cellStyle name="Comma 2 2 3 3 6" xfId="525" xr:uid="{CE263187-201C-44A9-B6E8-42CDDC83FC8C}"/>
    <cellStyle name="Comma 2 2 3 3 6 2" xfId="1437" xr:uid="{996F5230-A56E-44D1-9975-9C8006ADF431}"/>
    <cellStyle name="Comma 2 2 3 3 7" xfId="981" xr:uid="{1F0420B0-9C44-4B26-AFF6-E2E2644A2AF8}"/>
    <cellStyle name="Comma 2 2 3 4" xfId="71" xr:uid="{00000000-0005-0000-0000-000046000000}"/>
    <cellStyle name="Comma 2 2 3 4 2" xfId="72" xr:uid="{00000000-0005-0000-0000-000047000000}"/>
    <cellStyle name="Comma 2 2 3 4 2 2" xfId="304" xr:uid="{B15986C4-FF4D-4BC4-8D84-F2CB5E439E32}"/>
    <cellStyle name="Comma 2 2 3 4 2 2 2" xfId="760" xr:uid="{D1EE8736-26B2-4FA8-AED2-2F0DBB5A4B99}"/>
    <cellStyle name="Comma 2 2 3 4 2 2 2 2" xfId="1672" xr:uid="{BE50850F-D552-4951-9AAD-4D18F7185250}"/>
    <cellStyle name="Comma 2 2 3 4 2 2 3" xfId="1216" xr:uid="{71E920B6-DC52-4864-A990-7C5C69D1E2BC}"/>
    <cellStyle name="Comma 2 2 3 4 2 3" xfId="532" xr:uid="{5DD75A9B-36C6-4B31-BB8F-1F81DA949BB2}"/>
    <cellStyle name="Comma 2 2 3 4 2 3 2" xfId="1444" xr:uid="{81E2DCBA-2BFE-4D93-AC13-DAA58000C632}"/>
    <cellStyle name="Comma 2 2 3 4 2 4" xfId="988" xr:uid="{C13C1B29-4BF4-4F96-885C-D4D95248F9C2}"/>
    <cellStyle name="Comma 2 2 3 4 3" xfId="73" xr:uid="{00000000-0005-0000-0000-000048000000}"/>
    <cellStyle name="Comma 2 2 3 4 3 2" xfId="305" xr:uid="{4B583B26-8573-4D6F-A007-78EF0D253B14}"/>
    <cellStyle name="Comma 2 2 3 4 3 2 2" xfId="761" xr:uid="{E691EF6A-8CF6-4A66-BABA-3894E5195D22}"/>
    <cellStyle name="Comma 2 2 3 4 3 2 2 2" xfId="1673" xr:uid="{F9A1C707-9DCA-4BD3-9A0E-EFAA71B659FC}"/>
    <cellStyle name="Comma 2 2 3 4 3 2 3" xfId="1217" xr:uid="{E6CBBCC6-BA83-489D-BE5C-B12964EC692B}"/>
    <cellStyle name="Comma 2 2 3 4 3 3" xfId="533" xr:uid="{DB24BA2D-3877-4DA5-B031-10BBF67D24E0}"/>
    <cellStyle name="Comma 2 2 3 4 3 3 2" xfId="1445" xr:uid="{BB8B9D2F-5F0D-4C38-AA1E-A00E2FC764B1}"/>
    <cellStyle name="Comma 2 2 3 4 3 4" xfId="989" xr:uid="{A5C941E5-ECA7-4AFD-8D47-B8E92D0534C2}"/>
    <cellStyle name="Comma 2 2 3 4 4" xfId="303" xr:uid="{D462D8BE-3660-4B8E-BD70-A4FA004DDF7F}"/>
    <cellStyle name="Comma 2 2 3 4 4 2" xfId="759" xr:uid="{8EA43253-A5CB-4207-A2CA-A553E872EB7D}"/>
    <cellStyle name="Comma 2 2 3 4 4 2 2" xfId="1671" xr:uid="{3E406523-2303-4D77-BC9B-5D9EB0F3FEF3}"/>
    <cellStyle name="Comma 2 2 3 4 4 3" xfId="1215" xr:uid="{ED5241F3-3F7E-4CF6-8ADE-669A96AF8309}"/>
    <cellStyle name="Comma 2 2 3 4 5" xfId="531" xr:uid="{A94D5BF6-4DBF-48B3-AE13-884E9D06622C}"/>
    <cellStyle name="Comma 2 2 3 4 5 2" xfId="1443" xr:uid="{413C35FC-A28F-46E7-BB91-9BF32EE8C0FC}"/>
    <cellStyle name="Comma 2 2 3 4 6" xfId="987" xr:uid="{60E235C8-5BF0-45BC-81B7-C557A07B9414}"/>
    <cellStyle name="Comma 2 2 3 5" xfId="74" xr:uid="{00000000-0005-0000-0000-000049000000}"/>
    <cellStyle name="Comma 2 2 3 5 2" xfId="306" xr:uid="{AD2CBB6B-7CE4-4F55-BB24-9A82C3F9D903}"/>
    <cellStyle name="Comma 2 2 3 5 2 2" xfId="762" xr:uid="{F80D0C02-ACF7-4C34-867D-A0EAB49AD474}"/>
    <cellStyle name="Comma 2 2 3 5 2 2 2" xfId="1674" xr:uid="{328AFF40-BD27-40EE-8447-3B50143BAF55}"/>
    <cellStyle name="Comma 2 2 3 5 2 3" xfId="1218" xr:uid="{C4824EC3-CD79-410A-AD0C-EA9F79DA6253}"/>
    <cellStyle name="Comma 2 2 3 5 3" xfId="534" xr:uid="{8245C67E-5C8D-47E8-AA20-EE25FA119FC3}"/>
    <cellStyle name="Comma 2 2 3 5 3 2" xfId="1446" xr:uid="{58F325AF-C305-4081-9E0A-DB81E1A8828B}"/>
    <cellStyle name="Comma 2 2 3 5 4" xfId="990" xr:uid="{E6DF434C-2447-4DE4-9ED5-5E5E942BB59B}"/>
    <cellStyle name="Comma 2 2 3 6" xfId="75" xr:uid="{00000000-0005-0000-0000-00004A000000}"/>
    <cellStyle name="Comma 2 2 3 6 2" xfId="307" xr:uid="{C0D3A374-50BA-4B1B-B535-AC4DFABBEEA1}"/>
    <cellStyle name="Comma 2 2 3 6 2 2" xfId="763" xr:uid="{BA09690F-9553-4ECE-ABC5-B5DB88065251}"/>
    <cellStyle name="Comma 2 2 3 6 2 2 2" xfId="1675" xr:uid="{37FBA6C3-4323-4B82-81ED-5F447970384D}"/>
    <cellStyle name="Comma 2 2 3 6 2 3" xfId="1219" xr:uid="{4A139C98-26C8-4FC6-B483-100ADF813A8E}"/>
    <cellStyle name="Comma 2 2 3 6 3" xfId="535" xr:uid="{CB65981E-B9BF-4CDE-AEB8-EF0018170D5E}"/>
    <cellStyle name="Comma 2 2 3 6 3 2" xfId="1447" xr:uid="{1D82F600-3F9E-4D54-B518-0A7006F67D8E}"/>
    <cellStyle name="Comma 2 2 3 6 4" xfId="991" xr:uid="{B0E3116D-84FE-43FC-986D-7352E6331795}"/>
    <cellStyle name="Comma 2 2 3 7" xfId="284" xr:uid="{AC41243C-C7FA-42CB-A847-A84E23FE8FE5}"/>
    <cellStyle name="Comma 2 2 3 7 2" xfId="740" xr:uid="{7D098E44-8B02-4D8E-B74C-24DCB14BA824}"/>
    <cellStyle name="Comma 2 2 3 7 2 2" xfId="1652" xr:uid="{0E14C113-14A4-4EBD-B5EC-A9CE874D7AE1}"/>
    <cellStyle name="Comma 2 2 3 7 3" xfId="1196" xr:uid="{A11861A7-DD67-4D75-9C4B-867B958D3E96}"/>
    <cellStyle name="Comma 2 2 3 8" xfId="512" xr:uid="{D773B19A-1354-4B9B-9863-8384F19CAF1F}"/>
    <cellStyle name="Comma 2 2 3 8 2" xfId="1424" xr:uid="{93ECF80B-2E4A-414E-820E-6D4F8E729951}"/>
    <cellStyle name="Comma 2 2 3 9" xfId="968" xr:uid="{2B9DB534-6AB0-42E9-BF28-C4D8ADE1A1D3}"/>
    <cellStyle name="Comma 2 2 4" xfId="76" xr:uid="{00000000-0005-0000-0000-00004B000000}"/>
    <cellStyle name="Comma 2 2 4 2" xfId="77" xr:uid="{00000000-0005-0000-0000-00004C000000}"/>
    <cellStyle name="Comma 2 2 4 2 2" xfId="78" xr:uid="{00000000-0005-0000-0000-00004D000000}"/>
    <cellStyle name="Comma 2 2 4 2 2 2" xfId="79" xr:uid="{00000000-0005-0000-0000-00004E000000}"/>
    <cellStyle name="Comma 2 2 4 2 2 2 2" xfId="311" xr:uid="{733C3846-8FF1-476A-B154-93AAE3B4F303}"/>
    <cellStyle name="Comma 2 2 4 2 2 2 2 2" xfId="767" xr:uid="{2E1CC60C-CC99-4682-A0EC-32847E4FB2D0}"/>
    <cellStyle name="Comma 2 2 4 2 2 2 2 2 2" xfId="1679" xr:uid="{36EA1EF2-3892-4225-8B41-708413BEEDC4}"/>
    <cellStyle name="Comma 2 2 4 2 2 2 2 3" xfId="1223" xr:uid="{5BC78CD2-CEBA-4339-A9DB-EF7E6FE1EB16}"/>
    <cellStyle name="Comma 2 2 4 2 2 2 3" xfId="539" xr:uid="{3A14DE7E-2318-4474-850E-6D0EB6D29DE3}"/>
    <cellStyle name="Comma 2 2 4 2 2 2 3 2" xfId="1451" xr:uid="{8D9C1EDB-3215-4530-8DF6-0BC3B69DE47C}"/>
    <cellStyle name="Comma 2 2 4 2 2 2 4" xfId="995" xr:uid="{7F1798F8-F694-432B-B9A8-BAFB31B09130}"/>
    <cellStyle name="Comma 2 2 4 2 2 3" xfId="80" xr:uid="{00000000-0005-0000-0000-00004F000000}"/>
    <cellStyle name="Comma 2 2 4 2 2 3 2" xfId="312" xr:uid="{EC5F3B2D-3BB4-4AAD-BAD5-42437801934E}"/>
    <cellStyle name="Comma 2 2 4 2 2 3 2 2" xfId="768" xr:uid="{D8F5DAB1-78BD-4189-B395-7DC8B791E4EF}"/>
    <cellStyle name="Comma 2 2 4 2 2 3 2 2 2" xfId="1680" xr:uid="{AEE37B9C-8B9B-480D-BF8A-8D558EC94830}"/>
    <cellStyle name="Comma 2 2 4 2 2 3 2 3" xfId="1224" xr:uid="{E4834992-5EE7-490E-939F-88C3F7696DCE}"/>
    <cellStyle name="Comma 2 2 4 2 2 3 3" xfId="540" xr:uid="{81B16047-D615-43A7-ADCA-FF0B425FDF61}"/>
    <cellStyle name="Comma 2 2 4 2 2 3 3 2" xfId="1452" xr:uid="{1D784F30-E763-4FF3-BF92-7A98D2566302}"/>
    <cellStyle name="Comma 2 2 4 2 2 3 4" xfId="996" xr:uid="{9A3C5CBC-412E-49F8-8999-C59BF5816547}"/>
    <cellStyle name="Comma 2 2 4 2 2 4" xfId="310" xr:uid="{C1E762E3-71C7-419E-97BA-D61E7215D533}"/>
    <cellStyle name="Comma 2 2 4 2 2 4 2" xfId="766" xr:uid="{A15C9D66-1FB4-4677-8B86-83D9B3091248}"/>
    <cellStyle name="Comma 2 2 4 2 2 4 2 2" xfId="1678" xr:uid="{49673621-3C43-4B88-8E60-089EE1AB6D2C}"/>
    <cellStyle name="Comma 2 2 4 2 2 4 3" xfId="1222" xr:uid="{76CE935A-5832-4BDA-9E3C-F7D14114AAF9}"/>
    <cellStyle name="Comma 2 2 4 2 2 5" xfId="538" xr:uid="{CD56732B-52C4-44D0-9F78-F16AC2F34B0A}"/>
    <cellStyle name="Comma 2 2 4 2 2 5 2" xfId="1450" xr:uid="{5DA89857-895A-44D2-B7CB-F4F4AC74826C}"/>
    <cellStyle name="Comma 2 2 4 2 2 6" xfId="994" xr:uid="{D8635173-05E2-44F8-82B7-F1C6460027C6}"/>
    <cellStyle name="Comma 2 2 4 2 3" xfId="81" xr:uid="{00000000-0005-0000-0000-000050000000}"/>
    <cellStyle name="Comma 2 2 4 2 3 2" xfId="313" xr:uid="{D95B573A-6B1A-430F-ACC8-04B29F5C30CD}"/>
    <cellStyle name="Comma 2 2 4 2 3 2 2" xfId="769" xr:uid="{935A3EB0-DD4D-4D87-8808-F946C94FF95E}"/>
    <cellStyle name="Comma 2 2 4 2 3 2 2 2" xfId="1681" xr:uid="{912DFFE4-E84D-4BB6-88E8-8562D4C67366}"/>
    <cellStyle name="Comma 2 2 4 2 3 2 3" xfId="1225" xr:uid="{D7D15A2B-EC56-4EE9-AD26-711928A0745C}"/>
    <cellStyle name="Comma 2 2 4 2 3 3" xfId="541" xr:uid="{27122A1D-7294-462F-B880-CA57F43B1D9B}"/>
    <cellStyle name="Comma 2 2 4 2 3 3 2" xfId="1453" xr:uid="{8E79D160-0261-4075-8231-36B16103730D}"/>
    <cellStyle name="Comma 2 2 4 2 3 4" xfId="997" xr:uid="{A2076BC2-2475-47B4-B67A-D552A4370178}"/>
    <cellStyle name="Comma 2 2 4 2 4" xfId="82" xr:uid="{00000000-0005-0000-0000-000051000000}"/>
    <cellStyle name="Comma 2 2 4 2 4 2" xfId="314" xr:uid="{D3EA0D3F-0D8B-4BA5-B7CA-FEA8E28A45AB}"/>
    <cellStyle name="Comma 2 2 4 2 4 2 2" xfId="770" xr:uid="{AFF667C5-11E7-4CF7-B7D2-06520AADA881}"/>
    <cellStyle name="Comma 2 2 4 2 4 2 2 2" xfId="1682" xr:uid="{EFD8FAB4-AA5A-4053-8619-11B10429D696}"/>
    <cellStyle name="Comma 2 2 4 2 4 2 3" xfId="1226" xr:uid="{022BD28C-6AAC-49A6-B142-EE58B433B0C4}"/>
    <cellStyle name="Comma 2 2 4 2 4 3" xfId="542" xr:uid="{885D1F59-EF76-437A-B788-8FDEC09580BB}"/>
    <cellStyle name="Comma 2 2 4 2 4 3 2" xfId="1454" xr:uid="{BE5EE927-E72C-4EDC-9B3F-9D9EAB7460E8}"/>
    <cellStyle name="Comma 2 2 4 2 4 4" xfId="998" xr:uid="{33DA37BF-2CD5-47E3-867A-A0A68389CE74}"/>
    <cellStyle name="Comma 2 2 4 2 5" xfId="309" xr:uid="{1BB2706F-7E22-4E79-9D04-902BF53C5FEA}"/>
    <cellStyle name="Comma 2 2 4 2 5 2" xfId="765" xr:uid="{F3BD3ADB-D481-4623-830B-669341EDFD18}"/>
    <cellStyle name="Comma 2 2 4 2 5 2 2" xfId="1677" xr:uid="{E570DCA8-20E4-42B5-BA25-96DCFA21C8B0}"/>
    <cellStyle name="Comma 2 2 4 2 5 3" xfId="1221" xr:uid="{6430D7D2-BA1F-4C80-9371-D5AE831724FD}"/>
    <cellStyle name="Comma 2 2 4 2 6" xfId="537" xr:uid="{07D29621-04C9-4CC3-B513-8A9630B0055A}"/>
    <cellStyle name="Comma 2 2 4 2 6 2" xfId="1449" xr:uid="{A1EBA065-B4CE-4B7C-AE69-523847DDDD12}"/>
    <cellStyle name="Comma 2 2 4 2 7" xfId="993" xr:uid="{2FC0C6CE-CCEE-46CC-AE9D-AE85E6FC4349}"/>
    <cellStyle name="Comma 2 2 4 3" xfId="83" xr:uid="{00000000-0005-0000-0000-000052000000}"/>
    <cellStyle name="Comma 2 2 4 3 2" xfId="84" xr:uid="{00000000-0005-0000-0000-000053000000}"/>
    <cellStyle name="Comma 2 2 4 3 2 2" xfId="316" xr:uid="{6F672181-93C9-4537-A6C2-C0874DA06721}"/>
    <cellStyle name="Comma 2 2 4 3 2 2 2" xfId="772" xr:uid="{A435D7A4-853C-41CD-8E7C-DCE7307904FD}"/>
    <cellStyle name="Comma 2 2 4 3 2 2 2 2" xfId="1684" xr:uid="{62F8B468-A796-4919-B91B-4B3D9EA53389}"/>
    <cellStyle name="Comma 2 2 4 3 2 2 3" xfId="1228" xr:uid="{E8D45884-AA68-405A-B17C-2A3BB9F0EC50}"/>
    <cellStyle name="Comma 2 2 4 3 2 3" xfId="544" xr:uid="{FA90A903-6C9C-4F74-94B2-3A933A976D9C}"/>
    <cellStyle name="Comma 2 2 4 3 2 3 2" xfId="1456" xr:uid="{39C00AA3-9E9F-4049-859A-2EF1D9F9F449}"/>
    <cellStyle name="Comma 2 2 4 3 2 4" xfId="1000" xr:uid="{14CF3A1D-A8CD-4BC0-BDFD-BFF99754833B}"/>
    <cellStyle name="Comma 2 2 4 3 3" xfId="85" xr:uid="{00000000-0005-0000-0000-000054000000}"/>
    <cellStyle name="Comma 2 2 4 3 3 2" xfId="317" xr:uid="{10B7A6F5-53C8-4BD7-BFF9-70C52CB31C9C}"/>
    <cellStyle name="Comma 2 2 4 3 3 2 2" xfId="773" xr:uid="{0B302ECF-FDC7-4872-8A88-FF7D897D1EB3}"/>
    <cellStyle name="Comma 2 2 4 3 3 2 2 2" xfId="1685" xr:uid="{1A08F544-48C4-469A-85AA-BA8482D958AB}"/>
    <cellStyle name="Comma 2 2 4 3 3 2 3" xfId="1229" xr:uid="{DF6B3307-759D-481E-80CD-999F10D74FEB}"/>
    <cellStyle name="Comma 2 2 4 3 3 3" xfId="545" xr:uid="{CC59E2D6-C09C-481D-9D82-0531903120B0}"/>
    <cellStyle name="Comma 2 2 4 3 3 3 2" xfId="1457" xr:uid="{E7AD5E8D-3899-42D7-9CBA-A57E09DEA6F4}"/>
    <cellStyle name="Comma 2 2 4 3 3 4" xfId="1001" xr:uid="{26A5A3D3-D8ED-4324-8D6B-7DC65066CEAB}"/>
    <cellStyle name="Comma 2 2 4 3 4" xfId="315" xr:uid="{0E6EAD97-E799-47F2-8E75-09D194ED5249}"/>
    <cellStyle name="Comma 2 2 4 3 4 2" xfId="771" xr:uid="{A0EF0339-E2A5-4CC9-AA93-1B4B5AFC4370}"/>
    <cellStyle name="Comma 2 2 4 3 4 2 2" xfId="1683" xr:uid="{56B4FD95-A848-48D1-9E28-9976EF278967}"/>
    <cellStyle name="Comma 2 2 4 3 4 3" xfId="1227" xr:uid="{EB089BB3-97CF-4AAF-A2C2-E6239175AE64}"/>
    <cellStyle name="Comma 2 2 4 3 5" xfId="543" xr:uid="{18F3FC3E-E0F9-45E8-84D5-44786C7E346A}"/>
    <cellStyle name="Comma 2 2 4 3 5 2" xfId="1455" xr:uid="{7F8E71C8-A88D-4C7C-B027-C1EB8E2E2D45}"/>
    <cellStyle name="Comma 2 2 4 3 6" xfId="999" xr:uid="{539CAE81-C63B-4EDC-91AF-9E116FEB60D9}"/>
    <cellStyle name="Comma 2 2 4 4" xfId="86" xr:uid="{00000000-0005-0000-0000-000055000000}"/>
    <cellStyle name="Comma 2 2 4 4 2" xfId="318" xr:uid="{9637BD19-445D-4160-889A-68DB78364AC7}"/>
    <cellStyle name="Comma 2 2 4 4 2 2" xfId="774" xr:uid="{BD8BCE40-E721-47EF-B22B-9DA4D92A53EC}"/>
    <cellStyle name="Comma 2 2 4 4 2 2 2" xfId="1686" xr:uid="{931B149D-E3A6-4424-9E07-12A4059C89A6}"/>
    <cellStyle name="Comma 2 2 4 4 2 3" xfId="1230" xr:uid="{DE610909-455C-4975-90C8-DC3E452A214C}"/>
    <cellStyle name="Comma 2 2 4 4 3" xfId="546" xr:uid="{3F8D00E3-F405-4F59-BB2C-667D7ECD20C5}"/>
    <cellStyle name="Comma 2 2 4 4 3 2" xfId="1458" xr:uid="{1095034C-F5FD-48B5-9DA1-CCF588ADCE73}"/>
    <cellStyle name="Comma 2 2 4 4 4" xfId="1002" xr:uid="{087A8780-3D52-47FD-93AA-8902E2BF361F}"/>
    <cellStyle name="Comma 2 2 4 5" xfId="87" xr:uid="{00000000-0005-0000-0000-000056000000}"/>
    <cellStyle name="Comma 2 2 4 5 2" xfId="319" xr:uid="{C8B7677A-EA2D-4AEC-B024-27127A9A596B}"/>
    <cellStyle name="Comma 2 2 4 5 2 2" xfId="775" xr:uid="{B60493F6-D9E8-4906-B55A-58F1B21254B2}"/>
    <cellStyle name="Comma 2 2 4 5 2 2 2" xfId="1687" xr:uid="{45B17EFC-6B54-4A51-9DF6-534A3674FFAC}"/>
    <cellStyle name="Comma 2 2 4 5 2 3" xfId="1231" xr:uid="{199498FB-73AF-4661-B784-5F683BBB657E}"/>
    <cellStyle name="Comma 2 2 4 5 3" xfId="547" xr:uid="{AF712D5D-3730-4552-82F5-653F2BD94420}"/>
    <cellStyle name="Comma 2 2 4 5 3 2" xfId="1459" xr:uid="{03498442-16CA-4DA8-80EF-A863BDDECB71}"/>
    <cellStyle name="Comma 2 2 4 5 4" xfId="1003" xr:uid="{FAAD2994-AF82-4CAF-B760-2E45FA70C208}"/>
    <cellStyle name="Comma 2 2 4 6" xfId="308" xr:uid="{3A320056-0A3A-40DC-B769-770CB1E2B75C}"/>
    <cellStyle name="Comma 2 2 4 6 2" xfId="764" xr:uid="{4DE8BA32-C280-49ED-8A98-8E7D1756F53C}"/>
    <cellStyle name="Comma 2 2 4 6 2 2" xfId="1676" xr:uid="{6EEB9DB9-C8A8-4985-AA56-FDC49FB47368}"/>
    <cellStyle name="Comma 2 2 4 6 3" xfId="1220" xr:uid="{88FB7A6C-F6B9-42C1-8497-0C92D4851974}"/>
    <cellStyle name="Comma 2 2 4 7" xfId="536" xr:uid="{137F3F13-6698-444B-98DD-A8F01D29535F}"/>
    <cellStyle name="Comma 2 2 4 7 2" xfId="1448" xr:uid="{94E5F3EE-34B9-47F0-9F06-21D0FD7C514C}"/>
    <cellStyle name="Comma 2 2 4 8" xfId="992" xr:uid="{3E8B8C66-1E09-4A5C-B4C1-4C9BA2764066}"/>
    <cellStyle name="Comma 2 2 5" xfId="88" xr:uid="{00000000-0005-0000-0000-000057000000}"/>
    <cellStyle name="Comma 2 2 5 2" xfId="89" xr:uid="{00000000-0005-0000-0000-000058000000}"/>
    <cellStyle name="Comma 2 2 5 2 2" xfId="90" xr:uid="{00000000-0005-0000-0000-000059000000}"/>
    <cellStyle name="Comma 2 2 5 2 2 2" xfId="322" xr:uid="{6AC32BD8-09D0-4544-9356-113C06C13D5D}"/>
    <cellStyle name="Comma 2 2 5 2 2 2 2" xfId="778" xr:uid="{952E04C2-1ABA-4CBC-91F1-58D5C8BE5805}"/>
    <cellStyle name="Comma 2 2 5 2 2 2 2 2" xfId="1690" xr:uid="{3D5C2A74-AB0C-4EA0-A4D5-356F230E13B0}"/>
    <cellStyle name="Comma 2 2 5 2 2 2 3" xfId="1234" xr:uid="{1FF2E1F5-3169-4AD6-B58D-A4F8E9FC8955}"/>
    <cellStyle name="Comma 2 2 5 2 2 3" xfId="550" xr:uid="{4DF27F3F-D3FC-4C1B-B0FB-E6259B830E80}"/>
    <cellStyle name="Comma 2 2 5 2 2 3 2" xfId="1462" xr:uid="{FEE3E1E5-522A-4D2F-B384-CD2B73BC5433}"/>
    <cellStyle name="Comma 2 2 5 2 2 4" xfId="1006" xr:uid="{EA763C66-A54E-47F3-BFD1-CE3F5DCA5A16}"/>
    <cellStyle name="Comma 2 2 5 2 3" xfId="91" xr:uid="{00000000-0005-0000-0000-00005A000000}"/>
    <cellStyle name="Comma 2 2 5 2 3 2" xfId="323" xr:uid="{200D5DB4-0636-4FD3-A385-4C287E68A2B0}"/>
    <cellStyle name="Comma 2 2 5 2 3 2 2" xfId="779" xr:uid="{E33347E8-A49D-4ACE-A5AF-EBD78C6001DB}"/>
    <cellStyle name="Comma 2 2 5 2 3 2 2 2" xfId="1691" xr:uid="{1660020A-5DA3-4884-A16E-84DE48B9B7B0}"/>
    <cellStyle name="Comma 2 2 5 2 3 2 3" xfId="1235" xr:uid="{46E67B61-A475-440A-B42E-2DAACEB341E3}"/>
    <cellStyle name="Comma 2 2 5 2 3 3" xfId="551" xr:uid="{43AAE9B6-63DF-4DE1-8AC5-E45C995E99C8}"/>
    <cellStyle name="Comma 2 2 5 2 3 3 2" xfId="1463" xr:uid="{17B160F6-607C-42FF-BE4D-039E76D38610}"/>
    <cellStyle name="Comma 2 2 5 2 3 4" xfId="1007" xr:uid="{37752CAE-66EF-4B47-8993-4A307711B41B}"/>
    <cellStyle name="Comma 2 2 5 2 4" xfId="321" xr:uid="{BAA23362-B09C-4406-8FCB-C47634BC8EC9}"/>
    <cellStyle name="Comma 2 2 5 2 4 2" xfId="777" xr:uid="{E1092AAA-D513-4964-81F5-BAFE76F2F18D}"/>
    <cellStyle name="Comma 2 2 5 2 4 2 2" xfId="1689" xr:uid="{D75DA3DB-1F42-4BA1-AFAA-5C133289853F}"/>
    <cellStyle name="Comma 2 2 5 2 4 3" xfId="1233" xr:uid="{9790ED3D-5C57-47BE-8228-733D1B0A237D}"/>
    <cellStyle name="Comma 2 2 5 2 5" xfId="549" xr:uid="{F6E0BB81-45A2-45E9-9E2B-3F22BD46A24B}"/>
    <cellStyle name="Comma 2 2 5 2 5 2" xfId="1461" xr:uid="{B88D3154-7863-4507-B0D7-CE78E3FADACD}"/>
    <cellStyle name="Comma 2 2 5 2 6" xfId="1005" xr:uid="{0A70549A-347B-44A5-9235-DCB6EC44151A}"/>
    <cellStyle name="Comma 2 2 5 3" xfId="92" xr:uid="{00000000-0005-0000-0000-00005B000000}"/>
    <cellStyle name="Comma 2 2 5 3 2" xfId="324" xr:uid="{FBCEDDC7-ADB7-4A7C-A7DA-A28FA09EC6D5}"/>
    <cellStyle name="Comma 2 2 5 3 2 2" xfId="780" xr:uid="{A64B1510-EA71-46FB-BC0B-EEC5B4FCDAD7}"/>
    <cellStyle name="Comma 2 2 5 3 2 2 2" xfId="1692" xr:uid="{FFFC4669-0F6C-4C25-B52E-A2ED1B996730}"/>
    <cellStyle name="Comma 2 2 5 3 2 3" xfId="1236" xr:uid="{B4E57C7F-F50D-4AEB-AB40-0278E951CD49}"/>
    <cellStyle name="Comma 2 2 5 3 3" xfId="552" xr:uid="{24C8842D-F873-4130-96B0-E056BA99B4D6}"/>
    <cellStyle name="Comma 2 2 5 3 3 2" xfId="1464" xr:uid="{5E489C05-4975-43CA-96FF-5513C463AF4B}"/>
    <cellStyle name="Comma 2 2 5 3 4" xfId="1008" xr:uid="{0D0A87DC-C7F4-4952-B67F-85FDBAB342BB}"/>
    <cellStyle name="Comma 2 2 5 4" xfId="93" xr:uid="{00000000-0005-0000-0000-00005C000000}"/>
    <cellStyle name="Comma 2 2 5 4 2" xfId="325" xr:uid="{8E6C8DC3-2F28-4F7C-989B-B204C0C2735D}"/>
    <cellStyle name="Comma 2 2 5 4 2 2" xfId="781" xr:uid="{F353AC83-EF19-413A-BFA9-BC050752B392}"/>
    <cellStyle name="Comma 2 2 5 4 2 2 2" xfId="1693" xr:uid="{120C256C-C291-4022-804B-45BB1FFAB3A9}"/>
    <cellStyle name="Comma 2 2 5 4 2 3" xfId="1237" xr:uid="{A06C1B7F-9CAE-4D44-95D0-B5696C067C24}"/>
    <cellStyle name="Comma 2 2 5 4 3" xfId="553" xr:uid="{E834786F-DD87-488A-8A05-B084A9C0393D}"/>
    <cellStyle name="Comma 2 2 5 4 3 2" xfId="1465" xr:uid="{7695160A-CB85-465E-8B2E-737E0F4CA6BB}"/>
    <cellStyle name="Comma 2 2 5 4 4" xfId="1009" xr:uid="{F931220E-1967-4CDC-AD31-8E874E32FE6D}"/>
    <cellStyle name="Comma 2 2 5 5" xfId="320" xr:uid="{3B587692-5594-4342-94EC-B26B331385A5}"/>
    <cellStyle name="Comma 2 2 5 5 2" xfId="776" xr:uid="{213E1D66-8D38-4A23-8BF7-BDDC78A54267}"/>
    <cellStyle name="Comma 2 2 5 5 2 2" xfId="1688" xr:uid="{BF335673-58E7-4F4D-A087-7CD0BAFDBB0C}"/>
    <cellStyle name="Comma 2 2 5 5 3" xfId="1232" xr:uid="{2A67960B-BBE5-4F05-B638-0AE8D56F39F5}"/>
    <cellStyle name="Comma 2 2 5 6" xfId="548" xr:uid="{953ACC18-DE48-4DE0-9015-49CC36A4FD2A}"/>
    <cellStyle name="Comma 2 2 5 6 2" xfId="1460" xr:uid="{BC39EF00-0D48-4B36-8773-E6D191A34162}"/>
    <cellStyle name="Comma 2 2 5 7" xfId="1004" xr:uid="{C4A9CFD6-D6A1-4C91-B1C8-45E8A8A23E31}"/>
    <cellStyle name="Comma 2 2 6" xfId="94" xr:uid="{00000000-0005-0000-0000-00005D000000}"/>
    <cellStyle name="Comma 2 2 6 2" xfId="95" xr:uid="{00000000-0005-0000-0000-00005E000000}"/>
    <cellStyle name="Comma 2 2 6 2 2" xfId="327" xr:uid="{092A498E-06CD-406C-B3D6-86A34F89852B}"/>
    <cellStyle name="Comma 2 2 6 2 2 2" xfId="783" xr:uid="{C6E0F85D-6226-4438-85C6-0C797B9C7808}"/>
    <cellStyle name="Comma 2 2 6 2 2 2 2" xfId="1695" xr:uid="{B53CD520-512A-47A3-BEDE-DD95EABA89A5}"/>
    <cellStyle name="Comma 2 2 6 2 2 3" xfId="1239" xr:uid="{B53E92B8-9D28-401E-9F05-5BAB8A295B90}"/>
    <cellStyle name="Comma 2 2 6 2 3" xfId="555" xr:uid="{B6591920-0730-4873-8547-F98869EDD309}"/>
    <cellStyle name="Comma 2 2 6 2 3 2" xfId="1467" xr:uid="{B318AE4C-0561-4EDE-AE7A-2D9A2CDE9884}"/>
    <cellStyle name="Comma 2 2 6 2 4" xfId="1011" xr:uid="{69C30725-F0B6-4B82-9C81-FDD4F6686BB1}"/>
    <cellStyle name="Comma 2 2 6 3" xfId="96" xr:uid="{00000000-0005-0000-0000-00005F000000}"/>
    <cellStyle name="Comma 2 2 6 3 2" xfId="328" xr:uid="{D890F50F-2937-416F-A217-7B9759116D86}"/>
    <cellStyle name="Comma 2 2 6 3 2 2" xfId="784" xr:uid="{7FFF8F94-9764-44E3-B4E3-A55365E8D276}"/>
    <cellStyle name="Comma 2 2 6 3 2 2 2" xfId="1696" xr:uid="{A05463E9-C8A2-4DB7-98A3-B1BBF4188946}"/>
    <cellStyle name="Comma 2 2 6 3 2 3" xfId="1240" xr:uid="{B516856D-6D10-439E-97E8-652E569B437D}"/>
    <cellStyle name="Comma 2 2 6 3 3" xfId="556" xr:uid="{694214AE-AEA3-43FB-8730-3B28FCFC641B}"/>
    <cellStyle name="Comma 2 2 6 3 3 2" xfId="1468" xr:uid="{F6BFBC15-0E47-4098-967C-1F91E9D02D8A}"/>
    <cellStyle name="Comma 2 2 6 3 4" xfId="1012" xr:uid="{91EB9A69-41E4-4C35-B33F-6F1E58066345}"/>
    <cellStyle name="Comma 2 2 6 4" xfId="326" xr:uid="{906F143B-7D5D-4182-8503-00B02782CC72}"/>
    <cellStyle name="Comma 2 2 6 4 2" xfId="782" xr:uid="{B2CD8AB9-FF34-4908-B260-E58022D2420C}"/>
    <cellStyle name="Comma 2 2 6 4 2 2" xfId="1694" xr:uid="{59DCC947-D513-4B2C-812F-E3556F8FE9D0}"/>
    <cellStyle name="Comma 2 2 6 4 3" xfId="1238" xr:uid="{10DE439E-B715-4932-B482-C3B49D01C503}"/>
    <cellStyle name="Comma 2 2 6 5" xfId="554" xr:uid="{5DE53553-EA2B-4AF2-BF95-35D72671B83D}"/>
    <cellStyle name="Comma 2 2 6 5 2" xfId="1466" xr:uid="{31300FFB-BFA7-430A-9BE2-28B3062D5BEE}"/>
    <cellStyle name="Comma 2 2 6 6" xfId="1010" xr:uid="{113E43F4-D03E-4896-8941-ACAD63A88F20}"/>
    <cellStyle name="Comma 2 2 7" xfId="97" xr:uid="{00000000-0005-0000-0000-000060000000}"/>
    <cellStyle name="Comma 2 2 7 2" xfId="329" xr:uid="{C59A059A-33C0-4E8C-B765-66DC2FDB700F}"/>
    <cellStyle name="Comma 2 2 7 2 2" xfId="785" xr:uid="{B04FD298-02D8-40C3-9855-0DC360AA6905}"/>
    <cellStyle name="Comma 2 2 7 2 2 2" xfId="1697" xr:uid="{C0EE4586-3339-4BF5-8BAB-E443FEA2C697}"/>
    <cellStyle name="Comma 2 2 7 2 3" xfId="1241" xr:uid="{09443F9A-0E99-42AA-AE67-7FD1F28C3F05}"/>
    <cellStyle name="Comma 2 2 7 3" xfId="557" xr:uid="{22CBCCFA-E96C-4549-BEA5-CC06CD088E61}"/>
    <cellStyle name="Comma 2 2 7 3 2" xfId="1469" xr:uid="{94E5315B-E894-42B1-9FDD-181247EFD7F1}"/>
    <cellStyle name="Comma 2 2 7 4" xfId="1013" xr:uid="{7C56FB81-7641-4DA3-9A6E-77873D583D6A}"/>
    <cellStyle name="Comma 2 2 8" xfId="98" xr:uid="{00000000-0005-0000-0000-000061000000}"/>
    <cellStyle name="Comma 2 2 8 2" xfId="330" xr:uid="{05288CE9-4222-401E-9CEF-D160512EBA4E}"/>
    <cellStyle name="Comma 2 2 8 2 2" xfId="786" xr:uid="{0480022C-9050-4DD1-A1E7-5F494C398396}"/>
    <cellStyle name="Comma 2 2 8 2 2 2" xfId="1698" xr:uid="{95B7A9B5-4F31-44A8-8138-B16807728E54}"/>
    <cellStyle name="Comma 2 2 8 2 3" xfId="1242" xr:uid="{F92DF18D-8E9F-4892-BAE8-32E4F471BE0A}"/>
    <cellStyle name="Comma 2 2 8 3" xfId="558" xr:uid="{34BF6C15-025C-4F9B-8DBD-4E3EFAF61C8B}"/>
    <cellStyle name="Comma 2 2 8 3 2" xfId="1470" xr:uid="{56D0E237-CE33-4292-906F-D1E500B8AF62}"/>
    <cellStyle name="Comma 2 2 8 4" xfId="1014" xr:uid="{43D3DC76-3B90-4018-9A9E-4DB2EEDC3B07}"/>
    <cellStyle name="Comma 2 2 9" xfId="235" xr:uid="{E3F0494D-0428-4DAD-9831-C791CA8E3E04}"/>
    <cellStyle name="Comma 2 2 9 2" xfId="691" xr:uid="{1A576D19-4BA3-42AD-9270-5C4DFD179674}"/>
    <cellStyle name="Comma 2 2 9 2 2" xfId="1603" xr:uid="{B0F3B1FF-4448-4635-88F6-D207DF0449F8}"/>
    <cellStyle name="Comma 2 2 9 3" xfId="1147" xr:uid="{81A5AE58-70AC-49EF-BFAD-B4B94A84804B}"/>
    <cellStyle name="Comma 2 3" xfId="99" xr:uid="{00000000-0005-0000-0000-000062000000}"/>
    <cellStyle name="Comma 2 3 10" xfId="1015" xr:uid="{07719219-5753-4FF8-9BA0-BA4575DAEFFF}"/>
    <cellStyle name="Comma 2 3 2" xfId="100" xr:uid="{00000000-0005-0000-0000-000063000000}"/>
    <cellStyle name="Comma 2 3 2 2" xfId="101" xr:uid="{00000000-0005-0000-0000-000064000000}"/>
    <cellStyle name="Comma 2 3 2 2 2" xfId="102" xr:uid="{00000000-0005-0000-0000-000065000000}"/>
    <cellStyle name="Comma 2 3 2 2 2 2" xfId="103" xr:uid="{00000000-0005-0000-0000-000066000000}"/>
    <cellStyle name="Comma 2 3 2 2 2 2 2" xfId="104" xr:uid="{00000000-0005-0000-0000-000067000000}"/>
    <cellStyle name="Comma 2 3 2 2 2 2 2 2" xfId="336" xr:uid="{82D56D8F-31B6-4B0F-A765-2CADA11784BB}"/>
    <cellStyle name="Comma 2 3 2 2 2 2 2 2 2" xfId="792" xr:uid="{259A65B5-8E4B-4863-A17F-E34C854CF38C}"/>
    <cellStyle name="Comma 2 3 2 2 2 2 2 2 2 2" xfId="1704" xr:uid="{8C35BEDA-45FF-48E7-A30F-EB678F950132}"/>
    <cellStyle name="Comma 2 3 2 2 2 2 2 2 3" xfId="1248" xr:uid="{19D42692-9ACD-495E-8B5F-E87CF9A73B10}"/>
    <cellStyle name="Comma 2 3 2 2 2 2 2 3" xfId="564" xr:uid="{6D82B0C1-A962-4628-8916-15451FB33F68}"/>
    <cellStyle name="Comma 2 3 2 2 2 2 2 3 2" xfId="1476" xr:uid="{FC877949-5BA3-47E0-A452-0E36E6DB4CC1}"/>
    <cellStyle name="Comma 2 3 2 2 2 2 2 4" xfId="1020" xr:uid="{107CFE85-BEF0-409F-B2BB-8601B979E260}"/>
    <cellStyle name="Comma 2 3 2 2 2 2 3" xfId="105" xr:uid="{00000000-0005-0000-0000-000068000000}"/>
    <cellStyle name="Comma 2 3 2 2 2 2 3 2" xfId="337" xr:uid="{DF7BA321-0196-4EB4-AAC9-135D25E7425E}"/>
    <cellStyle name="Comma 2 3 2 2 2 2 3 2 2" xfId="793" xr:uid="{ED02497D-6422-4D76-9D72-B15CDEF1CC2C}"/>
    <cellStyle name="Comma 2 3 2 2 2 2 3 2 2 2" xfId="1705" xr:uid="{7F88C90C-FBDD-4EC8-9A06-FEEC7E2718C5}"/>
    <cellStyle name="Comma 2 3 2 2 2 2 3 2 3" xfId="1249" xr:uid="{48430FDB-F2B9-40D1-BF9E-88A6807A7A74}"/>
    <cellStyle name="Comma 2 3 2 2 2 2 3 3" xfId="565" xr:uid="{D9CB6E28-64B8-48B9-95D9-5EDE18ACA750}"/>
    <cellStyle name="Comma 2 3 2 2 2 2 3 3 2" xfId="1477" xr:uid="{C7EE61DE-C545-4011-96D5-22B145966B27}"/>
    <cellStyle name="Comma 2 3 2 2 2 2 3 4" xfId="1021" xr:uid="{5ACFA4F1-20C2-4225-8EA5-DB60B4F2455D}"/>
    <cellStyle name="Comma 2 3 2 2 2 2 4" xfId="335" xr:uid="{59A51B73-7F3B-4830-A314-8A99D3683EDB}"/>
    <cellStyle name="Comma 2 3 2 2 2 2 4 2" xfId="791" xr:uid="{8D7A4D60-C58D-4D88-B7B1-E74BD106FD5E}"/>
    <cellStyle name="Comma 2 3 2 2 2 2 4 2 2" xfId="1703" xr:uid="{722F5180-C1F1-45B2-867D-4DAC008A49F2}"/>
    <cellStyle name="Comma 2 3 2 2 2 2 4 3" xfId="1247" xr:uid="{8EE8B58E-AD28-4A07-B7BC-D717676FAB3E}"/>
    <cellStyle name="Comma 2 3 2 2 2 2 5" xfId="563" xr:uid="{ABF8E537-4101-4767-9444-0BA4AB445E74}"/>
    <cellStyle name="Comma 2 3 2 2 2 2 5 2" xfId="1475" xr:uid="{84ABD1A2-A71E-4C8D-87E7-DAED51BED712}"/>
    <cellStyle name="Comma 2 3 2 2 2 2 6" xfId="1019" xr:uid="{92BEFBBC-8F28-42EA-BA89-709B76169C86}"/>
    <cellStyle name="Comma 2 3 2 2 2 3" xfId="106" xr:uid="{00000000-0005-0000-0000-000069000000}"/>
    <cellStyle name="Comma 2 3 2 2 2 3 2" xfId="338" xr:uid="{21ABA481-F355-4EBA-85C3-DE1850190D10}"/>
    <cellStyle name="Comma 2 3 2 2 2 3 2 2" xfId="794" xr:uid="{8C1D6D7B-B500-4388-B5CD-E529093C6205}"/>
    <cellStyle name="Comma 2 3 2 2 2 3 2 2 2" xfId="1706" xr:uid="{929AE985-ACE3-4F41-8880-8DED1A8C3DFA}"/>
    <cellStyle name="Comma 2 3 2 2 2 3 2 3" xfId="1250" xr:uid="{F535FA8C-C70C-4A14-B4B0-7281E74C389F}"/>
    <cellStyle name="Comma 2 3 2 2 2 3 3" xfId="566" xr:uid="{54BB428F-445C-4B78-A75D-2A53EBEAC13E}"/>
    <cellStyle name="Comma 2 3 2 2 2 3 3 2" xfId="1478" xr:uid="{D55A0E68-6235-43C2-A3EC-D46F045507D4}"/>
    <cellStyle name="Comma 2 3 2 2 2 3 4" xfId="1022" xr:uid="{C1BB7264-0A46-4D94-80EF-44BD429892B7}"/>
    <cellStyle name="Comma 2 3 2 2 2 4" xfId="107" xr:uid="{00000000-0005-0000-0000-00006A000000}"/>
    <cellStyle name="Comma 2 3 2 2 2 4 2" xfId="339" xr:uid="{9DF54A82-743D-454F-9D40-5992C491EC02}"/>
    <cellStyle name="Comma 2 3 2 2 2 4 2 2" xfId="795" xr:uid="{5381C72E-B60C-46D7-8D6A-177EC3C80966}"/>
    <cellStyle name="Comma 2 3 2 2 2 4 2 2 2" xfId="1707" xr:uid="{46767ACC-98F3-4E2A-9DEF-FBDEFA0EF3D1}"/>
    <cellStyle name="Comma 2 3 2 2 2 4 2 3" xfId="1251" xr:uid="{358411DE-029A-4181-84A9-4D9E9E72D09D}"/>
    <cellStyle name="Comma 2 3 2 2 2 4 3" xfId="567" xr:uid="{308B8ED6-6085-46D1-927D-D3ADC7A62B7C}"/>
    <cellStyle name="Comma 2 3 2 2 2 4 3 2" xfId="1479" xr:uid="{33BD7E7E-B369-4954-AFF1-8C831BC2FC95}"/>
    <cellStyle name="Comma 2 3 2 2 2 4 4" xfId="1023" xr:uid="{CD02A5C1-54D8-4B4F-BDAF-BEB31C251483}"/>
    <cellStyle name="Comma 2 3 2 2 2 5" xfId="334" xr:uid="{057F7827-12FE-43AF-8D4F-79A75813ADA4}"/>
    <cellStyle name="Comma 2 3 2 2 2 5 2" xfId="790" xr:uid="{AA07BD51-DCEA-471F-A09C-C6E356A715E1}"/>
    <cellStyle name="Comma 2 3 2 2 2 5 2 2" xfId="1702" xr:uid="{D36D704A-2DAB-468F-B1F7-E73414E6EB70}"/>
    <cellStyle name="Comma 2 3 2 2 2 5 3" xfId="1246" xr:uid="{F8FAA84D-D2D4-4BE0-BFCC-E9F38C75A88A}"/>
    <cellStyle name="Comma 2 3 2 2 2 6" xfId="562" xr:uid="{BEBD335F-AD04-41D0-9271-89750CBF05F1}"/>
    <cellStyle name="Comma 2 3 2 2 2 6 2" xfId="1474" xr:uid="{BA303A4F-1801-4F1B-AB89-522B723C3079}"/>
    <cellStyle name="Comma 2 3 2 2 2 7" xfId="1018" xr:uid="{120EBD4C-826B-4BF2-AD51-D5348A7D6085}"/>
    <cellStyle name="Comma 2 3 2 2 3" xfId="108" xr:uid="{00000000-0005-0000-0000-00006B000000}"/>
    <cellStyle name="Comma 2 3 2 2 3 2" xfId="109" xr:uid="{00000000-0005-0000-0000-00006C000000}"/>
    <cellStyle name="Comma 2 3 2 2 3 2 2" xfId="341" xr:uid="{A5DFE679-B5C4-4E9E-A0BF-1183242E779E}"/>
    <cellStyle name="Comma 2 3 2 2 3 2 2 2" xfId="797" xr:uid="{DD59F1DC-6CAE-4E20-9E2B-AFAF3EFC8A11}"/>
    <cellStyle name="Comma 2 3 2 2 3 2 2 2 2" xfId="1709" xr:uid="{22D08025-4448-46E6-B033-7B584575C0D3}"/>
    <cellStyle name="Comma 2 3 2 2 3 2 2 3" xfId="1253" xr:uid="{3BE1C195-C513-4897-8F5F-53BF4A8AE516}"/>
    <cellStyle name="Comma 2 3 2 2 3 2 3" xfId="569" xr:uid="{56561A82-FAE3-4620-9DE2-CF3909CDE850}"/>
    <cellStyle name="Comma 2 3 2 2 3 2 3 2" xfId="1481" xr:uid="{56D732FD-7A4C-461A-9D79-A53C453EDA43}"/>
    <cellStyle name="Comma 2 3 2 2 3 2 4" xfId="1025" xr:uid="{FA28AF32-46CC-438E-BDE3-7FAAE655FD2D}"/>
    <cellStyle name="Comma 2 3 2 2 3 3" xfId="110" xr:uid="{00000000-0005-0000-0000-00006D000000}"/>
    <cellStyle name="Comma 2 3 2 2 3 3 2" xfId="342" xr:uid="{D1261621-E93D-41AE-ADAB-2622DF4469EB}"/>
    <cellStyle name="Comma 2 3 2 2 3 3 2 2" xfId="798" xr:uid="{E68D798F-5221-4467-8535-414DF23FD6EE}"/>
    <cellStyle name="Comma 2 3 2 2 3 3 2 2 2" xfId="1710" xr:uid="{0E303C5C-58D0-48FE-8BFE-3F1E45BD476F}"/>
    <cellStyle name="Comma 2 3 2 2 3 3 2 3" xfId="1254" xr:uid="{7A0B9DC3-D541-485E-9182-DF4334CBB742}"/>
    <cellStyle name="Comma 2 3 2 2 3 3 3" xfId="570" xr:uid="{C80909E6-01B8-4709-B36C-1FBACDA3F375}"/>
    <cellStyle name="Comma 2 3 2 2 3 3 3 2" xfId="1482" xr:uid="{4EEB9899-D2DD-4EA1-A962-70F1A69FA4CA}"/>
    <cellStyle name="Comma 2 3 2 2 3 3 4" xfId="1026" xr:uid="{CE1BA74B-21AF-47E6-8B33-96FB935706E8}"/>
    <cellStyle name="Comma 2 3 2 2 3 4" xfId="340" xr:uid="{0936E6A6-768F-4C1C-BB26-E030EE07EA02}"/>
    <cellStyle name="Comma 2 3 2 2 3 4 2" xfId="796" xr:uid="{0983D5F1-B439-42A9-A97C-A28161F18E71}"/>
    <cellStyle name="Comma 2 3 2 2 3 4 2 2" xfId="1708" xr:uid="{0FD34E2B-7E5B-4BAA-BF33-4B476CF42D74}"/>
    <cellStyle name="Comma 2 3 2 2 3 4 3" xfId="1252" xr:uid="{D2624A97-B066-4D9B-B6C6-56F7CA07F8D3}"/>
    <cellStyle name="Comma 2 3 2 2 3 5" xfId="568" xr:uid="{1CAEE7CC-F363-4BBD-8AC6-9AF7466CB251}"/>
    <cellStyle name="Comma 2 3 2 2 3 5 2" xfId="1480" xr:uid="{FE027155-1FC4-4949-A773-A2818CAFF379}"/>
    <cellStyle name="Comma 2 3 2 2 3 6" xfId="1024" xr:uid="{6ECF2056-C2C2-4DCC-9C25-266748FF4E13}"/>
    <cellStyle name="Comma 2 3 2 2 4" xfId="111" xr:uid="{00000000-0005-0000-0000-00006E000000}"/>
    <cellStyle name="Comma 2 3 2 2 4 2" xfId="343" xr:uid="{A4620B39-2F58-44CC-AF66-E247AD4D2DBA}"/>
    <cellStyle name="Comma 2 3 2 2 4 2 2" xfId="799" xr:uid="{89CA0EB6-A673-4878-BAC5-606BE085C329}"/>
    <cellStyle name="Comma 2 3 2 2 4 2 2 2" xfId="1711" xr:uid="{5C2FA860-B8EE-4FDC-8A96-106E8EE50982}"/>
    <cellStyle name="Comma 2 3 2 2 4 2 3" xfId="1255" xr:uid="{884B12A4-E97F-4DE8-96D9-D7B527FAFE86}"/>
    <cellStyle name="Comma 2 3 2 2 4 3" xfId="571" xr:uid="{FC7AB9E5-BB5B-4621-A5BE-811071C5B842}"/>
    <cellStyle name="Comma 2 3 2 2 4 3 2" xfId="1483" xr:uid="{31DD81D1-6A4C-46A3-8F11-73F6D060BFC1}"/>
    <cellStyle name="Comma 2 3 2 2 4 4" xfId="1027" xr:uid="{46A9BF5C-D2C1-4526-80A3-5C30B72A6967}"/>
    <cellStyle name="Comma 2 3 2 2 5" xfId="112" xr:uid="{00000000-0005-0000-0000-00006F000000}"/>
    <cellStyle name="Comma 2 3 2 2 5 2" xfId="344" xr:uid="{44000EC6-5706-418E-B6A6-62641E396ED3}"/>
    <cellStyle name="Comma 2 3 2 2 5 2 2" xfId="800" xr:uid="{7CA3C242-47BB-45A9-A166-94C596E5E979}"/>
    <cellStyle name="Comma 2 3 2 2 5 2 2 2" xfId="1712" xr:uid="{33231F41-32DA-491D-827F-CC7A2964107E}"/>
    <cellStyle name="Comma 2 3 2 2 5 2 3" xfId="1256" xr:uid="{A62EFED6-A452-4431-A23F-F314D7784017}"/>
    <cellStyle name="Comma 2 3 2 2 5 3" xfId="572" xr:uid="{305B60D4-6588-412B-83D1-25AAF1781B7E}"/>
    <cellStyle name="Comma 2 3 2 2 5 3 2" xfId="1484" xr:uid="{666D4390-F081-4F9D-B200-E56AF5EC79C1}"/>
    <cellStyle name="Comma 2 3 2 2 5 4" xfId="1028" xr:uid="{C354FCFF-FE44-4024-B8C0-5FAD5813FC3B}"/>
    <cellStyle name="Comma 2 3 2 2 6" xfId="333" xr:uid="{7DB9ED3C-88E0-4DF2-B323-7128E5DCDB05}"/>
    <cellStyle name="Comma 2 3 2 2 6 2" xfId="789" xr:uid="{DBC10807-F0B6-420D-8B02-345D61ABA454}"/>
    <cellStyle name="Comma 2 3 2 2 6 2 2" xfId="1701" xr:uid="{758ECBD6-A0FD-43E3-8461-471198471BF2}"/>
    <cellStyle name="Comma 2 3 2 2 6 3" xfId="1245" xr:uid="{83C631CF-612F-47DD-9AFF-F01965CE4173}"/>
    <cellStyle name="Comma 2 3 2 2 7" xfId="561" xr:uid="{37511789-11D3-44D6-A83A-5D4B49BD35BC}"/>
    <cellStyle name="Comma 2 3 2 2 7 2" xfId="1473" xr:uid="{CC6E490A-F4B0-4DDC-AE2F-15FBCEC03DFE}"/>
    <cellStyle name="Comma 2 3 2 2 8" xfId="1017" xr:uid="{E6FAE313-9529-40E0-BEE0-670779CB4C58}"/>
    <cellStyle name="Comma 2 3 2 3" xfId="113" xr:uid="{00000000-0005-0000-0000-000070000000}"/>
    <cellStyle name="Comma 2 3 2 3 2" xfId="114" xr:uid="{00000000-0005-0000-0000-000071000000}"/>
    <cellStyle name="Comma 2 3 2 3 2 2" xfId="115" xr:uid="{00000000-0005-0000-0000-000072000000}"/>
    <cellStyle name="Comma 2 3 2 3 2 2 2" xfId="347" xr:uid="{6C206B1A-D590-4B8D-8F0D-0AD399CB1BD2}"/>
    <cellStyle name="Comma 2 3 2 3 2 2 2 2" xfId="803" xr:uid="{3C0DAD7B-0C2F-4064-9AB9-B66448780432}"/>
    <cellStyle name="Comma 2 3 2 3 2 2 2 2 2" xfId="1715" xr:uid="{59AF4649-F405-4FDF-801C-CC4C700E1553}"/>
    <cellStyle name="Comma 2 3 2 3 2 2 2 3" xfId="1259" xr:uid="{2B848C0A-1756-4864-97B6-ADEDD27DCABA}"/>
    <cellStyle name="Comma 2 3 2 3 2 2 3" xfId="575" xr:uid="{1E93E0A3-ABD8-4208-9B90-3FC0CCC3A096}"/>
    <cellStyle name="Comma 2 3 2 3 2 2 3 2" xfId="1487" xr:uid="{2FD72A11-0C88-4B08-927E-0DEAE48AD96B}"/>
    <cellStyle name="Comma 2 3 2 3 2 2 4" xfId="1031" xr:uid="{DDB56D4D-C431-42E9-B53D-D5C0F9CC11DD}"/>
    <cellStyle name="Comma 2 3 2 3 2 3" xfId="116" xr:uid="{00000000-0005-0000-0000-000073000000}"/>
    <cellStyle name="Comma 2 3 2 3 2 3 2" xfId="348" xr:uid="{065D4A49-262A-4510-8D59-43E0A415218E}"/>
    <cellStyle name="Comma 2 3 2 3 2 3 2 2" xfId="804" xr:uid="{730C8444-EEFF-4136-84F6-D9C9E7FA842B}"/>
    <cellStyle name="Comma 2 3 2 3 2 3 2 2 2" xfId="1716" xr:uid="{DBDD2517-1947-4ADF-A0A9-D1EC8F61BCF4}"/>
    <cellStyle name="Comma 2 3 2 3 2 3 2 3" xfId="1260" xr:uid="{14441996-AE1E-46A5-B47A-33982AC86541}"/>
    <cellStyle name="Comma 2 3 2 3 2 3 3" xfId="576" xr:uid="{D6656DCE-1BB9-45AD-8E0C-1BEDC1320C5D}"/>
    <cellStyle name="Comma 2 3 2 3 2 3 3 2" xfId="1488" xr:uid="{BFA2E16A-C9A2-465E-A595-2E168D576C6E}"/>
    <cellStyle name="Comma 2 3 2 3 2 3 4" xfId="1032" xr:uid="{08344513-4F86-4EC4-9902-F4C85625200B}"/>
    <cellStyle name="Comma 2 3 2 3 2 4" xfId="346" xr:uid="{5C751E26-845A-491F-AF50-CCCB8FDA5097}"/>
    <cellStyle name="Comma 2 3 2 3 2 4 2" xfId="802" xr:uid="{1A9F0872-0575-4352-B8AD-A50A3A816515}"/>
    <cellStyle name="Comma 2 3 2 3 2 4 2 2" xfId="1714" xr:uid="{C2668C53-73AA-4772-8D5B-2DD5F1DDC8B0}"/>
    <cellStyle name="Comma 2 3 2 3 2 4 3" xfId="1258" xr:uid="{BBA229E2-8E05-47CC-BBC7-AA4FC93B5E75}"/>
    <cellStyle name="Comma 2 3 2 3 2 5" xfId="574" xr:uid="{1C83FF51-D2CA-4DE8-84F4-7A147E141C47}"/>
    <cellStyle name="Comma 2 3 2 3 2 5 2" xfId="1486" xr:uid="{828C6CFD-ACE3-4C97-B139-4DFCC905825A}"/>
    <cellStyle name="Comma 2 3 2 3 2 6" xfId="1030" xr:uid="{2F35392C-6445-4680-B121-6FBABCEC6D57}"/>
    <cellStyle name="Comma 2 3 2 3 3" xfId="117" xr:uid="{00000000-0005-0000-0000-000074000000}"/>
    <cellStyle name="Comma 2 3 2 3 3 2" xfId="349" xr:uid="{354135DE-A641-4621-9FBB-4C08E0AECD39}"/>
    <cellStyle name="Comma 2 3 2 3 3 2 2" xfId="805" xr:uid="{2A9356FC-7C41-41F3-AC1F-0878B4D4FAB3}"/>
    <cellStyle name="Comma 2 3 2 3 3 2 2 2" xfId="1717" xr:uid="{F549C57E-88F7-4F9C-8FCD-E07F11712AD3}"/>
    <cellStyle name="Comma 2 3 2 3 3 2 3" xfId="1261" xr:uid="{FA3FF222-83A6-4D64-B039-9033440422EF}"/>
    <cellStyle name="Comma 2 3 2 3 3 3" xfId="577" xr:uid="{9E94C538-66A8-40F6-B919-F25A606056B3}"/>
    <cellStyle name="Comma 2 3 2 3 3 3 2" xfId="1489" xr:uid="{A36FC7F9-F604-486D-B4F9-177E6A47A3B0}"/>
    <cellStyle name="Comma 2 3 2 3 3 4" xfId="1033" xr:uid="{394EA2C8-817A-48BD-8590-8AA7DA597423}"/>
    <cellStyle name="Comma 2 3 2 3 4" xfId="118" xr:uid="{00000000-0005-0000-0000-000075000000}"/>
    <cellStyle name="Comma 2 3 2 3 4 2" xfId="350" xr:uid="{FD83B178-B791-4B51-BCD9-85F8972577D9}"/>
    <cellStyle name="Comma 2 3 2 3 4 2 2" xfId="806" xr:uid="{0F39D6F4-4B58-48BD-8D7F-F0090ACB4006}"/>
    <cellStyle name="Comma 2 3 2 3 4 2 2 2" xfId="1718" xr:uid="{3EAA8802-4A4A-4B83-B645-A716C43DDA43}"/>
    <cellStyle name="Comma 2 3 2 3 4 2 3" xfId="1262" xr:uid="{90CA4724-1D6C-48B1-ADDD-DCD58B5907D7}"/>
    <cellStyle name="Comma 2 3 2 3 4 3" xfId="578" xr:uid="{A58A052A-F8AD-49B0-84C0-6686B567F210}"/>
    <cellStyle name="Comma 2 3 2 3 4 3 2" xfId="1490" xr:uid="{8359C1EA-CA91-425C-9DCF-05DFF9737B2C}"/>
    <cellStyle name="Comma 2 3 2 3 4 4" xfId="1034" xr:uid="{0B7CCF66-2140-49A3-8657-5AF4FD7FDCBE}"/>
    <cellStyle name="Comma 2 3 2 3 5" xfId="345" xr:uid="{DF6CC1A5-5CAA-4D25-96F7-F5925F39370B}"/>
    <cellStyle name="Comma 2 3 2 3 5 2" xfId="801" xr:uid="{CF816155-F528-4B6B-B03D-533BFF581148}"/>
    <cellStyle name="Comma 2 3 2 3 5 2 2" xfId="1713" xr:uid="{1CD2C82D-02B1-447B-8073-3DBE9CFF2706}"/>
    <cellStyle name="Comma 2 3 2 3 5 3" xfId="1257" xr:uid="{8E024E85-E389-42AC-A32F-D37977FDA221}"/>
    <cellStyle name="Comma 2 3 2 3 6" xfId="573" xr:uid="{87659FA6-77DC-48E4-875A-FC9744047BF2}"/>
    <cellStyle name="Comma 2 3 2 3 6 2" xfId="1485" xr:uid="{3E723D69-1709-4281-AE5F-7B687698AFA3}"/>
    <cellStyle name="Comma 2 3 2 3 7" xfId="1029" xr:uid="{40855C83-CAFF-4494-B247-F2EAC324CB39}"/>
    <cellStyle name="Comma 2 3 2 4" xfId="119" xr:uid="{00000000-0005-0000-0000-000076000000}"/>
    <cellStyle name="Comma 2 3 2 4 2" xfId="120" xr:uid="{00000000-0005-0000-0000-000077000000}"/>
    <cellStyle name="Comma 2 3 2 4 2 2" xfId="352" xr:uid="{C5703FFE-6141-4D9B-902B-4E0807CB6E12}"/>
    <cellStyle name="Comma 2 3 2 4 2 2 2" xfId="808" xr:uid="{1765F1FA-5EB1-41F0-947F-ADC3BF3DD3D6}"/>
    <cellStyle name="Comma 2 3 2 4 2 2 2 2" xfId="1720" xr:uid="{58C714C7-BC0E-4894-8373-044B7A05FEB2}"/>
    <cellStyle name="Comma 2 3 2 4 2 2 3" xfId="1264" xr:uid="{947229D4-DA38-44C2-990D-F1192E16B236}"/>
    <cellStyle name="Comma 2 3 2 4 2 3" xfId="580" xr:uid="{0707E2DF-C3DA-453C-9597-0B8C9627ABEA}"/>
    <cellStyle name="Comma 2 3 2 4 2 3 2" xfId="1492" xr:uid="{9832D6E2-2144-4FEA-802C-E4C9E083AF1C}"/>
    <cellStyle name="Comma 2 3 2 4 2 4" xfId="1036" xr:uid="{8BC7C659-6C1F-4678-8FE1-CD25B77B2AFD}"/>
    <cellStyle name="Comma 2 3 2 4 3" xfId="121" xr:uid="{00000000-0005-0000-0000-000078000000}"/>
    <cellStyle name="Comma 2 3 2 4 3 2" xfId="353" xr:uid="{5A1D6551-C6C3-4760-8A3D-61725F5DD06F}"/>
    <cellStyle name="Comma 2 3 2 4 3 2 2" xfId="809" xr:uid="{465BFB3C-50BC-4990-AFBF-59B464BBF702}"/>
    <cellStyle name="Comma 2 3 2 4 3 2 2 2" xfId="1721" xr:uid="{0DD49114-D877-4E2E-8A7C-763750048A70}"/>
    <cellStyle name="Comma 2 3 2 4 3 2 3" xfId="1265" xr:uid="{9F117B70-376C-4147-89B8-651F399CC1AE}"/>
    <cellStyle name="Comma 2 3 2 4 3 3" xfId="581" xr:uid="{1321807C-4542-4C57-814C-4A18C13BCDA7}"/>
    <cellStyle name="Comma 2 3 2 4 3 3 2" xfId="1493" xr:uid="{5D4E6FB0-DF22-4BEB-863C-D52E06C3AF0D}"/>
    <cellStyle name="Comma 2 3 2 4 3 4" xfId="1037" xr:uid="{9F59D8A3-F895-4574-BD9F-347C89B457CB}"/>
    <cellStyle name="Comma 2 3 2 4 4" xfId="351" xr:uid="{698B3B8E-3A42-42C1-8B9A-BDA88E1977F8}"/>
    <cellStyle name="Comma 2 3 2 4 4 2" xfId="807" xr:uid="{5B6802FA-EF7A-4D1A-A0D1-E9F0B690F259}"/>
    <cellStyle name="Comma 2 3 2 4 4 2 2" xfId="1719" xr:uid="{0201EE3B-4291-40C0-A6C7-5AAD4650DB40}"/>
    <cellStyle name="Comma 2 3 2 4 4 3" xfId="1263" xr:uid="{E3C160B3-BD69-4CE7-863E-97B40057C714}"/>
    <cellStyle name="Comma 2 3 2 4 5" xfId="579" xr:uid="{4487AC49-B0E7-40E5-8E82-AD2B05CBF18E}"/>
    <cellStyle name="Comma 2 3 2 4 5 2" xfId="1491" xr:uid="{6609386B-8F55-4F79-B1B6-9FE66180C5DD}"/>
    <cellStyle name="Comma 2 3 2 4 6" xfId="1035" xr:uid="{540DFADC-412E-4BA7-A8BD-61124441D005}"/>
    <cellStyle name="Comma 2 3 2 5" xfId="122" xr:uid="{00000000-0005-0000-0000-000079000000}"/>
    <cellStyle name="Comma 2 3 2 5 2" xfId="354" xr:uid="{98DE1A26-B404-4738-90ED-B6180F409B73}"/>
    <cellStyle name="Comma 2 3 2 5 2 2" xfId="810" xr:uid="{BC38B505-940A-44B5-B72C-CFB7C06890E2}"/>
    <cellStyle name="Comma 2 3 2 5 2 2 2" xfId="1722" xr:uid="{22B4631A-753F-431E-8347-8A4B3A10379D}"/>
    <cellStyle name="Comma 2 3 2 5 2 3" xfId="1266" xr:uid="{2E15C8AD-159B-44E1-AC7A-22D0FD8CA078}"/>
    <cellStyle name="Comma 2 3 2 5 3" xfId="582" xr:uid="{88A46FF8-85E0-44E7-BA9C-93428DD2FDC3}"/>
    <cellStyle name="Comma 2 3 2 5 3 2" xfId="1494" xr:uid="{F03799AF-6CFC-4087-8425-8A80A21273B1}"/>
    <cellStyle name="Comma 2 3 2 5 4" xfId="1038" xr:uid="{F53BEB67-7023-47E1-835E-D200F27A699B}"/>
    <cellStyle name="Comma 2 3 2 6" xfId="123" xr:uid="{00000000-0005-0000-0000-00007A000000}"/>
    <cellStyle name="Comma 2 3 2 6 2" xfId="355" xr:uid="{85E3840E-3911-4078-80B6-36F48929CAAD}"/>
    <cellStyle name="Comma 2 3 2 6 2 2" xfId="811" xr:uid="{9BBF6F43-9AD5-4ED8-8E86-F98C18877FB7}"/>
    <cellStyle name="Comma 2 3 2 6 2 2 2" xfId="1723" xr:uid="{433E8BF6-B13E-4DA1-8BCE-44BC7A540C37}"/>
    <cellStyle name="Comma 2 3 2 6 2 3" xfId="1267" xr:uid="{F77826E0-E28A-43FA-9CF1-E9A0CD52888B}"/>
    <cellStyle name="Comma 2 3 2 6 3" xfId="583" xr:uid="{05119B8B-485F-4390-8A03-BA1F2C7A88D1}"/>
    <cellStyle name="Comma 2 3 2 6 3 2" xfId="1495" xr:uid="{3FEE7984-B6EC-4BE8-8614-AEE3CA294134}"/>
    <cellStyle name="Comma 2 3 2 6 4" xfId="1039" xr:uid="{8999C212-3A44-4AA5-A1B7-9925C7BBF1A7}"/>
    <cellStyle name="Comma 2 3 2 7" xfId="332" xr:uid="{5389274A-82E0-4F3B-8656-369C786B6FF4}"/>
    <cellStyle name="Comma 2 3 2 7 2" xfId="788" xr:uid="{4357AE59-11CA-4EA2-B5C8-FB4A9AD7BE49}"/>
    <cellStyle name="Comma 2 3 2 7 2 2" xfId="1700" xr:uid="{8A453D54-F0D3-4E55-A747-415E1AE00C61}"/>
    <cellStyle name="Comma 2 3 2 7 3" xfId="1244" xr:uid="{53425C5A-D56B-4E1C-A25E-BE12B8D1DCAE}"/>
    <cellStyle name="Comma 2 3 2 8" xfId="560" xr:uid="{9A61F2C4-98D0-4755-8E9E-07464AFB757A}"/>
    <cellStyle name="Comma 2 3 2 8 2" xfId="1472" xr:uid="{F97D265A-9C0A-4789-8997-2FE3BE334EFF}"/>
    <cellStyle name="Comma 2 3 2 9" xfId="1016" xr:uid="{6BDF921D-5A30-4AD9-9F35-EA684B8DC9A6}"/>
    <cellStyle name="Comma 2 3 3" xfId="124" xr:uid="{00000000-0005-0000-0000-00007B000000}"/>
    <cellStyle name="Comma 2 3 3 2" xfId="125" xr:uid="{00000000-0005-0000-0000-00007C000000}"/>
    <cellStyle name="Comma 2 3 3 2 2" xfId="126" xr:uid="{00000000-0005-0000-0000-00007D000000}"/>
    <cellStyle name="Comma 2 3 3 2 2 2" xfId="127" xr:uid="{00000000-0005-0000-0000-00007E000000}"/>
    <cellStyle name="Comma 2 3 3 2 2 2 2" xfId="359" xr:uid="{38B33781-996F-42C1-812A-F63A855E003D}"/>
    <cellStyle name="Comma 2 3 3 2 2 2 2 2" xfId="815" xr:uid="{B18E4778-6BC3-444A-9C4B-CAB1AC53B164}"/>
    <cellStyle name="Comma 2 3 3 2 2 2 2 2 2" xfId="1727" xr:uid="{D70EBDD2-01F1-41E4-A045-3FE3FD55EF09}"/>
    <cellStyle name="Comma 2 3 3 2 2 2 2 3" xfId="1271" xr:uid="{373E9AF3-822D-4CD8-8473-947328BBE858}"/>
    <cellStyle name="Comma 2 3 3 2 2 2 3" xfId="587" xr:uid="{0BACBAAF-404A-492A-8819-F74F2CF61D67}"/>
    <cellStyle name="Comma 2 3 3 2 2 2 3 2" xfId="1499" xr:uid="{23369614-2C3D-4C9F-BA2A-A6F9BF1B7C3A}"/>
    <cellStyle name="Comma 2 3 3 2 2 2 4" xfId="1043" xr:uid="{77F3BC5E-29EE-49D8-97FD-16FD32580FD4}"/>
    <cellStyle name="Comma 2 3 3 2 2 3" xfId="128" xr:uid="{00000000-0005-0000-0000-00007F000000}"/>
    <cellStyle name="Comma 2 3 3 2 2 3 2" xfId="360" xr:uid="{851BBAC1-00A3-4584-B812-5FCB27404DA3}"/>
    <cellStyle name="Comma 2 3 3 2 2 3 2 2" xfId="816" xr:uid="{298B4C61-35C6-4C48-A245-83D26B352B12}"/>
    <cellStyle name="Comma 2 3 3 2 2 3 2 2 2" xfId="1728" xr:uid="{4C10DC4A-FE54-4F8A-A5C0-E2F503A5D549}"/>
    <cellStyle name="Comma 2 3 3 2 2 3 2 3" xfId="1272" xr:uid="{0AAB94C1-203E-4DA2-8047-344DDA4BA98F}"/>
    <cellStyle name="Comma 2 3 3 2 2 3 3" xfId="588" xr:uid="{76476ADA-2358-4B00-98F6-6088F39209C3}"/>
    <cellStyle name="Comma 2 3 3 2 2 3 3 2" xfId="1500" xr:uid="{1B66759A-E4AF-4609-B1C1-FC97DEF41E86}"/>
    <cellStyle name="Comma 2 3 3 2 2 3 4" xfId="1044" xr:uid="{B2C6C441-AAEE-46C8-807B-E2FC9A62266C}"/>
    <cellStyle name="Comma 2 3 3 2 2 4" xfId="358" xr:uid="{AE962657-9831-45FE-82A3-0A1F1B160BD7}"/>
    <cellStyle name="Comma 2 3 3 2 2 4 2" xfId="814" xr:uid="{F2E5E2FA-2A07-4D28-80B0-023175306635}"/>
    <cellStyle name="Comma 2 3 3 2 2 4 2 2" xfId="1726" xr:uid="{BD176335-67D6-4BE5-BD45-4C933F8BD5F9}"/>
    <cellStyle name="Comma 2 3 3 2 2 4 3" xfId="1270" xr:uid="{689BE983-8E2C-4FAE-A071-76B697E4A190}"/>
    <cellStyle name="Comma 2 3 3 2 2 5" xfId="586" xr:uid="{710E66C0-75AD-4672-9C41-45092C776D10}"/>
    <cellStyle name="Comma 2 3 3 2 2 5 2" xfId="1498" xr:uid="{F2A7CAC2-7AC3-41CB-B9DB-71832B1AF092}"/>
    <cellStyle name="Comma 2 3 3 2 2 6" xfId="1042" xr:uid="{A1E57086-19A9-4B46-AD59-E0DF7EED1319}"/>
    <cellStyle name="Comma 2 3 3 2 3" xfId="129" xr:uid="{00000000-0005-0000-0000-000080000000}"/>
    <cellStyle name="Comma 2 3 3 2 3 2" xfId="361" xr:uid="{75009F2C-E569-4A32-9D33-3F30A5A72E5D}"/>
    <cellStyle name="Comma 2 3 3 2 3 2 2" xfId="817" xr:uid="{83244215-8070-42BD-81D7-3215BEDC9FBD}"/>
    <cellStyle name="Comma 2 3 3 2 3 2 2 2" xfId="1729" xr:uid="{2EE4BFF4-1D8F-443A-830D-E43037AFA4BF}"/>
    <cellStyle name="Comma 2 3 3 2 3 2 3" xfId="1273" xr:uid="{D7A405A2-935E-467D-9F29-F068348513D2}"/>
    <cellStyle name="Comma 2 3 3 2 3 3" xfId="589" xr:uid="{D5147D40-A1A9-4B3E-9ACE-CAF4B96BE733}"/>
    <cellStyle name="Comma 2 3 3 2 3 3 2" xfId="1501" xr:uid="{1AD56E6E-93BE-4D69-A61A-813F235E8963}"/>
    <cellStyle name="Comma 2 3 3 2 3 4" xfId="1045" xr:uid="{03F7D407-99EB-4525-A789-95DB350F129B}"/>
    <cellStyle name="Comma 2 3 3 2 4" xfId="130" xr:uid="{00000000-0005-0000-0000-000081000000}"/>
    <cellStyle name="Comma 2 3 3 2 4 2" xfId="362" xr:uid="{D4515F72-87CE-47B0-960C-CFC1471248E1}"/>
    <cellStyle name="Comma 2 3 3 2 4 2 2" xfId="818" xr:uid="{D5B715BD-7F90-4481-A94E-2964659C2B7C}"/>
    <cellStyle name="Comma 2 3 3 2 4 2 2 2" xfId="1730" xr:uid="{BE213B95-70B7-4659-8767-C2BF09BBCAD2}"/>
    <cellStyle name="Comma 2 3 3 2 4 2 3" xfId="1274" xr:uid="{DF6871F5-DEE1-40E2-ADF1-0204073AFE74}"/>
    <cellStyle name="Comma 2 3 3 2 4 3" xfId="590" xr:uid="{E0248B53-7F8E-4DFD-9030-4B65D08C0C17}"/>
    <cellStyle name="Comma 2 3 3 2 4 3 2" xfId="1502" xr:uid="{BF08364A-B8A5-478C-AEBC-8CB4341A2071}"/>
    <cellStyle name="Comma 2 3 3 2 4 4" xfId="1046" xr:uid="{9234ACAB-BA99-4750-8392-16626F0A59E8}"/>
    <cellStyle name="Comma 2 3 3 2 5" xfId="357" xr:uid="{BF147CDA-D0B9-4C93-9218-C900197AD006}"/>
    <cellStyle name="Comma 2 3 3 2 5 2" xfId="813" xr:uid="{0E4A96E1-998A-4BE4-B3D6-40A776024744}"/>
    <cellStyle name="Comma 2 3 3 2 5 2 2" xfId="1725" xr:uid="{7F26DA88-AB2C-4CEE-A4D5-8326C885F32E}"/>
    <cellStyle name="Comma 2 3 3 2 5 3" xfId="1269" xr:uid="{AD279353-B8E3-4B79-8AC8-038605FC01AD}"/>
    <cellStyle name="Comma 2 3 3 2 6" xfId="585" xr:uid="{D59D7EF2-C56E-4D6E-B1DF-BE0240F303C0}"/>
    <cellStyle name="Comma 2 3 3 2 6 2" xfId="1497" xr:uid="{50A76DEB-36D3-4FC8-A5AC-8C16DD4F1B32}"/>
    <cellStyle name="Comma 2 3 3 2 7" xfId="1041" xr:uid="{08BB84E1-6732-4F55-B175-D35D497C2F9C}"/>
    <cellStyle name="Comma 2 3 3 3" xfId="131" xr:uid="{00000000-0005-0000-0000-000082000000}"/>
    <cellStyle name="Comma 2 3 3 3 2" xfId="132" xr:uid="{00000000-0005-0000-0000-000083000000}"/>
    <cellStyle name="Comma 2 3 3 3 2 2" xfId="364" xr:uid="{43CB19B4-9D49-4304-A233-7D16888B3DE7}"/>
    <cellStyle name="Comma 2 3 3 3 2 2 2" xfId="820" xr:uid="{03B04E5A-47D3-4D99-8517-9E332A2CDF6E}"/>
    <cellStyle name="Comma 2 3 3 3 2 2 2 2" xfId="1732" xr:uid="{B23B2521-12E5-48B7-A163-ADA159EB3E67}"/>
    <cellStyle name="Comma 2 3 3 3 2 2 3" xfId="1276" xr:uid="{E71140EC-305E-4050-B192-33BA6EB4E3A9}"/>
    <cellStyle name="Comma 2 3 3 3 2 3" xfId="592" xr:uid="{CB08D6D0-31A4-46B5-B6AB-5C8AE5D78457}"/>
    <cellStyle name="Comma 2 3 3 3 2 3 2" xfId="1504" xr:uid="{65F71F89-AAF4-4436-A84C-594FD119C54F}"/>
    <cellStyle name="Comma 2 3 3 3 2 4" xfId="1048" xr:uid="{573CCD1E-169C-4F1C-82E3-3C42D143E83B}"/>
    <cellStyle name="Comma 2 3 3 3 3" xfId="133" xr:uid="{00000000-0005-0000-0000-000084000000}"/>
    <cellStyle name="Comma 2 3 3 3 3 2" xfId="365" xr:uid="{3F5A6422-DC7F-4781-9C5F-547F9A0D66DE}"/>
    <cellStyle name="Comma 2 3 3 3 3 2 2" xfId="821" xr:uid="{AC4F523E-6809-4B3C-A804-F638E4E5DC3B}"/>
    <cellStyle name="Comma 2 3 3 3 3 2 2 2" xfId="1733" xr:uid="{95173C0B-2B53-4B78-ABE2-F5ED7340E21E}"/>
    <cellStyle name="Comma 2 3 3 3 3 2 3" xfId="1277" xr:uid="{9F73C1A9-7C3E-4C03-B389-DB91BFA47D37}"/>
    <cellStyle name="Comma 2 3 3 3 3 3" xfId="593" xr:uid="{874C6842-7DD5-47AB-85C6-24C82898A8FB}"/>
    <cellStyle name="Comma 2 3 3 3 3 3 2" xfId="1505" xr:uid="{31DF6240-2FCF-497D-AB3A-7C1FD0D93ECD}"/>
    <cellStyle name="Comma 2 3 3 3 3 4" xfId="1049" xr:uid="{93332DA5-3921-44E2-B50C-ED1CB3237739}"/>
    <cellStyle name="Comma 2 3 3 3 4" xfId="363" xr:uid="{D623DD96-9CE4-4824-BDA5-31C8E1933B8E}"/>
    <cellStyle name="Comma 2 3 3 3 4 2" xfId="819" xr:uid="{19A1B52A-2A40-462C-B638-ADD8FFDE5CE4}"/>
    <cellStyle name="Comma 2 3 3 3 4 2 2" xfId="1731" xr:uid="{77F26013-C426-432B-A92D-58468B735381}"/>
    <cellStyle name="Comma 2 3 3 3 4 3" xfId="1275" xr:uid="{A5D5360D-E5E0-4DC6-9BAB-D91B7DABD837}"/>
    <cellStyle name="Comma 2 3 3 3 5" xfId="591" xr:uid="{447DE81B-3D45-467E-BDFB-788C351F087C}"/>
    <cellStyle name="Comma 2 3 3 3 5 2" xfId="1503" xr:uid="{D0212106-3F5A-44CC-8119-B5CEFAADE0A2}"/>
    <cellStyle name="Comma 2 3 3 3 6" xfId="1047" xr:uid="{4B10180F-3A32-4E89-BCA1-796AFB00FF1A}"/>
    <cellStyle name="Comma 2 3 3 4" xfId="134" xr:uid="{00000000-0005-0000-0000-000085000000}"/>
    <cellStyle name="Comma 2 3 3 4 2" xfId="366" xr:uid="{97280CFC-A652-49BE-802C-98F21EFAA8E0}"/>
    <cellStyle name="Comma 2 3 3 4 2 2" xfId="822" xr:uid="{FF21031B-75B1-48EC-B758-2CEE8B5E1D96}"/>
    <cellStyle name="Comma 2 3 3 4 2 2 2" xfId="1734" xr:uid="{97E3C74D-CDF1-49AE-884B-FFF3B7647C1A}"/>
    <cellStyle name="Comma 2 3 3 4 2 3" xfId="1278" xr:uid="{4B246298-617B-441D-A695-52B273E95D8D}"/>
    <cellStyle name="Comma 2 3 3 4 3" xfId="594" xr:uid="{C67402C7-14FC-4384-BB25-2CB96CAF7EAF}"/>
    <cellStyle name="Comma 2 3 3 4 3 2" xfId="1506" xr:uid="{1E058C0B-C8D2-4146-BA4B-34608BD8F8D9}"/>
    <cellStyle name="Comma 2 3 3 4 4" xfId="1050" xr:uid="{C4530576-E340-46DB-9383-71D916E34902}"/>
    <cellStyle name="Comma 2 3 3 5" xfId="135" xr:uid="{00000000-0005-0000-0000-000086000000}"/>
    <cellStyle name="Comma 2 3 3 5 2" xfId="367" xr:uid="{172AE657-CD20-4040-8359-91A24ADA4D96}"/>
    <cellStyle name="Comma 2 3 3 5 2 2" xfId="823" xr:uid="{C36CF0E8-9288-409A-9BC5-1EB58A1F82D5}"/>
    <cellStyle name="Comma 2 3 3 5 2 2 2" xfId="1735" xr:uid="{4E095F46-15AA-45A6-BCF9-8DB40FAD6AA1}"/>
    <cellStyle name="Comma 2 3 3 5 2 3" xfId="1279" xr:uid="{D893189F-B4B2-48EA-9A06-96608654DFA4}"/>
    <cellStyle name="Comma 2 3 3 5 3" xfId="595" xr:uid="{E81A5CFD-61B5-478E-A18C-0814E32754BD}"/>
    <cellStyle name="Comma 2 3 3 5 3 2" xfId="1507" xr:uid="{E5297A30-91E6-490D-8D3D-680EDC922A4A}"/>
    <cellStyle name="Comma 2 3 3 5 4" xfId="1051" xr:uid="{C680C775-30BE-41C6-9E04-0ACBCF58DBA2}"/>
    <cellStyle name="Comma 2 3 3 6" xfId="356" xr:uid="{1AB52019-D828-4C9E-BD1B-A9C6ED01452E}"/>
    <cellStyle name="Comma 2 3 3 6 2" xfId="812" xr:uid="{CB0933AF-F1CF-4BF7-87B5-B7015A0F3D2A}"/>
    <cellStyle name="Comma 2 3 3 6 2 2" xfId="1724" xr:uid="{F7C68171-9323-41E1-BAD7-3E89D830254E}"/>
    <cellStyle name="Comma 2 3 3 6 3" xfId="1268" xr:uid="{D782BEC5-5320-4715-A906-BC7138EC0B86}"/>
    <cellStyle name="Comma 2 3 3 7" xfId="584" xr:uid="{CD5705F9-23FA-4EF9-A3E0-445F2656C419}"/>
    <cellStyle name="Comma 2 3 3 7 2" xfId="1496" xr:uid="{64D7D203-0332-4589-92F6-F31045D869A7}"/>
    <cellStyle name="Comma 2 3 3 8" xfId="1040" xr:uid="{E0C495B8-F0B0-481F-BD30-B3354B806ABE}"/>
    <cellStyle name="Comma 2 3 4" xfId="136" xr:uid="{00000000-0005-0000-0000-000087000000}"/>
    <cellStyle name="Comma 2 3 4 2" xfId="137" xr:uid="{00000000-0005-0000-0000-000088000000}"/>
    <cellStyle name="Comma 2 3 4 2 2" xfId="138" xr:uid="{00000000-0005-0000-0000-000089000000}"/>
    <cellStyle name="Comma 2 3 4 2 2 2" xfId="370" xr:uid="{309E5EDB-F61B-441D-BFA2-D98FAAA1F9D9}"/>
    <cellStyle name="Comma 2 3 4 2 2 2 2" xfId="826" xr:uid="{25E664D7-05EB-4DB4-AAF6-10BBA8AFF16C}"/>
    <cellStyle name="Comma 2 3 4 2 2 2 2 2" xfId="1738" xr:uid="{1E835C02-16C6-4A16-87CC-8E9D988ED9A1}"/>
    <cellStyle name="Comma 2 3 4 2 2 2 3" xfId="1282" xr:uid="{C1A564CF-5D7C-4540-A254-DC592DDD4848}"/>
    <cellStyle name="Comma 2 3 4 2 2 3" xfId="598" xr:uid="{65FF5A8F-6B85-4B76-8F6B-4A1BA346615E}"/>
    <cellStyle name="Comma 2 3 4 2 2 3 2" xfId="1510" xr:uid="{985826D4-A9C2-48AC-81BA-D83548026448}"/>
    <cellStyle name="Comma 2 3 4 2 2 4" xfId="1054" xr:uid="{9A6387D1-28FB-472F-B1F4-831D3C0B4928}"/>
    <cellStyle name="Comma 2 3 4 2 3" xfId="139" xr:uid="{00000000-0005-0000-0000-00008A000000}"/>
    <cellStyle name="Comma 2 3 4 2 3 2" xfId="371" xr:uid="{39E3B7E5-2532-4AF0-898D-CC809E24CEEE}"/>
    <cellStyle name="Comma 2 3 4 2 3 2 2" xfId="827" xr:uid="{4523AD99-DB73-4001-9A34-2FF48D51446F}"/>
    <cellStyle name="Comma 2 3 4 2 3 2 2 2" xfId="1739" xr:uid="{5998F334-AF70-4BA7-87FE-1F4A82E06F9D}"/>
    <cellStyle name="Comma 2 3 4 2 3 2 3" xfId="1283" xr:uid="{2F753E0B-6171-4B84-AC5B-EAF7AE7C7A76}"/>
    <cellStyle name="Comma 2 3 4 2 3 3" xfId="599" xr:uid="{E070C54F-C8D5-417B-A786-9C5A945A2A2D}"/>
    <cellStyle name="Comma 2 3 4 2 3 3 2" xfId="1511" xr:uid="{5675310B-1928-46C4-856C-284DC207CBCF}"/>
    <cellStyle name="Comma 2 3 4 2 3 4" xfId="1055" xr:uid="{A1DB4DE9-D7ED-40D4-8CDA-01480667BF29}"/>
    <cellStyle name="Comma 2 3 4 2 4" xfId="369" xr:uid="{5D2960B9-19BE-4B87-B309-4A09777635F4}"/>
    <cellStyle name="Comma 2 3 4 2 4 2" xfId="825" xr:uid="{E39733DA-CC83-487E-ACD7-080822186F58}"/>
    <cellStyle name="Comma 2 3 4 2 4 2 2" xfId="1737" xr:uid="{45B46149-F6F2-4EF1-8716-C7367E643D4D}"/>
    <cellStyle name="Comma 2 3 4 2 4 3" xfId="1281" xr:uid="{0976C73F-2207-49B4-9C68-9406F36E614F}"/>
    <cellStyle name="Comma 2 3 4 2 5" xfId="597" xr:uid="{BA340442-DDF4-4A83-83A9-BE8005836FA5}"/>
    <cellStyle name="Comma 2 3 4 2 5 2" xfId="1509" xr:uid="{E431EF7D-C280-4703-A43E-F5C930AC6E0B}"/>
    <cellStyle name="Comma 2 3 4 2 6" xfId="1053" xr:uid="{5B16C2E9-7255-4C37-81AD-EA16812AB0D7}"/>
    <cellStyle name="Comma 2 3 4 3" xfId="140" xr:uid="{00000000-0005-0000-0000-00008B000000}"/>
    <cellStyle name="Comma 2 3 4 3 2" xfId="372" xr:uid="{67DCD437-DF0A-45A8-9AC4-10CA278FC70E}"/>
    <cellStyle name="Comma 2 3 4 3 2 2" xfId="828" xr:uid="{9D8CBDE5-5BC2-49C1-926A-EFE7E9D4458E}"/>
    <cellStyle name="Comma 2 3 4 3 2 2 2" xfId="1740" xr:uid="{237D1EFC-D40D-4B06-9760-06139D3302AB}"/>
    <cellStyle name="Comma 2 3 4 3 2 3" xfId="1284" xr:uid="{AE8E080F-6B9D-48F1-B196-0E3E72536742}"/>
    <cellStyle name="Comma 2 3 4 3 3" xfId="600" xr:uid="{427DDCA4-AAC9-4D26-840B-D04F3716C569}"/>
    <cellStyle name="Comma 2 3 4 3 3 2" xfId="1512" xr:uid="{0E567D72-3FB0-4026-BE3A-47D5DD2315F2}"/>
    <cellStyle name="Comma 2 3 4 3 4" xfId="1056" xr:uid="{9B62DB55-0792-48CC-92A1-EEB22585DCAC}"/>
    <cellStyle name="Comma 2 3 4 4" xfId="141" xr:uid="{00000000-0005-0000-0000-00008C000000}"/>
    <cellStyle name="Comma 2 3 4 4 2" xfId="373" xr:uid="{862AAB93-88FA-4A95-9C11-FC00F62E8552}"/>
    <cellStyle name="Comma 2 3 4 4 2 2" xfId="829" xr:uid="{A7F7C0D3-59CC-44B4-897B-B7EDD6116AF0}"/>
    <cellStyle name="Comma 2 3 4 4 2 2 2" xfId="1741" xr:uid="{4861195A-7CE8-4020-A539-7A4EC5768BB9}"/>
    <cellStyle name="Comma 2 3 4 4 2 3" xfId="1285" xr:uid="{2A4167C5-83D3-41B9-9DCE-0278CC99D295}"/>
    <cellStyle name="Comma 2 3 4 4 3" xfId="601" xr:uid="{EF07735D-D9C9-406D-9391-9228F651C455}"/>
    <cellStyle name="Comma 2 3 4 4 3 2" xfId="1513" xr:uid="{B5A64F93-49A8-4456-9CDE-4788CD36D9BC}"/>
    <cellStyle name="Comma 2 3 4 4 4" xfId="1057" xr:uid="{606AF639-94E7-4EB9-859C-B4F1D07A4A27}"/>
    <cellStyle name="Comma 2 3 4 5" xfId="368" xr:uid="{93DC2596-CDB4-4DE7-8ABA-B440B7E0FBE5}"/>
    <cellStyle name="Comma 2 3 4 5 2" xfId="824" xr:uid="{7C35ADB3-5B0F-424F-B019-9D704D6B6CF6}"/>
    <cellStyle name="Comma 2 3 4 5 2 2" xfId="1736" xr:uid="{30C0BFDE-97F9-4D9F-822C-7027D6C9AF2D}"/>
    <cellStyle name="Comma 2 3 4 5 3" xfId="1280" xr:uid="{BA2E52B9-FC4C-4338-8757-1B2ED19468F3}"/>
    <cellStyle name="Comma 2 3 4 6" xfId="596" xr:uid="{B8F5E3BB-0C5D-423F-A2C4-4639F0971667}"/>
    <cellStyle name="Comma 2 3 4 6 2" xfId="1508" xr:uid="{ECBCFA90-A41B-4ED3-AEA5-D0026DCB334A}"/>
    <cellStyle name="Comma 2 3 4 7" xfId="1052" xr:uid="{83BDB964-DC20-42FE-9AAA-85F42CEFBBC8}"/>
    <cellStyle name="Comma 2 3 5" xfId="142" xr:uid="{00000000-0005-0000-0000-00008D000000}"/>
    <cellStyle name="Comma 2 3 5 2" xfId="143" xr:uid="{00000000-0005-0000-0000-00008E000000}"/>
    <cellStyle name="Comma 2 3 5 2 2" xfId="375" xr:uid="{AAC9BCD9-FBE0-4A30-993C-1F2C31A219EE}"/>
    <cellStyle name="Comma 2 3 5 2 2 2" xfId="831" xr:uid="{E993A7B2-8655-4AD1-8F43-954E91E53ECC}"/>
    <cellStyle name="Comma 2 3 5 2 2 2 2" xfId="1743" xr:uid="{5142CAFC-D737-49B3-A07B-B34E2BD30CA3}"/>
    <cellStyle name="Comma 2 3 5 2 2 3" xfId="1287" xr:uid="{4F580F2C-0C41-4D23-8ACE-96DCFE92093F}"/>
    <cellStyle name="Comma 2 3 5 2 3" xfId="603" xr:uid="{60A93E19-48F7-4B28-9900-74CCBBEAF22E}"/>
    <cellStyle name="Comma 2 3 5 2 3 2" xfId="1515" xr:uid="{DD4FF502-FEF6-4BBC-8766-C7CD1D32A622}"/>
    <cellStyle name="Comma 2 3 5 2 4" xfId="1059" xr:uid="{E3230F87-4C5C-4968-A2DC-EDE36F33A356}"/>
    <cellStyle name="Comma 2 3 5 3" xfId="144" xr:uid="{00000000-0005-0000-0000-00008F000000}"/>
    <cellStyle name="Comma 2 3 5 3 2" xfId="376" xr:uid="{323F699E-A95F-41A4-B4E2-2F867B3EB4E4}"/>
    <cellStyle name="Comma 2 3 5 3 2 2" xfId="832" xr:uid="{CE02940A-7CBB-49A1-937C-DB96FF5030FD}"/>
    <cellStyle name="Comma 2 3 5 3 2 2 2" xfId="1744" xr:uid="{4036D4CC-34A6-4039-8F8F-1BEF62055C2C}"/>
    <cellStyle name="Comma 2 3 5 3 2 3" xfId="1288" xr:uid="{6E4F8E26-B8DC-476D-B977-0E492BA63EE6}"/>
    <cellStyle name="Comma 2 3 5 3 3" xfId="604" xr:uid="{F4B3D788-3DD9-4B5D-B70B-84A236E9C2BB}"/>
    <cellStyle name="Comma 2 3 5 3 3 2" xfId="1516" xr:uid="{8C92231D-EB14-4ECE-94C5-3C2F27A7EF22}"/>
    <cellStyle name="Comma 2 3 5 3 4" xfId="1060" xr:uid="{29F2E0BE-D5E0-401D-B756-97FB211C3D8D}"/>
    <cellStyle name="Comma 2 3 5 4" xfId="374" xr:uid="{252FF646-AD7A-4470-9543-1371FB5B5423}"/>
    <cellStyle name="Comma 2 3 5 4 2" xfId="830" xr:uid="{F3E7AC25-1958-4136-BB0B-A41A11872366}"/>
    <cellStyle name="Comma 2 3 5 4 2 2" xfId="1742" xr:uid="{9A7820A4-D61A-4E4C-93EA-745D73A50475}"/>
    <cellStyle name="Comma 2 3 5 4 3" xfId="1286" xr:uid="{DB520FE9-A787-4DB0-B31F-37E14F18D9F9}"/>
    <cellStyle name="Comma 2 3 5 5" xfId="602" xr:uid="{1CB59CB9-51E6-4759-8D2B-1DCBDE5A2D59}"/>
    <cellStyle name="Comma 2 3 5 5 2" xfId="1514" xr:uid="{A845037C-8E6A-46BC-8D42-2CF00136F043}"/>
    <cellStyle name="Comma 2 3 5 6" xfId="1058" xr:uid="{75B3AD02-289E-4D13-88C9-7EFE48050DB2}"/>
    <cellStyle name="Comma 2 3 6" xfId="145" xr:uid="{00000000-0005-0000-0000-000090000000}"/>
    <cellStyle name="Comma 2 3 6 2" xfId="377" xr:uid="{2E043A88-588F-46EB-942A-F2722B517B97}"/>
    <cellStyle name="Comma 2 3 6 2 2" xfId="833" xr:uid="{DE42808A-0AD1-4503-A14B-B1E54063A0C2}"/>
    <cellStyle name="Comma 2 3 6 2 2 2" xfId="1745" xr:uid="{D4660615-17B1-47F4-999C-8670CCABFC09}"/>
    <cellStyle name="Comma 2 3 6 2 3" xfId="1289" xr:uid="{17E2A1B3-1350-4787-A35C-C4C6630D3F78}"/>
    <cellStyle name="Comma 2 3 6 3" xfId="605" xr:uid="{EA5E96D2-11AE-4DBB-8D74-989156A0956F}"/>
    <cellStyle name="Comma 2 3 6 3 2" xfId="1517" xr:uid="{04B567A1-0B6D-424D-96B8-D93879EE9FDE}"/>
    <cellStyle name="Comma 2 3 6 4" xfId="1061" xr:uid="{A3B0FA45-A703-432D-BE56-DEAD5851553E}"/>
    <cellStyle name="Comma 2 3 7" xfId="146" xr:uid="{00000000-0005-0000-0000-000091000000}"/>
    <cellStyle name="Comma 2 3 7 2" xfId="378" xr:uid="{94F9BE59-60F9-4C47-AB32-6EE87D729B39}"/>
    <cellStyle name="Comma 2 3 7 2 2" xfId="834" xr:uid="{8165AA48-56A6-45D4-9447-59DFC9FF2D22}"/>
    <cellStyle name="Comma 2 3 7 2 2 2" xfId="1746" xr:uid="{8ECCB964-F32B-4597-95EA-CBCD6C4CB8FA}"/>
    <cellStyle name="Comma 2 3 7 2 3" xfId="1290" xr:uid="{4CE6D957-D441-465B-BF68-DBE65B48E780}"/>
    <cellStyle name="Comma 2 3 7 3" xfId="606" xr:uid="{D642ABEE-8CE6-43E4-9180-EC9D175CEC9B}"/>
    <cellStyle name="Comma 2 3 7 3 2" xfId="1518" xr:uid="{278CFD79-7165-4C23-9CF1-C14ADE389F7B}"/>
    <cellStyle name="Comma 2 3 7 4" xfId="1062" xr:uid="{3E3CE7DA-12E1-4827-9437-CF8E6B5E02BB}"/>
    <cellStyle name="Comma 2 3 8" xfId="331" xr:uid="{B9B5494E-E30B-4AD0-9A54-4CAB84552C37}"/>
    <cellStyle name="Comma 2 3 8 2" xfId="787" xr:uid="{CF8BF971-1D27-4435-A9BE-EBA3D22FBAF4}"/>
    <cellStyle name="Comma 2 3 8 2 2" xfId="1699" xr:uid="{98A44F1C-F672-4F42-93ED-E200DC2D8C33}"/>
    <cellStyle name="Comma 2 3 8 3" xfId="1243" xr:uid="{FC36153B-D84A-4813-A6E6-CF97EDED7CE1}"/>
    <cellStyle name="Comma 2 3 9" xfId="559" xr:uid="{38CF0576-AA07-46D1-BAF7-56E745FBCE55}"/>
    <cellStyle name="Comma 2 3 9 2" xfId="1471" xr:uid="{2E3D5581-C8F5-4892-BA37-7E2439987DAA}"/>
    <cellStyle name="Comma 2 4" xfId="147" xr:uid="{00000000-0005-0000-0000-000092000000}"/>
    <cellStyle name="Comma 2 4 2" xfId="148" xr:uid="{00000000-0005-0000-0000-000093000000}"/>
    <cellStyle name="Comma 2 4 2 2" xfId="149" xr:uid="{00000000-0005-0000-0000-000094000000}"/>
    <cellStyle name="Comma 2 4 2 2 2" xfId="150" xr:uid="{00000000-0005-0000-0000-000095000000}"/>
    <cellStyle name="Comma 2 4 2 2 2 2" xfId="151" xr:uid="{00000000-0005-0000-0000-000096000000}"/>
    <cellStyle name="Comma 2 4 2 2 2 2 2" xfId="383" xr:uid="{8CC383D5-6917-4368-9EA4-45AE771A910D}"/>
    <cellStyle name="Comma 2 4 2 2 2 2 2 2" xfId="839" xr:uid="{D25E347D-CBD5-4AB0-A358-7ED2161A33F9}"/>
    <cellStyle name="Comma 2 4 2 2 2 2 2 2 2" xfId="1751" xr:uid="{84913D6A-59D4-44FD-91C7-764DBB809F21}"/>
    <cellStyle name="Comma 2 4 2 2 2 2 2 3" xfId="1295" xr:uid="{08D3FE87-9AC3-408E-82E3-233129CF0610}"/>
    <cellStyle name="Comma 2 4 2 2 2 2 3" xfId="611" xr:uid="{F3850283-D7B7-4870-9196-BF65B90A72FA}"/>
    <cellStyle name="Comma 2 4 2 2 2 2 3 2" xfId="1523" xr:uid="{CD96F75A-BF88-41A2-820E-1296BAB467D5}"/>
    <cellStyle name="Comma 2 4 2 2 2 2 4" xfId="1067" xr:uid="{DDEECB38-5969-491A-AA81-58D5D9120027}"/>
    <cellStyle name="Comma 2 4 2 2 2 3" xfId="152" xr:uid="{00000000-0005-0000-0000-000097000000}"/>
    <cellStyle name="Comma 2 4 2 2 2 3 2" xfId="384" xr:uid="{CE3C6CF4-470F-4ED3-A2EA-B70D464A2382}"/>
    <cellStyle name="Comma 2 4 2 2 2 3 2 2" xfId="840" xr:uid="{E6CAD3FD-2B8D-4D33-A357-7A4205130E78}"/>
    <cellStyle name="Comma 2 4 2 2 2 3 2 2 2" xfId="1752" xr:uid="{C977C214-59A5-4888-BD62-AA942AF25A09}"/>
    <cellStyle name="Comma 2 4 2 2 2 3 2 3" xfId="1296" xr:uid="{FA3E3BBE-E6F4-4459-A599-6A4E7EF06809}"/>
    <cellStyle name="Comma 2 4 2 2 2 3 3" xfId="612" xr:uid="{C6D15B00-ADDB-44A2-958C-E223A12B0B1B}"/>
    <cellStyle name="Comma 2 4 2 2 2 3 3 2" xfId="1524" xr:uid="{BB25A0ED-04AB-45B8-9BBC-E50086A100AA}"/>
    <cellStyle name="Comma 2 4 2 2 2 3 4" xfId="1068" xr:uid="{70F44CC2-5CE0-4C0D-AA8C-945DC80FC434}"/>
    <cellStyle name="Comma 2 4 2 2 2 4" xfId="382" xr:uid="{F0FE9BDE-2F92-4F9E-BDE5-5EC838E54FE0}"/>
    <cellStyle name="Comma 2 4 2 2 2 4 2" xfId="838" xr:uid="{E871A21F-2832-4DD9-8D0E-D089DF7428EF}"/>
    <cellStyle name="Comma 2 4 2 2 2 4 2 2" xfId="1750" xr:uid="{AFC97249-220E-4900-9E02-4F8678714973}"/>
    <cellStyle name="Comma 2 4 2 2 2 4 3" xfId="1294" xr:uid="{6F5121FF-A602-4B82-BFB0-4380B5DDF8D8}"/>
    <cellStyle name="Comma 2 4 2 2 2 5" xfId="610" xr:uid="{62A90B6A-21ED-4D31-BE31-E6294CEA4B4B}"/>
    <cellStyle name="Comma 2 4 2 2 2 5 2" xfId="1522" xr:uid="{AD383E8D-7A7D-4367-BCCF-EF5613265690}"/>
    <cellStyle name="Comma 2 4 2 2 2 6" xfId="1066" xr:uid="{0058B99C-15AA-42BA-B763-0C8C0E7E27A1}"/>
    <cellStyle name="Comma 2 4 2 2 3" xfId="153" xr:uid="{00000000-0005-0000-0000-000098000000}"/>
    <cellStyle name="Comma 2 4 2 2 3 2" xfId="385" xr:uid="{6B259810-7FC1-429F-BACB-E64F2B02D01F}"/>
    <cellStyle name="Comma 2 4 2 2 3 2 2" xfId="841" xr:uid="{F41F943F-B831-4844-9DA9-085E6F16B3AF}"/>
    <cellStyle name="Comma 2 4 2 2 3 2 2 2" xfId="1753" xr:uid="{59A6D27D-D26E-4AC9-8F26-A51CEF566CF4}"/>
    <cellStyle name="Comma 2 4 2 2 3 2 3" xfId="1297" xr:uid="{A2EF06E8-D008-4054-BFAF-89C6FA35FE52}"/>
    <cellStyle name="Comma 2 4 2 2 3 3" xfId="613" xr:uid="{9C58198D-F27B-46C4-94A0-A3E031B74BD6}"/>
    <cellStyle name="Comma 2 4 2 2 3 3 2" xfId="1525" xr:uid="{C8AE729F-B1E8-4C0B-9B9A-655954CCD35B}"/>
    <cellStyle name="Comma 2 4 2 2 3 4" xfId="1069" xr:uid="{AAC9E5ED-C314-43AC-A56F-B5D5C0675AC6}"/>
    <cellStyle name="Comma 2 4 2 2 4" xfId="154" xr:uid="{00000000-0005-0000-0000-000099000000}"/>
    <cellStyle name="Comma 2 4 2 2 4 2" xfId="386" xr:uid="{ED26188F-3BFA-44C6-8982-C8BF97F8FAC7}"/>
    <cellStyle name="Comma 2 4 2 2 4 2 2" xfId="842" xr:uid="{98A39C99-D65A-4D0C-AF67-B20C2FF454F3}"/>
    <cellStyle name="Comma 2 4 2 2 4 2 2 2" xfId="1754" xr:uid="{3CDC8522-0A18-4CD1-90EB-E2117F75E381}"/>
    <cellStyle name="Comma 2 4 2 2 4 2 3" xfId="1298" xr:uid="{8CD773A8-343B-485C-AFF4-3446C3529BD7}"/>
    <cellStyle name="Comma 2 4 2 2 4 3" xfId="614" xr:uid="{F92D1BBE-85BC-4C12-B1A9-526D97AF1E20}"/>
    <cellStyle name="Comma 2 4 2 2 4 3 2" xfId="1526" xr:uid="{D949357B-EA34-4999-9A7B-BB702F865E6E}"/>
    <cellStyle name="Comma 2 4 2 2 4 4" xfId="1070" xr:uid="{77958585-101C-4A84-A05E-B3686524BC1B}"/>
    <cellStyle name="Comma 2 4 2 2 5" xfId="381" xr:uid="{29B590F1-FEFE-4B51-A454-E35E7D11DF3A}"/>
    <cellStyle name="Comma 2 4 2 2 5 2" xfId="837" xr:uid="{2891ABC2-5C49-4CB1-AE6C-12F1B577C2CE}"/>
    <cellStyle name="Comma 2 4 2 2 5 2 2" xfId="1749" xr:uid="{E9CEB652-337B-4D75-ABDD-382AC371E18C}"/>
    <cellStyle name="Comma 2 4 2 2 5 3" xfId="1293" xr:uid="{8F73575C-507E-4302-A174-4123123A56CE}"/>
    <cellStyle name="Comma 2 4 2 2 6" xfId="609" xr:uid="{B02BFD89-BFC9-4A59-81FD-FA1E4725CD89}"/>
    <cellStyle name="Comma 2 4 2 2 6 2" xfId="1521" xr:uid="{4EF06A41-5DA8-4FD6-A779-F60D47485000}"/>
    <cellStyle name="Comma 2 4 2 2 7" xfId="1065" xr:uid="{676E237F-0869-494A-BAEF-AC6072B35030}"/>
    <cellStyle name="Comma 2 4 2 3" xfId="155" xr:uid="{00000000-0005-0000-0000-00009A000000}"/>
    <cellStyle name="Comma 2 4 2 3 2" xfId="156" xr:uid="{00000000-0005-0000-0000-00009B000000}"/>
    <cellStyle name="Comma 2 4 2 3 2 2" xfId="388" xr:uid="{1BE82B71-D3D5-4B8D-9D46-E7A6BA5AB617}"/>
    <cellStyle name="Comma 2 4 2 3 2 2 2" xfId="844" xr:uid="{AC4AE11B-82D6-41FB-8036-2EFCED16EDB1}"/>
    <cellStyle name="Comma 2 4 2 3 2 2 2 2" xfId="1756" xr:uid="{BA77B469-88EB-443A-890A-05B0AEB306DE}"/>
    <cellStyle name="Comma 2 4 2 3 2 2 3" xfId="1300" xr:uid="{F7F397F4-456E-45C0-B854-F8E857BD716E}"/>
    <cellStyle name="Comma 2 4 2 3 2 3" xfId="616" xr:uid="{C3EB5028-C6AF-40C3-86CB-C3AB56273C4C}"/>
    <cellStyle name="Comma 2 4 2 3 2 3 2" xfId="1528" xr:uid="{F8FA64A3-3E36-41E0-A4CA-54DCC4F49827}"/>
    <cellStyle name="Comma 2 4 2 3 2 4" xfId="1072" xr:uid="{7F5E6314-1217-4767-ACF5-1377E12B1C3F}"/>
    <cellStyle name="Comma 2 4 2 3 3" xfId="157" xr:uid="{00000000-0005-0000-0000-00009C000000}"/>
    <cellStyle name="Comma 2 4 2 3 3 2" xfId="389" xr:uid="{E5AE59F8-FF0D-45B8-A87D-893D3FA95FC5}"/>
    <cellStyle name="Comma 2 4 2 3 3 2 2" xfId="845" xr:uid="{A2283621-5A04-4150-969B-C1D822180582}"/>
    <cellStyle name="Comma 2 4 2 3 3 2 2 2" xfId="1757" xr:uid="{804C004B-B31B-44E8-9DD9-40E34E1A7B84}"/>
    <cellStyle name="Comma 2 4 2 3 3 2 3" xfId="1301" xr:uid="{071AA1A8-DD9F-4C48-A290-B41B2EC4B215}"/>
    <cellStyle name="Comma 2 4 2 3 3 3" xfId="617" xr:uid="{60E94F15-797B-48B3-AD76-D414B294A809}"/>
    <cellStyle name="Comma 2 4 2 3 3 3 2" xfId="1529" xr:uid="{D9C96E1E-F9B0-4536-874C-A79A95D631F7}"/>
    <cellStyle name="Comma 2 4 2 3 3 4" xfId="1073" xr:uid="{5216CAEC-28F6-4C5B-B839-3555A7C5A20E}"/>
    <cellStyle name="Comma 2 4 2 3 4" xfId="387" xr:uid="{7DACE9BB-EAAF-4B1C-B32F-3A48AA75784F}"/>
    <cellStyle name="Comma 2 4 2 3 4 2" xfId="843" xr:uid="{FEBE8188-0EF6-418D-AA4F-BE94A703FEDB}"/>
    <cellStyle name="Comma 2 4 2 3 4 2 2" xfId="1755" xr:uid="{AE1A699C-8440-43BD-954F-954C536A0F74}"/>
    <cellStyle name="Comma 2 4 2 3 4 3" xfId="1299" xr:uid="{FB2867C4-A9CB-4FA8-AE68-71F4D8C08C70}"/>
    <cellStyle name="Comma 2 4 2 3 5" xfId="615" xr:uid="{4312D727-9B51-48F8-AF41-D5B59D075476}"/>
    <cellStyle name="Comma 2 4 2 3 5 2" xfId="1527" xr:uid="{BBBB4BE0-7BF9-49B9-8331-EAEB7A677E1C}"/>
    <cellStyle name="Comma 2 4 2 3 6" xfId="1071" xr:uid="{9D78803A-8A52-453E-A304-4C2C4C7CC290}"/>
    <cellStyle name="Comma 2 4 2 4" xfId="158" xr:uid="{00000000-0005-0000-0000-00009D000000}"/>
    <cellStyle name="Comma 2 4 2 4 2" xfId="390" xr:uid="{81313C8A-F486-483A-8A30-0F5C2C09286A}"/>
    <cellStyle name="Comma 2 4 2 4 2 2" xfId="846" xr:uid="{851E79CC-8425-411C-A07D-4B0664E006A4}"/>
    <cellStyle name="Comma 2 4 2 4 2 2 2" xfId="1758" xr:uid="{EE14A5AD-0A4B-42EA-8B13-0963BAF21917}"/>
    <cellStyle name="Comma 2 4 2 4 2 3" xfId="1302" xr:uid="{486A736C-47F0-423A-B02D-9D889B3CFDFC}"/>
    <cellStyle name="Comma 2 4 2 4 3" xfId="618" xr:uid="{8FF2B5B3-EA20-43BC-AF58-25F9645862CB}"/>
    <cellStyle name="Comma 2 4 2 4 3 2" xfId="1530" xr:uid="{18B90DB6-ED28-429A-8F78-E3A5379ED718}"/>
    <cellStyle name="Comma 2 4 2 4 4" xfId="1074" xr:uid="{951B383D-6753-492B-9423-7F5B9E81FFA1}"/>
    <cellStyle name="Comma 2 4 2 5" xfId="159" xr:uid="{00000000-0005-0000-0000-00009E000000}"/>
    <cellStyle name="Comma 2 4 2 5 2" xfId="391" xr:uid="{4CCC4C36-4582-49E1-A6F7-307FB3AF0EB7}"/>
    <cellStyle name="Comma 2 4 2 5 2 2" xfId="847" xr:uid="{E82EC723-F6D6-4D97-9B7C-9372AC9BA389}"/>
    <cellStyle name="Comma 2 4 2 5 2 2 2" xfId="1759" xr:uid="{4493A8F1-3660-4610-B7EA-2579848CCBE1}"/>
    <cellStyle name="Comma 2 4 2 5 2 3" xfId="1303" xr:uid="{F4F952D2-1AA9-4F39-8E99-491AE3B6804E}"/>
    <cellStyle name="Comma 2 4 2 5 3" xfId="619" xr:uid="{44396D01-F03B-49AD-AA22-9B5F74A3DDDE}"/>
    <cellStyle name="Comma 2 4 2 5 3 2" xfId="1531" xr:uid="{6F36DB5F-401C-4084-9524-F1168B891F67}"/>
    <cellStyle name="Comma 2 4 2 5 4" xfId="1075" xr:uid="{9B522835-8B3B-4E4E-B3BF-0ADA3359A833}"/>
    <cellStyle name="Comma 2 4 2 6" xfId="380" xr:uid="{173BC7CA-83F3-4631-B5FC-1F044A4281D3}"/>
    <cellStyle name="Comma 2 4 2 6 2" xfId="836" xr:uid="{41CBF4C8-49A0-4900-8D97-C508C9F26213}"/>
    <cellStyle name="Comma 2 4 2 6 2 2" xfId="1748" xr:uid="{AE79EAD0-0E4C-4AAF-999C-E283BC0EA1F8}"/>
    <cellStyle name="Comma 2 4 2 6 3" xfId="1292" xr:uid="{1F812C03-5D62-4B21-88FC-2AFE17EDB0B3}"/>
    <cellStyle name="Comma 2 4 2 7" xfId="608" xr:uid="{A7680CF3-3F0E-4357-B3CC-E6D8BB324DFF}"/>
    <cellStyle name="Comma 2 4 2 7 2" xfId="1520" xr:uid="{2AEB6BAA-6EEE-4F36-B0DB-0B7F2A49D01A}"/>
    <cellStyle name="Comma 2 4 2 8" xfId="1064" xr:uid="{CA23FB3A-DBBD-4AC2-A4E3-43ADB2391772}"/>
    <cellStyle name="Comma 2 4 3" xfId="160" xr:uid="{00000000-0005-0000-0000-00009F000000}"/>
    <cellStyle name="Comma 2 4 3 2" xfId="161" xr:uid="{00000000-0005-0000-0000-0000A0000000}"/>
    <cellStyle name="Comma 2 4 3 2 2" xfId="162" xr:uid="{00000000-0005-0000-0000-0000A1000000}"/>
    <cellStyle name="Comma 2 4 3 2 2 2" xfId="394" xr:uid="{25217442-D9CF-4E7E-BBCA-FD59BC7F3D59}"/>
    <cellStyle name="Comma 2 4 3 2 2 2 2" xfId="850" xr:uid="{EE620912-CF5F-41F9-9123-69E04BAE8E98}"/>
    <cellStyle name="Comma 2 4 3 2 2 2 2 2" xfId="1762" xr:uid="{3AA623C5-A1BE-443D-B9EF-B0910A043975}"/>
    <cellStyle name="Comma 2 4 3 2 2 2 3" xfId="1306" xr:uid="{55A93ECC-E2C7-4A3C-B824-E297C96E1E9D}"/>
    <cellStyle name="Comma 2 4 3 2 2 3" xfId="622" xr:uid="{5404FA67-F461-43FE-B27A-A75419D057F2}"/>
    <cellStyle name="Comma 2 4 3 2 2 3 2" xfId="1534" xr:uid="{4534BBF7-433B-4AAE-BBD4-04DC838E1599}"/>
    <cellStyle name="Comma 2 4 3 2 2 4" xfId="1078" xr:uid="{6671BA1C-F1A0-4DFB-9A53-B62EDF4B6095}"/>
    <cellStyle name="Comma 2 4 3 2 3" xfId="163" xr:uid="{00000000-0005-0000-0000-0000A2000000}"/>
    <cellStyle name="Comma 2 4 3 2 3 2" xfId="395" xr:uid="{1A98D696-E3CB-458B-8474-B518482BE31C}"/>
    <cellStyle name="Comma 2 4 3 2 3 2 2" xfId="851" xr:uid="{7F1A5A85-4BCD-48E7-9CBC-1E42C08B302E}"/>
    <cellStyle name="Comma 2 4 3 2 3 2 2 2" xfId="1763" xr:uid="{D4AE33F3-2AFE-4F3A-A8E3-40476C70FECB}"/>
    <cellStyle name="Comma 2 4 3 2 3 2 3" xfId="1307" xr:uid="{CD5D44D9-F7EC-4659-AFF4-EF86A7CEC331}"/>
    <cellStyle name="Comma 2 4 3 2 3 3" xfId="623" xr:uid="{EB227ACC-93F1-4D84-8F64-D0D75D7F326E}"/>
    <cellStyle name="Comma 2 4 3 2 3 3 2" xfId="1535" xr:uid="{2F0172DD-92C0-4069-AF4B-FAD051D1E1EE}"/>
    <cellStyle name="Comma 2 4 3 2 3 4" xfId="1079" xr:uid="{E17BBE47-0689-4C9A-A447-FB384C5A8D34}"/>
    <cellStyle name="Comma 2 4 3 2 4" xfId="393" xr:uid="{ED4B168E-1BEE-43AD-9208-D8BCA5C3F1ED}"/>
    <cellStyle name="Comma 2 4 3 2 4 2" xfId="849" xr:uid="{FA751A2A-C8D8-45D8-8DEB-DDFFF20C6517}"/>
    <cellStyle name="Comma 2 4 3 2 4 2 2" xfId="1761" xr:uid="{9B47A24F-5BAC-408B-B21B-9A0B0D45B251}"/>
    <cellStyle name="Comma 2 4 3 2 4 3" xfId="1305" xr:uid="{FCAD504F-C22F-4079-BB47-5A2E6CF298DC}"/>
    <cellStyle name="Comma 2 4 3 2 5" xfId="621" xr:uid="{D74DD734-8277-4902-A1E4-CBE51843A5E9}"/>
    <cellStyle name="Comma 2 4 3 2 5 2" xfId="1533" xr:uid="{084258D1-B4DF-4411-874F-6B62181A0C74}"/>
    <cellStyle name="Comma 2 4 3 2 6" xfId="1077" xr:uid="{2F81476C-9964-43E2-9D01-849CED87121A}"/>
    <cellStyle name="Comma 2 4 3 3" xfId="164" xr:uid="{00000000-0005-0000-0000-0000A3000000}"/>
    <cellStyle name="Comma 2 4 3 3 2" xfId="396" xr:uid="{0F4CAB8A-78B1-4437-B370-969E95BC46E7}"/>
    <cellStyle name="Comma 2 4 3 3 2 2" xfId="852" xr:uid="{D320E67E-4D80-4B7F-A72A-221605761840}"/>
    <cellStyle name="Comma 2 4 3 3 2 2 2" xfId="1764" xr:uid="{8FB2C5FD-14F0-4E64-A4EE-C9B0C1AC8DB6}"/>
    <cellStyle name="Comma 2 4 3 3 2 3" xfId="1308" xr:uid="{E61F2FA2-1866-40E2-9DD4-16B9C6518AAA}"/>
    <cellStyle name="Comma 2 4 3 3 3" xfId="624" xr:uid="{CEA6A415-F486-4421-9124-5A8B6CBE7D7C}"/>
    <cellStyle name="Comma 2 4 3 3 3 2" xfId="1536" xr:uid="{53143363-6ED9-4A0A-9BF8-04A74929B56E}"/>
    <cellStyle name="Comma 2 4 3 3 4" xfId="1080" xr:uid="{7E78C8EB-AC56-4A2A-AB07-8DB360C80A40}"/>
    <cellStyle name="Comma 2 4 3 4" xfId="165" xr:uid="{00000000-0005-0000-0000-0000A4000000}"/>
    <cellStyle name="Comma 2 4 3 4 2" xfId="397" xr:uid="{38CE99D8-D1CD-4CD1-B4ED-ACF67376E5F8}"/>
    <cellStyle name="Comma 2 4 3 4 2 2" xfId="853" xr:uid="{8C9AA816-F616-49E7-A425-3E540DA88652}"/>
    <cellStyle name="Comma 2 4 3 4 2 2 2" xfId="1765" xr:uid="{DC2AFE06-BAD5-4AFD-938D-B7EFD5ACB6ED}"/>
    <cellStyle name="Comma 2 4 3 4 2 3" xfId="1309" xr:uid="{161BC397-2F9B-40C8-B6B5-46957FAFEDB9}"/>
    <cellStyle name="Comma 2 4 3 4 3" xfId="625" xr:uid="{2060F393-9449-4427-85EB-FB7796ACBECA}"/>
    <cellStyle name="Comma 2 4 3 4 3 2" xfId="1537" xr:uid="{05B35C13-848B-4603-9D7A-7A02917B0965}"/>
    <cellStyle name="Comma 2 4 3 4 4" xfId="1081" xr:uid="{52565480-EE30-4752-8B56-22C02418C152}"/>
    <cellStyle name="Comma 2 4 3 5" xfId="392" xr:uid="{5CFDC10E-8057-4B09-BB74-900EDB29EC54}"/>
    <cellStyle name="Comma 2 4 3 5 2" xfId="848" xr:uid="{FEF8FA7B-1995-4F65-BDAF-6F25D8C6CE48}"/>
    <cellStyle name="Comma 2 4 3 5 2 2" xfId="1760" xr:uid="{368D9FC1-533F-44E8-A1F6-AC664735A39B}"/>
    <cellStyle name="Comma 2 4 3 5 3" xfId="1304" xr:uid="{2326DB36-3E4D-4851-ABE8-B58E62F6E864}"/>
    <cellStyle name="Comma 2 4 3 6" xfId="620" xr:uid="{265455D8-5B1C-497C-9C21-396B3D58C455}"/>
    <cellStyle name="Comma 2 4 3 6 2" xfId="1532" xr:uid="{4C6AF2EA-5421-46DA-A95B-8C67E93F049D}"/>
    <cellStyle name="Comma 2 4 3 7" xfId="1076" xr:uid="{ECE12CAF-3ABD-41EC-8CB9-414AEA3E017A}"/>
    <cellStyle name="Comma 2 4 4" xfId="166" xr:uid="{00000000-0005-0000-0000-0000A5000000}"/>
    <cellStyle name="Comma 2 4 4 2" xfId="167" xr:uid="{00000000-0005-0000-0000-0000A6000000}"/>
    <cellStyle name="Comma 2 4 4 2 2" xfId="399" xr:uid="{8086E5C5-8503-4BCB-93FE-E21EBD021CB5}"/>
    <cellStyle name="Comma 2 4 4 2 2 2" xfId="855" xr:uid="{E202D794-6605-48E3-9988-DB0F8E2C4E82}"/>
    <cellStyle name="Comma 2 4 4 2 2 2 2" xfId="1767" xr:uid="{6C68E715-3ABF-40EB-88EC-66DD80D960E8}"/>
    <cellStyle name="Comma 2 4 4 2 2 3" xfId="1311" xr:uid="{A703D404-62CA-4AAB-9C2F-2B516540B2C1}"/>
    <cellStyle name="Comma 2 4 4 2 3" xfId="627" xr:uid="{FB1AEE37-2E8E-41AC-B0C7-71F010125A02}"/>
    <cellStyle name="Comma 2 4 4 2 3 2" xfId="1539" xr:uid="{A921CB66-3155-45FA-85DD-3BA9C27BF810}"/>
    <cellStyle name="Comma 2 4 4 2 4" xfId="1083" xr:uid="{A27C3B7E-D8CF-42F4-BE41-1E51A93FC091}"/>
    <cellStyle name="Comma 2 4 4 3" xfId="168" xr:uid="{00000000-0005-0000-0000-0000A7000000}"/>
    <cellStyle name="Comma 2 4 4 3 2" xfId="400" xr:uid="{5745CF91-F4A6-46B7-8BA9-C6FF1FA0B9B6}"/>
    <cellStyle name="Comma 2 4 4 3 2 2" xfId="856" xr:uid="{D3E69E11-312A-4235-9186-53CABAE981CD}"/>
    <cellStyle name="Comma 2 4 4 3 2 2 2" xfId="1768" xr:uid="{78DDE225-0878-4FBA-AE74-78DABFAEACBF}"/>
    <cellStyle name="Comma 2 4 4 3 2 3" xfId="1312" xr:uid="{C0592453-46B7-43B2-B505-0CEDC280BF5D}"/>
    <cellStyle name="Comma 2 4 4 3 3" xfId="628" xr:uid="{2C1645EC-49C8-48AA-BF41-41B655285952}"/>
    <cellStyle name="Comma 2 4 4 3 3 2" xfId="1540" xr:uid="{66317177-2A05-4F28-9136-A2AEE4D96058}"/>
    <cellStyle name="Comma 2 4 4 3 4" xfId="1084" xr:uid="{68D8AAF0-00AE-47F8-A154-EC8F35197B3E}"/>
    <cellStyle name="Comma 2 4 4 4" xfId="398" xr:uid="{C79E0B6B-9B8D-4477-9D6D-15B2546777CE}"/>
    <cellStyle name="Comma 2 4 4 4 2" xfId="854" xr:uid="{F06CF548-A947-4132-AE81-7905AEC35201}"/>
    <cellStyle name="Comma 2 4 4 4 2 2" xfId="1766" xr:uid="{B91F070F-C64A-43D7-BBC5-979BDAC2053D}"/>
    <cellStyle name="Comma 2 4 4 4 3" xfId="1310" xr:uid="{476C38B5-79C8-456B-A9A9-C27602B098B2}"/>
    <cellStyle name="Comma 2 4 4 5" xfId="626" xr:uid="{33388B8A-3EA0-41A5-938B-8780EDCCDA9A}"/>
    <cellStyle name="Comma 2 4 4 5 2" xfId="1538" xr:uid="{4A6D1067-1B09-4B1F-AB2F-733FAFD26A9A}"/>
    <cellStyle name="Comma 2 4 4 6" xfId="1082" xr:uid="{71043EA3-A21F-4EEC-A778-04F1C0532270}"/>
    <cellStyle name="Comma 2 4 5" xfId="169" xr:uid="{00000000-0005-0000-0000-0000A8000000}"/>
    <cellStyle name="Comma 2 4 5 2" xfId="401" xr:uid="{5B3B69D9-2174-46B9-9A7F-D9BAD32C483C}"/>
    <cellStyle name="Comma 2 4 5 2 2" xfId="857" xr:uid="{A2D29FB2-8BB9-4E79-8962-9EBA73AAED3B}"/>
    <cellStyle name="Comma 2 4 5 2 2 2" xfId="1769" xr:uid="{DB839999-DA97-45DB-BD53-72428AC1DB2D}"/>
    <cellStyle name="Comma 2 4 5 2 3" xfId="1313" xr:uid="{86DD0CD2-904B-46D0-9DAA-D57CD6AA60BE}"/>
    <cellStyle name="Comma 2 4 5 3" xfId="629" xr:uid="{33DBB155-A23F-4B64-9255-2723FEAE8083}"/>
    <cellStyle name="Comma 2 4 5 3 2" xfId="1541" xr:uid="{0736602D-D173-47D3-9F62-7BDF00890BEA}"/>
    <cellStyle name="Comma 2 4 5 4" xfId="1085" xr:uid="{A2EB9AFE-F5A6-4A72-8366-2D2924EC4255}"/>
    <cellStyle name="Comma 2 4 6" xfId="170" xr:uid="{00000000-0005-0000-0000-0000A9000000}"/>
    <cellStyle name="Comma 2 4 6 2" xfId="402" xr:uid="{A05C6061-7B48-421E-9881-1EA3285801DF}"/>
    <cellStyle name="Comma 2 4 6 2 2" xfId="858" xr:uid="{1AAE0FE7-1A8F-4275-9F2F-78F2506DE752}"/>
    <cellStyle name="Comma 2 4 6 2 2 2" xfId="1770" xr:uid="{8FD1A023-27AC-460D-B90F-5BE8095B2E79}"/>
    <cellStyle name="Comma 2 4 6 2 3" xfId="1314" xr:uid="{7E83599D-85DA-4C73-BF57-1635E6B59AE1}"/>
    <cellStyle name="Comma 2 4 6 3" xfId="630" xr:uid="{13DBFFFB-0E01-4BBF-B6DD-0574ADADD763}"/>
    <cellStyle name="Comma 2 4 6 3 2" xfId="1542" xr:uid="{824D226A-3CD5-4708-90D4-697E40099D22}"/>
    <cellStyle name="Comma 2 4 6 4" xfId="1086" xr:uid="{B6283122-AF97-44BD-810B-1AB43C910160}"/>
    <cellStyle name="Comma 2 4 7" xfId="379" xr:uid="{8405080A-BBC4-4ABD-9C37-56F1899887C7}"/>
    <cellStyle name="Comma 2 4 7 2" xfId="835" xr:uid="{B83A8235-A6D6-4B5B-A70B-C0CDEC6CA59E}"/>
    <cellStyle name="Comma 2 4 7 2 2" xfId="1747" xr:uid="{7441B0F6-85C6-4215-B6DC-4F9DF95FE809}"/>
    <cellStyle name="Comma 2 4 7 3" xfId="1291" xr:uid="{AAE0BEFE-FF52-41A4-862E-7507F6345229}"/>
    <cellStyle name="Comma 2 4 8" xfId="607" xr:uid="{05D63438-C3F7-401C-9BA1-25F47A3EFE56}"/>
    <cellStyle name="Comma 2 4 8 2" xfId="1519" xr:uid="{EFC8BDF2-DDEE-4DC7-A999-A59E9F23B156}"/>
    <cellStyle name="Comma 2 4 9" xfId="1063" xr:uid="{99A19772-5A5B-4813-A3A1-834C8DDF50E0}"/>
    <cellStyle name="Comma 2 5" xfId="171" xr:uid="{00000000-0005-0000-0000-0000AA000000}"/>
    <cellStyle name="Comma 2 5 2" xfId="172" xr:uid="{00000000-0005-0000-0000-0000AB000000}"/>
    <cellStyle name="Comma 2 5 2 2" xfId="173" xr:uid="{00000000-0005-0000-0000-0000AC000000}"/>
    <cellStyle name="Comma 2 5 2 2 2" xfId="174" xr:uid="{00000000-0005-0000-0000-0000AD000000}"/>
    <cellStyle name="Comma 2 5 2 2 2 2" xfId="406" xr:uid="{03CF3B46-B8B3-4547-B374-1079815ED1DA}"/>
    <cellStyle name="Comma 2 5 2 2 2 2 2" xfId="862" xr:uid="{95992855-540E-48ED-AD82-5DD4A266AAF2}"/>
    <cellStyle name="Comma 2 5 2 2 2 2 2 2" xfId="1774" xr:uid="{884FF42A-0BB0-4053-BE6A-E07F5A825A84}"/>
    <cellStyle name="Comma 2 5 2 2 2 2 3" xfId="1318" xr:uid="{94DD1C29-80ED-4E54-8386-F2C4EB0C5672}"/>
    <cellStyle name="Comma 2 5 2 2 2 3" xfId="634" xr:uid="{483E4A9A-044F-43B4-A315-D77E83488D5B}"/>
    <cellStyle name="Comma 2 5 2 2 2 3 2" xfId="1546" xr:uid="{5E79E918-AEF7-4635-ABB7-74BB4DD01877}"/>
    <cellStyle name="Comma 2 5 2 2 2 4" xfId="1090" xr:uid="{F7489791-3B4C-4EF4-9013-69552B61F86F}"/>
    <cellStyle name="Comma 2 5 2 2 3" xfId="175" xr:uid="{00000000-0005-0000-0000-0000AE000000}"/>
    <cellStyle name="Comma 2 5 2 2 3 2" xfId="407" xr:uid="{DA4911BC-6D23-483E-A8D2-F1B0B0CA4196}"/>
    <cellStyle name="Comma 2 5 2 2 3 2 2" xfId="863" xr:uid="{73A91E31-4A8C-4BC0-819A-2D571FA4C208}"/>
    <cellStyle name="Comma 2 5 2 2 3 2 2 2" xfId="1775" xr:uid="{F7F06DD6-4D25-402E-95A4-FEAFA06D7621}"/>
    <cellStyle name="Comma 2 5 2 2 3 2 3" xfId="1319" xr:uid="{7ABBBA11-EA7E-460B-BF29-CA5DCDC25312}"/>
    <cellStyle name="Comma 2 5 2 2 3 3" xfId="635" xr:uid="{D89009BE-0BB9-4923-B510-187422D03FB4}"/>
    <cellStyle name="Comma 2 5 2 2 3 3 2" xfId="1547" xr:uid="{D74D152D-1C81-4719-8481-0B0A79820F76}"/>
    <cellStyle name="Comma 2 5 2 2 3 4" xfId="1091" xr:uid="{E9C3B3C8-309E-47AD-B4B3-44CFA4CB51AF}"/>
    <cellStyle name="Comma 2 5 2 2 4" xfId="405" xr:uid="{3F3CD28F-BCE6-4DE8-B7C2-F4E583627E35}"/>
    <cellStyle name="Comma 2 5 2 2 4 2" xfId="861" xr:uid="{29316717-E1E1-4A98-B532-5C1DDFF58FF3}"/>
    <cellStyle name="Comma 2 5 2 2 4 2 2" xfId="1773" xr:uid="{7490AC04-86DC-41DA-B9C5-1FBD64262E15}"/>
    <cellStyle name="Comma 2 5 2 2 4 3" xfId="1317" xr:uid="{A9C296CB-BC50-448F-A37C-57A148B68C31}"/>
    <cellStyle name="Comma 2 5 2 2 5" xfId="633" xr:uid="{A4456246-B72F-4CE9-A37B-D15A15E312B8}"/>
    <cellStyle name="Comma 2 5 2 2 5 2" xfId="1545" xr:uid="{666089A6-8F55-4ACF-86E1-639849CE6A79}"/>
    <cellStyle name="Comma 2 5 2 2 6" xfId="1089" xr:uid="{0300C7A5-408E-477A-B695-183885A72EA6}"/>
    <cellStyle name="Comma 2 5 2 3" xfId="176" xr:uid="{00000000-0005-0000-0000-0000AF000000}"/>
    <cellStyle name="Comma 2 5 2 3 2" xfId="408" xr:uid="{F7ECAC07-CEFB-4644-98E0-1E2735026E40}"/>
    <cellStyle name="Comma 2 5 2 3 2 2" xfId="864" xr:uid="{5A5E1A14-2A43-470F-8A70-8DD8E5AED55E}"/>
    <cellStyle name="Comma 2 5 2 3 2 2 2" xfId="1776" xr:uid="{67DAB8DC-1464-4DF2-9A18-2BCAAA0D7389}"/>
    <cellStyle name="Comma 2 5 2 3 2 3" xfId="1320" xr:uid="{1E2157CC-2149-4E5D-8228-D3B30E518455}"/>
    <cellStyle name="Comma 2 5 2 3 3" xfId="636" xr:uid="{F3C3B558-7359-46CF-BB56-3FD155E2B30D}"/>
    <cellStyle name="Comma 2 5 2 3 3 2" xfId="1548" xr:uid="{1EAE9321-F33B-48A9-801A-B7C71878E87D}"/>
    <cellStyle name="Comma 2 5 2 3 4" xfId="1092" xr:uid="{D2C5CA76-D536-4224-869B-FC5D80A964FC}"/>
    <cellStyle name="Comma 2 5 2 4" xfId="177" xr:uid="{00000000-0005-0000-0000-0000B0000000}"/>
    <cellStyle name="Comma 2 5 2 4 2" xfId="409" xr:uid="{DF4A89D5-9E46-46AB-9CE1-311712724B09}"/>
    <cellStyle name="Comma 2 5 2 4 2 2" xfId="865" xr:uid="{E2B26360-FC79-430E-9024-9CBDCC8A0087}"/>
    <cellStyle name="Comma 2 5 2 4 2 2 2" xfId="1777" xr:uid="{B70118FB-14FB-497C-82F4-26BDE14A4DC1}"/>
    <cellStyle name="Comma 2 5 2 4 2 3" xfId="1321" xr:uid="{E71A7E87-3370-494B-9D40-4E96335C8534}"/>
    <cellStyle name="Comma 2 5 2 4 3" xfId="637" xr:uid="{46730F9B-989A-41E5-8E44-14AD240F528F}"/>
    <cellStyle name="Comma 2 5 2 4 3 2" xfId="1549" xr:uid="{FFA81E8C-09E5-4A8B-957F-FE53C792A114}"/>
    <cellStyle name="Comma 2 5 2 4 4" xfId="1093" xr:uid="{626E0844-6D20-465B-A3D3-4F2639159C38}"/>
    <cellStyle name="Comma 2 5 2 5" xfId="404" xr:uid="{B9E06525-23D5-4860-AA80-DC23EF95C522}"/>
    <cellStyle name="Comma 2 5 2 5 2" xfId="860" xr:uid="{7E1192E3-9677-4E14-9B91-D11A112F626A}"/>
    <cellStyle name="Comma 2 5 2 5 2 2" xfId="1772" xr:uid="{23CDA1C1-3E4B-4C0D-8128-1A940AFED446}"/>
    <cellStyle name="Comma 2 5 2 5 3" xfId="1316" xr:uid="{EB93D953-2964-4103-88AF-2369B7EBD81D}"/>
    <cellStyle name="Comma 2 5 2 6" xfId="632" xr:uid="{BAEC9BBD-B1CE-409F-8E93-B3CD2A57F276}"/>
    <cellStyle name="Comma 2 5 2 6 2" xfId="1544" xr:uid="{1A1D709A-4C0E-4164-AB0F-CF0B627CC2FB}"/>
    <cellStyle name="Comma 2 5 2 7" xfId="1088" xr:uid="{82E52E45-C065-43E9-8990-446BC6257857}"/>
    <cellStyle name="Comma 2 5 3" xfId="178" xr:uid="{00000000-0005-0000-0000-0000B1000000}"/>
    <cellStyle name="Comma 2 5 3 2" xfId="179" xr:uid="{00000000-0005-0000-0000-0000B2000000}"/>
    <cellStyle name="Comma 2 5 3 2 2" xfId="411" xr:uid="{84417AF5-4081-4156-A895-01709C1795B5}"/>
    <cellStyle name="Comma 2 5 3 2 2 2" xfId="867" xr:uid="{19352E3A-413B-4491-BD9C-C5AB5DF0D796}"/>
    <cellStyle name="Comma 2 5 3 2 2 2 2" xfId="1779" xr:uid="{C358AC1B-9C4C-4CB2-AAE1-557B21611B7C}"/>
    <cellStyle name="Comma 2 5 3 2 2 3" xfId="1323" xr:uid="{DB81729F-FF27-497D-AD9E-A10913051589}"/>
    <cellStyle name="Comma 2 5 3 2 3" xfId="639" xr:uid="{90B378B5-4314-4334-A59A-0D5F78379C2A}"/>
    <cellStyle name="Comma 2 5 3 2 3 2" xfId="1551" xr:uid="{6ADEC2AC-F701-4AC1-97CD-C1FBAE75FFA7}"/>
    <cellStyle name="Comma 2 5 3 2 4" xfId="1095" xr:uid="{B3243AF0-F58D-490C-8E71-251ABB41B46D}"/>
    <cellStyle name="Comma 2 5 3 3" xfId="180" xr:uid="{00000000-0005-0000-0000-0000B3000000}"/>
    <cellStyle name="Comma 2 5 3 3 2" xfId="412" xr:uid="{8CA6F637-236F-45BF-A657-708040A6CB55}"/>
    <cellStyle name="Comma 2 5 3 3 2 2" xfId="868" xr:uid="{493A1EB4-7451-4052-8223-CB772222758E}"/>
    <cellStyle name="Comma 2 5 3 3 2 2 2" xfId="1780" xr:uid="{D4A681C5-350D-4E30-86F0-66E24438856C}"/>
    <cellStyle name="Comma 2 5 3 3 2 3" xfId="1324" xr:uid="{678CEFB7-255E-45EF-815B-98EAC62083A6}"/>
    <cellStyle name="Comma 2 5 3 3 3" xfId="640" xr:uid="{B8DC3BC4-C133-45CC-898C-8418A6582395}"/>
    <cellStyle name="Comma 2 5 3 3 3 2" xfId="1552" xr:uid="{9D25DEA8-2DD8-4142-8F82-A45983E488BD}"/>
    <cellStyle name="Comma 2 5 3 3 4" xfId="1096" xr:uid="{999ABA81-EADE-42FD-8DB9-DAEAD35FD7E5}"/>
    <cellStyle name="Comma 2 5 3 4" xfId="410" xr:uid="{899E314F-2896-4114-810E-0BA63D1925F7}"/>
    <cellStyle name="Comma 2 5 3 4 2" xfId="866" xr:uid="{1C8970F6-ACFA-44BF-A094-DD3C58D0C888}"/>
    <cellStyle name="Comma 2 5 3 4 2 2" xfId="1778" xr:uid="{84BADA0E-6DB8-40CF-BCAF-796F9CA3382C}"/>
    <cellStyle name="Comma 2 5 3 4 3" xfId="1322" xr:uid="{CFE908AF-5CB9-4442-AC20-599C2AF02BD9}"/>
    <cellStyle name="Comma 2 5 3 5" xfId="638" xr:uid="{93D3C5C4-0899-4DE1-AEB7-655693C4E694}"/>
    <cellStyle name="Comma 2 5 3 5 2" xfId="1550" xr:uid="{A69376FD-8944-4510-B85A-950E8D2390D3}"/>
    <cellStyle name="Comma 2 5 3 6" xfId="1094" xr:uid="{DAF48A45-442D-4B64-948F-700C50631ECF}"/>
    <cellStyle name="Comma 2 5 4" xfId="181" xr:uid="{00000000-0005-0000-0000-0000B4000000}"/>
    <cellStyle name="Comma 2 5 4 2" xfId="413" xr:uid="{3A56D554-F860-4B4B-9A57-84DAC3BE214C}"/>
    <cellStyle name="Comma 2 5 4 2 2" xfId="869" xr:uid="{28E40D87-ADD0-4A09-9FFE-57ABFA0D9670}"/>
    <cellStyle name="Comma 2 5 4 2 2 2" xfId="1781" xr:uid="{97DB103F-CA8D-49B2-8709-54AB40581EE1}"/>
    <cellStyle name="Comma 2 5 4 2 3" xfId="1325" xr:uid="{A32FF9E6-1B6D-472F-B3B4-40E018ED0403}"/>
    <cellStyle name="Comma 2 5 4 3" xfId="641" xr:uid="{88DC8CC7-3CA5-4D5C-9730-D8D5B0A43519}"/>
    <cellStyle name="Comma 2 5 4 3 2" xfId="1553" xr:uid="{9E33CD93-3739-4197-99D5-47726E689B0E}"/>
    <cellStyle name="Comma 2 5 4 4" xfId="1097" xr:uid="{A744D116-75CD-417B-AAA5-791EAF9D9FDC}"/>
    <cellStyle name="Comma 2 5 5" xfId="182" xr:uid="{00000000-0005-0000-0000-0000B5000000}"/>
    <cellStyle name="Comma 2 5 5 2" xfId="414" xr:uid="{612003D6-D233-461A-B653-A4C9FB460912}"/>
    <cellStyle name="Comma 2 5 5 2 2" xfId="870" xr:uid="{B7ECDB4F-770B-4A57-948E-36536987514D}"/>
    <cellStyle name="Comma 2 5 5 2 2 2" xfId="1782" xr:uid="{3E9C8953-BEF0-4BD9-8CCC-F95C2DFD76AD}"/>
    <cellStyle name="Comma 2 5 5 2 3" xfId="1326" xr:uid="{81D9645D-8ED4-4260-8FD0-335527AA30B8}"/>
    <cellStyle name="Comma 2 5 5 3" xfId="642" xr:uid="{4EFAE301-168B-4542-B521-D9EEEEE886E1}"/>
    <cellStyle name="Comma 2 5 5 3 2" xfId="1554" xr:uid="{3E80346C-C3A5-44DE-858A-71C1D0868B87}"/>
    <cellStyle name="Comma 2 5 5 4" xfId="1098" xr:uid="{4748EE95-A469-4BB7-8275-F72177CFDB29}"/>
    <cellStyle name="Comma 2 5 6" xfId="403" xr:uid="{3278FDD2-1A6A-4860-9251-579B8A9CE85D}"/>
    <cellStyle name="Comma 2 5 6 2" xfId="859" xr:uid="{BE7E7D5F-C1FB-4F02-B944-267605A1DBF2}"/>
    <cellStyle name="Comma 2 5 6 2 2" xfId="1771" xr:uid="{6BD23087-3778-4596-9C35-493AE02DA19B}"/>
    <cellStyle name="Comma 2 5 6 3" xfId="1315" xr:uid="{5E4ED4D0-F120-490E-A17E-5B6D58151DD0}"/>
    <cellStyle name="Comma 2 5 7" xfId="631" xr:uid="{5985027B-0A8D-4A20-8D5C-C986F1DE76C6}"/>
    <cellStyle name="Comma 2 5 7 2" xfId="1543" xr:uid="{4E88051E-8E28-41BC-8DBB-74A2E8DF4F28}"/>
    <cellStyle name="Comma 2 5 8" xfId="1087" xr:uid="{1D4BD7C1-E59F-4AB2-AC78-0340FCE8F7E2}"/>
    <cellStyle name="Comma 2 6" xfId="183" xr:uid="{00000000-0005-0000-0000-0000B6000000}"/>
    <cellStyle name="Comma 2 6 2" xfId="184" xr:uid="{00000000-0005-0000-0000-0000B7000000}"/>
    <cellStyle name="Comma 2 6 2 2" xfId="185" xr:uid="{00000000-0005-0000-0000-0000B8000000}"/>
    <cellStyle name="Comma 2 6 2 2 2" xfId="417" xr:uid="{E2AFAE87-1F81-4A3F-9CDA-4F56DE2BD8EA}"/>
    <cellStyle name="Comma 2 6 2 2 2 2" xfId="873" xr:uid="{FE9D45E2-32C5-4C78-A676-D3C0C9102AF3}"/>
    <cellStyle name="Comma 2 6 2 2 2 2 2" xfId="1785" xr:uid="{15962C02-994C-41AE-BF2E-5C9BB2975CA4}"/>
    <cellStyle name="Comma 2 6 2 2 2 3" xfId="1329" xr:uid="{4697EE7A-2D3B-437F-8AEB-0C538C7807FA}"/>
    <cellStyle name="Comma 2 6 2 2 3" xfId="645" xr:uid="{8A0401F5-99C0-4568-8741-97545FF9D84C}"/>
    <cellStyle name="Comma 2 6 2 2 3 2" xfId="1557" xr:uid="{A73B1545-0521-412F-8929-9B5235C7D392}"/>
    <cellStyle name="Comma 2 6 2 2 4" xfId="1101" xr:uid="{BFAF5087-D5F7-46D6-A195-B3C8B8F16447}"/>
    <cellStyle name="Comma 2 6 2 3" xfId="186" xr:uid="{00000000-0005-0000-0000-0000B9000000}"/>
    <cellStyle name="Comma 2 6 2 3 2" xfId="418" xr:uid="{060303A3-9B8D-4801-BFB0-76B7CC6CEADD}"/>
    <cellStyle name="Comma 2 6 2 3 2 2" xfId="874" xr:uid="{5813C8DA-4A9F-4991-BD92-19D6A79882E4}"/>
    <cellStyle name="Comma 2 6 2 3 2 2 2" xfId="1786" xr:uid="{ECD0B487-3A2A-4797-9AAA-CAEC8755E70E}"/>
    <cellStyle name="Comma 2 6 2 3 2 3" xfId="1330" xr:uid="{31ED649C-9199-4D5C-8799-2DFF5117C664}"/>
    <cellStyle name="Comma 2 6 2 3 3" xfId="646" xr:uid="{DC26B772-E51C-4BEE-9B9A-F05FBE5A25A9}"/>
    <cellStyle name="Comma 2 6 2 3 3 2" xfId="1558" xr:uid="{6729D81F-C6D3-4C87-8956-55076C27B36C}"/>
    <cellStyle name="Comma 2 6 2 3 4" xfId="1102" xr:uid="{DD19BABA-F47F-479B-A918-CE998F96C482}"/>
    <cellStyle name="Comma 2 6 2 4" xfId="416" xr:uid="{EDAF2857-AA41-4009-99EE-55C6DA23B82B}"/>
    <cellStyle name="Comma 2 6 2 4 2" xfId="872" xr:uid="{1F95D383-0A7C-447B-AE72-3F747056295B}"/>
    <cellStyle name="Comma 2 6 2 4 2 2" xfId="1784" xr:uid="{2ABD2A6C-F062-441E-8962-592B4D23CE8F}"/>
    <cellStyle name="Comma 2 6 2 4 3" xfId="1328" xr:uid="{89C31DFF-5969-46AD-9E3D-0DE2DDD64360}"/>
    <cellStyle name="Comma 2 6 2 5" xfId="644" xr:uid="{E8F00070-01E6-4C68-865D-78BA1FBE7236}"/>
    <cellStyle name="Comma 2 6 2 5 2" xfId="1556" xr:uid="{7CE63606-9E4B-4543-81AD-818A4D5CA811}"/>
    <cellStyle name="Comma 2 6 2 6" xfId="1100" xr:uid="{1E959AB7-77A7-4A30-A0D9-3C490D0B599A}"/>
    <cellStyle name="Comma 2 6 3" xfId="187" xr:uid="{00000000-0005-0000-0000-0000BA000000}"/>
    <cellStyle name="Comma 2 6 3 2" xfId="419" xr:uid="{25ABF248-91AF-40DD-8FA9-276B0D4828B5}"/>
    <cellStyle name="Comma 2 6 3 2 2" xfId="875" xr:uid="{EDB2E2F8-8BDB-4BA9-91A9-9637FD23E5A4}"/>
    <cellStyle name="Comma 2 6 3 2 2 2" xfId="1787" xr:uid="{BEBC23AA-71B2-49AA-A36C-D72136070AF0}"/>
    <cellStyle name="Comma 2 6 3 2 3" xfId="1331" xr:uid="{FBC0C486-A917-4C0D-B11C-DE732A47ADD7}"/>
    <cellStyle name="Comma 2 6 3 3" xfId="647" xr:uid="{F0AFDA9C-CBD7-4AED-B636-BF6D6483DC9D}"/>
    <cellStyle name="Comma 2 6 3 3 2" xfId="1559" xr:uid="{690F581C-C5EE-4AA1-93CE-4AC476468C85}"/>
    <cellStyle name="Comma 2 6 3 4" xfId="1103" xr:uid="{8473B86F-ACFA-43BA-9770-2EE91E7CFAF3}"/>
    <cellStyle name="Comma 2 6 4" xfId="188" xr:uid="{00000000-0005-0000-0000-0000BB000000}"/>
    <cellStyle name="Comma 2 6 4 2" xfId="420" xr:uid="{E72ED5FB-CEF2-468D-BADF-D8FEDF4C80E8}"/>
    <cellStyle name="Comma 2 6 4 2 2" xfId="876" xr:uid="{B9C66A28-2E9E-4E9B-86A1-54C9BFE59CB7}"/>
    <cellStyle name="Comma 2 6 4 2 2 2" xfId="1788" xr:uid="{B840CA6A-C294-4010-942F-0687738D8BF3}"/>
    <cellStyle name="Comma 2 6 4 2 3" xfId="1332" xr:uid="{B387CAB7-0206-48D5-9079-7C5202A64F61}"/>
    <cellStyle name="Comma 2 6 4 3" xfId="648" xr:uid="{823A1CC9-5330-4113-9276-7E419302376F}"/>
    <cellStyle name="Comma 2 6 4 3 2" xfId="1560" xr:uid="{B28ABE5E-9260-4CAF-B067-CE46FA922FF5}"/>
    <cellStyle name="Comma 2 6 4 4" xfId="1104" xr:uid="{C7CEFD19-0B3B-4AA6-AE3E-662BDB299715}"/>
    <cellStyle name="Comma 2 6 5" xfId="415" xr:uid="{65EFB456-78DE-4005-A49B-61B8EE569F50}"/>
    <cellStyle name="Comma 2 6 5 2" xfId="871" xr:uid="{5BA01E7E-9A92-43ED-85E4-126C5931EB6F}"/>
    <cellStyle name="Comma 2 6 5 2 2" xfId="1783" xr:uid="{22258AD9-E446-49AE-81E4-3ECC99AE471E}"/>
    <cellStyle name="Comma 2 6 5 3" xfId="1327" xr:uid="{0BBF2755-2D50-420A-A439-DAE99DC6784E}"/>
    <cellStyle name="Comma 2 6 6" xfId="643" xr:uid="{5B26FD76-347C-431E-A1E4-65BA3FE58082}"/>
    <cellStyle name="Comma 2 6 6 2" xfId="1555" xr:uid="{D0D26E0E-148F-4B9F-B9B1-9CCC4A9AD0F6}"/>
    <cellStyle name="Comma 2 6 7" xfId="1099" xr:uid="{199504E0-84A8-4D53-8C0F-5DFD2D89AADA}"/>
    <cellStyle name="Comma 2 7" xfId="189" xr:uid="{00000000-0005-0000-0000-0000BC000000}"/>
    <cellStyle name="Comma 2 7 2" xfId="190" xr:uid="{00000000-0005-0000-0000-0000BD000000}"/>
    <cellStyle name="Comma 2 7 2 2" xfId="422" xr:uid="{6527F576-FD95-44BE-A303-1941C111A277}"/>
    <cellStyle name="Comma 2 7 2 2 2" xfId="878" xr:uid="{2001CA81-CF0C-4DBD-B0F6-8DDFA4859E67}"/>
    <cellStyle name="Comma 2 7 2 2 2 2" xfId="1790" xr:uid="{352F33CB-DDC9-47FF-B41C-09A810C96115}"/>
    <cellStyle name="Comma 2 7 2 2 3" xfId="1334" xr:uid="{9123F744-292B-47BC-ACEF-31B34FF62886}"/>
    <cellStyle name="Comma 2 7 2 3" xfId="650" xr:uid="{B704CDF1-E0F2-4E1A-9C8E-69EF15927911}"/>
    <cellStyle name="Comma 2 7 2 3 2" xfId="1562" xr:uid="{11A1034D-0686-4309-AABF-F3B87F47D553}"/>
    <cellStyle name="Comma 2 7 2 4" xfId="1106" xr:uid="{94751429-CE84-4356-9E16-1299E9696292}"/>
    <cellStyle name="Comma 2 7 3" xfId="191" xr:uid="{00000000-0005-0000-0000-0000BE000000}"/>
    <cellStyle name="Comma 2 7 3 2" xfId="423" xr:uid="{58DAC132-6C03-4303-9819-45239447C922}"/>
    <cellStyle name="Comma 2 7 3 2 2" xfId="879" xr:uid="{FF5E0C19-9219-4DBA-9337-F32A1AC96500}"/>
    <cellStyle name="Comma 2 7 3 2 2 2" xfId="1791" xr:uid="{9312A868-34EA-4E7A-9B14-1E422312C135}"/>
    <cellStyle name="Comma 2 7 3 2 3" xfId="1335" xr:uid="{ADC19890-4D98-4353-8C5F-D89FBCE63E4E}"/>
    <cellStyle name="Comma 2 7 3 3" xfId="651" xr:uid="{3D32BB36-E169-48E3-BA34-AE9AB64595C6}"/>
    <cellStyle name="Comma 2 7 3 3 2" xfId="1563" xr:uid="{4590DD61-B75D-4403-9697-E6F4EB3C8A77}"/>
    <cellStyle name="Comma 2 7 3 4" xfId="1107" xr:uid="{47D3FB83-DC5E-4E3E-BD4B-9D7640B27DE8}"/>
    <cellStyle name="Comma 2 7 4" xfId="421" xr:uid="{BDF1EFFD-46A5-4DCA-9C66-22144577CD9C}"/>
    <cellStyle name="Comma 2 7 4 2" xfId="877" xr:uid="{D7F43426-21FE-4DEE-9C80-B0F2210CE69E}"/>
    <cellStyle name="Comma 2 7 4 2 2" xfId="1789" xr:uid="{6F534E41-74E4-4F48-90C4-D56BA5533B47}"/>
    <cellStyle name="Comma 2 7 4 3" xfId="1333" xr:uid="{B3AE6D39-616C-49F0-949D-29C103C1B8F0}"/>
    <cellStyle name="Comma 2 7 5" xfId="649" xr:uid="{E1DC6117-2C23-4F35-8108-971AEE39A471}"/>
    <cellStyle name="Comma 2 7 5 2" xfId="1561" xr:uid="{85EF3E74-290B-42C2-8905-601B6651012A}"/>
    <cellStyle name="Comma 2 7 6" xfId="1105" xr:uid="{5E3EC00A-2741-471C-B414-ADE04C9D15F7}"/>
    <cellStyle name="Comma 2 8" xfId="192" xr:uid="{00000000-0005-0000-0000-0000BF000000}"/>
    <cellStyle name="Comma 2 8 2" xfId="424" xr:uid="{BC08B991-B0DE-4E10-AC63-128680B9290A}"/>
    <cellStyle name="Comma 2 8 2 2" xfId="880" xr:uid="{5A39CE20-BDB1-47E0-AD77-F4ED65697AE3}"/>
    <cellStyle name="Comma 2 8 2 2 2" xfId="1792" xr:uid="{2849888A-2B41-45B8-AE6D-945632BF9CD5}"/>
    <cellStyle name="Comma 2 8 2 3" xfId="1336" xr:uid="{8AA24C3A-3DD7-4CC0-A11B-7392F4DE7907}"/>
    <cellStyle name="Comma 2 8 3" xfId="652" xr:uid="{4F4B1A61-6D8F-4751-89C4-965B4B084BBB}"/>
    <cellStyle name="Comma 2 8 3 2" xfId="1564" xr:uid="{F25528C0-393F-4649-BE63-CB745F7105C8}"/>
    <cellStyle name="Comma 2 8 4" xfId="1108" xr:uid="{222CF28B-9858-4F89-B78F-C2DD52B7F42B}"/>
    <cellStyle name="Comma 2 9" xfId="193" xr:uid="{00000000-0005-0000-0000-0000C0000000}"/>
    <cellStyle name="Comma 2 9 2" xfId="425" xr:uid="{88BB158B-0C25-47A4-9D84-D7CE57B43BE9}"/>
    <cellStyle name="Comma 2 9 2 2" xfId="881" xr:uid="{EA50913C-0895-4F9A-8C99-D35A270B90B3}"/>
    <cellStyle name="Comma 2 9 2 2 2" xfId="1793" xr:uid="{CFD43B03-EF27-4BF9-9A72-4316D67501BF}"/>
    <cellStyle name="Comma 2 9 2 3" xfId="1337" xr:uid="{B6703EDF-24CE-4C23-AA7B-2BDC4C47F0B9}"/>
    <cellStyle name="Comma 2 9 3" xfId="653" xr:uid="{2F4F3496-0AC8-40B9-B386-4FCA3D32B343}"/>
    <cellStyle name="Comma 2 9 3 2" xfId="1565" xr:uid="{1E004C13-7D50-42EE-AC4A-28810F2633A3}"/>
    <cellStyle name="Comma 2 9 4" xfId="1109" xr:uid="{A3C3595D-93BB-49C0-A391-E7327F104DCD}"/>
    <cellStyle name="Comma 3" xfId="194" xr:uid="{00000000-0005-0000-0000-0000C1000000}"/>
    <cellStyle name="Comma 3 2" xfId="195" xr:uid="{00000000-0005-0000-0000-0000C2000000}"/>
    <cellStyle name="Comma 3 2 2" xfId="196" xr:uid="{00000000-0005-0000-0000-0000C3000000}"/>
    <cellStyle name="Comma 3 2 2 2" xfId="197" xr:uid="{00000000-0005-0000-0000-0000C4000000}"/>
    <cellStyle name="Comma 3 2 2 2 2" xfId="198" xr:uid="{00000000-0005-0000-0000-0000C5000000}"/>
    <cellStyle name="Comma 3 2 2 2 2 2" xfId="430" xr:uid="{DE57C3C8-2075-41B3-B5BF-29CB30A1A89F}"/>
    <cellStyle name="Comma 3 2 2 2 2 2 2" xfId="886" xr:uid="{CAFDFF0E-86B3-4179-B455-E15D4D08C784}"/>
    <cellStyle name="Comma 3 2 2 2 2 2 2 2" xfId="1798" xr:uid="{7383C8FA-D9BB-45C4-B2C3-7F7CD6A10185}"/>
    <cellStyle name="Comma 3 2 2 2 2 2 3" xfId="1342" xr:uid="{8D0B9A8D-7CFE-41D4-B198-87D97131736E}"/>
    <cellStyle name="Comma 3 2 2 2 2 3" xfId="658" xr:uid="{B474D218-9B79-4897-A922-3F6262C5BBDC}"/>
    <cellStyle name="Comma 3 2 2 2 2 3 2" xfId="1570" xr:uid="{BE73720A-099D-45F9-8F21-E94EA8AFA54C}"/>
    <cellStyle name="Comma 3 2 2 2 2 4" xfId="1114" xr:uid="{BDB5A0D6-2396-4745-BE27-2B93B87D24F1}"/>
    <cellStyle name="Comma 3 2 2 2 3" xfId="199" xr:uid="{00000000-0005-0000-0000-0000C6000000}"/>
    <cellStyle name="Comma 3 2 2 2 3 2" xfId="431" xr:uid="{AECDC139-D78E-4F06-A1D0-7253761F7C56}"/>
    <cellStyle name="Comma 3 2 2 2 3 2 2" xfId="887" xr:uid="{D581079B-506A-4D5C-93B0-568399CE6D58}"/>
    <cellStyle name="Comma 3 2 2 2 3 2 2 2" xfId="1799" xr:uid="{4C8C9358-2746-463C-A72F-DFA722539854}"/>
    <cellStyle name="Comma 3 2 2 2 3 2 3" xfId="1343" xr:uid="{04428013-99A2-4E0C-834A-99EE03448B40}"/>
    <cellStyle name="Comma 3 2 2 2 3 3" xfId="659" xr:uid="{3AF973E8-ED57-47BD-9A7A-A813773DD575}"/>
    <cellStyle name="Comma 3 2 2 2 3 3 2" xfId="1571" xr:uid="{B236471B-147E-4F42-BBC2-3F4B0A2BCBF2}"/>
    <cellStyle name="Comma 3 2 2 2 3 4" xfId="1115" xr:uid="{07EA2AA5-182D-40C2-A948-3826F1A3B481}"/>
    <cellStyle name="Comma 3 2 2 2 4" xfId="429" xr:uid="{0EE96CD7-E7AB-4F80-90F5-75FEBF3892B4}"/>
    <cellStyle name="Comma 3 2 2 2 4 2" xfId="885" xr:uid="{DA9EF43B-168F-4ACE-8AA6-45D655314DBC}"/>
    <cellStyle name="Comma 3 2 2 2 4 2 2" xfId="1797" xr:uid="{EC81E614-2179-476A-AAA5-ABE606E7C91A}"/>
    <cellStyle name="Comma 3 2 2 2 4 3" xfId="1341" xr:uid="{59F6FB92-8332-4C40-82E8-81BDEB4EDB82}"/>
    <cellStyle name="Comma 3 2 2 2 5" xfId="657" xr:uid="{90613573-C2B4-4157-9D41-46992E647405}"/>
    <cellStyle name="Comma 3 2 2 2 5 2" xfId="1569" xr:uid="{C1E91116-4AA7-46A6-8C35-407A01B4CC94}"/>
    <cellStyle name="Comma 3 2 2 2 6" xfId="1113" xr:uid="{F6EC69A3-CCFB-404F-9D61-75045D962A13}"/>
    <cellStyle name="Comma 3 2 2 3" xfId="200" xr:uid="{00000000-0005-0000-0000-0000C7000000}"/>
    <cellStyle name="Comma 3 2 2 3 2" xfId="432" xr:uid="{F8A7A0B5-0236-4E6D-B2F8-7F52CECECF8D}"/>
    <cellStyle name="Comma 3 2 2 3 2 2" xfId="888" xr:uid="{C46968C5-B4F4-4B14-893A-D8438C1CBF1E}"/>
    <cellStyle name="Comma 3 2 2 3 2 2 2" xfId="1800" xr:uid="{0F0FEAF4-43B1-4C70-A09E-6CAF6A543F90}"/>
    <cellStyle name="Comma 3 2 2 3 2 3" xfId="1344" xr:uid="{23B1D117-F285-46F9-B8D4-15AFEF2A2178}"/>
    <cellStyle name="Comma 3 2 2 3 3" xfId="660" xr:uid="{C3BB5CCC-790F-45E7-9218-4CB9C56C394E}"/>
    <cellStyle name="Comma 3 2 2 3 3 2" xfId="1572" xr:uid="{3AA80D02-A989-4EA9-A628-4A6F7BC43062}"/>
    <cellStyle name="Comma 3 2 2 3 4" xfId="1116" xr:uid="{FEC8D05A-71B8-43BD-BD15-86EB1DB6293F}"/>
    <cellStyle name="Comma 3 2 2 4" xfId="201" xr:uid="{00000000-0005-0000-0000-0000C8000000}"/>
    <cellStyle name="Comma 3 2 2 4 2" xfId="433" xr:uid="{4E889BC5-A96F-49D3-A604-C5D8118ED678}"/>
    <cellStyle name="Comma 3 2 2 4 2 2" xfId="889" xr:uid="{F151ACA8-3E06-4258-B6A0-169179D55EBE}"/>
    <cellStyle name="Comma 3 2 2 4 2 2 2" xfId="1801" xr:uid="{C5BA78C4-A716-4331-83B6-6E405D8E9A52}"/>
    <cellStyle name="Comma 3 2 2 4 2 3" xfId="1345" xr:uid="{14ADBC60-957F-4DF5-9499-A1D28A093142}"/>
    <cellStyle name="Comma 3 2 2 4 3" xfId="661" xr:uid="{5281533B-4394-4D06-BFE8-9FDAF7110BBF}"/>
    <cellStyle name="Comma 3 2 2 4 3 2" xfId="1573" xr:uid="{16CE8EA7-E65B-4A45-BB27-D10AFBD9C669}"/>
    <cellStyle name="Comma 3 2 2 4 4" xfId="1117" xr:uid="{BB17035F-ED45-47C7-9FCC-9FC04162C65D}"/>
    <cellStyle name="Comma 3 2 2 5" xfId="428" xr:uid="{03F4713D-90BE-4CCF-8B8C-1670F1FD5950}"/>
    <cellStyle name="Comma 3 2 2 5 2" xfId="884" xr:uid="{FE1A5684-8BCB-44D1-886B-2219212ED1E5}"/>
    <cellStyle name="Comma 3 2 2 5 2 2" xfId="1796" xr:uid="{740DD293-2936-4AED-994C-AB840B08AA5B}"/>
    <cellStyle name="Comma 3 2 2 5 3" xfId="1340" xr:uid="{CF8F6442-EEED-46FA-B4D7-B53B04F11B7D}"/>
    <cellStyle name="Comma 3 2 2 6" xfId="656" xr:uid="{493BB825-A6F2-4D03-BE75-5716C004AD27}"/>
    <cellStyle name="Comma 3 2 2 6 2" xfId="1568" xr:uid="{52C845E7-5661-42C0-95DB-38615CC82951}"/>
    <cellStyle name="Comma 3 2 2 7" xfId="1112" xr:uid="{46892B77-B961-4160-84CD-E8EE97CC1954}"/>
    <cellStyle name="Comma 3 2 3" xfId="202" xr:uid="{00000000-0005-0000-0000-0000C9000000}"/>
    <cellStyle name="Comma 3 2 3 2" xfId="203" xr:uid="{00000000-0005-0000-0000-0000CA000000}"/>
    <cellStyle name="Comma 3 2 3 2 2" xfId="435" xr:uid="{F470C93C-9A00-426E-B90F-F1EC5DC72902}"/>
    <cellStyle name="Comma 3 2 3 2 2 2" xfId="891" xr:uid="{CB9E57A2-19FB-4FA5-911A-89E7113C32AC}"/>
    <cellStyle name="Comma 3 2 3 2 2 2 2" xfId="1803" xr:uid="{34208110-E40A-4720-9E1B-C400C03F7182}"/>
    <cellStyle name="Comma 3 2 3 2 2 3" xfId="1347" xr:uid="{8F719B1F-8AD7-4369-82B8-35BD11DE7EA2}"/>
    <cellStyle name="Comma 3 2 3 2 3" xfId="663" xr:uid="{E68E8F00-AE46-47E5-B567-F2CFCAF41483}"/>
    <cellStyle name="Comma 3 2 3 2 3 2" xfId="1575" xr:uid="{0ECBF94B-CD54-4F77-B2E4-48E37A68DA1E}"/>
    <cellStyle name="Comma 3 2 3 2 4" xfId="1119" xr:uid="{F504FBB2-B3F0-4F99-AB64-518C1E80E941}"/>
    <cellStyle name="Comma 3 2 3 3" xfId="204" xr:uid="{00000000-0005-0000-0000-0000CB000000}"/>
    <cellStyle name="Comma 3 2 3 3 2" xfId="436" xr:uid="{FAB91F7E-6C99-48AF-8424-1A9CFA42125B}"/>
    <cellStyle name="Comma 3 2 3 3 2 2" xfId="892" xr:uid="{7AC8C57B-C0F5-43AF-B79B-BAF517345883}"/>
    <cellStyle name="Comma 3 2 3 3 2 2 2" xfId="1804" xr:uid="{CBBBC5DB-316F-44A0-A4EC-7688DBF3368F}"/>
    <cellStyle name="Comma 3 2 3 3 2 3" xfId="1348" xr:uid="{B4ACDD31-F497-40B3-9EB1-B17689ECA752}"/>
    <cellStyle name="Comma 3 2 3 3 3" xfId="664" xr:uid="{1DD32828-1424-4DBB-8CF4-707FC830A9D6}"/>
    <cellStyle name="Comma 3 2 3 3 3 2" xfId="1576" xr:uid="{C07BF921-BAB5-41A2-B40A-86C57446C657}"/>
    <cellStyle name="Comma 3 2 3 3 4" xfId="1120" xr:uid="{4050DF6A-5DA9-4AB6-9797-739E432F4864}"/>
    <cellStyle name="Comma 3 2 3 4" xfId="434" xr:uid="{6B46B933-FBAF-4A04-933B-C677EA86CC89}"/>
    <cellStyle name="Comma 3 2 3 4 2" xfId="890" xr:uid="{579B2F01-98C4-4861-B696-0E97DE8AD19A}"/>
    <cellStyle name="Comma 3 2 3 4 2 2" xfId="1802" xr:uid="{C4FD092A-FCFE-43D1-88D0-D181CEE08991}"/>
    <cellStyle name="Comma 3 2 3 4 3" xfId="1346" xr:uid="{74356EFB-026A-4451-AB42-65E502BF5BE4}"/>
    <cellStyle name="Comma 3 2 3 5" xfId="662" xr:uid="{C6622CBC-B688-497D-8757-8EF2C6F268F8}"/>
    <cellStyle name="Comma 3 2 3 5 2" xfId="1574" xr:uid="{B6EFE343-8942-4638-8B21-F603BDD345FB}"/>
    <cellStyle name="Comma 3 2 3 6" xfId="1118" xr:uid="{F8907D73-B0FB-4EC2-94E6-9CC7694AC756}"/>
    <cellStyle name="Comma 3 2 4" xfId="205" xr:uid="{00000000-0005-0000-0000-0000CC000000}"/>
    <cellStyle name="Comma 3 2 4 2" xfId="437" xr:uid="{727AF616-68F4-4AA7-894D-8F53F14A44F1}"/>
    <cellStyle name="Comma 3 2 4 2 2" xfId="893" xr:uid="{FDDDB2EA-E871-4FD4-BD13-05A3BE7FEB2C}"/>
    <cellStyle name="Comma 3 2 4 2 2 2" xfId="1805" xr:uid="{18253DDF-2463-4DFB-967B-D4CD9451F87A}"/>
    <cellStyle name="Comma 3 2 4 2 3" xfId="1349" xr:uid="{D79D7F02-BE44-4036-8E56-4A40660A13F7}"/>
    <cellStyle name="Comma 3 2 4 3" xfId="665" xr:uid="{E9FC8435-6246-4E70-9EC5-25E9E2C8D21A}"/>
    <cellStyle name="Comma 3 2 4 3 2" xfId="1577" xr:uid="{528EF657-74DB-492A-A5D9-A3ED7D2D0D60}"/>
    <cellStyle name="Comma 3 2 4 4" xfId="1121" xr:uid="{479031AA-FF44-4774-85A4-827E7842A3A1}"/>
    <cellStyle name="Comma 3 2 5" xfId="206" xr:uid="{00000000-0005-0000-0000-0000CD000000}"/>
    <cellStyle name="Comma 3 2 5 2" xfId="438" xr:uid="{97A6424A-607B-44D1-8B0D-73807B481375}"/>
    <cellStyle name="Comma 3 2 5 2 2" xfId="894" xr:uid="{CFB46B4F-6325-40FC-9835-7B7018E732BF}"/>
    <cellStyle name="Comma 3 2 5 2 2 2" xfId="1806" xr:uid="{139BF8D6-0C51-4E36-80B0-251D7F201F0D}"/>
    <cellStyle name="Comma 3 2 5 2 3" xfId="1350" xr:uid="{5F70C043-D264-4EB0-A979-454690BB9372}"/>
    <cellStyle name="Comma 3 2 5 3" xfId="666" xr:uid="{ED68C973-A866-465F-A056-39DD123F1F14}"/>
    <cellStyle name="Comma 3 2 5 3 2" xfId="1578" xr:uid="{3C3D5E6D-D5E8-403E-8854-0165DE58C4DF}"/>
    <cellStyle name="Comma 3 2 5 4" xfId="1122" xr:uid="{634C0B8A-AD76-42B4-BFE9-D0C3956FA1A8}"/>
    <cellStyle name="Comma 3 2 6" xfId="427" xr:uid="{40484B51-27EA-4F50-9D10-F920093EAC37}"/>
    <cellStyle name="Comma 3 2 6 2" xfId="883" xr:uid="{71A462B4-8889-404B-BC59-FD1975FC64ED}"/>
    <cellStyle name="Comma 3 2 6 2 2" xfId="1795" xr:uid="{F2277BFB-279F-43F1-99D9-0B2290B92E47}"/>
    <cellStyle name="Comma 3 2 6 3" xfId="1339" xr:uid="{757C66DE-5BCE-4BC0-8DEF-ACEEE97A7C7B}"/>
    <cellStyle name="Comma 3 2 7" xfId="655" xr:uid="{C776DEFF-D922-4DAD-ACB4-CEACE6AB7E62}"/>
    <cellStyle name="Comma 3 2 7 2" xfId="1567" xr:uid="{8EFE8F7C-E665-4232-AC31-6A88AE23252F}"/>
    <cellStyle name="Comma 3 2 8" xfId="1111" xr:uid="{D47AE0F5-FE88-4EAF-8452-B726B4B557F5}"/>
    <cellStyle name="Comma 3 3" xfId="207" xr:uid="{00000000-0005-0000-0000-0000CE000000}"/>
    <cellStyle name="Comma 3 3 2" xfId="208" xr:uid="{00000000-0005-0000-0000-0000CF000000}"/>
    <cellStyle name="Comma 3 3 2 2" xfId="209" xr:uid="{00000000-0005-0000-0000-0000D0000000}"/>
    <cellStyle name="Comma 3 3 2 2 2" xfId="441" xr:uid="{499ED371-A6AB-4505-8C00-ADDBF3FAE3DF}"/>
    <cellStyle name="Comma 3 3 2 2 2 2" xfId="897" xr:uid="{EAC50DBA-4856-4FF1-B5DC-0F5B126C7DDA}"/>
    <cellStyle name="Comma 3 3 2 2 2 2 2" xfId="1809" xr:uid="{407D04BC-954B-4E87-9BBD-ACF91536A6DB}"/>
    <cellStyle name="Comma 3 3 2 2 2 3" xfId="1353" xr:uid="{F9A8AFFB-BF30-485F-8779-6972272600B2}"/>
    <cellStyle name="Comma 3 3 2 2 3" xfId="669" xr:uid="{9C7184C0-0561-40F3-A47D-C72A9A7B1159}"/>
    <cellStyle name="Comma 3 3 2 2 3 2" xfId="1581" xr:uid="{878D4F93-8559-47EC-B154-E21510BB9BBA}"/>
    <cellStyle name="Comma 3 3 2 2 4" xfId="1125" xr:uid="{F38F64E4-4823-4000-A6FD-FE2D87BA7931}"/>
    <cellStyle name="Comma 3 3 2 3" xfId="210" xr:uid="{00000000-0005-0000-0000-0000D1000000}"/>
    <cellStyle name="Comma 3 3 2 3 2" xfId="442" xr:uid="{9DA09F61-664A-4C5B-A253-B3E3974B4E34}"/>
    <cellStyle name="Comma 3 3 2 3 2 2" xfId="898" xr:uid="{4376EB5F-CD44-4509-BC4E-7B059C3436CF}"/>
    <cellStyle name="Comma 3 3 2 3 2 2 2" xfId="1810" xr:uid="{E4782181-1AAE-4BF0-9A66-9EDE87373B0A}"/>
    <cellStyle name="Comma 3 3 2 3 2 3" xfId="1354" xr:uid="{39931FB9-5461-437A-9CDD-08CBECFAE245}"/>
    <cellStyle name="Comma 3 3 2 3 3" xfId="670" xr:uid="{B1E1075A-6F93-47CE-9CE8-E7CE4C8EE481}"/>
    <cellStyle name="Comma 3 3 2 3 3 2" xfId="1582" xr:uid="{B92D8167-92DC-4BA4-84BF-DD9E71CD50E7}"/>
    <cellStyle name="Comma 3 3 2 3 4" xfId="1126" xr:uid="{12697CC5-B1B1-4824-A216-66811C032CA1}"/>
    <cellStyle name="Comma 3 3 2 4" xfId="440" xr:uid="{7CAABEA9-A6C9-4417-98AE-2B828EC56775}"/>
    <cellStyle name="Comma 3 3 2 4 2" xfId="896" xr:uid="{79567A22-B238-410D-A731-6EA5AFCFE248}"/>
    <cellStyle name="Comma 3 3 2 4 2 2" xfId="1808" xr:uid="{CA0951AD-00B9-4276-9B85-0DF2C4E5FA16}"/>
    <cellStyle name="Comma 3 3 2 4 3" xfId="1352" xr:uid="{9264CC8B-6603-46F1-82BA-AAF13CAD9C3B}"/>
    <cellStyle name="Comma 3 3 2 5" xfId="668" xr:uid="{53E9BC93-C5E9-4520-8084-C3F4669BFA3F}"/>
    <cellStyle name="Comma 3 3 2 5 2" xfId="1580" xr:uid="{E6B0E549-64B7-4AC4-A3EF-36F144087992}"/>
    <cellStyle name="Comma 3 3 2 6" xfId="1124" xr:uid="{AF677105-0F98-4D7E-8139-AA2DE936F9B1}"/>
    <cellStyle name="Comma 3 3 3" xfId="211" xr:uid="{00000000-0005-0000-0000-0000D2000000}"/>
    <cellStyle name="Comma 3 3 3 2" xfId="443" xr:uid="{CE34FC9B-9546-4734-9B6D-5E58DF74A623}"/>
    <cellStyle name="Comma 3 3 3 2 2" xfId="899" xr:uid="{F3A47E1B-45A4-41D9-9E5A-6086C22F227F}"/>
    <cellStyle name="Comma 3 3 3 2 2 2" xfId="1811" xr:uid="{3C5A2E78-CB7C-4048-96EE-10F05BD5F972}"/>
    <cellStyle name="Comma 3 3 3 2 3" xfId="1355" xr:uid="{DC3F9FD6-F424-4DBD-9770-8F3EC8EE371B}"/>
    <cellStyle name="Comma 3 3 3 3" xfId="671" xr:uid="{1643878B-1506-4F22-A451-B4D33A62495F}"/>
    <cellStyle name="Comma 3 3 3 3 2" xfId="1583" xr:uid="{188BA4E5-F7F2-48BA-B1DD-652504E670CF}"/>
    <cellStyle name="Comma 3 3 3 4" xfId="1127" xr:uid="{9DC197BB-D927-45A3-AB0C-B280F6E32207}"/>
    <cellStyle name="Comma 3 3 4" xfId="212" xr:uid="{00000000-0005-0000-0000-0000D3000000}"/>
    <cellStyle name="Comma 3 3 4 2" xfId="444" xr:uid="{5FECEC1B-54E6-40B6-8396-456A9CE0C25A}"/>
    <cellStyle name="Comma 3 3 4 2 2" xfId="900" xr:uid="{0A7C271E-9D96-48CE-9190-A15E1618AED4}"/>
    <cellStyle name="Comma 3 3 4 2 2 2" xfId="1812" xr:uid="{F1C3898D-F76A-49F7-A39A-1FC9E7BDEB87}"/>
    <cellStyle name="Comma 3 3 4 2 3" xfId="1356" xr:uid="{1081D0E9-F5B5-43E9-849B-A10FC0ACCE29}"/>
    <cellStyle name="Comma 3 3 4 3" xfId="672" xr:uid="{3D4E757D-7A3E-42F4-A392-1F9BEA1DECB6}"/>
    <cellStyle name="Comma 3 3 4 3 2" xfId="1584" xr:uid="{D93C8399-6DBC-4306-A809-D4FE211A8A00}"/>
    <cellStyle name="Comma 3 3 4 4" xfId="1128" xr:uid="{F71035B4-FBEB-4B64-A780-8D267B93710F}"/>
    <cellStyle name="Comma 3 3 5" xfId="439" xr:uid="{62F3531A-CF19-430B-8236-BFF842131595}"/>
    <cellStyle name="Comma 3 3 5 2" xfId="895" xr:uid="{7681E262-8160-49F3-8099-B82328FD01FC}"/>
    <cellStyle name="Comma 3 3 5 2 2" xfId="1807" xr:uid="{A55AC174-2583-4A4B-BF8E-E75E9A032883}"/>
    <cellStyle name="Comma 3 3 5 3" xfId="1351" xr:uid="{54B219EE-8DD6-40D2-8DA6-B021E8FF676D}"/>
    <cellStyle name="Comma 3 3 6" xfId="667" xr:uid="{9A399D82-31A0-46B4-8493-B11A347C51C0}"/>
    <cellStyle name="Comma 3 3 6 2" xfId="1579" xr:uid="{150A53B7-C109-419C-B8C1-B9CE8E4BD13A}"/>
    <cellStyle name="Comma 3 3 7" xfId="1123" xr:uid="{7EF4655E-5687-46FD-B4D1-9037862FAE78}"/>
    <cellStyle name="Comma 3 4" xfId="213" xr:uid="{00000000-0005-0000-0000-0000D4000000}"/>
    <cellStyle name="Comma 3 4 2" xfId="214" xr:uid="{00000000-0005-0000-0000-0000D5000000}"/>
    <cellStyle name="Comma 3 4 2 2" xfId="446" xr:uid="{EF86DC2B-1FBE-47F7-85EE-EC6100483C4C}"/>
    <cellStyle name="Comma 3 4 2 2 2" xfId="902" xr:uid="{0BB9653D-D0C9-4F87-8702-77B5042EE1A6}"/>
    <cellStyle name="Comma 3 4 2 2 2 2" xfId="1814" xr:uid="{9DF6F6F3-E7AF-4179-9C7E-C861653844C3}"/>
    <cellStyle name="Comma 3 4 2 2 3" xfId="1358" xr:uid="{794988E6-1CB9-4A39-9C3D-EE65C626ECCE}"/>
    <cellStyle name="Comma 3 4 2 3" xfId="674" xr:uid="{09063FFB-FDF0-4D45-BB38-57B881C289F9}"/>
    <cellStyle name="Comma 3 4 2 3 2" xfId="1586" xr:uid="{47DEE94E-A286-4CF9-8036-778D9D8610D3}"/>
    <cellStyle name="Comma 3 4 2 4" xfId="1130" xr:uid="{47BE2438-5208-4B2F-92C3-3DD2C1EA6998}"/>
    <cellStyle name="Comma 3 4 3" xfId="215" xr:uid="{00000000-0005-0000-0000-0000D6000000}"/>
    <cellStyle name="Comma 3 4 3 2" xfId="447" xr:uid="{CB16B2A9-AEC3-4AE4-A01F-293ED1EF6C41}"/>
    <cellStyle name="Comma 3 4 3 2 2" xfId="903" xr:uid="{2DEDD18E-F6A9-4615-A780-3DA9275D8BC7}"/>
    <cellStyle name="Comma 3 4 3 2 2 2" xfId="1815" xr:uid="{69F43964-B530-4A2A-A4CB-EEDE0DC1DA28}"/>
    <cellStyle name="Comma 3 4 3 2 3" xfId="1359" xr:uid="{D87BC3E9-32F3-40BD-A3ED-86244351D1B7}"/>
    <cellStyle name="Comma 3 4 3 3" xfId="675" xr:uid="{7BE3DCC3-4D10-4FE4-85F1-0E8001564EA3}"/>
    <cellStyle name="Comma 3 4 3 3 2" xfId="1587" xr:uid="{BDAEDA5F-91BA-467B-B9F5-C97EAC1B09F0}"/>
    <cellStyle name="Comma 3 4 3 4" xfId="1131" xr:uid="{CF9DF3DE-EC2C-4D9D-89D5-4E5ECDE9A862}"/>
    <cellStyle name="Comma 3 4 4" xfId="445" xr:uid="{9D30EF58-8B70-4C60-8EDC-5B762DEECF42}"/>
    <cellStyle name="Comma 3 4 4 2" xfId="901" xr:uid="{DE7B52D3-E4A6-4AED-B2E0-3D2B21404A77}"/>
    <cellStyle name="Comma 3 4 4 2 2" xfId="1813" xr:uid="{FEFA6156-DC6C-4259-91D5-B44FE4653AD0}"/>
    <cellStyle name="Comma 3 4 4 3" xfId="1357" xr:uid="{391128A1-4C14-4588-8F90-B9DE6D45ABF5}"/>
    <cellStyle name="Comma 3 4 5" xfId="673" xr:uid="{EAB0F01B-AE49-4372-B69A-67DF42FC7161}"/>
    <cellStyle name="Comma 3 4 5 2" xfId="1585" xr:uid="{A6F8873E-3F73-42ED-95B8-111A70BB343E}"/>
    <cellStyle name="Comma 3 4 6" xfId="1129" xr:uid="{C572F16D-6173-43CF-8060-EF6DCE3DD9FE}"/>
    <cellStyle name="Comma 3 5" xfId="216" xr:uid="{00000000-0005-0000-0000-0000D7000000}"/>
    <cellStyle name="Comma 3 5 2" xfId="448" xr:uid="{8BEFFDBF-AF6E-4861-ACC1-DD87D3E40EDA}"/>
    <cellStyle name="Comma 3 5 2 2" xfId="904" xr:uid="{AE556289-47FE-4B98-AA7E-E21AF29E1E62}"/>
    <cellStyle name="Comma 3 5 2 2 2" xfId="1816" xr:uid="{4829A6E5-8B97-4D2A-89D0-95883F4A04EE}"/>
    <cellStyle name="Comma 3 5 2 3" xfId="1360" xr:uid="{2FBD1877-33D4-4811-BE9D-C6DBDE67D9A5}"/>
    <cellStyle name="Comma 3 5 3" xfId="676" xr:uid="{257F5686-DB2F-4567-AED3-52893ED78027}"/>
    <cellStyle name="Comma 3 5 3 2" xfId="1588" xr:uid="{B1FFA8D6-6D77-446B-96BB-477BE4174918}"/>
    <cellStyle name="Comma 3 5 4" xfId="1132" xr:uid="{F5E4150C-EF8E-4C36-AD04-4403DFC878F7}"/>
    <cellStyle name="Comma 3 6" xfId="217" xr:uid="{00000000-0005-0000-0000-0000D8000000}"/>
    <cellStyle name="Comma 3 6 2" xfId="449" xr:uid="{C8E302B8-3E2B-4311-ABA1-7554F50AC9F9}"/>
    <cellStyle name="Comma 3 6 2 2" xfId="905" xr:uid="{EDC57926-F51F-4421-87AD-830FAA7F5E3A}"/>
    <cellStyle name="Comma 3 6 2 2 2" xfId="1817" xr:uid="{4856126C-1E3C-4301-9726-F6D7A04250D7}"/>
    <cellStyle name="Comma 3 6 2 3" xfId="1361" xr:uid="{39409031-4033-43A8-83D3-DB12571474BF}"/>
    <cellStyle name="Comma 3 6 3" xfId="677" xr:uid="{416FE3D7-59F9-4824-BBD8-F9F50C3BA942}"/>
    <cellStyle name="Comma 3 6 3 2" xfId="1589" xr:uid="{033E7791-7A05-4BE3-BEE9-2B9417DD0F06}"/>
    <cellStyle name="Comma 3 6 4" xfId="1133" xr:uid="{E836CCAA-08DB-480F-8CC7-77FE4DB5A88F}"/>
    <cellStyle name="Comma 3 7" xfId="426" xr:uid="{D820F8EB-15E5-4B77-A705-696B57F76DCE}"/>
    <cellStyle name="Comma 3 7 2" xfId="882" xr:uid="{58A997CB-323A-4469-BFA9-B4DF65609FE6}"/>
    <cellStyle name="Comma 3 7 2 2" xfId="1794" xr:uid="{09E0746A-7996-48C2-8A4C-089BB6EBDB86}"/>
    <cellStyle name="Comma 3 7 3" xfId="1338" xr:uid="{852B0955-1C62-4FC4-A79C-A6C9110D932A}"/>
    <cellStyle name="Comma 3 8" xfId="654" xr:uid="{5AF4E80E-ACC9-42CC-A41E-D905A17F910D}"/>
    <cellStyle name="Comma 3 8 2" xfId="1566" xr:uid="{B4A59288-4BBE-43B7-B49F-3680D5B263D3}"/>
    <cellStyle name="Comma 3 9" xfId="1110" xr:uid="{EFB367BA-540B-4854-8E09-B6735CB6B5D0}"/>
    <cellStyle name="Comma 4" xfId="218" xr:uid="{00000000-0005-0000-0000-0000D9000000}"/>
    <cellStyle name="Comma 4 2" xfId="219" xr:uid="{00000000-0005-0000-0000-0000DA000000}"/>
    <cellStyle name="Comma 4 2 2" xfId="220" xr:uid="{00000000-0005-0000-0000-0000DB000000}"/>
    <cellStyle name="Comma 4 2 2 2" xfId="452" xr:uid="{38E3A3CE-AEBD-4953-A4EE-F3698B70F7CA}"/>
    <cellStyle name="Comma 4 2 2 2 2" xfId="908" xr:uid="{FF1598F2-9969-47C6-AF9B-5949A6DC4138}"/>
    <cellStyle name="Comma 4 2 2 2 2 2" xfId="1820" xr:uid="{E04E3D94-D524-476D-9860-21C64D2F4C87}"/>
    <cellStyle name="Comma 4 2 2 2 3" xfId="1364" xr:uid="{973D4D14-2199-44A1-9221-5AE5FA88B1C2}"/>
    <cellStyle name="Comma 4 2 2 3" xfId="680" xr:uid="{4F4762BF-0613-49F7-85AF-C1F9097895B6}"/>
    <cellStyle name="Comma 4 2 2 3 2" xfId="1592" xr:uid="{9265C231-6A6A-489F-A2DF-45D91176AB8B}"/>
    <cellStyle name="Comma 4 2 2 4" xfId="1136" xr:uid="{867B7095-E291-4BF4-9792-646FAFF39B34}"/>
    <cellStyle name="Comma 4 2 3" xfId="221" xr:uid="{00000000-0005-0000-0000-0000DC000000}"/>
    <cellStyle name="Comma 4 2 3 2" xfId="453" xr:uid="{8994EF3F-F3E7-4002-8E55-0F1F4D390365}"/>
    <cellStyle name="Comma 4 2 3 2 2" xfId="909" xr:uid="{EC84ABE9-A364-498B-AF5B-5A4923BE22ED}"/>
    <cellStyle name="Comma 4 2 3 2 2 2" xfId="1821" xr:uid="{E0423251-B7BF-4922-A76F-7BD522B7B1E8}"/>
    <cellStyle name="Comma 4 2 3 2 3" xfId="1365" xr:uid="{BB1B5A9A-EE46-4F57-BCDE-62AE9F89FED3}"/>
    <cellStyle name="Comma 4 2 3 3" xfId="681" xr:uid="{4689D6E8-DCE0-4A25-BBBD-866087FA694B}"/>
    <cellStyle name="Comma 4 2 3 3 2" xfId="1593" xr:uid="{6ECD8524-FBDD-4D95-8CB1-F8CCC40EAC21}"/>
    <cellStyle name="Comma 4 2 3 4" xfId="1137" xr:uid="{6B3542F7-6190-4741-A40D-F83C0153A22B}"/>
    <cellStyle name="Comma 4 2 4" xfId="451" xr:uid="{9F199A8F-11B7-4D44-9FD5-24EEAFC4FBB9}"/>
    <cellStyle name="Comma 4 2 4 2" xfId="907" xr:uid="{BBE16776-F183-4F0F-A7F5-20902D223CEF}"/>
    <cellStyle name="Comma 4 2 4 2 2" xfId="1819" xr:uid="{ADB46730-7A21-463C-B695-E78E2BC2E701}"/>
    <cellStyle name="Comma 4 2 4 3" xfId="1363" xr:uid="{4CC301D8-73B5-4C47-8ED8-A0B142DE6A9C}"/>
    <cellStyle name="Comma 4 2 5" xfId="679" xr:uid="{20A309A4-18C5-403A-AC9D-6878B9FCAF15}"/>
    <cellStyle name="Comma 4 2 5 2" xfId="1591" xr:uid="{AD1E866E-41C2-420C-A1D5-58D5130EBBFA}"/>
    <cellStyle name="Comma 4 2 6" xfId="1135" xr:uid="{02E25EC4-A13C-4207-863B-2CE11805AF30}"/>
    <cellStyle name="Comma 4 3" xfId="222" xr:uid="{00000000-0005-0000-0000-0000DD000000}"/>
    <cellStyle name="Comma 4 3 2" xfId="454" xr:uid="{D011D1B6-DF0F-48DC-896A-8A3D806ACFB3}"/>
    <cellStyle name="Comma 4 3 2 2" xfId="910" xr:uid="{601D4941-3322-4F43-BF04-B3E112839CED}"/>
    <cellStyle name="Comma 4 3 2 2 2" xfId="1822" xr:uid="{3958354C-5988-4132-85F3-723D16BD9D9B}"/>
    <cellStyle name="Comma 4 3 2 3" xfId="1366" xr:uid="{D7FB4070-2184-4193-8D2F-8029795676B3}"/>
    <cellStyle name="Comma 4 3 3" xfId="682" xr:uid="{950183D9-6DE4-4EA5-BA4F-ABEB9B357927}"/>
    <cellStyle name="Comma 4 3 3 2" xfId="1594" xr:uid="{A1B564AA-9A8E-4579-A816-3A9DA72B8784}"/>
    <cellStyle name="Comma 4 3 4" xfId="1138" xr:uid="{F2132943-2455-41CC-A7A3-2CEB40C660E6}"/>
    <cellStyle name="Comma 4 4" xfId="223" xr:uid="{00000000-0005-0000-0000-0000DE000000}"/>
    <cellStyle name="Comma 4 4 2" xfId="455" xr:uid="{E6A29B25-75C7-4A15-9BDE-C5FE2E7FA46C}"/>
    <cellStyle name="Comma 4 4 2 2" xfId="911" xr:uid="{A45239C8-D42B-4A62-BB55-ECD93652710E}"/>
    <cellStyle name="Comma 4 4 2 2 2" xfId="1823" xr:uid="{1C5AC90A-741D-4AEE-842F-F44ED925E321}"/>
    <cellStyle name="Comma 4 4 2 3" xfId="1367" xr:uid="{73306B59-C2AC-46E5-AB1B-B9F74BA30B35}"/>
    <cellStyle name="Comma 4 4 3" xfId="683" xr:uid="{E49B38FA-C9A9-4E18-9793-1DB7C1210837}"/>
    <cellStyle name="Comma 4 4 3 2" xfId="1595" xr:uid="{43E03A1F-9E9D-423A-8908-8C1047033A3E}"/>
    <cellStyle name="Comma 4 4 4" xfId="1139" xr:uid="{6BAEBA40-AC6B-4A08-811F-E90BA9FB209D}"/>
    <cellStyle name="Comma 4 5" xfId="450" xr:uid="{D3ED6EF4-8F00-44A7-84F2-552A94537AB1}"/>
    <cellStyle name="Comma 4 5 2" xfId="906" xr:uid="{D4B76E19-ADDD-46CA-9D4E-AC6FF8B2FFB4}"/>
    <cellStyle name="Comma 4 5 2 2" xfId="1818" xr:uid="{A14E0767-5B80-40D2-91FA-9B50FFF0984B}"/>
    <cellStyle name="Comma 4 5 3" xfId="1362" xr:uid="{A913DA76-5944-4704-87B7-42888310BF26}"/>
    <cellStyle name="Comma 4 6" xfId="678" xr:uid="{8637062A-F6AA-4E52-A602-0D21938C8FC5}"/>
    <cellStyle name="Comma 4 6 2" xfId="1590" xr:uid="{E5EAF8B6-FCC2-44F6-A19D-E8358ECA7A9F}"/>
    <cellStyle name="Comma 4 7" xfId="1134" xr:uid="{891CFA92-733C-42C5-9406-B080EFC5216D}"/>
    <cellStyle name="Comma 5" xfId="224" xr:uid="{00000000-0005-0000-0000-0000DF000000}"/>
    <cellStyle name="Comma 5 2" xfId="225" xr:uid="{00000000-0005-0000-0000-0000E0000000}"/>
    <cellStyle name="Comma 5 2 2" xfId="457" xr:uid="{30409A94-0BBC-4193-94AB-FA50E35444A5}"/>
    <cellStyle name="Comma 5 2 2 2" xfId="913" xr:uid="{F5F9B084-955C-4ACE-8F5A-D22936A3E8CB}"/>
    <cellStyle name="Comma 5 2 2 2 2" xfId="1825" xr:uid="{4720294E-DE5B-4ADE-9D4F-39D27553BE0D}"/>
    <cellStyle name="Comma 5 2 2 3" xfId="1369" xr:uid="{12025410-863D-45E8-831E-E4E451F89DFA}"/>
    <cellStyle name="Comma 5 2 3" xfId="685" xr:uid="{A2AF6762-D838-4C1A-8A1E-383D64D5A523}"/>
    <cellStyle name="Comma 5 2 3 2" xfId="1597" xr:uid="{37DA6BCB-5A8C-476D-9F5A-759C0C2CA184}"/>
    <cellStyle name="Comma 5 2 4" xfId="1141" xr:uid="{22C30287-788C-4281-A30E-E63F7CE39B93}"/>
    <cellStyle name="Comma 5 3" xfId="456" xr:uid="{52221504-5140-4547-9CB8-117CAC51999E}"/>
    <cellStyle name="Comma 5 3 2" xfId="912" xr:uid="{6B3E685B-91F4-42D6-9157-6F2F2409295D}"/>
    <cellStyle name="Comma 5 3 2 2" xfId="1824" xr:uid="{7FFA4EE9-C259-4A69-AAEB-B1C1A0017D76}"/>
    <cellStyle name="Comma 5 3 3" xfId="1368" xr:uid="{FDE16190-A9F4-4785-A24F-C33383EE4724}"/>
    <cellStyle name="Comma 5 4" xfId="684" xr:uid="{7C6647D8-7F5B-4F61-BB19-F91ED742DE20}"/>
    <cellStyle name="Comma 5 4 2" xfId="1596" xr:uid="{533196D1-ECE6-45D2-94ED-43095D251FBA}"/>
    <cellStyle name="Comma 5 5" xfId="1140" xr:uid="{7A86752A-89ED-49F1-B4DB-F2935040D254}"/>
    <cellStyle name="Comma 6" xfId="226" xr:uid="{00000000-0005-0000-0000-0000E1000000}"/>
    <cellStyle name="Comma 6 2" xfId="458" xr:uid="{1043DE3B-D413-4E6E-8B5D-ACDF220A5F88}"/>
    <cellStyle name="Comma 6 2 2" xfId="914" xr:uid="{9C1F1DE3-E830-4127-9821-49F9A91C2274}"/>
    <cellStyle name="Comma 6 2 2 2" xfId="1826" xr:uid="{CB56A024-9F85-4347-930E-5918A32ADF79}"/>
    <cellStyle name="Comma 6 2 3" xfId="1370" xr:uid="{77DA759A-13DC-4F0C-87D9-3D7C1B7EECF8}"/>
    <cellStyle name="Comma 6 3" xfId="686" xr:uid="{67A21DC7-D489-4BF7-A4D5-7F5BC03EC817}"/>
    <cellStyle name="Comma 6 3 2" xfId="1598" xr:uid="{D597D3D6-03F6-48E3-A910-9DB0FC9F27A8}"/>
    <cellStyle name="Comma 6 4" xfId="1142" xr:uid="{FAF98E8C-6E6E-41AE-8933-14689D779C8C}"/>
    <cellStyle name="Comma 7" xfId="227" xr:uid="{00000000-0005-0000-0000-0000E2000000}"/>
    <cellStyle name="Comma 7 2" xfId="459" xr:uid="{B58099C9-4E45-4765-9BA9-EB2026F4DA34}"/>
    <cellStyle name="Comma 7 2 2" xfId="915" xr:uid="{4FD8AA06-8745-4D53-B277-4BD9B73DDCD3}"/>
    <cellStyle name="Comma 7 2 2 2" xfId="1827" xr:uid="{EC19052D-8CCC-4348-8A85-47A13A38BF1E}"/>
    <cellStyle name="Comma 7 2 3" xfId="1371" xr:uid="{A3B45DA9-B1E9-4288-8462-538DBDB23BCE}"/>
    <cellStyle name="Comma 7 3" xfId="687" xr:uid="{A59ACFC8-6BEE-4D84-BCEC-44CC423FB993}"/>
    <cellStyle name="Comma 7 3 2" xfId="1599" xr:uid="{0BBFF0BB-E46F-4335-A982-4BD222F00026}"/>
    <cellStyle name="Comma 7 4" xfId="1143" xr:uid="{3A08A906-B2D0-45B2-8F05-743521438111}"/>
    <cellStyle name="Normal" xfId="0" builtinId="0"/>
    <cellStyle name="Normal 2" xfId="228" xr:uid="{00000000-0005-0000-0000-0000E4000000}"/>
    <cellStyle name="Normal 2 2" xfId="229" xr:uid="{00000000-0005-0000-0000-0000E5000000}"/>
    <cellStyle name="Normal 2 2 2" xfId="230" xr:uid="{00000000-0005-0000-0000-0000E6000000}"/>
    <cellStyle name="Normal 2 3" xfId="231" xr:uid="{00000000-0005-0000-0000-0000E7000000}"/>
    <cellStyle name="Normal 3" xfId="232" xr:uid="{00000000-0005-0000-0000-0000E8000000}"/>
    <cellStyle name="Normal 3 2" xfId="460" xr:uid="{62F705D0-4081-4CB1-A922-D15A723EBC06}"/>
    <cellStyle name="Normal 3 2 2" xfId="916" xr:uid="{D3C44861-961F-4C2A-9387-12620863D86B}"/>
    <cellStyle name="Normal 3 2 2 2" xfId="1828" xr:uid="{E7307B8D-D1AA-4DE7-A024-23307BDE56D4}"/>
    <cellStyle name="Normal 3 2 3" xfId="1372" xr:uid="{37D965C2-8116-4159-8A5A-B42364D4F26F}"/>
    <cellStyle name="Normal 3 3" xfId="688" xr:uid="{26F86F9B-7A8B-4925-8FEC-C6F6BC917581}"/>
    <cellStyle name="Normal 3 3 2" xfId="1600" xr:uid="{AA7608AE-EB93-4DE0-B951-1CA53D7597DE}"/>
    <cellStyle name="Normal 3 4" xfId="1144" xr:uid="{77D05858-58D4-4090-B9FC-75CB351F1EA0}"/>
    <cellStyle name="Normal 4" xfId="233" xr:uid="{00000000-0005-0000-0000-0000E9000000}"/>
    <cellStyle name="Normal 4 2" xfId="461" xr:uid="{577DE5D4-3576-4839-AA8A-AC3712EB940E}"/>
    <cellStyle name="Normal 4 2 2" xfId="917" xr:uid="{6C20D3BB-05C3-43BA-9ADA-F42571E00511}"/>
    <cellStyle name="Normal 4 2 2 2" xfId="1829" xr:uid="{10092790-7F2B-4BF8-B9C0-76FA1B3C42EA}"/>
    <cellStyle name="Normal 4 2 3" xfId="1373" xr:uid="{BB29D4FA-6F0A-447F-B42D-9C8DDCE12363}"/>
    <cellStyle name="Normal 4 3" xfId="689" xr:uid="{A6C58FDD-6255-4656-82E6-8A98DA298CDE}"/>
    <cellStyle name="Normal 4 3 2" xfId="1601" xr:uid="{AB0B00D4-E77F-42B7-9D3F-9AF8BF90150F}"/>
    <cellStyle name="Normal 4 4" xfId="1145" xr:uid="{04D83B8D-998A-480E-AE2D-EEADFF179AD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DD/Eshwar/8%20SGS%20Dashboard/Eshwar%20working/2025-26/64%20As%20on%20July%2030,%202025/Details%20of%20State%20Governments%20Market%20Borrowings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4"/>
      <sheetName val="Sheet2"/>
      <sheetName val="Sheet6"/>
      <sheetName val="Sheet10"/>
      <sheetName val="Sheet17"/>
      <sheetName val="Sheet18"/>
      <sheetName val="Sheet16"/>
      <sheetName val="Sheet15"/>
      <sheetName val="Sheet14"/>
      <sheetName val="Sheet13"/>
      <sheetName val="Sheet12"/>
      <sheetName val="Sheet8"/>
      <sheetName val="Sheet7"/>
      <sheetName val="Sheet1"/>
      <sheetName val="Report 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IN2220170061</v>
          </cell>
          <cell r="B1">
            <v>12998</v>
          </cell>
          <cell r="C1" t="str">
            <v>=1000+1000+1000+1000+750+750+750+750+750+750+750+748+3000</v>
          </cell>
        </row>
        <row r="2">
          <cell r="A2" t="str">
            <v>IN2220170038</v>
          </cell>
          <cell r="B2">
            <v>14161</v>
          </cell>
          <cell r="C2" t="str">
            <v>=2000+2000+1437.5+1000+500+2000+2000+1091+730+520+882.5</v>
          </cell>
        </row>
        <row r="3">
          <cell r="A3" t="str">
            <v>IN3120200222</v>
          </cell>
          <cell r="B3">
            <v>9500</v>
          </cell>
          <cell r="C3" t="str">
            <v>=1250+1000+1250+1000+1000+1000+1000+1000+1000</v>
          </cell>
        </row>
        <row r="4">
          <cell r="A4" t="str">
            <v>IN3120180200</v>
          </cell>
          <cell r="B4">
            <v>9750</v>
          </cell>
          <cell r="C4" t="str">
            <v>=1250+1000+1000+1000+1000+1500+1500+1500</v>
          </cell>
        </row>
        <row r="5">
          <cell r="A5" t="str">
            <v>IN3120190050</v>
          </cell>
          <cell r="B5">
            <v>8415</v>
          </cell>
          <cell r="C5" t="str">
            <v>=1000+615+1000+2000+2000+1100+700</v>
          </cell>
        </row>
        <row r="6">
          <cell r="A6" t="str">
            <v>IN3120170078</v>
          </cell>
          <cell r="B6">
            <v>10000</v>
          </cell>
          <cell r="C6" t="str">
            <v>=1000+1500+2000+2000+1500+1000+1000</v>
          </cell>
        </row>
        <row r="7">
          <cell r="A7" t="str">
            <v>IN3120170094</v>
          </cell>
          <cell r="B7">
            <v>10340.369999999999</v>
          </cell>
          <cell r="C7" t="str">
            <v>=1500+1000+2000+2000+1540.37+1500+800</v>
          </cell>
        </row>
        <row r="8">
          <cell r="A8" t="str">
            <v>IN3120180010</v>
          </cell>
          <cell r="B8">
            <v>8000</v>
          </cell>
          <cell r="C8" t="str">
            <v>=1500+1000+1500+1000+1000+1000+1000</v>
          </cell>
        </row>
        <row r="9">
          <cell r="A9" t="str">
            <v>IN3120190076</v>
          </cell>
          <cell r="B9">
            <v>6075</v>
          </cell>
          <cell r="C9" t="str">
            <v>=1000+575+1000+1500+1000+1000</v>
          </cell>
        </row>
        <row r="10">
          <cell r="A10" t="str">
            <v>IN3120180036</v>
          </cell>
          <cell r="B10">
            <v>5750</v>
          </cell>
          <cell r="C10" t="str">
            <v>=1000+750+1000+1000+1000+1000</v>
          </cell>
        </row>
        <row r="11">
          <cell r="A11" t="str">
            <v>IN2820190030</v>
          </cell>
          <cell r="B11">
            <v>2620</v>
          </cell>
          <cell r="C11" t="str">
            <v>=500+420+300+400+200+800</v>
          </cell>
        </row>
        <row r="12">
          <cell r="A12" t="str">
            <v>IN2220170145</v>
          </cell>
          <cell r="B12">
            <v>5150.25</v>
          </cell>
          <cell r="C12" t="str">
            <v>=250+250+150.25+1500+1500+1500</v>
          </cell>
        </row>
        <row r="13">
          <cell r="A13" t="str">
            <v>IN3120200230</v>
          </cell>
          <cell r="B13">
            <v>6500</v>
          </cell>
          <cell r="C13" t="str">
            <v>=1250+1000+1250+1500+1500</v>
          </cell>
        </row>
        <row r="14">
          <cell r="A14" t="str">
            <v>IN3120200198</v>
          </cell>
          <cell r="B14">
            <v>5250</v>
          </cell>
          <cell r="C14" t="str">
            <v>=1250+1000+1000+1000+1000</v>
          </cell>
        </row>
        <row r="15">
          <cell r="A15" t="str">
            <v>IN3120190068</v>
          </cell>
          <cell r="B15">
            <v>5000</v>
          </cell>
          <cell r="C15" t="str">
            <v>=1000+1000+1000+1000+1000</v>
          </cell>
        </row>
        <row r="16">
          <cell r="A16" t="str">
            <v>IN2820230083</v>
          </cell>
          <cell r="B16">
            <v>2500</v>
          </cell>
          <cell r="C16" t="str">
            <v>=500+500+500+250+750</v>
          </cell>
        </row>
        <row r="17">
          <cell r="A17" t="str">
            <v>IN2820230075</v>
          </cell>
          <cell r="B17">
            <v>2500</v>
          </cell>
          <cell r="C17" t="str">
            <v>=500+500+250+500+750</v>
          </cell>
        </row>
        <row r="18">
          <cell r="A18" t="str">
            <v>IN2220210073</v>
          </cell>
          <cell r="B18">
            <v>11500</v>
          </cell>
          <cell r="C18" t="str">
            <v>=2000+2000+2500+2000+3000</v>
          </cell>
        </row>
        <row r="19">
          <cell r="A19" t="str">
            <v>IN2220240419</v>
          </cell>
          <cell r="B19">
            <v>7000</v>
          </cell>
          <cell r="C19" t="str">
            <v>=1500+1000+1500+1000+2000</v>
          </cell>
        </row>
        <row r="20">
          <cell r="A20" t="str">
            <v>IN2220240401</v>
          </cell>
          <cell r="B20">
            <v>8000</v>
          </cell>
          <cell r="C20" t="str">
            <v>=1500+1000+2000+1500+2000</v>
          </cell>
        </row>
        <row r="21">
          <cell r="A21" t="str">
            <v>IN2220240435</v>
          </cell>
          <cell r="B21">
            <v>6500</v>
          </cell>
          <cell r="C21" t="str">
            <v>=1000+1000+1500+1000+2000</v>
          </cell>
        </row>
        <row r="22">
          <cell r="A22" t="str">
            <v>IN2220240427</v>
          </cell>
          <cell r="B22">
            <v>7500</v>
          </cell>
          <cell r="C22" t="str">
            <v>=1000+1000+2000+1500+2000</v>
          </cell>
        </row>
        <row r="23">
          <cell r="A23" t="str">
            <v>IN2220180052</v>
          </cell>
          <cell r="B23">
            <v>7500</v>
          </cell>
          <cell r="C23" t="str">
            <v>=2000+2500+1000+1000+1000</v>
          </cell>
        </row>
        <row r="24">
          <cell r="A24" t="str">
            <v>IN1920190080</v>
          </cell>
          <cell r="B24">
            <v>5200</v>
          </cell>
          <cell r="C24" t="str">
            <v>=1200+1000+1000+1000+1000</v>
          </cell>
        </row>
        <row r="25">
          <cell r="A25" t="str">
            <v>IN3120200206</v>
          </cell>
          <cell r="B25">
            <v>5750</v>
          </cell>
          <cell r="C25" t="str">
            <v>=1250+1500+1500+1500</v>
          </cell>
        </row>
        <row r="26">
          <cell r="A26" t="str">
            <v>IN3120210049</v>
          </cell>
          <cell r="B26">
            <v>4500</v>
          </cell>
          <cell r="C26" t="str">
            <v>=1500+1000+1000+1000</v>
          </cell>
        </row>
        <row r="27">
          <cell r="A27" t="str">
            <v>IN3120200321</v>
          </cell>
          <cell r="B27">
            <v>6000</v>
          </cell>
          <cell r="C27" t="str">
            <v>=1000+1000+2000+2000</v>
          </cell>
        </row>
        <row r="28">
          <cell r="A28" t="str">
            <v>IN3120190035</v>
          </cell>
          <cell r="B28">
            <v>4000</v>
          </cell>
          <cell r="C28" t="str">
            <v>=1000+1000+1000+1000</v>
          </cell>
        </row>
        <row r="29">
          <cell r="A29" t="str">
            <v>IN3120210031</v>
          </cell>
          <cell r="B29">
            <v>4500</v>
          </cell>
          <cell r="C29" t="str">
            <v>=1500+1000+1000+1000</v>
          </cell>
        </row>
        <row r="30">
          <cell r="A30" t="str">
            <v>IN2820220167</v>
          </cell>
          <cell r="B30">
            <v>2602.569</v>
          </cell>
          <cell r="C30" t="str">
            <v>=300+302.569+1200+800</v>
          </cell>
        </row>
        <row r="31">
          <cell r="A31" t="str">
            <v>IN2820190147</v>
          </cell>
          <cell r="B31">
            <v>2528</v>
          </cell>
          <cell r="C31" t="str">
            <v>=428+600+600+900</v>
          </cell>
        </row>
        <row r="32">
          <cell r="A32" t="str">
            <v>IN2120200208</v>
          </cell>
          <cell r="B32">
            <v>6000</v>
          </cell>
          <cell r="C32" t="str">
            <v>=1000+1000+2000+2000</v>
          </cell>
        </row>
        <row r="33">
          <cell r="A33" t="str">
            <v>IN2120210033</v>
          </cell>
          <cell r="B33">
            <v>8000</v>
          </cell>
          <cell r="C33" t="str">
            <v>=2000+2000+2000+2000</v>
          </cell>
        </row>
        <row r="34">
          <cell r="A34" t="str">
            <v>IN2120200232</v>
          </cell>
          <cell r="B34">
            <v>7000</v>
          </cell>
          <cell r="C34" t="str">
            <v>=1000+1000+2000+3000</v>
          </cell>
        </row>
        <row r="35">
          <cell r="A35" t="str">
            <v>IN2220210248</v>
          </cell>
          <cell r="B35">
            <v>10000</v>
          </cell>
          <cell r="C35" t="str">
            <v>=2000+2500+3000+2500</v>
          </cell>
        </row>
        <row r="36">
          <cell r="A36" t="str">
            <v>IN2220230055</v>
          </cell>
          <cell r="B36">
            <v>11000</v>
          </cell>
          <cell r="C36" t="str">
            <v>=3000+2000+3000+3000</v>
          </cell>
        </row>
        <row r="37">
          <cell r="A37" t="str">
            <v>IN2120100044</v>
          </cell>
          <cell r="B37">
            <v>2500</v>
          </cell>
          <cell r="C37" t="str">
            <v>=1000+600+600+300</v>
          </cell>
        </row>
        <row r="38">
          <cell r="A38" t="str">
            <v>IN1920190098</v>
          </cell>
          <cell r="B38">
            <v>4000</v>
          </cell>
          <cell r="C38" t="str">
            <v>=1000+1000+1000+1000</v>
          </cell>
        </row>
        <row r="39">
          <cell r="A39" t="str">
            <v>IN1920190130</v>
          </cell>
          <cell r="B39">
            <v>4200</v>
          </cell>
          <cell r="C39" t="str">
            <v>=1200+1000+1000+1000</v>
          </cell>
        </row>
        <row r="40">
          <cell r="A40" t="str">
            <v>IN1920190056</v>
          </cell>
          <cell r="B40">
            <v>4000</v>
          </cell>
          <cell r="C40" t="str">
            <v>=1000+1000+1000+1000</v>
          </cell>
        </row>
        <row r="41">
          <cell r="A41" t="str">
            <v>IN1920190106</v>
          </cell>
          <cell r="B41">
            <v>4200</v>
          </cell>
          <cell r="C41" t="str">
            <v>=1200+1000+1000+1000</v>
          </cell>
        </row>
        <row r="42">
          <cell r="A42" t="str">
            <v>IN2920220281</v>
          </cell>
          <cell r="B42">
            <v>2500</v>
          </cell>
          <cell r="C42" t="str">
            <v>=1000+500+1000</v>
          </cell>
        </row>
        <row r="43">
          <cell r="A43" t="str">
            <v>IN3120200313</v>
          </cell>
          <cell r="B43">
            <v>4000</v>
          </cell>
          <cell r="C43" t="str">
            <v>=1000+1000+2000</v>
          </cell>
        </row>
        <row r="44">
          <cell r="A44" t="str">
            <v>IN2920230363</v>
          </cell>
          <cell r="B44">
            <v>2549</v>
          </cell>
          <cell r="C44" t="str">
            <v>=549+1000+1000</v>
          </cell>
        </row>
        <row r="45">
          <cell r="A45" t="str">
            <v>IN2920180071</v>
          </cell>
          <cell r="B45">
            <v>2500</v>
          </cell>
          <cell r="C45" t="str">
            <v>=500+1000+1000</v>
          </cell>
        </row>
        <row r="46">
          <cell r="A46" t="str">
            <v>IN3120200339</v>
          </cell>
          <cell r="B46">
            <v>6000</v>
          </cell>
          <cell r="C46" t="str">
            <v>=2000+2500+1500</v>
          </cell>
        </row>
        <row r="47">
          <cell r="A47" t="str">
            <v>IN3120190118</v>
          </cell>
          <cell r="B47">
            <v>2100</v>
          </cell>
          <cell r="C47" t="str">
            <v>=500+1000+600</v>
          </cell>
        </row>
        <row r="48">
          <cell r="A48" t="str">
            <v>IN3120190019</v>
          </cell>
          <cell r="B48">
            <v>4000</v>
          </cell>
          <cell r="C48" t="str">
            <v>=1000+2000+1000</v>
          </cell>
        </row>
        <row r="49">
          <cell r="A49" t="str">
            <v>IN3120190217</v>
          </cell>
          <cell r="B49">
            <v>5000</v>
          </cell>
          <cell r="C49" t="str">
            <v>=1000+1000+3000</v>
          </cell>
        </row>
        <row r="50">
          <cell r="A50" t="str">
            <v>IN3120210411</v>
          </cell>
          <cell r="B50">
            <v>6000</v>
          </cell>
          <cell r="C50" t="str">
            <v>=1000+2000+3000</v>
          </cell>
        </row>
        <row r="51">
          <cell r="A51" t="str">
            <v>IN3120210023</v>
          </cell>
          <cell r="B51">
            <v>3500</v>
          </cell>
          <cell r="C51" t="str">
            <v>=1500+1000+1000</v>
          </cell>
        </row>
        <row r="52">
          <cell r="A52" t="str">
            <v>IN2920180055</v>
          </cell>
          <cell r="B52">
            <v>2500</v>
          </cell>
          <cell r="C52" t="str">
            <v>=500+1000+1000</v>
          </cell>
        </row>
        <row r="53">
          <cell r="A53" t="str">
            <v>IN3120190027</v>
          </cell>
          <cell r="B53">
            <v>3000</v>
          </cell>
          <cell r="C53" t="str">
            <v>=1000+1000+1000</v>
          </cell>
        </row>
        <row r="54">
          <cell r="A54" t="str">
            <v>IN3120210247</v>
          </cell>
          <cell r="B54">
            <v>4000</v>
          </cell>
          <cell r="C54" t="str">
            <v>=1000+1000+2000</v>
          </cell>
        </row>
        <row r="55">
          <cell r="A55" t="str">
            <v>IN2920240024</v>
          </cell>
          <cell r="B55">
            <v>3000</v>
          </cell>
          <cell r="C55" t="str">
            <v>=1000+1000+1000</v>
          </cell>
        </row>
        <row r="56">
          <cell r="A56" t="str">
            <v>IN3120190266</v>
          </cell>
          <cell r="B56">
            <v>3175</v>
          </cell>
          <cell r="C56" t="str">
            <v>=1000+175+2000</v>
          </cell>
        </row>
        <row r="57">
          <cell r="A57" t="str">
            <v>IN3120210072</v>
          </cell>
          <cell r="B57">
            <v>6000</v>
          </cell>
          <cell r="C57" t="str">
            <v>=1500+1500+3000</v>
          </cell>
        </row>
        <row r="58">
          <cell r="A58" t="str">
            <v>IN3120200057</v>
          </cell>
          <cell r="B58">
            <v>3000</v>
          </cell>
          <cell r="C58" t="str">
            <v>=1000+1000+1000</v>
          </cell>
        </row>
        <row r="59">
          <cell r="A59" t="str">
            <v>IN3120200065</v>
          </cell>
          <cell r="B59">
            <v>4477</v>
          </cell>
          <cell r="C59" t="str">
            <v>=1000+2500+977</v>
          </cell>
        </row>
        <row r="60">
          <cell r="A60" t="str">
            <v>IN3120180192</v>
          </cell>
          <cell r="B60">
            <v>3800</v>
          </cell>
          <cell r="C60" t="str">
            <v>=1000+1500+1300</v>
          </cell>
        </row>
        <row r="61">
          <cell r="A61" t="str">
            <v>IN2820220076</v>
          </cell>
          <cell r="B61">
            <v>2500</v>
          </cell>
          <cell r="C61" t="str">
            <v>=500+1500+500</v>
          </cell>
        </row>
        <row r="62">
          <cell r="A62" t="str">
            <v>IN2820210085</v>
          </cell>
          <cell r="B62">
            <v>2107.0100000000002</v>
          </cell>
          <cell r="C62" t="str">
            <v>=1000+750+357.01</v>
          </cell>
        </row>
        <row r="63">
          <cell r="A63" t="str">
            <v>IN2820180080</v>
          </cell>
          <cell r="B63">
            <v>1800</v>
          </cell>
          <cell r="C63" t="str">
            <v>=700+700+400</v>
          </cell>
        </row>
        <row r="64">
          <cell r="A64" t="str">
            <v>IN2820180098</v>
          </cell>
          <cell r="B64">
            <v>2000</v>
          </cell>
          <cell r="C64" t="str">
            <v>=700+700+600</v>
          </cell>
        </row>
        <row r="65">
          <cell r="A65" t="str">
            <v>IN2820220043</v>
          </cell>
          <cell r="B65">
            <v>2600</v>
          </cell>
          <cell r="C65" t="str">
            <v>=600+1000+1000</v>
          </cell>
        </row>
        <row r="66">
          <cell r="A66" t="str">
            <v>IN2820180114</v>
          </cell>
          <cell r="B66">
            <v>2326</v>
          </cell>
          <cell r="C66" t="str">
            <v>=826+1200+300</v>
          </cell>
        </row>
        <row r="67">
          <cell r="A67" t="str">
            <v>IN2820250065</v>
          </cell>
          <cell r="B67">
            <v>4500</v>
          </cell>
          <cell r="C67" t="str">
            <v>=1000+2000+1500</v>
          </cell>
        </row>
        <row r="68">
          <cell r="A68" t="str">
            <v>IN2820190139</v>
          </cell>
          <cell r="B68">
            <v>2499.5</v>
          </cell>
          <cell r="C68" t="str">
            <v>=600+699.5+1200</v>
          </cell>
        </row>
        <row r="69">
          <cell r="A69" t="str">
            <v>IN2820200086</v>
          </cell>
          <cell r="B69">
            <v>2500</v>
          </cell>
          <cell r="C69" t="str">
            <v>=1250+500+750</v>
          </cell>
        </row>
        <row r="70">
          <cell r="A70" t="str">
            <v>IN2820180122</v>
          </cell>
          <cell r="B70">
            <v>2133.35</v>
          </cell>
          <cell r="C70" t="str">
            <v>=693.45+439.9+1000</v>
          </cell>
        </row>
        <row r="71">
          <cell r="A71" t="str">
            <v>IN2820200110</v>
          </cell>
          <cell r="B71">
            <v>2385.0030000000002</v>
          </cell>
          <cell r="C71" t="str">
            <v>=600+1300+485.003</v>
          </cell>
        </row>
        <row r="72">
          <cell r="A72" t="str">
            <v>IN2820180148</v>
          </cell>
          <cell r="B72">
            <v>2054.3200000000002</v>
          </cell>
          <cell r="C72" t="str">
            <v>=754.32+1000+300</v>
          </cell>
        </row>
        <row r="73">
          <cell r="A73" t="str">
            <v>IN2820210168</v>
          </cell>
          <cell r="B73">
            <v>3500</v>
          </cell>
          <cell r="C73" t="str">
            <v>=1500+1000+1000</v>
          </cell>
        </row>
        <row r="74">
          <cell r="A74" t="str">
            <v>IN2820190022</v>
          </cell>
          <cell r="B74">
            <v>2400</v>
          </cell>
          <cell r="C74" t="str">
            <v>=900+1200+300</v>
          </cell>
        </row>
        <row r="75">
          <cell r="A75" t="str">
            <v>IN2820220068</v>
          </cell>
          <cell r="B75">
            <v>2500</v>
          </cell>
          <cell r="C75" t="str">
            <v>=1000+500+1000</v>
          </cell>
        </row>
        <row r="76">
          <cell r="A76" t="str">
            <v>IN2420210014</v>
          </cell>
          <cell r="B76">
            <v>400</v>
          </cell>
          <cell r="C76" t="str">
            <v>=200+100+100</v>
          </cell>
        </row>
        <row r="77">
          <cell r="A77" t="str">
            <v>IN2820220084</v>
          </cell>
          <cell r="B77">
            <v>2500</v>
          </cell>
          <cell r="C77" t="str">
            <v>=1000+500+1000</v>
          </cell>
        </row>
        <row r="78">
          <cell r="A78" t="str">
            <v>IN2820230026</v>
          </cell>
          <cell r="B78">
            <v>2500.0100000000002</v>
          </cell>
          <cell r="C78" t="str">
            <v>=1000+500.01+1000</v>
          </cell>
        </row>
        <row r="79">
          <cell r="A79" t="str">
            <v>IN2420210048</v>
          </cell>
          <cell r="B79">
            <v>300</v>
          </cell>
          <cell r="C79" t="str">
            <v>=100+100+100</v>
          </cell>
        </row>
        <row r="80">
          <cell r="A80" t="str">
            <v>IN2420210030</v>
          </cell>
          <cell r="B80">
            <v>328</v>
          </cell>
          <cell r="C80" t="str">
            <v>=100+100+128</v>
          </cell>
        </row>
        <row r="81">
          <cell r="A81" t="str">
            <v>IN2820190055</v>
          </cell>
          <cell r="B81">
            <v>2300</v>
          </cell>
          <cell r="C81" t="str">
            <v>=800+200+1300</v>
          </cell>
        </row>
        <row r="82">
          <cell r="A82" t="str">
            <v>IN2820190089</v>
          </cell>
          <cell r="B82">
            <v>2300</v>
          </cell>
          <cell r="C82" t="str">
            <v>=1000+300+1000</v>
          </cell>
        </row>
        <row r="83">
          <cell r="A83" t="str">
            <v>IN2820200169</v>
          </cell>
          <cell r="B83">
            <v>2307.4650000000001</v>
          </cell>
          <cell r="C83" t="str">
            <v>=1500+500+307.465</v>
          </cell>
        </row>
        <row r="84">
          <cell r="A84" t="str">
            <v>IN2220240369</v>
          </cell>
          <cell r="B84">
            <v>6500</v>
          </cell>
          <cell r="C84" t="str">
            <v>=2000+2500+2000</v>
          </cell>
        </row>
        <row r="85">
          <cell r="A85" t="str">
            <v>IN2120180061</v>
          </cell>
          <cell r="B85">
            <v>2371</v>
          </cell>
          <cell r="C85" t="str">
            <v>=1000+371+1000</v>
          </cell>
        </row>
        <row r="86">
          <cell r="A86" t="str">
            <v>IN2220170103</v>
          </cell>
          <cell r="B86">
            <v>3800</v>
          </cell>
          <cell r="C86" t="str">
            <v>=800+1000+2000</v>
          </cell>
        </row>
        <row r="87">
          <cell r="A87" t="str">
            <v>IN2220190010</v>
          </cell>
          <cell r="B87">
            <v>6000</v>
          </cell>
          <cell r="C87" t="str">
            <v>=2500+2000+1500</v>
          </cell>
        </row>
        <row r="88">
          <cell r="A88" t="str">
            <v>IN2220230121</v>
          </cell>
          <cell r="B88">
            <v>6000</v>
          </cell>
          <cell r="C88" t="str">
            <v>=2000+2000+2000</v>
          </cell>
        </row>
        <row r="89">
          <cell r="A89" t="str">
            <v>IN2120210058</v>
          </cell>
          <cell r="B89">
            <v>6000</v>
          </cell>
          <cell r="C89" t="str">
            <v>=2000+2000+2000</v>
          </cell>
        </row>
        <row r="90">
          <cell r="A90" t="str">
            <v>IN2220170046</v>
          </cell>
          <cell r="B90">
            <v>9000</v>
          </cell>
          <cell r="C90" t="str">
            <v>=3000+3000+3000</v>
          </cell>
        </row>
        <row r="91">
          <cell r="A91" t="str">
            <v>IN2220170012</v>
          </cell>
          <cell r="B91">
            <v>2500</v>
          </cell>
          <cell r="C91" t="str">
            <v>=2000+250+250</v>
          </cell>
        </row>
        <row r="92">
          <cell r="A92" t="str">
            <v>IN2120180095</v>
          </cell>
          <cell r="B92">
            <v>2800</v>
          </cell>
          <cell r="C92" t="str">
            <v>=800+1000+1000</v>
          </cell>
        </row>
        <row r="93">
          <cell r="A93" t="str">
            <v>IN2120080055</v>
          </cell>
          <cell r="B93">
            <v>2010</v>
          </cell>
          <cell r="C93" t="str">
            <v>=1010+300+700</v>
          </cell>
        </row>
        <row r="94">
          <cell r="A94" t="str">
            <v>IN2220230113</v>
          </cell>
          <cell r="B94">
            <v>6000</v>
          </cell>
          <cell r="C94" t="str">
            <v>=2000+2000+2000</v>
          </cell>
        </row>
        <row r="95">
          <cell r="A95" t="str">
            <v>IN2220170152</v>
          </cell>
          <cell r="B95">
            <v>745</v>
          </cell>
          <cell r="C95" t="str">
            <v>=250+250+245</v>
          </cell>
        </row>
        <row r="96">
          <cell r="A96" t="str">
            <v>IN1920240232</v>
          </cell>
          <cell r="B96">
            <v>6000</v>
          </cell>
          <cell r="C96" t="str">
            <v>=2000+2000+2000</v>
          </cell>
        </row>
        <row r="97">
          <cell r="A97" t="str">
            <v>IN1920190189</v>
          </cell>
          <cell r="B97">
            <v>2500</v>
          </cell>
          <cell r="C97" t="str">
            <v>=1000+1000+500</v>
          </cell>
        </row>
        <row r="98">
          <cell r="A98" t="str">
            <v>IN1920190122</v>
          </cell>
          <cell r="B98">
            <v>2500</v>
          </cell>
          <cell r="C98" t="str">
            <v>=1000+750+750</v>
          </cell>
        </row>
        <row r="99">
          <cell r="A99" t="str">
            <v>IN1920120012</v>
          </cell>
          <cell r="B99">
            <v>2000</v>
          </cell>
          <cell r="C99" t="str">
            <v>=500+500+1000</v>
          </cell>
        </row>
        <row r="100">
          <cell r="A100" t="str">
            <v>IN1920190015</v>
          </cell>
          <cell r="B100">
            <v>4000</v>
          </cell>
          <cell r="C100" t="str">
            <v>=1000+1000+2000</v>
          </cell>
        </row>
        <row r="101">
          <cell r="A101" t="str">
            <v>IN1920190148</v>
          </cell>
          <cell r="B101">
            <v>3000</v>
          </cell>
          <cell r="C101" t="str">
            <v>=1000+1000+1000</v>
          </cell>
        </row>
        <row r="102">
          <cell r="A102" t="str">
            <v>IN1520130130</v>
          </cell>
          <cell r="B102">
            <v>3000</v>
          </cell>
          <cell r="C102" t="str">
            <v>=800+1200+1000</v>
          </cell>
        </row>
        <row r="103">
          <cell r="A103" t="str">
            <v>IN1520140014</v>
          </cell>
          <cell r="B103">
            <v>3000</v>
          </cell>
          <cell r="C103" t="str">
            <v>=1000+1000+1000</v>
          </cell>
        </row>
        <row r="104">
          <cell r="A104" t="str">
            <v>IN1520190043</v>
          </cell>
          <cell r="B104">
            <v>4000</v>
          </cell>
          <cell r="C104" t="str">
            <v>=1000+1000+2000</v>
          </cell>
        </row>
        <row r="105">
          <cell r="A105" t="str">
            <v>IN3520240026</v>
          </cell>
          <cell r="B105">
            <v>2000</v>
          </cell>
          <cell r="C105" t="str">
            <v>=1000+1000</v>
          </cell>
        </row>
        <row r="106">
          <cell r="A106" t="str">
            <v>IN4520190070</v>
          </cell>
          <cell r="B106">
            <v>2785.98</v>
          </cell>
          <cell r="C106" t="str">
            <v>=1500+1285.98</v>
          </cell>
        </row>
        <row r="107">
          <cell r="A107" t="str">
            <v>IN3820170048</v>
          </cell>
          <cell r="B107">
            <v>300</v>
          </cell>
          <cell r="C107" t="str">
            <v>=100+200</v>
          </cell>
        </row>
        <row r="108">
          <cell r="A108" t="str">
            <v>IN3520190015</v>
          </cell>
          <cell r="B108">
            <v>2000</v>
          </cell>
          <cell r="C108" t="str">
            <v>=1000+1000</v>
          </cell>
        </row>
        <row r="109">
          <cell r="A109" t="str">
            <v>IN4520190146</v>
          </cell>
          <cell r="B109">
            <v>2324</v>
          </cell>
          <cell r="C109" t="str">
            <v>=324+2000</v>
          </cell>
        </row>
        <row r="110">
          <cell r="A110" t="str">
            <v>IN3520190056</v>
          </cell>
          <cell r="B110">
            <v>2000</v>
          </cell>
          <cell r="C110" t="str">
            <v>=1000+1000</v>
          </cell>
        </row>
        <row r="111">
          <cell r="A111" t="str">
            <v>IN3820160056</v>
          </cell>
          <cell r="B111">
            <v>225</v>
          </cell>
          <cell r="C111" t="str">
            <v>=25+200</v>
          </cell>
        </row>
        <row r="112">
          <cell r="A112" t="str">
            <v>IN3520190072</v>
          </cell>
          <cell r="B112">
            <v>2000</v>
          </cell>
          <cell r="C112" t="str">
            <v>=1000+1000</v>
          </cell>
        </row>
        <row r="113">
          <cell r="A113" t="str">
            <v>IN3820210034</v>
          </cell>
          <cell r="B113">
            <v>175</v>
          </cell>
          <cell r="C113" t="str">
            <v>=125+50</v>
          </cell>
        </row>
        <row r="114">
          <cell r="A114" t="str">
            <v>IN3520200111</v>
          </cell>
          <cell r="B114">
            <v>1500</v>
          </cell>
          <cell r="C114" t="str">
            <v>=1000+500</v>
          </cell>
        </row>
        <row r="115">
          <cell r="A115" t="str">
            <v>IN4520190096</v>
          </cell>
          <cell r="B115">
            <v>2500</v>
          </cell>
          <cell r="C115" t="str">
            <v>=1500+1000</v>
          </cell>
        </row>
        <row r="116">
          <cell r="A116" t="str">
            <v>IN3520200137</v>
          </cell>
          <cell r="B116">
            <v>1500</v>
          </cell>
          <cell r="C116" t="str">
            <v>=1000+500</v>
          </cell>
        </row>
        <row r="117">
          <cell r="A117" t="str">
            <v>IN4520190161</v>
          </cell>
          <cell r="B117">
            <v>765</v>
          </cell>
          <cell r="C117" t="str">
            <v>=565+200</v>
          </cell>
        </row>
        <row r="118">
          <cell r="A118" t="str">
            <v>IN3520210029</v>
          </cell>
          <cell r="B118">
            <v>1500</v>
          </cell>
          <cell r="C118" t="str">
            <v>=1000+500</v>
          </cell>
        </row>
        <row r="119">
          <cell r="A119" t="str">
            <v>IN3820160049</v>
          </cell>
          <cell r="B119">
            <v>225</v>
          </cell>
          <cell r="C119" t="str">
            <v>=125+100</v>
          </cell>
        </row>
        <row r="120">
          <cell r="A120" t="str">
            <v>IN3520210037</v>
          </cell>
          <cell r="B120">
            <v>2000</v>
          </cell>
          <cell r="C120" t="str">
            <v>=1000+1000</v>
          </cell>
        </row>
        <row r="121">
          <cell r="A121" t="str">
            <v>IN3820170030</v>
          </cell>
          <cell r="B121">
            <v>200</v>
          </cell>
          <cell r="C121" t="str">
            <v>=100+100</v>
          </cell>
        </row>
        <row r="122">
          <cell r="A122" t="str">
            <v>IN3520210052</v>
          </cell>
          <cell r="B122">
            <v>1970</v>
          </cell>
          <cell r="C122" t="str">
            <v>=1000+970</v>
          </cell>
        </row>
        <row r="123">
          <cell r="A123" t="str">
            <v>IN3820190061</v>
          </cell>
          <cell r="B123">
            <v>200</v>
          </cell>
          <cell r="C123" t="str">
            <v>=100+100</v>
          </cell>
        </row>
        <row r="124">
          <cell r="A124" t="str">
            <v>IN3520230027</v>
          </cell>
          <cell r="B124">
            <v>1500</v>
          </cell>
          <cell r="C124" t="str">
            <v>=1000+500</v>
          </cell>
        </row>
        <row r="125">
          <cell r="A125" t="str">
            <v>IN3820210059</v>
          </cell>
          <cell r="B125">
            <v>250</v>
          </cell>
          <cell r="C125" t="str">
            <v>=125+125</v>
          </cell>
        </row>
        <row r="126">
          <cell r="A126" t="str">
            <v>IN3520230068</v>
          </cell>
          <cell r="B126">
            <v>2000</v>
          </cell>
          <cell r="C126" t="str">
            <v>=1000+1000</v>
          </cell>
        </row>
        <row r="127">
          <cell r="A127" t="str">
            <v>IN4520190088</v>
          </cell>
          <cell r="B127">
            <v>2000</v>
          </cell>
          <cell r="C127" t="str">
            <v>=1000+1000</v>
          </cell>
        </row>
        <row r="128">
          <cell r="A128" t="str">
            <v>IN3520230100</v>
          </cell>
          <cell r="B128">
            <v>2000</v>
          </cell>
          <cell r="C128" t="str">
            <v>=1000+1000</v>
          </cell>
        </row>
        <row r="129">
          <cell r="A129" t="str">
            <v>IN4520190120</v>
          </cell>
          <cell r="B129">
            <v>4000</v>
          </cell>
          <cell r="C129" t="str">
            <v>=1000+3000</v>
          </cell>
        </row>
        <row r="130">
          <cell r="A130" t="str">
            <v>IN3520230175</v>
          </cell>
          <cell r="B130">
            <v>2000</v>
          </cell>
          <cell r="C130" t="str">
            <v>=1000+1000</v>
          </cell>
        </row>
        <row r="131">
          <cell r="A131" t="str">
            <v>IN4520190153</v>
          </cell>
          <cell r="B131">
            <v>3000</v>
          </cell>
          <cell r="C131" t="str">
            <v>=2000+1000</v>
          </cell>
        </row>
        <row r="132">
          <cell r="A132" t="str">
            <v>IN3520230233</v>
          </cell>
          <cell r="B132">
            <v>2000</v>
          </cell>
          <cell r="C132" t="str">
            <v>=1000+1000</v>
          </cell>
        </row>
        <row r="133">
          <cell r="A133" t="str">
            <v>IN3520240018</v>
          </cell>
          <cell r="B133">
            <v>1500</v>
          </cell>
          <cell r="C133" t="str">
            <v>=1000+500</v>
          </cell>
        </row>
        <row r="134">
          <cell r="A134" t="str">
            <v>IN3820230016</v>
          </cell>
          <cell r="B134">
            <v>300</v>
          </cell>
          <cell r="C134" t="str">
            <v>=200+100</v>
          </cell>
        </row>
        <row r="135">
          <cell r="A135" t="str">
            <v>IN3120250128</v>
          </cell>
          <cell r="B135">
            <v>2000</v>
          </cell>
          <cell r="C135" t="str">
            <v>=1000+1000</v>
          </cell>
        </row>
        <row r="136">
          <cell r="A136" t="str">
            <v>IN3120250011</v>
          </cell>
          <cell r="B136">
            <v>3000</v>
          </cell>
          <cell r="C136" t="str">
            <v>=1000+2000</v>
          </cell>
        </row>
        <row r="137">
          <cell r="A137" t="str">
            <v>IN3320240044</v>
          </cell>
          <cell r="B137">
            <v>6000</v>
          </cell>
          <cell r="C137" t="str">
            <v>=3000+3000</v>
          </cell>
        </row>
        <row r="138">
          <cell r="A138" t="str">
            <v>IN3120240269</v>
          </cell>
          <cell r="B138">
            <v>2000</v>
          </cell>
          <cell r="C138" t="str">
            <v>=1000+1000</v>
          </cell>
        </row>
        <row r="139">
          <cell r="A139" t="str">
            <v>IN3120250052</v>
          </cell>
          <cell r="B139">
            <v>2300</v>
          </cell>
          <cell r="C139" t="str">
            <v>=1000+1300</v>
          </cell>
        </row>
        <row r="140">
          <cell r="A140" t="str">
            <v>IN3120240277</v>
          </cell>
          <cell r="B140">
            <v>2000</v>
          </cell>
          <cell r="C140" t="str">
            <v>=1000+1000</v>
          </cell>
        </row>
        <row r="141">
          <cell r="A141" t="str">
            <v>IN3420240183</v>
          </cell>
          <cell r="B141">
            <v>5000</v>
          </cell>
          <cell r="C141" t="str">
            <v>=2500+2500</v>
          </cell>
        </row>
        <row r="142">
          <cell r="A142" t="str">
            <v>IN3120240285</v>
          </cell>
          <cell r="B142">
            <v>3000</v>
          </cell>
          <cell r="C142" t="str">
            <v>=1000+2000</v>
          </cell>
        </row>
        <row r="143">
          <cell r="A143" t="str">
            <v>IN3320240069</v>
          </cell>
          <cell r="B143">
            <v>5000</v>
          </cell>
          <cell r="C143" t="str">
            <v>=3000+2000</v>
          </cell>
        </row>
        <row r="144">
          <cell r="A144" t="str">
            <v>IN3120240293</v>
          </cell>
          <cell r="B144">
            <v>2000</v>
          </cell>
          <cell r="C144" t="str">
            <v>=1000+1000</v>
          </cell>
        </row>
        <row r="145">
          <cell r="A145" t="str">
            <v>IN3120250029</v>
          </cell>
          <cell r="B145">
            <v>2000</v>
          </cell>
          <cell r="C145" t="str">
            <v>=1000+1000</v>
          </cell>
        </row>
        <row r="146">
          <cell r="A146" t="str">
            <v>IN3120240319</v>
          </cell>
          <cell r="B146">
            <v>2000</v>
          </cell>
          <cell r="C146" t="str">
            <v>=1000+1000</v>
          </cell>
        </row>
        <row r="147">
          <cell r="A147" t="str">
            <v>IN3120250094</v>
          </cell>
          <cell r="B147">
            <v>3000</v>
          </cell>
          <cell r="C147" t="str">
            <v>=2000+1000</v>
          </cell>
        </row>
        <row r="148">
          <cell r="A148" t="str">
            <v>IN3120240442</v>
          </cell>
          <cell r="B148">
            <v>3000</v>
          </cell>
          <cell r="C148" t="str">
            <v>=1000+2000</v>
          </cell>
        </row>
        <row r="149">
          <cell r="A149" t="str">
            <v>IN3320170019</v>
          </cell>
          <cell r="B149">
            <v>4000</v>
          </cell>
          <cell r="C149" t="str">
            <v>=2000+2000</v>
          </cell>
        </row>
        <row r="150">
          <cell r="A150" t="str">
            <v>IN3120240517</v>
          </cell>
          <cell r="B150">
            <v>4000</v>
          </cell>
          <cell r="C150" t="str">
            <v>=2000+2000</v>
          </cell>
        </row>
        <row r="151">
          <cell r="A151" t="str">
            <v>IN3320240036</v>
          </cell>
          <cell r="B151">
            <v>6000</v>
          </cell>
          <cell r="C151" t="str">
            <v>=3000+3000</v>
          </cell>
        </row>
        <row r="152">
          <cell r="A152" t="str">
            <v>IN3120240541</v>
          </cell>
          <cell r="B152">
            <v>2000</v>
          </cell>
          <cell r="C152" t="str">
            <v>=1000+1000</v>
          </cell>
        </row>
        <row r="153">
          <cell r="A153" t="str">
            <v>IN3320240051</v>
          </cell>
          <cell r="B153">
            <v>6000</v>
          </cell>
          <cell r="C153" t="str">
            <v>=3000+3000</v>
          </cell>
        </row>
        <row r="154">
          <cell r="A154" t="str">
            <v>IN3120240566</v>
          </cell>
          <cell r="B154">
            <v>3000</v>
          </cell>
          <cell r="C154" t="str">
            <v>=1000+2000</v>
          </cell>
        </row>
        <row r="155">
          <cell r="A155" t="str">
            <v>IN3320240077</v>
          </cell>
          <cell r="B155">
            <v>4500</v>
          </cell>
          <cell r="C155" t="str">
            <v>=3000+1500</v>
          </cell>
        </row>
        <row r="156">
          <cell r="A156" t="str">
            <v>IN3120240590</v>
          </cell>
          <cell r="B156">
            <v>3000</v>
          </cell>
          <cell r="C156" t="str">
            <v>=2000+1000</v>
          </cell>
        </row>
        <row r="157">
          <cell r="A157" t="str">
            <v>IN3420240175</v>
          </cell>
          <cell r="B157">
            <v>5000</v>
          </cell>
          <cell r="C157" t="str">
            <v>=2500+2500</v>
          </cell>
        </row>
        <row r="158">
          <cell r="A158" t="str">
            <v>IN3120210270</v>
          </cell>
          <cell r="B158">
            <v>2000</v>
          </cell>
          <cell r="C158" t="str">
            <v>=1000+1000</v>
          </cell>
        </row>
        <row r="159">
          <cell r="A159" t="str">
            <v>IN3120200289</v>
          </cell>
          <cell r="B159">
            <v>3750</v>
          </cell>
          <cell r="C159" t="str">
            <v>=1250+2500</v>
          </cell>
        </row>
        <row r="160">
          <cell r="A160" t="str">
            <v>IN2920220216</v>
          </cell>
          <cell r="B160">
            <v>2000</v>
          </cell>
          <cell r="C160" t="str">
            <v>=1000+1000</v>
          </cell>
        </row>
        <row r="161">
          <cell r="A161" t="str">
            <v>IN2920160149</v>
          </cell>
          <cell r="B161">
            <v>1000</v>
          </cell>
          <cell r="C161" t="str">
            <v>=500+500</v>
          </cell>
        </row>
        <row r="162">
          <cell r="A162" t="str">
            <v>IN2920230314</v>
          </cell>
          <cell r="B162">
            <v>2500</v>
          </cell>
          <cell r="C162" t="str">
            <v>=1000+1500</v>
          </cell>
        </row>
        <row r="163">
          <cell r="A163" t="str">
            <v>IN2920240032</v>
          </cell>
          <cell r="B163">
            <v>2000</v>
          </cell>
          <cell r="C163" t="str">
            <v>=1000+1000</v>
          </cell>
        </row>
        <row r="164">
          <cell r="A164" t="str">
            <v>IN3120200016</v>
          </cell>
          <cell r="B164">
            <v>3000</v>
          </cell>
          <cell r="C164" t="str">
            <v>=2000+1000</v>
          </cell>
        </row>
        <row r="165">
          <cell r="A165" t="str">
            <v>IN2920240057</v>
          </cell>
          <cell r="B165">
            <v>2250</v>
          </cell>
          <cell r="C165" t="str">
            <v>=750+1500</v>
          </cell>
        </row>
        <row r="166">
          <cell r="A166" t="str">
            <v>IN2920220232</v>
          </cell>
          <cell r="B166">
            <v>1000</v>
          </cell>
          <cell r="C166" t="str">
            <v>=500+500</v>
          </cell>
        </row>
        <row r="167">
          <cell r="A167" t="str">
            <v>IN2920240065</v>
          </cell>
          <cell r="B167">
            <v>1750</v>
          </cell>
          <cell r="C167" t="str">
            <v>=750+1000</v>
          </cell>
        </row>
        <row r="168">
          <cell r="A168" t="str">
            <v>IN3120200347</v>
          </cell>
          <cell r="B168">
            <v>4500</v>
          </cell>
          <cell r="C168" t="str">
            <v>=2000+2500</v>
          </cell>
        </row>
        <row r="169">
          <cell r="A169" t="str">
            <v>IN2920240081</v>
          </cell>
          <cell r="B169">
            <v>2000</v>
          </cell>
          <cell r="C169" t="str">
            <v>=1000+1000</v>
          </cell>
        </row>
        <row r="170">
          <cell r="A170" t="str">
            <v>IN3120210106</v>
          </cell>
          <cell r="B170">
            <v>2000</v>
          </cell>
          <cell r="C170" t="str">
            <v>=1000+1000</v>
          </cell>
        </row>
        <row r="171">
          <cell r="A171" t="str">
            <v>IN2920240123</v>
          </cell>
          <cell r="B171">
            <v>2250</v>
          </cell>
          <cell r="C171" t="str">
            <v>=1000+1250</v>
          </cell>
        </row>
        <row r="172">
          <cell r="A172" t="str">
            <v>IN2920160024</v>
          </cell>
          <cell r="B172">
            <v>1250</v>
          </cell>
          <cell r="C172" t="str">
            <v>=750+500</v>
          </cell>
        </row>
        <row r="173">
          <cell r="A173" t="str">
            <v>IN2920240180</v>
          </cell>
          <cell r="B173">
            <v>2000</v>
          </cell>
          <cell r="C173" t="str">
            <v>=1000+1000</v>
          </cell>
        </row>
        <row r="174">
          <cell r="A174" t="str">
            <v>IN3120200040</v>
          </cell>
          <cell r="B174">
            <v>2000</v>
          </cell>
          <cell r="C174" t="str">
            <v>=1000+1000</v>
          </cell>
        </row>
        <row r="175">
          <cell r="A175" t="str">
            <v>IN3120160111</v>
          </cell>
          <cell r="B175">
            <v>1600.107</v>
          </cell>
          <cell r="C175" t="str">
            <v>=1000+600.107</v>
          </cell>
        </row>
        <row r="176">
          <cell r="A176" t="str">
            <v>IN3120200156</v>
          </cell>
          <cell r="B176">
            <v>2250</v>
          </cell>
          <cell r="C176" t="str">
            <v>=1250+1000</v>
          </cell>
        </row>
        <row r="177">
          <cell r="A177" t="str">
            <v>IN2920180113</v>
          </cell>
          <cell r="B177">
            <v>1500</v>
          </cell>
          <cell r="C177" t="str">
            <v>=500+1000</v>
          </cell>
        </row>
        <row r="178">
          <cell r="A178" t="str">
            <v>IN2920170106</v>
          </cell>
          <cell r="B178">
            <v>1500</v>
          </cell>
          <cell r="C178" t="str">
            <v>=500+1000</v>
          </cell>
        </row>
        <row r="179">
          <cell r="A179" t="str">
            <v>IN2920190039</v>
          </cell>
          <cell r="B179">
            <v>2000</v>
          </cell>
          <cell r="C179" t="str">
            <v>=1000+1000</v>
          </cell>
        </row>
        <row r="180">
          <cell r="A180" t="str">
            <v>IN2920220331</v>
          </cell>
          <cell r="B180">
            <v>2061</v>
          </cell>
          <cell r="C180" t="str">
            <v>=1061+1000</v>
          </cell>
        </row>
        <row r="181">
          <cell r="A181" t="str">
            <v>IN2920190047</v>
          </cell>
          <cell r="B181">
            <v>886.5</v>
          </cell>
          <cell r="C181" t="str">
            <v>=500+386.5</v>
          </cell>
        </row>
        <row r="182">
          <cell r="A182" t="str">
            <v>IN2920230173</v>
          </cell>
          <cell r="B182">
            <v>1500</v>
          </cell>
          <cell r="C182" t="str">
            <v>=500+1000</v>
          </cell>
        </row>
        <row r="183">
          <cell r="A183" t="str">
            <v>IN2920190484</v>
          </cell>
          <cell r="B183">
            <v>2000</v>
          </cell>
          <cell r="C183" t="str">
            <v>=1000+1000</v>
          </cell>
        </row>
        <row r="184">
          <cell r="A184" t="str">
            <v>IN2920230330</v>
          </cell>
          <cell r="B184">
            <v>1500</v>
          </cell>
          <cell r="C184" t="str">
            <v>=1000+500</v>
          </cell>
        </row>
        <row r="185">
          <cell r="A185" t="str">
            <v>IN3120180085</v>
          </cell>
          <cell r="B185">
            <v>2000</v>
          </cell>
          <cell r="C185" t="str">
            <v>=1000+1000</v>
          </cell>
        </row>
        <row r="186">
          <cell r="A186" t="str">
            <v>IN2920230355</v>
          </cell>
          <cell r="B186">
            <v>1500</v>
          </cell>
          <cell r="C186" t="str">
            <v>=500+1000</v>
          </cell>
        </row>
        <row r="187">
          <cell r="A187" t="str">
            <v>IN3120180168</v>
          </cell>
          <cell r="B187">
            <v>2000</v>
          </cell>
          <cell r="C187" t="str">
            <v>=1000+1000</v>
          </cell>
        </row>
        <row r="188">
          <cell r="A188" t="str">
            <v>IN3120210338</v>
          </cell>
          <cell r="B188">
            <v>4000</v>
          </cell>
          <cell r="C188" t="str">
            <v>=1000+3000</v>
          </cell>
        </row>
        <row r="189">
          <cell r="A189" t="str">
            <v>IN2920200028</v>
          </cell>
          <cell r="B189">
            <v>1080</v>
          </cell>
          <cell r="C189" t="str">
            <v>=580+500</v>
          </cell>
        </row>
        <row r="190">
          <cell r="A190" t="str">
            <v>IN2920220182</v>
          </cell>
          <cell r="B190">
            <v>2000</v>
          </cell>
          <cell r="C190" t="str">
            <v>=1000+1000</v>
          </cell>
        </row>
        <row r="191">
          <cell r="A191" t="str">
            <v>IN2920220018</v>
          </cell>
          <cell r="B191">
            <v>1500</v>
          </cell>
          <cell r="C191" t="str">
            <v>=1000+500</v>
          </cell>
        </row>
        <row r="192">
          <cell r="A192" t="str">
            <v>IN3120200032</v>
          </cell>
          <cell r="B192">
            <v>2000</v>
          </cell>
          <cell r="C192" t="str">
            <v>=1000+1000</v>
          </cell>
        </row>
        <row r="193">
          <cell r="A193" t="str">
            <v>IN2920220026</v>
          </cell>
          <cell r="B193">
            <v>2000</v>
          </cell>
          <cell r="C193" t="str">
            <v>=1000+1000</v>
          </cell>
        </row>
        <row r="194">
          <cell r="A194" t="str">
            <v>IN2920220208</v>
          </cell>
          <cell r="B194">
            <v>2500</v>
          </cell>
          <cell r="C194" t="str">
            <v>=1000+1500</v>
          </cell>
        </row>
        <row r="195">
          <cell r="A195" t="str">
            <v>IN2920220042</v>
          </cell>
          <cell r="B195">
            <v>1750</v>
          </cell>
          <cell r="C195" t="str">
            <v>=1000+750</v>
          </cell>
        </row>
        <row r="196">
          <cell r="A196" t="str">
            <v>IN3120200107</v>
          </cell>
          <cell r="B196">
            <v>2000</v>
          </cell>
          <cell r="C196" t="str">
            <v>=1000+1000</v>
          </cell>
        </row>
        <row r="197">
          <cell r="A197" t="str">
            <v>IN2920220059</v>
          </cell>
          <cell r="B197">
            <v>2000</v>
          </cell>
          <cell r="C197" t="str">
            <v>=1000+1000</v>
          </cell>
        </row>
        <row r="198">
          <cell r="A198" t="str">
            <v>IN2920220224</v>
          </cell>
          <cell r="B198">
            <v>2501</v>
          </cell>
          <cell r="C198" t="str">
            <v>=1251+1250</v>
          </cell>
        </row>
        <row r="199">
          <cell r="A199" t="str">
            <v>IN3120190043</v>
          </cell>
          <cell r="B199">
            <v>2000</v>
          </cell>
          <cell r="C199" t="str">
            <v>=1000+1000</v>
          </cell>
        </row>
        <row r="200">
          <cell r="A200" t="str">
            <v>IN2920220240</v>
          </cell>
          <cell r="B200">
            <v>1500</v>
          </cell>
          <cell r="C200" t="str">
            <v>=1000+500</v>
          </cell>
        </row>
        <row r="201">
          <cell r="A201" t="str">
            <v>IN2920220067</v>
          </cell>
          <cell r="B201">
            <v>1500</v>
          </cell>
          <cell r="C201" t="str">
            <v>=1000+500</v>
          </cell>
        </row>
        <row r="202">
          <cell r="A202" t="str">
            <v>IN3120200263</v>
          </cell>
          <cell r="B202">
            <v>3250</v>
          </cell>
          <cell r="C202" t="str">
            <v>=1250+2000</v>
          </cell>
        </row>
        <row r="203">
          <cell r="A203" t="str">
            <v>IN2920220075</v>
          </cell>
          <cell r="B203">
            <v>1600</v>
          </cell>
          <cell r="C203" t="str">
            <v>=1000+600</v>
          </cell>
        </row>
        <row r="204">
          <cell r="A204" t="str">
            <v>IN2920220323</v>
          </cell>
          <cell r="B204">
            <v>2000</v>
          </cell>
          <cell r="C204" t="str">
            <v>=1000+1000</v>
          </cell>
        </row>
        <row r="205">
          <cell r="A205" t="str">
            <v>IN2920220083</v>
          </cell>
          <cell r="B205">
            <v>2000</v>
          </cell>
          <cell r="C205" t="str">
            <v>=1000+1000</v>
          </cell>
        </row>
        <row r="206">
          <cell r="A206" t="str">
            <v>IN2920230090</v>
          </cell>
          <cell r="B206">
            <v>2000</v>
          </cell>
          <cell r="C206" t="str">
            <v>=1000+1000</v>
          </cell>
        </row>
        <row r="207">
          <cell r="A207" t="str">
            <v>IN3120190084</v>
          </cell>
          <cell r="B207">
            <v>1500</v>
          </cell>
          <cell r="C207" t="str">
            <v>=1000+500</v>
          </cell>
        </row>
        <row r="208">
          <cell r="A208" t="str">
            <v>IN3120200362</v>
          </cell>
          <cell r="B208">
            <v>5000</v>
          </cell>
          <cell r="C208" t="str">
            <v>=2500+2500</v>
          </cell>
        </row>
        <row r="209">
          <cell r="A209" t="str">
            <v>IN3120190100</v>
          </cell>
          <cell r="B209">
            <v>1000</v>
          </cell>
          <cell r="C209" t="str">
            <v>=500+500</v>
          </cell>
        </row>
        <row r="210">
          <cell r="A210" t="str">
            <v>IN2920230231</v>
          </cell>
          <cell r="B210">
            <v>2000</v>
          </cell>
          <cell r="C210" t="str">
            <v>=1000+1000</v>
          </cell>
        </row>
        <row r="211">
          <cell r="A211" t="str">
            <v>IN2920220133</v>
          </cell>
          <cell r="B211">
            <v>1500</v>
          </cell>
          <cell r="C211" t="str">
            <v>=1000+500</v>
          </cell>
        </row>
        <row r="212">
          <cell r="A212" t="str">
            <v>IN3120210056</v>
          </cell>
          <cell r="B212">
            <v>2500</v>
          </cell>
          <cell r="C212" t="str">
            <v>=1500+1000</v>
          </cell>
        </row>
        <row r="213">
          <cell r="A213" t="str">
            <v>IN3120190126</v>
          </cell>
          <cell r="B213">
            <v>1100</v>
          </cell>
          <cell r="C213" t="str">
            <v>=500+600</v>
          </cell>
        </row>
        <row r="214">
          <cell r="A214" t="str">
            <v>IN3120210098</v>
          </cell>
          <cell r="B214">
            <v>2000</v>
          </cell>
          <cell r="C214" t="str">
            <v>=1000+1000</v>
          </cell>
        </row>
        <row r="215">
          <cell r="A215" t="str">
            <v>IN3120190142</v>
          </cell>
          <cell r="B215">
            <v>2000</v>
          </cell>
          <cell r="C215" t="str">
            <v>=1000+1000</v>
          </cell>
        </row>
        <row r="216">
          <cell r="A216" t="str">
            <v>IN3120210114</v>
          </cell>
          <cell r="B216">
            <v>3000</v>
          </cell>
          <cell r="C216" t="str">
            <v>=1000+2000</v>
          </cell>
        </row>
        <row r="217">
          <cell r="A217" t="str">
            <v>IN3120190191</v>
          </cell>
          <cell r="B217">
            <v>1500</v>
          </cell>
          <cell r="C217" t="str">
            <v>=500+1000</v>
          </cell>
        </row>
        <row r="218">
          <cell r="A218" t="str">
            <v>IN3120210262</v>
          </cell>
          <cell r="B218">
            <v>3000</v>
          </cell>
          <cell r="C218" t="str">
            <v>=1000+2000</v>
          </cell>
        </row>
        <row r="219">
          <cell r="A219" t="str">
            <v>IN3120190209</v>
          </cell>
          <cell r="B219">
            <v>2000</v>
          </cell>
          <cell r="C219" t="str">
            <v>=1000+1000</v>
          </cell>
        </row>
        <row r="220">
          <cell r="A220" t="str">
            <v>IN3120210312</v>
          </cell>
          <cell r="B220">
            <v>3000</v>
          </cell>
          <cell r="C220" t="str">
            <v>=1500+1500</v>
          </cell>
        </row>
        <row r="221">
          <cell r="A221" t="str">
            <v>IN2920220166</v>
          </cell>
          <cell r="B221">
            <v>1765.0039999999999</v>
          </cell>
          <cell r="C221" t="str">
            <v>=1000+765.004</v>
          </cell>
        </row>
        <row r="222">
          <cell r="A222" t="str">
            <v>IN3120210387</v>
          </cell>
          <cell r="B222">
            <v>2000</v>
          </cell>
          <cell r="C222" t="str">
            <v>=1000+1000</v>
          </cell>
        </row>
        <row r="223">
          <cell r="A223" t="str">
            <v>IN3120190225</v>
          </cell>
          <cell r="B223">
            <v>2000</v>
          </cell>
          <cell r="C223" t="str">
            <v>=1000+1000</v>
          </cell>
        </row>
        <row r="224">
          <cell r="A224" t="str">
            <v>IN3120190233</v>
          </cell>
          <cell r="B224">
            <v>2000</v>
          </cell>
          <cell r="C224" t="str">
            <v>=1000+1000</v>
          </cell>
        </row>
        <row r="225">
          <cell r="A225" t="str">
            <v>IN3120210528</v>
          </cell>
          <cell r="B225">
            <v>2000</v>
          </cell>
          <cell r="C225" t="str">
            <v>=1000+1000</v>
          </cell>
        </row>
        <row r="226">
          <cell r="A226" t="str">
            <v>IN2820220118</v>
          </cell>
          <cell r="B226">
            <v>2250</v>
          </cell>
          <cell r="C226" t="str">
            <v>=750+1500</v>
          </cell>
        </row>
        <row r="227">
          <cell r="A227" t="str">
            <v>IN2820230182</v>
          </cell>
          <cell r="B227">
            <v>1455.5129999999999</v>
          </cell>
          <cell r="C227" t="str">
            <v>=1055.513+400</v>
          </cell>
        </row>
        <row r="228">
          <cell r="A228" t="str">
            <v>IN2820230034</v>
          </cell>
          <cell r="B228">
            <v>2700</v>
          </cell>
          <cell r="C228" t="str">
            <v>=1500+1200</v>
          </cell>
        </row>
        <row r="229">
          <cell r="A229" t="str">
            <v>IN2820190113</v>
          </cell>
          <cell r="B229">
            <v>1600</v>
          </cell>
          <cell r="C229" t="str">
            <v>=600+1000</v>
          </cell>
        </row>
        <row r="230">
          <cell r="A230" t="str">
            <v>IN2820190014</v>
          </cell>
          <cell r="B230">
            <v>1900</v>
          </cell>
          <cell r="C230" t="str">
            <v>=1000+900</v>
          </cell>
        </row>
        <row r="231">
          <cell r="A231" t="str">
            <v>IN2820180072</v>
          </cell>
          <cell r="B231">
            <v>2500</v>
          </cell>
          <cell r="C231" t="str">
            <v>=1700+800</v>
          </cell>
        </row>
        <row r="232">
          <cell r="A232" t="str">
            <v>IN2820220191</v>
          </cell>
          <cell r="B232">
            <v>2500</v>
          </cell>
          <cell r="C232" t="str">
            <v>=1000+1500</v>
          </cell>
        </row>
        <row r="233">
          <cell r="A233" t="str">
            <v>IN2720160109</v>
          </cell>
          <cell r="B233">
            <v>1500</v>
          </cell>
          <cell r="C233" t="str">
            <v>=1000+500</v>
          </cell>
        </row>
        <row r="234">
          <cell r="A234" t="str">
            <v>IN2820180056</v>
          </cell>
          <cell r="B234">
            <v>1400</v>
          </cell>
          <cell r="C234" t="str">
            <v>=500+900</v>
          </cell>
        </row>
        <row r="235">
          <cell r="A235" t="str">
            <v>IN2420210022</v>
          </cell>
          <cell r="B235">
            <v>400</v>
          </cell>
          <cell r="C235" t="str">
            <v>=200+200</v>
          </cell>
        </row>
        <row r="236">
          <cell r="A236" t="str">
            <v>IN2820220019</v>
          </cell>
          <cell r="B236">
            <v>2500</v>
          </cell>
          <cell r="C236" t="str">
            <v>=1500+1000</v>
          </cell>
        </row>
        <row r="237">
          <cell r="A237" t="str">
            <v>IN2820200102</v>
          </cell>
          <cell r="B237">
            <v>2310</v>
          </cell>
          <cell r="C237" t="str">
            <v>=1210+1100</v>
          </cell>
        </row>
        <row r="238">
          <cell r="A238" t="str">
            <v>IN2820170248</v>
          </cell>
          <cell r="B238">
            <v>875</v>
          </cell>
          <cell r="C238" t="str">
            <v>=700+175</v>
          </cell>
        </row>
        <row r="239">
          <cell r="A239" t="str">
            <v>IN2820140175</v>
          </cell>
          <cell r="B239">
            <v>800</v>
          </cell>
          <cell r="C239" t="str">
            <v>=400+400</v>
          </cell>
        </row>
        <row r="240">
          <cell r="A240" t="str">
            <v>IN2820190048</v>
          </cell>
          <cell r="B240">
            <v>400</v>
          </cell>
          <cell r="C240" t="str">
            <v>=100+300</v>
          </cell>
        </row>
        <row r="241">
          <cell r="A241" t="str">
            <v>IN2820200136</v>
          </cell>
          <cell r="B241">
            <v>1500</v>
          </cell>
          <cell r="C241" t="str">
            <v>=500+1000</v>
          </cell>
        </row>
        <row r="242">
          <cell r="A242" t="str">
            <v>IN2820230018</v>
          </cell>
          <cell r="B242">
            <v>2500</v>
          </cell>
          <cell r="C242" t="str">
            <v>=1500+1000</v>
          </cell>
        </row>
        <row r="243">
          <cell r="A243" t="str">
            <v>IN2820200144</v>
          </cell>
          <cell r="B243">
            <v>1570.5320000000002</v>
          </cell>
          <cell r="C243" t="str">
            <v>=1000+570.532</v>
          </cell>
        </row>
        <row r="244">
          <cell r="A244" t="str">
            <v>IN2820230059</v>
          </cell>
          <cell r="B244">
            <v>1300</v>
          </cell>
          <cell r="C244" t="str">
            <v>=800+500</v>
          </cell>
        </row>
        <row r="245">
          <cell r="A245" t="str">
            <v>IN2820230224</v>
          </cell>
          <cell r="B245">
            <v>1500</v>
          </cell>
          <cell r="C245" t="str">
            <v>=1250+250</v>
          </cell>
        </row>
        <row r="246">
          <cell r="A246" t="str">
            <v>IN2820230141</v>
          </cell>
          <cell r="B246">
            <v>1500</v>
          </cell>
          <cell r="C246" t="str">
            <v>=1000+500</v>
          </cell>
        </row>
        <row r="247">
          <cell r="A247" t="str">
            <v>IN2820230232</v>
          </cell>
          <cell r="B247">
            <v>1500</v>
          </cell>
          <cell r="C247" t="str">
            <v>=1250+250</v>
          </cell>
        </row>
        <row r="248">
          <cell r="A248" t="str">
            <v>IN2820180130</v>
          </cell>
          <cell r="B248">
            <v>1500</v>
          </cell>
          <cell r="C248" t="str">
            <v>=1000+500</v>
          </cell>
        </row>
        <row r="249">
          <cell r="A249" t="str">
            <v>IN2820240173</v>
          </cell>
          <cell r="B249">
            <v>1700</v>
          </cell>
          <cell r="C249" t="str">
            <v>=1000+700</v>
          </cell>
        </row>
        <row r="250">
          <cell r="A250" t="str">
            <v>IN2820160025</v>
          </cell>
          <cell r="B250">
            <v>1100</v>
          </cell>
          <cell r="C250" t="str">
            <v>=400+700</v>
          </cell>
        </row>
        <row r="251">
          <cell r="A251" t="str">
            <v>IN2820240215</v>
          </cell>
          <cell r="B251">
            <v>1650</v>
          </cell>
          <cell r="C251" t="str">
            <v>=1000+650</v>
          </cell>
        </row>
        <row r="252">
          <cell r="A252" t="str">
            <v>IN2820160371</v>
          </cell>
          <cell r="B252">
            <v>855</v>
          </cell>
          <cell r="C252" t="str">
            <v>=255+600</v>
          </cell>
        </row>
        <row r="253">
          <cell r="A253" t="str">
            <v>IN2820240256</v>
          </cell>
          <cell r="B253">
            <v>1500</v>
          </cell>
          <cell r="C253" t="str">
            <v>=1000+500</v>
          </cell>
        </row>
        <row r="254">
          <cell r="A254" t="str">
            <v>IN2820220092</v>
          </cell>
          <cell r="B254">
            <v>2505.0149999999999</v>
          </cell>
          <cell r="C254" t="str">
            <v>=2105.015+400</v>
          </cell>
        </row>
        <row r="255">
          <cell r="A255" t="str">
            <v>IN2820200235</v>
          </cell>
          <cell r="B255">
            <v>2000</v>
          </cell>
          <cell r="C255" t="str">
            <v>=1000+1000</v>
          </cell>
        </row>
        <row r="256">
          <cell r="A256" t="str">
            <v>IN2820220126</v>
          </cell>
          <cell r="B256">
            <v>2500</v>
          </cell>
          <cell r="C256" t="str">
            <v>=2000+500</v>
          </cell>
        </row>
        <row r="257">
          <cell r="A257" t="str">
            <v>IN2820210010</v>
          </cell>
          <cell r="B257">
            <v>2500</v>
          </cell>
          <cell r="C257" t="str">
            <v>=1000+1500</v>
          </cell>
        </row>
        <row r="258">
          <cell r="A258" t="str">
            <v>IN2820220175</v>
          </cell>
          <cell r="B258">
            <v>2442</v>
          </cell>
          <cell r="C258" t="str">
            <v>=1942+500</v>
          </cell>
        </row>
        <row r="259">
          <cell r="A259" t="str">
            <v>IN2820210028</v>
          </cell>
          <cell r="B259">
            <v>2200</v>
          </cell>
          <cell r="C259" t="str">
            <v>=1000+1200</v>
          </cell>
        </row>
        <row r="260">
          <cell r="A260" t="str">
            <v>IN2820220217</v>
          </cell>
          <cell r="B260">
            <v>2336.9480000000003</v>
          </cell>
          <cell r="C260" t="str">
            <v>=500+1836.948</v>
          </cell>
        </row>
        <row r="261">
          <cell r="A261" t="str">
            <v>IN2820210044</v>
          </cell>
          <cell r="B261">
            <v>2500</v>
          </cell>
          <cell r="C261" t="str">
            <v>=1250+1250</v>
          </cell>
        </row>
        <row r="262">
          <cell r="A262" t="str">
            <v>IN2820180049</v>
          </cell>
          <cell r="B262">
            <v>1475</v>
          </cell>
          <cell r="C262" t="str">
            <v>=475+1000</v>
          </cell>
        </row>
        <row r="263">
          <cell r="A263" t="str">
            <v>IN2820210069</v>
          </cell>
          <cell r="B263">
            <v>2000</v>
          </cell>
          <cell r="C263" t="str">
            <v>=1000+1000</v>
          </cell>
        </row>
        <row r="264">
          <cell r="A264" t="str">
            <v>IN2820230042</v>
          </cell>
          <cell r="B264">
            <v>2500</v>
          </cell>
          <cell r="C264" t="str">
            <v>=1500+1000</v>
          </cell>
        </row>
        <row r="265">
          <cell r="A265" t="str">
            <v>IN2820160017</v>
          </cell>
          <cell r="B265">
            <v>1300</v>
          </cell>
          <cell r="C265" t="str">
            <v>=800+500</v>
          </cell>
        </row>
        <row r="266">
          <cell r="A266" t="str">
            <v>IN2820190071</v>
          </cell>
          <cell r="B266">
            <v>2100</v>
          </cell>
          <cell r="C266" t="str">
            <v>=1500+600</v>
          </cell>
        </row>
        <row r="267">
          <cell r="A267" t="str">
            <v>IN2820210093</v>
          </cell>
          <cell r="B267">
            <v>974.89200000000005</v>
          </cell>
          <cell r="C267" t="str">
            <v>=919.87+55.022</v>
          </cell>
        </row>
        <row r="268">
          <cell r="A268" t="str">
            <v>IN2820230133</v>
          </cell>
          <cell r="B268">
            <v>1489.009</v>
          </cell>
          <cell r="C268" t="str">
            <v>=989.009+500</v>
          </cell>
        </row>
        <row r="269">
          <cell r="A269" t="str">
            <v>IN2820210135</v>
          </cell>
          <cell r="B269">
            <v>2500</v>
          </cell>
          <cell r="C269" t="str">
            <v>=1500+1000</v>
          </cell>
        </row>
        <row r="270">
          <cell r="A270" t="str">
            <v>IN2820230174</v>
          </cell>
          <cell r="B270">
            <v>1601.5219999999999</v>
          </cell>
          <cell r="C270" t="str">
            <v>=851.522+750</v>
          </cell>
        </row>
        <row r="271">
          <cell r="A271" t="str">
            <v>IN2820210143</v>
          </cell>
          <cell r="B271">
            <v>1032.4259999999999</v>
          </cell>
          <cell r="C271" t="str">
            <v>=546.71+485.716</v>
          </cell>
        </row>
        <row r="272">
          <cell r="A272" t="str">
            <v>IN2820190105</v>
          </cell>
          <cell r="B272">
            <v>2200</v>
          </cell>
          <cell r="C272" t="str">
            <v>=1500+700</v>
          </cell>
        </row>
        <row r="273">
          <cell r="A273" t="str">
            <v>IN2820210150</v>
          </cell>
          <cell r="B273">
            <v>2500</v>
          </cell>
          <cell r="C273" t="str">
            <v>=1000+1500</v>
          </cell>
        </row>
        <row r="274">
          <cell r="A274" t="str">
            <v>IN2820240074</v>
          </cell>
          <cell r="B274">
            <v>1700</v>
          </cell>
          <cell r="C274" t="str">
            <v>=700+1000</v>
          </cell>
        </row>
        <row r="275">
          <cell r="A275" t="str">
            <v>IN2820200177</v>
          </cell>
          <cell r="B275">
            <v>2700</v>
          </cell>
          <cell r="C275" t="str">
            <v>=1000+1700</v>
          </cell>
        </row>
        <row r="276">
          <cell r="A276" t="str">
            <v>IN2820240207</v>
          </cell>
          <cell r="B276">
            <v>1500</v>
          </cell>
          <cell r="C276" t="str">
            <v>=1000+500</v>
          </cell>
        </row>
        <row r="277">
          <cell r="A277" t="str">
            <v>IN2820200185</v>
          </cell>
          <cell r="B277">
            <v>1100</v>
          </cell>
          <cell r="C277" t="str">
            <v>=500+600</v>
          </cell>
        </row>
        <row r="278">
          <cell r="A278" t="str">
            <v>IN2820240231</v>
          </cell>
          <cell r="B278">
            <v>1237</v>
          </cell>
          <cell r="C278" t="str">
            <v>=850+387</v>
          </cell>
        </row>
        <row r="279">
          <cell r="A279" t="str">
            <v>IN2820200193</v>
          </cell>
          <cell r="B279">
            <v>1900</v>
          </cell>
          <cell r="C279" t="str">
            <v>=900+1000</v>
          </cell>
        </row>
        <row r="280">
          <cell r="A280" t="str">
            <v>IN2820200219</v>
          </cell>
          <cell r="B280">
            <v>1556</v>
          </cell>
          <cell r="C280" t="str">
            <v>=1056+500</v>
          </cell>
        </row>
        <row r="281">
          <cell r="A281" t="str">
            <v>IN2820240280</v>
          </cell>
          <cell r="B281">
            <v>2000</v>
          </cell>
          <cell r="C281" t="str">
            <v>=1000+1000</v>
          </cell>
        </row>
        <row r="282">
          <cell r="A282" t="str">
            <v>IN2220240104</v>
          </cell>
          <cell r="B282">
            <v>3000</v>
          </cell>
          <cell r="C282" t="str">
            <v>=1500+1500</v>
          </cell>
        </row>
        <row r="283">
          <cell r="A283" t="str">
            <v>IN2220220064</v>
          </cell>
          <cell r="B283">
            <v>4000</v>
          </cell>
          <cell r="C283" t="str">
            <v>=2000+2000</v>
          </cell>
        </row>
        <row r="284">
          <cell r="A284" t="str">
            <v>IN2220240310</v>
          </cell>
          <cell r="B284">
            <v>3500</v>
          </cell>
          <cell r="C284" t="str">
            <v>=1500+2000</v>
          </cell>
        </row>
        <row r="285">
          <cell r="A285" t="str">
            <v>IN2220160146</v>
          </cell>
          <cell r="B285">
            <v>2000</v>
          </cell>
          <cell r="C285" t="str">
            <v>=1000+1000</v>
          </cell>
        </row>
        <row r="286">
          <cell r="A286" t="str">
            <v>IN2120120034</v>
          </cell>
          <cell r="B286">
            <v>2000</v>
          </cell>
          <cell r="C286" t="str">
            <v>=1000+1000</v>
          </cell>
        </row>
        <row r="287">
          <cell r="A287" t="str">
            <v>IN2120130041</v>
          </cell>
          <cell r="B287">
            <v>1000</v>
          </cell>
          <cell r="C287" t="str">
            <v>=500+500</v>
          </cell>
        </row>
        <row r="288">
          <cell r="A288" t="str">
            <v>IN2220240187</v>
          </cell>
          <cell r="B288">
            <v>3000</v>
          </cell>
          <cell r="C288" t="str">
            <v>=1500+1500</v>
          </cell>
        </row>
        <row r="289">
          <cell r="A289" t="str">
            <v>IN2120110019</v>
          </cell>
          <cell r="B289">
            <v>2000</v>
          </cell>
          <cell r="C289" t="str">
            <v>=1000+1000</v>
          </cell>
        </row>
        <row r="290">
          <cell r="A290" t="str">
            <v>IN2120220032</v>
          </cell>
          <cell r="B290">
            <v>3000</v>
          </cell>
          <cell r="C290" t="str">
            <v>=1000+2000</v>
          </cell>
        </row>
        <row r="291">
          <cell r="A291" t="str">
            <v>IN2120180079</v>
          </cell>
          <cell r="B291">
            <v>825</v>
          </cell>
          <cell r="C291" t="str">
            <v>=325+500</v>
          </cell>
        </row>
        <row r="292">
          <cell r="A292" t="str">
            <v>IN2120200240</v>
          </cell>
          <cell r="B292">
            <v>6000</v>
          </cell>
          <cell r="C292" t="str">
            <v>=3000+3000</v>
          </cell>
        </row>
        <row r="293">
          <cell r="A293" t="str">
            <v>IN2120100010</v>
          </cell>
          <cell r="B293">
            <v>2000</v>
          </cell>
          <cell r="C293" t="str">
            <v>=1200+800</v>
          </cell>
        </row>
        <row r="294">
          <cell r="A294" t="str">
            <v>IN2220230154</v>
          </cell>
          <cell r="B294">
            <v>4000</v>
          </cell>
          <cell r="C294" t="str">
            <v>=2000+2000</v>
          </cell>
        </row>
        <row r="295">
          <cell r="A295" t="str">
            <v>IN2120180087</v>
          </cell>
          <cell r="B295">
            <v>1000</v>
          </cell>
          <cell r="C295" t="str">
            <v>=500+500</v>
          </cell>
        </row>
        <row r="296">
          <cell r="A296" t="str">
            <v>IN2220240120</v>
          </cell>
          <cell r="B296">
            <v>3000</v>
          </cell>
          <cell r="C296" t="str">
            <v>=1500+1500</v>
          </cell>
        </row>
        <row r="297">
          <cell r="A297" t="str">
            <v>IN2220170111</v>
          </cell>
          <cell r="B297">
            <v>985</v>
          </cell>
          <cell r="C297" t="str">
            <v>=500+485</v>
          </cell>
        </row>
        <row r="298">
          <cell r="A298" t="str">
            <v>IN2220240203</v>
          </cell>
          <cell r="B298">
            <v>3000</v>
          </cell>
          <cell r="C298" t="str">
            <v>=1500+1500</v>
          </cell>
        </row>
        <row r="299">
          <cell r="A299" t="str">
            <v>IN2220170137</v>
          </cell>
          <cell r="B299">
            <v>1050</v>
          </cell>
          <cell r="C299" t="str">
            <v>=800+250</v>
          </cell>
        </row>
        <row r="300">
          <cell r="A300" t="str">
            <v>IN2220240377</v>
          </cell>
          <cell r="B300">
            <v>4500</v>
          </cell>
          <cell r="C300" t="str">
            <v>=2000+2500</v>
          </cell>
        </row>
        <row r="301">
          <cell r="A301" t="str">
            <v>IN2220240443</v>
          </cell>
          <cell r="B301">
            <v>2500</v>
          </cell>
          <cell r="C301" t="str">
            <v>=1500+1000</v>
          </cell>
        </row>
        <row r="302">
          <cell r="A302" t="str">
            <v>IN2220240450</v>
          </cell>
          <cell r="B302">
            <v>2500</v>
          </cell>
          <cell r="C302" t="str">
            <v>=1500+1000</v>
          </cell>
        </row>
        <row r="303">
          <cell r="A303" t="str">
            <v>IN2120110027</v>
          </cell>
          <cell r="B303">
            <v>2500</v>
          </cell>
          <cell r="C303" t="str">
            <v>=1500+1000</v>
          </cell>
        </row>
        <row r="304">
          <cell r="A304" t="str">
            <v>IN2220220072</v>
          </cell>
          <cell r="B304">
            <v>4000</v>
          </cell>
          <cell r="C304" t="str">
            <v>=2000+2000</v>
          </cell>
        </row>
        <row r="305">
          <cell r="A305" t="str">
            <v>IN2120180129</v>
          </cell>
          <cell r="B305">
            <v>1100</v>
          </cell>
          <cell r="C305" t="str">
            <v>=600+500</v>
          </cell>
        </row>
        <row r="306">
          <cell r="A306" t="str">
            <v>IN2220230063</v>
          </cell>
          <cell r="B306">
            <v>5000</v>
          </cell>
          <cell r="C306" t="str">
            <v>=3000+2000</v>
          </cell>
        </row>
        <row r="307">
          <cell r="A307" t="str">
            <v>IN2120190037</v>
          </cell>
          <cell r="B307">
            <v>2000</v>
          </cell>
          <cell r="C307" t="str">
            <v>=1000+1000</v>
          </cell>
        </row>
        <row r="308">
          <cell r="A308" t="str">
            <v>IN2120130025</v>
          </cell>
          <cell r="B308">
            <v>1500</v>
          </cell>
          <cell r="C308" t="str">
            <v>=500+1000</v>
          </cell>
        </row>
        <row r="309">
          <cell r="A309" t="str">
            <v>IN2220200066</v>
          </cell>
          <cell r="B309">
            <v>4500</v>
          </cell>
          <cell r="C309" t="str">
            <v>=3000+1500</v>
          </cell>
        </row>
        <row r="310">
          <cell r="A310" t="str">
            <v>IN2220230162</v>
          </cell>
          <cell r="B310">
            <v>4000</v>
          </cell>
          <cell r="C310" t="str">
            <v>=2000+2000</v>
          </cell>
        </row>
        <row r="311">
          <cell r="A311" t="str">
            <v>IN2220200124</v>
          </cell>
          <cell r="B311">
            <v>2000</v>
          </cell>
          <cell r="C311" t="str">
            <v>=1000+1000</v>
          </cell>
        </row>
        <row r="312">
          <cell r="A312" t="str">
            <v>IN2220240112</v>
          </cell>
          <cell r="B312">
            <v>3000</v>
          </cell>
          <cell r="C312" t="str">
            <v>=1500+1500</v>
          </cell>
        </row>
        <row r="313">
          <cell r="A313" t="str">
            <v>IN2120120018</v>
          </cell>
          <cell r="B313">
            <v>2000</v>
          </cell>
          <cell r="C313" t="str">
            <v>=1000+1000</v>
          </cell>
        </row>
        <row r="314">
          <cell r="A314" t="str">
            <v>IN2220240138</v>
          </cell>
          <cell r="B314">
            <v>3000</v>
          </cell>
          <cell r="C314" t="str">
            <v>=1500+1500</v>
          </cell>
        </row>
        <row r="315">
          <cell r="A315" t="str">
            <v>IN2220210206</v>
          </cell>
          <cell r="B315">
            <v>5000</v>
          </cell>
          <cell r="C315" t="str">
            <v>=2000+3000</v>
          </cell>
        </row>
        <row r="316">
          <cell r="A316" t="str">
            <v>IN2220240195</v>
          </cell>
          <cell r="B316">
            <v>3000</v>
          </cell>
          <cell r="C316" t="str">
            <v>=1500+1500</v>
          </cell>
        </row>
        <row r="317">
          <cell r="A317" t="str">
            <v>IN2220210214</v>
          </cell>
          <cell r="B317">
            <v>4000</v>
          </cell>
          <cell r="C317" t="str">
            <v>=2000+2000</v>
          </cell>
        </row>
        <row r="318">
          <cell r="A318" t="str">
            <v>IN2220240211</v>
          </cell>
          <cell r="B318">
            <v>3000</v>
          </cell>
          <cell r="C318" t="str">
            <v>=1500+1500</v>
          </cell>
        </row>
        <row r="319">
          <cell r="A319" t="str">
            <v>IN2120120026</v>
          </cell>
          <cell r="B319">
            <v>2000</v>
          </cell>
          <cell r="C319" t="str">
            <v>=1000+1000</v>
          </cell>
        </row>
        <row r="320">
          <cell r="A320" t="str">
            <v>IN2120220016</v>
          </cell>
          <cell r="B320">
            <v>4000</v>
          </cell>
          <cell r="C320" t="str">
            <v>=2000+2000</v>
          </cell>
        </row>
        <row r="321">
          <cell r="A321" t="str">
            <v>IN2220210271</v>
          </cell>
          <cell r="B321">
            <v>3000</v>
          </cell>
          <cell r="C321" t="str">
            <v>=1000+2000</v>
          </cell>
        </row>
        <row r="322">
          <cell r="A322" t="str">
            <v>IN2120220024</v>
          </cell>
          <cell r="B322">
            <v>4000</v>
          </cell>
          <cell r="C322" t="str">
            <v>=2000+2000</v>
          </cell>
        </row>
        <row r="323">
          <cell r="A323" t="str">
            <v>IN2220220031</v>
          </cell>
          <cell r="B323">
            <v>5500</v>
          </cell>
          <cell r="C323" t="str">
            <v>=2500+3000</v>
          </cell>
        </row>
        <row r="324">
          <cell r="A324" t="str">
            <v>IN2120230049</v>
          </cell>
          <cell r="B324">
            <v>1500</v>
          </cell>
          <cell r="C324" t="str">
            <v>=1000+500</v>
          </cell>
        </row>
        <row r="325">
          <cell r="A325" t="str">
            <v>IN2220220049</v>
          </cell>
          <cell r="B325">
            <v>4500</v>
          </cell>
          <cell r="C325" t="str">
            <v>=2500+2000</v>
          </cell>
        </row>
        <row r="326">
          <cell r="A326" t="str">
            <v>IN2220240476</v>
          </cell>
          <cell r="B326">
            <v>2000</v>
          </cell>
          <cell r="C326" t="str">
            <v>=1000+1000</v>
          </cell>
        </row>
        <row r="327">
          <cell r="A327" t="str">
            <v>IN2220220056</v>
          </cell>
          <cell r="B327">
            <v>4000</v>
          </cell>
          <cell r="C327" t="str">
            <v>=2000+2000</v>
          </cell>
        </row>
        <row r="328">
          <cell r="A328" t="str">
            <v>IN2220240468</v>
          </cell>
          <cell r="B328">
            <v>2000</v>
          </cell>
          <cell r="C328" t="str">
            <v>=1000+1000</v>
          </cell>
        </row>
        <row r="329">
          <cell r="A329" t="str">
            <v>IN1920240158</v>
          </cell>
          <cell r="B329">
            <v>4000</v>
          </cell>
          <cell r="C329" t="str">
            <v>=2000+2000</v>
          </cell>
        </row>
        <row r="330">
          <cell r="A330" t="str">
            <v>IN1920200129</v>
          </cell>
          <cell r="B330">
            <v>2000</v>
          </cell>
          <cell r="C330" t="str">
            <v>=1000+1000</v>
          </cell>
        </row>
        <row r="331">
          <cell r="A331" t="str">
            <v>IN1920190213</v>
          </cell>
          <cell r="B331">
            <v>2500</v>
          </cell>
          <cell r="C331" t="str">
            <v>=1500+1000</v>
          </cell>
        </row>
        <row r="332">
          <cell r="A332" t="str">
            <v>IN1720110056</v>
          </cell>
          <cell r="B332">
            <v>360</v>
          </cell>
          <cell r="C332" t="str">
            <v>=160+200</v>
          </cell>
        </row>
        <row r="333">
          <cell r="A333" t="str">
            <v>IN1920200384</v>
          </cell>
          <cell r="B333">
            <v>3000</v>
          </cell>
          <cell r="C333" t="str">
            <v>=1000+2000</v>
          </cell>
        </row>
        <row r="334">
          <cell r="A334" t="str">
            <v>IN1920170025</v>
          </cell>
          <cell r="B334">
            <v>2500</v>
          </cell>
          <cell r="C334" t="str">
            <v>=1500+1000</v>
          </cell>
        </row>
        <row r="335">
          <cell r="A335" t="str">
            <v>IN1720090019</v>
          </cell>
          <cell r="B335">
            <v>900</v>
          </cell>
          <cell r="C335" t="str">
            <v>=200+700</v>
          </cell>
        </row>
        <row r="336">
          <cell r="A336" t="str">
            <v>IN1920120020</v>
          </cell>
          <cell r="B336">
            <v>1800</v>
          </cell>
          <cell r="C336" t="str">
            <v>=800+1000</v>
          </cell>
        </row>
        <row r="337">
          <cell r="A337" t="str">
            <v>IN1920200053</v>
          </cell>
          <cell r="B337">
            <v>4000</v>
          </cell>
          <cell r="C337" t="str">
            <v>=2000+2000</v>
          </cell>
        </row>
        <row r="338">
          <cell r="A338" t="str">
            <v>IN1920240240</v>
          </cell>
          <cell r="B338">
            <v>4000</v>
          </cell>
          <cell r="C338" t="str">
            <v>=2000+2000</v>
          </cell>
        </row>
        <row r="339">
          <cell r="A339" t="str">
            <v>IN1920200202</v>
          </cell>
          <cell r="B339">
            <v>3000</v>
          </cell>
          <cell r="C339" t="str">
            <v>=1000+2000</v>
          </cell>
        </row>
        <row r="340">
          <cell r="A340" t="str">
            <v>IN1820190099</v>
          </cell>
          <cell r="B340">
            <v>800</v>
          </cell>
          <cell r="C340" t="str">
            <v>=400+400</v>
          </cell>
        </row>
        <row r="341">
          <cell r="A341" t="str">
            <v>IN1920210383</v>
          </cell>
          <cell r="B341">
            <v>4000</v>
          </cell>
          <cell r="C341" t="str">
            <v>=2000+2000</v>
          </cell>
        </row>
        <row r="342">
          <cell r="A342" t="str">
            <v>IN1920190155</v>
          </cell>
          <cell r="B342">
            <v>2000</v>
          </cell>
          <cell r="C342" t="str">
            <v>=1000+1000</v>
          </cell>
        </row>
        <row r="343">
          <cell r="A343" t="str">
            <v>IN1920240224</v>
          </cell>
          <cell r="B343">
            <v>2000</v>
          </cell>
          <cell r="C343" t="str">
            <v>=1000+1000</v>
          </cell>
        </row>
        <row r="344">
          <cell r="A344" t="str">
            <v>IN1620200080</v>
          </cell>
          <cell r="B344">
            <v>3500</v>
          </cell>
          <cell r="C344" t="str">
            <v>=2000+1500</v>
          </cell>
        </row>
        <row r="345">
          <cell r="A345" t="str">
            <v>IN1920190197</v>
          </cell>
          <cell r="B345">
            <v>2400</v>
          </cell>
          <cell r="C345" t="str">
            <v>=1000+1400</v>
          </cell>
        </row>
        <row r="346">
          <cell r="A346" t="str">
            <v>IN1920240257</v>
          </cell>
          <cell r="B346">
            <v>4000</v>
          </cell>
          <cell r="C346" t="str">
            <v>=2000+2000</v>
          </cell>
        </row>
        <row r="347">
          <cell r="A347" t="str">
            <v>IN1520160061</v>
          </cell>
          <cell r="B347">
            <v>2300</v>
          </cell>
          <cell r="C347" t="str">
            <v>=1300+1000</v>
          </cell>
        </row>
        <row r="348">
          <cell r="A348" t="str">
            <v>IN1520150096</v>
          </cell>
          <cell r="B348">
            <v>2800</v>
          </cell>
          <cell r="C348" t="str">
            <v>=1300+1500</v>
          </cell>
        </row>
        <row r="349">
          <cell r="A349" t="str">
            <v>IN1520130189</v>
          </cell>
          <cell r="B349">
            <v>1440</v>
          </cell>
          <cell r="C349" t="str">
            <v>=900+540</v>
          </cell>
        </row>
        <row r="350">
          <cell r="A350" t="str">
            <v>IN1320190193</v>
          </cell>
          <cell r="B350">
            <v>2000</v>
          </cell>
          <cell r="C350" t="str">
            <v>=1000+1000</v>
          </cell>
        </row>
        <row r="351">
          <cell r="A351" t="str">
            <v>IN1520150112</v>
          </cell>
          <cell r="B351">
            <v>2000</v>
          </cell>
          <cell r="C351" t="str">
            <v>=1000+1000</v>
          </cell>
        </row>
        <row r="352">
          <cell r="A352" t="str">
            <v>IN1320190201</v>
          </cell>
          <cell r="B352">
            <v>2000</v>
          </cell>
          <cell r="C352" t="str">
            <v>=1000+1000</v>
          </cell>
        </row>
        <row r="353">
          <cell r="A353" t="str">
            <v>IN1520130098</v>
          </cell>
          <cell r="B353">
            <v>1469.15</v>
          </cell>
          <cell r="C353" t="str">
            <v>=469.15+1000</v>
          </cell>
        </row>
        <row r="354">
          <cell r="A354" t="str">
            <v>IN1520170045</v>
          </cell>
          <cell r="B354">
            <v>2300</v>
          </cell>
          <cell r="C354" t="str">
            <v>=1300+1000</v>
          </cell>
        </row>
        <row r="355">
          <cell r="A355" t="str">
            <v>IN1520140063</v>
          </cell>
          <cell r="B355">
            <v>2500</v>
          </cell>
          <cell r="C355" t="str">
            <v>=1000+1500</v>
          </cell>
        </row>
        <row r="356">
          <cell r="A356" t="str">
            <v>IN1620130055</v>
          </cell>
          <cell r="B356">
            <v>1000</v>
          </cell>
          <cell r="C356" t="str">
            <v>=500+500</v>
          </cell>
        </row>
        <row r="357">
          <cell r="A357" t="str">
            <v>IN1520150104</v>
          </cell>
          <cell r="B357">
            <v>2000</v>
          </cell>
          <cell r="C357" t="str">
            <v>=1000+1000</v>
          </cell>
        </row>
        <row r="358">
          <cell r="A358" t="str">
            <v>IN1620180035</v>
          </cell>
          <cell r="B358">
            <v>3500</v>
          </cell>
          <cell r="C358" t="str">
            <v>=2500+1000</v>
          </cell>
        </row>
        <row r="359">
          <cell r="A359" t="str">
            <v>IN1520160053</v>
          </cell>
          <cell r="B359">
            <v>1700</v>
          </cell>
          <cell r="C359" t="str">
            <v>=1000+700</v>
          </cell>
        </row>
        <row r="360">
          <cell r="A360" t="str">
            <v>IN1620190125</v>
          </cell>
          <cell r="B360">
            <v>3000</v>
          </cell>
          <cell r="C360" t="str">
            <v>=2000+1000</v>
          </cell>
        </row>
        <row r="361">
          <cell r="A361" t="str">
            <v>IN1620190141</v>
          </cell>
          <cell r="B361">
            <v>2000</v>
          </cell>
          <cell r="C361" t="str">
            <v>=1000+1000</v>
          </cell>
        </row>
        <row r="362">
          <cell r="A362" t="str">
            <v>IN1520160194</v>
          </cell>
          <cell r="B362">
            <v>2800</v>
          </cell>
          <cell r="C362" t="str">
            <v>=1300+1500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J65487"/>
  <sheetViews>
    <sheetView tabSelected="1" zoomScaleNormal="100" workbookViewId="0">
      <selection activeCell="L9" sqref="L9"/>
    </sheetView>
  </sheetViews>
  <sheetFormatPr defaultRowHeight="15" x14ac:dyDescent="0.2"/>
  <cols>
    <col min="1" max="1" width="4.140625" style="30" customWidth="1"/>
    <col min="2" max="2" width="8.5703125" style="31" bestFit="1" customWidth="1"/>
    <col min="3" max="3" width="17.85546875" style="31" bestFit="1" customWidth="1"/>
    <col min="4" max="4" width="31" style="31" bestFit="1" customWidth="1"/>
    <col min="5" max="5" width="45.42578125" style="30" bestFit="1" customWidth="1"/>
    <col min="6" max="6" width="16.7109375" style="32" customWidth="1"/>
    <col min="7" max="7" width="22" style="32" customWidth="1"/>
    <col min="8" max="8" width="26.5703125" style="33" bestFit="1" customWidth="1"/>
    <col min="9" max="9" width="12.5703125" style="30" bestFit="1" customWidth="1"/>
    <col min="10" max="10" width="11.28515625" style="30" bestFit="1" customWidth="1"/>
    <col min="11" max="16384" width="9.140625" style="30"/>
  </cols>
  <sheetData>
    <row r="2" spans="2:8" s="31" customFormat="1" ht="15.75" customHeight="1" x14ac:dyDescent="0.2">
      <c r="B2" s="45" t="s">
        <v>10676</v>
      </c>
      <c r="C2" s="45"/>
      <c r="D2" s="45"/>
      <c r="E2" s="45"/>
      <c r="F2" s="45"/>
      <c r="G2" s="45"/>
      <c r="H2" s="45"/>
    </row>
    <row r="3" spans="2:8" s="31" customFormat="1" ht="35.25" x14ac:dyDescent="0.2">
      <c r="B3" s="19" t="s">
        <v>9657</v>
      </c>
      <c r="C3" s="19" t="s">
        <v>0</v>
      </c>
      <c r="D3" s="19" t="s">
        <v>9658</v>
      </c>
      <c r="E3" s="19" t="s">
        <v>9659</v>
      </c>
      <c r="F3" s="19" t="s">
        <v>9660</v>
      </c>
      <c r="G3" s="19" t="s">
        <v>9661</v>
      </c>
      <c r="H3" s="19" t="s">
        <v>9746</v>
      </c>
    </row>
    <row r="4" spans="2:8" s="31" customFormat="1" x14ac:dyDescent="0.2">
      <c r="B4" s="27">
        <v>1</v>
      </c>
      <c r="C4" s="20" t="s">
        <v>450</v>
      </c>
      <c r="D4" s="20" t="s">
        <v>3</v>
      </c>
      <c r="E4" s="20" t="s">
        <v>451</v>
      </c>
      <c r="F4" s="22">
        <v>42438</v>
      </c>
      <c r="G4" s="22">
        <v>46090</v>
      </c>
      <c r="H4" s="34">
        <v>1500</v>
      </c>
    </row>
    <row r="5" spans="2:8" s="31" customFormat="1" x14ac:dyDescent="0.2">
      <c r="B5" s="27">
        <v>2</v>
      </c>
      <c r="C5" s="20" t="s">
        <v>476</v>
      </c>
      <c r="D5" s="20" t="s">
        <v>3</v>
      </c>
      <c r="E5" s="20" t="s">
        <v>477</v>
      </c>
      <c r="F5" s="22">
        <v>42452</v>
      </c>
      <c r="G5" s="22">
        <v>46104</v>
      </c>
      <c r="H5" s="34">
        <v>1500</v>
      </c>
    </row>
    <row r="6" spans="2:8" s="31" customFormat="1" x14ac:dyDescent="0.2">
      <c r="B6" s="27">
        <v>3</v>
      </c>
      <c r="C6" s="20" t="s">
        <v>3453</v>
      </c>
      <c r="D6" s="20" t="s">
        <v>3</v>
      </c>
      <c r="E6" s="20" t="s">
        <v>3454</v>
      </c>
      <c r="F6" s="22">
        <v>43943</v>
      </c>
      <c r="G6" s="22">
        <v>46134</v>
      </c>
      <c r="H6" s="34">
        <v>1000</v>
      </c>
    </row>
    <row r="7" spans="2:8" s="31" customFormat="1" x14ac:dyDescent="0.2">
      <c r="B7" s="27">
        <v>4</v>
      </c>
      <c r="C7" s="20" t="s">
        <v>3503</v>
      </c>
      <c r="D7" s="20" t="s">
        <v>3</v>
      </c>
      <c r="E7" s="20" t="s">
        <v>3504</v>
      </c>
      <c r="F7" s="22">
        <v>43971</v>
      </c>
      <c r="G7" s="22">
        <v>46162</v>
      </c>
      <c r="H7" s="34">
        <v>1000</v>
      </c>
    </row>
    <row r="8" spans="2:8" s="31" customFormat="1" x14ac:dyDescent="0.2">
      <c r="B8" s="27">
        <v>5</v>
      </c>
      <c r="C8" s="20" t="s">
        <v>537</v>
      </c>
      <c r="D8" s="20" t="s">
        <v>3</v>
      </c>
      <c r="E8" s="20" t="s">
        <v>538</v>
      </c>
      <c r="F8" s="22">
        <v>42515</v>
      </c>
      <c r="G8" s="22">
        <v>46167</v>
      </c>
      <c r="H8" s="34">
        <v>1500</v>
      </c>
    </row>
    <row r="9" spans="2:8" s="31" customFormat="1" x14ac:dyDescent="0.2">
      <c r="B9" s="27">
        <v>6</v>
      </c>
      <c r="C9" s="20" t="s">
        <v>552</v>
      </c>
      <c r="D9" s="20" t="s">
        <v>3</v>
      </c>
      <c r="E9" s="20" t="s">
        <v>477</v>
      </c>
      <c r="F9" s="22">
        <v>42536</v>
      </c>
      <c r="G9" s="22">
        <v>46188</v>
      </c>
      <c r="H9" s="34">
        <v>1500</v>
      </c>
    </row>
    <row r="10" spans="2:8" s="31" customFormat="1" x14ac:dyDescent="0.2">
      <c r="B10" s="27">
        <v>7</v>
      </c>
      <c r="C10" s="20" t="s">
        <v>589</v>
      </c>
      <c r="D10" s="20" t="s">
        <v>3</v>
      </c>
      <c r="E10" s="20" t="s">
        <v>590</v>
      </c>
      <c r="F10" s="22">
        <v>42564</v>
      </c>
      <c r="G10" s="22">
        <v>46216</v>
      </c>
      <c r="H10" s="34">
        <v>1000</v>
      </c>
    </row>
    <row r="11" spans="2:8" s="31" customFormat="1" x14ac:dyDescent="0.2">
      <c r="B11" s="27">
        <v>8</v>
      </c>
      <c r="C11" s="20" t="s">
        <v>623</v>
      </c>
      <c r="D11" s="20" t="s">
        <v>3</v>
      </c>
      <c r="E11" s="20" t="s">
        <v>624</v>
      </c>
      <c r="F11" s="22">
        <v>42591</v>
      </c>
      <c r="G11" s="22">
        <v>46243</v>
      </c>
      <c r="H11" s="34">
        <v>1000</v>
      </c>
    </row>
    <row r="12" spans="2:8" s="31" customFormat="1" x14ac:dyDescent="0.2">
      <c r="B12" s="27">
        <v>9</v>
      </c>
      <c r="C12" s="20" t="s">
        <v>748</v>
      </c>
      <c r="D12" s="20" t="s">
        <v>3</v>
      </c>
      <c r="E12" s="20" t="s">
        <v>749</v>
      </c>
      <c r="F12" s="22">
        <v>42669</v>
      </c>
      <c r="G12" s="22">
        <v>46321</v>
      </c>
      <c r="H12" s="34">
        <v>1500</v>
      </c>
    </row>
    <row r="13" spans="2:8" s="31" customFormat="1" x14ac:dyDescent="0.2">
      <c r="B13" s="27">
        <v>10</v>
      </c>
      <c r="C13" s="20" t="s">
        <v>782</v>
      </c>
      <c r="D13" s="20" t="s">
        <v>3</v>
      </c>
      <c r="E13" s="20" t="s">
        <v>783</v>
      </c>
      <c r="F13" s="22">
        <v>42683</v>
      </c>
      <c r="G13" s="22">
        <v>46335</v>
      </c>
      <c r="H13" s="34">
        <v>1500</v>
      </c>
    </row>
    <row r="14" spans="2:8" s="31" customFormat="1" x14ac:dyDescent="0.2">
      <c r="B14" s="27">
        <v>11</v>
      </c>
      <c r="C14" s="20" t="s">
        <v>852</v>
      </c>
      <c r="D14" s="20" t="s">
        <v>3</v>
      </c>
      <c r="E14" s="20" t="s">
        <v>853</v>
      </c>
      <c r="F14" s="22">
        <v>42718</v>
      </c>
      <c r="G14" s="22">
        <v>46370</v>
      </c>
      <c r="H14" s="34">
        <v>1000</v>
      </c>
    </row>
    <row r="15" spans="2:8" s="31" customFormat="1" x14ac:dyDescent="0.2">
      <c r="B15" s="27">
        <v>12</v>
      </c>
      <c r="C15" s="20" t="s">
        <v>884</v>
      </c>
      <c r="D15" s="20" t="s">
        <v>3</v>
      </c>
      <c r="E15" s="20" t="s">
        <v>885</v>
      </c>
      <c r="F15" s="22">
        <v>42732</v>
      </c>
      <c r="G15" s="22">
        <v>46384</v>
      </c>
      <c r="H15" s="34">
        <v>1000</v>
      </c>
    </row>
    <row r="16" spans="2:8" s="31" customFormat="1" x14ac:dyDescent="0.2">
      <c r="B16" s="27">
        <v>13</v>
      </c>
      <c r="C16" s="20" t="s">
        <v>906</v>
      </c>
      <c r="D16" s="20" t="s">
        <v>3</v>
      </c>
      <c r="E16" s="20" t="s">
        <v>907</v>
      </c>
      <c r="F16" s="22">
        <v>42746</v>
      </c>
      <c r="G16" s="22">
        <v>46398</v>
      </c>
      <c r="H16" s="34">
        <v>1000</v>
      </c>
    </row>
    <row r="17" spans="2:8" s="31" customFormat="1" x14ac:dyDescent="0.2">
      <c r="B17" s="27">
        <v>14</v>
      </c>
      <c r="C17" s="20" t="s">
        <v>968</v>
      </c>
      <c r="D17" s="20" t="s">
        <v>3</v>
      </c>
      <c r="E17" s="20" t="s">
        <v>969</v>
      </c>
      <c r="F17" s="22">
        <v>42781</v>
      </c>
      <c r="G17" s="22">
        <v>46433</v>
      </c>
      <c r="H17" s="34">
        <v>1000</v>
      </c>
    </row>
    <row r="18" spans="2:8" s="31" customFormat="1" x14ac:dyDescent="0.2">
      <c r="B18" s="27">
        <v>15</v>
      </c>
      <c r="C18" s="20" t="s">
        <v>1028</v>
      </c>
      <c r="D18" s="20" t="s">
        <v>3</v>
      </c>
      <c r="E18" s="20" t="s">
        <v>1029</v>
      </c>
      <c r="F18" s="22">
        <v>42809</v>
      </c>
      <c r="G18" s="22">
        <v>46461</v>
      </c>
      <c r="H18" s="34">
        <v>1000</v>
      </c>
    </row>
    <row r="19" spans="2:8" s="31" customFormat="1" x14ac:dyDescent="0.2">
      <c r="B19" s="27">
        <v>16</v>
      </c>
      <c r="C19" s="20" t="s">
        <v>1091</v>
      </c>
      <c r="D19" s="20" t="s">
        <v>3</v>
      </c>
      <c r="E19" s="20" t="s">
        <v>1092</v>
      </c>
      <c r="F19" s="22">
        <v>42823</v>
      </c>
      <c r="G19" s="22">
        <v>46475</v>
      </c>
      <c r="H19" s="34">
        <v>1000</v>
      </c>
    </row>
    <row r="20" spans="2:8" s="31" customFormat="1" x14ac:dyDescent="0.2">
      <c r="B20" s="27">
        <v>17</v>
      </c>
      <c r="C20" s="20" t="s">
        <v>3455</v>
      </c>
      <c r="D20" s="20" t="s">
        <v>3</v>
      </c>
      <c r="E20" s="20" t="s">
        <v>3456</v>
      </c>
      <c r="F20" s="22">
        <v>43943</v>
      </c>
      <c r="G20" s="22">
        <v>46499</v>
      </c>
      <c r="H20" s="34">
        <v>1000</v>
      </c>
    </row>
    <row r="21" spans="2:8" s="31" customFormat="1" x14ac:dyDescent="0.2">
      <c r="B21" s="27">
        <v>18</v>
      </c>
      <c r="C21" s="20" t="s">
        <v>1111</v>
      </c>
      <c r="D21" s="20" t="s">
        <v>3</v>
      </c>
      <c r="E21" s="20" t="s">
        <v>1112</v>
      </c>
      <c r="F21" s="22">
        <v>42851</v>
      </c>
      <c r="G21" s="22">
        <v>46503</v>
      </c>
      <c r="H21" s="34">
        <v>2000</v>
      </c>
    </row>
    <row r="22" spans="2:8" s="31" customFormat="1" x14ac:dyDescent="0.2">
      <c r="B22" s="27">
        <v>19</v>
      </c>
      <c r="C22" s="20" t="s">
        <v>3471</v>
      </c>
      <c r="D22" s="20" t="s">
        <v>3</v>
      </c>
      <c r="E22" s="20" t="s">
        <v>3472</v>
      </c>
      <c r="F22" s="22">
        <v>43957</v>
      </c>
      <c r="G22" s="22">
        <v>46513</v>
      </c>
      <c r="H22" s="34">
        <v>1000</v>
      </c>
    </row>
    <row r="23" spans="2:8" s="31" customFormat="1" x14ac:dyDescent="0.2">
      <c r="B23" s="27">
        <v>20</v>
      </c>
      <c r="C23" s="20" t="s">
        <v>5532</v>
      </c>
      <c r="D23" s="20" t="s">
        <v>3</v>
      </c>
      <c r="E23" s="20" t="s">
        <v>5533</v>
      </c>
      <c r="F23" s="22">
        <v>44699</v>
      </c>
      <c r="G23" s="22">
        <v>46525</v>
      </c>
      <c r="H23" s="34">
        <v>1000</v>
      </c>
    </row>
    <row r="24" spans="2:8" s="31" customFormat="1" x14ac:dyDescent="0.2">
      <c r="B24" s="27">
        <v>21</v>
      </c>
      <c r="C24" s="20" t="s">
        <v>1835</v>
      </c>
      <c r="D24" s="20" t="s">
        <v>3</v>
      </c>
      <c r="E24" s="20" t="s">
        <v>1836</v>
      </c>
      <c r="F24" s="22">
        <v>43250</v>
      </c>
      <c r="G24" s="22">
        <v>46537</v>
      </c>
      <c r="H24" s="34">
        <v>1000</v>
      </c>
    </row>
    <row r="25" spans="2:8" s="31" customFormat="1" x14ac:dyDescent="0.2">
      <c r="B25" s="27">
        <v>22</v>
      </c>
      <c r="C25" s="20" t="s">
        <v>3565</v>
      </c>
      <c r="D25" s="20" t="s">
        <v>3</v>
      </c>
      <c r="E25" s="20" t="s">
        <v>3566</v>
      </c>
      <c r="F25" s="22">
        <v>43999</v>
      </c>
      <c r="G25" s="22">
        <v>46555</v>
      </c>
      <c r="H25" s="34">
        <v>500</v>
      </c>
    </row>
    <row r="26" spans="2:8" s="31" customFormat="1" x14ac:dyDescent="0.2">
      <c r="B26" s="27">
        <v>23</v>
      </c>
      <c r="C26" s="20" t="s">
        <v>1179</v>
      </c>
      <c r="D26" s="20" t="s">
        <v>3</v>
      </c>
      <c r="E26" s="20" t="s">
        <v>1180</v>
      </c>
      <c r="F26" s="22">
        <v>42914</v>
      </c>
      <c r="G26" s="22">
        <v>46566</v>
      </c>
      <c r="H26" s="34">
        <v>1200</v>
      </c>
    </row>
    <row r="27" spans="2:8" s="31" customFormat="1" x14ac:dyDescent="0.2">
      <c r="B27" s="27">
        <v>24</v>
      </c>
      <c r="C27" s="20" t="s">
        <v>1955</v>
      </c>
      <c r="D27" s="20" t="s">
        <v>3</v>
      </c>
      <c r="E27" s="20" t="s">
        <v>1956</v>
      </c>
      <c r="F27" s="22">
        <v>43333</v>
      </c>
      <c r="G27" s="22">
        <v>46620</v>
      </c>
      <c r="H27" s="34">
        <v>1000</v>
      </c>
    </row>
    <row r="28" spans="2:8" s="31" customFormat="1" x14ac:dyDescent="0.2">
      <c r="B28" s="27">
        <v>25</v>
      </c>
      <c r="C28" s="20" t="s">
        <v>1463</v>
      </c>
      <c r="D28" s="20" t="s">
        <v>3</v>
      </c>
      <c r="E28" s="20" t="s">
        <v>1464</v>
      </c>
      <c r="F28" s="22">
        <v>43068</v>
      </c>
      <c r="G28" s="22">
        <v>46720</v>
      </c>
      <c r="H28" s="34">
        <v>800</v>
      </c>
    </row>
    <row r="29" spans="2:8" s="31" customFormat="1" x14ac:dyDescent="0.2">
      <c r="B29" s="27">
        <v>26</v>
      </c>
      <c r="C29" s="20" t="s">
        <v>1551</v>
      </c>
      <c r="D29" s="20" t="s">
        <v>3</v>
      </c>
      <c r="E29" s="20" t="s">
        <v>1552</v>
      </c>
      <c r="F29" s="22">
        <v>43110</v>
      </c>
      <c r="G29" s="22">
        <v>46762</v>
      </c>
      <c r="H29" s="34">
        <v>3000</v>
      </c>
    </row>
    <row r="30" spans="2:8" s="31" customFormat="1" x14ac:dyDescent="0.2">
      <c r="B30" s="27">
        <v>27</v>
      </c>
      <c r="C30" s="20" t="s">
        <v>2298</v>
      </c>
      <c r="D30" s="20" t="s">
        <v>3</v>
      </c>
      <c r="E30" s="20" t="s">
        <v>2299</v>
      </c>
      <c r="F30" s="22">
        <v>43502</v>
      </c>
      <c r="G30" s="22">
        <v>46789</v>
      </c>
      <c r="H30" s="34">
        <v>1000</v>
      </c>
    </row>
    <row r="31" spans="2:8" s="31" customFormat="1" x14ac:dyDescent="0.2">
      <c r="B31" s="27">
        <v>28</v>
      </c>
      <c r="C31" s="20" t="s">
        <v>6430</v>
      </c>
      <c r="D31" s="20" t="s">
        <v>3</v>
      </c>
      <c r="E31" s="20" t="s">
        <v>6431</v>
      </c>
      <c r="F31" s="22">
        <v>44986</v>
      </c>
      <c r="G31" s="22">
        <v>46813</v>
      </c>
      <c r="H31" s="34">
        <v>500</v>
      </c>
    </row>
    <row r="32" spans="2:8" s="31" customFormat="1" x14ac:dyDescent="0.2">
      <c r="B32" s="27">
        <v>29</v>
      </c>
      <c r="C32" s="20" t="s">
        <v>1765</v>
      </c>
      <c r="D32" s="20" t="s">
        <v>3</v>
      </c>
      <c r="E32" s="20" t="s">
        <v>1766</v>
      </c>
      <c r="F32" s="22">
        <v>43201</v>
      </c>
      <c r="G32" s="22">
        <v>46854</v>
      </c>
      <c r="H32" s="34">
        <v>1553.1</v>
      </c>
    </row>
    <row r="33" spans="2:8" s="31" customFormat="1" x14ac:dyDescent="0.2">
      <c r="B33" s="27">
        <v>30</v>
      </c>
      <c r="C33" s="20" t="s">
        <v>3487</v>
      </c>
      <c r="D33" s="20" t="s">
        <v>3</v>
      </c>
      <c r="E33" s="20" t="s">
        <v>3488</v>
      </c>
      <c r="F33" s="22">
        <v>43964</v>
      </c>
      <c r="G33" s="22">
        <v>46886</v>
      </c>
      <c r="H33" s="34">
        <v>1000</v>
      </c>
    </row>
    <row r="34" spans="2:8" s="31" customFormat="1" x14ac:dyDescent="0.2">
      <c r="B34" s="27">
        <v>31</v>
      </c>
      <c r="C34" s="20" t="s">
        <v>1826</v>
      </c>
      <c r="D34" s="20" t="s">
        <v>3</v>
      </c>
      <c r="E34" s="20" t="s">
        <v>1827</v>
      </c>
      <c r="F34" s="22">
        <v>43243</v>
      </c>
      <c r="G34" s="22">
        <v>46896</v>
      </c>
      <c r="H34" s="34">
        <v>2000</v>
      </c>
    </row>
    <row r="35" spans="2:8" s="31" customFormat="1" x14ac:dyDescent="0.2">
      <c r="B35" s="27">
        <v>32</v>
      </c>
      <c r="C35" s="20" t="s">
        <v>3511</v>
      </c>
      <c r="D35" s="20" t="s">
        <v>3</v>
      </c>
      <c r="E35" s="20" t="s">
        <v>3512</v>
      </c>
      <c r="F35" s="22">
        <v>43978</v>
      </c>
      <c r="G35" s="22">
        <v>46900</v>
      </c>
      <c r="H35" s="34">
        <v>1000</v>
      </c>
    </row>
    <row r="36" spans="2:8" s="31" customFormat="1" x14ac:dyDescent="0.2">
      <c r="B36" s="27">
        <v>33</v>
      </c>
      <c r="C36" s="20" t="s">
        <v>1863</v>
      </c>
      <c r="D36" s="20" t="s">
        <v>3</v>
      </c>
      <c r="E36" s="20" t="s">
        <v>1864</v>
      </c>
      <c r="F36" s="22">
        <v>43271</v>
      </c>
      <c r="G36" s="22">
        <v>46924</v>
      </c>
      <c r="H36" s="34">
        <v>1000</v>
      </c>
    </row>
    <row r="37" spans="2:8" s="31" customFormat="1" x14ac:dyDescent="0.2">
      <c r="B37" s="27">
        <v>34</v>
      </c>
      <c r="C37" s="20" t="s">
        <v>1871</v>
      </c>
      <c r="D37" s="20" t="s">
        <v>3</v>
      </c>
      <c r="E37" s="20" t="s">
        <v>1872</v>
      </c>
      <c r="F37" s="22">
        <v>43278</v>
      </c>
      <c r="G37" s="22">
        <v>46931</v>
      </c>
      <c r="H37" s="34">
        <v>1000</v>
      </c>
    </row>
    <row r="38" spans="2:8" s="31" customFormat="1" x14ac:dyDescent="0.2">
      <c r="B38" s="27">
        <v>35</v>
      </c>
      <c r="C38" s="20" t="s">
        <v>1892</v>
      </c>
      <c r="D38" s="20" t="s">
        <v>3</v>
      </c>
      <c r="E38" s="20" t="s">
        <v>1893</v>
      </c>
      <c r="F38" s="22">
        <v>43292</v>
      </c>
      <c r="G38" s="22">
        <v>46945</v>
      </c>
      <c r="H38" s="34">
        <v>563.4</v>
      </c>
    </row>
    <row r="39" spans="2:8" s="31" customFormat="1" x14ac:dyDescent="0.2">
      <c r="B39" s="27">
        <v>36</v>
      </c>
      <c r="C39" s="20" t="s">
        <v>1203</v>
      </c>
      <c r="D39" s="20" t="s">
        <v>3</v>
      </c>
      <c r="E39" s="20" t="s">
        <v>1204</v>
      </c>
      <c r="F39" s="22">
        <v>42928</v>
      </c>
      <c r="G39" s="22">
        <v>46946</v>
      </c>
      <c r="H39" s="34">
        <v>1000</v>
      </c>
    </row>
    <row r="40" spans="2:8" s="31" customFormat="1" x14ac:dyDescent="0.2">
      <c r="B40" s="27">
        <v>37</v>
      </c>
      <c r="C40" s="20" t="s">
        <v>1910</v>
      </c>
      <c r="D40" s="20" t="s">
        <v>3</v>
      </c>
      <c r="E40" s="20" t="s">
        <v>1911</v>
      </c>
      <c r="F40" s="22">
        <v>43299</v>
      </c>
      <c r="G40" s="22">
        <v>46952</v>
      </c>
      <c r="H40" s="34">
        <v>1500</v>
      </c>
    </row>
    <row r="41" spans="2:8" s="31" customFormat="1" x14ac:dyDescent="0.2">
      <c r="B41" s="27">
        <v>38</v>
      </c>
      <c r="C41" s="20" t="s">
        <v>1957</v>
      </c>
      <c r="D41" s="20" t="s">
        <v>3</v>
      </c>
      <c r="E41" s="20" t="s">
        <v>1958</v>
      </c>
      <c r="F41" s="22">
        <v>43333</v>
      </c>
      <c r="G41" s="22">
        <v>46986</v>
      </c>
      <c r="H41" s="34">
        <v>1000</v>
      </c>
    </row>
    <row r="42" spans="2:8" s="31" customFormat="1" x14ac:dyDescent="0.2">
      <c r="B42" s="27">
        <v>39</v>
      </c>
      <c r="C42" s="20" t="s">
        <v>5898</v>
      </c>
      <c r="D42" s="20" t="s">
        <v>3</v>
      </c>
      <c r="E42" s="20" t="s">
        <v>5899</v>
      </c>
      <c r="F42" s="22">
        <v>44832</v>
      </c>
      <c r="G42" s="22">
        <v>47024</v>
      </c>
      <c r="H42" s="34">
        <v>500</v>
      </c>
    </row>
    <row r="43" spans="2:8" s="31" customFormat="1" x14ac:dyDescent="0.2">
      <c r="B43" s="27">
        <v>40</v>
      </c>
      <c r="C43" s="20" t="s">
        <v>2906</v>
      </c>
      <c r="D43" s="20" t="s">
        <v>3</v>
      </c>
      <c r="E43" s="20" t="s">
        <v>1204</v>
      </c>
      <c r="F43" s="22">
        <v>43775</v>
      </c>
      <c r="G43" s="22">
        <v>47063</v>
      </c>
      <c r="H43" s="34">
        <v>650</v>
      </c>
    </row>
    <row r="44" spans="2:8" s="31" customFormat="1" x14ac:dyDescent="0.2">
      <c r="B44" s="27">
        <v>41</v>
      </c>
      <c r="C44" s="20" t="s">
        <v>6094</v>
      </c>
      <c r="D44" s="20" t="s">
        <v>3</v>
      </c>
      <c r="E44" s="20" t="s">
        <v>6095</v>
      </c>
      <c r="F44" s="22">
        <v>44895</v>
      </c>
      <c r="G44" s="22">
        <v>47087</v>
      </c>
      <c r="H44" s="34">
        <v>500</v>
      </c>
    </row>
    <row r="45" spans="2:8" s="31" customFormat="1" x14ac:dyDescent="0.2">
      <c r="B45" s="27">
        <v>42</v>
      </c>
      <c r="C45" s="20" t="s">
        <v>4123</v>
      </c>
      <c r="D45" s="20" t="s">
        <v>3</v>
      </c>
      <c r="E45" s="20" t="s">
        <v>4124</v>
      </c>
      <c r="F45" s="22">
        <v>44167</v>
      </c>
      <c r="G45" s="22">
        <v>47089</v>
      </c>
      <c r="H45" s="34">
        <v>1000</v>
      </c>
    </row>
    <row r="46" spans="2:8" s="31" customFormat="1" x14ac:dyDescent="0.2">
      <c r="B46" s="27">
        <v>43</v>
      </c>
      <c r="C46" s="20" t="s">
        <v>2971</v>
      </c>
      <c r="D46" s="20" t="s">
        <v>3</v>
      </c>
      <c r="E46" s="20" t="s">
        <v>2972</v>
      </c>
      <c r="F46" s="22">
        <v>43803</v>
      </c>
      <c r="G46" s="22">
        <v>47091</v>
      </c>
      <c r="H46" s="34">
        <v>513.47</v>
      </c>
    </row>
    <row r="47" spans="2:8" s="31" customFormat="1" x14ac:dyDescent="0.2">
      <c r="B47" s="27">
        <v>44</v>
      </c>
      <c r="C47" s="20" t="s">
        <v>6230</v>
      </c>
      <c r="D47" s="20" t="s">
        <v>3</v>
      </c>
      <c r="E47" s="20" t="s">
        <v>6231</v>
      </c>
      <c r="F47" s="22">
        <v>44937</v>
      </c>
      <c r="G47" s="22">
        <v>47129</v>
      </c>
      <c r="H47" s="34">
        <v>1000</v>
      </c>
    </row>
    <row r="48" spans="2:8" s="31" customFormat="1" x14ac:dyDescent="0.2">
      <c r="B48" s="27">
        <v>45</v>
      </c>
      <c r="C48" s="20" t="s">
        <v>7608</v>
      </c>
      <c r="D48" s="20" t="s">
        <v>3</v>
      </c>
      <c r="E48" s="20" t="s">
        <v>7609</v>
      </c>
      <c r="F48" s="22">
        <v>45329</v>
      </c>
      <c r="G48" s="22">
        <v>47156</v>
      </c>
      <c r="H48" s="34">
        <v>1000</v>
      </c>
    </row>
    <row r="49" spans="2:8" s="31" customFormat="1" x14ac:dyDescent="0.2">
      <c r="B49" s="27">
        <v>46</v>
      </c>
      <c r="C49" s="20" t="s">
        <v>6436</v>
      </c>
      <c r="D49" s="20" t="s">
        <v>3</v>
      </c>
      <c r="E49" s="20" t="s">
        <v>6437</v>
      </c>
      <c r="F49" s="22">
        <v>44993</v>
      </c>
      <c r="G49" s="22">
        <v>47185</v>
      </c>
      <c r="H49" s="34">
        <v>958</v>
      </c>
    </row>
    <row r="50" spans="2:8" s="31" customFormat="1" x14ac:dyDescent="0.2">
      <c r="B50" s="27">
        <v>47</v>
      </c>
      <c r="C50" s="20" t="s">
        <v>6584</v>
      </c>
      <c r="D50" s="20" t="s">
        <v>3</v>
      </c>
      <c r="E50" s="20" t="s">
        <v>6585</v>
      </c>
      <c r="F50" s="22">
        <v>45022</v>
      </c>
      <c r="G50" s="22">
        <v>47214</v>
      </c>
      <c r="H50" s="34">
        <v>1000</v>
      </c>
    </row>
    <row r="51" spans="2:8" s="31" customFormat="1" x14ac:dyDescent="0.2">
      <c r="B51" s="27">
        <v>48</v>
      </c>
      <c r="C51" s="20" t="s">
        <v>6640</v>
      </c>
      <c r="D51" s="20" t="s">
        <v>3</v>
      </c>
      <c r="E51" s="20" t="s">
        <v>6641</v>
      </c>
      <c r="F51" s="22">
        <v>45056</v>
      </c>
      <c r="G51" s="22">
        <v>47248</v>
      </c>
      <c r="H51" s="34">
        <v>1000</v>
      </c>
    </row>
    <row r="52" spans="2:8" s="31" customFormat="1" x14ac:dyDescent="0.2">
      <c r="B52" s="27">
        <v>49</v>
      </c>
      <c r="C52" s="20" t="s">
        <v>1837</v>
      </c>
      <c r="D52" s="20" t="s">
        <v>3</v>
      </c>
      <c r="E52" s="20" t="s">
        <v>1838</v>
      </c>
      <c r="F52" s="22">
        <v>43250</v>
      </c>
      <c r="G52" s="22">
        <v>47268</v>
      </c>
      <c r="H52" s="34">
        <v>500</v>
      </c>
    </row>
    <row r="53" spans="2:8" s="31" customFormat="1" x14ac:dyDescent="0.2">
      <c r="B53" s="27">
        <v>50</v>
      </c>
      <c r="C53" s="20" t="s">
        <v>1159</v>
      </c>
      <c r="D53" s="20" t="s">
        <v>3</v>
      </c>
      <c r="E53" s="20" t="s">
        <v>1160</v>
      </c>
      <c r="F53" s="22">
        <v>42900</v>
      </c>
      <c r="G53" s="22">
        <v>47283</v>
      </c>
      <c r="H53" s="34">
        <v>1200</v>
      </c>
    </row>
    <row r="54" spans="2:8" s="31" customFormat="1" x14ac:dyDescent="0.2">
      <c r="B54" s="27">
        <v>51</v>
      </c>
      <c r="C54" s="20" t="s">
        <v>2573</v>
      </c>
      <c r="D54" s="20" t="s">
        <v>3</v>
      </c>
      <c r="E54" s="20" t="s">
        <v>2574</v>
      </c>
      <c r="F54" s="22">
        <v>43642</v>
      </c>
      <c r="G54" s="22">
        <v>47295</v>
      </c>
      <c r="H54" s="34">
        <v>1000</v>
      </c>
    </row>
    <row r="55" spans="2:8" s="31" customFormat="1" x14ac:dyDescent="0.2">
      <c r="B55" s="27">
        <v>52</v>
      </c>
      <c r="C55" s="20" t="s">
        <v>1230</v>
      </c>
      <c r="D55" s="20" t="s">
        <v>3</v>
      </c>
      <c r="E55" s="20" t="s">
        <v>1231</v>
      </c>
      <c r="F55" s="22">
        <v>42942</v>
      </c>
      <c r="G55" s="22">
        <v>47325</v>
      </c>
      <c r="H55" s="34">
        <v>2000</v>
      </c>
    </row>
    <row r="56" spans="2:8" s="31" customFormat="1" x14ac:dyDescent="0.2">
      <c r="B56" s="27">
        <v>53</v>
      </c>
      <c r="C56" s="20" t="s">
        <v>1930</v>
      </c>
      <c r="D56" s="20" t="s">
        <v>3</v>
      </c>
      <c r="E56" s="20" t="s">
        <v>1931</v>
      </c>
      <c r="F56" s="22">
        <v>43313</v>
      </c>
      <c r="G56" s="22">
        <v>47331</v>
      </c>
      <c r="H56" s="34">
        <v>1000</v>
      </c>
    </row>
    <row r="57" spans="2:8" s="31" customFormat="1" x14ac:dyDescent="0.2">
      <c r="B57" s="27">
        <v>54</v>
      </c>
      <c r="C57" s="20" t="s">
        <v>1938</v>
      </c>
      <c r="D57" s="20" t="s">
        <v>3</v>
      </c>
      <c r="E57" s="20" t="s">
        <v>1939</v>
      </c>
      <c r="F57" s="22">
        <v>43320</v>
      </c>
      <c r="G57" s="22">
        <v>47338</v>
      </c>
      <c r="H57" s="34">
        <v>500.5</v>
      </c>
    </row>
    <row r="58" spans="2:8" s="31" customFormat="1" x14ac:dyDescent="0.2">
      <c r="B58" s="27">
        <v>55</v>
      </c>
      <c r="C58" s="20" t="s">
        <v>1252</v>
      </c>
      <c r="D58" s="20" t="s">
        <v>3</v>
      </c>
      <c r="E58" s="20" t="s">
        <v>1231</v>
      </c>
      <c r="F58" s="22">
        <v>42956</v>
      </c>
      <c r="G58" s="22">
        <v>47339</v>
      </c>
      <c r="H58" s="34">
        <v>2000</v>
      </c>
    </row>
    <row r="59" spans="2:8" s="31" customFormat="1" x14ac:dyDescent="0.2">
      <c r="B59" s="27">
        <v>56</v>
      </c>
      <c r="C59" s="20" t="s">
        <v>2756</v>
      </c>
      <c r="D59" s="20" t="s">
        <v>3</v>
      </c>
      <c r="E59" s="20" t="s">
        <v>2757</v>
      </c>
      <c r="F59" s="22">
        <v>43712</v>
      </c>
      <c r="G59" s="22">
        <v>47365</v>
      </c>
      <c r="H59" s="34">
        <v>1000</v>
      </c>
    </row>
    <row r="60" spans="2:8" s="31" customFormat="1" x14ac:dyDescent="0.2">
      <c r="B60" s="27">
        <v>57</v>
      </c>
      <c r="C60" s="20" t="s">
        <v>2873</v>
      </c>
      <c r="D60" s="20" t="s">
        <v>3</v>
      </c>
      <c r="E60" s="20" t="s">
        <v>2874</v>
      </c>
      <c r="F60" s="22">
        <v>43761</v>
      </c>
      <c r="G60" s="22">
        <v>47414</v>
      </c>
      <c r="H60" s="34">
        <v>737.76300000000003</v>
      </c>
    </row>
    <row r="61" spans="2:8" s="31" customFormat="1" x14ac:dyDescent="0.2">
      <c r="B61" s="27">
        <v>58</v>
      </c>
      <c r="C61" s="20" t="s">
        <v>6025</v>
      </c>
      <c r="D61" s="20" t="s">
        <v>3</v>
      </c>
      <c r="E61" s="20" t="s">
        <v>6026</v>
      </c>
      <c r="F61" s="22">
        <v>44867</v>
      </c>
      <c r="G61" s="22">
        <v>47424</v>
      </c>
      <c r="H61" s="34">
        <v>700</v>
      </c>
    </row>
    <row r="62" spans="2:8" s="31" customFormat="1" x14ac:dyDescent="0.2">
      <c r="B62" s="27">
        <v>59</v>
      </c>
      <c r="C62" s="20" t="s">
        <v>6096</v>
      </c>
      <c r="D62" s="20" t="s">
        <v>3</v>
      </c>
      <c r="E62" s="20" t="s">
        <v>6097</v>
      </c>
      <c r="F62" s="22">
        <v>44895</v>
      </c>
      <c r="G62" s="22">
        <v>47452</v>
      </c>
      <c r="H62" s="34">
        <v>500</v>
      </c>
    </row>
    <row r="63" spans="2:8" s="31" customFormat="1" x14ac:dyDescent="0.2">
      <c r="B63" s="27">
        <v>60</v>
      </c>
      <c r="C63" s="20" t="s">
        <v>7369</v>
      </c>
      <c r="D63" s="20" t="s">
        <v>3</v>
      </c>
      <c r="E63" s="20" t="s">
        <v>6437</v>
      </c>
      <c r="F63" s="22">
        <v>45266</v>
      </c>
      <c r="G63" s="22">
        <v>47458</v>
      </c>
      <c r="H63" s="34">
        <v>1000</v>
      </c>
    </row>
    <row r="64" spans="2:8" s="31" customFormat="1" x14ac:dyDescent="0.2">
      <c r="B64" s="27">
        <v>61</v>
      </c>
      <c r="C64" s="20" t="s">
        <v>3070</v>
      </c>
      <c r="D64" s="20" t="s">
        <v>3</v>
      </c>
      <c r="E64" s="20" t="s">
        <v>3071</v>
      </c>
      <c r="F64" s="22">
        <v>43845</v>
      </c>
      <c r="G64" s="22">
        <v>47498</v>
      </c>
      <c r="H64" s="34">
        <v>1000</v>
      </c>
    </row>
    <row r="65" spans="2:8" s="31" customFormat="1" x14ac:dyDescent="0.2">
      <c r="B65" s="27">
        <v>62</v>
      </c>
      <c r="C65" s="20" t="s">
        <v>6375</v>
      </c>
      <c r="D65" s="20" t="s">
        <v>3</v>
      </c>
      <c r="E65" s="20" t="s">
        <v>6376</v>
      </c>
      <c r="F65" s="22">
        <v>44979</v>
      </c>
      <c r="G65" s="22">
        <v>47536</v>
      </c>
      <c r="H65" s="34">
        <v>1000</v>
      </c>
    </row>
    <row r="66" spans="2:8" s="31" customFormat="1" x14ac:dyDescent="0.2">
      <c r="B66" s="27">
        <v>63</v>
      </c>
      <c r="C66" s="20" t="s">
        <v>3194</v>
      </c>
      <c r="D66" s="20" t="s">
        <v>3</v>
      </c>
      <c r="E66" s="20" t="s">
        <v>3195</v>
      </c>
      <c r="F66" s="22">
        <v>43887</v>
      </c>
      <c r="G66" s="22">
        <v>47540</v>
      </c>
      <c r="H66" s="34">
        <v>1000</v>
      </c>
    </row>
    <row r="67" spans="2:8" s="31" customFormat="1" x14ac:dyDescent="0.2">
      <c r="B67" s="27">
        <v>64</v>
      </c>
      <c r="C67" s="20" t="s">
        <v>3232</v>
      </c>
      <c r="D67" s="20" t="s">
        <v>3</v>
      </c>
      <c r="E67" s="20" t="s">
        <v>3233</v>
      </c>
      <c r="F67" s="22">
        <v>43894</v>
      </c>
      <c r="G67" s="22">
        <v>47546</v>
      </c>
      <c r="H67" s="34">
        <v>1000</v>
      </c>
    </row>
    <row r="68" spans="2:8" s="31" customFormat="1" x14ac:dyDescent="0.2">
      <c r="B68" s="27">
        <v>65</v>
      </c>
      <c r="C68" s="20" t="s">
        <v>6492</v>
      </c>
      <c r="D68" s="20" t="s">
        <v>3</v>
      </c>
      <c r="E68" s="20" t="s">
        <v>6376</v>
      </c>
      <c r="F68" s="22">
        <v>45008</v>
      </c>
      <c r="G68" s="22">
        <v>47565</v>
      </c>
      <c r="H68" s="34">
        <v>760</v>
      </c>
    </row>
    <row r="69" spans="2:8" s="31" customFormat="1" x14ac:dyDescent="0.2">
      <c r="B69" s="27">
        <v>66</v>
      </c>
      <c r="C69" s="20" t="s">
        <v>7971</v>
      </c>
      <c r="D69" s="20" t="s">
        <v>3</v>
      </c>
      <c r="E69" s="20" t="s">
        <v>7972</v>
      </c>
      <c r="F69" s="22">
        <v>45385</v>
      </c>
      <c r="G69" s="22">
        <v>47576</v>
      </c>
      <c r="H69" s="34">
        <v>500</v>
      </c>
    </row>
    <row r="70" spans="2:8" s="31" customFormat="1" x14ac:dyDescent="0.2">
      <c r="B70" s="27">
        <v>67</v>
      </c>
      <c r="C70" s="20" t="s">
        <v>6611</v>
      </c>
      <c r="D70" s="20" t="s">
        <v>3</v>
      </c>
      <c r="E70" s="20" t="s">
        <v>6612</v>
      </c>
      <c r="F70" s="22">
        <v>45042</v>
      </c>
      <c r="G70" s="22">
        <v>47599</v>
      </c>
      <c r="H70" s="34">
        <v>1000</v>
      </c>
    </row>
    <row r="71" spans="2:8" s="31" customFormat="1" x14ac:dyDescent="0.2">
      <c r="B71" s="27">
        <v>68</v>
      </c>
      <c r="C71" s="20" t="s">
        <v>5534</v>
      </c>
      <c r="D71" s="20" t="s">
        <v>3</v>
      </c>
      <c r="E71" s="20" t="s">
        <v>5535</v>
      </c>
      <c r="F71" s="22">
        <v>44699</v>
      </c>
      <c r="G71" s="22">
        <v>47621</v>
      </c>
      <c r="H71" s="34">
        <v>1000</v>
      </c>
    </row>
    <row r="72" spans="2:8" s="31" customFormat="1" x14ac:dyDescent="0.2">
      <c r="B72" s="27">
        <v>69</v>
      </c>
      <c r="C72" s="20" t="s">
        <v>1129</v>
      </c>
      <c r="D72" s="20" t="s">
        <v>3</v>
      </c>
      <c r="E72" s="20" t="s">
        <v>1130</v>
      </c>
      <c r="F72" s="22">
        <v>42879</v>
      </c>
      <c r="G72" s="22">
        <v>47627</v>
      </c>
      <c r="H72" s="34">
        <v>1200</v>
      </c>
    </row>
    <row r="73" spans="2:8" s="31" customFormat="1" x14ac:dyDescent="0.2">
      <c r="B73" s="27">
        <v>70</v>
      </c>
      <c r="C73" s="20" t="s">
        <v>3529</v>
      </c>
      <c r="D73" s="20" t="s">
        <v>3</v>
      </c>
      <c r="E73" s="20" t="s">
        <v>3530</v>
      </c>
      <c r="F73" s="22">
        <v>43985</v>
      </c>
      <c r="G73" s="22">
        <v>47637</v>
      </c>
      <c r="H73" s="34">
        <v>1000</v>
      </c>
    </row>
    <row r="74" spans="2:8" s="31" customFormat="1" x14ac:dyDescent="0.2">
      <c r="B74" s="27">
        <v>71</v>
      </c>
      <c r="C74" s="20" t="s">
        <v>3567</v>
      </c>
      <c r="D74" s="20" t="s">
        <v>3</v>
      </c>
      <c r="E74" s="20" t="s">
        <v>3568</v>
      </c>
      <c r="F74" s="22">
        <v>43999</v>
      </c>
      <c r="G74" s="22">
        <v>47651</v>
      </c>
      <c r="H74" s="34">
        <v>500</v>
      </c>
    </row>
    <row r="75" spans="2:8" s="31" customFormat="1" x14ac:dyDescent="0.2">
      <c r="B75" s="27">
        <v>72</v>
      </c>
      <c r="C75" s="20" t="s">
        <v>2575</v>
      </c>
      <c r="D75" s="20" t="s">
        <v>3</v>
      </c>
      <c r="E75" s="20" t="s">
        <v>2576</v>
      </c>
      <c r="F75" s="22">
        <v>43642</v>
      </c>
      <c r="G75" s="22">
        <v>47660</v>
      </c>
      <c r="H75" s="34">
        <v>1000</v>
      </c>
    </row>
    <row r="76" spans="2:8" s="31" customFormat="1" x14ac:dyDescent="0.2">
      <c r="B76" s="27">
        <v>73</v>
      </c>
      <c r="C76" s="20" t="s">
        <v>3591</v>
      </c>
      <c r="D76" s="20" t="s">
        <v>3</v>
      </c>
      <c r="E76" s="20" t="s">
        <v>3592</v>
      </c>
      <c r="F76" s="22">
        <v>44013</v>
      </c>
      <c r="G76" s="22">
        <v>47665</v>
      </c>
      <c r="H76" s="34">
        <v>1000</v>
      </c>
    </row>
    <row r="77" spans="2:8" s="31" customFormat="1" x14ac:dyDescent="0.2">
      <c r="B77" s="27">
        <v>74</v>
      </c>
      <c r="C77" s="20" t="s">
        <v>3605</v>
      </c>
      <c r="D77" s="20" t="s">
        <v>3</v>
      </c>
      <c r="E77" s="20" t="s">
        <v>3606</v>
      </c>
      <c r="F77" s="22">
        <v>44020</v>
      </c>
      <c r="G77" s="22">
        <v>47672</v>
      </c>
      <c r="H77" s="34">
        <v>1000</v>
      </c>
    </row>
    <row r="78" spans="2:8" s="31" customFormat="1" x14ac:dyDescent="0.2">
      <c r="B78" s="27">
        <v>75</v>
      </c>
      <c r="C78" s="20" t="s">
        <v>2615</v>
      </c>
      <c r="D78" s="20" t="s">
        <v>3</v>
      </c>
      <c r="E78" s="20" t="s">
        <v>2616</v>
      </c>
      <c r="F78" s="22">
        <v>43656</v>
      </c>
      <c r="G78" s="22">
        <v>47674</v>
      </c>
      <c r="H78" s="34">
        <v>1000</v>
      </c>
    </row>
    <row r="79" spans="2:8" s="31" customFormat="1" x14ac:dyDescent="0.2">
      <c r="B79" s="27">
        <v>76</v>
      </c>
      <c r="C79" s="20" t="s">
        <v>2679</v>
      </c>
      <c r="D79" s="20" t="s">
        <v>3</v>
      </c>
      <c r="E79" s="20" t="s">
        <v>2680</v>
      </c>
      <c r="F79" s="22">
        <v>43684</v>
      </c>
      <c r="G79" s="22">
        <v>47702</v>
      </c>
      <c r="H79" s="34">
        <v>1000</v>
      </c>
    </row>
    <row r="80" spans="2:8" s="31" customFormat="1" x14ac:dyDescent="0.2">
      <c r="B80" s="27">
        <v>77</v>
      </c>
      <c r="C80" s="20" t="s">
        <v>1999</v>
      </c>
      <c r="D80" s="20" t="s">
        <v>3</v>
      </c>
      <c r="E80" s="20" t="s">
        <v>2000</v>
      </c>
      <c r="F80" s="22">
        <v>43355</v>
      </c>
      <c r="G80" s="22">
        <v>47738</v>
      </c>
      <c r="H80" s="34">
        <v>1000</v>
      </c>
    </row>
    <row r="81" spans="2:8" s="31" customFormat="1" x14ac:dyDescent="0.2">
      <c r="B81" s="27">
        <v>78</v>
      </c>
      <c r="C81" s="20" t="s">
        <v>2803</v>
      </c>
      <c r="D81" s="20" t="s">
        <v>3</v>
      </c>
      <c r="E81" s="20" t="s">
        <v>2804</v>
      </c>
      <c r="F81" s="22">
        <v>43733</v>
      </c>
      <c r="G81" s="22">
        <v>47751</v>
      </c>
      <c r="H81" s="34">
        <v>1000</v>
      </c>
    </row>
    <row r="82" spans="2:8" s="31" customFormat="1" x14ac:dyDescent="0.2">
      <c r="B82" s="27">
        <v>79</v>
      </c>
      <c r="C82" s="20" t="s">
        <v>2831</v>
      </c>
      <c r="D82" s="20" t="s">
        <v>3</v>
      </c>
      <c r="E82" s="20" t="s">
        <v>2832</v>
      </c>
      <c r="F82" s="22">
        <v>43747</v>
      </c>
      <c r="G82" s="22">
        <v>47765</v>
      </c>
      <c r="H82" s="34">
        <v>1000</v>
      </c>
    </row>
    <row r="83" spans="2:8" s="31" customFormat="1" x14ac:dyDescent="0.2">
      <c r="B83" s="27">
        <v>80</v>
      </c>
      <c r="C83" s="20" t="s">
        <v>2859</v>
      </c>
      <c r="D83" s="20" t="s">
        <v>3</v>
      </c>
      <c r="E83" s="20" t="s">
        <v>2860</v>
      </c>
      <c r="F83" s="22">
        <v>43754</v>
      </c>
      <c r="G83" s="22">
        <v>47772</v>
      </c>
      <c r="H83" s="34">
        <v>1000</v>
      </c>
    </row>
    <row r="84" spans="2:8" s="31" customFormat="1" x14ac:dyDescent="0.2">
      <c r="B84" s="27">
        <v>81</v>
      </c>
      <c r="C84" s="20" t="s">
        <v>2075</v>
      </c>
      <c r="D84" s="20" t="s">
        <v>3</v>
      </c>
      <c r="E84" s="20" t="s">
        <v>2076</v>
      </c>
      <c r="F84" s="22">
        <v>43397</v>
      </c>
      <c r="G84" s="22">
        <v>47780</v>
      </c>
      <c r="H84" s="34">
        <v>543.20000000000005</v>
      </c>
    </row>
    <row r="85" spans="2:8" s="31" customFormat="1" x14ac:dyDescent="0.2">
      <c r="B85" s="27">
        <v>82</v>
      </c>
      <c r="C85" s="20" t="s">
        <v>3998</v>
      </c>
      <c r="D85" s="20" t="s">
        <v>3</v>
      </c>
      <c r="E85" s="20" t="s">
        <v>3999</v>
      </c>
      <c r="F85" s="22">
        <v>44139</v>
      </c>
      <c r="G85" s="22">
        <v>47791</v>
      </c>
      <c r="H85" s="34">
        <v>1000</v>
      </c>
    </row>
    <row r="86" spans="2:8" s="31" customFormat="1" x14ac:dyDescent="0.2">
      <c r="B86" s="27">
        <v>83</v>
      </c>
      <c r="C86" s="20" t="s">
        <v>2927</v>
      </c>
      <c r="D86" s="20" t="s">
        <v>3</v>
      </c>
      <c r="E86" s="20" t="s">
        <v>2928</v>
      </c>
      <c r="F86" s="22">
        <v>43789</v>
      </c>
      <c r="G86" s="22">
        <v>47807</v>
      </c>
      <c r="H86" s="34">
        <v>512.5</v>
      </c>
    </row>
    <row r="87" spans="2:8" s="31" customFormat="1" x14ac:dyDescent="0.2">
      <c r="B87" s="27">
        <v>84</v>
      </c>
      <c r="C87" s="20" t="s">
        <v>2944</v>
      </c>
      <c r="D87" s="20" t="s">
        <v>3</v>
      </c>
      <c r="E87" s="20" t="s">
        <v>2945</v>
      </c>
      <c r="F87" s="22">
        <v>43796</v>
      </c>
      <c r="G87" s="22">
        <v>47814</v>
      </c>
      <c r="H87" s="34">
        <v>560.35</v>
      </c>
    </row>
    <row r="88" spans="2:8" s="31" customFormat="1" x14ac:dyDescent="0.2">
      <c r="B88" s="27">
        <v>85</v>
      </c>
      <c r="C88" s="20" t="s">
        <v>2158</v>
      </c>
      <c r="D88" s="20" t="s">
        <v>3</v>
      </c>
      <c r="E88" s="20" t="s">
        <v>2159</v>
      </c>
      <c r="F88" s="22">
        <v>43439</v>
      </c>
      <c r="G88" s="22">
        <v>47822</v>
      </c>
      <c r="H88" s="34">
        <v>500</v>
      </c>
    </row>
    <row r="89" spans="2:8" s="31" customFormat="1" x14ac:dyDescent="0.2">
      <c r="B89" s="27">
        <v>86</v>
      </c>
      <c r="C89" s="20" t="s">
        <v>2228</v>
      </c>
      <c r="D89" s="20" t="s">
        <v>3</v>
      </c>
      <c r="E89" s="20" t="s">
        <v>2229</v>
      </c>
      <c r="F89" s="22">
        <v>43467</v>
      </c>
      <c r="G89" s="22">
        <v>47850</v>
      </c>
      <c r="H89" s="34">
        <v>1000</v>
      </c>
    </row>
    <row r="90" spans="2:8" s="31" customFormat="1" x14ac:dyDescent="0.2">
      <c r="B90" s="27">
        <v>87</v>
      </c>
      <c r="C90" s="20" t="s">
        <v>7507</v>
      </c>
      <c r="D90" s="20" t="s">
        <v>3</v>
      </c>
      <c r="E90" s="20" t="s">
        <v>7508</v>
      </c>
      <c r="F90" s="22">
        <v>45308</v>
      </c>
      <c r="G90" s="22">
        <v>47865</v>
      </c>
      <c r="H90" s="34">
        <v>450</v>
      </c>
    </row>
    <row r="91" spans="2:8" s="31" customFormat="1" x14ac:dyDescent="0.2">
      <c r="B91" s="27">
        <v>88</v>
      </c>
      <c r="C91" s="20" t="s">
        <v>2300</v>
      </c>
      <c r="D91" s="20" t="s">
        <v>3</v>
      </c>
      <c r="E91" s="20" t="s">
        <v>2301</v>
      </c>
      <c r="F91" s="22">
        <v>43502</v>
      </c>
      <c r="G91" s="22">
        <v>47885</v>
      </c>
      <c r="H91" s="34">
        <v>1500</v>
      </c>
    </row>
    <row r="92" spans="2:8" s="31" customFormat="1" x14ac:dyDescent="0.2">
      <c r="B92" s="27">
        <v>89</v>
      </c>
      <c r="C92" s="20" t="s">
        <v>3156</v>
      </c>
      <c r="D92" s="20" t="s">
        <v>3</v>
      </c>
      <c r="E92" s="20" t="s">
        <v>3157</v>
      </c>
      <c r="F92" s="22">
        <v>43873</v>
      </c>
      <c r="G92" s="22">
        <v>47891</v>
      </c>
      <c r="H92" s="34">
        <v>428.017</v>
      </c>
    </row>
    <row r="93" spans="2:8" s="31" customFormat="1" x14ac:dyDescent="0.2">
      <c r="B93" s="27">
        <v>90</v>
      </c>
      <c r="C93" s="20" t="s">
        <v>3234</v>
      </c>
      <c r="D93" s="20" t="s">
        <v>3</v>
      </c>
      <c r="E93" s="20" t="s">
        <v>3235</v>
      </c>
      <c r="F93" s="22">
        <v>43894</v>
      </c>
      <c r="G93" s="22">
        <v>47911</v>
      </c>
      <c r="H93" s="34">
        <v>1000</v>
      </c>
    </row>
    <row r="94" spans="2:8" s="31" customFormat="1" x14ac:dyDescent="0.2">
      <c r="B94" s="27">
        <v>91</v>
      </c>
      <c r="C94" s="20" t="s">
        <v>3400</v>
      </c>
      <c r="D94" s="20" t="s">
        <v>3</v>
      </c>
      <c r="E94" s="20" t="s">
        <v>3401</v>
      </c>
      <c r="F94" s="22">
        <v>43929</v>
      </c>
      <c r="G94" s="22">
        <v>47946</v>
      </c>
      <c r="H94" s="34">
        <v>1000</v>
      </c>
    </row>
    <row r="95" spans="2:8" s="31" customFormat="1" x14ac:dyDescent="0.2">
      <c r="B95" s="27">
        <v>92</v>
      </c>
      <c r="C95" s="20" t="s">
        <v>6613</v>
      </c>
      <c r="D95" s="20" t="s">
        <v>3</v>
      </c>
      <c r="E95" s="20" t="s">
        <v>6614</v>
      </c>
      <c r="F95" s="22">
        <v>45042</v>
      </c>
      <c r="G95" s="22">
        <v>47964</v>
      </c>
      <c r="H95" s="34">
        <v>1000</v>
      </c>
    </row>
    <row r="96" spans="2:8" s="31" customFormat="1" x14ac:dyDescent="0.2">
      <c r="B96" s="27">
        <v>93</v>
      </c>
      <c r="C96" s="20" t="s">
        <v>2513</v>
      </c>
      <c r="D96" s="20" t="s">
        <v>3</v>
      </c>
      <c r="E96" s="20" t="s">
        <v>2514</v>
      </c>
      <c r="F96" s="22">
        <v>43588</v>
      </c>
      <c r="G96" s="22">
        <v>47971</v>
      </c>
      <c r="H96" s="34">
        <v>500</v>
      </c>
    </row>
    <row r="97" spans="2:8" s="31" customFormat="1" x14ac:dyDescent="0.2">
      <c r="B97" s="27">
        <v>94</v>
      </c>
      <c r="C97" s="20" t="s">
        <v>6642</v>
      </c>
      <c r="D97" s="20" t="s">
        <v>3</v>
      </c>
      <c r="E97" s="20" t="s">
        <v>6643</v>
      </c>
      <c r="F97" s="22">
        <v>45056</v>
      </c>
      <c r="G97" s="22">
        <v>47978</v>
      </c>
      <c r="H97" s="34">
        <v>500</v>
      </c>
    </row>
    <row r="98" spans="2:8" s="31" customFormat="1" x14ac:dyDescent="0.2">
      <c r="B98" s="27">
        <v>95</v>
      </c>
      <c r="C98" s="20" t="s">
        <v>5538</v>
      </c>
      <c r="D98" s="20" t="s">
        <v>3</v>
      </c>
      <c r="E98" s="20" t="s">
        <v>5539</v>
      </c>
      <c r="F98" s="22">
        <v>44706</v>
      </c>
      <c r="G98" s="22">
        <v>47993</v>
      </c>
      <c r="H98" s="34">
        <v>1000</v>
      </c>
    </row>
    <row r="99" spans="2:8" s="31" customFormat="1" x14ac:dyDescent="0.2">
      <c r="B99" s="27">
        <v>96</v>
      </c>
      <c r="C99" s="20" t="s">
        <v>5557</v>
      </c>
      <c r="D99" s="20" t="s">
        <v>3</v>
      </c>
      <c r="E99" s="20" t="s">
        <v>5558</v>
      </c>
      <c r="F99" s="22">
        <v>44713</v>
      </c>
      <c r="G99" s="22">
        <v>48000</v>
      </c>
      <c r="H99" s="34">
        <v>1000</v>
      </c>
    </row>
    <row r="100" spans="2:8" s="31" customFormat="1" x14ac:dyDescent="0.2">
      <c r="B100" s="27">
        <v>97</v>
      </c>
      <c r="C100" s="20" t="s">
        <v>5607</v>
      </c>
      <c r="D100" s="20" t="s">
        <v>3</v>
      </c>
      <c r="E100" s="20" t="s">
        <v>5558</v>
      </c>
      <c r="F100" s="22">
        <v>44734</v>
      </c>
      <c r="G100" s="22">
        <v>48021</v>
      </c>
      <c r="H100" s="34">
        <v>500</v>
      </c>
    </row>
    <row r="101" spans="2:8" s="31" customFormat="1" x14ac:dyDescent="0.2">
      <c r="B101" s="27">
        <v>98</v>
      </c>
      <c r="C101" s="20" t="s">
        <v>3607</v>
      </c>
      <c r="D101" s="20" t="s">
        <v>3</v>
      </c>
      <c r="E101" s="20" t="s">
        <v>3608</v>
      </c>
      <c r="F101" s="22">
        <v>44020</v>
      </c>
      <c r="G101" s="22">
        <v>48037</v>
      </c>
      <c r="H101" s="34">
        <v>1000</v>
      </c>
    </row>
    <row r="102" spans="2:8" s="31" customFormat="1" x14ac:dyDescent="0.2">
      <c r="B102" s="27">
        <v>99</v>
      </c>
      <c r="C102" s="20" t="s">
        <v>591</v>
      </c>
      <c r="D102" s="20" t="s">
        <v>3</v>
      </c>
      <c r="E102" s="20" t="s">
        <v>592</v>
      </c>
      <c r="F102" s="22">
        <v>42564</v>
      </c>
      <c r="G102" s="22">
        <v>48042</v>
      </c>
      <c r="H102" s="34">
        <v>500</v>
      </c>
    </row>
    <row r="103" spans="2:8" s="31" customFormat="1" x14ac:dyDescent="0.2">
      <c r="B103" s="27">
        <v>100</v>
      </c>
      <c r="C103" s="20" t="s">
        <v>5718</v>
      </c>
      <c r="D103" s="20" t="s">
        <v>3</v>
      </c>
      <c r="E103" s="20" t="s">
        <v>5719</v>
      </c>
      <c r="F103" s="22">
        <v>44769</v>
      </c>
      <c r="G103" s="22">
        <v>48056</v>
      </c>
      <c r="H103" s="34">
        <v>1000</v>
      </c>
    </row>
    <row r="104" spans="2:8" s="31" customFormat="1" x14ac:dyDescent="0.2">
      <c r="B104" s="27">
        <v>101</v>
      </c>
      <c r="C104" s="21" t="s">
        <v>9786</v>
      </c>
      <c r="D104" s="21" t="s">
        <v>3</v>
      </c>
      <c r="E104" s="21" t="s">
        <v>9787</v>
      </c>
      <c r="F104" s="23">
        <v>45875</v>
      </c>
      <c r="G104" s="23">
        <v>48066</v>
      </c>
      <c r="H104" s="35">
        <v>1500</v>
      </c>
    </row>
    <row r="105" spans="2:8" s="31" customFormat="1" x14ac:dyDescent="0.2">
      <c r="B105" s="27">
        <v>102</v>
      </c>
      <c r="C105" s="20" t="s">
        <v>5782</v>
      </c>
      <c r="D105" s="20" t="s">
        <v>3</v>
      </c>
      <c r="E105" s="20" t="s">
        <v>5783</v>
      </c>
      <c r="F105" s="22">
        <v>44783</v>
      </c>
      <c r="G105" s="22">
        <v>48070</v>
      </c>
      <c r="H105" s="34">
        <v>500</v>
      </c>
    </row>
    <row r="106" spans="2:8" s="31" customFormat="1" x14ac:dyDescent="0.2">
      <c r="B106" s="27">
        <v>103</v>
      </c>
      <c r="C106" s="20" t="s">
        <v>2723</v>
      </c>
      <c r="D106" s="20" t="s">
        <v>3</v>
      </c>
      <c r="E106" s="20" t="s">
        <v>2724</v>
      </c>
      <c r="F106" s="22">
        <v>43698</v>
      </c>
      <c r="G106" s="22">
        <v>48081</v>
      </c>
      <c r="H106" s="34">
        <v>1000</v>
      </c>
    </row>
    <row r="107" spans="2:8" s="31" customFormat="1" x14ac:dyDescent="0.2">
      <c r="B107" s="27">
        <v>104</v>
      </c>
      <c r="C107" s="20" t="s">
        <v>1983</v>
      </c>
      <c r="D107" s="20" t="s">
        <v>3</v>
      </c>
      <c r="E107" s="20" t="s">
        <v>1984</v>
      </c>
      <c r="F107" s="22">
        <v>43346</v>
      </c>
      <c r="G107" s="22">
        <v>48094</v>
      </c>
      <c r="H107" s="34">
        <v>1000</v>
      </c>
    </row>
    <row r="108" spans="2:8" s="31" customFormat="1" x14ac:dyDescent="0.2">
      <c r="B108" s="27">
        <v>105</v>
      </c>
      <c r="C108" s="20" t="s">
        <v>675</v>
      </c>
      <c r="D108" s="20" t="s">
        <v>3</v>
      </c>
      <c r="E108" s="20" t="s">
        <v>676</v>
      </c>
      <c r="F108" s="22">
        <v>42627</v>
      </c>
      <c r="G108" s="22">
        <v>48105</v>
      </c>
      <c r="H108" s="34">
        <v>1500</v>
      </c>
    </row>
    <row r="109" spans="2:8" s="31" customFormat="1" x14ac:dyDescent="0.2">
      <c r="B109" s="27">
        <v>106</v>
      </c>
      <c r="C109" s="20" t="s">
        <v>719</v>
      </c>
      <c r="D109" s="20" t="s">
        <v>3</v>
      </c>
      <c r="E109" s="20" t="s">
        <v>720</v>
      </c>
      <c r="F109" s="22">
        <v>42656</v>
      </c>
      <c r="G109" s="22">
        <v>48134</v>
      </c>
      <c r="H109" s="34">
        <v>800</v>
      </c>
    </row>
    <row r="110" spans="2:8" s="31" customFormat="1" x14ac:dyDescent="0.2">
      <c r="B110" s="27">
        <v>107</v>
      </c>
      <c r="C110" s="20" t="s">
        <v>2892</v>
      </c>
      <c r="D110" s="20" t="s">
        <v>3</v>
      </c>
      <c r="E110" s="20" t="s">
        <v>2893</v>
      </c>
      <c r="F110" s="22">
        <v>43768</v>
      </c>
      <c r="G110" s="22">
        <v>48151</v>
      </c>
      <c r="H110" s="34">
        <v>432</v>
      </c>
    </row>
    <row r="111" spans="2:8" s="31" customFormat="1" x14ac:dyDescent="0.2">
      <c r="B111" s="27">
        <v>108</v>
      </c>
      <c r="C111" s="20" t="s">
        <v>2907</v>
      </c>
      <c r="D111" s="20" t="s">
        <v>3</v>
      </c>
      <c r="E111" s="20" t="s">
        <v>720</v>
      </c>
      <c r="F111" s="22">
        <v>43775</v>
      </c>
      <c r="G111" s="22">
        <v>48158</v>
      </c>
      <c r="H111" s="34">
        <v>1000</v>
      </c>
    </row>
    <row r="112" spans="2:8" s="31" customFormat="1" x14ac:dyDescent="0.2">
      <c r="B112" s="27">
        <v>109</v>
      </c>
      <c r="C112" s="20" t="s">
        <v>2929</v>
      </c>
      <c r="D112" s="20" t="s">
        <v>3</v>
      </c>
      <c r="E112" s="20" t="s">
        <v>720</v>
      </c>
      <c r="F112" s="22">
        <v>43789</v>
      </c>
      <c r="G112" s="22">
        <v>48172</v>
      </c>
      <c r="H112" s="34">
        <v>483</v>
      </c>
    </row>
    <row r="113" spans="2:8" s="31" customFormat="1" x14ac:dyDescent="0.2">
      <c r="B113" s="27">
        <v>110</v>
      </c>
      <c r="C113" s="20" t="s">
        <v>2946</v>
      </c>
      <c r="D113" s="20" t="s">
        <v>3</v>
      </c>
      <c r="E113" s="20" t="s">
        <v>2947</v>
      </c>
      <c r="F113" s="22">
        <v>43796</v>
      </c>
      <c r="G113" s="22">
        <v>48179</v>
      </c>
      <c r="H113" s="34">
        <v>1000</v>
      </c>
    </row>
    <row r="114" spans="2:8" s="31" customFormat="1" x14ac:dyDescent="0.2">
      <c r="B114" s="27">
        <v>111</v>
      </c>
      <c r="C114" s="20" t="s">
        <v>7390</v>
      </c>
      <c r="D114" s="20" t="s">
        <v>3</v>
      </c>
      <c r="E114" s="20" t="s">
        <v>7391</v>
      </c>
      <c r="F114" s="22">
        <v>45273</v>
      </c>
      <c r="G114" s="22">
        <v>48195</v>
      </c>
      <c r="H114" s="34">
        <v>500</v>
      </c>
    </row>
    <row r="115" spans="2:8" s="31" customFormat="1" x14ac:dyDescent="0.2">
      <c r="B115" s="27">
        <v>112</v>
      </c>
      <c r="C115" s="20" t="s">
        <v>7461</v>
      </c>
      <c r="D115" s="20" t="s">
        <v>3</v>
      </c>
      <c r="E115" s="20" t="s">
        <v>6396</v>
      </c>
      <c r="F115" s="22">
        <v>45294</v>
      </c>
      <c r="G115" s="22">
        <v>48216</v>
      </c>
      <c r="H115" s="34">
        <v>1000</v>
      </c>
    </row>
    <row r="116" spans="2:8" s="31" customFormat="1" x14ac:dyDescent="0.2">
      <c r="B116" s="27">
        <v>113</v>
      </c>
      <c r="C116" s="20" t="s">
        <v>2280</v>
      </c>
      <c r="D116" s="20" t="s">
        <v>3</v>
      </c>
      <c r="E116" s="20" t="s">
        <v>2281</v>
      </c>
      <c r="F116" s="22">
        <v>43495</v>
      </c>
      <c r="G116" s="22">
        <v>48243</v>
      </c>
      <c r="H116" s="34">
        <v>1000</v>
      </c>
    </row>
    <row r="117" spans="2:8" s="31" customFormat="1" x14ac:dyDescent="0.2">
      <c r="B117" s="27">
        <v>114</v>
      </c>
      <c r="C117" s="20" t="s">
        <v>6292</v>
      </c>
      <c r="D117" s="20" t="s">
        <v>3</v>
      </c>
      <c r="E117" s="20" t="s">
        <v>6293</v>
      </c>
      <c r="F117" s="22">
        <v>44958</v>
      </c>
      <c r="G117" s="22">
        <v>48245</v>
      </c>
      <c r="H117" s="34">
        <v>557</v>
      </c>
    </row>
    <row r="118" spans="2:8" s="31" customFormat="1" x14ac:dyDescent="0.2">
      <c r="B118" s="27">
        <v>115</v>
      </c>
      <c r="C118" s="20" t="s">
        <v>4286</v>
      </c>
      <c r="D118" s="20" t="s">
        <v>3</v>
      </c>
      <c r="E118" s="20" t="s">
        <v>4287</v>
      </c>
      <c r="F118" s="22">
        <v>44230</v>
      </c>
      <c r="G118" s="22">
        <v>48247</v>
      </c>
      <c r="H118" s="34">
        <v>332</v>
      </c>
    </row>
    <row r="119" spans="2:8" s="31" customFormat="1" x14ac:dyDescent="0.2">
      <c r="B119" s="27">
        <v>116</v>
      </c>
      <c r="C119" s="20" t="s">
        <v>8977</v>
      </c>
      <c r="D119" s="20" t="s">
        <v>3</v>
      </c>
      <c r="E119" s="20" t="s">
        <v>8978</v>
      </c>
      <c r="F119" s="22">
        <v>45693</v>
      </c>
      <c r="G119" s="22">
        <v>48249</v>
      </c>
      <c r="H119" s="34">
        <v>820.06100000000004</v>
      </c>
    </row>
    <row r="120" spans="2:8" s="31" customFormat="1" x14ac:dyDescent="0.2">
      <c r="B120" s="27">
        <v>117</v>
      </c>
      <c r="C120" s="20" t="s">
        <v>6395</v>
      </c>
      <c r="D120" s="20" t="s">
        <v>3</v>
      </c>
      <c r="E120" s="20" t="s">
        <v>6396</v>
      </c>
      <c r="F120" s="22">
        <v>44986</v>
      </c>
      <c r="G120" s="22">
        <v>48274</v>
      </c>
      <c r="H120" s="34">
        <v>900</v>
      </c>
    </row>
    <row r="121" spans="2:8" s="31" customFormat="1" x14ac:dyDescent="0.2">
      <c r="B121" s="27">
        <v>118</v>
      </c>
      <c r="C121" s="20" t="s">
        <v>3236</v>
      </c>
      <c r="D121" s="20" t="s">
        <v>3</v>
      </c>
      <c r="E121" s="20" t="s">
        <v>3237</v>
      </c>
      <c r="F121" s="22">
        <v>43894</v>
      </c>
      <c r="G121" s="22">
        <v>48277</v>
      </c>
      <c r="H121" s="34">
        <v>500</v>
      </c>
    </row>
    <row r="122" spans="2:8" s="31" customFormat="1" x14ac:dyDescent="0.2">
      <c r="B122" s="27">
        <v>119</v>
      </c>
      <c r="C122" s="20" t="s">
        <v>6493</v>
      </c>
      <c r="D122" s="20" t="s">
        <v>3</v>
      </c>
      <c r="E122" s="20" t="s">
        <v>6494</v>
      </c>
      <c r="F122" s="22">
        <v>45008</v>
      </c>
      <c r="G122" s="22">
        <v>48296</v>
      </c>
      <c r="H122" s="34">
        <v>1000</v>
      </c>
    </row>
    <row r="123" spans="2:8" s="31" customFormat="1" x14ac:dyDescent="0.2">
      <c r="B123" s="27">
        <v>120</v>
      </c>
      <c r="C123" s="20" t="s">
        <v>6586</v>
      </c>
      <c r="D123" s="20" t="s">
        <v>3</v>
      </c>
      <c r="E123" s="20" t="s">
        <v>6587</v>
      </c>
      <c r="F123" s="22">
        <v>45022</v>
      </c>
      <c r="G123" s="22">
        <v>48310</v>
      </c>
      <c r="H123" s="34">
        <v>1000</v>
      </c>
    </row>
    <row r="124" spans="2:8" s="31" customFormat="1" x14ac:dyDescent="0.2">
      <c r="B124" s="27">
        <v>121</v>
      </c>
      <c r="C124" s="20" t="s">
        <v>8009</v>
      </c>
      <c r="D124" s="20" t="s">
        <v>3</v>
      </c>
      <c r="E124" s="20" t="s">
        <v>8010</v>
      </c>
      <c r="F124" s="22">
        <v>45406</v>
      </c>
      <c r="G124" s="22">
        <v>48328</v>
      </c>
      <c r="H124" s="34">
        <v>1000</v>
      </c>
    </row>
    <row r="125" spans="2:8" s="31" customFormat="1" x14ac:dyDescent="0.2">
      <c r="B125" s="27">
        <v>122</v>
      </c>
      <c r="C125" s="20" t="s">
        <v>9451</v>
      </c>
      <c r="D125" s="20" t="s">
        <v>3</v>
      </c>
      <c r="E125" s="20" t="s">
        <v>9452</v>
      </c>
      <c r="F125" s="22">
        <v>45784</v>
      </c>
      <c r="G125" s="22">
        <v>48341</v>
      </c>
      <c r="H125" s="34">
        <v>1000</v>
      </c>
    </row>
    <row r="126" spans="2:8" s="31" customFormat="1" x14ac:dyDescent="0.2">
      <c r="B126" s="27">
        <v>123</v>
      </c>
      <c r="C126" s="20" t="s">
        <v>5514</v>
      </c>
      <c r="D126" s="20" t="s">
        <v>3</v>
      </c>
      <c r="E126" s="20" t="s">
        <v>5515</v>
      </c>
      <c r="F126" s="22">
        <v>44692</v>
      </c>
      <c r="G126" s="22">
        <v>48345</v>
      </c>
      <c r="H126" s="34">
        <v>1000</v>
      </c>
    </row>
    <row r="127" spans="2:8" s="31" customFormat="1" x14ac:dyDescent="0.2">
      <c r="B127" s="27">
        <v>124</v>
      </c>
      <c r="C127" s="20" t="s">
        <v>5540</v>
      </c>
      <c r="D127" s="20" t="s">
        <v>3</v>
      </c>
      <c r="E127" s="20" t="s">
        <v>5541</v>
      </c>
      <c r="F127" s="22">
        <v>44706</v>
      </c>
      <c r="G127" s="22">
        <v>48359</v>
      </c>
      <c r="H127" s="34">
        <v>1000</v>
      </c>
    </row>
    <row r="128" spans="2:8" s="31" customFormat="1" x14ac:dyDescent="0.2">
      <c r="B128" s="27">
        <v>125</v>
      </c>
      <c r="C128" s="20" t="s">
        <v>2541</v>
      </c>
      <c r="D128" s="20" t="s">
        <v>3</v>
      </c>
      <c r="E128" s="20" t="s">
        <v>2542</v>
      </c>
      <c r="F128" s="22">
        <v>43620</v>
      </c>
      <c r="G128" s="22">
        <v>48369</v>
      </c>
      <c r="H128" s="34">
        <v>1104</v>
      </c>
    </row>
    <row r="129" spans="2:8" s="31" customFormat="1" x14ac:dyDescent="0.2">
      <c r="B129" s="27">
        <v>126</v>
      </c>
      <c r="C129" s="20" t="s">
        <v>6792</v>
      </c>
      <c r="D129" s="20" t="s">
        <v>3</v>
      </c>
      <c r="E129" s="20" t="s">
        <v>6793</v>
      </c>
      <c r="F129" s="22">
        <v>45098</v>
      </c>
      <c r="G129" s="22">
        <v>48386</v>
      </c>
      <c r="H129" s="34">
        <v>500</v>
      </c>
    </row>
    <row r="130" spans="2:8" s="31" customFormat="1" x14ac:dyDescent="0.2">
      <c r="B130" s="27">
        <v>127</v>
      </c>
      <c r="C130" s="20" t="s">
        <v>2595</v>
      </c>
      <c r="D130" s="20" t="s">
        <v>3</v>
      </c>
      <c r="E130" s="20" t="s">
        <v>2596</v>
      </c>
      <c r="F130" s="22">
        <v>43649</v>
      </c>
      <c r="G130" s="22">
        <v>48398</v>
      </c>
      <c r="H130" s="34">
        <v>887.9</v>
      </c>
    </row>
    <row r="131" spans="2:8" s="31" customFormat="1" x14ac:dyDescent="0.2">
      <c r="B131" s="27">
        <v>128</v>
      </c>
      <c r="C131" s="20" t="s">
        <v>3633</v>
      </c>
      <c r="D131" s="20" t="s">
        <v>3</v>
      </c>
      <c r="E131" s="20" t="s">
        <v>3634</v>
      </c>
      <c r="F131" s="22">
        <v>44027</v>
      </c>
      <c r="G131" s="22">
        <v>48410</v>
      </c>
      <c r="H131" s="34">
        <v>1000</v>
      </c>
    </row>
    <row r="132" spans="2:8" s="31" customFormat="1" x14ac:dyDescent="0.2">
      <c r="B132" s="27">
        <v>129</v>
      </c>
      <c r="C132" s="20" t="s">
        <v>6938</v>
      </c>
      <c r="D132" s="20" t="s">
        <v>3</v>
      </c>
      <c r="E132" s="20" t="s">
        <v>6939</v>
      </c>
      <c r="F132" s="22">
        <v>45147</v>
      </c>
      <c r="G132" s="22">
        <v>48435</v>
      </c>
      <c r="H132" s="34">
        <v>1000</v>
      </c>
    </row>
    <row r="133" spans="2:8" s="31" customFormat="1" x14ac:dyDescent="0.2">
      <c r="B133" s="27">
        <v>130</v>
      </c>
      <c r="C133" s="20" t="s">
        <v>1281</v>
      </c>
      <c r="D133" s="20" t="s">
        <v>3</v>
      </c>
      <c r="E133" s="20" t="s">
        <v>1282</v>
      </c>
      <c r="F133" s="22">
        <v>42970</v>
      </c>
      <c r="G133" s="22">
        <v>48449</v>
      </c>
      <c r="H133" s="34">
        <v>2500</v>
      </c>
    </row>
    <row r="134" spans="2:8" s="31" customFormat="1" x14ac:dyDescent="0.2">
      <c r="B134" s="27">
        <v>131</v>
      </c>
      <c r="C134" s="20" t="s">
        <v>2782</v>
      </c>
      <c r="D134" s="20" t="s">
        <v>3</v>
      </c>
      <c r="E134" s="20" t="s">
        <v>2783</v>
      </c>
      <c r="F134" s="22">
        <v>43719</v>
      </c>
      <c r="G134" s="22">
        <v>48468</v>
      </c>
      <c r="H134" s="34">
        <v>1000</v>
      </c>
    </row>
    <row r="135" spans="2:8" s="31" customFormat="1" x14ac:dyDescent="0.2">
      <c r="B135" s="27">
        <v>132</v>
      </c>
      <c r="C135" s="20" t="s">
        <v>2833</v>
      </c>
      <c r="D135" s="20" t="s">
        <v>3</v>
      </c>
      <c r="E135" s="20" t="s">
        <v>2834</v>
      </c>
      <c r="F135" s="22">
        <v>43747</v>
      </c>
      <c r="G135" s="22">
        <v>48496</v>
      </c>
      <c r="H135" s="34">
        <v>1000</v>
      </c>
    </row>
    <row r="136" spans="2:8" s="31" customFormat="1" x14ac:dyDescent="0.2">
      <c r="B136" s="27">
        <v>133</v>
      </c>
      <c r="C136" s="20" t="s">
        <v>2047</v>
      </c>
      <c r="D136" s="20" t="s">
        <v>3</v>
      </c>
      <c r="E136" s="20" t="s">
        <v>2048</v>
      </c>
      <c r="F136" s="22">
        <v>43383</v>
      </c>
      <c r="G136" s="22">
        <v>48497</v>
      </c>
      <c r="H136" s="34">
        <v>1000</v>
      </c>
    </row>
    <row r="137" spans="2:8" s="31" customFormat="1" x14ac:dyDescent="0.2">
      <c r="B137" s="27">
        <v>134</v>
      </c>
      <c r="C137" s="20" t="s">
        <v>2063</v>
      </c>
      <c r="D137" s="20" t="s">
        <v>3</v>
      </c>
      <c r="E137" s="20" t="s">
        <v>2064</v>
      </c>
      <c r="F137" s="22">
        <v>43390</v>
      </c>
      <c r="G137" s="22">
        <v>48504</v>
      </c>
      <c r="H137" s="34">
        <v>1000</v>
      </c>
    </row>
    <row r="138" spans="2:8" s="31" customFormat="1" x14ac:dyDescent="0.2">
      <c r="B138" s="27">
        <v>135</v>
      </c>
      <c r="C138" s="20" t="s">
        <v>2089</v>
      </c>
      <c r="D138" s="20" t="s">
        <v>3</v>
      </c>
      <c r="E138" s="20" t="s">
        <v>2090</v>
      </c>
      <c r="F138" s="22">
        <v>43404</v>
      </c>
      <c r="G138" s="22">
        <v>48518</v>
      </c>
      <c r="H138" s="34">
        <v>1000</v>
      </c>
    </row>
    <row r="139" spans="2:8" s="31" customFormat="1" x14ac:dyDescent="0.2">
      <c r="B139" s="27">
        <v>136</v>
      </c>
      <c r="C139" s="20" t="s">
        <v>2099</v>
      </c>
      <c r="D139" s="20" t="s">
        <v>3</v>
      </c>
      <c r="E139" s="20" t="s">
        <v>2100</v>
      </c>
      <c r="F139" s="22">
        <v>43410</v>
      </c>
      <c r="G139" s="22">
        <v>48524</v>
      </c>
      <c r="H139" s="34">
        <v>1000</v>
      </c>
    </row>
    <row r="140" spans="2:8" s="31" customFormat="1" x14ac:dyDescent="0.2">
      <c r="B140" s="27">
        <v>137</v>
      </c>
      <c r="C140" s="20" t="s">
        <v>2117</v>
      </c>
      <c r="D140" s="20" t="s">
        <v>3</v>
      </c>
      <c r="E140" s="20" t="s">
        <v>2118</v>
      </c>
      <c r="F140" s="22">
        <v>43418</v>
      </c>
      <c r="G140" s="22">
        <v>48532</v>
      </c>
      <c r="H140" s="34">
        <v>1000</v>
      </c>
    </row>
    <row r="141" spans="2:8" s="31" customFormat="1" x14ac:dyDescent="0.2">
      <c r="B141" s="27">
        <v>138</v>
      </c>
      <c r="C141" s="20" t="s">
        <v>7370</v>
      </c>
      <c r="D141" s="20" t="s">
        <v>3</v>
      </c>
      <c r="E141" s="20" t="s">
        <v>6494</v>
      </c>
      <c r="F141" s="22">
        <v>45266</v>
      </c>
      <c r="G141" s="22">
        <v>48554</v>
      </c>
      <c r="H141" s="34">
        <v>1000</v>
      </c>
    </row>
    <row r="142" spans="2:8" s="31" customFormat="1" x14ac:dyDescent="0.2">
      <c r="B142" s="27">
        <v>139</v>
      </c>
      <c r="C142" s="20" t="s">
        <v>6232</v>
      </c>
      <c r="D142" s="20" t="s">
        <v>3</v>
      </c>
      <c r="E142" s="20" t="s">
        <v>6233</v>
      </c>
      <c r="F142" s="22">
        <v>44937</v>
      </c>
      <c r="G142" s="22">
        <v>48590</v>
      </c>
      <c r="H142" s="34">
        <v>1000</v>
      </c>
    </row>
    <row r="143" spans="2:8" s="31" customFormat="1" x14ac:dyDescent="0.2">
      <c r="B143" s="27">
        <v>140</v>
      </c>
      <c r="C143" s="20" t="s">
        <v>3072</v>
      </c>
      <c r="D143" s="20" t="s">
        <v>3</v>
      </c>
      <c r="E143" s="20" t="s">
        <v>3073</v>
      </c>
      <c r="F143" s="22">
        <v>43845</v>
      </c>
      <c r="G143" s="22">
        <v>48594</v>
      </c>
      <c r="H143" s="34">
        <v>1000</v>
      </c>
    </row>
    <row r="144" spans="2:8" s="31" customFormat="1" x14ac:dyDescent="0.2">
      <c r="B144" s="27">
        <v>141</v>
      </c>
      <c r="C144" s="20" t="s">
        <v>3127</v>
      </c>
      <c r="D144" s="20" t="s">
        <v>3</v>
      </c>
      <c r="E144" s="20" t="s">
        <v>3128</v>
      </c>
      <c r="F144" s="22">
        <v>43866</v>
      </c>
      <c r="G144" s="22">
        <v>48615</v>
      </c>
      <c r="H144" s="34">
        <v>1000</v>
      </c>
    </row>
    <row r="145" spans="2:8" s="31" customFormat="1" x14ac:dyDescent="0.2">
      <c r="B145" s="27">
        <v>142</v>
      </c>
      <c r="C145" s="20" t="s">
        <v>6377</v>
      </c>
      <c r="D145" s="20" t="s">
        <v>3</v>
      </c>
      <c r="E145" s="20" t="s">
        <v>6378</v>
      </c>
      <c r="F145" s="22">
        <v>44979</v>
      </c>
      <c r="G145" s="22">
        <v>48632</v>
      </c>
      <c r="H145" s="34">
        <v>1000</v>
      </c>
    </row>
    <row r="146" spans="2:8" s="31" customFormat="1" x14ac:dyDescent="0.2">
      <c r="B146" s="27">
        <v>143</v>
      </c>
      <c r="C146" s="20" t="s">
        <v>9294</v>
      </c>
      <c r="D146" s="20" t="s">
        <v>3</v>
      </c>
      <c r="E146" s="20" t="s">
        <v>9295</v>
      </c>
      <c r="F146" s="22">
        <v>45742</v>
      </c>
      <c r="G146" s="22">
        <v>48664</v>
      </c>
      <c r="H146" s="34">
        <v>400</v>
      </c>
    </row>
    <row r="147" spans="2:8" s="31" customFormat="1" x14ac:dyDescent="0.2">
      <c r="B147" s="27">
        <v>144</v>
      </c>
      <c r="C147" s="20" t="s">
        <v>3370</v>
      </c>
      <c r="D147" s="20" t="s">
        <v>3</v>
      </c>
      <c r="E147" s="20" t="s">
        <v>3371</v>
      </c>
      <c r="F147" s="22">
        <v>43921</v>
      </c>
      <c r="G147" s="22">
        <v>48669</v>
      </c>
      <c r="H147" s="34">
        <v>520</v>
      </c>
    </row>
    <row r="148" spans="2:8" s="31" customFormat="1" x14ac:dyDescent="0.2">
      <c r="B148" s="27">
        <v>145</v>
      </c>
      <c r="C148" s="20" t="s">
        <v>9375</v>
      </c>
      <c r="D148" s="20" t="s">
        <v>3</v>
      </c>
      <c r="E148" s="20" t="s">
        <v>9376</v>
      </c>
      <c r="F148" s="22">
        <v>45751</v>
      </c>
      <c r="G148" s="22">
        <v>48673</v>
      </c>
      <c r="H148" s="34">
        <v>1000</v>
      </c>
    </row>
    <row r="149" spans="2:8" s="31" customFormat="1" x14ac:dyDescent="0.2">
      <c r="B149" s="27">
        <v>146</v>
      </c>
      <c r="C149" s="20" t="s">
        <v>6588</v>
      </c>
      <c r="D149" s="20" t="s">
        <v>3</v>
      </c>
      <c r="E149" s="20" t="s">
        <v>6378</v>
      </c>
      <c r="F149" s="22">
        <v>45022</v>
      </c>
      <c r="G149" s="22">
        <v>48675</v>
      </c>
      <c r="H149" s="34">
        <v>1000</v>
      </c>
    </row>
    <row r="150" spans="2:8" s="31" customFormat="1" x14ac:dyDescent="0.2">
      <c r="B150" s="27">
        <v>147</v>
      </c>
      <c r="C150" s="20" t="s">
        <v>2523</v>
      </c>
      <c r="D150" s="20" t="s">
        <v>3</v>
      </c>
      <c r="E150" s="20" t="s">
        <v>2524</v>
      </c>
      <c r="F150" s="22">
        <v>43593</v>
      </c>
      <c r="G150" s="22">
        <v>48707</v>
      </c>
      <c r="H150" s="34">
        <v>500</v>
      </c>
    </row>
    <row r="151" spans="2:8" s="31" customFormat="1" x14ac:dyDescent="0.2">
      <c r="B151" s="27">
        <v>148</v>
      </c>
      <c r="C151" s="20" t="s">
        <v>6644</v>
      </c>
      <c r="D151" s="20" t="s">
        <v>3</v>
      </c>
      <c r="E151" s="20" t="s">
        <v>6645</v>
      </c>
      <c r="F151" s="22">
        <v>45056</v>
      </c>
      <c r="G151" s="22">
        <v>48709</v>
      </c>
      <c r="H151" s="34">
        <v>500</v>
      </c>
    </row>
    <row r="152" spans="2:8" s="31" customFormat="1" x14ac:dyDescent="0.2">
      <c r="B152" s="27">
        <v>149</v>
      </c>
      <c r="C152" s="20" t="s">
        <v>8070</v>
      </c>
      <c r="D152" s="20" t="s">
        <v>3</v>
      </c>
      <c r="E152" s="20" t="s">
        <v>6920</v>
      </c>
      <c r="F152" s="22">
        <v>45427</v>
      </c>
      <c r="G152" s="22">
        <v>48714</v>
      </c>
      <c r="H152" s="34">
        <v>500</v>
      </c>
    </row>
    <row r="153" spans="2:8" s="31" customFormat="1" x14ac:dyDescent="0.2">
      <c r="B153" s="27">
        <v>150</v>
      </c>
      <c r="C153" s="20" t="s">
        <v>6694</v>
      </c>
      <c r="D153" s="20" t="s">
        <v>3</v>
      </c>
      <c r="E153" s="20" t="s">
        <v>6695</v>
      </c>
      <c r="F153" s="22">
        <v>45077</v>
      </c>
      <c r="G153" s="22">
        <v>48730</v>
      </c>
      <c r="H153" s="34">
        <v>1000</v>
      </c>
    </row>
    <row r="154" spans="2:8" s="31" customFormat="1" x14ac:dyDescent="0.2">
      <c r="B154" s="27">
        <v>151</v>
      </c>
      <c r="C154" s="20" t="s">
        <v>5559</v>
      </c>
      <c r="D154" s="20" t="s">
        <v>3</v>
      </c>
      <c r="E154" s="20" t="s">
        <v>5560</v>
      </c>
      <c r="F154" s="22">
        <v>44713</v>
      </c>
      <c r="G154" s="22">
        <v>48731</v>
      </c>
      <c r="H154" s="34">
        <v>500</v>
      </c>
    </row>
    <row r="155" spans="2:8" s="31" customFormat="1" x14ac:dyDescent="0.2">
      <c r="B155" s="27">
        <v>152</v>
      </c>
      <c r="C155" s="20" t="s">
        <v>6734</v>
      </c>
      <c r="D155" s="20" t="s">
        <v>3</v>
      </c>
      <c r="E155" s="20" t="s">
        <v>6735</v>
      </c>
      <c r="F155" s="22">
        <v>45084</v>
      </c>
      <c r="G155" s="22">
        <v>48737</v>
      </c>
      <c r="H155" s="34">
        <v>500</v>
      </c>
    </row>
    <row r="156" spans="2:8" s="31" customFormat="1" x14ac:dyDescent="0.2">
      <c r="B156" s="27">
        <v>153</v>
      </c>
      <c r="C156" s="20" t="s">
        <v>9583</v>
      </c>
      <c r="D156" s="20" t="s">
        <v>3</v>
      </c>
      <c r="E156" s="20" t="s">
        <v>9584</v>
      </c>
      <c r="F156" s="22">
        <v>45819</v>
      </c>
      <c r="G156" s="22">
        <v>48741</v>
      </c>
      <c r="H156" s="34">
        <v>1000</v>
      </c>
    </row>
    <row r="157" spans="2:8" s="31" customFormat="1" x14ac:dyDescent="0.2">
      <c r="B157" s="27">
        <v>154</v>
      </c>
      <c r="C157" s="20" t="s">
        <v>5624</v>
      </c>
      <c r="D157" s="20" t="s">
        <v>3</v>
      </c>
      <c r="E157" s="20" t="s">
        <v>5625</v>
      </c>
      <c r="F157" s="22">
        <v>44741</v>
      </c>
      <c r="G157" s="22">
        <v>48759</v>
      </c>
      <c r="H157" s="34">
        <v>500</v>
      </c>
    </row>
    <row r="158" spans="2:8" s="31" customFormat="1" x14ac:dyDescent="0.2">
      <c r="B158" s="27">
        <v>155</v>
      </c>
      <c r="C158" s="20" t="s">
        <v>8217</v>
      </c>
      <c r="D158" s="20" t="s">
        <v>3</v>
      </c>
      <c r="E158" s="20" t="s">
        <v>6695</v>
      </c>
      <c r="F158" s="22">
        <v>45476</v>
      </c>
      <c r="G158" s="22">
        <v>48763</v>
      </c>
      <c r="H158" s="34">
        <v>1000</v>
      </c>
    </row>
    <row r="159" spans="2:8" s="31" customFormat="1" x14ac:dyDescent="0.2">
      <c r="B159" s="27">
        <v>156</v>
      </c>
      <c r="C159" s="21" t="s">
        <v>9710</v>
      </c>
      <c r="D159" s="21" t="s">
        <v>3</v>
      </c>
      <c r="E159" s="21" t="s">
        <v>9711</v>
      </c>
      <c r="F159" s="22">
        <v>45854</v>
      </c>
      <c r="G159" s="22">
        <v>48776</v>
      </c>
      <c r="H159" s="35">
        <v>1500</v>
      </c>
    </row>
    <row r="160" spans="2:8" s="31" customFormat="1" x14ac:dyDescent="0.2">
      <c r="B160" s="27">
        <v>157</v>
      </c>
      <c r="C160" s="20" t="s">
        <v>1918</v>
      </c>
      <c r="D160" s="20" t="s">
        <v>3</v>
      </c>
      <c r="E160" s="20" t="s">
        <v>1919</v>
      </c>
      <c r="F160" s="22">
        <v>43306</v>
      </c>
      <c r="G160" s="22">
        <v>48785</v>
      </c>
      <c r="H160" s="34">
        <v>1000</v>
      </c>
    </row>
    <row r="161" spans="2:8" s="31" customFormat="1" x14ac:dyDescent="0.2">
      <c r="B161" s="27">
        <v>158</v>
      </c>
      <c r="C161" s="20" t="s">
        <v>3661</v>
      </c>
      <c r="D161" s="20" t="s">
        <v>3</v>
      </c>
      <c r="E161" s="20" t="s">
        <v>3662</v>
      </c>
      <c r="F161" s="22">
        <v>44041</v>
      </c>
      <c r="G161" s="22">
        <v>48789</v>
      </c>
      <c r="H161" s="34">
        <v>1000</v>
      </c>
    </row>
    <row r="162" spans="2:8" s="31" customFormat="1" x14ac:dyDescent="0.2">
      <c r="B162" s="27">
        <v>159</v>
      </c>
      <c r="C162" s="20" t="s">
        <v>6919</v>
      </c>
      <c r="D162" s="20" t="s">
        <v>3</v>
      </c>
      <c r="E162" s="20" t="s">
        <v>6920</v>
      </c>
      <c r="F162" s="22">
        <v>45140</v>
      </c>
      <c r="G162" s="22">
        <v>48793</v>
      </c>
      <c r="H162" s="34">
        <v>1000</v>
      </c>
    </row>
    <row r="163" spans="2:8" s="31" customFormat="1" x14ac:dyDescent="0.2">
      <c r="B163" s="27">
        <v>160</v>
      </c>
      <c r="C163" s="21" t="s">
        <v>9788</v>
      </c>
      <c r="D163" s="21" t="s">
        <v>3</v>
      </c>
      <c r="E163" s="21" t="s">
        <v>9789</v>
      </c>
      <c r="F163" s="23">
        <v>45875</v>
      </c>
      <c r="G163" s="23">
        <v>48797</v>
      </c>
      <c r="H163" s="35">
        <v>1500</v>
      </c>
    </row>
    <row r="164" spans="2:8" s="31" customFormat="1" x14ac:dyDescent="0.2">
      <c r="B164" s="27">
        <v>161</v>
      </c>
      <c r="C164" s="20" t="s">
        <v>2733</v>
      </c>
      <c r="D164" s="20" t="s">
        <v>3</v>
      </c>
      <c r="E164" s="20" t="s">
        <v>2734</v>
      </c>
      <c r="F164" s="22">
        <v>43705</v>
      </c>
      <c r="G164" s="22">
        <v>48819</v>
      </c>
      <c r="H164" s="34">
        <v>1000</v>
      </c>
    </row>
    <row r="165" spans="2:8" s="31" customFormat="1" x14ac:dyDescent="0.2">
      <c r="B165" s="27">
        <v>162</v>
      </c>
      <c r="C165" s="25" t="s">
        <v>9891</v>
      </c>
      <c r="D165" s="25" t="s">
        <v>3</v>
      </c>
      <c r="E165" s="25" t="s">
        <v>9892</v>
      </c>
      <c r="F165" s="26">
        <v>45903</v>
      </c>
      <c r="G165" s="26">
        <v>48825</v>
      </c>
      <c r="H165" s="36">
        <v>1000</v>
      </c>
    </row>
    <row r="166" spans="2:8" s="31" customFormat="1" x14ac:dyDescent="0.2">
      <c r="B166" s="27">
        <v>163</v>
      </c>
      <c r="C166" s="20" t="s">
        <v>7005</v>
      </c>
      <c r="D166" s="20" t="s">
        <v>3</v>
      </c>
      <c r="E166" s="20" t="s">
        <v>7006</v>
      </c>
      <c r="F166" s="22">
        <v>45175</v>
      </c>
      <c r="G166" s="22">
        <v>48828</v>
      </c>
      <c r="H166" s="34">
        <v>1000</v>
      </c>
    </row>
    <row r="167" spans="2:8" s="31" customFormat="1" x14ac:dyDescent="0.2">
      <c r="B167" s="27">
        <v>164</v>
      </c>
      <c r="C167" s="20" t="s">
        <v>2021</v>
      </c>
      <c r="D167" s="20" t="s">
        <v>3</v>
      </c>
      <c r="E167" s="20" t="s">
        <v>2022</v>
      </c>
      <c r="F167" s="22">
        <v>43369</v>
      </c>
      <c r="G167" s="22">
        <v>48848</v>
      </c>
      <c r="H167" s="34">
        <v>1000</v>
      </c>
    </row>
    <row r="168" spans="2:8" s="31" customFormat="1" x14ac:dyDescent="0.2">
      <c r="B168" s="27">
        <v>165</v>
      </c>
      <c r="C168" s="20" t="s">
        <v>2037</v>
      </c>
      <c r="D168" s="20" t="s">
        <v>3</v>
      </c>
      <c r="E168" s="20" t="s">
        <v>2038</v>
      </c>
      <c r="F168" s="22">
        <v>43376</v>
      </c>
      <c r="G168" s="22">
        <v>48855</v>
      </c>
      <c r="H168" s="34">
        <v>1000</v>
      </c>
    </row>
    <row r="169" spans="2:8" s="31" customFormat="1" x14ac:dyDescent="0.2">
      <c r="B169" s="27">
        <v>166</v>
      </c>
      <c r="C169" s="21" t="s">
        <v>10060</v>
      </c>
      <c r="D169" s="21" t="s">
        <v>3</v>
      </c>
      <c r="E169" s="21" t="s">
        <v>10061</v>
      </c>
      <c r="F169" s="23">
        <v>45938</v>
      </c>
      <c r="G169" s="23">
        <v>48860</v>
      </c>
      <c r="H169" s="35">
        <v>900</v>
      </c>
    </row>
    <row r="170" spans="2:8" s="31" customFormat="1" x14ac:dyDescent="0.2">
      <c r="B170" s="27">
        <v>167</v>
      </c>
      <c r="C170" s="20" t="s">
        <v>3964</v>
      </c>
      <c r="D170" s="20" t="s">
        <v>3</v>
      </c>
      <c r="E170" s="20" t="s">
        <v>3965</v>
      </c>
      <c r="F170" s="22">
        <v>44132</v>
      </c>
      <c r="G170" s="22">
        <v>48880</v>
      </c>
      <c r="H170" s="34">
        <v>1000</v>
      </c>
    </row>
    <row r="171" spans="2:8" s="31" customFormat="1" x14ac:dyDescent="0.2">
      <c r="B171" s="27">
        <v>168</v>
      </c>
      <c r="C171" s="20" t="s">
        <v>6027</v>
      </c>
      <c r="D171" s="20" t="s">
        <v>3</v>
      </c>
      <c r="E171" s="20" t="s">
        <v>6028</v>
      </c>
      <c r="F171" s="22">
        <v>44867</v>
      </c>
      <c r="G171" s="22">
        <v>48885</v>
      </c>
      <c r="H171" s="34">
        <v>713</v>
      </c>
    </row>
    <row r="172" spans="2:8" s="31" customFormat="1" x14ac:dyDescent="0.2">
      <c r="B172" s="27">
        <v>169</v>
      </c>
      <c r="C172" s="20" t="s">
        <v>6098</v>
      </c>
      <c r="D172" s="20" t="s">
        <v>3</v>
      </c>
      <c r="E172" s="20" t="s">
        <v>6099</v>
      </c>
      <c r="F172" s="22">
        <v>44895</v>
      </c>
      <c r="G172" s="22">
        <v>48913</v>
      </c>
      <c r="H172" s="34">
        <v>500</v>
      </c>
    </row>
    <row r="173" spans="2:8" s="31" customFormat="1" x14ac:dyDescent="0.2">
      <c r="B173" s="27">
        <v>170</v>
      </c>
      <c r="C173" s="20" t="s">
        <v>4125</v>
      </c>
      <c r="D173" s="20" t="s">
        <v>3</v>
      </c>
      <c r="E173" s="20" t="s">
        <v>4126</v>
      </c>
      <c r="F173" s="22">
        <v>44167</v>
      </c>
      <c r="G173" s="22">
        <v>48915</v>
      </c>
      <c r="H173" s="34">
        <v>1000</v>
      </c>
    </row>
    <row r="174" spans="2:8" s="31" customFormat="1" x14ac:dyDescent="0.2">
      <c r="B174" s="27">
        <v>171</v>
      </c>
      <c r="C174" s="20" t="s">
        <v>2156</v>
      </c>
      <c r="D174" s="20" t="s">
        <v>3</v>
      </c>
      <c r="E174" s="20" t="s">
        <v>2157</v>
      </c>
      <c r="F174" s="22">
        <v>43439</v>
      </c>
      <c r="G174" s="22">
        <v>48918</v>
      </c>
      <c r="H174" s="34">
        <v>1000</v>
      </c>
    </row>
    <row r="175" spans="2:8" s="31" customFormat="1" x14ac:dyDescent="0.2">
      <c r="B175" s="27">
        <v>172</v>
      </c>
      <c r="C175" s="20" t="s">
        <v>2260</v>
      </c>
      <c r="D175" s="20" t="s">
        <v>3</v>
      </c>
      <c r="E175" s="20" t="s">
        <v>2261</v>
      </c>
      <c r="F175" s="22">
        <v>43481</v>
      </c>
      <c r="G175" s="22">
        <v>48960</v>
      </c>
      <c r="H175" s="34">
        <v>1039.8</v>
      </c>
    </row>
    <row r="176" spans="2:8" s="31" customFormat="1" x14ac:dyDescent="0.2">
      <c r="B176" s="27">
        <v>173</v>
      </c>
      <c r="C176" s="20" t="s">
        <v>3096</v>
      </c>
      <c r="D176" s="20" t="s">
        <v>3</v>
      </c>
      <c r="E176" s="20" t="s">
        <v>3097</v>
      </c>
      <c r="F176" s="22">
        <v>43852</v>
      </c>
      <c r="G176" s="22">
        <v>48966</v>
      </c>
      <c r="H176" s="34">
        <v>1000</v>
      </c>
    </row>
    <row r="177" spans="2:8" s="31" customFormat="1" x14ac:dyDescent="0.2">
      <c r="B177" s="27">
        <v>174</v>
      </c>
      <c r="C177" s="20" t="s">
        <v>8979</v>
      </c>
      <c r="D177" s="20" t="s">
        <v>3</v>
      </c>
      <c r="E177" s="20" t="s">
        <v>8980</v>
      </c>
      <c r="F177" s="22">
        <v>45693</v>
      </c>
      <c r="G177" s="22">
        <v>48980</v>
      </c>
      <c r="H177" s="34">
        <v>1000</v>
      </c>
    </row>
    <row r="178" spans="2:8" s="31" customFormat="1" x14ac:dyDescent="0.2">
      <c r="B178" s="27">
        <v>175</v>
      </c>
      <c r="C178" s="20" t="s">
        <v>3129</v>
      </c>
      <c r="D178" s="20" t="s">
        <v>3</v>
      </c>
      <c r="E178" s="20" t="s">
        <v>3130</v>
      </c>
      <c r="F178" s="22">
        <v>43866</v>
      </c>
      <c r="G178" s="22">
        <v>48980</v>
      </c>
      <c r="H178" s="34">
        <v>1000</v>
      </c>
    </row>
    <row r="179" spans="2:8" s="31" customFormat="1" x14ac:dyDescent="0.2">
      <c r="B179" s="27">
        <v>176</v>
      </c>
      <c r="C179" s="20" t="s">
        <v>9129</v>
      </c>
      <c r="D179" s="20" t="s">
        <v>3</v>
      </c>
      <c r="E179" s="20" t="s">
        <v>9130</v>
      </c>
      <c r="F179" s="22">
        <v>45721</v>
      </c>
      <c r="G179" s="22">
        <v>49008</v>
      </c>
      <c r="H179" s="34">
        <v>1000</v>
      </c>
    </row>
    <row r="180" spans="2:8" s="31" customFormat="1" x14ac:dyDescent="0.2">
      <c r="B180" s="27">
        <v>177</v>
      </c>
      <c r="C180" s="20" t="s">
        <v>3268</v>
      </c>
      <c r="D180" s="20" t="s">
        <v>3</v>
      </c>
      <c r="E180" s="20" t="s">
        <v>3269</v>
      </c>
      <c r="F180" s="22">
        <v>43901</v>
      </c>
      <c r="G180" s="22">
        <v>49014</v>
      </c>
      <c r="H180" s="34">
        <v>1000</v>
      </c>
    </row>
    <row r="181" spans="2:8" s="31" customFormat="1" x14ac:dyDescent="0.2">
      <c r="B181" s="27">
        <v>178</v>
      </c>
      <c r="C181" s="20" t="s">
        <v>9377</v>
      </c>
      <c r="D181" s="20" t="s">
        <v>3</v>
      </c>
      <c r="E181" s="20" t="s">
        <v>9378</v>
      </c>
      <c r="F181" s="22">
        <v>45751</v>
      </c>
      <c r="G181" s="22">
        <v>49038</v>
      </c>
      <c r="H181" s="34">
        <v>1000</v>
      </c>
    </row>
    <row r="182" spans="2:8" s="31" customFormat="1" x14ac:dyDescent="0.2">
      <c r="B182" s="27">
        <v>179</v>
      </c>
      <c r="C182" s="20" t="s">
        <v>5495</v>
      </c>
      <c r="D182" s="20" t="s">
        <v>3</v>
      </c>
      <c r="E182" s="20" t="s">
        <v>5496</v>
      </c>
      <c r="F182" s="22">
        <v>44659</v>
      </c>
      <c r="G182" s="22">
        <v>49042</v>
      </c>
      <c r="H182" s="34">
        <v>1000</v>
      </c>
    </row>
    <row r="183" spans="2:8" s="31" customFormat="1" x14ac:dyDescent="0.2">
      <c r="B183" s="27">
        <v>180</v>
      </c>
      <c r="C183" s="20" t="s">
        <v>9453</v>
      </c>
      <c r="D183" s="20" t="s">
        <v>3</v>
      </c>
      <c r="E183" s="20" t="s">
        <v>9454</v>
      </c>
      <c r="F183" s="22">
        <v>45784</v>
      </c>
      <c r="G183" s="22">
        <v>49071</v>
      </c>
      <c r="H183" s="34">
        <v>1822.03</v>
      </c>
    </row>
    <row r="184" spans="2:8" s="31" customFormat="1" x14ac:dyDescent="0.2">
      <c r="B184" s="27">
        <v>181</v>
      </c>
      <c r="C184" s="20" t="s">
        <v>2525</v>
      </c>
      <c r="D184" s="20" t="s">
        <v>3</v>
      </c>
      <c r="E184" s="20" t="s">
        <v>2526</v>
      </c>
      <c r="F184" s="22">
        <v>43600</v>
      </c>
      <c r="G184" s="22">
        <v>49079</v>
      </c>
      <c r="H184" s="34">
        <v>1000</v>
      </c>
    </row>
    <row r="185" spans="2:8" s="31" customFormat="1" x14ac:dyDescent="0.2">
      <c r="B185" s="27">
        <v>182</v>
      </c>
      <c r="C185" s="20" t="s">
        <v>6668</v>
      </c>
      <c r="D185" s="20" t="s">
        <v>3</v>
      </c>
      <c r="E185" s="20" t="s">
        <v>6669</v>
      </c>
      <c r="F185" s="22">
        <v>45070</v>
      </c>
      <c r="G185" s="22">
        <v>49088</v>
      </c>
      <c r="H185" s="34">
        <v>1000</v>
      </c>
    </row>
    <row r="186" spans="2:8" s="31" customFormat="1" x14ac:dyDescent="0.2">
      <c r="B186" s="27">
        <v>183</v>
      </c>
      <c r="C186" s="20" t="s">
        <v>5561</v>
      </c>
      <c r="D186" s="20" t="s">
        <v>3</v>
      </c>
      <c r="E186" s="20" t="s">
        <v>5562</v>
      </c>
      <c r="F186" s="22">
        <v>44713</v>
      </c>
      <c r="G186" s="22">
        <v>49096</v>
      </c>
      <c r="H186" s="34">
        <v>1000</v>
      </c>
    </row>
    <row r="187" spans="2:8" s="31" customFormat="1" x14ac:dyDescent="0.2">
      <c r="B187" s="27">
        <v>184</v>
      </c>
      <c r="C187" s="20" t="s">
        <v>9545</v>
      </c>
      <c r="D187" s="20" t="s">
        <v>3</v>
      </c>
      <c r="E187" s="20" t="s">
        <v>9546</v>
      </c>
      <c r="F187" s="22">
        <v>45812</v>
      </c>
      <c r="G187" s="22">
        <v>49099</v>
      </c>
      <c r="H187" s="34">
        <v>1000</v>
      </c>
    </row>
    <row r="188" spans="2:8" s="31" customFormat="1" x14ac:dyDescent="0.2">
      <c r="B188" s="27">
        <v>185</v>
      </c>
      <c r="C188" s="20" t="s">
        <v>9585</v>
      </c>
      <c r="D188" s="20" t="s">
        <v>3</v>
      </c>
      <c r="E188" s="20" t="s">
        <v>9586</v>
      </c>
      <c r="F188" s="22">
        <v>45819</v>
      </c>
      <c r="G188" s="22">
        <v>49106</v>
      </c>
      <c r="H188" s="34">
        <v>1000</v>
      </c>
    </row>
    <row r="189" spans="2:8" s="31" customFormat="1" x14ac:dyDescent="0.2">
      <c r="B189" s="27">
        <v>186</v>
      </c>
      <c r="C189" s="20" t="s">
        <v>5626</v>
      </c>
      <c r="D189" s="20" t="s">
        <v>3</v>
      </c>
      <c r="E189" s="20" t="s">
        <v>5627</v>
      </c>
      <c r="F189" s="22">
        <v>44741</v>
      </c>
      <c r="G189" s="22">
        <v>49124</v>
      </c>
      <c r="H189" s="34">
        <v>500</v>
      </c>
    </row>
    <row r="190" spans="2:8" s="31" customFormat="1" x14ac:dyDescent="0.2">
      <c r="B190" s="27">
        <v>187</v>
      </c>
      <c r="C190" s="20" t="s">
        <v>6838</v>
      </c>
      <c r="D190" s="20" t="s">
        <v>3</v>
      </c>
      <c r="E190" s="20" t="s">
        <v>6839</v>
      </c>
      <c r="F190" s="22">
        <v>45112</v>
      </c>
      <c r="G190" s="22">
        <v>49130</v>
      </c>
      <c r="H190" s="34">
        <v>1000</v>
      </c>
    </row>
    <row r="191" spans="2:8" s="31" customFormat="1" x14ac:dyDescent="0.2">
      <c r="B191" s="27">
        <v>188</v>
      </c>
      <c r="C191" s="21" t="s">
        <v>9712</v>
      </c>
      <c r="D191" s="21" t="s">
        <v>3</v>
      </c>
      <c r="E191" s="21" t="s">
        <v>9713</v>
      </c>
      <c r="F191" s="22">
        <v>45854</v>
      </c>
      <c r="G191" s="22">
        <v>49141</v>
      </c>
      <c r="H191" s="35">
        <v>2100</v>
      </c>
    </row>
    <row r="192" spans="2:8" s="31" customFormat="1" x14ac:dyDescent="0.2">
      <c r="B192" s="27">
        <v>189</v>
      </c>
      <c r="C192" s="20" t="s">
        <v>2645</v>
      </c>
      <c r="D192" s="20" t="s">
        <v>3</v>
      </c>
      <c r="E192" s="20" t="s">
        <v>2646</v>
      </c>
      <c r="F192" s="22">
        <v>43670</v>
      </c>
      <c r="G192" s="22">
        <v>49149</v>
      </c>
      <c r="H192" s="34">
        <v>323</v>
      </c>
    </row>
    <row r="193" spans="2:8" s="31" customFormat="1" x14ac:dyDescent="0.2">
      <c r="B193" s="27">
        <v>190</v>
      </c>
      <c r="C193" s="20" t="s">
        <v>2657</v>
      </c>
      <c r="D193" s="20" t="s">
        <v>3</v>
      </c>
      <c r="E193" s="20" t="s">
        <v>2658</v>
      </c>
      <c r="F193" s="22">
        <v>43677</v>
      </c>
      <c r="G193" s="22">
        <v>49156</v>
      </c>
      <c r="H193" s="34">
        <v>763</v>
      </c>
    </row>
    <row r="194" spans="2:8" s="31" customFormat="1" x14ac:dyDescent="0.2">
      <c r="B194" s="27">
        <v>191</v>
      </c>
      <c r="C194" s="20" t="s">
        <v>5746</v>
      </c>
      <c r="D194" s="20" t="s">
        <v>3</v>
      </c>
      <c r="E194" s="20" t="s">
        <v>5747</v>
      </c>
      <c r="F194" s="22">
        <v>44776</v>
      </c>
      <c r="G194" s="22">
        <v>49159</v>
      </c>
      <c r="H194" s="34">
        <v>1000</v>
      </c>
    </row>
    <row r="195" spans="2:8" s="31" customFormat="1" x14ac:dyDescent="0.2">
      <c r="B195" s="27">
        <v>192</v>
      </c>
      <c r="C195" s="21" t="s">
        <v>9790</v>
      </c>
      <c r="D195" s="21" t="s">
        <v>3</v>
      </c>
      <c r="E195" s="21" t="s">
        <v>9791</v>
      </c>
      <c r="F195" s="23">
        <v>45875</v>
      </c>
      <c r="G195" s="23">
        <v>49162</v>
      </c>
      <c r="H195" s="35">
        <v>2000</v>
      </c>
    </row>
    <row r="196" spans="2:8" s="31" customFormat="1" x14ac:dyDescent="0.2">
      <c r="B196" s="27">
        <v>193</v>
      </c>
      <c r="C196" s="20" t="s">
        <v>6984</v>
      </c>
      <c r="D196" s="20" t="s">
        <v>3</v>
      </c>
      <c r="E196" s="20" t="s">
        <v>6985</v>
      </c>
      <c r="F196" s="22">
        <v>45168</v>
      </c>
      <c r="G196" s="22">
        <v>49186</v>
      </c>
      <c r="H196" s="34">
        <v>1000</v>
      </c>
    </row>
    <row r="197" spans="2:8" s="31" customFormat="1" x14ac:dyDescent="0.2">
      <c r="B197" s="27">
        <v>194</v>
      </c>
      <c r="C197" s="25" t="s">
        <v>9893</v>
      </c>
      <c r="D197" s="25" t="s">
        <v>3</v>
      </c>
      <c r="E197" s="25" t="s">
        <v>9894</v>
      </c>
      <c r="F197" s="26">
        <v>45903</v>
      </c>
      <c r="G197" s="26">
        <v>49190</v>
      </c>
      <c r="H197" s="36">
        <v>1000</v>
      </c>
    </row>
    <row r="198" spans="2:8" s="31" customFormat="1" x14ac:dyDescent="0.2">
      <c r="B198" s="27">
        <v>195</v>
      </c>
      <c r="C198" s="20" t="s">
        <v>8451</v>
      </c>
      <c r="D198" s="20" t="s">
        <v>3</v>
      </c>
      <c r="E198" s="20" t="s">
        <v>8452</v>
      </c>
      <c r="F198" s="22">
        <v>45539</v>
      </c>
      <c r="G198" s="22">
        <v>49191</v>
      </c>
      <c r="H198" s="34">
        <v>1000</v>
      </c>
    </row>
    <row r="199" spans="2:8" s="31" customFormat="1" x14ac:dyDescent="0.2">
      <c r="B199" s="27">
        <v>196</v>
      </c>
      <c r="C199" s="20" t="s">
        <v>2792</v>
      </c>
      <c r="D199" s="20" t="s">
        <v>3</v>
      </c>
      <c r="E199" s="20" t="s">
        <v>2793</v>
      </c>
      <c r="F199" s="22">
        <v>43726</v>
      </c>
      <c r="G199" s="22">
        <v>49205</v>
      </c>
      <c r="H199" s="34">
        <v>1000</v>
      </c>
    </row>
    <row r="200" spans="2:8" s="31" customFormat="1" x14ac:dyDescent="0.2">
      <c r="B200" s="27">
        <v>197</v>
      </c>
      <c r="C200" s="20" t="s">
        <v>5900</v>
      </c>
      <c r="D200" s="20" t="s">
        <v>3</v>
      </c>
      <c r="E200" s="20" t="s">
        <v>5901</v>
      </c>
      <c r="F200" s="22">
        <v>44832</v>
      </c>
      <c r="G200" s="22">
        <v>49215</v>
      </c>
      <c r="H200" s="34">
        <v>500</v>
      </c>
    </row>
    <row r="201" spans="2:8" s="31" customFormat="1" x14ac:dyDescent="0.2">
      <c r="B201" s="27">
        <v>198</v>
      </c>
      <c r="C201" s="20" t="s">
        <v>7110</v>
      </c>
      <c r="D201" s="20" t="s">
        <v>3</v>
      </c>
      <c r="E201" s="20" t="s">
        <v>7111</v>
      </c>
      <c r="F201" s="22">
        <v>45203</v>
      </c>
      <c r="G201" s="22">
        <v>49221</v>
      </c>
      <c r="H201" s="34">
        <v>1000</v>
      </c>
    </row>
    <row r="202" spans="2:8" s="31" customFormat="1" x14ac:dyDescent="0.2">
      <c r="B202" s="27">
        <v>199</v>
      </c>
      <c r="C202" s="20" t="s">
        <v>4978</v>
      </c>
      <c r="D202" s="20" t="s">
        <v>3</v>
      </c>
      <c r="E202" s="20" t="s">
        <v>4979</v>
      </c>
      <c r="F202" s="22">
        <v>44475</v>
      </c>
      <c r="G202" s="22">
        <v>49223</v>
      </c>
      <c r="H202" s="34">
        <v>1000</v>
      </c>
    </row>
    <row r="203" spans="2:8" s="31" customFormat="1" x14ac:dyDescent="0.2">
      <c r="B203" s="27">
        <v>200</v>
      </c>
      <c r="C203" s="20" t="s">
        <v>4000</v>
      </c>
      <c r="D203" s="20" t="s">
        <v>3</v>
      </c>
      <c r="E203" s="20" t="s">
        <v>4001</v>
      </c>
      <c r="F203" s="22">
        <v>44139</v>
      </c>
      <c r="G203" s="22">
        <v>49252</v>
      </c>
      <c r="H203" s="34">
        <v>1000</v>
      </c>
    </row>
    <row r="204" spans="2:8" s="31" customFormat="1" x14ac:dyDescent="0.2">
      <c r="B204" s="27">
        <v>201</v>
      </c>
      <c r="C204" s="20" t="s">
        <v>8701</v>
      </c>
      <c r="D204" s="20" t="s">
        <v>3</v>
      </c>
      <c r="E204" s="20" t="s">
        <v>8702</v>
      </c>
      <c r="F204" s="22">
        <v>45623</v>
      </c>
      <c r="G204" s="22">
        <v>49275</v>
      </c>
      <c r="H204" s="34">
        <v>1000</v>
      </c>
    </row>
    <row r="205" spans="2:8" s="31" customFormat="1" x14ac:dyDescent="0.2">
      <c r="B205" s="27">
        <v>202</v>
      </c>
      <c r="C205" s="20" t="s">
        <v>8738</v>
      </c>
      <c r="D205" s="20" t="s">
        <v>3</v>
      </c>
      <c r="E205" s="20" t="s">
        <v>8739</v>
      </c>
      <c r="F205" s="22">
        <v>45630</v>
      </c>
      <c r="G205" s="22">
        <v>49282</v>
      </c>
      <c r="H205" s="34">
        <v>1237</v>
      </c>
    </row>
    <row r="206" spans="2:8" s="31" customFormat="1" x14ac:dyDescent="0.2">
      <c r="B206" s="27">
        <v>203</v>
      </c>
      <c r="C206" s="21" t="s">
        <v>10367</v>
      </c>
      <c r="D206" s="21" t="s">
        <v>3</v>
      </c>
      <c r="E206" s="21" t="s">
        <v>10368</v>
      </c>
      <c r="F206" s="23">
        <v>46022</v>
      </c>
      <c r="G206" s="23">
        <v>49309</v>
      </c>
      <c r="H206" s="35">
        <v>1000</v>
      </c>
    </row>
    <row r="207" spans="2:8" s="31" customFormat="1" x14ac:dyDescent="0.2">
      <c r="B207" s="27">
        <v>204</v>
      </c>
      <c r="C207" s="20" t="s">
        <v>3074</v>
      </c>
      <c r="D207" s="20" t="s">
        <v>3</v>
      </c>
      <c r="E207" s="20" t="s">
        <v>3075</v>
      </c>
      <c r="F207" s="22">
        <v>43845</v>
      </c>
      <c r="G207" s="22">
        <v>49324</v>
      </c>
      <c r="H207" s="34">
        <v>1000</v>
      </c>
    </row>
    <row r="208" spans="2:8" s="31" customFormat="1" x14ac:dyDescent="0.2">
      <c r="B208" s="27">
        <v>205</v>
      </c>
      <c r="C208" s="20" t="s">
        <v>6254</v>
      </c>
      <c r="D208" s="20" t="s">
        <v>3</v>
      </c>
      <c r="E208" s="20" t="s">
        <v>6255</v>
      </c>
      <c r="F208" s="22">
        <v>44951</v>
      </c>
      <c r="G208" s="22">
        <v>49334</v>
      </c>
      <c r="H208" s="34">
        <v>1000</v>
      </c>
    </row>
    <row r="209" spans="2:8" s="31" customFormat="1" x14ac:dyDescent="0.2">
      <c r="B209" s="27">
        <v>206</v>
      </c>
      <c r="C209" s="21" t="s">
        <v>10505</v>
      </c>
      <c r="D209" s="21" t="s">
        <v>3</v>
      </c>
      <c r="E209" s="21" t="s">
        <v>10506</v>
      </c>
      <c r="F209" s="23">
        <v>46050</v>
      </c>
      <c r="G209" s="23">
        <v>49337</v>
      </c>
      <c r="H209" s="35">
        <f>1000+1000</f>
        <v>2000</v>
      </c>
    </row>
    <row r="210" spans="2:8" s="31" customFormat="1" x14ac:dyDescent="0.2">
      <c r="B210" s="27">
        <v>207</v>
      </c>
      <c r="C210" s="20" t="s">
        <v>4288</v>
      </c>
      <c r="D210" s="20" t="s">
        <v>3</v>
      </c>
      <c r="E210" s="20" t="s">
        <v>4289</v>
      </c>
      <c r="F210" s="22">
        <v>44230</v>
      </c>
      <c r="G210" s="22">
        <v>49343</v>
      </c>
      <c r="H210" s="34">
        <v>1000</v>
      </c>
    </row>
    <row r="211" spans="2:8" s="31" customFormat="1" x14ac:dyDescent="0.2">
      <c r="B211" s="27">
        <v>208</v>
      </c>
      <c r="C211" s="20" t="s">
        <v>8981</v>
      </c>
      <c r="D211" s="20" t="s">
        <v>3</v>
      </c>
      <c r="E211" s="20" t="s">
        <v>8982</v>
      </c>
      <c r="F211" s="22">
        <v>45693</v>
      </c>
      <c r="G211" s="22">
        <v>49345</v>
      </c>
      <c r="H211" s="34">
        <v>1000</v>
      </c>
    </row>
    <row r="212" spans="2:8" s="31" customFormat="1" x14ac:dyDescent="0.2">
      <c r="B212" s="27">
        <v>209</v>
      </c>
      <c r="C212" s="20" t="s">
        <v>9131</v>
      </c>
      <c r="D212" s="20" t="s">
        <v>3</v>
      </c>
      <c r="E212" s="20" t="s">
        <v>9132</v>
      </c>
      <c r="F212" s="22">
        <v>45721</v>
      </c>
      <c r="G212" s="22">
        <v>49373</v>
      </c>
      <c r="H212" s="34">
        <v>1000</v>
      </c>
    </row>
    <row r="213" spans="2:8" s="31" customFormat="1" x14ac:dyDescent="0.2">
      <c r="B213" s="27">
        <v>210</v>
      </c>
      <c r="C213" s="20" t="s">
        <v>3270</v>
      </c>
      <c r="D213" s="20" t="s">
        <v>3</v>
      </c>
      <c r="E213" s="20" t="s">
        <v>3271</v>
      </c>
      <c r="F213" s="22">
        <v>43901</v>
      </c>
      <c r="G213" s="22">
        <v>49379</v>
      </c>
      <c r="H213" s="34">
        <v>1000</v>
      </c>
    </row>
    <row r="214" spans="2:8" s="31" customFormat="1" x14ac:dyDescent="0.2">
      <c r="B214" s="27">
        <v>211</v>
      </c>
      <c r="C214" s="20" t="s">
        <v>9296</v>
      </c>
      <c r="D214" s="20" t="s">
        <v>3</v>
      </c>
      <c r="E214" s="20" t="s">
        <v>9297</v>
      </c>
      <c r="F214" s="22">
        <v>45742</v>
      </c>
      <c r="G214" s="22">
        <v>49394</v>
      </c>
      <c r="H214" s="34">
        <v>1148</v>
      </c>
    </row>
    <row r="215" spans="2:8" s="31" customFormat="1" x14ac:dyDescent="0.2">
      <c r="B215" s="27">
        <v>212</v>
      </c>
      <c r="C215" s="20" t="s">
        <v>2464</v>
      </c>
      <c r="D215" s="20" t="s">
        <v>3</v>
      </c>
      <c r="E215" s="20" t="s">
        <v>2465</v>
      </c>
      <c r="F215" s="22">
        <v>43565</v>
      </c>
      <c r="G215" s="22">
        <v>49409</v>
      </c>
      <c r="H215" s="34">
        <v>1000</v>
      </c>
    </row>
    <row r="216" spans="2:8" s="31" customFormat="1" x14ac:dyDescent="0.2">
      <c r="B216" s="27">
        <v>213</v>
      </c>
      <c r="C216" s="20" t="s">
        <v>9455</v>
      </c>
      <c r="D216" s="20" t="s">
        <v>3</v>
      </c>
      <c r="E216" s="20" t="s">
        <v>9456</v>
      </c>
      <c r="F216" s="22">
        <v>45784</v>
      </c>
      <c r="G216" s="22">
        <v>49436</v>
      </c>
      <c r="H216" s="34">
        <v>2000</v>
      </c>
    </row>
    <row r="217" spans="2:8" s="31" customFormat="1" x14ac:dyDescent="0.2">
      <c r="B217" s="27">
        <v>214</v>
      </c>
      <c r="C217" s="20" t="s">
        <v>4590</v>
      </c>
      <c r="D217" s="20" t="s">
        <v>3</v>
      </c>
      <c r="E217" s="20" t="s">
        <v>4591</v>
      </c>
      <c r="F217" s="22">
        <v>44335</v>
      </c>
      <c r="G217" s="22">
        <v>49448</v>
      </c>
      <c r="H217" s="34">
        <v>1000</v>
      </c>
    </row>
    <row r="218" spans="2:8" s="31" customFormat="1" x14ac:dyDescent="0.2">
      <c r="B218" s="27">
        <v>215</v>
      </c>
      <c r="C218" s="20" t="s">
        <v>6696</v>
      </c>
      <c r="D218" s="20" t="s">
        <v>3</v>
      </c>
      <c r="E218" s="20" t="s">
        <v>6697</v>
      </c>
      <c r="F218" s="22">
        <v>45077</v>
      </c>
      <c r="G218" s="22">
        <v>49460</v>
      </c>
      <c r="H218" s="34">
        <v>1000</v>
      </c>
    </row>
    <row r="219" spans="2:8" s="31" customFormat="1" x14ac:dyDescent="0.2">
      <c r="B219" s="27">
        <v>216</v>
      </c>
      <c r="C219" s="20" t="s">
        <v>5585</v>
      </c>
      <c r="D219" s="20" t="s">
        <v>3</v>
      </c>
      <c r="E219" s="20" t="s">
        <v>5586</v>
      </c>
      <c r="F219" s="22">
        <v>44720</v>
      </c>
      <c r="G219" s="22">
        <v>49468</v>
      </c>
      <c r="H219" s="34">
        <v>1000</v>
      </c>
    </row>
    <row r="220" spans="2:8" s="31" customFormat="1" x14ac:dyDescent="0.2">
      <c r="B220" s="27">
        <v>217</v>
      </c>
      <c r="C220" s="20" t="s">
        <v>9587</v>
      </c>
      <c r="D220" s="20" t="s">
        <v>3</v>
      </c>
      <c r="E220" s="20" t="s">
        <v>9588</v>
      </c>
      <c r="F220" s="22">
        <v>45819</v>
      </c>
      <c r="G220" s="22">
        <v>49471</v>
      </c>
      <c r="H220" s="34">
        <v>1000</v>
      </c>
    </row>
    <row r="221" spans="2:8" s="31" customFormat="1" x14ac:dyDescent="0.2">
      <c r="B221" s="27">
        <v>218</v>
      </c>
      <c r="C221" s="20" t="s">
        <v>6762</v>
      </c>
      <c r="D221" s="20" t="s">
        <v>3</v>
      </c>
      <c r="E221" s="20" t="s">
        <v>6763</v>
      </c>
      <c r="F221" s="22">
        <v>45091</v>
      </c>
      <c r="G221" s="22">
        <v>49474</v>
      </c>
      <c r="H221" s="34">
        <v>500</v>
      </c>
    </row>
    <row r="222" spans="2:8" s="31" customFormat="1" x14ac:dyDescent="0.2">
      <c r="B222" s="27">
        <v>219</v>
      </c>
      <c r="C222" s="20" t="s">
        <v>8191</v>
      </c>
      <c r="D222" s="20" t="s">
        <v>3</v>
      </c>
      <c r="E222" s="20" t="s">
        <v>8192</v>
      </c>
      <c r="F222" s="22">
        <v>45469</v>
      </c>
      <c r="G222" s="22">
        <v>49486</v>
      </c>
      <c r="H222" s="34">
        <v>1000</v>
      </c>
    </row>
    <row r="223" spans="2:8" s="31" customFormat="1" x14ac:dyDescent="0.2">
      <c r="B223" s="27">
        <v>220</v>
      </c>
      <c r="C223" s="20" t="s">
        <v>9678</v>
      </c>
      <c r="D223" s="20" t="s">
        <v>3</v>
      </c>
      <c r="E223" s="20" t="s">
        <v>9664</v>
      </c>
      <c r="F223" s="22">
        <v>45840</v>
      </c>
      <c r="G223" s="22">
        <v>49492</v>
      </c>
      <c r="H223" s="34">
        <v>1000</v>
      </c>
    </row>
    <row r="224" spans="2:8" s="31" customFormat="1" x14ac:dyDescent="0.2">
      <c r="B224" s="27">
        <v>221</v>
      </c>
      <c r="C224" s="20" t="s">
        <v>4769</v>
      </c>
      <c r="D224" s="20" t="s">
        <v>3</v>
      </c>
      <c r="E224" s="20" t="s">
        <v>4770</v>
      </c>
      <c r="F224" s="22">
        <v>44391</v>
      </c>
      <c r="G224" s="22">
        <v>49504</v>
      </c>
      <c r="H224" s="34">
        <v>1000</v>
      </c>
    </row>
    <row r="225" spans="2:8" s="31" customFormat="1" x14ac:dyDescent="0.2">
      <c r="B225" s="27">
        <v>222</v>
      </c>
      <c r="C225" s="20" t="s">
        <v>6898</v>
      </c>
      <c r="D225" s="20" t="s">
        <v>3</v>
      </c>
      <c r="E225" s="20" t="s">
        <v>6899</v>
      </c>
      <c r="F225" s="22">
        <v>45133</v>
      </c>
      <c r="G225" s="22">
        <v>49516</v>
      </c>
      <c r="H225" s="34">
        <v>1000</v>
      </c>
    </row>
    <row r="226" spans="2:8" s="31" customFormat="1" x14ac:dyDescent="0.2">
      <c r="B226" s="27">
        <v>223</v>
      </c>
      <c r="C226" s="20" t="s">
        <v>3679</v>
      </c>
      <c r="D226" s="20" t="s">
        <v>3</v>
      </c>
      <c r="E226" s="20" t="s">
        <v>3680</v>
      </c>
      <c r="F226" s="22">
        <v>44048</v>
      </c>
      <c r="G226" s="22">
        <v>49526</v>
      </c>
      <c r="H226" s="34">
        <v>1000</v>
      </c>
    </row>
    <row r="227" spans="2:8" s="31" customFormat="1" x14ac:dyDescent="0.2">
      <c r="B227" s="27">
        <v>224</v>
      </c>
      <c r="C227" s="20" t="s">
        <v>5805</v>
      </c>
      <c r="D227" s="20" t="s">
        <v>3</v>
      </c>
      <c r="E227" s="20" t="s">
        <v>5806</v>
      </c>
      <c r="F227" s="22">
        <v>44792</v>
      </c>
      <c r="G227" s="22">
        <v>49540</v>
      </c>
      <c r="H227" s="34">
        <v>500</v>
      </c>
    </row>
    <row r="228" spans="2:8" s="31" customFormat="1" x14ac:dyDescent="0.2">
      <c r="B228" s="27">
        <v>225</v>
      </c>
      <c r="C228" s="20" t="s">
        <v>4869</v>
      </c>
      <c r="D228" s="20" t="s">
        <v>3</v>
      </c>
      <c r="E228" s="20" t="s">
        <v>4870</v>
      </c>
      <c r="F228" s="22">
        <v>44440</v>
      </c>
      <c r="G228" s="22">
        <v>49553</v>
      </c>
      <c r="H228" s="34">
        <v>1000</v>
      </c>
    </row>
    <row r="229" spans="2:8" s="31" customFormat="1" x14ac:dyDescent="0.2">
      <c r="B229" s="27">
        <v>226</v>
      </c>
      <c r="C229" s="20" t="s">
        <v>3774</v>
      </c>
      <c r="D229" s="20" t="s">
        <v>3</v>
      </c>
      <c r="E229" s="20" t="s">
        <v>3775</v>
      </c>
      <c r="F229" s="22">
        <v>44076</v>
      </c>
      <c r="G229" s="22">
        <v>49554</v>
      </c>
      <c r="H229" s="34">
        <v>1000</v>
      </c>
    </row>
    <row r="230" spans="2:8" s="31" customFormat="1" x14ac:dyDescent="0.2">
      <c r="B230" s="27">
        <v>227</v>
      </c>
      <c r="C230" s="20" t="s">
        <v>4935</v>
      </c>
      <c r="D230" s="20" t="s">
        <v>3</v>
      </c>
      <c r="E230" s="20" t="s">
        <v>4936</v>
      </c>
      <c r="F230" s="22">
        <v>44461</v>
      </c>
      <c r="G230" s="22">
        <v>49574</v>
      </c>
      <c r="H230" s="34">
        <v>500</v>
      </c>
    </row>
    <row r="231" spans="2:8" s="31" customFormat="1" x14ac:dyDescent="0.2">
      <c r="B231" s="27">
        <v>228</v>
      </c>
      <c r="C231" s="20" t="s">
        <v>5930</v>
      </c>
      <c r="D231" s="20" t="s">
        <v>3</v>
      </c>
      <c r="E231" s="20" t="s">
        <v>5931</v>
      </c>
      <c r="F231" s="22">
        <v>44838</v>
      </c>
      <c r="G231" s="22">
        <v>49586</v>
      </c>
      <c r="H231" s="34">
        <v>1000</v>
      </c>
    </row>
    <row r="232" spans="2:8" s="31" customFormat="1" x14ac:dyDescent="0.2">
      <c r="B232" s="27">
        <v>229</v>
      </c>
      <c r="C232" s="20" t="s">
        <v>721</v>
      </c>
      <c r="D232" s="20" t="s">
        <v>3</v>
      </c>
      <c r="E232" s="20" t="s">
        <v>722</v>
      </c>
      <c r="F232" s="22">
        <v>42656</v>
      </c>
      <c r="G232" s="22">
        <v>49595</v>
      </c>
      <c r="H232" s="34">
        <v>500</v>
      </c>
    </row>
    <row r="233" spans="2:8" s="31" customFormat="1" x14ac:dyDescent="0.2">
      <c r="B233" s="27">
        <v>230</v>
      </c>
      <c r="C233" s="20" t="s">
        <v>3946</v>
      </c>
      <c r="D233" s="20" t="s">
        <v>3</v>
      </c>
      <c r="E233" s="20" t="s">
        <v>3947</v>
      </c>
      <c r="F233" s="22">
        <v>44125</v>
      </c>
      <c r="G233" s="22">
        <v>49603</v>
      </c>
      <c r="H233" s="34">
        <v>1000</v>
      </c>
    </row>
    <row r="234" spans="2:8" s="31" customFormat="1" x14ac:dyDescent="0.2">
      <c r="B234" s="27">
        <v>231</v>
      </c>
      <c r="C234" s="20" t="s">
        <v>5056</v>
      </c>
      <c r="D234" s="20" t="s">
        <v>3</v>
      </c>
      <c r="E234" s="20" t="s">
        <v>5057</v>
      </c>
      <c r="F234" s="22">
        <v>44502</v>
      </c>
      <c r="G234" s="22">
        <v>49615</v>
      </c>
      <c r="H234" s="34">
        <v>500</v>
      </c>
    </row>
    <row r="235" spans="2:8" s="31" customFormat="1" x14ac:dyDescent="0.2">
      <c r="B235" s="27">
        <v>232</v>
      </c>
      <c r="C235" s="20" t="s">
        <v>7326</v>
      </c>
      <c r="D235" s="20" t="s">
        <v>3</v>
      </c>
      <c r="E235" s="20" t="s">
        <v>7327</v>
      </c>
      <c r="F235" s="22">
        <v>45259</v>
      </c>
      <c r="G235" s="22">
        <v>49642</v>
      </c>
      <c r="H235" s="34">
        <v>1000</v>
      </c>
    </row>
    <row r="236" spans="2:8" s="31" customFormat="1" x14ac:dyDescent="0.2">
      <c r="B236" s="27">
        <v>233</v>
      </c>
      <c r="C236" s="20" t="s">
        <v>4145</v>
      </c>
      <c r="D236" s="20" t="s">
        <v>3</v>
      </c>
      <c r="E236" s="20" t="s">
        <v>3775</v>
      </c>
      <c r="F236" s="22">
        <v>44174</v>
      </c>
      <c r="G236" s="22">
        <v>49652</v>
      </c>
      <c r="H236" s="34">
        <v>1000</v>
      </c>
    </row>
    <row r="237" spans="2:8" s="31" customFormat="1" x14ac:dyDescent="0.2">
      <c r="B237" s="27">
        <v>234</v>
      </c>
      <c r="C237" s="20" t="s">
        <v>5194</v>
      </c>
      <c r="D237" s="20" t="s">
        <v>3</v>
      </c>
      <c r="E237" s="20" t="s">
        <v>5195</v>
      </c>
      <c r="F237" s="22">
        <v>44559</v>
      </c>
      <c r="G237" s="22">
        <v>49672</v>
      </c>
      <c r="H237" s="34">
        <v>250</v>
      </c>
    </row>
    <row r="238" spans="2:8" s="31" customFormat="1" x14ac:dyDescent="0.2">
      <c r="B238" s="27">
        <v>235</v>
      </c>
      <c r="C238" s="21" t="s">
        <v>10369</v>
      </c>
      <c r="D238" s="21" t="s">
        <v>3</v>
      </c>
      <c r="E238" s="21" t="s">
        <v>10370</v>
      </c>
      <c r="F238" s="23">
        <v>46022</v>
      </c>
      <c r="G238" s="23">
        <v>49674</v>
      </c>
      <c r="H238" s="35">
        <v>1000</v>
      </c>
    </row>
    <row r="239" spans="2:8" s="31" customFormat="1" x14ac:dyDescent="0.2">
      <c r="B239" s="27">
        <v>236</v>
      </c>
      <c r="C239" s="20" t="s">
        <v>7462</v>
      </c>
      <c r="D239" s="20" t="s">
        <v>3</v>
      </c>
      <c r="E239" s="20" t="s">
        <v>7219</v>
      </c>
      <c r="F239" s="22">
        <v>45294</v>
      </c>
      <c r="G239" s="22">
        <v>49677</v>
      </c>
      <c r="H239" s="34">
        <v>1000</v>
      </c>
    </row>
    <row r="240" spans="2:8" s="31" customFormat="1" x14ac:dyDescent="0.2">
      <c r="B240" s="27">
        <v>237</v>
      </c>
      <c r="C240" s="21" t="s">
        <v>10412</v>
      </c>
      <c r="D240" s="21" t="s">
        <v>3</v>
      </c>
      <c r="E240" s="21" t="s">
        <v>8027</v>
      </c>
      <c r="F240" s="23">
        <v>46029</v>
      </c>
      <c r="G240" s="23">
        <v>49681</v>
      </c>
      <c r="H240" s="35">
        <v>1000</v>
      </c>
    </row>
    <row r="241" spans="2:8" s="31" customFormat="1" x14ac:dyDescent="0.2">
      <c r="B241" s="27">
        <v>238</v>
      </c>
      <c r="C241" s="20" t="s">
        <v>3107</v>
      </c>
      <c r="D241" s="20" t="s">
        <v>3</v>
      </c>
      <c r="E241" s="20" t="s">
        <v>3108</v>
      </c>
      <c r="F241" s="22">
        <v>43859</v>
      </c>
      <c r="G241" s="22">
        <v>49703</v>
      </c>
      <c r="H241" s="34">
        <v>1000</v>
      </c>
    </row>
    <row r="242" spans="2:8" s="31" customFormat="1" x14ac:dyDescent="0.2">
      <c r="B242" s="27">
        <v>239</v>
      </c>
      <c r="C242" s="20" t="s">
        <v>6294</v>
      </c>
      <c r="D242" s="20" t="s">
        <v>3</v>
      </c>
      <c r="E242" s="20" t="s">
        <v>6295</v>
      </c>
      <c r="F242" s="22">
        <v>44958</v>
      </c>
      <c r="G242" s="22">
        <v>49706</v>
      </c>
      <c r="H242" s="34">
        <v>1000</v>
      </c>
    </row>
    <row r="243" spans="2:8" s="31" customFormat="1" x14ac:dyDescent="0.2">
      <c r="B243" s="27">
        <v>240</v>
      </c>
      <c r="C243" s="20" t="s">
        <v>7610</v>
      </c>
      <c r="D243" s="20" t="s">
        <v>3</v>
      </c>
      <c r="E243" s="20" t="s">
        <v>7611</v>
      </c>
      <c r="F243" s="22">
        <v>45329</v>
      </c>
      <c r="G243" s="22">
        <v>49712</v>
      </c>
      <c r="H243" s="34">
        <v>500</v>
      </c>
    </row>
    <row r="244" spans="2:8" s="31" customFormat="1" x14ac:dyDescent="0.2">
      <c r="B244" s="27">
        <v>241</v>
      </c>
      <c r="C244" s="20" t="s">
        <v>9078</v>
      </c>
      <c r="D244" s="20" t="s">
        <v>3</v>
      </c>
      <c r="E244" s="20" t="s">
        <v>9079</v>
      </c>
      <c r="F244" s="22">
        <v>45715</v>
      </c>
      <c r="G244" s="22">
        <v>49732</v>
      </c>
      <c r="H244" s="34">
        <v>1000</v>
      </c>
    </row>
    <row r="245" spans="2:8" s="31" customFormat="1" x14ac:dyDescent="0.2">
      <c r="B245" s="27">
        <v>242</v>
      </c>
      <c r="C245" s="20" t="s">
        <v>9133</v>
      </c>
      <c r="D245" s="20" t="s">
        <v>3</v>
      </c>
      <c r="E245" s="20" t="s">
        <v>9134</v>
      </c>
      <c r="F245" s="22">
        <v>45721</v>
      </c>
      <c r="G245" s="22">
        <v>49739</v>
      </c>
      <c r="H245" s="34">
        <v>1600</v>
      </c>
    </row>
    <row r="246" spans="2:8" s="31" customFormat="1" x14ac:dyDescent="0.2">
      <c r="B246" s="27">
        <v>243</v>
      </c>
      <c r="C246" s="20" t="s">
        <v>9298</v>
      </c>
      <c r="D246" s="20" t="s">
        <v>3</v>
      </c>
      <c r="E246" s="20" t="s">
        <v>9299</v>
      </c>
      <c r="F246" s="22">
        <v>45742</v>
      </c>
      <c r="G246" s="22">
        <v>49760</v>
      </c>
      <c r="H246" s="34">
        <v>1000</v>
      </c>
    </row>
    <row r="247" spans="2:8" s="31" customFormat="1" x14ac:dyDescent="0.2">
      <c r="B247" s="27">
        <v>244</v>
      </c>
      <c r="C247" s="20" t="s">
        <v>2466</v>
      </c>
      <c r="D247" s="20" t="s">
        <v>3</v>
      </c>
      <c r="E247" s="20" t="s">
        <v>2467</v>
      </c>
      <c r="F247" s="22">
        <v>43565</v>
      </c>
      <c r="G247" s="22">
        <v>49775</v>
      </c>
      <c r="H247" s="34">
        <v>1000</v>
      </c>
    </row>
    <row r="248" spans="2:8" s="31" customFormat="1" x14ac:dyDescent="0.2">
      <c r="B248" s="27">
        <v>245</v>
      </c>
      <c r="C248" s="20" t="s">
        <v>8026</v>
      </c>
      <c r="D248" s="20" t="s">
        <v>3</v>
      </c>
      <c r="E248" s="20" t="s">
        <v>8027</v>
      </c>
      <c r="F248" s="22">
        <v>45414</v>
      </c>
      <c r="G248" s="22">
        <v>49797</v>
      </c>
      <c r="H248" s="34">
        <v>1000</v>
      </c>
    </row>
    <row r="249" spans="2:8" s="31" customFormat="1" x14ac:dyDescent="0.2">
      <c r="B249" s="27">
        <v>246</v>
      </c>
      <c r="C249" s="20" t="s">
        <v>9457</v>
      </c>
      <c r="D249" s="20" t="s">
        <v>3</v>
      </c>
      <c r="E249" s="20" t="s">
        <v>9458</v>
      </c>
      <c r="F249" s="22">
        <v>45784</v>
      </c>
      <c r="G249" s="22">
        <v>49802</v>
      </c>
      <c r="H249" s="34">
        <v>1000</v>
      </c>
    </row>
    <row r="250" spans="2:8" s="31" customFormat="1" x14ac:dyDescent="0.2">
      <c r="B250" s="27">
        <v>247</v>
      </c>
      <c r="C250" s="20" t="s">
        <v>4592</v>
      </c>
      <c r="D250" s="20" t="s">
        <v>3</v>
      </c>
      <c r="E250" s="20" t="s">
        <v>4593</v>
      </c>
      <c r="F250" s="22">
        <v>44335</v>
      </c>
      <c r="G250" s="22">
        <v>49814</v>
      </c>
      <c r="H250" s="34">
        <v>1000</v>
      </c>
    </row>
    <row r="251" spans="2:8" s="31" customFormat="1" x14ac:dyDescent="0.2">
      <c r="B251" s="27">
        <v>248</v>
      </c>
      <c r="C251" s="20" t="s">
        <v>9547</v>
      </c>
      <c r="D251" s="20" t="s">
        <v>3</v>
      </c>
      <c r="E251" s="20" t="s">
        <v>9548</v>
      </c>
      <c r="F251" s="22">
        <v>45812</v>
      </c>
      <c r="G251" s="22">
        <v>49830</v>
      </c>
      <c r="H251" s="34">
        <v>1500</v>
      </c>
    </row>
    <row r="252" spans="2:8" s="31" customFormat="1" x14ac:dyDescent="0.2">
      <c r="B252" s="27">
        <v>249</v>
      </c>
      <c r="C252" s="20" t="s">
        <v>5587</v>
      </c>
      <c r="D252" s="20" t="s">
        <v>3</v>
      </c>
      <c r="E252" s="20" t="s">
        <v>5588</v>
      </c>
      <c r="F252" s="22">
        <v>44720</v>
      </c>
      <c r="G252" s="22">
        <v>49834</v>
      </c>
      <c r="H252" s="34">
        <v>1000</v>
      </c>
    </row>
    <row r="253" spans="2:8" s="31" customFormat="1" x14ac:dyDescent="0.2">
      <c r="B253" s="27">
        <v>250</v>
      </c>
      <c r="C253" s="20" t="s">
        <v>4682</v>
      </c>
      <c r="D253" s="20" t="s">
        <v>3</v>
      </c>
      <c r="E253" s="20" t="s">
        <v>4683</v>
      </c>
      <c r="F253" s="22">
        <v>44370</v>
      </c>
      <c r="G253" s="22">
        <v>49849</v>
      </c>
      <c r="H253" s="34">
        <v>1000</v>
      </c>
    </row>
    <row r="254" spans="2:8" s="31" customFormat="1" x14ac:dyDescent="0.2">
      <c r="B254" s="27">
        <v>251</v>
      </c>
      <c r="C254" s="20" t="s">
        <v>8218</v>
      </c>
      <c r="D254" s="20" t="s">
        <v>3</v>
      </c>
      <c r="E254" s="20" t="s">
        <v>8219</v>
      </c>
      <c r="F254" s="22">
        <v>45476</v>
      </c>
      <c r="G254" s="22">
        <v>49859</v>
      </c>
      <c r="H254" s="34">
        <v>1000</v>
      </c>
    </row>
    <row r="255" spans="2:8" s="31" customFormat="1" x14ac:dyDescent="0.2">
      <c r="B255" s="27">
        <v>252</v>
      </c>
      <c r="C255" s="20" t="s">
        <v>4771</v>
      </c>
      <c r="D255" s="20" t="s">
        <v>3</v>
      </c>
      <c r="E255" s="20" t="s">
        <v>4772</v>
      </c>
      <c r="F255" s="22">
        <v>44391</v>
      </c>
      <c r="G255" s="22">
        <v>49870</v>
      </c>
      <c r="H255" s="34">
        <v>750</v>
      </c>
    </row>
    <row r="256" spans="2:8" s="31" customFormat="1" x14ac:dyDescent="0.2">
      <c r="B256" s="27">
        <v>253</v>
      </c>
      <c r="C256" s="20" t="s">
        <v>5697</v>
      </c>
      <c r="D256" s="20" t="s">
        <v>3</v>
      </c>
      <c r="E256" s="20" t="s">
        <v>5698</v>
      </c>
      <c r="F256" s="22">
        <v>44762</v>
      </c>
      <c r="G256" s="22">
        <v>49876</v>
      </c>
      <c r="H256" s="34">
        <v>1000</v>
      </c>
    </row>
    <row r="257" spans="2:8" s="31" customFormat="1" x14ac:dyDescent="0.2">
      <c r="B257" s="27">
        <v>254</v>
      </c>
      <c r="C257" s="20" t="s">
        <v>5784</v>
      </c>
      <c r="D257" s="20" t="s">
        <v>3</v>
      </c>
      <c r="E257" s="20" t="s">
        <v>5785</v>
      </c>
      <c r="F257" s="22">
        <v>44783</v>
      </c>
      <c r="G257" s="22">
        <v>49897</v>
      </c>
      <c r="H257" s="34">
        <v>1000</v>
      </c>
    </row>
    <row r="258" spans="2:8" s="31" customFormat="1" x14ac:dyDescent="0.2">
      <c r="B258" s="27">
        <v>255</v>
      </c>
      <c r="C258" s="20" t="s">
        <v>643</v>
      </c>
      <c r="D258" s="20" t="s">
        <v>3</v>
      </c>
      <c r="E258" s="20" t="s">
        <v>644</v>
      </c>
      <c r="F258" s="22">
        <v>42606</v>
      </c>
      <c r="G258" s="22">
        <v>49911</v>
      </c>
      <c r="H258" s="34">
        <v>400</v>
      </c>
    </row>
    <row r="259" spans="2:8" s="31" customFormat="1" x14ac:dyDescent="0.2">
      <c r="B259" s="27">
        <v>256</v>
      </c>
      <c r="C259" s="20" t="s">
        <v>8400</v>
      </c>
      <c r="D259" s="20" t="s">
        <v>3</v>
      </c>
      <c r="E259" s="20" t="s">
        <v>8401</v>
      </c>
      <c r="F259" s="22">
        <v>45532</v>
      </c>
      <c r="G259" s="22">
        <v>49915</v>
      </c>
      <c r="H259" s="34">
        <v>1000</v>
      </c>
    </row>
    <row r="260" spans="2:8" s="31" customFormat="1" x14ac:dyDescent="0.2">
      <c r="B260" s="27">
        <v>257</v>
      </c>
      <c r="C260" s="25" t="s">
        <v>9895</v>
      </c>
      <c r="D260" s="25" t="s">
        <v>3</v>
      </c>
      <c r="E260" s="25" t="s">
        <v>9896</v>
      </c>
      <c r="F260" s="26">
        <v>45903</v>
      </c>
      <c r="G260" s="26">
        <v>49921</v>
      </c>
      <c r="H260" s="36">
        <v>1500</v>
      </c>
    </row>
    <row r="261" spans="2:8" s="31" customFormat="1" x14ac:dyDescent="0.2">
      <c r="B261" s="27">
        <v>258</v>
      </c>
      <c r="C261" s="20" t="s">
        <v>3778</v>
      </c>
      <c r="D261" s="20" t="s">
        <v>3</v>
      </c>
      <c r="E261" s="20" t="s">
        <v>3779</v>
      </c>
      <c r="F261" s="22">
        <v>44083</v>
      </c>
      <c r="G261" s="22">
        <v>49927</v>
      </c>
      <c r="H261" s="34">
        <v>1000</v>
      </c>
    </row>
    <row r="262" spans="2:8" s="31" customFormat="1" x14ac:dyDescent="0.2">
      <c r="B262" s="27">
        <v>259</v>
      </c>
      <c r="C262" s="20" t="s">
        <v>4914</v>
      </c>
      <c r="D262" s="20" t="s">
        <v>3</v>
      </c>
      <c r="E262" s="20" t="s">
        <v>4915</v>
      </c>
      <c r="F262" s="22">
        <v>44454</v>
      </c>
      <c r="G262" s="22">
        <v>49933</v>
      </c>
      <c r="H262" s="34">
        <v>1000</v>
      </c>
    </row>
    <row r="263" spans="2:8" s="31" customFormat="1" x14ac:dyDescent="0.2">
      <c r="B263" s="27">
        <v>260</v>
      </c>
      <c r="C263" s="20" t="s">
        <v>7056</v>
      </c>
      <c r="D263" s="20" t="s">
        <v>3</v>
      </c>
      <c r="E263" s="20" t="s">
        <v>7057</v>
      </c>
      <c r="F263" s="22">
        <v>45191</v>
      </c>
      <c r="G263" s="22">
        <v>49940</v>
      </c>
      <c r="H263" s="34">
        <v>1000</v>
      </c>
    </row>
    <row r="264" spans="2:8" s="31" customFormat="1" x14ac:dyDescent="0.2">
      <c r="B264" s="27">
        <v>261</v>
      </c>
      <c r="C264" s="21" t="s">
        <v>10062</v>
      </c>
      <c r="D264" s="21" t="s">
        <v>3</v>
      </c>
      <c r="E264" s="21" t="s">
        <v>10063</v>
      </c>
      <c r="F264" s="23">
        <v>45938</v>
      </c>
      <c r="G264" s="23">
        <v>49956</v>
      </c>
      <c r="H264" s="35">
        <v>1000</v>
      </c>
    </row>
    <row r="265" spans="2:8" s="31" customFormat="1" x14ac:dyDescent="0.2">
      <c r="B265" s="27">
        <v>262</v>
      </c>
      <c r="C265" s="20" t="s">
        <v>5012</v>
      </c>
      <c r="D265" s="20" t="s">
        <v>3</v>
      </c>
      <c r="E265" s="20" t="s">
        <v>4683</v>
      </c>
      <c r="F265" s="22">
        <v>44482</v>
      </c>
      <c r="G265" s="22">
        <v>49961</v>
      </c>
      <c r="H265" s="34">
        <v>1000</v>
      </c>
    </row>
    <row r="266" spans="2:8" s="31" customFormat="1" x14ac:dyDescent="0.2">
      <c r="B266" s="27">
        <v>263</v>
      </c>
      <c r="C266" s="20" t="s">
        <v>7192</v>
      </c>
      <c r="D266" s="20" t="s">
        <v>3</v>
      </c>
      <c r="E266" s="20" t="s">
        <v>7193</v>
      </c>
      <c r="F266" s="22">
        <v>45224</v>
      </c>
      <c r="G266" s="22">
        <v>49973</v>
      </c>
      <c r="H266" s="34">
        <v>1000</v>
      </c>
    </row>
    <row r="267" spans="2:8" s="31" customFormat="1" x14ac:dyDescent="0.2">
      <c r="B267" s="27">
        <v>264</v>
      </c>
      <c r="C267" s="20" t="s">
        <v>5034</v>
      </c>
      <c r="D267" s="20" t="s">
        <v>3</v>
      </c>
      <c r="E267" s="20" t="s">
        <v>5035</v>
      </c>
      <c r="F267" s="22">
        <v>44496</v>
      </c>
      <c r="G267" s="22">
        <v>49975</v>
      </c>
      <c r="H267" s="34">
        <v>500</v>
      </c>
    </row>
    <row r="268" spans="2:8" s="31" customFormat="1" x14ac:dyDescent="0.2">
      <c r="B268" s="27">
        <v>265</v>
      </c>
      <c r="C268" s="20" t="s">
        <v>7218</v>
      </c>
      <c r="D268" s="20" t="s">
        <v>3</v>
      </c>
      <c r="E268" s="20" t="s">
        <v>7219</v>
      </c>
      <c r="F268" s="22">
        <v>45231</v>
      </c>
      <c r="G268" s="22">
        <v>49980</v>
      </c>
      <c r="H268" s="34">
        <v>500</v>
      </c>
    </row>
    <row r="269" spans="2:8" s="31" customFormat="1" x14ac:dyDescent="0.2">
      <c r="B269" s="27">
        <v>266</v>
      </c>
      <c r="C269" s="20" t="s">
        <v>10224</v>
      </c>
      <c r="D269" s="20" t="s">
        <v>3</v>
      </c>
      <c r="E269" s="20" t="s">
        <v>10225</v>
      </c>
      <c r="F269" s="22">
        <v>45994</v>
      </c>
      <c r="G269" s="22">
        <v>50012</v>
      </c>
      <c r="H269" s="34">
        <v>1000</v>
      </c>
    </row>
    <row r="270" spans="2:8" s="31" customFormat="1" x14ac:dyDescent="0.2">
      <c r="B270" s="27">
        <v>267</v>
      </c>
      <c r="C270" s="20" t="s">
        <v>4175</v>
      </c>
      <c r="D270" s="20" t="s">
        <v>3</v>
      </c>
      <c r="E270" s="20" t="s">
        <v>4176</v>
      </c>
      <c r="F270" s="22">
        <v>44195</v>
      </c>
      <c r="G270" s="22">
        <v>50039</v>
      </c>
      <c r="H270" s="34">
        <v>1000</v>
      </c>
    </row>
    <row r="271" spans="2:8" s="31" customFormat="1" x14ac:dyDescent="0.2">
      <c r="B271" s="27">
        <v>268</v>
      </c>
      <c r="C271" s="20" t="s">
        <v>8843</v>
      </c>
      <c r="D271" s="20" t="s">
        <v>3</v>
      </c>
      <c r="E271" s="20" t="s">
        <v>8844</v>
      </c>
      <c r="F271" s="22">
        <v>45658</v>
      </c>
      <c r="G271" s="22">
        <v>50041</v>
      </c>
      <c r="H271" s="34">
        <v>1500</v>
      </c>
    </row>
    <row r="272" spans="2:8" s="31" customFormat="1" x14ac:dyDescent="0.2">
      <c r="B272" s="27">
        <v>269</v>
      </c>
      <c r="C272" s="20" t="s">
        <v>4229</v>
      </c>
      <c r="D272" s="20" t="s">
        <v>3</v>
      </c>
      <c r="E272" s="20" t="s">
        <v>4230</v>
      </c>
      <c r="F272" s="22">
        <v>44209</v>
      </c>
      <c r="G272" s="22">
        <v>50053</v>
      </c>
      <c r="H272" s="34">
        <v>1000</v>
      </c>
    </row>
    <row r="273" spans="2:8" s="31" customFormat="1" x14ac:dyDescent="0.2">
      <c r="B273" s="27">
        <v>270</v>
      </c>
      <c r="C273" s="20" t="s">
        <v>7547</v>
      </c>
      <c r="D273" s="20" t="s">
        <v>3</v>
      </c>
      <c r="E273" s="20" t="s">
        <v>7548</v>
      </c>
      <c r="F273" s="22">
        <v>45315</v>
      </c>
      <c r="G273" s="22">
        <v>50064</v>
      </c>
      <c r="H273" s="34">
        <v>500</v>
      </c>
    </row>
    <row r="274" spans="2:8" s="31" customFormat="1" x14ac:dyDescent="0.2">
      <c r="B274" s="27">
        <v>271</v>
      </c>
      <c r="C274" s="20" t="s">
        <v>4290</v>
      </c>
      <c r="D274" s="20" t="s">
        <v>3</v>
      </c>
      <c r="E274" s="20" t="s">
        <v>4291</v>
      </c>
      <c r="F274" s="22">
        <v>44230</v>
      </c>
      <c r="G274" s="22">
        <v>50074</v>
      </c>
      <c r="H274" s="34">
        <v>1000</v>
      </c>
    </row>
    <row r="275" spans="2:8" s="31" customFormat="1" x14ac:dyDescent="0.2">
      <c r="B275" s="27">
        <v>272</v>
      </c>
      <c r="C275" s="20" t="s">
        <v>10638</v>
      </c>
      <c r="D275" s="20" t="s">
        <v>3</v>
      </c>
      <c r="E275" s="20" t="s">
        <v>10639</v>
      </c>
      <c r="F275" s="22">
        <v>46071</v>
      </c>
      <c r="G275" s="22">
        <v>50089</v>
      </c>
      <c r="H275" s="34">
        <v>500</v>
      </c>
    </row>
    <row r="276" spans="2:8" s="31" customFormat="1" x14ac:dyDescent="0.2">
      <c r="B276" s="27">
        <v>273</v>
      </c>
      <c r="C276" s="20" t="s">
        <v>4365</v>
      </c>
      <c r="D276" s="20" t="s">
        <v>3</v>
      </c>
      <c r="E276" s="20" t="s">
        <v>4366</v>
      </c>
      <c r="F276" s="22">
        <v>44251</v>
      </c>
      <c r="G276" s="22">
        <v>50095</v>
      </c>
      <c r="H276" s="34">
        <v>1314</v>
      </c>
    </row>
    <row r="277" spans="2:8" s="31" customFormat="1" x14ac:dyDescent="0.2">
      <c r="B277" s="27">
        <v>274</v>
      </c>
      <c r="C277" s="20" t="s">
        <v>9300</v>
      </c>
      <c r="D277" s="20" t="s">
        <v>3</v>
      </c>
      <c r="E277" s="20" t="s">
        <v>9301</v>
      </c>
      <c r="F277" s="22">
        <v>45742</v>
      </c>
      <c r="G277" s="22">
        <v>50125</v>
      </c>
      <c r="H277" s="34">
        <v>2000</v>
      </c>
    </row>
    <row r="278" spans="2:8" s="31" customFormat="1" x14ac:dyDescent="0.2">
      <c r="B278" s="27">
        <v>275</v>
      </c>
      <c r="C278" s="20" t="s">
        <v>9379</v>
      </c>
      <c r="D278" s="20" t="s">
        <v>3</v>
      </c>
      <c r="E278" s="20" t="s">
        <v>9380</v>
      </c>
      <c r="F278" s="22">
        <v>45751</v>
      </c>
      <c r="G278" s="22">
        <v>50134</v>
      </c>
      <c r="H278" s="34">
        <v>1000</v>
      </c>
    </row>
    <row r="279" spans="2:8" s="31" customFormat="1" x14ac:dyDescent="0.2">
      <c r="B279" s="27">
        <v>276</v>
      </c>
      <c r="C279" s="20" t="s">
        <v>2468</v>
      </c>
      <c r="D279" s="20" t="s">
        <v>3</v>
      </c>
      <c r="E279" s="20" t="s">
        <v>2469</v>
      </c>
      <c r="F279" s="22">
        <v>43565</v>
      </c>
      <c r="G279" s="22">
        <v>50140</v>
      </c>
      <c r="H279" s="34">
        <v>1000</v>
      </c>
    </row>
    <row r="280" spans="2:8" s="31" customFormat="1" x14ac:dyDescent="0.2">
      <c r="B280" s="27">
        <v>277</v>
      </c>
      <c r="C280" s="20" t="s">
        <v>6615</v>
      </c>
      <c r="D280" s="20" t="s">
        <v>3</v>
      </c>
      <c r="E280" s="20" t="s">
        <v>6616</v>
      </c>
      <c r="F280" s="22">
        <v>45042</v>
      </c>
      <c r="G280" s="22">
        <v>50156</v>
      </c>
      <c r="H280" s="34">
        <v>1000</v>
      </c>
    </row>
    <row r="281" spans="2:8" s="31" customFormat="1" x14ac:dyDescent="0.2">
      <c r="B281" s="27">
        <v>278</v>
      </c>
      <c r="C281" s="20" t="s">
        <v>5508</v>
      </c>
      <c r="D281" s="20" t="s">
        <v>3</v>
      </c>
      <c r="E281" s="20" t="s">
        <v>5509</v>
      </c>
      <c r="F281" s="22">
        <v>44685</v>
      </c>
      <c r="G281" s="22">
        <v>50164</v>
      </c>
      <c r="H281" s="34">
        <v>390</v>
      </c>
    </row>
    <row r="282" spans="2:8" s="31" customFormat="1" x14ac:dyDescent="0.2">
      <c r="B282" s="27">
        <v>279</v>
      </c>
      <c r="C282" s="20" t="s">
        <v>9459</v>
      </c>
      <c r="D282" s="20" t="s">
        <v>3</v>
      </c>
      <c r="E282" s="20" t="s">
        <v>9460</v>
      </c>
      <c r="F282" s="22">
        <v>45784</v>
      </c>
      <c r="G282" s="22">
        <v>50167</v>
      </c>
      <c r="H282" s="34">
        <v>1000</v>
      </c>
    </row>
    <row r="283" spans="2:8" s="31" customFormat="1" x14ac:dyDescent="0.2">
      <c r="B283" s="27">
        <v>280</v>
      </c>
      <c r="C283" s="20" t="s">
        <v>8054</v>
      </c>
      <c r="D283" s="20" t="s">
        <v>3</v>
      </c>
      <c r="E283" s="20" t="s">
        <v>6616</v>
      </c>
      <c r="F283" s="22">
        <v>45420</v>
      </c>
      <c r="G283" s="22">
        <v>50168</v>
      </c>
      <c r="H283" s="34">
        <v>500</v>
      </c>
    </row>
    <row r="284" spans="2:8" s="31" customFormat="1" x14ac:dyDescent="0.2">
      <c r="B284" s="27">
        <v>281</v>
      </c>
      <c r="C284" s="20" t="s">
        <v>4573</v>
      </c>
      <c r="D284" s="20" t="s">
        <v>3</v>
      </c>
      <c r="E284" s="20" t="s">
        <v>4574</v>
      </c>
      <c r="F284" s="22">
        <v>44328</v>
      </c>
      <c r="G284" s="22">
        <v>50172</v>
      </c>
      <c r="H284" s="34">
        <v>1000</v>
      </c>
    </row>
    <row r="285" spans="2:8" s="31" customFormat="1" x14ac:dyDescent="0.2">
      <c r="B285" s="27">
        <v>282</v>
      </c>
      <c r="C285" s="20" t="s">
        <v>9549</v>
      </c>
      <c r="D285" s="20" t="s">
        <v>3</v>
      </c>
      <c r="E285" s="20" t="s">
        <v>9550</v>
      </c>
      <c r="F285" s="22">
        <v>45812</v>
      </c>
      <c r="G285" s="22">
        <v>50195</v>
      </c>
      <c r="H285" s="34">
        <v>1500</v>
      </c>
    </row>
    <row r="286" spans="2:8" s="31" customFormat="1" x14ac:dyDescent="0.2">
      <c r="B286" s="27">
        <v>283</v>
      </c>
      <c r="C286" s="20" t="s">
        <v>6736</v>
      </c>
      <c r="D286" s="20" t="s">
        <v>3</v>
      </c>
      <c r="E286" s="20" t="s">
        <v>6737</v>
      </c>
      <c r="F286" s="22">
        <v>45084</v>
      </c>
      <c r="G286" s="22">
        <v>50198</v>
      </c>
      <c r="H286" s="34">
        <v>1000</v>
      </c>
    </row>
    <row r="287" spans="2:8" s="31" customFormat="1" x14ac:dyDescent="0.2">
      <c r="B287" s="27">
        <v>284</v>
      </c>
      <c r="C287" s="20" t="s">
        <v>5608</v>
      </c>
      <c r="D287" s="20" t="s">
        <v>3</v>
      </c>
      <c r="E287" s="20" t="s">
        <v>5609</v>
      </c>
      <c r="F287" s="22">
        <v>44734</v>
      </c>
      <c r="G287" s="22">
        <v>50213</v>
      </c>
      <c r="H287" s="34">
        <v>500</v>
      </c>
    </row>
    <row r="288" spans="2:8" s="31" customFormat="1" x14ac:dyDescent="0.2">
      <c r="B288" s="27">
        <v>285</v>
      </c>
      <c r="C288" s="20" t="s">
        <v>4684</v>
      </c>
      <c r="D288" s="20" t="s">
        <v>3</v>
      </c>
      <c r="E288" s="20" t="s">
        <v>4685</v>
      </c>
      <c r="F288" s="22">
        <v>44370</v>
      </c>
      <c r="G288" s="22">
        <v>50214</v>
      </c>
      <c r="H288" s="34">
        <v>1000</v>
      </c>
    </row>
    <row r="289" spans="2:8" s="31" customFormat="1" x14ac:dyDescent="0.2">
      <c r="B289" s="27">
        <v>286</v>
      </c>
      <c r="C289" s="20" t="s">
        <v>9679</v>
      </c>
      <c r="D289" s="20" t="s">
        <v>3</v>
      </c>
      <c r="E289" s="20" t="s">
        <v>9665</v>
      </c>
      <c r="F289" s="22">
        <v>45840</v>
      </c>
      <c r="G289" s="22">
        <v>50223</v>
      </c>
      <c r="H289" s="34">
        <v>1000</v>
      </c>
    </row>
    <row r="290" spans="2:8" s="31" customFormat="1" x14ac:dyDescent="0.2">
      <c r="B290" s="27">
        <v>287</v>
      </c>
      <c r="C290" s="20" t="s">
        <v>4744</v>
      </c>
      <c r="D290" s="20" t="s">
        <v>3</v>
      </c>
      <c r="E290" s="20" t="s">
        <v>4745</v>
      </c>
      <c r="F290" s="22">
        <v>44384</v>
      </c>
      <c r="G290" s="22">
        <v>50228</v>
      </c>
      <c r="H290" s="34">
        <v>1000</v>
      </c>
    </row>
    <row r="291" spans="2:8" s="31" customFormat="1" x14ac:dyDescent="0.2">
      <c r="B291" s="27">
        <v>288</v>
      </c>
      <c r="C291" s="20" t="s">
        <v>5720</v>
      </c>
      <c r="D291" s="20" t="s">
        <v>3</v>
      </c>
      <c r="E291" s="20" t="s">
        <v>5721</v>
      </c>
      <c r="F291" s="22">
        <v>44769</v>
      </c>
      <c r="G291" s="22">
        <v>50248</v>
      </c>
      <c r="H291" s="34">
        <v>1000</v>
      </c>
    </row>
    <row r="292" spans="2:8" s="31" customFormat="1" x14ac:dyDescent="0.2">
      <c r="B292" s="27">
        <v>289</v>
      </c>
      <c r="C292" s="20" t="s">
        <v>4812</v>
      </c>
      <c r="D292" s="20" t="s">
        <v>3</v>
      </c>
      <c r="E292" s="20" t="s">
        <v>4813</v>
      </c>
      <c r="F292" s="22">
        <v>44412</v>
      </c>
      <c r="G292" s="22">
        <v>50256</v>
      </c>
      <c r="H292" s="34">
        <v>1000</v>
      </c>
    </row>
    <row r="293" spans="2:8" s="31" customFormat="1" x14ac:dyDescent="0.2">
      <c r="B293" s="27">
        <v>290</v>
      </c>
      <c r="C293" s="20" t="s">
        <v>5825</v>
      </c>
      <c r="D293" s="20" t="s">
        <v>3</v>
      </c>
      <c r="E293" s="20" t="s">
        <v>5826</v>
      </c>
      <c r="F293" s="22">
        <v>44803</v>
      </c>
      <c r="G293" s="22">
        <v>50282</v>
      </c>
      <c r="H293" s="34">
        <v>500</v>
      </c>
    </row>
    <row r="294" spans="2:8" s="31" customFormat="1" x14ac:dyDescent="0.2">
      <c r="B294" s="27">
        <v>291</v>
      </c>
      <c r="C294" s="25" t="s">
        <v>9897</v>
      </c>
      <c r="D294" s="25" t="s">
        <v>3</v>
      </c>
      <c r="E294" s="25" t="s">
        <v>9898</v>
      </c>
      <c r="F294" s="26">
        <v>45903</v>
      </c>
      <c r="G294" s="26">
        <v>50286</v>
      </c>
      <c r="H294" s="36">
        <v>1500</v>
      </c>
    </row>
    <row r="295" spans="2:8" s="31" customFormat="1" x14ac:dyDescent="0.2">
      <c r="B295" s="27">
        <v>292</v>
      </c>
      <c r="C295" s="20" t="s">
        <v>8453</v>
      </c>
      <c r="D295" s="20" t="s">
        <v>3</v>
      </c>
      <c r="E295" s="20" t="s">
        <v>8454</v>
      </c>
      <c r="F295" s="22">
        <v>45539</v>
      </c>
      <c r="G295" s="22">
        <v>50287</v>
      </c>
      <c r="H295" s="34">
        <v>1000</v>
      </c>
    </row>
    <row r="296" spans="2:8" s="31" customFormat="1" x14ac:dyDescent="0.2">
      <c r="B296" s="27">
        <v>293</v>
      </c>
      <c r="C296" s="20" t="s">
        <v>1311</v>
      </c>
      <c r="D296" s="20" t="s">
        <v>3</v>
      </c>
      <c r="E296" s="20" t="s">
        <v>1312</v>
      </c>
      <c r="F296" s="22">
        <v>42991</v>
      </c>
      <c r="G296" s="22">
        <v>50296</v>
      </c>
      <c r="H296" s="34">
        <v>3000</v>
      </c>
    </row>
    <row r="297" spans="2:8" s="31" customFormat="1" x14ac:dyDescent="0.2">
      <c r="B297" s="27">
        <v>294</v>
      </c>
      <c r="C297" s="20" t="s">
        <v>3880</v>
      </c>
      <c r="D297" s="20" t="s">
        <v>3</v>
      </c>
      <c r="E297" s="20" t="s">
        <v>3881</v>
      </c>
      <c r="F297" s="22">
        <v>44111</v>
      </c>
      <c r="G297" s="22">
        <v>50320</v>
      </c>
      <c r="H297" s="34">
        <v>1000</v>
      </c>
    </row>
    <row r="298" spans="2:8" s="31" customFormat="1" x14ac:dyDescent="0.2">
      <c r="B298" s="27">
        <v>295</v>
      </c>
      <c r="C298" s="20" t="s">
        <v>7162</v>
      </c>
      <c r="D298" s="20" t="s">
        <v>3</v>
      </c>
      <c r="E298" s="20" t="s">
        <v>7163</v>
      </c>
      <c r="F298" s="22">
        <v>45217</v>
      </c>
      <c r="G298" s="22">
        <v>50331</v>
      </c>
      <c r="H298" s="34">
        <v>500</v>
      </c>
    </row>
    <row r="299" spans="2:8" s="31" customFormat="1" x14ac:dyDescent="0.2">
      <c r="B299" s="27">
        <v>296</v>
      </c>
      <c r="C299" s="20" t="s">
        <v>5036</v>
      </c>
      <c r="D299" s="20" t="s">
        <v>3</v>
      </c>
      <c r="E299" s="20" t="s">
        <v>5037</v>
      </c>
      <c r="F299" s="22">
        <v>44496</v>
      </c>
      <c r="G299" s="22">
        <v>50340</v>
      </c>
      <c r="H299" s="34">
        <v>500</v>
      </c>
    </row>
    <row r="300" spans="2:8" s="31" customFormat="1" x14ac:dyDescent="0.2">
      <c r="B300" s="27">
        <v>297</v>
      </c>
      <c r="C300" s="20" t="s">
        <v>7220</v>
      </c>
      <c r="D300" s="20" t="s">
        <v>3</v>
      </c>
      <c r="E300" s="20" t="s">
        <v>7221</v>
      </c>
      <c r="F300" s="22">
        <v>45231</v>
      </c>
      <c r="G300" s="22">
        <v>50345</v>
      </c>
      <c r="H300" s="34">
        <v>500</v>
      </c>
    </row>
    <row r="301" spans="2:8" s="31" customFormat="1" x14ac:dyDescent="0.2">
      <c r="B301" s="27">
        <v>298</v>
      </c>
      <c r="C301" s="21" t="s">
        <v>10128</v>
      </c>
      <c r="D301" s="21" t="s">
        <v>3</v>
      </c>
      <c r="E301" s="21" t="s">
        <v>10129</v>
      </c>
      <c r="F301" s="23">
        <v>45967</v>
      </c>
      <c r="G301" s="23">
        <v>50350</v>
      </c>
      <c r="H301" s="35">
        <v>1000</v>
      </c>
    </row>
    <row r="302" spans="2:8" s="31" customFormat="1" x14ac:dyDescent="0.2">
      <c r="B302" s="27">
        <v>299</v>
      </c>
      <c r="C302" s="20" t="s">
        <v>7371</v>
      </c>
      <c r="D302" s="20" t="s">
        <v>3</v>
      </c>
      <c r="E302" s="20" t="s">
        <v>5826</v>
      </c>
      <c r="F302" s="22">
        <v>45266</v>
      </c>
      <c r="G302" s="22">
        <v>50380</v>
      </c>
      <c r="H302" s="34">
        <v>1000</v>
      </c>
    </row>
    <row r="303" spans="2:8" s="31" customFormat="1" x14ac:dyDescent="0.2">
      <c r="B303" s="27">
        <v>300</v>
      </c>
      <c r="C303" s="21" t="s">
        <v>10371</v>
      </c>
      <c r="D303" s="21" t="s">
        <v>3</v>
      </c>
      <c r="E303" s="21" t="s">
        <v>10372</v>
      </c>
      <c r="F303" s="23">
        <v>46022</v>
      </c>
      <c r="G303" s="23">
        <v>50405</v>
      </c>
      <c r="H303" s="35">
        <v>1000</v>
      </c>
    </row>
    <row r="304" spans="2:8" s="31" customFormat="1" x14ac:dyDescent="0.2">
      <c r="B304" s="27">
        <v>301</v>
      </c>
      <c r="C304" s="20" t="s">
        <v>8845</v>
      </c>
      <c r="D304" s="20" t="s">
        <v>3</v>
      </c>
      <c r="E304" s="20" t="s">
        <v>8846</v>
      </c>
      <c r="F304" s="22">
        <v>45658</v>
      </c>
      <c r="G304" s="22">
        <v>50406</v>
      </c>
      <c r="H304" s="34">
        <v>1500</v>
      </c>
    </row>
    <row r="305" spans="2:8" s="31" customFormat="1" x14ac:dyDescent="0.2">
      <c r="B305" s="27">
        <v>302</v>
      </c>
      <c r="C305" s="20" t="s">
        <v>5219</v>
      </c>
      <c r="D305" s="20" t="s">
        <v>3</v>
      </c>
      <c r="E305" s="20" t="s">
        <v>5220</v>
      </c>
      <c r="F305" s="22">
        <v>44566</v>
      </c>
      <c r="G305" s="22">
        <v>50410</v>
      </c>
      <c r="H305" s="34">
        <v>500</v>
      </c>
    </row>
    <row r="306" spans="2:8" s="31" customFormat="1" x14ac:dyDescent="0.2">
      <c r="B306" s="27">
        <v>303</v>
      </c>
      <c r="C306" s="20" t="s">
        <v>7509</v>
      </c>
      <c r="D306" s="20" t="s">
        <v>3</v>
      </c>
      <c r="E306" s="20" t="s">
        <v>7147</v>
      </c>
      <c r="F306" s="22">
        <v>45308</v>
      </c>
      <c r="G306" s="22">
        <v>50422</v>
      </c>
      <c r="H306" s="34">
        <v>1000</v>
      </c>
    </row>
    <row r="307" spans="2:8" s="31" customFormat="1" x14ac:dyDescent="0.2">
      <c r="B307" s="27">
        <v>304</v>
      </c>
      <c r="C307" s="20" t="s">
        <v>8983</v>
      </c>
      <c r="D307" s="20" t="s">
        <v>3</v>
      </c>
      <c r="E307" s="20" t="s">
        <v>8564</v>
      </c>
      <c r="F307" s="22">
        <v>45693</v>
      </c>
      <c r="G307" s="22">
        <v>50441</v>
      </c>
      <c r="H307" s="34">
        <v>1000</v>
      </c>
    </row>
    <row r="308" spans="2:8" s="31" customFormat="1" x14ac:dyDescent="0.2">
      <c r="B308" s="27">
        <v>305</v>
      </c>
      <c r="C308" s="20" t="s">
        <v>5299</v>
      </c>
      <c r="D308" s="20" t="s">
        <v>3</v>
      </c>
      <c r="E308" s="20" t="s">
        <v>5300</v>
      </c>
      <c r="F308" s="22">
        <v>44601</v>
      </c>
      <c r="G308" s="22">
        <v>50445</v>
      </c>
      <c r="H308" s="34">
        <v>1000</v>
      </c>
    </row>
    <row r="309" spans="2:8" s="31" customFormat="1" x14ac:dyDescent="0.2">
      <c r="B309" s="27">
        <v>306</v>
      </c>
      <c r="C309" s="20" t="s">
        <v>7648</v>
      </c>
      <c r="D309" s="20" t="s">
        <v>3</v>
      </c>
      <c r="E309" s="20" t="s">
        <v>7649</v>
      </c>
      <c r="F309" s="22">
        <v>45336</v>
      </c>
      <c r="G309" s="22">
        <v>50450</v>
      </c>
      <c r="H309" s="34">
        <v>500</v>
      </c>
    </row>
    <row r="310" spans="2:8" s="31" customFormat="1" x14ac:dyDescent="0.2">
      <c r="B310" s="27">
        <v>307</v>
      </c>
      <c r="C310" s="20" t="s">
        <v>5388</v>
      </c>
      <c r="D310" s="20" t="s">
        <v>3</v>
      </c>
      <c r="E310" s="20" t="s">
        <v>5389</v>
      </c>
      <c r="F310" s="22">
        <v>44629</v>
      </c>
      <c r="G310" s="22">
        <v>50473</v>
      </c>
      <c r="H310" s="34">
        <v>1000</v>
      </c>
    </row>
    <row r="311" spans="2:8" s="31" customFormat="1" x14ac:dyDescent="0.2">
      <c r="B311" s="27">
        <v>308</v>
      </c>
      <c r="C311" s="20" t="s">
        <v>4534</v>
      </c>
      <c r="D311" s="20" t="s">
        <v>3</v>
      </c>
      <c r="E311" s="20" t="s">
        <v>4535</v>
      </c>
      <c r="F311" s="22">
        <v>44295</v>
      </c>
      <c r="G311" s="22">
        <v>50504</v>
      </c>
      <c r="H311" s="34">
        <v>1000</v>
      </c>
    </row>
    <row r="312" spans="2:8" s="31" customFormat="1" x14ac:dyDescent="0.2">
      <c r="B312" s="27">
        <v>309</v>
      </c>
      <c r="C312" s="20" t="s">
        <v>2470</v>
      </c>
      <c r="D312" s="20" t="s">
        <v>3</v>
      </c>
      <c r="E312" s="20" t="s">
        <v>2471</v>
      </c>
      <c r="F312" s="22">
        <v>43565</v>
      </c>
      <c r="G312" s="22">
        <v>50505</v>
      </c>
      <c r="H312" s="34">
        <v>1000</v>
      </c>
    </row>
    <row r="313" spans="2:8" s="31" customFormat="1" x14ac:dyDescent="0.2">
      <c r="B313" s="27">
        <v>310</v>
      </c>
      <c r="C313" s="20" t="s">
        <v>5502</v>
      </c>
      <c r="D313" s="20" t="s">
        <v>3</v>
      </c>
      <c r="E313" s="20" t="s">
        <v>5503</v>
      </c>
      <c r="F313" s="22">
        <v>44663</v>
      </c>
      <c r="G313" s="22">
        <v>50507</v>
      </c>
      <c r="H313" s="34">
        <v>1000</v>
      </c>
    </row>
    <row r="314" spans="2:8" s="31" customFormat="1" x14ac:dyDescent="0.2">
      <c r="B314" s="27">
        <v>311</v>
      </c>
      <c r="C314" s="20" t="s">
        <v>8055</v>
      </c>
      <c r="D314" s="20" t="s">
        <v>3</v>
      </c>
      <c r="E314" s="20" t="s">
        <v>6971</v>
      </c>
      <c r="F314" s="22">
        <v>45420</v>
      </c>
      <c r="G314" s="22">
        <v>50533</v>
      </c>
      <c r="H314" s="34">
        <v>500</v>
      </c>
    </row>
    <row r="315" spans="2:8" s="31" customFormat="1" x14ac:dyDescent="0.2">
      <c r="B315" s="27">
        <v>312</v>
      </c>
      <c r="C315" s="20" t="s">
        <v>4575</v>
      </c>
      <c r="D315" s="20" t="s">
        <v>3</v>
      </c>
      <c r="E315" s="20" t="s">
        <v>4576</v>
      </c>
      <c r="F315" s="22">
        <v>44328</v>
      </c>
      <c r="G315" s="22">
        <v>50537</v>
      </c>
      <c r="H315" s="34">
        <v>1000</v>
      </c>
    </row>
    <row r="316" spans="2:8" s="31" customFormat="1" x14ac:dyDescent="0.2">
      <c r="B316" s="27">
        <v>313</v>
      </c>
      <c r="C316" s="20" t="s">
        <v>6670</v>
      </c>
      <c r="D316" s="20" t="s">
        <v>3</v>
      </c>
      <c r="E316" s="20" t="s">
        <v>6671</v>
      </c>
      <c r="F316" s="22">
        <v>45070</v>
      </c>
      <c r="G316" s="22">
        <v>50549</v>
      </c>
      <c r="H316" s="34">
        <v>1000</v>
      </c>
    </row>
    <row r="317" spans="2:8" s="31" customFormat="1" x14ac:dyDescent="0.2">
      <c r="B317" s="27">
        <v>314</v>
      </c>
      <c r="C317" s="20" t="s">
        <v>9551</v>
      </c>
      <c r="D317" s="20" t="s">
        <v>3</v>
      </c>
      <c r="E317" s="20" t="s">
        <v>9552</v>
      </c>
      <c r="F317" s="22">
        <v>45812</v>
      </c>
      <c r="G317" s="22">
        <v>50560</v>
      </c>
      <c r="H317" s="34">
        <v>1500</v>
      </c>
    </row>
    <row r="318" spans="2:8" s="31" customFormat="1" x14ac:dyDescent="0.2">
      <c r="B318" s="27">
        <v>315</v>
      </c>
      <c r="C318" s="20" t="s">
        <v>4653</v>
      </c>
      <c r="D318" s="20" t="s">
        <v>3</v>
      </c>
      <c r="E318" s="20" t="s">
        <v>4654</v>
      </c>
      <c r="F318" s="22">
        <v>44356</v>
      </c>
      <c r="G318" s="22">
        <v>50565</v>
      </c>
      <c r="H318" s="34">
        <v>1000</v>
      </c>
    </row>
    <row r="319" spans="2:8" s="31" customFormat="1" x14ac:dyDescent="0.2">
      <c r="B319" s="27">
        <v>316</v>
      </c>
      <c r="C319" s="20" t="s">
        <v>6764</v>
      </c>
      <c r="D319" s="20" t="s">
        <v>3</v>
      </c>
      <c r="E319" s="20" t="s">
        <v>6765</v>
      </c>
      <c r="F319" s="22">
        <v>45091</v>
      </c>
      <c r="G319" s="22">
        <v>50570</v>
      </c>
      <c r="H319" s="34">
        <v>500</v>
      </c>
    </row>
    <row r="320" spans="2:8" s="31" customFormat="1" x14ac:dyDescent="0.2">
      <c r="B320" s="27">
        <v>317</v>
      </c>
      <c r="C320" s="20" t="s">
        <v>5628</v>
      </c>
      <c r="D320" s="20" t="s">
        <v>3</v>
      </c>
      <c r="E320" s="20" t="s">
        <v>5629</v>
      </c>
      <c r="F320" s="22">
        <v>44741</v>
      </c>
      <c r="G320" s="22">
        <v>50585</v>
      </c>
      <c r="H320" s="34">
        <v>500</v>
      </c>
    </row>
    <row r="321" spans="2:8" s="31" customFormat="1" x14ac:dyDescent="0.2">
      <c r="B321" s="27">
        <v>318</v>
      </c>
      <c r="C321" s="20" t="s">
        <v>4746</v>
      </c>
      <c r="D321" s="20" t="s">
        <v>3</v>
      </c>
      <c r="E321" s="20" t="s">
        <v>4747</v>
      </c>
      <c r="F321" s="22">
        <v>44384</v>
      </c>
      <c r="G321" s="22">
        <v>50593</v>
      </c>
      <c r="H321" s="34">
        <v>1000</v>
      </c>
    </row>
    <row r="322" spans="2:8" s="31" customFormat="1" x14ac:dyDescent="0.2">
      <c r="B322" s="27">
        <v>319</v>
      </c>
      <c r="C322" s="20" t="s">
        <v>6885</v>
      </c>
      <c r="D322" s="20" t="s">
        <v>3</v>
      </c>
      <c r="E322" s="20" t="s">
        <v>6765</v>
      </c>
      <c r="F322" s="22">
        <v>45126</v>
      </c>
      <c r="G322" s="22">
        <v>50605</v>
      </c>
      <c r="H322" s="34">
        <v>1000</v>
      </c>
    </row>
    <row r="323" spans="2:8" s="31" customFormat="1" x14ac:dyDescent="0.2">
      <c r="B323" s="27">
        <v>320</v>
      </c>
      <c r="C323" s="20" t="s">
        <v>5699</v>
      </c>
      <c r="D323" s="20" t="s">
        <v>3</v>
      </c>
      <c r="E323" s="20" t="s">
        <v>5700</v>
      </c>
      <c r="F323" s="22">
        <v>44762</v>
      </c>
      <c r="G323" s="22">
        <v>50606</v>
      </c>
      <c r="H323" s="34">
        <v>1000</v>
      </c>
    </row>
    <row r="324" spans="2:8" s="31" customFormat="1" x14ac:dyDescent="0.2">
      <c r="B324" s="27">
        <v>321</v>
      </c>
      <c r="C324" s="20" t="s">
        <v>3681</v>
      </c>
      <c r="D324" s="20" t="s">
        <v>3</v>
      </c>
      <c r="E324" s="20" t="s">
        <v>3682</v>
      </c>
      <c r="F324" s="22">
        <v>44048</v>
      </c>
      <c r="G324" s="22">
        <v>50622</v>
      </c>
      <c r="H324" s="34">
        <v>1000</v>
      </c>
    </row>
    <row r="325" spans="2:8" s="31" customFormat="1" x14ac:dyDescent="0.2">
      <c r="B325" s="27">
        <v>322</v>
      </c>
      <c r="C325" s="20" t="s">
        <v>5807</v>
      </c>
      <c r="D325" s="20" t="s">
        <v>3</v>
      </c>
      <c r="E325" s="20" t="s">
        <v>5808</v>
      </c>
      <c r="F325" s="22">
        <v>44792</v>
      </c>
      <c r="G325" s="22">
        <v>50636</v>
      </c>
      <c r="H325" s="34">
        <v>500</v>
      </c>
    </row>
    <row r="326" spans="2:8" s="31" customFormat="1" x14ac:dyDescent="0.2">
      <c r="B326" s="27">
        <v>323</v>
      </c>
      <c r="C326" s="20" t="s">
        <v>6970</v>
      </c>
      <c r="D326" s="20" t="s">
        <v>3</v>
      </c>
      <c r="E326" s="20" t="s">
        <v>6971</v>
      </c>
      <c r="F326" s="22">
        <v>45161</v>
      </c>
      <c r="G326" s="22">
        <v>50640</v>
      </c>
      <c r="H326" s="34">
        <v>1000</v>
      </c>
    </row>
    <row r="327" spans="2:8" s="31" customFormat="1" x14ac:dyDescent="0.2">
      <c r="B327" s="27">
        <v>324</v>
      </c>
      <c r="C327" s="20" t="s">
        <v>3780</v>
      </c>
      <c r="D327" s="20" t="s">
        <v>3</v>
      </c>
      <c r="E327" s="20" t="s">
        <v>3781</v>
      </c>
      <c r="F327" s="22">
        <v>44083</v>
      </c>
      <c r="G327" s="22">
        <v>50657</v>
      </c>
      <c r="H327" s="34">
        <v>1000</v>
      </c>
    </row>
    <row r="328" spans="2:8" s="31" customFormat="1" x14ac:dyDescent="0.2">
      <c r="B328" s="27">
        <v>325</v>
      </c>
      <c r="C328" s="20" t="s">
        <v>7031</v>
      </c>
      <c r="D328" s="20" t="s">
        <v>3</v>
      </c>
      <c r="E328" s="20" t="s">
        <v>7032</v>
      </c>
      <c r="F328" s="22">
        <v>45182</v>
      </c>
      <c r="G328" s="22">
        <v>50661</v>
      </c>
      <c r="H328" s="34">
        <v>1000</v>
      </c>
    </row>
    <row r="329" spans="2:8" s="31" customFormat="1" x14ac:dyDescent="0.2">
      <c r="B329" s="27">
        <v>326</v>
      </c>
      <c r="C329" s="20" t="s">
        <v>4950</v>
      </c>
      <c r="D329" s="20" t="s">
        <v>3</v>
      </c>
      <c r="E329" s="20" t="s">
        <v>4951</v>
      </c>
      <c r="F329" s="22">
        <v>44468</v>
      </c>
      <c r="G329" s="22">
        <v>50677</v>
      </c>
      <c r="H329" s="34">
        <v>500</v>
      </c>
    </row>
    <row r="330" spans="2:8" s="31" customFormat="1" x14ac:dyDescent="0.2">
      <c r="B330" s="27">
        <v>327</v>
      </c>
      <c r="C330" s="20" t="s">
        <v>8563</v>
      </c>
      <c r="D330" s="20" t="s">
        <v>3</v>
      </c>
      <c r="E330" s="20" t="s">
        <v>8564</v>
      </c>
      <c r="F330" s="22">
        <v>45568</v>
      </c>
      <c r="G330" s="22">
        <v>50681</v>
      </c>
      <c r="H330" s="34">
        <v>1000</v>
      </c>
    </row>
    <row r="331" spans="2:8" s="31" customFormat="1" x14ac:dyDescent="0.2">
      <c r="B331" s="27">
        <v>328</v>
      </c>
      <c r="C331" s="20" t="s">
        <v>7146</v>
      </c>
      <c r="D331" s="20" t="s">
        <v>3</v>
      </c>
      <c r="E331" s="20" t="s">
        <v>7147</v>
      </c>
      <c r="F331" s="22">
        <v>45210</v>
      </c>
      <c r="G331" s="22">
        <v>50689</v>
      </c>
      <c r="H331" s="34">
        <v>450</v>
      </c>
    </row>
    <row r="332" spans="2:8" s="31" customFormat="1" x14ac:dyDescent="0.2">
      <c r="B332" s="27">
        <v>329</v>
      </c>
      <c r="C332" s="20" t="s">
        <v>3966</v>
      </c>
      <c r="D332" s="20" t="s">
        <v>3</v>
      </c>
      <c r="E332" s="20" t="s">
        <v>3967</v>
      </c>
      <c r="F332" s="22">
        <v>44132</v>
      </c>
      <c r="G332" s="22">
        <v>50706</v>
      </c>
      <c r="H332" s="34">
        <v>1000</v>
      </c>
    </row>
    <row r="333" spans="2:8" s="31" customFormat="1" x14ac:dyDescent="0.2">
      <c r="B333" s="27">
        <v>330</v>
      </c>
      <c r="C333" s="20" t="s">
        <v>5074</v>
      </c>
      <c r="D333" s="20" t="s">
        <v>3</v>
      </c>
      <c r="E333" s="20" t="s">
        <v>4654</v>
      </c>
      <c r="F333" s="22">
        <v>44510</v>
      </c>
      <c r="G333" s="22">
        <v>50719</v>
      </c>
      <c r="H333" s="34">
        <v>500</v>
      </c>
    </row>
    <row r="334" spans="2:8" s="31" customFormat="1" x14ac:dyDescent="0.2">
      <c r="B334" s="27">
        <v>331</v>
      </c>
      <c r="C334" s="20" t="s">
        <v>7291</v>
      </c>
      <c r="D334" s="20" t="s">
        <v>3</v>
      </c>
      <c r="E334" s="20" t="s">
        <v>7292</v>
      </c>
      <c r="F334" s="22">
        <v>45245</v>
      </c>
      <c r="G334" s="22">
        <v>50724</v>
      </c>
      <c r="H334" s="34">
        <v>500</v>
      </c>
    </row>
    <row r="335" spans="2:8" s="31" customFormat="1" x14ac:dyDescent="0.2">
      <c r="B335" s="27">
        <v>332</v>
      </c>
      <c r="C335" s="20" t="s">
        <v>8740</v>
      </c>
      <c r="D335" s="20" t="s">
        <v>3</v>
      </c>
      <c r="E335" s="20" t="s">
        <v>8564</v>
      </c>
      <c r="F335" s="22">
        <v>45630</v>
      </c>
      <c r="G335" s="22">
        <v>50743</v>
      </c>
      <c r="H335" s="34">
        <v>1500</v>
      </c>
    </row>
    <row r="336" spans="2:8" s="31" customFormat="1" x14ac:dyDescent="0.2">
      <c r="B336" s="27">
        <v>333</v>
      </c>
      <c r="C336" s="20" t="s">
        <v>7392</v>
      </c>
      <c r="D336" s="20" t="s">
        <v>3</v>
      </c>
      <c r="E336" s="20" t="s">
        <v>7393</v>
      </c>
      <c r="F336" s="22">
        <v>45273</v>
      </c>
      <c r="G336" s="22">
        <v>50752</v>
      </c>
      <c r="H336" s="34">
        <v>500</v>
      </c>
    </row>
    <row r="337" spans="2:8" s="31" customFormat="1" x14ac:dyDescent="0.2">
      <c r="B337" s="27">
        <v>334</v>
      </c>
      <c r="C337" s="20" t="s">
        <v>8847</v>
      </c>
      <c r="D337" s="20" t="s">
        <v>3</v>
      </c>
      <c r="E337" s="20" t="s">
        <v>8848</v>
      </c>
      <c r="F337" s="22">
        <v>45658</v>
      </c>
      <c r="G337" s="22">
        <v>50771</v>
      </c>
      <c r="H337" s="34">
        <v>2000</v>
      </c>
    </row>
    <row r="338" spans="2:8" s="31" customFormat="1" x14ac:dyDescent="0.2">
      <c r="B338" s="27">
        <v>335</v>
      </c>
      <c r="C338" s="20" t="s">
        <v>4202</v>
      </c>
      <c r="D338" s="20" t="s">
        <v>3</v>
      </c>
      <c r="E338" s="20" t="s">
        <v>4203</v>
      </c>
      <c r="F338" s="22">
        <v>44202</v>
      </c>
      <c r="G338" s="22">
        <v>50776</v>
      </c>
      <c r="H338" s="34">
        <v>1000</v>
      </c>
    </row>
    <row r="339" spans="2:8" s="31" customFormat="1" x14ac:dyDescent="0.2">
      <c r="B339" s="27">
        <v>336</v>
      </c>
      <c r="C339" s="21" t="s">
        <v>10548</v>
      </c>
      <c r="D339" s="21" t="s">
        <v>3</v>
      </c>
      <c r="E339" s="21" t="s">
        <v>10549</v>
      </c>
      <c r="F339" s="23">
        <v>46057</v>
      </c>
      <c r="G339" s="23">
        <v>50805</v>
      </c>
      <c r="H339" s="35">
        <v>1200</v>
      </c>
    </row>
    <row r="340" spans="2:8" s="31" customFormat="1" x14ac:dyDescent="0.2">
      <c r="B340" s="27">
        <v>337</v>
      </c>
      <c r="C340" s="20" t="s">
        <v>7612</v>
      </c>
      <c r="D340" s="20" t="s">
        <v>3</v>
      </c>
      <c r="E340" s="20" t="s">
        <v>7613</v>
      </c>
      <c r="F340" s="22">
        <v>45329</v>
      </c>
      <c r="G340" s="22">
        <v>50808</v>
      </c>
      <c r="H340" s="34">
        <v>1000</v>
      </c>
    </row>
    <row r="341" spans="2:8" s="31" customFormat="1" x14ac:dyDescent="0.2">
      <c r="B341" s="27">
        <v>338</v>
      </c>
      <c r="C341" s="20" t="s">
        <v>7650</v>
      </c>
      <c r="D341" s="20" t="s">
        <v>3</v>
      </c>
      <c r="E341" s="20" t="s">
        <v>7651</v>
      </c>
      <c r="F341" s="22">
        <v>45336</v>
      </c>
      <c r="G341" s="22">
        <v>50815</v>
      </c>
      <c r="H341" s="34">
        <v>500</v>
      </c>
    </row>
    <row r="342" spans="2:8" s="31" customFormat="1" x14ac:dyDescent="0.2">
      <c r="B342" s="27">
        <v>339</v>
      </c>
      <c r="C342" s="20" t="s">
        <v>7680</v>
      </c>
      <c r="D342" s="20" t="s">
        <v>3</v>
      </c>
      <c r="E342" s="20" t="s">
        <v>7651</v>
      </c>
      <c r="F342" s="22">
        <v>45343</v>
      </c>
      <c r="G342" s="22">
        <v>50822</v>
      </c>
      <c r="H342" s="34">
        <v>900</v>
      </c>
    </row>
    <row r="343" spans="2:8" s="31" customFormat="1" x14ac:dyDescent="0.2">
      <c r="B343" s="27">
        <v>340</v>
      </c>
      <c r="C343" s="20" t="s">
        <v>5360</v>
      </c>
      <c r="D343" s="20" t="s">
        <v>3</v>
      </c>
      <c r="E343" s="20" t="s">
        <v>5361</v>
      </c>
      <c r="F343" s="22">
        <v>44622</v>
      </c>
      <c r="G343" s="22">
        <v>50831</v>
      </c>
      <c r="H343" s="34">
        <v>1000</v>
      </c>
    </row>
    <row r="344" spans="2:8" s="31" customFormat="1" x14ac:dyDescent="0.2">
      <c r="B344" s="27">
        <v>341</v>
      </c>
      <c r="C344" s="20" t="s">
        <v>4536</v>
      </c>
      <c r="D344" s="20" t="s">
        <v>3</v>
      </c>
      <c r="E344" s="20" t="s">
        <v>4537</v>
      </c>
      <c r="F344" s="22">
        <v>44295</v>
      </c>
      <c r="G344" s="22">
        <v>50869</v>
      </c>
      <c r="H344" s="34">
        <v>1000</v>
      </c>
    </row>
    <row r="345" spans="2:8" s="31" customFormat="1" x14ac:dyDescent="0.2">
      <c r="B345" s="27">
        <v>342</v>
      </c>
      <c r="C345" s="20" t="s">
        <v>2472</v>
      </c>
      <c r="D345" s="20" t="s">
        <v>3</v>
      </c>
      <c r="E345" s="20" t="s">
        <v>2473</v>
      </c>
      <c r="F345" s="22">
        <v>43565</v>
      </c>
      <c r="G345" s="22">
        <v>50870</v>
      </c>
      <c r="H345" s="34">
        <v>1000</v>
      </c>
    </row>
    <row r="346" spans="2:8" s="31" customFormat="1" x14ac:dyDescent="0.2">
      <c r="B346" s="27">
        <v>343</v>
      </c>
      <c r="C346" s="20" t="s">
        <v>4569</v>
      </c>
      <c r="D346" s="20" t="s">
        <v>3</v>
      </c>
      <c r="E346" s="20" t="s">
        <v>4570</v>
      </c>
      <c r="F346" s="22">
        <v>44321</v>
      </c>
      <c r="G346" s="22">
        <v>50895</v>
      </c>
      <c r="H346" s="34">
        <v>1000</v>
      </c>
    </row>
    <row r="347" spans="2:8" s="31" customFormat="1" x14ac:dyDescent="0.2">
      <c r="B347" s="27">
        <v>344</v>
      </c>
      <c r="C347" s="20" t="s">
        <v>6656</v>
      </c>
      <c r="D347" s="20" t="s">
        <v>3</v>
      </c>
      <c r="E347" s="20" t="s">
        <v>6657</v>
      </c>
      <c r="F347" s="22">
        <v>45063</v>
      </c>
      <c r="G347" s="22">
        <v>50907</v>
      </c>
      <c r="H347" s="34">
        <v>1000</v>
      </c>
    </row>
    <row r="348" spans="2:8" s="31" customFormat="1" x14ac:dyDescent="0.2">
      <c r="B348" s="27">
        <v>345</v>
      </c>
      <c r="C348" s="20" t="s">
        <v>9553</v>
      </c>
      <c r="D348" s="20" t="s">
        <v>3</v>
      </c>
      <c r="E348" s="20" t="s">
        <v>9554</v>
      </c>
      <c r="F348" s="22">
        <v>45812</v>
      </c>
      <c r="G348" s="22">
        <v>50925</v>
      </c>
      <c r="H348" s="34">
        <v>1500</v>
      </c>
    </row>
    <row r="349" spans="2:8" s="31" customFormat="1" x14ac:dyDescent="0.2">
      <c r="B349" s="27">
        <v>346</v>
      </c>
      <c r="C349" s="20" t="s">
        <v>4655</v>
      </c>
      <c r="D349" s="20" t="s">
        <v>3</v>
      </c>
      <c r="E349" s="20" t="s">
        <v>4656</v>
      </c>
      <c r="F349" s="22">
        <v>44356</v>
      </c>
      <c r="G349" s="22">
        <v>50930</v>
      </c>
      <c r="H349" s="34">
        <v>1000</v>
      </c>
    </row>
    <row r="350" spans="2:8" s="31" customFormat="1" x14ac:dyDescent="0.2">
      <c r="B350" s="27">
        <v>347</v>
      </c>
      <c r="C350" s="20" t="s">
        <v>9589</v>
      </c>
      <c r="D350" s="20" t="s">
        <v>3</v>
      </c>
      <c r="E350" s="20" t="s">
        <v>9590</v>
      </c>
      <c r="F350" s="22">
        <v>45819</v>
      </c>
      <c r="G350" s="22">
        <v>50932</v>
      </c>
      <c r="H350" s="34">
        <v>2000</v>
      </c>
    </row>
    <row r="351" spans="2:8" s="31" customFormat="1" x14ac:dyDescent="0.2">
      <c r="B351" s="27">
        <v>348</v>
      </c>
      <c r="C351" s="20" t="s">
        <v>6803</v>
      </c>
      <c r="D351" s="20" t="s">
        <v>3</v>
      </c>
      <c r="E351" s="20" t="s">
        <v>6804</v>
      </c>
      <c r="F351" s="22">
        <v>45105</v>
      </c>
      <c r="G351" s="22">
        <v>50949</v>
      </c>
      <c r="H351" s="34">
        <v>500</v>
      </c>
    </row>
    <row r="352" spans="2:8" s="31" customFormat="1" x14ac:dyDescent="0.2">
      <c r="B352" s="27">
        <v>349</v>
      </c>
      <c r="C352" s="20" t="s">
        <v>5630</v>
      </c>
      <c r="D352" s="20" t="s">
        <v>3</v>
      </c>
      <c r="E352" s="20" t="s">
        <v>5631</v>
      </c>
      <c r="F352" s="22">
        <v>44741</v>
      </c>
      <c r="G352" s="22">
        <v>50950</v>
      </c>
      <c r="H352" s="34">
        <v>500</v>
      </c>
    </row>
    <row r="353" spans="2:8" s="31" customFormat="1" x14ac:dyDescent="0.2">
      <c r="B353" s="27">
        <v>350</v>
      </c>
      <c r="C353" s="20" t="s">
        <v>6840</v>
      </c>
      <c r="D353" s="20" t="s">
        <v>3</v>
      </c>
      <c r="E353" s="20" t="s">
        <v>6841</v>
      </c>
      <c r="F353" s="22">
        <v>45112</v>
      </c>
      <c r="G353" s="22">
        <v>50956</v>
      </c>
      <c r="H353" s="34">
        <v>1000</v>
      </c>
    </row>
    <row r="354" spans="2:8" s="31" customFormat="1" x14ac:dyDescent="0.2">
      <c r="B354" s="27">
        <v>351</v>
      </c>
      <c r="C354" s="20" t="s">
        <v>5682</v>
      </c>
      <c r="D354" s="20" t="s">
        <v>3</v>
      </c>
      <c r="E354" s="20" t="s">
        <v>5683</v>
      </c>
      <c r="F354" s="22">
        <v>44755</v>
      </c>
      <c r="G354" s="22">
        <v>50964</v>
      </c>
      <c r="H354" s="34">
        <v>1000</v>
      </c>
    </row>
    <row r="355" spans="2:8" s="31" customFormat="1" x14ac:dyDescent="0.2">
      <c r="B355" s="27">
        <v>352</v>
      </c>
      <c r="C355" s="20" t="s">
        <v>8290</v>
      </c>
      <c r="D355" s="20" t="s">
        <v>3</v>
      </c>
      <c r="E355" s="20" t="s">
        <v>8291</v>
      </c>
      <c r="F355" s="22">
        <v>45504</v>
      </c>
      <c r="G355" s="22">
        <v>50982</v>
      </c>
      <c r="H355" s="34">
        <v>1000</v>
      </c>
    </row>
    <row r="356" spans="2:8" s="31" customFormat="1" x14ac:dyDescent="0.2">
      <c r="B356" s="27">
        <v>353</v>
      </c>
      <c r="C356" s="20" t="s">
        <v>3703</v>
      </c>
      <c r="D356" s="20" t="s">
        <v>3</v>
      </c>
      <c r="E356" s="20" t="s">
        <v>3704</v>
      </c>
      <c r="F356" s="22">
        <v>44055</v>
      </c>
      <c r="G356" s="22">
        <v>50994</v>
      </c>
      <c r="H356" s="34">
        <v>1000</v>
      </c>
    </row>
    <row r="357" spans="2:8" s="31" customFormat="1" x14ac:dyDescent="0.2">
      <c r="B357" s="27">
        <v>354</v>
      </c>
      <c r="C357" s="20" t="s">
        <v>5827</v>
      </c>
      <c r="D357" s="20" t="s">
        <v>3</v>
      </c>
      <c r="E357" s="20" t="s">
        <v>5828</v>
      </c>
      <c r="F357" s="22">
        <v>44803</v>
      </c>
      <c r="G357" s="22">
        <v>51012</v>
      </c>
      <c r="H357" s="34">
        <v>500</v>
      </c>
    </row>
    <row r="358" spans="2:8" s="31" customFormat="1" x14ac:dyDescent="0.2">
      <c r="B358" s="27">
        <v>355</v>
      </c>
      <c r="C358" s="20" t="s">
        <v>3776</v>
      </c>
      <c r="D358" s="20" t="s">
        <v>3</v>
      </c>
      <c r="E358" s="20" t="s">
        <v>3777</v>
      </c>
      <c r="F358" s="22">
        <v>44076</v>
      </c>
      <c r="G358" s="22">
        <v>51015</v>
      </c>
      <c r="H358" s="34">
        <v>1000</v>
      </c>
    </row>
    <row r="359" spans="2:8" s="31" customFormat="1" x14ac:dyDescent="0.2">
      <c r="B359" s="27">
        <v>356</v>
      </c>
      <c r="C359" s="20" t="s">
        <v>4911</v>
      </c>
      <c r="D359" s="20" t="s">
        <v>3</v>
      </c>
      <c r="E359" s="20" t="s">
        <v>3856</v>
      </c>
      <c r="F359" s="22">
        <v>44447</v>
      </c>
      <c r="G359" s="22">
        <v>51021</v>
      </c>
      <c r="H359" s="34">
        <v>1000</v>
      </c>
    </row>
    <row r="360" spans="2:8" s="31" customFormat="1" x14ac:dyDescent="0.2">
      <c r="B360" s="27">
        <v>357</v>
      </c>
      <c r="C360" s="20" t="s">
        <v>3855</v>
      </c>
      <c r="D360" s="20" t="s">
        <v>3</v>
      </c>
      <c r="E360" s="20" t="s">
        <v>3856</v>
      </c>
      <c r="F360" s="22">
        <v>44104</v>
      </c>
      <c r="G360" s="22">
        <v>51043</v>
      </c>
      <c r="H360" s="34">
        <v>1000</v>
      </c>
    </row>
    <row r="361" spans="2:8" s="31" customFormat="1" x14ac:dyDescent="0.2">
      <c r="B361" s="27">
        <v>358</v>
      </c>
      <c r="C361" s="20" t="s">
        <v>4980</v>
      </c>
      <c r="D361" s="20" t="s">
        <v>3</v>
      </c>
      <c r="E361" s="20" t="s">
        <v>4981</v>
      </c>
      <c r="F361" s="22">
        <v>44475</v>
      </c>
      <c r="G361" s="22">
        <v>51049</v>
      </c>
      <c r="H361" s="34">
        <v>1000</v>
      </c>
    </row>
    <row r="362" spans="2:8" s="31" customFormat="1" x14ac:dyDescent="0.2">
      <c r="B362" s="27">
        <v>359</v>
      </c>
      <c r="C362" s="20" t="s">
        <v>3921</v>
      </c>
      <c r="D362" s="20" t="s">
        <v>3</v>
      </c>
      <c r="E362" s="20" t="s">
        <v>3922</v>
      </c>
      <c r="F362" s="22">
        <v>44118</v>
      </c>
      <c r="G362" s="22">
        <v>51057</v>
      </c>
      <c r="H362" s="34">
        <v>1000</v>
      </c>
    </row>
    <row r="363" spans="2:8" s="31" customFormat="1" x14ac:dyDescent="0.2">
      <c r="B363" s="27">
        <v>360</v>
      </c>
      <c r="C363" s="20" t="s">
        <v>8636</v>
      </c>
      <c r="D363" s="20" t="s">
        <v>3</v>
      </c>
      <c r="E363" s="20" t="s">
        <v>8637</v>
      </c>
      <c r="F363" s="22">
        <v>45595</v>
      </c>
      <c r="G363" s="22">
        <v>51073</v>
      </c>
      <c r="H363" s="34">
        <v>1000</v>
      </c>
    </row>
    <row r="364" spans="2:8" s="31" customFormat="1" x14ac:dyDescent="0.2">
      <c r="B364" s="27">
        <v>361</v>
      </c>
      <c r="C364" s="20" t="s">
        <v>5075</v>
      </c>
      <c r="D364" s="20" t="s">
        <v>3</v>
      </c>
      <c r="E364" s="20" t="s">
        <v>3856</v>
      </c>
      <c r="F364" s="22">
        <v>44510</v>
      </c>
      <c r="G364" s="22">
        <v>51084</v>
      </c>
      <c r="H364" s="34">
        <v>500</v>
      </c>
    </row>
    <row r="365" spans="2:8" s="31" customFormat="1" x14ac:dyDescent="0.2">
      <c r="B365" s="27">
        <v>362</v>
      </c>
      <c r="C365" s="20" t="s">
        <v>8741</v>
      </c>
      <c r="D365" s="20" t="s">
        <v>3</v>
      </c>
      <c r="E365" s="20" t="s">
        <v>8742</v>
      </c>
      <c r="F365" s="22">
        <v>45630</v>
      </c>
      <c r="G365" s="22">
        <v>51108</v>
      </c>
      <c r="H365" s="34">
        <v>1500</v>
      </c>
    </row>
    <row r="366" spans="2:8" s="31" customFormat="1" x14ac:dyDescent="0.2">
      <c r="B366" s="27">
        <v>363</v>
      </c>
      <c r="C366" s="20" t="s">
        <v>5221</v>
      </c>
      <c r="D366" s="20" t="s">
        <v>3</v>
      </c>
      <c r="E366" s="20" t="s">
        <v>5222</v>
      </c>
      <c r="F366" s="22">
        <v>44566</v>
      </c>
      <c r="G366" s="22">
        <v>51140</v>
      </c>
      <c r="H366" s="34">
        <v>1000</v>
      </c>
    </row>
    <row r="367" spans="2:8" s="31" customFormat="1" x14ac:dyDescent="0.2">
      <c r="B367" s="27">
        <v>364</v>
      </c>
      <c r="C367" s="21" t="s">
        <v>10413</v>
      </c>
      <c r="D367" s="21" t="s">
        <v>3</v>
      </c>
      <c r="E367" s="21" t="s">
        <v>10414</v>
      </c>
      <c r="F367" s="23">
        <v>46029</v>
      </c>
      <c r="G367" s="23">
        <v>51142</v>
      </c>
      <c r="H367" s="35">
        <v>1000</v>
      </c>
    </row>
    <row r="368" spans="2:8" s="31" customFormat="1" x14ac:dyDescent="0.2">
      <c r="B368" s="27">
        <v>365</v>
      </c>
      <c r="C368" s="20" t="s">
        <v>8984</v>
      </c>
      <c r="D368" s="20" t="s">
        <v>3</v>
      </c>
      <c r="E368" s="20" t="s">
        <v>8985</v>
      </c>
      <c r="F368" s="22">
        <v>45693</v>
      </c>
      <c r="G368" s="22">
        <v>51171</v>
      </c>
      <c r="H368" s="34">
        <v>2000</v>
      </c>
    </row>
    <row r="369" spans="2:8" s="31" customFormat="1" x14ac:dyDescent="0.2">
      <c r="B369" s="27">
        <v>366</v>
      </c>
      <c r="C369" s="20" t="s">
        <v>5321</v>
      </c>
      <c r="D369" s="20" t="s">
        <v>3</v>
      </c>
      <c r="E369" s="20" t="s">
        <v>5322</v>
      </c>
      <c r="F369" s="22">
        <v>44608</v>
      </c>
      <c r="G369" s="22">
        <v>51182</v>
      </c>
      <c r="H369" s="34">
        <v>1000</v>
      </c>
    </row>
    <row r="370" spans="2:8" s="31" customFormat="1" x14ac:dyDescent="0.2">
      <c r="B370" s="27">
        <v>367</v>
      </c>
      <c r="C370" s="20" t="s">
        <v>6432</v>
      </c>
      <c r="D370" s="20" t="s">
        <v>3</v>
      </c>
      <c r="E370" s="20" t="s">
        <v>6433</v>
      </c>
      <c r="F370" s="22">
        <v>44986</v>
      </c>
      <c r="G370" s="22">
        <v>51196</v>
      </c>
      <c r="H370" s="34">
        <v>1000</v>
      </c>
    </row>
    <row r="371" spans="2:8" s="31" customFormat="1" x14ac:dyDescent="0.2">
      <c r="B371" s="27">
        <v>368</v>
      </c>
      <c r="C371" s="20" t="s">
        <v>9381</v>
      </c>
      <c r="D371" s="20" t="s">
        <v>3</v>
      </c>
      <c r="E371" s="20" t="s">
        <v>9382</v>
      </c>
      <c r="F371" s="22">
        <v>45751</v>
      </c>
      <c r="G371" s="22">
        <v>51230</v>
      </c>
      <c r="H371" s="34">
        <v>1350</v>
      </c>
    </row>
    <row r="372" spans="2:8" s="31" customFormat="1" x14ac:dyDescent="0.2">
      <c r="B372" s="27">
        <v>369</v>
      </c>
      <c r="C372" s="20" t="s">
        <v>5497</v>
      </c>
      <c r="D372" s="20" t="s">
        <v>3</v>
      </c>
      <c r="E372" s="20" t="s">
        <v>5498</v>
      </c>
      <c r="F372" s="22">
        <v>44659</v>
      </c>
      <c r="G372" s="22">
        <v>51234</v>
      </c>
      <c r="H372" s="34">
        <v>1000</v>
      </c>
    </row>
    <row r="373" spans="2:8" s="31" customFormat="1" x14ac:dyDescent="0.2">
      <c r="B373" s="27">
        <v>370</v>
      </c>
      <c r="C373" s="20" t="s">
        <v>8011</v>
      </c>
      <c r="D373" s="20" t="s">
        <v>3</v>
      </c>
      <c r="E373" s="20" t="s">
        <v>8012</v>
      </c>
      <c r="F373" s="22">
        <v>45406</v>
      </c>
      <c r="G373" s="22">
        <v>51250</v>
      </c>
      <c r="H373" s="34">
        <v>1000</v>
      </c>
    </row>
    <row r="374" spans="2:8" s="31" customFormat="1" x14ac:dyDescent="0.2">
      <c r="B374" s="27">
        <v>371</v>
      </c>
      <c r="C374" s="20" t="s">
        <v>4571</v>
      </c>
      <c r="D374" s="20" t="s">
        <v>3</v>
      </c>
      <c r="E374" s="20" t="s">
        <v>4572</v>
      </c>
      <c r="F374" s="22">
        <v>44321</v>
      </c>
      <c r="G374" s="22">
        <v>51261</v>
      </c>
      <c r="H374" s="34">
        <v>1000</v>
      </c>
    </row>
    <row r="375" spans="2:8" s="31" customFormat="1" x14ac:dyDescent="0.2">
      <c r="B375" s="27">
        <v>372</v>
      </c>
      <c r="C375" s="20" t="s">
        <v>6646</v>
      </c>
      <c r="D375" s="20" t="s">
        <v>3</v>
      </c>
      <c r="E375" s="20" t="s">
        <v>6647</v>
      </c>
      <c r="F375" s="22">
        <v>45056</v>
      </c>
      <c r="G375" s="22">
        <v>51266</v>
      </c>
      <c r="H375" s="34">
        <v>500</v>
      </c>
    </row>
    <row r="376" spans="2:8" s="31" customFormat="1" x14ac:dyDescent="0.2">
      <c r="B376" s="27">
        <v>373</v>
      </c>
      <c r="C376" s="20" t="s">
        <v>8071</v>
      </c>
      <c r="D376" s="20" t="s">
        <v>3</v>
      </c>
      <c r="E376" s="20" t="s">
        <v>5862</v>
      </c>
      <c r="F376" s="22">
        <v>45427</v>
      </c>
      <c r="G376" s="22">
        <v>51271</v>
      </c>
      <c r="H376" s="34">
        <v>500</v>
      </c>
    </row>
    <row r="377" spans="2:8" s="31" customFormat="1" x14ac:dyDescent="0.2">
      <c r="B377" s="27">
        <v>374</v>
      </c>
      <c r="C377" s="20" t="s">
        <v>4624</v>
      </c>
      <c r="D377" s="20" t="s">
        <v>3</v>
      </c>
      <c r="E377" s="20" t="s">
        <v>4625</v>
      </c>
      <c r="F377" s="22">
        <v>44349</v>
      </c>
      <c r="G377" s="22">
        <v>51289</v>
      </c>
      <c r="H377" s="34">
        <v>1000</v>
      </c>
    </row>
    <row r="378" spans="2:8" s="31" customFormat="1" x14ac:dyDescent="0.2">
      <c r="B378" s="27">
        <v>375</v>
      </c>
      <c r="C378" s="20" t="s">
        <v>9591</v>
      </c>
      <c r="D378" s="20" t="s">
        <v>3</v>
      </c>
      <c r="E378" s="20" t="s">
        <v>9592</v>
      </c>
      <c r="F378" s="22">
        <v>45819</v>
      </c>
      <c r="G378" s="22">
        <v>51298</v>
      </c>
      <c r="H378" s="34">
        <v>2000</v>
      </c>
    </row>
    <row r="379" spans="2:8" s="31" customFormat="1" x14ac:dyDescent="0.2">
      <c r="B379" s="27">
        <v>376</v>
      </c>
      <c r="C379" s="20" t="s">
        <v>6794</v>
      </c>
      <c r="D379" s="20" t="s">
        <v>3</v>
      </c>
      <c r="E379" s="20" t="s">
        <v>6795</v>
      </c>
      <c r="F379" s="22">
        <v>45098</v>
      </c>
      <c r="G379" s="22">
        <v>51308</v>
      </c>
      <c r="H379" s="34">
        <v>500</v>
      </c>
    </row>
    <row r="380" spans="2:8" s="31" customFormat="1" x14ac:dyDescent="0.2">
      <c r="B380" s="27">
        <v>377</v>
      </c>
      <c r="C380" s="20" t="s">
        <v>5632</v>
      </c>
      <c r="D380" s="20" t="s">
        <v>3</v>
      </c>
      <c r="E380" s="20" t="s">
        <v>5633</v>
      </c>
      <c r="F380" s="22">
        <v>44741</v>
      </c>
      <c r="G380" s="22">
        <v>51316</v>
      </c>
      <c r="H380" s="34">
        <v>500</v>
      </c>
    </row>
    <row r="381" spans="2:8" s="31" customFormat="1" x14ac:dyDescent="0.2">
      <c r="B381" s="27">
        <v>378</v>
      </c>
      <c r="C381" s="20" t="s">
        <v>5660</v>
      </c>
      <c r="D381" s="20" t="s">
        <v>3</v>
      </c>
      <c r="E381" s="20" t="s">
        <v>5633</v>
      </c>
      <c r="F381" s="22">
        <v>44748</v>
      </c>
      <c r="G381" s="22">
        <v>51323</v>
      </c>
      <c r="H381" s="34">
        <v>1000</v>
      </c>
    </row>
    <row r="382" spans="2:8" s="31" customFormat="1" x14ac:dyDescent="0.2">
      <c r="B382" s="27">
        <v>379</v>
      </c>
      <c r="C382" s="20" t="s">
        <v>8257</v>
      </c>
      <c r="D382" s="20" t="s">
        <v>3</v>
      </c>
      <c r="E382" s="20" t="s">
        <v>8258</v>
      </c>
      <c r="F382" s="22">
        <v>45491</v>
      </c>
      <c r="G382" s="22">
        <v>51335</v>
      </c>
      <c r="H382" s="34">
        <v>1000</v>
      </c>
    </row>
    <row r="383" spans="2:8" s="31" customFormat="1" x14ac:dyDescent="0.2">
      <c r="B383" s="27">
        <v>380</v>
      </c>
      <c r="C383" s="20" t="s">
        <v>6921</v>
      </c>
      <c r="D383" s="20" t="s">
        <v>3</v>
      </c>
      <c r="E383" s="20" t="s">
        <v>5862</v>
      </c>
      <c r="F383" s="22">
        <v>45140</v>
      </c>
      <c r="G383" s="22">
        <v>51350</v>
      </c>
      <c r="H383" s="34">
        <v>1000</v>
      </c>
    </row>
    <row r="384" spans="2:8" s="31" customFormat="1" x14ac:dyDescent="0.2">
      <c r="B384" s="27">
        <v>381</v>
      </c>
      <c r="C384" s="20" t="s">
        <v>5786</v>
      </c>
      <c r="D384" s="20" t="s">
        <v>3</v>
      </c>
      <c r="E384" s="20" t="s">
        <v>5787</v>
      </c>
      <c r="F384" s="22">
        <v>44783</v>
      </c>
      <c r="G384" s="22">
        <v>51358</v>
      </c>
      <c r="H384" s="34">
        <v>500</v>
      </c>
    </row>
    <row r="385" spans="2:8" s="31" customFormat="1" x14ac:dyDescent="0.2">
      <c r="B385" s="27">
        <v>382</v>
      </c>
      <c r="C385" s="20" t="s">
        <v>3705</v>
      </c>
      <c r="D385" s="20" t="s">
        <v>3</v>
      </c>
      <c r="E385" s="20" t="s">
        <v>3706</v>
      </c>
      <c r="F385" s="22">
        <v>44055</v>
      </c>
      <c r="G385" s="22">
        <v>51360</v>
      </c>
      <c r="H385" s="34">
        <v>1000</v>
      </c>
    </row>
    <row r="386" spans="2:8" s="31" customFormat="1" x14ac:dyDescent="0.2">
      <c r="B386" s="27">
        <v>383</v>
      </c>
      <c r="C386" s="20" t="s">
        <v>3737</v>
      </c>
      <c r="D386" s="20" t="s">
        <v>3</v>
      </c>
      <c r="E386" s="20" t="s">
        <v>3738</v>
      </c>
      <c r="F386" s="22">
        <v>44069</v>
      </c>
      <c r="G386" s="22">
        <v>51374</v>
      </c>
      <c r="H386" s="34">
        <v>250</v>
      </c>
    </row>
    <row r="387" spans="2:8" s="31" customFormat="1" x14ac:dyDescent="0.2">
      <c r="B387" s="27">
        <v>384</v>
      </c>
      <c r="C387" s="20" t="s">
        <v>7007</v>
      </c>
      <c r="D387" s="20" t="s">
        <v>3</v>
      </c>
      <c r="E387" s="20" t="s">
        <v>7008</v>
      </c>
      <c r="F387" s="22">
        <v>45175</v>
      </c>
      <c r="G387" s="22">
        <v>51385</v>
      </c>
      <c r="H387" s="34">
        <v>1000</v>
      </c>
    </row>
    <row r="388" spans="2:8" s="31" customFormat="1" x14ac:dyDescent="0.2">
      <c r="B388" s="27">
        <v>385</v>
      </c>
      <c r="C388" s="20" t="s">
        <v>5845</v>
      </c>
      <c r="D388" s="20" t="s">
        <v>3</v>
      </c>
      <c r="E388" s="20" t="s">
        <v>5846</v>
      </c>
      <c r="F388" s="22">
        <v>44811</v>
      </c>
      <c r="G388" s="22">
        <v>51386</v>
      </c>
      <c r="H388" s="34">
        <v>500</v>
      </c>
    </row>
    <row r="389" spans="2:8" s="31" customFormat="1" x14ac:dyDescent="0.2">
      <c r="B389" s="27">
        <v>386</v>
      </c>
      <c r="C389" s="20" t="s">
        <v>5861</v>
      </c>
      <c r="D389" s="20" t="s">
        <v>3</v>
      </c>
      <c r="E389" s="20" t="s">
        <v>5862</v>
      </c>
      <c r="F389" s="22">
        <v>44818</v>
      </c>
      <c r="G389" s="22">
        <v>51393</v>
      </c>
      <c r="H389" s="34">
        <v>500</v>
      </c>
    </row>
    <row r="390" spans="2:8" s="31" customFormat="1" x14ac:dyDescent="0.2">
      <c r="B390" s="27">
        <v>387</v>
      </c>
      <c r="C390" s="20" t="s">
        <v>4937</v>
      </c>
      <c r="D390" s="20" t="s">
        <v>3</v>
      </c>
      <c r="E390" s="20" t="s">
        <v>4938</v>
      </c>
      <c r="F390" s="22">
        <v>44461</v>
      </c>
      <c r="G390" s="22">
        <v>51401</v>
      </c>
      <c r="H390" s="34">
        <v>500</v>
      </c>
    </row>
    <row r="391" spans="2:8" s="31" customFormat="1" x14ac:dyDescent="0.2">
      <c r="B391" s="27">
        <v>388</v>
      </c>
      <c r="C391" s="20" t="s">
        <v>3882</v>
      </c>
      <c r="D391" s="20" t="s">
        <v>3</v>
      </c>
      <c r="E391" s="20" t="s">
        <v>3883</v>
      </c>
      <c r="F391" s="22">
        <v>44111</v>
      </c>
      <c r="G391" s="22">
        <v>51416</v>
      </c>
      <c r="H391" s="34">
        <v>1000</v>
      </c>
    </row>
    <row r="392" spans="2:8" s="31" customFormat="1" x14ac:dyDescent="0.2">
      <c r="B392" s="27">
        <v>389</v>
      </c>
      <c r="C392" s="20" t="s">
        <v>5958</v>
      </c>
      <c r="D392" s="20" t="s">
        <v>3</v>
      </c>
      <c r="E392" s="20" t="s">
        <v>5959</v>
      </c>
      <c r="F392" s="22">
        <v>44846</v>
      </c>
      <c r="G392" s="22">
        <v>51421</v>
      </c>
      <c r="H392" s="34">
        <v>500</v>
      </c>
    </row>
    <row r="393" spans="2:8" s="31" customFormat="1" x14ac:dyDescent="0.2">
      <c r="B393" s="27">
        <v>390</v>
      </c>
      <c r="C393" s="20" t="s">
        <v>5058</v>
      </c>
      <c r="D393" s="20" t="s">
        <v>3</v>
      </c>
      <c r="E393" s="20" t="s">
        <v>5059</v>
      </c>
      <c r="F393" s="22">
        <v>44502</v>
      </c>
      <c r="G393" s="22">
        <v>51442</v>
      </c>
      <c r="H393" s="34">
        <v>500</v>
      </c>
    </row>
    <row r="394" spans="2:8" s="31" customFormat="1" x14ac:dyDescent="0.2">
      <c r="B394" s="27">
        <v>391</v>
      </c>
      <c r="C394" s="20" t="s">
        <v>8703</v>
      </c>
      <c r="D394" s="20" t="s">
        <v>3</v>
      </c>
      <c r="E394" s="20" t="s">
        <v>8704</v>
      </c>
      <c r="F394" s="22">
        <v>45623</v>
      </c>
      <c r="G394" s="22">
        <v>51467</v>
      </c>
      <c r="H394" s="34">
        <v>1000</v>
      </c>
    </row>
    <row r="395" spans="2:8" s="31" customFormat="1" x14ac:dyDescent="0.2">
      <c r="B395" s="27">
        <v>392</v>
      </c>
      <c r="C395" s="20" t="s">
        <v>10226</v>
      </c>
      <c r="D395" s="20" t="s">
        <v>3</v>
      </c>
      <c r="E395" s="20" t="s">
        <v>10227</v>
      </c>
      <c r="F395" s="22">
        <v>45994</v>
      </c>
      <c r="G395" s="22">
        <v>51473</v>
      </c>
      <c r="H395" s="34">
        <v>1000</v>
      </c>
    </row>
    <row r="396" spans="2:8" s="31" customFormat="1" x14ac:dyDescent="0.2">
      <c r="B396" s="27">
        <v>393</v>
      </c>
      <c r="C396" s="20" t="s">
        <v>5196</v>
      </c>
      <c r="D396" s="20" t="s">
        <v>3</v>
      </c>
      <c r="E396" s="20" t="s">
        <v>5197</v>
      </c>
      <c r="F396" s="22">
        <v>44559</v>
      </c>
      <c r="G396" s="22">
        <v>51499</v>
      </c>
      <c r="H396" s="34">
        <v>1000</v>
      </c>
    </row>
    <row r="397" spans="2:8" s="31" customFormat="1" x14ac:dyDescent="0.2">
      <c r="B397" s="27">
        <v>394</v>
      </c>
      <c r="C397" s="20" t="s">
        <v>4177</v>
      </c>
      <c r="D397" s="20" t="s">
        <v>3</v>
      </c>
      <c r="E397" s="20" t="s">
        <v>4178</v>
      </c>
      <c r="F397" s="22">
        <v>44195</v>
      </c>
      <c r="G397" s="22">
        <v>51500</v>
      </c>
      <c r="H397" s="34">
        <v>1000</v>
      </c>
    </row>
    <row r="398" spans="2:8" s="31" customFormat="1" x14ac:dyDescent="0.2">
      <c r="B398" s="27">
        <v>395</v>
      </c>
      <c r="C398" s="20" t="s">
        <v>4204</v>
      </c>
      <c r="D398" s="20" t="s">
        <v>3</v>
      </c>
      <c r="E398" s="20" t="s">
        <v>4205</v>
      </c>
      <c r="F398" s="22">
        <v>44202</v>
      </c>
      <c r="G398" s="22">
        <v>51507</v>
      </c>
      <c r="H398" s="34">
        <v>1000</v>
      </c>
    </row>
    <row r="399" spans="2:8" s="31" customFormat="1" x14ac:dyDescent="0.2">
      <c r="B399" s="27">
        <v>396</v>
      </c>
      <c r="C399" s="21" t="s">
        <v>10550</v>
      </c>
      <c r="D399" s="21" t="s">
        <v>3</v>
      </c>
      <c r="E399" s="21" t="s">
        <v>10551</v>
      </c>
      <c r="F399" s="23">
        <v>46057</v>
      </c>
      <c r="G399" s="23">
        <v>51536</v>
      </c>
      <c r="H399" s="35">
        <v>1100</v>
      </c>
    </row>
    <row r="400" spans="2:8" s="31" customFormat="1" x14ac:dyDescent="0.2">
      <c r="B400" s="27">
        <v>397</v>
      </c>
      <c r="C400" s="20" t="s">
        <v>7614</v>
      </c>
      <c r="D400" s="20" t="s">
        <v>3</v>
      </c>
      <c r="E400" s="20" t="s">
        <v>7034</v>
      </c>
      <c r="F400" s="22">
        <v>45329</v>
      </c>
      <c r="G400" s="22">
        <v>51539</v>
      </c>
      <c r="H400" s="34">
        <v>500</v>
      </c>
    </row>
    <row r="401" spans="2:8" s="31" customFormat="1" x14ac:dyDescent="0.2">
      <c r="B401" s="27">
        <v>398</v>
      </c>
      <c r="C401" s="20" t="s">
        <v>5323</v>
      </c>
      <c r="D401" s="20" t="s">
        <v>3</v>
      </c>
      <c r="E401" s="20" t="s">
        <v>5324</v>
      </c>
      <c r="F401" s="22">
        <v>44608</v>
      </c>
      <c r="G401" s="22">
        <v>51548</v>
      </c>
      <c r="H401" s="34">
        <v>1000</v>
      </c>
    </row>
    <row r="402" spans="2:8" s="31" customFormat="1" x14ac:dyDescent="0.2">
      <c r="B402" s="27">
        <v>399</v>
      </c>
      <c r="C402" s="20" t="s">
        <v>7973</v>
      </c>
      <c r="D402" s="20" t="s">
        <v>3</v>
      </c>
      <c r="E402" s="20" t="s">
        <v>7034</v>
      </c>
      <c r="F402" s="22">
        <v>45385</v>
      </c>
      <c r="G402" s="22">
        <v>51594</v>
      </c>
      <c r="H402" s="34">
        <v>1000</v>
      </c>
    </row>
    <row r="403" spans="2:8" s="31" customFormat="1" x14ac:dyDescent="0.2">
      <c r="B403" s="27">
        <v>400</v>
      </c>
      <c r="C403" s="20" t="s">
        <v>9383</v>
      </c>
      <c r="D403" s="20" t="s">
        <v>3</v>
      </c>
      <c r="E403" s="20" t="s">
        <v>9384</v>
      </c>
      <c r="F403" s="22">
        <v>45751</v>
      </c>
      <c r="G403" s="22">
        <v>51595</v>
      </c>
      <c r="H403" s="34">
        <v>1400</v>
      </c>
    </row>
    <row r="404" spans="2:8" s="31" customFormat="1" x14ac:dyDescent="0.2">
      <c r="B404" s="27">
        <v>401</v>
      </c>
      <c r="C404" s="20" t="s">
        <v>8028</v>
      </c>
      <c r="D404" s="20" t="s">
        <v>3</v>
      </c>
      <c r="E404" s="20" t="s">
        <v>8029</v>
      </c>
      <c r="F404" s="22">
        <v>45414</v>
      </c>
      <c r="G404" s="22">
        <v>51623</v>
      </c>
      <c r="H404" s="34">
        <v>1000</v>
      </c>
    </row>
    <row r="405" spans="2:8" s="31" customFormat="1" x14ac:dyDescent="0.2">
      <c r="B405" s="27">
        <v>402</v>
      </c>
      <c r="C405" s="20" t="s">
        <v>5516</v>
      </c>
      <c r="D405" s="20" t="s">
        <v>3</v>
      </c>
      <c r="E405" s="20" t="s">
        <v>5517</v>
      </c>
      <c r="F405" s="22">
        <v>44692</v>
      </c>
      <c r="G405" s="22">
        <v>51632</v>
      </c>
      <c r="H405" s="34">
        <v>1000</v>
      </c>
    </row>
    <row r="406" spans="2:8" s="31" customFormat="1" x14ac:dyDescent="0.2">
      <c r="B406" s="27">
        <v>403</v>
      </c>
      <c r="C406" s="20" t="s">
        <v>8084</v>
      </c>
      <c r="D406" s="20" t="s">
        <v>3</v>
      </c>
      <c r="E406" s="20" t="s">
        <v>8085</v>
      </c>
      <c r="F406" s="22">
        <v>45434</v>
      </c>
      <c r="G406" s="22">
        <v>51643</v>
      </c>
      <c r="H406" s="34">
        <v>1000</v>
      </c>
    </row>
    <row r="407" spans="2:8" s="31" customFormat="1" x14ac:dyDescent="0.2">
      <c r="B407" s="27">
        <v>404</v>
      </c>
      <c r="C407" s="20" t="s">
        <v>4626</v>
      </c>
      <c r="D407" s="20" t="s">
        <v>3</v>
      </c>
      <c r="E407" s="20" t="s">
        <v>4627</v>
      </c>
      <c r="F407" s="22">
        <v>44349</v>
      </c>
      <c r="G407" s="22">
        <v>51654</v>
      </c>
      <c r="H407" s="34">
        <v>1000</v>
      </c>
    </row>
    <row r="408" spans="2:8" s="31" customFormat="1" x14ac:dyDescent="0.2">
      <c r="B408" s="27">
        <v>405</v>
      </c>
      <c r="C408" s="20" t="s">
        <v>5597</v>
      </c>
      <c r="D408" s="20" t="s">
        <v>3</v>
      </c>
      <c r="E408" s="20" t="s">
        <v>5598</v>
      </c>
      <c r="F408" s="22">
        <v>44727</v>
      </c>
      <c r="G408" s="22">
        <v>51667</v>
      </c>
      <c r="H408" s="34">
        <v>1000</v>
      </c>
    </row>
    <row r="409" spans="2:8" s="31" customFormat="1" x14ac:dyDescent="0.2">
      <c r="B409" s="27">
        <v>406</v>
      </c>
      <c r="C409" s="20" t="s">
        <v>6805</v>
      </c>
      <c r="D409" s="20" t="s">
        <v>3</v>
      </c>
      <c r="E409" s="20" t="s">
        <v>6806</v>
      </c>
      <c r="F409" s="22">
        <v>45105</v>
      </c>
      <c r="G409" s="22">
        <v>51680</v>
      </c>
      <c r="H409" s="34">
        <v>500</v>
      </c>
    </row>
    <row r="410" spans="2:8" s="31" customFormat="1" x14ac:dyDescent="0.2">
      <c r="B410" s="27">
        <v>407</v>
      </c>
      <c r="C410" s="20" t="s">
        <v>8220</v>
      </c>
      <c r="D410" s="20" t="s">
        <v>3</v>
      </c>
      <c r="E410" s="20" t="s">
        <v>8221</v>
      </c>
      <c r="F410" s="22">
        <v>45476</v>
      </c>
      <c r="G410" s="22">
        <v>51685</v>
      </c>
      <c r="H410" s="34">
        <v>1000</v>
      </c>
    </row>
    <row r="411" spans="2:8" s="31" customFormat="1" x14ac:dyDescent="0.2">
      <c r="B411" s="27">
        <v>408</v>
      </c>
      <c r="C411" s="20" t="s">
        <v>6869</v>
      </c>
      <c r="D411" s="20" t="s">
        <v>3</v>
      </c>
      <c r="E411" s="20" t="s">
        <v>6870</v>
      </c>
      <c r="F411" s="22">
        <v>45119</v>
      </c>
      <c r="G411" s="22">
        <v>51694</v>
      </c>
      <c r="H411" s="34">
        <v>1000</v>
      </c>
    </row>
    <row r="412" spans="2:8" s="31" customFormat="1" x14ac:dyDescent="0.2">
      <c r="B412" s="27">
        <v>409</v>
      </c>
      <c r="C412" s="20" t="s">
        <v>5684</v>
      </c>
      <c r="D412" s="20" t="s">
        <v>3</v>
      </c>
      <c r="E412" s="20" t="s">
        <v>5685</v>
      </c>
      <c r="F412" s="22">
        <v>44755</v>
      </c>
      <c r="G412" s="22">
        <v>51695</v>
      </c>
      <c r="H412" s="34">
        <v>1000</v>
      </c>
    </row>
    <row r="413" spans="2:8" s="31" customFormat="1" x14ac:dyDescent="0.2">
      <c r="B413" s="27">
        <v>410</v>
      </c>
      <c r="C413" s="20" t="s">
        <v>4814</v>
      </c>
      <c r="D413" s="20" t="s">
        <v>3</v>
      </c>
      <c r="E413" s="20" t="s">
        <v>4815</v>
      </c>
      <c r="F413" s="22">
        <v>44412</v>
      </c>
      <c r="G413" s="22">
        <v>51717</v>
      </c>
      <c r="H413" s="34">
        <v>1000</v>
      </c>
    </row>
    <row r="414" spans="2:8" s="31" customFormat="1" x14ac:dyDescent="0.2">
      <c r="B414" s="27">
        <v>411</v>
      </c>
      <c r="C414" s="20" t="s">
        <v>8402</v>
      </c>
      <c r="D414" s="20" t="s">
        <v>3</v>
      </c>
      <c r="E414" s="20" t="s">
        <v>8403</v>
      </c>
      <c r="F414" s="22">
        <v>45532</v>
      </c>
      <c r="G414" s="22">
        <v>51741</v>
      </c>
      <c r="H414" s="34">
        <v>1000</v>
      </c>
    </row>
    <row r="415" spans="2:8" s="31" customFormat="1" x14ac:dyDescent="0.2">
      <c r="B415" s="27">
        <v>412</v>
      </c>
      <c r="C415" s="20" t="s">
        <v>4912</v>
      </c>
      <c r="D415" s="20" t="s">
        <v>3</v>
      </c>
      <c r="E415" s="20" t="s">
        <v>4913</v>
      </c>
      <c r="F415" s="22">
        <v>44447</v>
      </c>
      <c r="G415" s="22">
        <v>51752</v>
      </c>
      <c r="H415" s="34">
        <v>1000</v>
      </c>
    </row>
    <row r="416" spans="2:8" s="31" customFormat="1" x14ac:dyDescent="0.2">
      <c r="B416" s="27">
        <v>413</v>
      </c>
      <c r="C416" s="20" t="s">
        <v>7033</v>
      </c>
      <c r="D416" s="20" t="s">
        <v>3</v>
      </c>
      <c r="E416" s="20" t="s">
        <v>7034</v>
      </c>
      <c r="F416" s="22">
        <v>45182</v>
      </c>
      <c r="G416" s="22">
        <v>51757</v>
      </c>
      <c r="H416" s="34">
        <v>1000</v>
      </c>
    </row>
    <row r="417" spans="2:8" s="31" customFormat="1" x14ac:dyDescent="0.2">
      <c r="B417" s="27">
        <v>414</v>
      </c>
      <c r="C417" s="20" t="s">
        <v>4952</v>
      </c>
      <c r="D417" s="20" t="s">
        <v>3</v>
      </c>
      <c r="E417" s="20" t="s">
        <v>4953</v>
      </c>
      <c r="F417" s="22">
        <v>44468</v>
      </c>
      <c r="G417" s="22">
        <v>51773</v>
      </c>
      <c r="H417" s="34">
        <v>500</v>
      </c>
    </row>
    <row r="418" spans="2:8" s="31" customFormat="1" x14ac:dyDescent="0.2">
      <c r="B418" s="27">
        <v>415</v>
      </c>
      <c r="C418" s="20" t="s">
        <v>7112</v>
      </c>
      <c r="D418" s="20" t="s">
        <v>3</v>
      </c>
      <c r="E418" s="20" t="s">
        <v>7113</v>
      </c>
      <c r="F418" s="22">
        <v>45203</v>
      </c>
      <c r="G418" s="22">
        <v>51778</v>
      </c>
      <c r="H418" s="34">
        <v>1000</v>
      </c>
    </row>
    <row r="419" spans="2:8" s="31" customFormat="1" x14ac:dyDescent="0.2">
      <c r="B419" s="27">
        <v>416</v>
      </c>
      <c r="C419" s="20" t="s">
        <v>5013</v>
      </c>
      <c r="D419" s="20" t="s">
        <v>3</v>
      </c>
      <c r="E419" s="20" t="s">
        <v>4815</v>
      </c>
      <c r="F419" s="22">
        <v>44482</v>
      </c>
      <c r="G419" s="22">
        <v>51787</v>
      </c>
      <c r="H419" s="34">
        <v>1000</v>
      </c>
    </row>
    <row r="420" spans="2:8" s="31" customFormat="1" x14ac:dyDescent="0.2">
      <c r="B420" s="27">
        <v>417</v>
      </c>
      <c r="C420" s="20" t="s">
        <v>7222</v>
      </c>
      <c r="D420" s="20" t="s">
        <v>3</v>
      </c>
      <c r="E420" s="20" t="s">
        <v>7223</v>
      </c>
      <c r="F420" s="22">
        <v>45231</v>
      </c>
      <c r="G420" s="22">
        <v>51806</v>
      </c>
      <c r="H420" s="34">
        <v>500</v>
      </c>
    </row>
    <row r="421" spans="2:8" s="31" customFormat="1" x14ac:dyDescent="0.2">
      <c r="B421" s="27">
        <v>418</v>
      </c>
      <c r="C421" s="20" t="s">
        <v>5108</v>
      </c>
      <c r="D421" s="20" t="s">
        <v>3</v>
      </c>
      <c r="E421" s="20" t="s">
        <v>5109</v>
      </c>
      <c r="F421" s="22">
        <v>44531</v>
      </c>
      <c r="G421" s="22">
        <v>51836</v>
      </c>
      <c r="H421" s="34">
        <v>1000</v>
      </c>
    </row>
    <row r="422" spans="2:8" s="31" customFormat="1" x14ac:dyDescent="0.2">
      <c r="B422" s="27">
        <v>419</v>
      </c>
      <c r="C422" s="20" t="s">
        <v>5198</v>
      </c>
      <c r="D422" s="20" t="s">
        <v>3</v>
      </c>
      <c r="E422" s="20" t="s">
        <v>4815</v>
      </c>
      <c r="F422" s="22">
        <v>44559</v>
      </c>
      <c r="G422" s="22">
        <v>51864</v>
      </c>
      <c r="H422" s="34">
        <v>1000</v>
      </c>
    </row>
    <row r="423" spans="2:8" s="31" customFormat="1" x14ac:dyDescent="0.2">
      <c r="B423" s="27">
        <v>420</v>
      </c>
      <c r="C423" s="20" t="s">
        <v>5223</v>
      </c>
      <c r="D423" s="20" t="s">
        <v>3</v>
      </c>
      <c r="E423" s="20" t="s">
        <v>5224</v>
      </c>
      <c r="F423" s="22">
        <v>44566</v>
      </c>
      <c r="G423" s="22">
        <v>51871</v>
      </c>
      <c r="H423" s="34">
        <v>1000</v>
      </c>
    </row>
    <row r="424" spans="2:8" s="31" customFormat="1" x14ac:dyDescent="0.2">
      <c r="B424" s="27">
        <v>421</v>
      </c>
      <c r="C424" s="21" t="s">
        <v>10415</v>
      </c>
      <c r="D424" s="21" t="s">
        <v>3</v>
      </c>
      <c r="E424" s="21" t="s">
        <v>10416</v>
      </c>
      <c r="F424" s="23">
        <v>46029</v>
      </c>
      <c r="G424" s="23">
        <v>51873</v>
      </c>
      <c r="H424" s="35">
        <v>1000</v>
      </c>
    </row>
    <row r="425" spans="2:8" s="31" customFormat="1" x14ac:dyDescent="0.2">
      <c r="B425" s="27">
        <v>422</v>
      </c>
      <c r="C425" s="20" t="s">
        <v>7553</v>
      </c>
      <c r="D425" s="20" t="s">
        <v>3</v>
      </c>
      <c r="E425" s="20" t="s">
        <v>7554</v>
      </c>
      <c r="F425" s="22">
        <v>45315</v>
      </c>
      <c r="G425" s="22">
        <v>51890</v>
      </c>
      <c r="H425" s="34">
        <v>600</v>
      </c>
    </row>
    <row r="426" spans="2:8" s="31" customFormat="1" x14ac:dyDescent="0.2">
      <c r="B426" s="27">
        <v>423</v>
      </c>
      <c r="C426" s="20" t="s">
        <v>5301</v>
      </c>
      <c r="D426" s="20" t="s">
        <v>3</v>
      </c>
      <c r="E426" s="20" t="s">
        <v>5302</v>
      </c>
      <c r="F426" s="22">
        <v>44601</v>
      </c>
      <c r="G426" s="22">
        <v>51906</v>
      </c>
      <c r="H426" s="34">
        <v>1000</v>
      </c>
    </row>
    <row r="427" spans="2:8" s="31" customFormat="1" x14ac:dyDescent="0.2">
      <c r="B427" s="27">
        <v>424</v>
      </c>
      <c r="C427" s="21" t="s">
        <v>10677</v>
      </c>
      <c r="D427" s="21" t="s">
        <v>3</v>
      </c>
      <c r="E427" s="21" t="s">
        <v>7294</v>
      </c>
      <c r="F427" s="23">
        <v>46078</v>
      </c>
      <c r="G427" s="23">
        <v>51922</v>
      </c>
      <c r="H427" s="35">
        <v>1500</v>
      </c>
    </row>
    <row r="428" spans="2:8" s="31" customFormat="1" x14ac:dyDescent="0.2">
      <c r="B428" s="27">
        <v>425</v>
      </c>
      <c r="C428" s="20" t="s">
        <v>5390</v>
      </c>
      <c r="D428" s="20" t="s">
        <v>3</v>
      </c>
      <c r="E428" s="20" t="s">
        <v>5391</v>
      </c>
      <c r="F428" s="22">
        <v>44629</v>
      </c>
      <c r="G428" s="22">
        <v>51934</v>
      </c>
      <c r="H428" s="34">
        <v>1000</v>
      </c>
    </row>
    <row r="429" spans="2:8" s="31" customFormat="1" x14ac:dyDescent="0.2">
      <c r="B429" s="27">
        <v>426</v>
      </c>
      <c r="C429" s="20" t="s">
        <v>5455</v>
      </c>
      <c r="D429" s="20" t="s">
        <v>3</v>
      </c>
      <c r="E429" s="20" t="s">
        <v>5456</v>
      </c>
      <c r="F429" s="22">
        <v>44650</v>
      </c>
      <c r="G429" s="22">
        <v>51955</v>
      </c>
      <c r="H429" s="34">
        <v>943</v>
      </c>
    </row>
    <row r="430" spans="2:8" s="31" customFormat="1" x14ac:dyDescent="0.2">
      <c r="B430" s="27">
        <v>427</v>
      </c>
      <c r="C430" s="20" t="s">
        <v>7974</v>
      </c>
      <c r="D430" s="20" t="s">
        <v>3</v>
      </c>
      <c r="E430" s="20" t="s">
        <v>7975</v>
      </c>
      <c r="F430" s="22">
        <v>45385</v>
      </c>
      <c r="G430" s="22">
        <v>51959</v>
      </c>
      <c r="H430" s="34">
        <v>500</v>
      </c>
    </row>
    <row r="431" spans="2:8" s="31" customFormat="1" x14ac:dyDescent="0.2">
      <c r="B431" s="27">
        <v>428</v>
      </c>
      <c r="C431" s="20" t="s">
        <v>5504</v>
      </c>
      <c r="D431" s="20" t="s">
        <v>3</v>
      </c>
      <c r="E431" s="20" t="s">
        <v>5505</v>
      </c>
      <c r="F431" s="22">
        <v>44663</v>
      </c>
      <c r="G431" s="22">
        <v>51968</v>
      </c>
      <c r="H431" s="34">
        <v>1000</v>
      </c>
    </row>
    <row r="432" spans="2:8" s="31" customFormat="1" x14ac:dyDescent="0.2">
      <c r="B432" s="27">
        <v>429</v>
      </c>
      <c r="C432" s="20" t="s">
        <v>8056</v>
      </c>
      <c r="D432" s="20" t="s">
        <v>3</v>
      </c>
      <c r="E432" s="20" t="s">
        <v>6872</v>
      </c>
      <c r="F432" s="22">
        <v>45420</v>
      </c>
      <c r="G432" s="22">
        <v>51994</v>
      </c>
      <c r="H432" s="34">
        <v>1000</v>
      </c>
    </row>
    <row r="433" spans="2:8" s="31" customFormat="1" x14ac:dyDescent="0.2">
      <c r="B433" s="27">
        <v>430</v>
      </c>
      <c r="C433" s="20" t="s">
        <v>5518</v>
      </c>
      <c r="D433" s="20" t="s">
        <v>3</v>
      </c>
      <c r="E433" s="20" t="s">
        <v>5519</v>
      </c>
      <c r="F433" s="22">
        <v>44692</v>
      </c>
      <c r="G433" s="22">
        <v>51997</v>
      </c>
      <c r="H433" s="34">
        <v>1000</v>
      </c>
    </row>
    <row r="434" spans="2:8" s="31" customFormat="1" x14ac:dyDescent="0.2">
      <c r="B434" s="27">
        <v>431</v>
      </c>
      <c r="C434" s="20" t="s">
        <v>8129</v>
      </c>
      <c r="D434" s="20" t="s">
        <v>3</v>
      </c>
      <c r="E434" s="20" t="s">
        <v>6872</v>
      </c>
      <c r="F434" s="22">
        <v>45448</v>
      </c>
      <c r="G434" s="22">
        <v>52022</v>
      </c>
      <c r="H434" s="34">
        <v>1000</v>
      </c>
    </row>
    <row r="435" spans="2:8" s="31" customFormat="1" x14ac:dyDescent="0.2">
      <c r="B435" s="27">
        <v>432</v>
      </c>
      <c r="C435" s="20" t="s">
        <v>6738</v>
      </c>
      <c r="D435" s="20" t="s">
        <v>3</v>
      </c>
      <c r="E435" s="20" t="s">
        <v>6739</v>
      </c>
      <c r="F435" s="22">
        <v>45084</v>
      </c>
      <c r="G435" s="22">
        <v>52024</v>
      </c>
      <c r="H435" s="34">
        <v>500</v>
      </c>
    </row>
    <row r="436" spans="2:8" s="31" customFormat="1" x14ac:dyDescent="0.2">
      <c r="B436" s="27">
        <v>433</v>
      </c>
      <c r="C436" s="20" t="s">
        <v>5599</v>
      </c>
      <c r="D436" s="20" t="s">
        <v>3</v>
      </c>
      <c r="E436" s="20" t="s">
        <v>5600</v>
      </c>
      <c r="F436" s="22">
        <v>44727</v>
      </c>
      <c r="G436" s="22">
        <v>52032</v>
      </c>
      <c r="H436" s="34">
        <v>1000</v>
      </c>
    </row>
    <row r="437" spans="2:8" s="31" customFormat="1" x14ac:dyDescent="0.2">
      <c r="B437" s="27">
        <v>434</v>
      </c>
      <c r="C437" s="20" t="s">
        <v>5634</v>
      </c>
      <c r="D437" s="20" t="s">
        <v>3</v>
      </c>
      <c r="E437" s="20" t="s">
        <v>5635</v>
      </c>
      <c r="F437" s="22">
        <v>44741</v>
      </c>
      <c r="G437" s="22">
        <v>52046</v>
      </c>
      <c r="H437" s="34">
        <v>500</v>
      </c>
    </row>
    <row r="438" spans="2:8" s="31" customFormat="1" x14ac:dyDescent="0.2">
      <c r="B438" s="27">
        <v>435</v>
      </c>
      <c r="C438" s="20" t="s">
        <v>5661</v>
      </c>
      <c r="D438" s="20" t="s">
        <v>3</v>
      </c>
      <c r="E438" s="20" t="s">
        <v>5635</v>
      </c>
      <c r="F438" s="22">
        <v>44748</v>
      </c>
      <c r="G438" s="22">
        <v>52053</v>
      </c>
      <c r="H438" s="34">
        <v>1000</v>
      </c>
    </row>
    <row r="439" spans="2:8" s="31" customFormat="1" x14ac:dyDescent="0.2">
      <c r="B439" s="27">
        <v>436</v>
      </c>
      <c r="C439" s="20" t="s">
        <v>6871</v>
      </c>
      <c r="D439" s="20" t="s">
        <v>3</v>
      </c>
      <c r="E439" s="20" t="s">
        <v>6872</v>
      </c>
      <c r="F439" s="22">
        <v>45119</v>
      </c>
      <c r="G439" s="22">
        <v>52059</v>
      </c>
      <c r="H439" s="34">
        <v>1000</v>
      </c>
    </row>
    <row r="440" spans="2:8" s="31" customFormat="1" x14ac:dyDescent="0.2">
      <c r="B440" s="27">
        <v>437</v>
      </c>
      <c r="C440" s="20" t="s">
        <v>5748</v>
      </c>
      <c r="D440" s="20" t="s">
        <v>3</v>
      </c>
      <c r="E440" s="20" t="s">
        <v>5749</v>
      </c>
      <c r="F440" s="22">
        <v>44776</v>
      </c>
      <c r="G440" s="22">
        <v>52081</v>
      </c>
      <c r="H440" s="34">
        <v>1000</v>
      </c>
    </row>
    <row r="441" spans="2:8" s="31" customFormat="1" x14ac:dyDescent="0.2">
      <c r="B441" s="27">
        <v>438</v>
      </c>
      <c r="C441" s="20" t="s">
        <v>5829</v>
      </c>
      <c r="D441" s="20" t="s">
        <v>3</v>
      </c>
      <c r="E441" s="20" t="s">
        <v>5830</v>
      </c>
      <c r="F441" s="22">
        <v>44803</v>
      </c>
      <c r="G441" s="22">
        <v>52108</v>
      </c>
      <c r="H441" s="34">
        <v>1000</v>
      </c>
    </row>
    <row r="442" spans="2:8" s="31" customFormat="1" x14ac:dyDescent="0.2">
      <c r="B442" s="27">
        <v>439</v>
      </c>
      <c r="C442" s="20" t="s">
        <v>5847</v>
      </c>
      <c r="D442" s="20" t="s">
        <v>3</v>
      </c>
      <c r="E442" s="20" t="s">
        <v>5848</v>
      </c>
      <c r="F442" s="22">
        <v>44811</v>
      </c>
      <c r="G442" s="22">
        <v>52116</v>
      </c>
      <c r="H442" s="34">
        <v>500</v>
      </c>
    </row>
    <row r="443" spans="2:8" s="31" customFormat="1" x14ac:dyDescent="0.2">
      <c r="B443" s="27">
        <v>440</v>
      </c>
      <c r="C443" s="20" t="s">
        <v>5863</v>
      </c>
      <c r="D443" s="20" t="s">
        <v>3</v>
      </c>
      <c r="E443" s="20" t="s">
        <v>5864</v>
      </c>
      <c r="F443" s="22">
        <v>44818</v>
      </c>
      <c r="G443" s="22">
        <v>52123</v>
      </c>
      <c r="H443" s="34">
        <v>500</v>
      </c>
    </row>
    <row r="444" spans="2:8" s="31" customFormat="1" x14ac:dyDescent="0.2">
      <c r="B444" s="27">
        <v>441</v>
      </c>
      <c r="C444" s="20" t="s">
        <v>5932</v>
      </c>
      <c r="D444" s="20" t="s">
        <v>3</v>
      </c>
      <c r="E444" s="20" t="s">
        <v>5933</v>
      </c>
      <c r="F444" s="22">
        <v>44838</v>
      </c>
      <c r="G444" s="22">
        <v>52143</v>
      </c>
      <c r="H444" s="34">
        <v>1000</v>
      </c>
    </row>
    <row r="445" spans="2:8" s="31" customFormat="1" x14ac:dyDescent="0.2">
      <c r="B445" s="27">
        <v>442</v>
      </c>
      <c r="C445" s="20" t="s">
        <v>7194</v>
      </c>
      <c r="D445" s="20" t="s">
        <v>3</v>
      </c>
      <c r="E445" s="20" t="s">
        <v>7195</v>
      </c>
      <c r="F445" s="22">
        <v>45224</v>
      </c>
      <c r="G445" s="22">
        <v>52164</v>
      </c>
      <c r="H445" s="34">
        <v>1000</v>
      </c>
    </row>
    <row r="446" spans="2:8" s="31" customFormat="1" x14ac:dyDescent="0.2">
      <c r="B446" s="27">
        <v>443</v>
      </c>
      <c r="C446" s="20" t="s">
        <v>8664</v>
      </c>
      <c r="D446" s="20" t="s">
        <v>3</v>
      </c>
      <c r="E446" s="20" t="s">
        <v>8665</v>
      </c>
      <c r="F446" s="22">
        <v>45602</v>
      </c>
      <c r="G446" s="22">
        <v>52176</v>
      </c>
      <c r="H446" s="34">
        <v>1000</v>
      </c>
    </row>
    <row r="447" spans="2:8" s="31" customFormat="1" x14ac:dyDescent="0.2">
      <c r="B447" s="27">
        <v>444</v>
      </c>
      <c r="C447" s="20" t="s">
        <v>7293</v>
      </c>
      <c r="D447" s="20" t="s">
        <v>3</v>
      </c>
      <c r="E447" s="20" t="s">
        <v>7294</v>
      </c>
      <c r="F447" s="22">
        <v>45245</v>
      </c>
      <c r="G447" s="22">
        <v>52185</v>
      </c>
      <c r="H447" s="34">
        <v>500</v>
      </c>
    </row>
    <row r="448" spans="2:8" s="31" customFormat="1" x14ac:dyDescent="0.2">
      <c r="B448" s="27">
        <v>445</v>
      </c>
      <c r="C448" s="21" t="s">
        <v>10373</v>
      </c>
      <c r="D448" s="21" t="s">
        <v>3</v>
      </c>
      <c r="E448" s="21" t="s">
        <v>10374</v>
      </c>
      <c r="F448" s="23">
        <v>46022</v>
      </c>
      <c r="G448" s="23">
        <v>52231</v>
      </c>
      <c r="H448" s="35">
        <v>1000</v>
      </c>
    </row>
    <row r="449" spans="2:8" s="31" customFormat="1" x14ac:dyDescent="0.2">
      <c r="B449" s="27">
        <v>446</v>
      </c>
      <c r="C449" s="20" t="s">
        <v>7463</v>
      </c>
      <c r="D449" s="20" t="s">
        <v>3</v>
      </c>
      <c r="E449" s="20" t="s">
        <v>7225</v>
      </c>
      <c r="F449" s="22">
        <v>45294</v>
      </c>
      <c r="G449" s="22">
        <v>52234</v>
      </c>
      <c r="H449" s="34">
        <v>1000</v>
      </c>
    </row>
    <row r="450" spans="2:8" s="31" customFormat="1" x14ac:dyDescent="0.2">
      <c r="B450" s="27">
        <v>447</v>
      </c>
      <c r="C450" s="21" t="s">
        <v>10507</v>
      </c>
      <c r="D450" s="21" t="s">
        <v>3</v>
      </c>
      <c r="E450" s="21" t="s">
        <v>10508</v>
      </c>
      <c r="F450" s="23">
        <v>46050</v>
      </c>
      <c r="G450" s="23">
        <v>52259</v>
      </c>
      <c r="H450" s="35">
        <v>1500</v>
      </c>
    </row>
    <row r="451" spans="2:8" s="31" customFormat="1" x14ac:dyDescent="0.2">
      <c r="B451" s="27">
        <v>448</v>
      </c>
      <c r="C451" s="20" t="s">
        <v>7615</v>
      </c>
      <c r="D451" s="20" t="s">
        <v>3</v>
      </c>
      <c r="E451" s="20" t="s">
        <v>7616</v>
      </c>
      <c r="F451" s="22">
        <v>45329</v>
      </c>
      <c r="G451" s="22">
        <v>52269</v>
      </c>
      <c r="H451" s="34">
        <v>1000</v>
      </c>
    </row>
    <row r="452" spans="2:8" s="31" customFormat="1" x14ac:dyDescent="0.2">
      <c r="B452" s="27">
        <v>449</v>
      </c>
      <c r="C452" s="20" t="s">
        <v>6434</v>
      </c>
      <c r="D452" s="20" t="s">
        <v>3</v>
      </c>
      <c r="E452" s="20" t="s">
        <v>6435</v>
      </c>
      <c r="F452" s="22">
        <v>44986</v>
      </c>
      <c r="G452" s="22">
        <v>52291</v>
      </c>
      <c r="H452" s="34">
        <v>500</v>
      </c>
    </row>
    <row r="453" spans="2:8" s="31" customFormat="1" x14ac:dyDescent="0.2">
      <c r="B453" s="27">
        <v>450</v>
      </c>
      <c r="C453" s="20" t="s">
        <v>7976</v>
      </c>
      <c r="D453" s="20" t="s">
        <v>3</v>
      </c>
      <c r="E453" s="20" t="s">
        <v>6843</v>
      </c>
      <c r="F453" s="22">
        <v>45385</v>
      </c>
      <c r="G453" s="22">
        <v>52324</v>
      </c>
      <c r="H453" s="34">
        <v>1000</v>
      </c>
    </row>
    <row r="454" spans="2:8" s="31" customFormat="1" x14ac:dyDescent="0.2">
      <c r="B454" s="27">
        <v>451</v>
      </c>
      <c r="C454" s="20" t="s">
        <v>8057</v>
      </c>
      <c r="D454" s="20" t="s">
        <v>3</v>
      </c>
      <c r="E454" s="20" t="s">
        <v>6808</v>
      </c>
      <c r="F454" s="22">
        <v>45420</v>
      </c>
      <c r="G454" s="22">
        <v>52359</v>
      </c>
      <c r="H454" s="34">
        <v>500</v>
      </c>
    </row>
    <row r="455" spans="2:8" s="31" customFormat="1" x14ac:dyDescent="0.2">
      <c r="B455" s="27">
        <v>452</v>
      </c>
      <c r="C455" s="20" t="s">
        <v>6648</v>
      </c>
      <c r="D455" s="20" t="s">
        <v>3</v>
      </c>
      <c r="E455" s="20" t="s">
        <v>6649</v>
      </c>
      <c r="F455" s="22">
        <v>45056</v>
      </c>
      <c r="G455" s="22">
        <v>52361</v>
      </c>
      <c r="H455" s="34">
        <v>1000</v>
      </c>
    </row>
    <row r="456" spans="2:8" s="31" customFormat="1" x14ac:dyDescent="0.2">
      <c r="B456" s="27">
        <v>453</v>
      </c>
      <c r="C456" s="20" t="s">
        <v>6658</v>
      </c>
      <c r="D456" s="20" t="s">
        <v>3</v>
      </c>
      <c r="E456" s="20" t="s">
        <v>6659</v>
      </c>
      <c r="F456" s="22">
        <v>45063</v>
      </c>
      <c r="G456" s="22">
        <v>52368</v>
      </c>
      <c r="H456" s="34">
        <v>1000</v>
      </c>
    </row>
    <row r="457" spans="2:8" s="31" customFormat="1" x14ac:dyDescent="0.2">
      <c r="B457" s="27">
        <v>454</v>
      </c>
      <c r="C457" s="20" t="s">
        <v>6740</v>
      </c>
      <c r="D457" s="20" t="s">
        <v>3</v>
      </c>
      <c r="E457" s="20" t="s">
        <v>6741</v>
      </c>
      <c r="F457" s="22">
        <v>45084</v>
      </c>
      <c r="G457" s="22">
        <v>52389</v>
      </c>
      <c r="H457" s="34">
        <v>1000</v>
      </c>
    </row>
    <row r="458" spans="2:8" s="31" customFormat="1" x14ac:dyDescent="0.2">
      <c r="B458" s="27">
        <v>455</v>
      </c>
      <c r="C458" s="20" t="s">
        <v>6807</v>
      </c>
      <c r="D458" s="20" t="s">
        <v>3</v>
      </c>
      <c r="E458" s="20" t="s">
        <v>6808</v>
      </c>
      <c r="F458" s="22">
        <v>45105</v>
      </c>
      <c r="G458" s="22">
        <v>52410</v>
      </c>
      <c r="H458" s="34">
        <v>1000</v>
      </c>
    </row>
    <row r="459" spans="2:8" s="31" customFormat="1" x14ac:dyDescent="0.2">
      <c r="B459" s="27">
        <v>456</v>
      </c>
      <c r="C459" s="20" t="s">
        <v>6842</v>
      </c>
      <c r="D459" s="20" t="s">
        <v>3</v>
      </c>
      <c r="E459" s="20" t="s">
        <v>6843</v>
      </c>
      <c r="F459" s="22">
        <v>45112</v>
      </c>
      <c r="G459" s="22">
        <v>52417</v>
      </c>
      <c r="H459" s="34">
        <v>1000</v>
      </c>
    </row>
    <row r="460" spans="2:8" s="31" customFormat="1" x14ac:dyDescent="0.2">
      <c r="B460" s="27">
        <v>457</v>
      </c>
      <c r="C460" s="20" t="s">
        <v>8256</v>
      </c>
      <c r="D460" s="20" t="s">
        <v>3</v>
      </c>
      <c r="E460" s="20" t="s">
        <v>6741</v>
      </c>
      <c r="F460" s="22">
        <v>45491</v>
      </c>
      <c r="G460" s="22">
        <v>52430</v>
      </c>
      <c r="H460" s="34">
        <v>1000</v>
      </c>
    </row>
    <row r="461" spans="2:8" s="31" customFormat="1" x14ac:dyDescent="0.2">
      <c r="B461" s="27">
        <v>458</v>
      </c>
      <c r="C461" s="20" t="s">
        <v>6922</v>
      </c>
      <c r="D461" s="20" t="s">
        <v>3</v>
      </c>
      <c r="E461" s="20" t="s">
        <v>6923</v>
      </c>
      <c r="F461" s="22">
        <v>45140</v>
      </c>
      <c r="G461" s="22">
        <v>52445</v>
      </c>
      <c r="H461" s="34">
        <v>1000</v>
      </c>
    </row>
    <row r="462" spans="2:8" s="31" customFormat="1" x14ac:dyDescent="0.2">
      <c r="B462" s="27">
        <v>459</v>
      </c>
      <c r="C462" s="20" t="s">
        <v>7009</v>
      </c>
      <c r="D462" s="20" t="s">
        <v>3</v>
      </c>
      <c r="E462" s="20" t="s">
        <v>7010</v>
      </c>
      <c r="F462" s="22">
        <v>45175</v>
      </c>
      <c r="G462" s="22">
        <v>52480</v>
      </c>
      <c r="H462" s="34">
        <v>1000</v>
      </c>
    </row>
    <row r="463" spans="2:8" s="31" customFormat="1" x14ac:dyDescent="0.2">
      <c r="B463" s="27">
        <v>460</v>
      </c>
      <c r="C463" s="20" t="s">
        <v>7164</v>
      </c>
      <c r="D463" s="20" t="s">
        <v>3</v>
      </c>
      <c r="E463" s="20" t="s">
        <v>7165</v>
      </c>
      <c r="F463" s="22">
        <v>45217</v>
      </c>
      <c r="G463" s="22">
        <v>52522</v>
      </c>
      <c r="H463" s="34">
        <v>500</v>
      </c>
    </row>
    <row r="464" spans="2:8" s="31" customFormat="1" x14ac:dyDescent="0.2">
      <c r="B464" s="27">
        <v>461</v>
      </c>
      <c r="C464" s="20" t="s">
        <v>8638</v>
      </c>
      <c r="D464" s="20" t="s">
        <v>3</v>
      </c>
      <c r="E464" s="20" t="s">
        <v>8639</v>
      </c>
      <c r="F464" s="22">
        <v>45595</v>
      </c>
      <c r="G464" s="22">
        <v>52534</v>
      </c>
      <c r="H464" s="34">
        <v>1000</v>
      </c>
    </row>
    <row r="465" spans="2:8" s="31" customFormat="1" x14ac:dyDescent="0.2">
      <c r="B465" s="27">
        <v>462</v>
      </c>
      <c r="C465" s="20" t="s">
        <v>7224</v>
      </c>
      <c r="D465" s="20" t="s">
        <v>3</v>
      </c>
      <c r="E465" s="20" t="s">
        <v>7225</v>
      </c>
      <c r="F465" s="22">
        <v>45231</v>
      </c>
      <c r="G465" s="22">
        <v>52536</v>
      </c>
      <c r="H465" s="34">
        <v>500</v>
      </c>
    </row>
    <row r="466" spans="2:8" s="31" customFormat="1" x14ac:dyDescent="0.2">
      <c r="B466" s="27">
        <v>463</v>
      </c>
      <c r="C466" s="21" t="s">
        <v>10417</v>
      </c>
      <c r="D466" s="21" t="s">
        <v>3</v>
      </c>
      <c r="E466" s="21" t="s">
        <v>7511</v>
      </c>
      <c r="F466" s="23">
        <v>46029</v>
      </c>
      <c r="G466" s="23">
        <v>52603</v>
      </c>
      <c r="H466" s="35">
        <v>1000</v>
      </c>
    </row>
    <row r="467" spans="2:8" s="31" customFormat="1" x14ac:dyDescent="0.2">
      <c r="B467" s="27">
        <v>464</v>
      </c>
      <c r="C467" s="20" t="s">
        <v>7510</v>
      </c>
      <c r="D467" s="20" t="s">
        <v>3</v>
      </c>
      <c r="E467" s="20" t="s">
        <v>7511</v>
      </c>
      <c r="F467" s="22">
        <v>45308</v>
      </c>
      <c r="G467" s="22">
        <v>52613</v>
      </c>
      <c r="H467" s="34">
        <v>1000</v>
      </c>
    </row>
    <row r="468" spans="2:8" s="31" customFormat="1" x14ac:dyDescent="0.2">
      <c r="B468" s="27">
        <v>465</v>
      </c>
      <c r="C468" s="20" t="s">
        <v>7652</v>
      </c>
      <c r="D468" s="20" t="s">
        <v>3</v>
      </c>
      <c r="E468" s="20" t="s">
        <v>7653</v>
      </c>
      <c r="F468" s="22">
        <v>45336</v>
      </c>
      <c r="G468" s="22">
        <v>52641</v>
      </c>
      <c r="H468" s="34">
        <v>1000</v>
      </c>
    </row>
    <row r="469" spans="2:8" s="31" customFormat="1" x14ac:dyDescent="0.2">
      <c r="B469" s="27">
        <v>466</v>
      </c>
      <c r="C469" s="20" t="s">
        <v>7977</v>
      </c>
      <c r="D469" s="20" t="s">
        <v>3</v>
      </c>
      <c r="E469" s="20" t="s">
        <v>7978</v>
      </c>
      <c r="F469" s="22">
        <v>45385</v>
      </c>
      <c r="G469" s="22">
        <v>52690</v>
      </c>
      <c r="H469" s="34">
        <v>1000</v>
      </c>
    </row>
    <row r="470" spans="2:8" s="31" customFormat="1" x14ac:dyDescent="0.2">
      <c r="B470" s="27">
        <v>467</v>
      </c>
      <c r="C470" s="20" t="s">
        <v>8013</v>
      </c>
      <c r="D470" s="20" t="s">
        <v>3</v>
      </c>
      <c r="E470" s="20" t="s">
        <v>7653</v>
      </c>
      <c r="F470" s="22">
        <v>45406</v>
      </c>
      <c r="G470" s="22">
        <v>52711</v>
      </c>
      <c r="H470" s="34">
        <v>1000</v>
      </c>
    </row>
    <row r="471" spans="2:8" s="31" customFormat="1" x14ac:dyDescent="0.2">
      <c r="B471" s="27">
        <v>468</v>
      </c>
      <c r="C471" s="20" t="s">
        <v>8030</v>
      </c>
      <c r="D471" s="20" t="s">
        <v>3</v>
      </c>
      <c r="E471" s="20" t="s">
        <v>8031</v>
      </c>
      <c r="F471" s="22">
        <v>45414</v>
      </c>
      <c r="G471" s="22">
        <v>52719</v>
      </c>
      <c r="H471" s="34">
        <v>1000</v>
      </c>
    </row>
    <row r="472" spans="2:8" s="31" customFormat="1" x14ac:dyDescent="0.2">
      <c r="B472" s="27">
        <v>469</v>
      </c>
      <c r="C472" s="20" t="s">
        <v>8058</v>
      </c>
      <c r="D472" s="20" t="s">
        <v>3</v>
      </c>
      <c r="E472" s="20" t="s">
        <v>8059</v>
      </c>
      <c r="F472" s="22">
        <v>45420</v>
      </c>
      <c r="G472" s="22">
        <v>52725</v>
      </c>
      <c r="H472" s="34">
        <v>500</v>
      </c>
    </row>
    <row r="473" spans="2:8" s="31" customFormat="1" x14ac:dyDescent="0.2">
      <c r="B473" s="27">
        <v>470</v>
      </c>
      <c r="C473" s="20" t="s">
        <v>8086</v>
      </c>
      <c r="D473" s="20" t="s">
        <v>3</v>
      </c>
      <c r="E473" s="20" t="s">
        <v>8087</v>
      </c>
      <c r="F473" s="22">
        <v>45434</v>
      </c>
      <c r="G473" s="22">
        <v>52739</v>
      </c>
      <c r="H473" s="34">
        <v>1000</v>
      </c>
    </row>
    <row r="474" spans="2:8" s="31" customFormat="1" x14ac:dyDescent="0.2">
      <c r="B474" s="27">
        <v>471</v>
      </c>
      <c r="C474" s="20" t="s">
        <v>8130</v>
      </c>
      <c r="D474" s="20" t="s">
        <v>3</v>
      </c>
      <c r="E474" s="20" t="s">
        <v>8131</v>
      </c>
      <c r="F474" s="22">
        <v>45448</v>
      </c>
      <c r="G474" s="22">
        <v>52753</v>
      </c>
      <c r="H474" s="34">
        <v>1000</v>
      </c>
    </row>
    <row r="475" spans="2:8" s="31" customFormat="1" x14ac:dyDescent="0.2">
      <c r="B475" s="27">
        <v>472</v>
      </c>
      <c r="C475" s="20" t="s">
        <v>8193</v>
      </c>
      <c r="D475" s="20" t="s">
        <v>3</v>
      </c>
      <c r="E475" s="20" t="s">
        <v>8194</v>
      </c>
      <c r="F475" s="22">
        <v>45469</v>
      </c>
      <c r="G475" s="22">
        <v>52774</v>
      </c>
      <c r="H475" s="34">
        <v>1000</v>
      </c>
    </row>
    <row r="476" spans="2:8" s="31" customFormat="1" x14ac:dyDescent="0.2">
      <c r="B476" s="27">
        <v>473</v>
      </c>
      <c r="C476" s="20" t="s">
        <v>8292</v>
      </c>
      <c r="D476" s="20" t="s">
        <v>3</v>
      </c>
      <c r="E476" s="20" t="s">
        <v>8293</v>
      </c>
      <c r="F476" s="22">
        <v>45504</v>
      </c>
      <c r="G476" s="22">
        <v>52809</v>
      </c>
      <c r="H476" s="34">
        <v>1000</v>
      </c>
    </row>
    <row r="477" spans="2:8" s="31" customFormat="1" x14ac:dyDescent="0.2">
      <c r="B477" s="27">
        <v>474</v>
      </c>
      <c r="C477" s="20" t="s">
        <v>8455</v>
      </c>
      <c r="D477" s="20" t="s">
        <v>3</v>
      </c>
      <c r="E477" s="20" t="s">
        <v>8456</v>
      </c>
      <c r="F477" s="22">
        <v>45539</v>
      </c>
      <c r="G477" s="22">
        <v>52844</v>
      </c>
      <c r="H477" s="34">
        <v>1000</v>
      </c>
    </row>
    <row r="478" spans="2:8" s="31" customFormat="1" x14ac:dyDescent="0.2">
      <c r="B478" s="27">
        <v>475</v>
      </c>
      <c r="C478" s="20" t="s">
        <v>8565</v>
      </c>
      <c r="D478" s="20" t="s">
        <v>3</v>
      </c>
      <c r="E478" s="20" t="s">
        <v>8566</v>
      </c>
      <c r="F478" s="22">
        <v>45568</v>
      </c>
      <c r="G478" s="22">
        <v>52873</v>
      </c>
      <c r="H478" s="34">
        <v>1000</v>
      </c>
    </row>
    <row r="479" spans="2:8" s="31" customFormat="1" x14ac:dyDescent="0.2">
      <c r="B479" s="27">
        <v>476</v>
      </c>
      <c r="C479" s="20" t="s">
        <v>10228</v>
      </c>
      <c r="D479" s="20" t="s">
        <v>3</v>
      </c>
      <c r="E479" s="20" t="s">
        <v>10229</v>
      </c>
      <c r="F479" s="22">
        <v>45994</v>
      </c>
      <c r="G479" s="22">
        <v>52934</v>
      </c>
      <c r="H479" s="34">
        <v>1000</v>
      </c>
    </row>
    <row r="480" spans="2:8" s="31" customFormat="1" x14ac:dyDescent="0.2">
      <c r="B480" s="27">
        <v>477</v>
      </c>
      <c r="C480" s="21" t="s">
        <v>10418</v>
      </c>
      <c r="D480" s="21" t="s">
        <v>3</v>
      </c>
      <c r="E480" s="21" t="s">
        <v>10419</v>
      </c>
      <c r="F480" s="23">
        <v>46029</v>
      </c>
      <c r="G480" s="23">
        <v>52969</v>
      </c>
      <c r="H480" s="35">
        <v>1000</v>
      </c>
    </row>
    <row r="481" spans="2:8" s="31" customFormat="1" x14ac:dyDescent="0.2">
      <c r="B481" s="27">
        <v>478</v>
      </c>
      <c r="C481" s="20" t="s">
        <v>8072</v>
      </c>
      <c r="D481" s="20" t="s">
        <v>3</v>
      </c>
      <c r="E481" s="20" t="s">
        <v>8073</v>
      </c>
      <c r="F481" s="22">
        <v>45427</v>
      </c>
      <c r="G481" s="22">
        <v>53097</v>
      </c>
      <c r="H481" s="34">
        <v>1000</v>
      </c>
    </row>
    <row r="482" spans="2:8" s="31" customFormat="1" x14ac:dyDescent="0.2">
      <c r="B482" s="27">
        <v>479</v>
      </c>
      <c r="C482" s="20" t="s">
        <v>8222</v>
      </c>
      <c r="D482" s="20" t="s">
        <v>3</v>
      </c>
      <c r="E482" s="20" t="s">
        <v>8223</v>
      </c>
      <c r="F482" s="22">
        <v>45476</v>
      </c>
      <c r="G482" s="22">
        <v>53146</v>
      </c>
      <c r="H482" s="34">
        <v>1000</v>
      </c>
    </row>
    <row r="483" spans="2:8" s="31" customFormat="1" x14ac:dyDescent="0.2">
      <c r="B483" s="27">
        <v>480</v>
      </c>
      <c r="C483" s="20" t="s">
        <v>10020</v>
      </c>
      <c r="D483" s="20" t="s">
        <v>3</v>
      </c>
      <c r="E483" s="20" t="s">
        <v>10021</v>
      </c>
      <c r="F483" s="22">
        <v>45931</v>
      </c>
      <c r="G483" s="22">
        <v>53236</v>
      </c>
      <c r="H483" s="34">
        <f>1000+1000</f>
        <v>2000</v>
      </c>
    </row>
    <row r="484" spans="2:8" s="31" customFormat="1" x14ac:dyDescent="0.2">
      <c r="B484" s="27">
        <v>481</v>
      </c>
      <c r="C484" s="20" t="s">
        <v>8074</v>
      </c>
      <c r="D484" s="20" t="s">
        <v>3</v>
      </c>
      <c r="E484" s="20" t="s">
        <v>8075</v>
      </c>
      <c r="F484" s="22">
        <v>45427</v>
      </c>
      <c r="G484" s="22">
        <v>53462</v>
      </c>
      <c r="H484" s="34">
        <v>1000</v>
      </c>
    </row>
    <row r="485" spans="2:8" s="31" customFormat="1" x14ac:dyDescent="0.2">
      <c r="B485" s="27">
        <v>482</v>
      </c>
      <c r="C485" s="20" t="s">
        <v>8132</v>
      </c>
      <c r="D485" s="20" t="s">
        <v>3</v>
      </c>
      <c r="E485" s="20" t="s">
        <v>8133</v>
      </c>
      <c r="F485" s="22">
        <v>45448</v>
      </c>
      <c r="G485" s="22">
        <v>53483</v>
      </c>
      <c r="H485" s="34">
        <v>1000</v>
      </c>
    </row>
    <row r="486" spans="2:8" s="31" customFormat="1" x14ac:dyDescent="0.2">
      <c r="B486" s="27">
        <v>483</v>
      </c>
      <c r="C486" s="20" t="s">
        <v>8404</v>
      </c>
      <c r="D486" s="20" t="s">
        <v>3</v>
      </c>
      <c r="E486" s="20" t="s">
        <v>8405</v>
      </c>
      <c r="F486" s="22">
        <v>45532</v>
      </c>
      <c r="G486" s="22">
        <v>53567</v>
      </c>
      <c r="H486" s="34">
        <v>1000</v>
      </c>
    </row>
    <row r="487" spans="2:8" s="31" customFormat="1" x14ac:dyDescent="0.2">
      <c r="B487" s="27">
        <v>484</v>
      </c>
      <c r="C487" s="20" t="s">
        <v>10022</v>
      </c>
      <c r="D487" s="20" t="s">
        <v>3</v>
      </c>
      <c r="E487" s="20" t="s">
        <v>10023</v>
      </c>
      <c r="F487" s="22">
        <v>45931</v>
      </c>
      <c r="G487" s="22">
        <v>53601</v>
      </c>
      <c r="H487" s="34">
        <f>1000+1000</f>
        <v>2000</v>
      </c>
    </row>
    <row r="488" spans="2:8" s="31" customFormat="1" x14ac:dyDescent="0.2">
      <c r="B488" s="27">
        <v>485</v>
      </c>
      <c r="C488" s="21" t="s">
        <v>10420</v>
      </c>
      <c r="D488" s="21" t="s">
        <v>3</v>
      </c>
      <c r="E488" s="21" t="s">
        <v>10421</v>
      </c>
      <c r="F488" s="23">
        <v>46029</v>
      </c>
      <c r="G488" s="23">
        <v>53699</v>
      </c>
      <c r="H488" s="35">
        <v>1500</v>
      </c>
    </row>
    <row r="489" spans="2:8" s="31" customFormat="1" x14ac:dyDescent="0.2">
      <c r="B489" s="27">
        <v>486</v>
      </c>
      <c r="C489" s="21" t="s">
        <v>10678</v>
      </c>
      <c r="D489" s="21" t="s">
        <v>3</v>
      </c>
      <c r="E489" s="21" t="s">
        <v>10679</v>
      </c>
      <c r="F489" s="23">
        <v>46078</v>
      </c>
      <c r="G489" s="23">
        <v>53748</v>
      </c>
      <c r="H489" s="35">
        <v>1600</v>
      </c>
    </row>
    <row r="490" spans="2:8" s="31" customFormat="1" x14ac:dyDescent="0.2">
      <c r="B490" s="27">
        <v>487</v>
      </c>
      <c r="C490" s="20" t="s">
        <v>8076</v>
      </c>
      <c r="D490" s="20" t="s">
        <v>3</v>
      </c>
      <c r="E490" s="20" t="s">
        <v>8077</v>
      </c>
      <c r="F490" s="22">
        <v>45427</v>
      </c>
      <c r="G490" s="22">
        <v>53827</v>
      </c>
      <c r="H490" s="34">
        <v>1000</v>
      </c>
    </row>
    <row r="491" spans="2:8" s="31" customFormat="1" x14ac:dyDescent="0.2">
      <c r="B491" s="27">
        <v>488</v>
      </c>
      <c r="C491" s="20" t="s">
        <v>8457</v>
      </c>
      <c r="D491" s="20" t="s">
        <v>3</v>
      </c>
      <c r="E491" s="20" t="s">
        <v>8458</v>
      </c>
      <c r="F491" s="22">
        <v>45539</v>
      </c>
      <c r="G491" s="22">
        <v>53939</v>
      </c>
      <c r="H491" s="34">
        <v>1000</v>
      </c>
    </row>
    <row r="492" spans="2:8" s="31" customFormat="1" x14ac:dyDescent="0.2">
      <c r="B492" s="27">
        <v>489</v>
      </c>
      <c r="C492" s="20" t="s">
        <v>8640</v>
      </c>
      <c r="D492" s="20" t="s">
        <v>3</v>
      </c>
      <c r="E492" s="20" t="s">
        <v>8641</v>
      </c>
      <c r="F492" s="22">
        <v>45595</v>
      </c>
      <c r="G492" s="22">
        <v>53995</v>
      </c>
      <c r="H492" s="34">
        <v>1000</v>
      </c>
    </row>
    <row r="493" spans="2:8" s="31" customFormat="1" x14ac:dyDescent="0.2">
      <c r="B493" s="27">
        <v>490</v>
      </c>
      <c r="C493" s="20" t="s">
        <v>8666</v>
      </c>
      <c r="D493" s="20" t="s">
        <v>3</v>
      </c>
      <c r="E493" s="20" t="s">
        <v>8667</v>
      </c>
      <c r="F493" s="22">
        <v>45602</v>
      </c>
      <c r="G493" s="22">
        <v>54002</v>
      </c>
      <c r="H493" s="34">
        <v>1000</v>
      </c>
    </row>
    <row r="494" spans="2:8" s="31" customFormat="1" x14ac:dyDescent="0.2">
      <c r="B494" s="27">
        <v>491</v>
      </c>
      <c r="C494" s="20" t="s">
        <v>8098</v>
      </c>
      <c r="D494" s="20" t="s">
        <v>3</v>
      </c>
      <c r="E494" s="20" t="s">
        <v>8099</v>
      </c>
      <c r="F494" s="22">
        <v>45441</v>
      </c>
      <c r="G494" s="22">
        <v>54207</v>
      </c>
      <c r="H494" s="34">
        <v>1000</v>
      </c>
    </row>
    <row r="495" spans="2:8" s="31" customFormat="1" x14ac:dyDescent="0.2">
      <c r="B495" s="27">
        <v>492</v>
      </c>
      <c r="C495" s="20" t="s">
        <v>8224</v>
      </c>
      <c r="D495" s="20" t="s">
        <v>3</v>
      </c>
      <c r="E495" s="20" t="s">
        <v>8225</v>
      </c>
      <c r="F495" s="22">
        <v>45476</v>
      </c>
      <c r="G495" s="22">
        <v>54242</v>
      </c>
      <c r="H495" s="34">
        <v>1000</v>
      </c>
    </row>
    <row r="496" spans="2:8" s="31" customFormat="1" x14ac:dyDescent="0.2">
      <c r="B496" s="27">
        <v>493</v>
      </c>
      <c r="C496" s="20" t="s">
        <v>8567</v>
      </c>
      <c r="D496" s="20" t="s">
        <v>3</v>
      </c>
      <c r="E496" s="20" t="s">
        <v>8568</v>
      </c>
      <c r="F496" s="22">
        <v>45568</v>
      </c>
      <c r="G496" s="22">
        <v>54334</v>
      </c>
      <c r="H496" s="34">
        <v>1000</v>
      </c>
    </row>
    <row r="497" spans="2:8" s="31" customFormat="1" x14ac:dyDescent="0.2">
      <c r="B497" s="27">
        <v>494</v>
      </c>
      <c r="C497" s="20" t="s">
        <v>8100</v>
      </c>
      <c r="D497" s="20" t="s">
        <v>3</v>
      </c>
      <c r="E497" s="20" t="s">
        <v>8101</v>
      </c>
      <c r="F497" s="22">
        <v>45441</v>
      </c>
      <c r="G497" s="22">
        <v>54572</v>
      </c>
      <c r="H497" s="34">
        <v>1000</v>
      </c>
    </row>
    <row r="498" spans="2:8" s="31" customFormat="1" x14ac:dyDescent="0.2">
      <c r="B498" s="27">
        <v>495</v>
      </c>
      <c r="C498" s="20" t="s">
        <v>8134</v>
      </c>
      <c r="D498" s="20" t="s">
        <v>3</v>
      </c>
      <c r="E498" s="20" t="s">
        <v>8135</v>
      </c>
      <c r="F498" s="22">
        <v>45448</v>
      </c>
      <c r="G498" s="22">
        <v>54579</v>
      </c>
      <c r="H498" s="34">
        <v>1000</v>
      </c>
    </row>
    <row r="499" spans="2:8" s="31" customFormat="1" x14ac:dyDescent="0.2">
      <c r="B499" s="27">
        <v>496</v>
      </c>
      <c r="C499" s="20" t="s">
        <v>8294</v>
      </c>
      <c r="D499" s="20" t="s">
        <v>3</v>
      </c>
      <c r="E499" s="20" t="s">
        <v>8101</v>
      </c>
      <c r="F499" s="22">
        <v>45504</v>
      </c>
      <c r="G499" s="22">
        <v>54635</v>
      </c>
      <c r="H499" s="34">
        <v>1000</v>
      </c>
    </row>
    <row r="500" spans="2:8" s="31" customFormat="1" x14ac:dyDescent="0.2">
      <c r="B500" s="27">
        <v>497</v>
      </c>
      <c r="C500" s="20" t="s">
        <v>510</v>
      </c>
      <c r="D500" s="20" t="s">
        <v>512</v>
      </c>
      <c r="E500" s="20" t="s">
        <v>511</v>
      </c>
      <c r="F500" s="22">
        <v>42487</v>
      </c>
      <c r="G500" s="22">
        <v>46139</v>
      </c>
      <c r="H500" s="34">
        <v>75</v>
      </c>
    </row>
    <row r="501" spans="2:8" s="31" customFormat="1" x14ac:dyDescent="0.2">
      <c r="B501" s="27">
        <v>498</v>
      </c>
      <c r="C501" s="20" t="s">
        <v>723</v>
      </c>
      <c r="D501" s="20" t="s">
        <v>512</v>
      </c>
      <c r="E501" s="20" t="s">
        <v>724</v>
      </c>
      <c r="F501" s="22">
        <v>42656</v>
      </c>
      <c r="G501" s="22">
        <v>46308</v>
      </c>
      <c r="H501" s="34">
        <v>250</v>
      </c>
    </row>
    <row r="502" spans="2:8" s="31" customFormat="1" x14ac:dyDescent="0.2">
      <c r="B502" s="27">
        <v>499</v>
      </c>
      <c r="C502" s="20" t="s">
        <v>1093</v>
      </c>
      <c r="D502" s="20" t="s">
        <v>512</v>
      </c>
      <c r="E502" s="20" t="s">
        <v>1094</v>
      </c>
      <c r="F502" s="22">
        <v>42823</v>
      </c>
      <c r="G502" s="22">
        <v>46475</v>
      </c>
      <c r="H502" s="34">
        <v>128</v>
      </c>
    </row>
    <row r="503" spans="2:8" s="31" customFormat="1" x14ac:dyDescent="0.2">
      <c r="B503" s="27">
        <v>500</v>
      </c>
      <c r="C503" s="20" t="s">
        <v>1109</v>
      </c>
      <c r="D503" s="20" t="s">
        <v>512</v>
      </c>
      <c r="E503" s="20" t="s">
        <v>1110</v>
      </c>
      <c r="F503" s="22">
        <v>42844</v>
      </c>
      <c r="G503" s="22">
        <v>46496</v>
      </c>
      <c r="H503" s="34">
        <v>250</v>
      </c>
    </row>
    <row r="504" spans="2:8" s="31" customFormat="1" x14ac:dyDescent="0.2">
      <c r="B504" s="27">
        <v>501</v>
      </c>
      <c r="C504" s="20" t="s">
        <v>1205</v>
      </c>
      <c r="D504" s="20" t="s">
        <v>512</v>
      </c>
      <c r="E504" s="20" t="s">
        <v>1206</v>
      </c>
      <c r="F504" s="22">
        <v>42928</v>
      </c>
      <c r="G504" s="22">
        <v>46580</v>
      </c>
      <c r="H504" s="34">
        <v>150</v>
      </c>
    </row>
    <row r="505" spans="2:8" s="31" customFormat="1" x14ac:dyDescent="0.2">
      <c r="B505" s="27">
        <v>502</v>
      </c>
      <c r="C505" s="20" t="s">
        <v>1690</v>
      </c>
      <c r="D505" s="20" t="s">
        <v>512</v>
      </c>
      <c r="E505" s="20" t="s">
        <v>1691</v>
      </c>
      <c r="F505" s="22">
        <v>43166</v>
      </c>
      <c r="G505" s="22">
        <v>46819</v>
      </c>
      <c r="H505" s="34">
        <v>250</v>
      </c>
    </row>
    <row r="506" spans="2:8" s="31" customFormat="1" x14ac:dyDescent="0.2">
      <c r="B506" s="27">
        <v>503</v>
      </c>
      <c r="C506" s="20" t="s">
        <v>1735</v>
      </c>
      <c r="D506" s="20" t="s">
        <v>512</v>
      </c>
      <c r="E506" s="20" t="s">
        <v>1736</v>
      </c>
      <c r="F506" s="22">
        <v>43180</v>
      </c>
      <c r="G506" s="22">
        <v>46833</v>
      </c>
      <c r="H506" s="34">
        <v>237.5</v>
      </c>
    </row>
    <row r="507" spans="2:8" s="31" customFormat="1" x14ac:dyDescent="0.2">
      <c r="B507" s="27">
        <v>504</v>
      </c>
      <c r="C507" s="20" t="s">
        <v>1767</v>
      </c>
      <c r="D507" s="20" t="s">
        <v>512</v>
      </c>
      <c r="E507" s="20" t="s">
        <v>1768</v>
      </c>
      <c r="F507" s="22">
        <v>43201</v>
      </c>
      <c r="G507" s="22">
        <v>46854</v>
      </c>
      <c r="H507" s="34">
        <v>400</v>
      </c>
    </row>
    <row r="508" spans="2:8" s="31" customFormat="1" x14ac:dyDescent="0.2">
      <c r="B508" s="27">
        <v>505</v>
      </c>
      <c r="C508" s="20" t="s">
        <v>2432</v>
      </c>
      <c r="D508" s="20" t="s">
        <v>512</v>
      </c>
      <c r="E508" s="20" t="s">
        <v>2433</v>
      </c>
      <c r="F508" s="22">
        <v>43544</v>
      </c>
      <c r="G508" s="22">
        <v>47197</v>
      </c>
      <c r="H508" s="34">
        <v>319</v>
      </c>
    </row>
    <row r="509" spans="2:8" s="31" customFormat="1" x14ac:dyDescent="0.2">
      <c r="B509" s="27">
        <v>506</v>
      </c>
      <c r="C509" s="20" t="s">
        <v>2474</v>
      </c>
      <c r="D509" s="20" t="s">
        <v>512</v>
      </c>
      <c r="E509" s="20" t="s">
        <v>2475</v>
      </c>
      <c r="F509" s="22">
        <v>43565</v>
      </c>
      <c r="G509" s="22">
        <v>47218</v>
      </c>
      <c r="H509" s="34">
        <v>211</v>
      </c>
    </row>
    <row r="510" spans="2:8" s="31" customFormat="1" x14ac:dyDescent="0.2">
      <c r="B510" s="27">
        <v>507</v>
      </c>
      <c r="C510" s="20" t="s">
        <v>2577</v>
      </c>
      <c r="D510" s="20" t="s">
        <v>512</v>
      </c>
      <c r="E510" s="20" t="s">
        <v>2578</v>
      </c>
      <c r="F510" s="22">
        <v>43642</v>
      </c>
      <c r="G510" s="22">
        <v>47295</v>
      </c>
      <c r="H510" s="34">
        <v>261</v>
      </c>
    </row>
    <row r="511" spans="2:8" s="31" customFormat="1" x14ac:dyDescent="0.2">
      <c r="B511" s="27">
        <v>508</v>
      </c>
      <c r="C511" s="20" t="s">
        <v>3196</v>
      </c>
      <c r="D511" s="20" t="s">
        <v>512</v>
      </c>
      <c r="E511" s="20" t="s">
        <v>3197</v>
      </c>
      <c r="F511" s="22">
        <v>43887</v>
      </c>
      <c r="G511" s="22">
        <v>47540</v>
      </c>
      <c r="H511" s="34">
        <v>87</v>
      </c>
    </row>
    <row r="512" spans="2:8" s="31" customFormat="1" x14ac:dyDescent="0.2">
      <c r="B512" s="27">
        <v>509</v>
      </c>
      <c r="C512" s="20" t="s">
        <v>3308</v>
      </c>
      <c r="D512" s="20" t="s">
        <v>512</v>
      </c>
      <c r="E512" s="20" t="s">
        <v>3309</v>
      </c>
      <c r="F512" s="22">
        <v>43908</v>
      </c>
      <c r="G512" s="22">
        <v>47560</v>
      </c>
      <c r="H512" s="34">
        <v>807</v>
      </c>
    </row>
    <row r="513" spans="2:8" s="31" customFormat="1" x14ac:dyDescent="0.2">
      <c r="B513" s="27">
        <v>510</v>
      </c>
      <c r="C513" s="20" t="s">
        <v>3402</v>
      </c>
      <c r="D513" s="20" t="s">
        <v>512</v>
      </c>
      <c r="E513" s="20" t="s">
        <v>3403</v>
      </c>
      <c r="F513" s="22">
        <v>43929</v>
      </c>
      <c r="G513" s="22">
        <v>47581</v>
      </c>
      <c r="H513" s="34">
        <v>400</v>
      </c>
    </row>
    <row r="514" spans="2:8" s="31" customFormat="1" x14ac:dyDescent="0.2">
      <c r="B514" s="27">
        <v>511</v>
      </c>
      <c r="C514" s="20" t="s">
        <v>3439</v>
      </c>
      <c r="D514" s="20" t="s">
        <v>512</v>
      </c>
      <c r="E514" s="20" t="s">
        <v>3440</v>
      </c>
      <c r="F514" s="22">
        <v>43936</v>
      </c>
      <c r="G514" s="22">
        <v>47588</v>
      </c>
      <c r="H514" s="34">
        <v>28</v>
      </c>
    </row>
    <row r="515" spans="2:8" s="31" customFormat="1" x14ac:dyDescent="0.2">
      <c r="B515" s="27">
        <v>512</v>
      </c>
      <c r="C515" s="20" t="s">
        <v>4056</v>
      </c>
      <c r="D515" s="20" t="s">
        <v>512</v>
      </c>
      <c r="E515" s="20" t="s">
        <v>4057</v>
      </c>
      <c r="F515" s="22">
        <v>44153</v>
      </c>
      <c r="G515" s="22">
        <v>47805</v>
      </c>
      <c r="H515" s="34">
        <v>53</v>
      </c>
    </row>
    <row r="516" spans="2:8" s="31" customFormat="1" x14ac:dyDescent="0.2">
      <c r="B516" s="27">
        <v>513</v>
      </c>
      <c r="C516" s="20" t="s">
        <v>4483</v>
      </c>
      <c r="D516" s="20" t="s">
        <v>512</v>
      </c>
      <c r="E516" s="20" t="s">
        <v>4484</v>
      </c>
      <c r="F516" s="22">
        <v>44279</v>
      </c>
      <c r="G516" s="22">
        <v>47931</v>
      </c>
      <c r="H516" s="34">
        <v>286</v>
      </c>
    </row>
    <row r="517" spans="2:8" s="31" customFormat="1" x14ac:dyDescent="0.2">
      <c r="B517" s="27">
        <v>514</v>
      </c>
      <c r="C517" s="20" t="s">
        <v>4546</v>
      </c>
      <c r="D517" s="20" t="s">
        <v>512</v>
      </c>
      <c r="E517" s="20" t="s">
        <v>4547</v>
      </c>
      <c r="F517" s="22">
        <v>44306</v>
      </c>
      <c r="G517" s="22">
        <v>47958</v>
      </c>
      <c r="H517" s="34">
        <v>400</v>
      </c>
    </row>
    <row r="518" spans="2:8" s="31" customFormat="1" x14ac:dyDescent="0.2">
      <c r="B518" s="27">
        <v>515</v>
      </c>
      <c r="C518" s="20" t="s">
        <v>5263</v>
      </c>
      <c r="D518" s="20" t="s">
        <v>512</v>
      </c>
      <c r="E518" s="20" t="s">
        <v>5264</v>
      </c>
      <c r="F518" s="22">
        <v>44586</v>
      </c>
      <c r="G518" s="22">
        <v>48238</v>
      </c>
      <c r="H518" s="34">
        <v>163</v>
      </c>
    </row>
    <row r="519" spans="2:8" s="31" customFormat="1" x14ac:dyDescent="0.2">
      <c r="B519" s="27">
        <v>516</v>
      </c>
      <c r="C519" s="20" t="s">
        <v>6175</v>
      </c>
      <c r="D519" s="20" t="s">
        <v>512</v>
      </c>
      <c r="E519" s="20" t="s">
        <v>6176</v>
      </c>
      <c r="F519" s="22">
        <v>44923</v>
      </c>
      <c r="G519" s="22">
        <v>48576</v>
      </c>
      <c r="H519" s="34">
        <v>559</v>
      </c>
    </row>
    <row r="520" spans="2:8" s="31" customFormat="1" x14ac:dyDescent="0.2">
      <c r="B520" s="27">
        <v>517</v>
      </c>
      <c r="C520" s="20" t="s">
        <v>7307</v>
      </c>
      <c r="D520" s="20" t="s">
        <v>512</v>
      </c>
      <c r="E520" s="20" t="s">
        <v>7308</v>
      </c>
      <c r="F520" s="22">
        <v>45252</v>
      </c>
      <c r="G520" s="22">
        <v>48905</v>
      </c>
      <c r="H520" s="34">
        <v>500</v>
      </c>
    </row>
    <row r="521" spans="2:8" s="31" customFormat="1" x14ac:dyDescent="0.2">
      <c r="B521" s="27">
        <v>518</v>
      </c>
      <c r="C521" s="20" t="s">
        <v>7405</v>
      </c>
      <c r="D521" s="20" t="s">
        <v>512</v>
      </c>
      <c r="E521" s="20" t="s">
        <v>7406</v>
      </c>
      <c r="F521" s="22">
        <v>45280</v>
      </c>
      <c r="G521" s="22">
        <v>48933</v>
      </c>
      <c r="H521" s="34">
        <v>170</v>
      </c>
    </row>
    <row r="522" spans="2:8" s="31" customFormat="1" x14ac:dyDescent="0.2">
      <c r="B522" s="27">
        <v>519</v>
      </c>
      <c r="C522" s="20" t="s">
        <v>7785</v>
      </c>
      <c r="D522" s="20" t="s">
        <v>512</v>
      </c>
      <c r="E522" s="20" t="s">
        <v>7786</v>
      </c>
      <c r="F522" s="22">
        <v>45364</v>
      </c>
      <c r="G522" s="22">
        <v>49016</v>
      </c>
      <c r="H522" s="34">
        <v>232</v>
      </c>
    </row>
    <row r="523" spans="2:8" s="31" customFormat="1" x14ac:dyDescent="0.2">
      <c r="B523" s="27">
        <v>520</v>
      </c>
      <c r="C523" s="20" t="s">
        <v>8705</v>
      </c>
      <c r="D523" s="20" t="s">
        <v>512</v>
      </c>
      <c r="E523" s="20" t="s">
        <v>8706</v>
      </c>
      <c r="F523" s="22">
        <v>45623</v>
      </c>
      <c r="G523" s="22">
        <v>52928</v>
      </c>
      <c r="H523" s="34">
        <v>400</v>
      </c>
    </row>
    <row r="524" spans="2:8" s="31" customFormat="1" x14ac:dyDescent="0.2">
      <c r="B524" s="27">
        <v>521</v>
      </c>
      <c r="C524" s="20" t="s">
        <v>8777</v>
      </c>
      <c r="D524" s="20" t="s">
        <v>512</v>
      </c>
      <c r="E524" s="20" t="s">
        <v>8778</v>
      </c>
      <c r="F524" s="22">
        <v>45644</v>
      </c>
      <c r="G524" s="22">
        <v>52949</v>
      </c>
      <c r="H524" s="34">
        <v>395</v>
      </c>
    </row>
    <row r="525" spans="2:8" s="31" customFormat="1" x14ac:dyDescent="0.2">
      <c r="B525" s="27">
        <v>522</v>
      </c>
      <c r="C525" s="20" t="s">
        <v>9189</v>
      </c>
      <c r="D525" s="20" t="s">
        <v>512</v>
      </c>
      <c r="E525" s="20" t="s">
        <v>9190</v>
      </c>
      <c r="F525" s="22">
        <v>45728</v>
      </c>
      <c r="G525" s="22">
        <v>53033</v>
      </c>
      <c r="H525" s="34">
        <v>215</v>
      </c>
    </row>
    <row r="526" spans="2:8" s="31" customFormat="1" x14ac:dyDescent="0.2">
      <c r="B526" s="27">
        <v>523</v>
      </c>
      <c r="C526" s="21" t="s">
        <v>10163</v>
      </c>
      <c r="D526" s="21" t="s">
        <v>512</v>
      </c>
      <c r="E526" s="21" t="s">
        <v>10164</v>
      </c>
      <c r="F526" s="23">
        <v>45980</v>
      </c>
      <c r="G526" s="23">
        <v>53285</v>
      </c>
      <c r="H526" s="35">
        <v>200</v>
      </c>
    </row>
    <row r="527" spans="2:8" s="31" customFormat="1" x14ac:dyDescent="0.2">
      <c r="B527" s="27">
        <v>524</v>
      </c>
      <c r="C527" s="21" t="s">
        <v>10272</v>
      </c>
      <c r="D527" s="21" t="s">
        <v>512</v>
      </c>
      <c r="E527" s="21" t="s">
        <v>10273</v>
      </c>
      <c r="F527" s="23">
        <v>46001</v>
      </c>
      <c r="G527" s="23">
        <v>53306</v>
      </c>
      <c r="H527" s="35">
        <v>375</v>
      </c>
    </row>
    <row r="528" spans="2:8" s="31" customFormat="1" x14ac:dyDescent="0.2">
      <c r="B528" s="27">
        <v>525</v>
      </c>
      <c r="C528" s="20" t="s">
        <v>4460</v>
      </c>
      <c r="D528" s="20" t="s">
        <v>357</v>
      </c>
      <c r="E528" s="20" t="s">
        <v>4461</v>
      </c>
      <c r="F528" s="22">
        <v>44272</v>
      </c>
      <c r="G528" s="22">
        <v>46098</v>
      </c>
      <c r="H528" s="34">
        <v>500</v>
      </c>
    </row>
    <row r="529" spans="2:8" s="31" customFormat="1" x14ac:dyDescent="0.2">
      <c r="B529" s="27">
        <v>526</v>
      </c>
      <c r="C529" s="20" t="s">
        <v>4748</v>
      </c>
      <c r="D529" s="20" t="s">
        <v>357</v>
      </c>
      <c r="E529" s="20" t="s">
        <v>4749</v>
      </c>
      <c r="F529" s="22">
        <v>44384</v>
      </c>
      <c r="G529" s="22">
        <v>46210</v>
      </c>
      <c r="H529" s="34">
        <v>500</v>
      </c>
    </row>
    <row r="530" spans="2:8" s="31" customFormat="1" x14ac:dyDescent="0.2">
      <c r="B530" s="27">
        <v>527</v>
      </c>
      <c r="C530" s="20" t="s">
        <v>4816</v>
      </c>
      <c r="D530" s="20" t="s">
        <v>357</v>
      </c>
      <c r="E530" s="20" t="s">
        <v>4817</v>
      </c>
      <c r="F530" s="22">
        <v>44412</v>
      </c>
      <c r="G530" s="22">
        <v>46238</v>
      </c>
      <c r="H530" s="34">
        <v>500</v>
      </c>
    </row>
    <row r="531" spans="2:8" s="31" customFormat="1" x14ac:dyDescent="0.2">
      <c r="B531" s="27">
        <v>528</v>
      </c>
      <c r="C531" s="20" t="s">
        <v>750</v>
      </c>
      <c r="D531" s="20" t="s">
        <v>357</v>
      </c>
      <c r="E531" s="20" t="s">
        <v>751</v>
      </c>
      <c r="F531" s="22">
        <v>42669</v>
      </c>
      <c r="G531" s="22">
        <v>46321</v>
      </c>
      <c r="H531" s="34">
        <v>500</v>
      </c>
    </row>
    <row r="532" spans="2:8" s="31" customFormat="1" x14ac:dyDescent="0.2">
      <c r="B532" s="27">
        <v>529</v>
      </c>
      <c r="C532" s="20" t="s">
        <v>5038</v>
      </c>
      <c r="D532" s="20" t="s">
        <v>357</v>
      </c>
      <c r="E532" s="20" t="s">
        <v>5039</v>
      </c>
      <c r="F532" s="22">
        <v>44496</v>
      </c>
      <c r="G532" s="22">
        <v>46322</v>
      </c>
      <c r="H532" s="34">
        <v>500</v>
      </c>
    </row>
    <row r="533" spans="2:8" s="31" customFormat="1" x14ac:dyDescent="0.2">
      <c r="B533" s="27">
        <v>530</v>
      </c>
      <c r="C533" s="20" t="s">
        <v>784</v>
      </c>
      <c r="D533" s="20" t="s">
        <v>357</v>
      </c>
      <c r="E533" s="20" t="s">
        <v>785</v>
      </c>
      <c r="F533" s="22">
        <v>42683</v>
      </c>
      <c r="G533" s="22">
        <v>46335</v>
      </c>
      <c r="H533" s="34">
        <v>500</v>
      </c>
    </row>
    <row r="534" spans="2:8" s="31" customFormat="1" x14ac:dyDescent="0.2">
      <c r="B534" s="27">
        <v>531</v>
      </c>
      <c r="C534" s="20" t="s">
        <v>814</v>
      </c>
      <c r="D534" s="20" t="s">
        <v>357</v>
      </c>
      <c r="E534" s="20" t="s">
        <v>815</v>
      </c>
      <c r="F534" s="22">
        <v>42697</v>
      </c>
      <c r="G534" s="22">
        <v>46349</v>
      </c>
      <c r="H534" s="34">
        <v>412.79</v>
      </c>
    </row>
    <row r="535" spans="2:8" s="31" customFormat="1" x14ac:dyDescent="0.2">
      <c r="B535" s="27">
        <v>532</v>
      </c>
      <c r="C535" s="20" t="s">
        <v>5119</v>
      </c>
      <c r="D535" s="20" t="s">
        <v>357</v>
      </c>
      <c r="E535" s="20" t="s">
        <v>5120</v>
      </c>
      <c r="F535" s="22">
        <v>44538</v>
      </c>
      <c r="G535" s="22">
        <v>46364</v>
      </c>
      <c r="H535" s="34">
        <v>500</v>
      </c>
    </row>
    <row r="536" spans="2:8" s="31" customFormat="1" x14ac:dyDescent="0.2">
      <c r="B536" s="27">
        <v>533</v>
      </c>
      <c r="C536" s="20" t="s">
        <v>854</v>
      </c>
      <c r="D536" s="20" t="s">
        <v>357</v>
      </c>
      <c r="E536" s="20" t="s">
        <v>855</v>
      </c>
      <c r="F536" s="22">
        <v>42718</v>
      </c>
      <c r="G536" s="22">
        <v>46370</v>
      </c>
      <c r="H536" s="34">
        <v>1000</v>
      </c>
    </row>
    <row r="537" spans="2:8" s="31" customFormat="1" x14ac:dyDescent="0.2">
      <c r="B537" s="27">
        <v>534</v>
      </c>
      <c r="C537" s="20" t="s">
        <v>886</v>
      </c>
      <c r="D537" s="20" t="s">
        <v>357</v>
      </c>
      <c r="E537" s="20" t="s">
        <v>887</v>
      </c>
      <c r="F537" s="22">
        <v>42732</v>
      </c>
      <c r="G537" s="22">
        <v>46384</v>
      </c>
      <c r="H537" s="34">
        <v>677.21</v>
      </c>
    </row>
    <row r="538" spans="2:8" s="31" customFormat="1" x14ac:dyDescent="0.2">
      <c r="B538" s="27">
        <v>535</v>
      </c>
      <c r="C538" s="20" t="s">
        <v>5160</v>
      </c>
      <c r="D538" s="20" t="s">
        <v>357</v>
      </c>
      <c r="E538" s="20" t="s">
        <v>4749</v>
      </c>
      <c r="F538" s="22">
        <v>44559</v>
      </c>
      <c r="G538" s="22">
        <v>46385</v>
      </c>
      <c r="H538" s="34">
        <v>600</v>
      </c>
    </row>
    <row r="539" spans="2:8" s="31" customFormat="1" x14ac:dyDescent="0.2">
      <c r="B539" s="27">
        <v>536</v>
      </c>
      <c r="C539" s="20" t="s">
        <v>4367</v>
      </c>
      <c r="D539" s="20" t="s">
        <v>357</v>
      </c>
      <c r="E539" s="20" t="s">
        <v>4368</v>
      </c>
      <c r="F539" s="22">
        <v>44251</v>
      </c>
      <c r="G539" s="22">
        <v>46442</v>
      </c>
      <c r="H539" s="34">
        <v>500</v>
      </c>
    </row>
    <row r="540" spans="2:8" s="31" customFormat="1" x14ac:dyDescent="0.2">
      <c r="B540" s="27">
        <v>537</v>
      </c>
      <c r="C540" s="20" t="s">
        <v>1131</v>
      </c>
      <c r="D540" s="20" t="s">
        <v>357</v>
      </c>
      <c r="E540" s="20" t="s">
        <v>1132</v>
      </c>
      <c r="F540" s="22">
        <v>42879</v>
      </c>
      <c r="G540" s="22">
        <v>46531</v>
      </c>
      <c r="H540" s="34">
        <v>700</v>
      </c>
    </row>
    <row r="541" spans="2:8" s="31" customFormat="1" x14ac:dyDescent="0.2">
      <c r="B541" s="27">
        <v>538</v>
      </c>
      <c r="C541" s="20" t="s">
        <v>1161</v>
      </c>
      <c r="D541" s="20" t="s">
        <v>357</v>
      </c>
      <c r="E541" s="20" t="s">
        <v>1162</v>
      </c>
      <c r="F541" s="22">
        <v>42900</v>
      </c>
      <c r="G541" s="22">
        <v>46552</v>
      </c>
      <c r="H541" s="34">
        <v>300</v>
      </c>
    </row>
    <row r="542" spans="2:8" s="31" customFormat="1" x14ac:dyDescent="0.2">
      <c r="B542" s="27">
        <v>539</v>
      </c>
      <c r="C542" s="20" t="s">
        <v>1181</v>
      </c>
      <c r="D542" s="20" t="s">
        <v>357</v>
      </c>
      <c r="E542" s="20" t="s">
        <v>1182</v>
      </c>
      <c r="F542" s="22">
        <v>42914</v>
      </c>
      <c r="G542" s="22">
        <v>46566</v>
      </c>
      <c r="H542" s="34">
        <v>530</v>
      </c>
    </row>
    <row r="543" spans="2:8" s="31" customFormat="1" x14ac:dyDescent="0.2">
      <c r="B543" s="27">
        <v>540</v>
      </c>
      <c r="C543" s="20" t="s">
        <v>5636</v>
      </c>
      <c r="D543" s="20" t="s">
        <v>357</v>
      </c>
      <c r="E543" s="20" t="s">
        <v>5637</v>
      </c>
      <c r="F543" s="22">
        <v>44741</v>
      </c>
      <c r="G543" s="22">
        <v>46567</v>
      </c>
      <c r="H543" s="34">
        <v>500</v>
      </c>
    </row>
    <row r="544" spans="2:8" s="31" customFormat="1" x14ac:dyDescent="0.2">
      <c r="B544" s="27">
        <v>541</v>
      </c>
      <c r="C544" s="20" t="s">
        <v>1232</v>
      </c>
      <c r="D544" s="20" t="s">
        <v>357</v>
      </c>
      <c r="E544" s="20" t="s">
        <v>1233</v>
      </c>
      <c r="F544" s="22">
        <v>42942</v>
      </c>
      <c r="G544" s="22">
        <v>46594</v>
      </c>
      <c r="H544" s="34">
        <v>500</v>
      </c>
    </row>
    <row r="545" spans="2:8" s="31" customFormat="1" x14ac:dyDescent="0.2">
      <c r="B545" s="27">
        <v>542</v>
      </c>
      <c r="C545" s="20" t="s">
        <v>1253</v>
      </c>
      <c r="D545" s="20" t="s">
        <v>357</v>
      </c>
      <c r="E545" s="20" t="s">
        <v>1254</v>
      </c>
      <c r="F545" s="22">
        <v>42956</v>
      </c>
      <c r="G545" s="22">
        <v>46608</v>
      </c>
      <c r="H545" s="34">
        <v>531.58000000000004</v>
      </c>
    </row>
    <row r="546" spans="2:8" s="31" customFormat="1" x14ac:dyDescent="0.2">
      <c r="B546" s="27">
        <v>543</v>
      </c>
      <c r="C546" s="20" t="s">
        <v>1283</v>
      </c>
      <c r="D546" s="20" t="s">
        <v>357</v>
      </c>
      <c r="E546" s="20" t="s">
        <v>1233</v>
      </c>
      <c r="F546" s="22">
        <v>42970</v>
      </c>
      <c r="G546" s="22">
        <v>46622</v>
      </c>
      <c r="H546" s="34">
        <v>418.42</v>
      </c>
    </row>
    <row r="547" spans="2:8" s="31" customFormat="1" x14ac:dyDescent="0.2">
      <c r="B547" s="27">
        <v>544</v>
      </c>
      <c r="C547" s="20" t="s">
        <v>1392</v>
      </c>
      <c r="D547" s="20" t="s">
        <v>357</v>
      </c>
      <c r="E547" s="20" t="s">
        <v>1393</v>
      </c>
      <c r="F547" s="22">
        <v>43033</v>
      </c>
      <c r="G547" s="22">
        <v>46685</v>
      </c>
      <c r="H547" s="34">
        <v>600</v>
      </c>
    </row>
    <row r="548" spans="2:8" s="31" customFormat="1" x14ac:dyDescent="0.2">
      <c r="B548" s="27">
        <v>545</v>
      </c>
      <c r="C548" s="20" t="s">
        <v>1426</v>
      </c>
      <c r="D548" s="20" t="s">
        <v>357</v>
      </c>
      <c r="E548" s="20" t="s">
        <v>1427</v>
      </c>
      <c r="F548" s="22">
        <v>43047</v>
      </c>
      <c r="G548" s="22">
        <v>46699</v>
      </c>
      <c r="H548" s="34">
        <v>600</v>
      </c>
    </row>
    <row r="549" spans="2:8" s="31" customFormat="1" x14ac:dyDescent="0.2">
      <c r="B549" s="27">
        <v>546</v>
      </c>
      <c r="C549" s="20" t="s">
        <v>1439</v>
      </c>
      <c r="D549" s="20" t="s">
        <v>357</v>
      </c>
      <c r="E549" s="20" t="s">
        <v>1440</v>
      </c>
      <c r="F549" s="22">
        <v>43054</v>
      </c>
      <c r="G549" s="22">
        <v>46706</v>
      </c>
      <c r="H549" s="34">
        <v>567.25</v>
      </c>
    </row>
    <row r="550" spans="2:8" s="31" customFormat="1" x14ac:dyDescent="0.2">
      <c r="B550" s="27">
        <v>547</v>
      </c>
      <c r="C550" s="20" t="s">
        <v>1595</v>
      </c>
      <c r="D550" s="20" t="s">
        <v>357</v>
      </c>
      <c r="E550" s="20" t="s">
        <v>1596</v>
      </c>
      <c r="F550" s="22">
        <v>43131</v>
      </c>
      <c r="G550" s="22">
        <v>46783</v>
      </c>
      <c r="H550" s="34">
        <v>500</v>
      </c>
    </row>
    <row r="551" spans="2:8" s="31" customFormat="1" x14ac:dyDescent="0.2">
      <c r="B551" s="27">
        <v>548</v>
      </c>
      <c r="C551" s="20" t="s">
        <v>1616</v>
      </c>
      <c r="D551" s="20" t="s">
        <v>357</v>
      </c>
      <c r="E551" s="20" t="s">
        <v>1617</v>
      </c>
      <c r="F551" s="22">
        <v>43138</v>
      </c>
      <c r="G551" s="22">
        <v>46790</v>
      </c>
      <c r="H551" s="34">
        <v>500</v>
      </c>
    </row>
    <row r="552" spans="2:8" s="31" customFormat="1" x14ac:dyDescent="0.2">
      <c r="B552" s="27">
        <v>549</v>
      </c>
      <c r="C552" s="20" t="s">
        <v>1629</v>
      </c>
      <c r="D552" s="20" t="s">
        <v>357</v>
      </c>
      <c r="E552" s="20" t="s">
        <v>1630</v>
      </c>
      <c r="F552" s="22">
        <v>43145</v>
      </c>
      <c r="G552" s="22">
        <v>46797</v>
      </c>
      <c r="H552" s="34">
        <v>500</v>
      </c>
    </row>
    <row r="553" spans="2:8" s="31" customFormat="1" x14ac:dyDescent="0.2">
      <c r="B553" s="27">
        <v>550</v>
      </c>
      <c r="C553" s="20" t="s">
        <v>1644</v>
      </c>
      <c r="D553" s="20" t="s">
        <v>357</v>
      </c>
      <c r="E553" s="20" t="s">
        <v>1645</v>
      </c>
      <c r="F553" s="22">
        <v>43152</v>
      </c>
      <c r="G553" s="22">
        <v>46804</v>
      </c>
      <c r="H553" s="34">
        <v>500</v>
      </c>
    </row>
    <row r="554" spans="2:8" s="31" customFormat="1" x14ac:dyDescent="0.2">
      <c r="B554" s="27">
        <v>551</v>
      </c>
      <c r="C554" s="20" t="s">
        <v>1668</v>
      </c>
      <c r="D554" s="20" t="s">
        <v>357</v>
      </c>
      <c r="E554" s="20" t="s">
        <v>1669</v>
      </c>
      <c r="F554" s="22">
        <v>43159</v>
      </c>
      <c r="G554" s="22">
        <v>46811</v>
      </c>
      <c r="H554" s="34">
        <v>500</v>
      </c>
    </row>
    <row r="555" spans="2:8" s="31" customFormat="1" x14ac:dyDescent="0.2">
      <c r="B555" s="27">
        <v>552</v>
      </c>
      <c r="C555" s="20" t="s">
        <v>1712</v>
      </c>
      <c r="D555" s="20" t="s">
        <v>357</v>
      </c>
      <c r="E555" s="20" t="s">
        <v>1645</v>
      </c>
      <c r="F555" s="22">
        <v>43173</v>
      </c>
      <c r="G555" s="22">
        <v>46826</v>
      </c>
      <c r="H555" s="34">
        <v>512.75</v>
      </c>
    </row>
    <row r="556" spans="2:8" s="31" customFormat="1" x14ac:dyDescent="0.2">
      <c r="B556" s="27">
        <v>553</v>
      </c>
      <c r="C556" s="20" t="s">
        <v>1769</v>
      </c>
      <c r="D556" s="20" t="s">
        <v>357</v>
      </c>
      <c r="E556" s="20" t="s">
        <v>1770</v>
      </c>
      <c r="F556" s="22">
        <v>43201</v>
      </c>
      <c r="G556" s="22">
        <v>46854</v>
      </c>
      <c r="H556" s="34">
        <v>1000</v>
      </c>
    </row>
    <row r="557" spans="2:8" s="31" customFormat="1" x14ac:dyDescent="0.2">
      <c r="B557" s="27">
        <v>554</v>
      </c>
      <c r="C557" s="20" t="s">
        <v>1789</v>
      </c>
      <c r="D557" s="20" t="s">
        <v>357</v>
      </c>
      <c r="E557" s="20" t="s">
        <v>1790</v>
      </c>
      <c r="F557" s="22">
        <v>43208</v>
      </c>
      <c r="G557" s="22">
        <v>46861</v>
      </c>
      <c r="H557" s="34">
        <v>500</v>
      </c>
    </row>
    <row r="558" spans="2:8" s="31" customFormat="1" x14ac:dyDescent="0.2">
      <c r="B558" s="27">
        <v>555</v>
      </c>
      <c r="C558" s="20" t="s">
        <v>1882</v>
      </c>
      <c r="D558" s="20" t="s">
        <v>357</v>
      </c>
      <c r="E558" s="20" t="s">
        <v>1883</v>
      </c>
      <c r="F558" s="22">
        <v>43285</v>
      </c>
      <c r="G558" s="22">
        <v>46938</v>
      </c>
      <c r="H558" s="34">
        <v>500</v>
      </c>
    </row>
    <row r="559" spans="2:8" s="31" customFormat="1" x14ac:dyDescent="0.2">
      <c r="B559" s="27">
        <v>556</v>
      </c>
      <c r="C559" s="20" t="s">
        <v>1912</v>
      </c>
      <c r="D559" s="20" t="s">
        <v>357</v>
      </c>
      <c r="E559" s="20" t="s">
        <v>1913</v>
      </c>
      <c r="F559" s="22">
        <v>43299</v>
      </c>
      <c r="G559" s="22">
        <v>46952</v>
      </c>
      <c r="H559" s="34">
        <v>500</v>
      </c>
    </row>
    <row r="560" spans="2:8" s="31" customFormat="1" x14ac:dyDescent="0.2">
      <c r="B560" s="27">
        <v>557</v>
      </c>
      <c r="C560" s="20" t="s">
        <v>1932</v>
      </c>
      <c r="D560" s="20" t="s">
        <v>357</v>
      </c>
      <c r="E560" s="20" t="s">
        <v>1933</v>
      </c>
      <c r="F560" s="22">
        <v>43313</v>
      </c>
      <c r="G560" s="22">
        <v>46966</v>
      </c>
      <c r="H560" s="34">
        <v>500</v>
      </c>
    </row>
    <row r="561" spans="2:8" s="31" customFormat="1" x14ac:dyDescent="0.2">
      <c r="B561" s="27">
        <v>558</v>
      </c>
      <c r="C561" s="20" t="s">
        <v>1940</v>
      </c>
      <c r="D561" s="20" t="s">
        <v>357</v>
      </c>
      <c r="E561" s="20" t="s">
        <v>1941</v>
      </c>
      <c r="F561" s="22">
        <v>43320</v>
      </c>
      <c r="G561" s="22">
        <v>46973</v>
      </c>
      <c r="H561" s="34">
        <v>500</v>
      </c>
    </row>
    <row r="562" spans="2:8" s="31" customFormat="1" x14ac:dyDescent="0.2">
      <c r="B562" s="27">
        <v>559</v>
      </c>
      <c r="C562" s="20" t="s">
        <v>5788</v>
      </c>
      <c r="D562" s="20" t="s">
        <v>357</v>
      </c>
      <c r="E562" s="20" t="s">
        <v>5789</v>
      </c>
      <c r="F562" s="22">
        <v>44783</v>
      </c>
      <c r="G562" s="22">
        <v>46975</v>
      </c>
      <c r="H562" s="34">
        <v>800</v>
      </c>
    </row>
    <row r="563" spans="2:8" s="31" customFormat="1" x14ac:dyDescent="0.2">
      <c r="B563" s="27">
        <v>560</v>
      </c>
      <c r="C563" s="20" t="s">
        <v>1959</v>
      </c>
      <c r="D563" s="20" t="s">
        <v>357</v>
      </c>
      <c r="E563" s="20" t="s">
        <v>1960</v>
      </c>
      <c r="F563" s="22">
        <v>43333</v>
      </c>
      <c r="G563" s="22">
        <v>46986</v>
      </c>
      <c r="H563" s="34">
        <v>500</v>
      </c>
    </row>
    <row r="564" spans="2:8" s="31" customFormat="1" x14ac:dyDescent="0.2">
      <c r="B564" s="27">
        <v>561</v>
      </c>
      <c r="C564" s="20" t="s">
        <v>6972</v>
      </c>
      <c r="D564" s="20" t="s">
        <v>357</v>
      </c>
      <c r="E564" s="20" t="s">
        <v>6973</v>
      </c>
      <c r="F564" s="22">
        <v>45161</v>
      </c>
      <c r="G564" s="22">
        <v>46988</v>
      </c>
      <c r="H564" s="34">
        <v>250</v>
      </c>
    </row>
    <row r="565" spans="2:8" s="31" customFormat="1" x14ac:dyDescent="0.2">
      <c r="B565" s="27">
        <v>562</v>
      </c>
      <c r="C565" s="20" t="s">
        <v>2023</v>
      </c>
      <c r="D565" s="20" t="s">
        <v>357</v>
      </c>
      <c r="E565" s="20" t="s">
        <v>2024</v>
      </c>
      <c r="F565" s="22">
        <v>43369</v>
      </c>
      <c r="G565" s="22">
        <v>47022</v>
      </c>
      <c r="H565" s="34">
        <v>400</v>
      </c>
    </row>
    <row r="566" spans="2:8" s="31" customFormat="1" x14ac:dyDescent="0.2">
      <c r="B566" s="27">
        <v>563</v>
      </c>
      <c r="C566" s="20" t="s">
        <v>7407</v>
      </c>
      <c r="D566" s="20" t="s">
        <v>357</v>
      </c>
      <c r="E566" s="20" t="s">
        <v>7408</v>
      </c>
      <c r="F566" s="22">
        <v>45280</v>
      </c>
      <c r="G566" s="22">
        <v>47107</v>
      </c>
      <c r="H566" s="34">
        <v>500</v>
      </c>
    </row>
    <row r="567" spans="2:8" s="31" customFormat="1" x14ac:dyDescent="0.2">
      <c r="B567" s="27">
        <v>564</v>
      </c>
      <c r="C567" s="20" t="s">
        <v>7479</v>
      </c>
      <c r="D567" s="20" t="s">
        <v>357</v>
      </c>
      <c r="E567" s="20" t="s">
        <v>7480</v>
      </c>
      <c r="F567" s="22">
        <v>45301</v>
      </c>
      <c r="G567" s="22">
        <v>47128</v>
      </c>
      <c r="H567" s="34">
        <v>500</v>
      </c>
    </row>
    <row r="568" spans="2:8" s="31" customFormat="1" x14ac:dyDescent="0.2">
      <c r="B568" s="27">
        <v>565</v>
      </c>
      <c r="C568" s="20" t="s">
        <v>2282</v>
      </c>
      <c r="D568" s="20" t="s">
        <v>357</v>
      </c>
      <c r="E568" s="20" t="s">
        <v>2283</v>
      </c>
      <c r="F568" s="22">
        <v>43495</v>
      </c>
      <c r="G568" s="22">
        <v>47148</v>
      </c>
      <c r="H568" s="34">
        <v>500</v>
      </c>
    </row>
    <row r="569" spans="2:8" s="31" customFormat="1" x14ac:dyDescent="0.2">
      <c r="B569" s="27">
        <v>566</v>
      </c>
      <c r="C569" s="20" t="s">
        <v>2302</v>
      </c>
      <c r="D569" s="20" t="s">
        <v>357</v>
      </c>
      <c r="E569" s="20" t="s">
        <v>2303</v>
      </c>
      <c r="F569" s="22">
        <v>43502</v>
      </c>
      <c r="G569" s="22">
        <v>47155</v>
      </c>
      <c r="H569" s="34">
        <v>1000</v>
      </c>
    </row>
    <row r="570" spans="2:8" s="31" customFormat="1" x14ac:dyDescent="0.2">
      <c r="B570" s="27">
        <v>567</v>
      </c>
      <c r="C570" s="20" t="s">
        <v>5325</v>
      </c>
      <c r="D570" s="20" t="s">
        <v>357</v>
      </c>
      <c r="E570" s="20" t="s">
        <v>5326</v>
      </c>
      <c r="F570" s="22">
        <v>44608</v>
      </c>
      <c r="G570" s="22">
        <v>47165</v>
      </c>
      <c r="H570" s="34">
        <v>500</v>
      </c>
    </row>
    <row r="571" spans="2:8" s="31" customFormat="1" x14ac:dyDescent="0.2">
      <c r="B571" s="27">
        <v>568</v>
      </c>
      <c r="C571" s="20" t="s">
        <v>2380</v>
      </c>
      <c r="D571" s="20" t="s">
        <v>357</v>
      </c>
      <c r="E571" s="20" t="s">
        <v>2381</v>
      </c>
      <c r="F571" s="22">
        <v>43530</v>
      </c>
      <c r="G571" s="22">
        <v>47183</v>
      </c>
      <c r="H571" s="34">
        <v>500</v>
      </c>
    </row>
    <row r="572" spans="2:8" s="31" customFormat="1" x14ac:dyDescent="0.2">
      <c r="B572" s="27">
        <v>569</v>
      </c>
      <c r="C572" s="20" t="s">
        <v>2629</v>
      </c>
      <c r="D572" s="20" t="s">
        <v>357</v>
      </c>
      <c r="E572" s="20" t="s">
        <v>2630</v>
      </c>
      <c r="F572" s="22">
        <v>43663</v>
      </c>
      <c r="G572" s="22">
        <v>47316</v>
      </c>
      <c r="H572" s="34">
        <v>500</v>
      </c>
    </row>
    <row r="573" spans="2:8" s="31" customFormat="1" x14ac:dyDescent="0.2">
      <c r="B573" s="27">
        <v>570</v>
      </c>
      <c r="C573" s="20" t="s">
        <v>2701</v>
      </c>
      <c r="D573" s="20" t="s">
        <v>357</v>
      </c>
      <c r="E573" s="20" t="s">
        <v>2702</v>
      </c>
      <c r="F573" s="22">
        <v>43691</v>
      </c>
      <c r="G573" s="22">
        <v>47344</v>
      </c>
      <c r="H573" s="34">
        <v>500</v>
      </c>
    </row>
    <row r="574" spans="2:8" s="31" customFormat="1" x14ac:dyDescent="0.2">
      <c r="B574" s="27">
        <v>571</v>
      </c>
      <c r="C574" s="20" t="s">
        <v>2735</v>
      </c>
      <c r="D574" s="20" t="s">
        <v>357</v>
      </c>
      <c r="E574" s="20" t="s">
        <v>2736</v>
      </c>
      <c r="F574" s="22">
        <v>43705</v>
      </c>
      <c r="G574" s="22">
        <v>47358</v>
      </c>
      <c r="H574" s="34">
        <v>700</v>
      </c>
    </row>
    <row r="575" spans="2:8" s="31" customFormat="1" x14ac:dyDescent="0.2">
      <c r="B575" s="27">
        <v>572</v>
      </c>
      <c r="C575" s="20" t="s">
        <v>2784</v>
      </c>
      <c r="D575" s="20" t="s">
        <v>357</v>
      </c>
      <c r="E575" s="20" t="s">
        <v>2785</v>
      </c>
      <c r="F575" s="22">
        <v>43719</v>
      </c>
      <c r="G575" s="22">
        <v>47372</v>
      </c>
      <c r="H575" s="34">
        <v>500</v>
      </c>
    </row>
    <row r="576" spans="2:8" s="31" customFormat="1" x14ac:dyDescent="0.2">
      <c r="B576" s="27">
        <v>573</v>
      </c>
      <c r="C576" s="20" t="s">
        <v>2805</v>
      </c>
      <c r="D576" s="20" t="s">
        <v>357</v>
      </c>
      <c r="E576" s="20" t="s">
        <v>2806</v>
      </c>
      <c r="F576" s="22">
        <v>43733</v>
      </c>
      <c r="G576" s="22">
        <v>47386</v>
      </c>
      <c r="H576" s="34">
        <v>500</v>
      </c>
    </row>
    <row r="577" spans="2:8" s="31" customFormat="1" x14ac:dyDescent="0.2">
      <c r="B577" s="27">
        <v>574</v>
      </c>
      <c r="C577" s="20" t="s">
        <v>2875</v>
      </c>
      <c r="D577" s="20" t="s">
        <v>357</v>
      </c>
      <c r="E577" s="20" t="s">
        <v>2876</v>
      </c>
      <c r="F577" s="22">
        <v>43761</v>
      </c>
      <c r="G577" s="22">
        <v>47414</v>
      </c>
      <c r="H577" s="34">
        <v>500</v>
      </c>
    </row>
    <row r="578" spans="2:8" s="31" customFormat="1" x14ac:dyDescent="0.2">
      <c r="B578" s="27">
        <v>575</v>
      </c>
      <c r="C578" s="20" t="s">
        <v>2894</v>
      </c>
      <c r="D578" s="20" t="s">
        <v>357</v>
      </c>
      <c r="E578" s="20" t="s">
        <v>2876</v>
      </c>
      <c r="F578" s="22">
        <v>43768</v>
      </c>
      <c r="G578" s="22">
        <v>47421</v>
      </c>
      <c r="H578" s="34">
        <v>500</v>
      </c>
    </row>
    <row r="579" spans="2:8" s="31" customFormat="1" x14ac:dyDescent="0.2">
      <c r="B579" s="27">
        <v>576</v>
      </c>
      <c r="C579" s="20" t="s">
        <v>2908</v>
      </c>
      <c r="D579" s="20" t="s">
        <v>357</v>
      </c>
      <c r="E579" s="20" t="s">
        <v>2909</v>
      </c>
      <c r="F579" s="22">
        <v>43775</v>
      </c>
      <c r="G579" s="22">
        <v>47428</v>
      </c>
      <c r="H579" s="34">
        <v>500</v>
      </c>
    </row>
    <row r="580" spans="2:8" s="31" customFormat="1" x14ac:dyDescent="0.2">
      <c r="B580" s="27">
        <v>577</v>
      </c>
      <c r="C580" s="20" t="s">
        <v>2914</v>
      </c>
      <c r="D580" s="20" t="s">
        <v>357</v>
      </c>
      <c r="E580" s="20" t="s">
        <v>2806</v>
      </c>
      <c r="F580" s="22">
        <v>43782</v>
      </c>
      <c r="G580" s="22">
        <v>47435</v>
      </c>
      <c r="H580" s="34">
        <v>500</v>
      </c>
    </row>
    <row r="581" spans="2:8" s="31" customFormat="1" x14ac:dyDescent="0.2">
      <c r="B581" s="27">
        <v>578</v>
      </c>
      <c r="C581" s="20" t="s">
        <v>2930</v>
      </c>
      <c r="D581" s="20" t="s">
        <v>357</v>
      </c>
      <c r="E581" s="20" t="s">
        <v>2931</v>
      </c>
      <c r="F581" s="22">
        <v>43789</v>
      </c>
      <c r="G581" s="22">
        <v>47442</v>
      </c>
      <c r="H581" s="34">
        <v>500</v>
      </c>
    </row>
    <row r="582" spans="2:8" s="31" customFormat="1" x14ac:dyDescent="0.2">
      <c r="B582" s="27">
        <v>579</v>
      </c>
      <c r="C582" s="20" t="s">
        <v>2948</v>
      </c>
      <c r="D582" s="20" t="s">
        <v>357</v>
      </c>
      <c r="E582" s="20" t="s">
        <v>2949</v>
      </c>
      <c r="F582" s="22">
        <v>43796</v>
      </c>
      <c r="G582" s="22">
        <v>47449</v>
      </c>
      <c r="H582" s="34">
        <v>500</v>
      </c>
    </row>
    <row r="583" spans="2:8" s="31" customFormat="1" x14ac:dyDescent="0.2">
      <c r="B583" s="27">
        <v>580</v>
      </c>
      <c r="C583" s="20" t="s">
        <v>2973</v>
      </c>
      <c r="D583" s="20" t="s">
        <v>357</v>
      </c>
      <c r="E583" s="20" t="s">
        <v>2974</v>
      </c>
      <c r="F583" s="22">
        <v>43803</v>
      </c>
      <c r="G583" s="22">
        <v>47456</v>
      </c>
      <c r="H583" s="34">
        <v>600</v>
      </c>
    </row>
    <row r="584" spans="2:8" s="31" customFormat="1" x14ac:dyDescent="0.2">
      <c r="B584" s="27">
        <v>581</v>
      </c>
      <c r="C584" s="20" t="s">
        <v>2999</v>
      </c>
      <c r="D584" s="20" t="s">
        <v>357</v>
      </c>
      <c r="E584" s="20" t="s">
        <v>3000</v>
      </c>
      <c r="F584" s="22">
        <v>43810</v>
      </c>
      <c r="G584" s="22">
        <v>47463</v>
      </c>
      <c r="H584" s="34">
        <v>600</v>
      </c>
    </row>
    <row r="585" spans="2:8" s="31" customFormat="1" x14ac:dyDescent="0.2">
      <c r="B585" s="27">
        <v>582</v>
      </c>
      <c r="C585" s="20" t="s">
        <v>3046</v>
      </c>
      <c r="D585" s="20" t="s">
        <v>357</v>
      </c>
      <c r="E585" s="20" t="s">
        <v>3047</v>
      </c>
      <c r="F585" s="22">
        <v>43838</v>
      </c>
      <c r="G585" s="22">
        <v>47491</v>
      </c>
      <c r="H585" s="34">
        <v>500</v>
      </c>
    </row>
    <row r="586" spans="2:8" s="31" customFormat="1" x14ac:dyDescent="0.2">
      <c r="B586" s="27">
        <v>583</v>
      </c>
      <c r="C586" s="20" t="s">
        <v>3098</v>
      </c>
      <c r="D586" s="20" t="s">
        <v>357</v>
      </c>
      <c r="E586" s="20" t="s">
        <v>3099</v>
      </c>
      <c r="F586" s="22">
        <v>43852</v>
      </c>
      <c r="G586" s="22">
        <v>47505</v>
      </c>
      <c r="H586" s="34">
        <v>500</v>
      </c>
    </row>
    <row r="587" spans="2:8" s="31" customFormat="1" x14ac:dyDescent="0.2">
      <c r="B587" s="27">
        <v>584</v>
      </c>
      <c r="C587" s="20" t="s">
        <v>3109</v>
      </c>
      <c r="D587" s="20" t="s">
        <v>357</v>
      </c>
      <c r="E587" s="20" t="s">
        <v>3110</v>
      </c>
      <c r="F587" s="22">
        <v>43859</v>
      </c>
      <c r="G587" s="22">
        <v>47512</v>
      </c>
      <c r="H587" s="34">
        <v>500</v>
      </c>
    </row>
    <row r="588" spans="2:8" s="31" customFormat="1" x14ac:dyDescent="0.2">
      <c r="B588" s="27">
        <v>585</v>
      </c>
      <c r="C588" s="20" t="s">
        <v>3131</v>
      </c>
      <c r="D588" s="20" t="s">
        <v>357</v>
      </c>
      <c r="E588" s="20" t="s">
        <v>3132</v>
      </c>
      <c r="F588" s="22">
        <v>43866</v>
      </c>
      <c r="G588" s="22">
        <v>47519</v>
      </c>
      <c r="H588" s="34">
        <v>500</v>
      </c>
    </row>
    <row r="589" spans="2:8" s="31" customFormat="1" x14ac:dyDescent="0.2">
      <c r="B589" s="27">
        <v>586</v>
      </c>
      <c r="C589" s="20" t="s">
        <v>3178</v>
      </c>
      <c r="D589" s="20" t="s">
        <v>357</v>
      </c>
      <c r="E589" s="20" t="s">
        <v>3179</v>
      </c>
      <c r="F589" s="22">
        <v>43879</v>
      </c>
      <c r="G589" s="22">
        <v>47532</v>
      </c>
      <c r="H589" s="34">
        <v>500</v>
      </c>
    </row>
    <row r="590" spans="2:8" s="31" customFormat="1" x14ac:dyDescent="0.2">
      <c r="B590" s="27">
        <v>587</v>
      </c>
      <c r="C590" s="20" t="s">
        <v>3198</v>
      </c>
      <c r="D590" s="20" t="s">
        <v>357</v>
      </c>
      <c r="E590" s="20" t="s">
        <v>3199</v>
      </c>
      <c r="F590" s="22">
        <v>43887</v>
      </c>
      <c r="G590" s="22">
        <v>47540</v>
      </c>
      <c r="H590" s="34">
        <v>500</v>
      </c>
    </row>
    <row r="591" spans="2:8" s="31" customFormat="1" x14ac:dyDescent="0.2">
      <c r="B591" s="27">
        <v>588</v>
      </c>
      <c r="C591" s="20" t="s">
        <v>3238</v>
      </c>
      <c r="D591" s="20" t="s">
        <v>357</v>
      </c>
      <c r="E591" s="20" t="s">
        <v>3239</v>
      </c>
      <c r="F591" s="22">
        <v>43894</v>
      </c>
      <c r="G591" s="22">
        <v>47546</v>
      </c>
      <c r="H591" s="34">
        <v>357</v>
      </c>
    </row>
    <row r="592" spans="2:8" s="31" customFormat="1" x14ac:dyDescent="0.2">
      <c r="B592" s="27">
        <v>589</v>
      </c>
      <c r="C592" s="20" t="s">
        <v>3272</v>
      </c>
      <c r="D592" s="20" t="s">
        <v>357</v>
      </c>
      <c r="E592" s="20" t="s">
        <v>3273</v>
      </c>
      <c r="F592" s="22">
        <v>43901</v>
      </c>
      <c r="G592" s="22">
        <v>47553</v>
      </c>
      <c r="H592" s="34">
        <v>500</v>
      </c>
    </row>
    <row r="593" spans="2:8" s="31" customFormat="1" x14ac:dyDescent="0.2">
      <c r="B593" s="27">
        <v>590</v>
      </c>
      <c r="C593" s="20" t="s">
        <v>3310</v>
      </c>
      <c r="D593" s="20" t="s">
        <v>357</v>
      </c>
      <c r="E593" s="20" t="s">
        <v>3311</v>
      </c>
      <c r="F593" s="22">
        <v>43908</v>
      </c>
      <c r="G593" s="22">
        <v>47560</v>
      </c>
      <c r="H593" s="34">
        <v>949</v>
      </c>
    </row>
    <row r="594" spans="2:8" s="31" customFormat="1" x14ac:dyDescent="0.2">
      <c r="B594" s="27">
        <v>591</v>
      </c>
      <c r="C594" s="20" t="s">
        <v>3340</v>
      </c>
      <c r="D594" s="20" t="s">
        <v>357</v>
      </c>
      <c r="E594" s="20" t="s">
        <v>3341</v>
      </c>
      <c r="F594" s="22">
        <v>43914</v>
      </c>
      <c r="G594" s="22">
        <v>47566</v>
      </c>
      <c r="H594" s="34">
        <v>500</v>
      </c>
    </row>
    <row r="595" spans="2:8" s="31" customFormat="1" x14ac:dyDescent="0.2">
      <c r="B595" s="27">
        <v>592</v>
      </c>
      <c r="C595" s="20" t="s">
        <v>3432</v>
      </c>
      <c r="D595" s="20" t="s">
        <v>357</v>
      </c>
      <c r="E595" s="20" t="s">
        <v>3433</v>
      </c>
      <c r="F595" s="22">
        <v>43929</v>
      </c>
      <c r="G595" s="22">
        <v>47581</v>
      </c>
      <c r="H595" s="34">
        <v>500</v>
      </c>
    </row>
    <row r="596" spans="2:8" s="31" customFormat="1" x14ac:dyDescent="0.2">
      <c r="B596" s="27">
        <v>593</v>
      </c>
      <c r="C596" s="20" t="s">
        <v>9523</v>
      </c>
      <c r="D596" s="20" t="s">
        <v>357</v>
      </c>
      <c r="E596" s="20" t="s">
        <v>9524</v>
      </c>
      <c r="F596" s="22">
        <v>45805</v>
      </c>
      <c r="G596" s="22">
        <v>47631</v>
      </c>
      <c r="H596" s="34">
        <v>500</v>
      </c>
    </row>
    <row r="597" spans="2:8" s="31" customFormat="1" x14ac:dyDescent="0.2">
      <c r="B597" s="27">
        <v>594</v>
      </c>
      <c r="C597" s="20" t="s">
        <v>3609</v>
      </c>
      <c r="D597" s="20" t="s">
        <v>357</v>
      </c>
      <c r="E597" s="20" t="s">
        <v>3610</v>
      </c>
      <c r="F597" s="22">
        <v>44020</v>
      </c>
      <c r="G597" s="22">
        <v>47672</v>
      </c>
      <c r="H597" s="34">
        <v>500</v>
      </c>
    </row>
    <row r="598" spans="2:8" s="31" customFormat="1" x14ac:dyDescent="0.2">
      <c r="B598" s="27">
        <v>595</v>
      </c>
      <c r="C598" s="20" t="s">
        <v>3759</v>
      </c>
      <c r="D598" s="20" t="s">
        <v>357</v>
      </c>
      <c r="E598" s="20" t="s">
        <v>3610</v>
      </c>
      <c r="F598" s="22">
        <v>44076</v>
      </c>
      <c r="G598" s="22">
        <v>47728</v>
      </c>
      <c r="H598" s="34">
        <v>600</v>
      </c>
    </row>
    <row r="599" spans="2:8" s="31" customFormat="1" x14ac:dyDescent="0.2">
      <c r="B599" s="27">
        <v>596</v>
      </c>
      <c r="C599" s="20" t="s">
        <v>3825</v>
      </c>
      <c r="D599" s="20" t="s">
        <v>357</v>
      </c>
      <c r="E599" s="20" t="s">
        <v>3826</v>
      </c>
      <c r="F599" s="22">
        <v>44097</v>
      </c>
      <c r="G599" s="22">
        <v>47749</v>
      </c>
      <c r="H599" s="34">
        <v>600</v>
      </c>
    </row>
    <row r="600" spans="2:8" s="31" customFormat="1" x14ac:dyDescent="0.2">
      <c r="B600" s="27">
        <v>597</v>
      </c>
      <c r="C600" s="20" t="s">
        <v>9302</v>
      </c>
      <c r="D600" s="20" t="s">
        <v>357</v>
      </c>
      <c r="E600" s="20" t="s">
        <v>9303</v>
      </c>
      <c r="F600" s="22">
        <v>45742</v>
      </c>
      <c r="G600" s="22">
        <v>47752</v>
      </c>
      <c r="H600" s="34">
        <v>500</v>
      </c>
    </row>
    <row r="601" spans="2:8" s="31" customFormat="1" x14ac:dyDescent="0.2">
      <c r="B601" s="27">
        <v>598</v>
      </c>
      <c r="C601" s="20" t="s">
        <v>3861</v>
      </c>
      <c r="D601" s="20" t="s">
        <v>357</v>
      </c>
      <c r="E601" s="20" t="s">
        <v>3179</v>
      </c>
      <c r="F601" s="22">
        <v>44104</v>
      </c>
      <c r="G601" s="22">
        <v>47756</v>
      </c>
      <c r="H601" s="34">
        <v>600</v>
      </c>
    </row>
    <row r="602" spans="2:8" s="31" customFormat="1" x14ac:dyDescent="0.2">
      <c r="B602" s="27">
        <v>599</v>
      </c>
      <c r="C602" s="20" t="s">
        <v>3886</v>
      </c>
      <c r="D602" s="20" t="s">
        <v>357</v>
      </c>
      <c r="E602" s="20" t="s">
        <v>3887</v>
      </c>
      <c r="F602" s="22">
        <v>44111</v>
      </c>
      <c r="G602" s="22">
        <v>47763</v>
      </c>
      <c r="H602" s="34">
        <v>500</v>
      </c>
    </row>
    <row r="603" spans="2:8" s="31" customFormat="1" x14ac:dyDescent="0.2">
      <c r="B603" s="27">
        <v>600</v>
      </c>
      <c r="C603" s="20" t="s">
        <v>3948</v>
      </c>
      <c r="D603" s="20" t="s">
        <v>357</v>
      </c>
      <c r="E603" s="20" t="s">
        <v>3949</v>
      </c>
      <c r="F603" s="22">
        <v>44125</v>
      </c>
      <c r="G603" s="22">
        <v>47777</v>
      </c>
      <c r="H603" s="34">
        <v>500</v>
      </c>
    </row>
    <row r="604" spans="2:8" s="31" customFormat="1" x14ac:dyDescent="0.2">
      <c r="B604" s="27">
        <v>601</v>
      </c>
      <c r="C604" s="20" t="s">
        <v>4002</v>
      </c>
      <c r="D604" s="20" t="s">
        <v>357</v>
      </c>
      <c r="E604" s="20" t="s">
        <v>4003</v>
      </c>
      <c r="F604" s="22">
        <v>44139</v>
      </c>
      <c r="G604" s="22">
        <v>47791</v>
      </c>
      <c r="H604" s="34">
        <v>500</v>
      </c>
    </row>
    <row r="605" spans="2:8" s="31" customFormat="1" x14ac:dyDescent="0.2">
      <c r="B605" s="27">
        <v>602</v>
      </c>
      <c r="C605" s="20" t="s">
        <v>4058</v>
      </c>
      <c r="D605" s="20" t="s">
        <v>357</v>
      </c>
      <c r="E605" s="20" t="s">
        <v>4059</v>
      </c>
      <c r="F605" s="22">
        <v>44153</v>
      </c>
      <c r="G605" s="22">
        <v>47805</v>
      </c>
      <c r="H605" s="34">
        <v>500</v>
      </c>
    </row>
    <row r="606" spans="2:8" s="31" customFormat="1" x14ac:dyDescent="0.2">
      <c r="B606" s="27">
        <v>603</v>
      </c>
      <c r="C606" s="20" t="s">
        <v>4072</v>
      </c>
      <c r="D606" s="20" t="s">
        <v>357</v>
      </c>
      <c r="E606" s="20" t="s">
        <v>4073</v>
      </c>
      <c r="F606" s="22">
        <v>44160</v>
      </c>
      <c r="G606" s="22">
        <v>47812</v>
      </c>
      <c r="H606" s="34">
        <v>500</v>
      </c>
    </row>
    <row r="607" spans="2:8" s="31" customFormat="1" x14ac:dyDescent="0.2">
      <c r="B607" s="27">
        <v>604</v>
      </c>
      <c r="C607" s="20" t="s">
        <v>4127</v>
      </c>
      <c r="D607" s="20" t="s">
        <v>357</v>
      </c>
      <c r="E607" s="20" t="s">
        <v>4128</v>
      </c>
      <c r="F607" s="22">
        <v>44174</v>
      </c>
      <c r="G607" s="22">
        <v>47826</v>
      </c>
      <c r="H607" s="34">
        <v>500</v>
      </c>
    </row>
    <row r="608" spans="2:8" s="31" customFormat="1" x14ac:dyDescent="0.2">
      <c r="B608" s="27">
        <v>605</v>
      </c>
      <c r="C608" s="20" t="s">
        <v>4161</v>
      </c>
      <c r="D608" s="20" t="s">
        <v>357</v>
      </c>
      <c r="E608" s="20" t="s">
        <v>4059</v>
      </c>
      <c r="F608" s="22">
        <v>44188</v>
      </c>
      <c r="G608" s="22">
        <v>47840</v>
      </c>
      <c r="H608" s="34">
        <v>600</v>
      </c>
    </row>
    <row r="609" spans="2:8" s="31" customFormat="1" x14ac:dyDescent="0.2">
      <c r="B609" s="27">
        <v>606</v>
      </c>
      <c r="C609" s="20" t="s">
        <v>7512</v>
      </c>
      <c r="D609" s="20" t="s">
        <v>357</v>
      </c>
      <c r="E609" s="20" t="s">
        <v>7513</v>
      </c>
      <c r="F609" s="22">
        <v>45308</v>
      </c>
      <c r="G609" s="22">
        <v>47865</v>
      </c>
      <c r="H609" s="34">
        <v>750</v>
      </c>
    </row>
    <row r="610" spans="2:8" s="31" customFormat="1" x14ac:dyDescent="0.2">
      <c r="B610" s="27">
        <v>607</v>
      </c>
      <c r="C610" s="20" t="s">
        <v>4316</v>
      </c>
      <c r="D610" s="20" t="s">
        <v>357</v>
      </c>
      <c r="E610" s="20" t="s">
        <v>4317</v>
      </c>
      <c r="F610" s="22">
        <v>44237</v>
      </c>
      <c r="G610" s="22">
        <v>47889</v>
      </c>
      <c r="H610" s="34">
        <v>500</v>
      </c>
    </row>
    <row r="611" spans="2:8" s="31" customFormat="1" x14ac:dyDescent="0.2">
      <c r="B611" s="27">
        <v>608</v>
      </c>
      <c r="C611" s="20" t="s">
        <v>7654</v>
      </c>
      <c r="D611" s="20" t="s">
        <v>357</v>
      </c>
      <c r="E611" s="20" t="s">
        <v>7655</v>
      </c>
      <c r="F611" s="22">
        <v>45336</v>
      </c>
      <c r="G611" s="22">
        <v>47893</v>
      </c>
      <c r="H611" s="34">
        <v>500</v>
      </c>
    </row>
    <row r="612" spans="2:8" s="31" customFormat="1" x14ac:dyDescent="0.2">
      <c r="B612" s="27">
        <v>609</v>
      </c>
      <c r="C612" s="20" t="s">
        <v>4338</v>
      </c>
      <c r="D612" s="20" t="s">
        <v>357</v>
      </c>
      <c r="E612" s="20" t="s">
        <v>4339</v>
      </c>
      <c r="F612" s="22">
        <v>44244</v>
      </c>
      <c r="G612" s="22">
        <v>47896</v>
      </c>
      <c r="H612" s="34">
        <v>500</v>
      </c>
    </row>
    <row r="613" spans="2:8" s="31" customFormat="1" x14ac:dyDescent="0.2">
      <c r="B613" s="27">
        <v>610</v>
      </c>
      <c r="C613" s="20" t="s">
        <v>4369</v>
      </c>
      <c r="D613" s="20" t="s">
        <v>357</v>
      </c>
      <c r="E613" s="20" t="s">
        <v>4370</v>
      </c>
      <c r="F613" s="22">
        <v>44251</v>
      </c>
      <c r="G613" s="22">
        <v>47903</v>
      </c>
      <c r="H613" s="34">
        <v>1000</v>
      </c>
    </row>
    <row r="614" spans="2:8" s="31" customFormat="1" x14ac:dyDescent="0.2">
      <c r="B614" s="27">
        <v>611</v>
      </c>
      <c r="C614" s="20" t="s">
        <v>4428</v>
      </c>
      <c r="D614" s="20" t="s">
        <v>357</v>
      </c>
      <c r="E614" s="20" t="s">
        <v>4429</v>
      </c>
      <c r="F614" s="22">
        <v>44258</v>
      </c>
      <c r="G614" s="22">
        <v>47910</v>
      </c>
      <c r="H614" s="34">
        <v>500</v>
      </c>
    </row>
    <row r="615" spans="2:8" s="31" customFormat="1" x14ac:dyDescent="0.2">
      <c r="B615" s="27">
        <v>612</v>
      </c>
      <c r="C615" s="20" t="s">
        <v>4485</v>
      </c>
      <c r="D615" s="20" t="s">
        <v>357</v>
      </c>
      <c r="E615" s="20" t="s">
        <v>4486</v>
      </c>
      <c r="F615" s="22">
        <v>44279</v>
      </c>
      <c r="G615" s="22">
        <v>47931</v>
      </c>
      <c r="H615" s="34">
        <v>630</v>
      </c>
    </row>
    <row r="616" spans="2:8" s="31" customFormat="1" x14ac:dyDescent="0.2">
      <c r="B616" s="27">
        <v>613</v>
      </c>
      <c r="C616" s="20" t="s">
        <v>7910</v>
      </c>
      <c r="D616" s="20" t="s">
        <v>357</v>
      </c>
      <c r="E616" s="20" t="s">
        <v>7911</v>
      </c>
      <c r="F616" s="22">
        <v>45378</v>
      </c>
      <c r="G616" s="22">
        <v>47934</v>
      </c>
      <c r="H616" s="34">
        <v>500</v>
      </c>
    </row>
    <row r="617" spans="2:8" s="31" customFormat="1" x14ac:dyDescent="0.2">
      <c r="B617" s="27">
        <v>614</v>
      </c>
      <c r="C617" s="20" t="s">
        <v>4842</v>
      </c>
      <c r="D617" s="20" t="s">
        <v>357</v>
      </c>
      <c r="E617" s="20" t="s">
        <v>4843</v>
      </c>
      <c r="F617" s="22">
        <v>44426</v>
      </c>
      <c r="G617" s="22">
        <v>48078</v>
      </c>
      <c r="H617" s="34">
        <v>600</v>
      </c>
    </row>
    <row r="618" spans="2:8" s="31" customFormat="1" x14ac:dyDescent="0.2">
      <c r="B618" s="27">
        <v>615</v>
      </c>
      <c r="C618" s="20" t="s">
        <v>4855</v>
      </c>
      <c r="D618" s="20" t="s">
        <v>357</v>
      </c>
      <c r="E618" s="20" t="s">
        <v>4317</v>
      </c>
      <c r="F618" s="22">
        <v>44433</v>
      </c>
      <c r="G618" s="22">
        <v>48085</v>
      </c>
      <c r="H618" s="34">
        <v>600</v>
      </c>
    </row>
    <row r="619" spans="2:8" s="31" customFormat="1" x14ac:dyDescent="0.2">
      <c r="B619" s="27">
        <v>616</v>
      </c>
      <c r="C619" s="21" t="s">
        <v>9847</v>
      </c>
      <c r="D619" s="21" t="s">
        <v>357</v>
      </c>
      <c r="E619" s="21" t="s">
        <v>9848</v>
      </c>
      <c r="F619" s="23">
        <v>45897</v>
      </c>
      <c r="G619" s="23">
        <v>48088</v>
      </c>
      <c r="H619" s="35">
        <v>204.029</v>
      </c>
    </row>
    <row r="620" spans="2:8" s="31" customFormat="1" x14ac:dyDescent="0.2">
      <c r="B620" s="27">
        <v>617</v>
      </c>
      <c r="C620" s="20" t="s">
        <v>4916</v>
      </c>
      <c r="D620" s="20" t="s">
        <v>357</v>
      </c>
      <c r="E620" s="20" t="s">
        <v>4917</v>
      </c>
      <c r="F620" s="22">
        <v>44454</v>
      </c>
      <c r="G620" s="22">
        <v>48106</v>
      </c>
      <c r="H620" s="34">
        <v>600</v>
      </c>
    </row>
    <row r="621" spans="2:8" s="31" customFormat="1" x14ac:dyDescent="0.2">
      <c r="B621" s="27">
        <v>618</v>
      </c>
      <c r="C621" s="20" t="s">
        <v>8523</v>
      </c>
      <c r="D621" s="20" t="s">
        <v>357</v>
      </c>
      <c r="E621" s="20" t="s">
        <v>8524</v>
      </c>
      <c r="F621" s="22">
        <v>45560</v>
      </c>
      <c r="G621" s="22">
        <v>48116</v>
      </c>
      <c r="H621" s="34">
        <v>250</v>
      </c>
    </row>
    <row r="622" spans="2:8" s="31" customFormat="1" x14ac:dyDescent="0.2">
      <c r="B622" s="27">
        <v>619</v>
      </c>
      <c r="C622" s="20" t="s">
        <v>4954</v>
      </c>
      <c r="D622" s="20" t="s">
        <v>357</v>
      </c>
      <c r="E622" s="20" t="s">
        <v>4486</v>
      </c>
      <c r="F622" s="22">
        <v>44468</v>
      </c>
      <c r="G622" s="22">
        <v>48120</v>
      </c>
      <c r="H622" s="34">
        <v>600</v>
      </c>
    </row>
    <row r="623" spans="2:8" s="31" customFormat="1" x14ac:dyDescent="0.2">
      <c r="B623" s="27">
        <v>620</v>
      </c>
      <c r="C623" s="20" t="s">
        <v>4982</v>
      </c>
      <c r="D623" s="20" t="s">
        <v>357</v>
      </c>
      <c r="E623" s="20" t="s">
        <v>4983</v>
      </c>
      <c r="F623" s="22">
        <v>44475</v>
      </c>
      <c r="G623" s="22">
        <v>48127</v>
      </c>
      <c r="H623" s="34">
        <v>600</v>
      </c>
    </row>
    <row r="624" spans="2:8" s="31" customFormat="1" x14ac:dyDescent="0.2">
      <c r="B624" s="27">
        <v>621</v>
      </c>
      <c r="C624" s="20" t="s">
        <v>5040</v>
      </c>
      <c r="D624" s="20" t="s">
        <v>357</v>
      </c>
      <c r="E624" s="20" t="s">
        <v>5041</v>
      </c>
      <c r="F624" s="22">
        <v>44496</v>
      </c>
      <c r="G624" s="22">
        <v>48148</v>
      </c>
      <c r="H624" s="34">
        <v>500</v>
      </c>
    </row>
    <row r="625" spans="2:8" s="31" customFormat="1" x14ac:dyDescent="0.2">
      <c r="B625" s="27">
        <v>622</v>
      </c>
      <c r="C625" s="20" t="s">
        <v>5076</v>
      </c>
      <c r="D625" s="20" t="s">
        <v>357</v>
      </c>
      <c r="E625" s="20" t="s">
        <v>5077</v>
      </c>
      <c r="F625" s="22">
        <v>44510</v>
      </c>
      <c r="G625" s="22">
        <v>48162</v>
      </c>
      <c r="H625" s="34">
        <v>500</v>
      </c>
    </row>
    <row r="626" spans="2:8" s="31" customFormat="1" x14ac:dyDescent="0.2">
      <c r="B626" s="27">
        <v>623</v>
      </c>
      <c r="C626" s="20" t="s">
        <v>5121</v>
      </c>
      <c r="D626" s="20" t="s">
        <v>357</v>
      </c>
      <c r="E626" s="20" t="s">
        <v>4917</v>
      </c>
      <c r="F626" s="22">
        <v>44538</v>
      </c>
      <c r="G626" s="22">
        <v>48190</v>
      </c>
      <c r="H626" s="34">
        <v>500</v>
      </c>
    </row>
    <row r="627" spans="2:8" s="31" customFormat="1" x14ac:dyDescent="0.2">
      <c r="B627" s="27">
        <v>624</v>
      </c>
      <c r="C627" s="20" t="s">
        <v>5144</v>
      </c>
      <c r="D627" s="20" t="s">
        <v>357</v>
      </c>
      <c r="E627" s="20" t="s">
        <v>4843</v>
      </c>
      <c r="F627" s="22">
        <v>44552</v>
      </c>
      <c r="G627" s="22">
        <v>48204</v>
      </c>
      <c r="H627" s="34">
        <v>600</v>
      </c>
    </row>
    <row r="628" spans="2:8" s="31" customFormat="1" x14ac:dyDescent="0.2">
      <c r="B628" s="27">
        <v>625</v>
      </c>
      <c r="C628" s="20" t="s">
        <v>5161</v>
      </c>
      <c r="D628" s="20" t="s">
        <v>357</v>
      </c>
      <c r="E628" s="20" t="s">
        <v>5162</v>
      </c>
      <c r="F628" s="22">
        <v>44559</v>
      </c>
      <c r="G628" s="22">
        <v>48211</v>
      </c>
      <c r="H628" s="34">
        <v>600</v>
      </c>
    </row>
    <row r="629" spans="2:8" s="31" customFormat="1" x14ac:dyDescent="0.2">
      <c r="B629" s="27">
        <v>626</v>
      </c>
      <c r="C629" s="20" t="s">
        <v>5199</v>
      </c>
      <c r="D629" s="20" t="s">
        <v>357</v>
      </c>
      <c r="E629" s="20" t="s">
        <v>5200</v>
      </c>
      <c r="F629" s="22">
        <v>44566</v>
      </c>
      <c r="G629" s="22">
        <v>48218</v>
      </c>
      <c r="H629" s="34">
        <v>653</v>
      </c>
    </row>
    <row r="630" spans="2:8" s="31" customFormat="1" x14ac:dyDescent="0.2">
      <c r="B630" s="27">
        <v>627</v>
      </c>
      <c r="C630" s="20" t="s">
        <v>5303</v>
      </c>
      <c r="D630" s="20" t="s">
        <v>357</v>
      </c>
      <c r="E630" s="20" t="s">
        <v>5304</v>
      </c>
      <c r="F630" s="22">
        <v>44601</v>
      </c>
      <c r="G630" s="22">
        <v>48253</v>
      </c>
      <c r="H630" s="34">
        <v>600</v>
      </c>
    </row>
    <row r="631" spans="2:8" s="31" customFormat="1" x14ac:dyDescent="0.2">
      <c r="B631" s="27">
        <v>628</v>
      </c>
      <c r="C631" s="20" t="s">
        <v>5327</v>
      </c>
      <c r="D631" s="20" t="s">
        <v>357</v>
      </c>
      <c r="E631" s="20" t="s">
        <v>5328</v>
      </c>
      <c r="F631" s="22">
        <v>44608</v>
      </c>
      <c r="G631" s="22">
        <v>48260</v>
      </c>
      <c r="H631" s="34">
        <v>500</v>
      </c>
    </row>
    <row r="632" spans="2:8" s="31" customFormat="1" x14ac:dyDescent="0.2">
      <c r="B632" s="27">
        <v>629</v>
      </c>
      <c r="C632" s="20" t="s">
        <v>5343</v>
      </c>
      <c r="D632" s="20" t="s">
        <v>357</v>
      </c>
      <c r="E632" s="20" t="s">
        <v>5200</v>
      </c>
      <c r="F632" s="22">
        <v>44615</v>
      </c>
      <c r="G632" s="22">
        <v>48267</v>
      </c>
      <c r="H632" s="34">
        <v>600</v>
      </c>
    </row>
    <row r="633" spans="2:8" s="31" customFormat="1" x14ac:dyDescent="0.2">
      <c r="B633" s="27">
        <v>630</v>
      </c>
      <c r="C633" s="20" t="s">
        <v>5457</v>
      </c>
      <c r="D633" s="20" t="s">
        <v>357</v>
      </c>
      <c r="E633" s="20" t="s">
        <v>5458</v>
      </c>
      <c r="F633" s="22">
        <v>44650</v>
      </c>
      <c r="G633" s="22">
        <v>48303</v>
      </c>
      <c r="H633" s="34">
        <v>600</v>
      </c>
    </row>
    <row r="634" spans="2:8" s="31" customFormat="1" x14ac:dyDescent="0.2">
      <c r="B634" s="27">
        <v>631</v>
      </c>
      <c r="C634" s="20" t="s">
        <v>5610</v>
      </c>
      <c r="D634" s="20" t="s">
        <v>357</v>
      </c>
      <c r="E634" s="20" t="s">
        <v>5611</v>
      </c>
      <c r="F634" s="22">
        <v>44734</v>
      </c>
      <c r="G634" s="22">
        <v>48387</v>
      </c>
      <c r="H634" s="34">
        <v>1000</v>
      </c>
    </row>
    <row r="635" spans="2:8" s="31" customFormat="1" x14ac:dyDescent="0.2">
      <c r="B635" s="27">
        <v>632</v>
      </c>
      <c r="C635" s="20" t="s">
        <v>5638</v>
      </c>
      <c r="D635" s="20" t="s">
        <v>357</v>
      </c>
      <c r="E635" s="20" t="s">
        <v>5639</v>
      </c>
      <c r="F635" s="22">
        <v>44741</v>
      </c>
      <c r="G635" s="22">
        <v>48394</v>
      </c>
      <c r="H635" s="34">
        <v>500</v>
      </c>
    </row>
    <row r="636" spans="2:8" s="31" customFormat="1" x14ac:dyDescent="0.2">
      <c r="B636" s="27">
        <v>633</v>
      </c>
      <c r="C636" s="20" t="s">
        <v>5662</v>
      </c>
      <c r="D636" s="20" t="s">
        <v>357</v>
      </c>
      <c r="E636" s="20" t="s">
        <v>5663</v>
      </c>
      <c r="F636" s="22">
        <v>44748</v>
      </c>
      <c r="G636" s="22">
        <v>48401</v>
      </c>
      <c r="H636" s="34">
        <v>1000</v>
      </c>
    </row>
    <row r="637" spans="2:8" s="31" customFormat="1" x14ac:dyDescent="0.2">
      <c r="B637" s="27">
        <v>634</v>
      </c>
      <c r="C637" s="20" t="s">
        <v>5701</v>
      </c>
      <c r="D637" s="20" t="s">
        <v>357</v>
      </c>
      <c r="E637" s="20" t="s">
        <v>5702</v>
      </c>
      <c r="F637" s="22">
        <v>44762</v>
      </c>
      <c r="G637" s="22">
        <v>48415</v>
      </c>
      <c r="H637" s="34">
        <v>1000</v>
      </c>
    </row>
    <row r="638" spans="2:8" s="31" customFormat="1" x14ac:dyDescent="0.2">
      <c r="B638" s="27">
        <v>635</v>
      </c>
      <c r="C638" s="21" t="s">
        <v>9757</v>
      </c>
      <c r="D638" s="21" t="s">
        <v>357</v>
      </c>
      <c r="E638" s="21" t="s">
        <v>9758</v>
      </c>
      <c r="F638" s="23">
        <v>45868</v>
      </c>
      <c r="G638" s="23">
        <v>48425</v>
      </c>
      <c r="H638" s="35">
        <v>500</v>
      </c>
    </row>
    <row r="639" spans="2:8" s="31" customFormat="1" x14ac:dyDescent="0.2">
      <c r="B639" s="27">
        <v>636</v>
      </c>
      <c r="C639" s="20" t="s">
        <v>5750</v>
      </c>
      <c r="D639" s="20" t="s">
        <v>357</v>
      </c>
      <c r="E639" s="20" t="s">
        <v>5751</v>
      </c>
      <c r="F639" s="22">
        <v>44776</v>
      </c>
      <c r="G639" s="22">
        <v>48429</v>
      </c>
      <c r="H639" s="34">
        <v>800</v>
      </c>
    </row>
    <row r="640" spans="2:8" s="31" customFormat="1" x14ac:dyDescent="0.2">
      <c r="B640" s="27">
        <v>637</v>
      </c>
      <c r="C640" s="20" t="s">
        <v>5813</v>
      </c>
      <c r="D640" s="20" t="s">
        <v>357</v>
      </c>
      <c r="E640" s="20" t="s">
        <v>5814</v>
      </c>
      <c r="F640" s="22">
        <v>44797</v>
      </c>
      <c r="G640" s="22">
        <v>48450</v>
      </c>
      <c r="H640" s="34">
        <v>800</v>
      </c>
    </row>
    <row r="641" spans="2:8" s="31" customFormat="1" x14ac:dyDescent="0.2">
      <c r="B641" s="27">
        <v>638</v>
      </c>
      <c r="C641" s="20" t="s">
        <v>5849</v>
      </c>
      <c r="D641" s="20" t="s">
        <v>357</v>
      </c>
      <c r="E641" s="20" t="s">
        <v>5850</v>
      </c>
      <c r="F641" s="22">
        <v>44811</v>
      </c>
      <c r="G641" s="22">
        <v>48464</v>
      </c>
      <c r="H641" s="34">
        <v>800</v>
      </c>
    </row>
    <row r="642" spans="2:8" s="31" customFormat="1" x14ac:dyDescent="0.2">
      <c r="B642" s="27">
        <v>639</v>
      </c>
      <c r="C642" s="20" t="s">
        <v>5885</v>
      </c>
      <c r="D642" s="20" t="s">
        <v>357</v>
      </c>
      <c r="E642" s="20" t="s">
        <v>5886</v>
      </c>
      <c r="F642" s="22">
        <v>44825</v>
      </c>
      <c r="G642" s="22">
        <v>48478</v>
      </c>
      <c r="H642" s="34">
        <v>800</v>
      </c>
    </row>
    <row r="643" spans="2:8" s="31" customFormat="1" x14ac:dyDescent="0.2">
      <c r="B643" s="27">
        <v>640</v>
      </c>
      <c r="C643" s="20" t="s">
        <v>5960</v>
      </c>
      <c r="D643" s="20" t="s">
        <v>357</v>
      </c>
      <c r="E643" s="20" t="s">
        <v>5961</v>
      </c>
      <c r="F643" s="22">
        <v>44846</v>
      </c>
      <c r="G643" s="22">
        <v>48499</v>
      </c>
      <c r="H643" s="34">
        <v>900</v>
      </c>
    </row>
    <row r="644" spans="2:8" s="31" customFormat="1" x14ac:dyDescent="0.2">
      <c r="B644" s="27">
        <v>641</v>
      </c>
      <c r="C644" s="20" t="s">
        <v>5990</v>
      </c>
      <c r="D644" s="20" t="s">
        <v>357</v>
      </c>
      <c r="E644" s="20" t="s">
        <v>5991</v>
      </c>
      <c r="F644" s="22">
        <v>44861</v>
      </c>
      <c r="G644" s="22">
        <v>48514</v>
      </c>
      <c r="H644" s="34">
        <v>800</v>
      </c>
    </row>
    <row r="645" spans="2:8" s="31" customFormat="1" x14ac:dyDescent="0.2">
      <c r="B645" s="27">
        <v>642</v>
      </c>
      <c r="C645" s="20" t="s">
        <v>6029</v>
      </c>
      <c r="D645" s="20" t="s">
        <v>357</v>
      </c>
      <c r="E645" s="20" t="s">
        <v>6030</v>
      </c>
      <c r="F645" s="22">
        <v>44867</v>
      </c>
      <c r="G645" s="22">
        <v>48520</v>
      </c>
      <c r="H645" s="34">
        <v>800</v>
      </c>
    </row>
    <row r="646" spans="2:8" s="31" customFormat="1" x14ac:dyDescent="0.2">
      <c r="B646" s="27">
        <v>643</v>
      </c>
      <c r="C646" s="20" t="s">
        <v>6065</v>
      </c>
      <c r="D646" s="20" t="s">
        <v>357</v>
      </c>
      <c r="E646" s="20" t="s">
        <v>6066</v>
      </c>
      <c r="F646" s="22">
        <v>44881</v>
      </c>
      <c r="G646" s="22">
        <v>48534</v>
      </c>
      <c r="H646" s="34">
        <v>800</v>
      </c>
    </row>
    <row r="647" spans="2:8" s="31" customFormat="1" x14ac:dyDescent="0.2">
      <c r="B647" s="27">
        <v>644</v>
      </c>
      <c r="C647" s="20" t="s">
        <v>6100</v>
      </c>
      <c r="D647" s="20" t="s">
        <v>357</v>
      </c>
      <c r="E647" s="20" t="s">
        <v>6101</v>
      </c>
      <c r="F647" s="22">
        <v>44895</v>
      </c>
      <c r="G647" s="22">
        <v>48548</v>
      </c>
      <c r="H647" s="34">
        <v>800</v>
      </c>
    </row>
    <row r="648" spans="2:8" s="31" customFormat="1" x14ac:dyDescent="0.2">
      <c r="B648" s="27">
        <v>645</v>
      </c>
      <c r="C648" s="20" t="s">
        <v>6129</v>
      </c>
      <c r="D648" s="20" t="s">
        <v>357</v>
      </c>
      <c r="E648" s="20" t="s">
        <v>6130</v>
      </c>
      <c r="F648" s="22">
        <v>44909</v>
      </c>
      <c r="G648" s="22">
        <v>48562</v>
      </c>
      <c r="H648" s="34">
        <v>800</v>
      </c>
    </row>
    <row r="649" spans="2:8" s="31" customFormat="1" x14ac:dyDescent="0.2">
      <c r="B649" s="27">
        <v>646</v>
      </c>
      <c r="C649" s="20" t="s">
        <v>6256</v>
      </c>
      <c r="D649" s="20" t="s">
        <v>357</v>
      </c>
      <c r="E649" s="20" t="s">
        <v>6257</v>
      </c>
      <c r="F649" s="22">
        <v>44951</v>
      </c>
      <c r="G649" s="22">
        <v>48604</v>
      </c>
      <c r="H649" s="34">
        <v>800</v>
      </c>
    </row>
    <row r="650" spans="2:8" s="31" customFormat="1" x14ac:dyDescent="0.2">
      <c r="B650" s="27">
        <v>647</v>
      </c>
      <c r="C650" s="20" t="s">
        <v>6296</v>
      </c>
      <c r="D650" s="20" t="s">
        <v>357</v>
      </c>
      <c r="E650" s="20" t="s">
        <v>6297</v>
      </c>
      <c r="F650" s="22">
        <v>44958</v>
      </c>
      <c r="G650" s="22">
        <v>48611</v>
      </c>
      <c r="H650" s="34">
        <v>800</v>
      </c>
    </row>
    <row r="651" spans="2:8" s="31" customFormat="1" x14ac:dyDescent="0.2">
      <c r="B651" s="27">
        <v>648</v>
      </c>
      <c r="C651" s="20" t="s">
        <v>6329</v>
      </c>
      <c r="D651" s="20" t="s">
        <v>357</v>
      </c>
      <c r="E651" s="20" t="s">
        <v>6257</v>
      </c>
      <c r="F651" s="22">
        <v>44965</v>
      </c>
      <c r="G651" s="22">
        <v>48618</v>
      </c>
      <c r="H651" s="34">
        <v>800</v>
      </c>
    </row>
    <row r="652" spans="2:8" s="31" customFormat="1" x14ac:dyDescent="0.2">
      <c r="B652" s="27">
        <v>649</v>
      </c>
      <c r="C652" s="20" t="s">
        <v>6354</v>
      </c>
      <c r="D652" s="20" t="s">
        <v>357</v>
      </c>
      <c r="E652" s="20" t="s">
        <v>6355</v>
      </c>
      <c r="F652" s="22">
        <v>44972</v>
      </c>
      <c r="G652" s="22">
        <v>48625</v>
      </c>
      <c r="H652" s="34">
        <v>800</v>
      </c>
    </row>
    <row r="653" spans="2:8" s="31" customFormat="1" x14ac:dyDescent="0.2">
      <c r="B653" s="27">
        <v>650</v>
      </c>
      <c r="C653" s="20" t="s">
        <v>6464</v>
      </c>
      <c r="D653" s="20" t="s">
        <v>357</v>
      </c>
      <c r="E653" s="20" t="s">
        <v>6465</v>
      </c>
      <c r="F653" s="22">
        <v>45000</v>
      </c>
      <c r="G653" s="22">
        <v>48653</v>
      </c>
      <c r="H653" s="34">
        <v>1000</v>
      </c>
    </row>
    <row r="654" spans="2:8" s="31" customFormat="1" x14ac:dyDescent="0.2">
      <c r="B654" s="27">
        <v>651</v>
      </c>
      <c r="C654" s="20" t="s">
        <v>6589</v>
      </c>
      <c r="D654" s="20" t="s">
        <v>357</v>
      </c>
      <c r="E654" s="20" t="s">
        <v>6590</v>
      </c>
      <c r="F654" s="22">
        <v>45028</v>
      </c>
      <c r="G654" s="22">
        <v>48681</v>
      </c>
      <c r="H654" s="34">
        <v>1000</v>
      </c>
    </row>
    <row r="655" spans="2:8" s="31" customFormat="1" x14ac:dyDescent="0.2">
      <c r="B655" s="27">
        <v>652</v>
      </c>
      <c r="C655" s="20" t="s">
        <v>6650</v>
      </c>
      <c r="D655" s="20" t="s">
        <v>357</v>
      </c>
      <c r="E655" s="20" t="s">
        <v>6651</v>
      </c>
      <c r="F655" s="22">
        <v>45056</v>
      </c>
      <c r="G655" s="22">
        <v>48709</v>
      </c>
      <c r="H655" s="34">
        <v>1000</v>
      </c>
    </row>
    <row r="656" spans="2:8" s="31" customFormat="1" x14ac:dyDescent="0.2">
      <c r="B656" s="27">
        <v>653</v>
      </c>
      <c r="C656" s="20" t="s">
        <v>6660</v>
      </c>
      <c r="D656" s="20" t="s">
        <v>357</v>
      </c>
      <c r="E656" s="20" t="s">
        <v>6661</v>
      </c>
      <c r="F656" s="22">
        <v>45063</v>
      </c>
      <c r="G656" s="22">
        <v>48716</v>
      </c>
      <c r="H656" s="34">
        <v>1000</v>
      </c>
    </row>
    <row r="657" spans="2:8" s="31" customFormat="1" x14ac:dyDescent="0.2">
      <c r="B657" s="27">
        <v>654</v>
      </c>
      <c r="C657" s="20" t="s">
        <v>6672</v>
      </c>
      <c r="D657" s="20" t="s">
        <v>357</v>
      </c>
      <c r="E657" s="20" t="s">
        <v>6673</v>
      </c>
      <c r="F657" s="22">
        <v>45070</v>
      </c>
      <c r="G657" s="22">
        <v>48723</v>
      </c>
      <c r="H657" s="34">
        <v>1000</v>
      </c>
    </row>
    <row r="658" spans="2:8" s="31" customFormat="1" x14ac:dyDescent="0.2">
      <c r="B658" s="27">
        <v>655</v>
      </c>
      <c r="C658" s="20" t="s">
        <v>6742</v>
      </c>
      <c r="D658" s="20" t="s">
        <v>357</v>
      </c>
      <c r="E658" s="20" t="s">
        <v>6673</v>
      </c>
      <c r="F658" s="22">
        <v>45084</v>
      </c>
      <c r="G658" s="22">
        <v>48737</v>
      </c>
      <c r="H658" s="34">
        <v>1000</v>
      </c>
    </row>
    <row r="659" spans="2:8" s="31" customFormat="1" x14ac:dyDescent="0.2">
      <c r="B659" s="27">
        <v>656</v>
      </c>
      <c r="C659" s="20" t="s">
        <v>6844</v>
      </c>
      <c r="D659" s="20" t="s">
        <v>357</v>
      </c>
      <c r="E659" s="20" t="s">
        <v>6845</v>
      </c>
      <c r="F659" s="22">
        <v>45112</v>
      </c>
      <c r="G659" s="22">
        <v>48765</v>
      </c>
      <c r="H659" s="34">
        <v>1000</v>
      </c>
    </row>
    <row r="660" spans="2:8" s="31" customFormat="1" x14ac:dyDescent="0.2">
      <c r="B660" s="27">
        <v>657</v>
      </c>
      <c r="C660" s="20" t="s">
        <v>6924</v>
      </c>
      <c r="D660" s="20" t="s">
        <v>357</v>
      </c>
      <c r="E660" s="20" t="s">
        <v>6845</v>
      </c>
      <c r="F660" s="22">
        <v>45140</v>
      </c>
      <c r="G660" s="22">
        <v>48793</v>
      </c>
      <c r="H660" s="34">
        <v>1000</v>
      </c>
    </row>
    <row r="661" spans="2:8" s="31" customFormat="1" x14ac:dyDescent="0.2">
      <c r="B661" s="27">
        <v>658</v>
      </c>
      <c r="C661" s="20" t="s">
        <v>7011</v>
      </c>
      <c r="D661" s="20" t="s">
        <v>357</v>
      </c>
      <c r="E661" s="20" t="s">
        <v>7012</v>
      </c>
      <c r="F661" s="22">
        <v>45175</v>
      </c>
      <c r="G661" s="22">
        <v>48828</v>
      </c>
      <c r="H661" s="34">
        <v>1000</v>
      </c>
    </row>
    <row r="662" spans="2:8" s="31" customFormat="1" x14ac:dyDescent="0.2">
      <c r="B662" s="27">
        <v>659</v>
      </c>
      <c r="C662" s="20" t="s">
        <v>7114</v>
      </c>
      <c r="D662" s="20" t="s">
        <v>357</v>
      </c>
      <c r="E662" s="20" t="s">
        <v>7115</v>
      </c>
      <c r="F662" s="22">
        <v>45203</v>
      </c>
      <c r="G662" s="22">
        <v>48856</v>
      </c>
      <c r="H662" s="34">
        <v>1000</v>
      </c>
    </row>
    <row r="663" spans="2:8" s="31" customFormat="1" x14ac:dyDescent="0.2">
      <c r="B663" s="27">
        <v>660</v>
      </c>
      <c r="C663" s="20" t="s">
        <v>7166</v>
      </c>
      <c r="D663" s="20" t="s">
        <v>357</v>
      </c>
      <c r="E663" s="20" t="s">
        <v>6257</v>
      </c>
      <c r="F663" s="22">
        <v>45217</v>
      </c>
      <c r="G663" s="22">
        <v>48870</v>
      </c>
      <c r="H663" s="34">
        <v>1000</v>
      </c>
    </row>
    <row r="664" spans="2:8" s="31" customFormat="1" x14ac:dyDescent="0.2">
      <c r="B664" s="27">
        <v>661</v>
      </c>
      <c r="C664" s="20" t="s">
        <v>7261</v>
      </c>
      <c r="D664" s="20" t="s">
        <v>357</v>
      </c>
      <c r="E664" s="20" t="s">
        <v>7262</v>
      </c>
      <c r="F664" s="22">
        <v>45238</v>
      </c>
      <c r="G664" s="22">
        <v>48891</v>
      </c>
      <c r="H664" s="34">
        <v>1000</v>
      </c>
    </row>
    <row r="665" spans="2:8" s="31" customFormat="1" x14ac:dyDescent="0.2">
      <c r="B665" s="27">
        <v>662</v>
      </c>
      <c r="C665" s="20" t="s">
        <v>7394</v>
      </c>
      <c r="D665" s="20" t="s">
        <v>357</v>
      </c>
      <c r="E665" s="20" t="s">
        <v>7262</v>
      </c>
      <c r="F665" s="22">
        <v>45273</v>
      </c>
      <c r="G665" s="22">
        <v>48926</v>
      </c>
      <c r="H665" s="34">
        <v>1000</v>
      </c>
    </row>
    <row r="666" spans="2:8" s="31" customFormat="1" x14ac:dyDescent="0.2">
      <c r="B666" s="27">
        <v>663</v>
      </c>
      <c r="C666" s="20" t="s">
        <v>7481</v>
      </c>
      <c r="D666" s="20" t="s">
        <v>357</v>
      </c>
      <c r="E666" s="20" t="s">
        <v>7482</v>
      </c>
      <c r="F666" s="22">
        <v>45301</v>
      </c>
      <c r="G666" s="22">
        <v>48954</v>
      </c>
      <c r="H666" s="34">
        <v>500</v>
      </c>
    </row>
    <row r="667" spans="2:8" s="31" customFormat="1" x14ac:dyDescent="0.2">
      <c r="B667" s="27">
        <v>664</v>
      </c>
      <c r="C667" s="20" t="s">
        <v>7617</v>
      </c>
      <c r="D667" s="20" t="s">
        <v>357</v>
      </c>
      <c r="E667" s="20" t="s">
        <v>7618</v>
      </c>
      <c r="F667" s="22">
        <v>45329</v>
      </c>
      <c r="G667" s="22">
        <v>48982</v>
      </c>
      <c r="H667" s="34">
        <v>1000</v>
      </c>
    </row>
    <row r="668" spans="2:8" s="31" customFormat="1" x14ac:dyDescent="0.2">
      <c r="B668" s="27">
        <v>665</v>
      </c>
      <c r="C668" s="20" t="s">
        <v>7755</v>
      </c>
      <c r="D668" s="20" t="s">
        <v>357</v>
      </c>
      <c r="E668" s="20" t="s">
        <v>7756</v>
      </c>
      <c r="F668" s="22">
        <v>45357</v>
      </c>
      <c r="G668" s="22">
        <v>49009</v>
      </c>
      <c r="H668" s="34">
        <v>1000</v>
      </c>
    </row>
    <row r="669" spans="2:8" s="31" customFormat="1" x14ac:dyDescent="0.2">
      <c r="B669" s="27">
        <v>666</v>
      </c>
      <c r="C669" s="20" t="s">
        <v>7837</v>
      </c>
      <c r="D669" s="20" t="s">
        <v>357</v>
      </c>
      <c r="E669" s="20" t="s">
        <v>7838</v>
      </c>
      <c r="F669" s="22">
        <v>45371</v>
      </c>
      <c r="G669" s="22">
        <v>49023</v>
      </c>
      <c r="H669" s="34">
        <v>1000</v>
      </c>
    </row>
    <row r="670" spans="2:8" s="31" customFormat="1" x14ac:dyDescent="0.2">
      <c r="B670" s="27">
        <v>667</v>
      </c>
      <c r="C670" s="20" t="s">
        <v>7996</v>
      </c>
      <c r="D670" s="20" t="s">
        <v>357</v>
      </c>
      <c r="E670" s="20" t="s">
        <v>7997</v>
      </c>
      <c r="F670" s="22">
        <v>45392</v>
      </c>
      <c r="G670" s="22">
        <v>49044</v>
      </c>
      <c r="H670" s="34">
        <v>1000</v>
      </c>
    </row>
    <row r="671" spans="2:8" s="31" customFormat="1" x14ac:dyDescent="0.2">
      <c r="B671" s="27">
        <v>668</v>
      </c>
      <c r="C671" s="20" t="s">
        <v>8032</v>
      </c>
      <c r="D671" s="20" t="s">
        <v>357</v>
      </c>
      <c r="E671" s="20" t="s">
        <v>8033</v>
      </c>
      <c r="F671" s="22">
        <v>45414</v>
      </c>
      <c r="G671" s="22">
        <v>49066</v>
      </c>
      <c r="H671" s="34">
        <v>1000</v>
      </c>
    </row>
    <row r="672" spans="2:8" s="31" customFormat="1" x14ac:dyDescent="0.2">
      <c r="B672" s="27">
        <v>669</v>
      </c>
      <c r="C672" s="20" t="s">
        <v>8102</v>
      </c>
      <c r="D672" s="20" t="s">
        <v>357</v>
      </c>
      <c r="E672" s="20" t="s">
        <v>8103</v>
      </c>
      <c r="F672" s="22">
        <v>45441</v>
      </c>
      <c r="G672" s="22">
        <v>49093</v>
      </c>
      <c r="H672" s="34">
        <v>1000</v>
      </c>
    </row>
    <row r="673" spans="2:8" s="31" customFormat="1" x14ac:dyDescent="0.2">
      <c r="B673" s="27">
        <v>670</v>
      </c>
      <c r="C673" s="20" t="s">
        <v>8501</v>
      </c>
      <c r="D673" s="20" t="s">
        <v>357</v>
      </c>
      <c r="E673" s="20" t="s">
        <v>8502</v>
      </c>
      <c r="F673" s="22">
        <v>45554</v>
      </c>
      <c r="G673" s="22">
        <v>49206</v>
      </c>
      <c r="H673" s="34">
        <v>500</v>
      </c>
    </row>
    <row r="674" spans="2:8" s="31" customFormat="1" x14ac:dyDescent="0.2">
      <c r="B674" s="27">
        <v>671</v>
      </c>
      <c r="C674" s="20" t="s">
        <v>8588</v>
      </c>
      <c r="D674" s="20" t="s">
        <v>357</v>
      </c>
      <c r="E674" s="20" t="s">
        <v>8502</v>
      </c>
      <c r="F674" s="22">
        <v>45574</v>
      </c>
      <c r="G674" s="22">
        <v>49226</v>
      </c>
      <c r="H674" s="34">
        <v>750</v>
      </c>
    </row>
    <row r="675" spans="2:8" s="31" customFormat="1" x14ac:dyDescent="0.2">
      <c r="B675" s="27">
        <v>672</v>
      </c>
      <c r="C675" s="20" t="s">
        <v>8743</v>
      </c>
      <c r="D675" s="20" t="s">
        <v>357</v>
      </c>
      <c r="E675" s="20" t="s">
        <v>8744</v>
      </c>
      <c r="F675" s="22">
        <v>45630</v>
      </c>
      <c r="G675" s="22">
        <v>49282</v>
      </c>
      <c r="H675" s="34">
        <v>900</v>
      </c>
    </row>
    <row r="676" spans="2:8" s="31" customFormat="1" x14ac:dyDescent="0.2">
      <c r="B676" s="27">
        <v>673</v>
      </c>
      <c r="C676" s="20" t="s">
        <v>8811</v>
      </c>
      <c r="D676" s="20" t="s">
        <v>357</v>
      </c>
      <c r="E676" s="20" t="s">
        <v>8812</v>
      </c>
      <c r="F676" s="22">
        <v>45652</v>
      </c>
      <c r="G676" s="22">
        <v>49304</v>
      </c>
      <c r="H676" s="34">
        <v>900</v>
      </c>
    </row>
    <row r="677" spans="2:8" s="31" customFormat="1" x14ac:dyDescent="0.2">
      <c r="B677" s="27">
        <v>674</v>
      </c>
      <c r="C677" s="20" t="s">
        <v>8869</v>
      </c>
      <c r="D677" s="20" t="s">
        <v>357</v>
      </c>
      <c r="E677" s="20" t="s">
        <v>8870</v>
      </c>
      <c r="F677" s="22">
        <v>45665</v>
      </c>
      <c r="G677" s="22">
        <v>49317</v>
      </c>
      <c r="H677" s="34">
        <v>500</v>
      </c>
    </row>
    <row r="678" spans="2:8" s="31" customFormat="1" x14ac:dyDescent="0.2">
      <c r="B678" s="27">
        <v>675</v>
      </c>
      <c r="C678" s="20" t="s">
        <v>9045</v>
      </c>
      <c r="D678" s="20" t="s">
        <v>357</v>
      </c>
      <c r="E678" s="20" t="s">
        <v>8870</v>
      </c>
      <c r="F678" s="22">
        <v>45708</v>
      </c>
      <c r="G678" s="22">
        <v>49360</v>
      </c>
      <c r="H678" s="34">
        <v>900</v>
      </c>
    </row>
    <row r="679" spans="2:8" s="31" customFormat="1" x14ac:dyDescent="0.2">
      <c r="B679" s="27">
        <v>676</v>
      </c>
      <c r="C679" s="20" t="s">
        <v>9135</v>
      </c>
      <c r="D679" s="20" t="s">
        <v>357</v>
      </c>
      <c r="E679" s="20" t="s">
        <v>9136</v>
      </c>
      <c r="F679" s="22">
        <v>45721</v>
      </c>
      <c r="G679" s="22">
        <v>49373</v>
      </c>
      <c r="H679" s="34">
        <v>900</v>
      </c>
    </row>
    <row r="680" spans="2:8" s="31" customFormat="1" x14ac:dyDescent="0.2">
      <c r="B680" s="27">
        <v>677</v>
      </c>
      <c r="C680" s="20" t="s">
        <v>9501</v>
      </c>
      <c r="D680" s="20" t="s">
        <v>357</v>
      </c>
      <c r="E680" s="20" t="s">
        <v>9502</v>
      </c>
      <c r="F680" s="22">
        <v>45798</v>
      </c>
      <c r="G680" s="22">
        <v>49450</v>
      </c>
      <c r="H680" s="34">
        <v>700</v>
      </c>
    </row>
    <row r="681" spans="2:8" s="31" customFormat="1" x14ac:dyDescent="0.2">
      <c r="B681" s="27">
        <v>678</v>
      </c>
      <c r="C681" s="20" t="s">
        <v>9680</v>
      </c>
      <c r="D681" s="20" t="s">
        <v>357</v>
      </c>
      <c r="E681" s="20" t="s">
        <v>9666</v>
      </c>
      <c r="F681" s="22">
        <v>45840</v>
      </c>
      <c r="G681" s="22">
        <v>49492</v>
      </c>
      <c r="H681" s="34">
        <v>900</v>
      </c>
    </row>
    <row r="682" spans="2:8" s="31" customFormat="1" x14ac:dyDescent="0.2">
      <c r="B682" s="27">
        <v>679</v>
      </c>
      <c r="C682" s="21" t="s">
        <v>9792</v>
      </c>
      <c r="D682" s="21" t="s">
        <v>357</v>
      </c>
      <c r="E682" s="21" t="s">
        <v>9793</v>
      </c>
      <c r="F682" s="23">
        <v>45875</v>
      </c>
      <c r="G682" s="23">
        <v>49527</v>
      </c>
      <c r="H682" s="35">
        <v>900</v>
      </c>
    </row>
    <row r="683" spans="2:8" s="31" customFormat="1" x14ac:dyDescent="0.2">
      <c r="B683" s="27">
        <v>680</v>
      </c>
      <c r="C683" s="25" t="s">
        <v>9899</v>
      </c>
      <c r="D683" s="25" t="s">
        <v>357</v>
      </c>
      <c r="E683" s="25" t="s">
        <v>9900</v>
      </c>
      <c r="F683" s="26">
        <v>45903</v>
      </c>
      <c r="G683" s="26">
        <v>49555</v>
      </c>
      <c r="H683" s="36">
        <v>800</v>
      </c>
    </row>
    <row r="684" spans="2:8" s="31" customFormat="1" x14ac:dyDescent="0.2">
      <c r="B684" s="27">
        <v>681</v>
      </c>
      <c r="C684" s="21" t="s">
        <v>10422</v>
      </c>
      <c r="D684" s="21" t="s">
        <v>357</v>
      </c>
      <c r="E684" s="21" t="s">
        <v>10423</v>
      </c>
      <c r="F684" s="23">
        <v>46029</v>
      </c>
      <c r="G684" s="23">
        <v>49681</v>
      </c>
      <c r="H684" s="35">
        <f>1000+1000</f>
        <v>2000</v>
      </c>
    </row>
    <row r="685" spans="2:8" s="31" customFormat="1" x14ac:dyDescent="0.2">
      <c r="B685" s="27">
        <v>682</v>
      </c>
      <c r="C685" s="21" t="s">
        <v>10509</v>
      </c>
      <c r="D685" s="21" t="s">
        <v>357</v>
      </c>
      <c r="E685" s="21" t="s">
        <v>10510</v>
      </c>
      <c r="F685" s="23">
        <v>46050</v>
      </c>
      <c r="G685" s="23">
        <v>49702</v>
      </c>
      <c r="H685" s="35">
        <v>1000</v>
      </c>
    </row>
    <row r="686" spans="2:8" s="31" customFormat="1" x14ac:dyDescent="0.2">
      <c r="B686" s="27">
        <v>683</v>
      </c>
      <c r="C686" s="27" t="s">
        <v>10457</v>
      </c>
      <c r="D686" s="20" t="s">
        <v>357</v>
      </c>
      <c r="E686" s="20" t="s">
        <v>10458</v>
      </c>
      <c r="F686" s="22">
        <v>46036</v>
      </c>
      <c r="G686" s="22">
        <v>50419</v>
      </c>
      <c r="H686" s="34">
        <v>1000</v>
      </c>
    </row>
    <row r="687" spans="2:8" s="31" customFormat="1" x14ac:dyDescent="0.2">
      <c r="B687" s="27">
        <v>684</v>
      </c>
      <c r="C687" s="20" t="s">
        <v>8270</v>
      </c>
      <c r="D687" s="20" t="s">
        <v>357</v>
      </c>
      <c r="E687" s="20" t="s">
        <v>8271</v>
      </c>
      <c r="F687" s="22">
        <v>45497</v>
      </c>
      <c r="G687" s="22">
        <v>50975</v>
      </c>
      <c r="H687" s="34">
        <v>1000</v>
      </c>
    </row>
    <row r="688" spans="2:8" s="31" customFormat="1" x14ac:dyDescent="0.2">
      <c r="B688" s="27">
        <v>685</v>
      </c>
      <c r="C688" s="20" t="s">
        <v>8330</v>
      </c>
      <c r="D688" s="20" t="s">
        <v>357</v>
      </c>
      <c r="E688" s="20" t="s">
        <v>8331</v>
      </c>
      <c r="F688" s="22">
        <v>45511</v>
      </c>
      <c r="G688" s="22">
        <v>50989</v>
      </c>
      <c r="H688" s="34">
        <v>1000</v>
      </c>
    </row>
    <row r="689" spans="2:8" s="31" customFormat="1" x14ac:dyDescent="0.2">
      <c r="B689" s="27">
        <v>686</v>
      </c>
      <c r="C689" s="20" t="s">
        <v>8406</v>
      </c>
      <c r="D689" s="20" t="s">
        <v>357</v>
      </c>
      <c r="E689" s="20" t="s">
        <v>8407</v>
      </c>
      <c r="F689" s="22">
        <v>45532</v>
      </c>
      <c r="G689" s="22">
        <v>51010</v>
      </c>
      <c r="H689" s="34">
        <v>1000</v>
      </c>
    </row>
    <row r="690" spans="2:8" s="31" customFormat="1" x14ac:dyDescent="0.2">
      <c r="B690" s="27">
        <v>687</v>
      </c>
      <c r="C690" s="20" t="s">
        <v>8569</v>
      </c>
      <c r="D690" s="20" t="s">
        <v>357</v>
      </c>
      <c r="E690" s="20" t="s">
        <v>8570</v>
      </c>
      <c r="F690" s="22">
        <v>45568</v>
      </c>
      <c r="G690" s="22">
        <v>51046</v>
      </c>
      <c r="H690" s="34">
        <v>750</v>
      </c>
    </row>
    <row r="691" spans="2:8" s="31" customFormat="1" x14ac:dyDescent="0.2">
      <c r="B691" s="27">
        <v>688</v>
      </c>
      <c r="C691" s="21" t="s">
        <v>10294</v>
      </c>
      <c r="D691" s="21" t="s">
        <v>357</v>
      </c>
      <c r="E691" s="21" t="s">
        <v>10295</v>
      </c>
      <c r="F691" s="23">
        <v>46008</v>
      </c>
      <c r="G691" s="23">
        <v>51121</v>
      </c>
      <c r="H691" s="35">
        <v>900</v>
      </c>
    </row>
    <row r="692" spans="2:8" s="31" customFormat="1" x14ac:dyDescent="0.2">
      <c r="B692" s="27">
        <v>689</v>
      </c>
      <c r="C692" s="20" t="s">
        <v>8986</v>
      </c>
      <c r="D692" s="20" t="s">
        <v>357</v>
      </c>
      <c r="E692" s="20" t="s">
        <v>8987</v>
      </c>
      <c r="F692" s="22">
        <v>45693</v>
      </c>
      <c r="G692" s="22">
        <v>51171</v>
      </c>
      <c r="H692" s="34">
        <v>900</v>
      </c>
    </row>
    <row r="693" spans="2:8" s="31" customFormat="1" x14ac:dyDescent="0.2">
      <c r="B693" s="27">
        <v>690</v>
      </c>
      <c r="C693" s="20" t="s">
        <v>9080</v>
      </c>
      <c r="D693" s="20" t="s">
        <v>357</v>
      </c>
      <c r="E693" s="20" t="s">
        <v>9081</v>
      </c>
      <c r="F693" s="22">
        <v>45715</v>
      </c>
      <c r="G693" s="22">
        <v>51193</v>
      </c>
      <c r="H693" s="34">
        <v>900</v>
      </c>
    </row>
    <row r="694" spans="2:8" s="31" customFormat="1" x14ac:dyDescent="0.2">
      <c r="B694" s="27">
        <v>691</v>
      </c>
      <c r="C694" s="20" t="s">
        <v>9407</v>
      </c>
      <c r="D694" s="20" t="s">
        <v>357</v>
      </c>
      <c r="E694" s="20" t="s">
        <v>9408</v>
      </c>
      <c r="F694" s="22">
        <v>45770</v>
      </c>
      <c r="G694" s="22">
        <v>51249</v>
      </c>
      <c r="H694" s="34">
        <v>900</v>
      </c>
    </row>
    <row r="695" spans="2:8" s="31" customFormat="1" x14ac:dyDescent="0.2">
      <c r="B695" s="27">
        <v>692</v>
      </c>
      <c r="C695" s="20" t="s">
        <v>9481</v>
      </c>
      <c r="D695" s="20" t="s">
        <v>357</v>
      </c>
      <c r="E695" s="20" t="s">
        <v>9482</v>
      </c>
      <c r="F695" s="22">
        <v>45791</v>
      </c>
      <c r="G695" s="22">
        <v>51270</v>
      </c>
      <c r="H695" s="34">
        <v>500</v>
      </c>
    </row>
    <row r="696" spans="2:8" s="31" customFormat="1" x14ac:dyDescent="0.2">
      <c r="B696" s="27">
        <v>693</v>
      </c>
      <c r="C696" s="21" t="s">
        <v>10552</v>
      </c>
      <c r="D696" s="21" t="s">
        <v>357</v>
      </c>
      <c r="E696" s="21" t="s">
        <v>10553</v>
      </c>
      <c r="F696" s="23">
        <v>46057</v>
      </c>
      <c r="G696" s="23">
        <v>51536</v>
      </c>
      <c r="H696" s="35">
        <v>1000</v>
      </c>
    </row>
    <row r="697" spans="2:8" s="31" customFormat="1" x14ac:dyDescent="0.2">
      <c r="B697" s="27">
        <v>694</v>
      </c>
      <c r="C697" s="20" t="s">
        <v>8459</v>
      </c>
      <c r="D697" s="20" t="s">
        <v>357</v>
      </c>
      <c r="E697" s="20" t="s">
        <v>8460</v>
      </c>
      <c r="F697" s="22">
        <v>45539</v>
      </c>
      <c r="G697" s="22">
        <v>52844</v>
      </c>
      <c r="H697" s="34">
        <v>1000</v>
      </c>
    </row>
    <row r="698" spans="2:8" s="31" customFormat="1" x14ac:dyDescent="0.2">
      <c r="B698" s="27">
        <v>695</v>
      </c>
      <c r="C698" s="20" t="s">
        <v>8940</v>
      </c>
      <c r="D698" s="20" t="s">
        <v>357</v>
      </c>
      <c r="E698" s="20" t="s">
        <v>8941</v>
      </c>
      <c r="F698" s="22">
        <v>45686</v>
      </c>
      <c r="G698" s="22">
        <v>52991</v>
      </c>
      <c r="H698" s="34">
        <v>500</v>
      </c>
    </row>
    <row r="699" spans="2:8" s="31" customFormat="1" x14ac:dyDescent="0.2">
      <c r="B699" s="27">
        <v>696</v>
      </c>
      <c r="C699" s="20" t="s">
        <v>9082</v>
      </c>
      <c r="D699" s="20" t="s">
        <v>357</v>
      </c>
      <c r="E699" s="20" t="s">
        <v>9083</v>
      </c>
      <c r="F699" s="22">
        <v>45715</v>
      </c>
      <c r="G699" s="22">
        <v>53020</v>
      </c>
      <c r="H699" s="34">
        <v>950</v>
      </c>
    </row>
    <row r="700" spans="2:8" s="31" customFormat="1" x14ac:dyDescent="0.2">
      <c r="B700" s="27">
        <v>697</v>
      </c>
      <c r="C700" s="20" t="s">
        <v>9191</v>
      </c>
      <c r="D700" s="20" t="s">
        <v>357</v>
      </c>
      <c r="E700" s="20" t="s">
        <v>9192</v>
      </c>
      <c r="F700" s="22">
        <v>45728</v>
      </c>
      <c r="G700" s="22">
        <v>53033</v>
      </c>
      <c r="H700" s="34">
        <v>900</v>
      </c>
    </row>
    <row r="701" spans="2:8" s="31" customFormat="1" x14ac:dyDescent="0.2">
      <c r="B701" s="27">
        <v>698</v>
      </c>
      <c r="C701" s="20" t="s">
        <v>9304</v>
      </c>
      <c r="D701" s="20" t="s">
        <v>357</v>
      </c>
      <c r="E701" s="20" t="s">
        <v>9305</v>
      </c>
      <c r="F701" s="22">
        <v>45742</v>
      </c>
      <c r="G701" s="22">
        <v>53047</v>
      </c>
      <c r="H701" s="34">
        <v>1000</v>
      </c>
    </row>
    <row r="702" spans="2:8" s="31" customFormat="1" x14ac:dyDescent="0.2">
      <c r="B702" s="27">
        <v>699</v>
      </c>
      <c r="C702" s="20" t="s">
        <v>9461</v>
      </c>
      <c r="D702" s="20" t="s">
        <v>357</v>
      </c>
      <c r="E702" s="20" t="s">
        <v>9462</v>
      </c>
      <c r="F702" s="22">
        <v>45784</v>
      </c>
      <c r="G702" s="22">
        <v>53089</v>
      </c>
      <c r="H702" s="34">
        <v>900</v>
      </c>
    </row>
    <row r="703" spans="2:8" s="31" customFormat="1" x14ac:dyDescent="0.2">
      <c r="B703" s="27">
        <v>700</v>
      </c>
      <c r="C703" s="25" t="s">
        <v>9954</v>
      </c>
      <c r="D703" s="25" t="s">
        <v>357</v>
      </c>
      <c r="E703" s="25" t="s">
        <v>9955</v>
      </c>
      <c r="F703" s="26">
        <v>45917</v>
      </c>
      <c r="G703" s="26">
        <v>53222</v>
      </c>
      <c r="H703" s="36">
        <v>1500</v>
      </c>
    </row>
    <row r="704" spans="2:8" s="31" customFormat="1" x14ac:dyDescent="0.2">
      <c r="B704" s="27">
        <v>701</v>
      </c>
      <c r="C704" s="21" t="s">
        <v>10375</v>
      </c>
      <c r="D704" s="21" t="s">
        <v>357</v>
      </c>
      <c r="E704" s="21" t="s">
        <v>10376</v>
      </c>
      <c r="F704" s="23">
        <v>46022</v>
      </c>
      <c r="G704" s="23">
        <v>53327</v>
      </c>
      <c r="H704" s="35">
        <v>1000</v>
      </c>
    </row>
    <row r="705" spans="2:9" s="31" customFormat="1" x14ac:dyDescent="0.2">
      <c r="B705" s="27">
        <v>702</v>
      </c>
      <c r="C705" s="21" t="s">
        <v>10488</v>
      </c>
      <c r="D705" s="21" t="s">
        <v>357</v>
      </c>
      <c r="E705" s="21" t="s">
        <v>10489</v>
      </c>
      <c r="F705" s="23">
        <v>46043</v>
      </c>
      <c r="G705" s="23">
        <v>53348</v>
      </c>
      <c r="H705" s="35">
        <v>1000</v>
      </c>
    </row>
    <row r="706" spans="2:9" s="31" customFormat="1" x14ac:dyDescent="0.2">
      <c r="B706" s="27">
        <v>703</v>
      </c>
      <c r="C706" s="20" t="s">
        <v>10591</v>
      </c>
      <c r="D706" s="20" t="s">
        <v>357</v>
      </c>
      <c r="E706" s="20" t="s">
        <v>10592</v>
      </c>
      <c r="F706" s="22">
        <v>46064</v>
      </c>
      <c r="G706" s="22">
        <v>53369</v>
      </c>
      <c r="H706" s="34">
        <v>1000</v>
      </c>
      <c r="I706" s="41"/>
    </row>
    <row r="707" spans="2:9" s="31" customFormat="1" x14ac:dyDescent="0.2">
      <c r="B707" s="27">
        <v>704</v>
      </c>
      <c r="C707" s="20" t="s">
        <v>10640</v>
      </c>
      <c r="D707" s="20" t="s">
        <v>357</v>
      </c>
      <c r="E707" s="20" t="s">
        <v>10641</v>
      </c>
      <c r="F707" s="22">
        <v>46071</v>
      </c>
      <c r="G707" s="22">
        <v>53376</v>
      </c>
      <c r="H707" s="34">
        <v>1000</v>
      </c>
    </row>
    <row r="708" spans="2:9" s="31" customFormat="1" x14ac:dyDescent="0.2">
      <c r="B708" s="27">
        <v>705</v>
      </c>
      <c r="C708" s="20" t="s">
        <v>452</v>
      </c>
      <c r="D708" s="20" t="s">
        <v>138</v>
      </c>
      <c r="E708" s="20" t="s">
        <v>453</v>
      </c>
      <c r="F708" s="22">
        <v>42438</v>
      </c>
      <c r="G708" s="22">
        <v>46090</v>
      </c>
      <c r="H708" s="34">
        <v>3000</v>
      </c>
    </row>
    <row r="709" spans="2:9" s="31" customFormat="1" x14ac:dyDescent="0.2">
      <c r="B709" s="27">
        <v>706</v>
      </c>
      <c r="C709" s="20" t="s">
        <v>816</v>
      </c>
      <c r="D709" s="20" t="s">
        <v>138</v>
      </c>
      <c r="E709" s="20" t="s">
        <v>817</v>
      </c>
      <c r="F709" s="22">
        <v>42697</v>
      </c>
      <c r="G709" s="22">
        <v>46349</v>
      </c>
      <c r="H709" s="34">
        <v>2000</v>
      </c>
    </row>
    <row r="710" spans="2:9" s="31" customFormat="1" x14ac:dyDescent="0.2">
      <c r="B710" s="27">
        <v>707</v>
      </c>
      <c r="C710" s="20" t="s">
        <v>856</v>
      </c>
      <c r="D710" s="20" t="s">
        <v>138</v>
      </c>
      <c r="E710" s="20" t="s">
        <v>857</v>
      </c>
      <c r="F710" s="22">
        <v>42718</v>
      </c>
      <c r="G710" s="22">
        <v>46370</v>
      </c>
      <c r="H710" s="34">
        <v>2000</v>
      </c>
    </row>
    <row r="711" spans="2:9" s="31" customFormat="1" x14ac:dyDescent="0.2">
      <c r="B711" s="27">
        <v>708</v>
      </c>
      <c r="C711" s="20" t="s">
        <v>888</v>
      </c>
      <c r="D711" s="20" t="s">
        <v>138</v>
      </c>
      <c r="E711" s="20" t="s">
        <v>889</v>
      </c>
      <c r="F711" s="22">
        <v>42732</v>
      </c>
      <c r="G711" s="22">
        <v>46384</v>
      </c>
      <c r="H711" s="34">
        <v>2000</v>
      </c>
    </row>
    <row r="712" spans="2:9" s="31" customFormat="1" x14ac:dyDescent="0.2">
      <c r="B712" s="27">
        <v>709</v>
      </c>
      <c r="C712" s="20" t="s">
        <v>908</v>
      </c>
      <c r="D712" s="20" t="s">
        <v>138</v>
      </c>
      <c r="E712" s="20" t="s">
        <v>909</v>
      </c>
      <c r="F712" s="22">
        <v>42746</v>
      </c>
      <c r="G712" s="22">
        <v>46398</v>
      </c>
      <c r="H712" s="34">
        <v>2000</v>
      </c>
    </row>
    <row r="713" spans="2:9" s="31" customFormat="1" x14ac:dyDescent="0.2">
      <c r="B713" s="27">
        <v>710</v>
      </c>
      <c r="C713" s="20" t="s">
        <v>934</v>
      </c>
      <c r="D713" s="20" t="s">
        <v>138</v>
      </c>
      <c r="E713" s="20" t="s">
        <v>935</v>
      </c>
      <c r="F713" s="22">
        <v>42760</v>
      </c>
      <c r="G713" s="22">
        <v>46412</v>
      </c>
      <c r="H713" s="34">
        <v>2000</v>
      </c>
    </row>
    <row r="714" spans="2:9" s="31" customFormat="1" x14ac:dyDescent="0.2">
      <c r="B714" s="27">
        <v>711</v>
      </c>
      <c r="C714" s="20" t="s">
        <v>970</v>
      </c>
      <c r="D714" s="20" t="s">
        <v>138</v>
      </c>
      <c r="E714" s="20" t="s">
        <v>971</v>
      </c>
      <c r="F714" s="22">
        <v>42781</v>
      </c>
      <c r="G714" s="22">
        <v>46433</v>
      </c>
      <c r="H714" s="34">
        <v>3000</v>
      </c>
    </row>
    <row r="715" spans="2:9" s="31" customFormat="1" x14ac:dyDescent="0.2">
      <c r="B715" s="27">
        <v>712</v>
      </c>
      <c r="C715" s="20" t="s">
        <v>998</v>
      </c>
      <c r="D715" s="20" t="s">
        <v>138</v>
      </c>
      <c r="E715" s="20" t="s">
        <v>999</v>
      </c>
      <c r="F715" s="22">
        <v>42795</v>
      </c>
      <c r="G715" s="22">
        <v>46447</v>
      </c>
      <c r="H715" s="34">
        <v>3000</v>
      </c>
    </row>
    <row r="716" spans="2:9" s="31" customFormat="1" x14ac:dyDescent="0.2">
      <c r="B716" s="27">
        <v>713</v>
      </c>
      <c r="C716" s="20" t="s">
        <v>1030</v>
      </c>
      <c r="D716" s="20" t="s">
        <v>138</v>
      </c>
      <c r="E716" s="20" t="s">
        <v>1031</v>
      </c>
      <c r="F716" s="22">
        <v>42809</v>
      </c>
      <c r="G716" s="22">
        <v>46461</v>
      </c>
      <c r="H716" s="34">
        <v>1700</v>
      </c>
    </row>
    <row r="717" spans="2:9" s="31" customFormat="1" x14ac:dyDescent="0.2">
      <c r="B717" s="27">
        <v>714</v>
      </c>
      <c r="C717" s="20" t="s">
        <v>4605</v>
      </c>
      <c r="D717" s="20" t="s">
        <v>138</v>
      </c>
      <c r="E717" s="20" t="s">
        <v>4606</v>
      </c>
      <c r="F717" s="22">
        <v>44341</v>
      </c>
      <c r="G717" s="22">
        <v>46532</v>
      </c>
      <c r="H717" s="34">
        <v>2000</v>
      </c>
    </row>
    <row r="718" spans="2:9" s="31" customFormat="1" x14ac:dyDescent="0.2">
      <c r="B718" s="27">
        <v>715</v>
      </c>
      <c r="C718" s="20" t="s">
        <v>4628</v>
      </c>
      <c r="D718" s="20" t="s">
        <v>138</v>
      </c>
      <c r="E718" s="20" t="s">
        <v>4629</v>
      </c>
      <c r="F718" s="22">
        <v>44349</v>
      </c>
      <c r="G718" s="22">
        <v>46540</v>
      </c>
      <c r="H718" s="34">
        <v>2000</v>
      </c>
    </row>
    <row r="719" spans="2:9" s="31" customFormat="1" x14ac:dyDescent="0.2">
      <c r="B719" s="27">
        <v>716</v>
      </c>
      <c r="C719" s="20" t="s">
        <v>4750</v>
      </c>
      <c r="D719" s="20" t="s">
        <v>138</v>
      </c>
      <c r="E719" s="20" t="s">
        <v>4751</v>
      </c>
      <c r="F719" s="22">
        <v>44384</v>
      </c>
      <c r="G719" s="22">
        <v>46575</v>
      </c>
      <c r="H719" s="34">
        <v>2000</v>
      </c>
    </row>
    <row r="720" spans="2:9" s="31" customFormat="1" x14ac:dyDescent="0.2">
      <c r="B720" s="27">
        <v>717</v>
      </c>
      <c r="C720" s="20" t="s">
        <v>1553</v>
      </c>
      <c r="D720" s="20" t="s">
        <v>138</v>
      </c>
      <c r="E720" s="20" t="s">
        <v>1554</v>
      </c>
      <c r="F720" s="22">
        <v>43110</v>
      </c>
      <c r="G720" s="22">
        <v>46762</v>
      </c>
      <c r="H720" s="34">
        <v>1500</v>
      </c>
    </row>
    <row r="721" spans="2:8" s="31" customFormat="1" x14ac:dyDescent="0.2">
      <c r="B721" s="27">
        <v>718</v>
      </c>
      <c r="C721" s="20" t="s">
        <v>1563</v>
      </c>
      <c r="D721" s="20" t="s">
        <v>138</v>
      </c>
      <c r="E721" s="20" t="s">
        <v>1564</v>
      </c>
      <c r="F721" s="22">
        <v>43117</v>
      </c>
      <c r="G721" s="22">
        <v>46769</v>
      </c>
      <c r="H721" s="34">
        <v>1500</v>
      </c>
    </row>
    <row r="722" spans="2:8" s="31" customFormat="1" x14ac:dyDescent="0.2">
      <c r="B722" s="27">
        <v>719</v>
      </c>
      <c r="C722" s="20" t="s">
        <v>1573</v>
      </c>
      <c r="D722" s="20" t="s">
        <v>138</v>
      </c>
      <c r="E722" s="20" t="s">
        <v>1574</v>
      </c>
      <c r="F722" s="22">
        <v>43124</v>
      </c>
      <c r="G722" s="22">
        <v>46776</v>
      </c>
      <c r="H722" s="34">
        <v>1500</v>
      </c>
    </row>
    <row r="723" spans="2:8" s="31" customFormat="1" x14ac:dyDescent="0.2">
      <c r="B723" s="27">
        <v>720</v>
      </c>
      <c r="C723" s="20" t="s">
        <v>4292</v>
      </c>
      <c r="D723" s="20" t="s">
        <v>138</v>
      </c>
      <c r="E723" s="20" t="s">
        <v>4293</v>
      </c>
      <c r="F723" s="22">
        <v>44230</v>
      </c>
      <c r="G723" s="22">
        <v>46786</v>
      </c>
      <c r="H723" s="34">
        <v>1993</v>
      </c>
    </row>
    <row r="724" spans="2:8" s="31" customFormat="1" x14ac:dyDescent="0.2">
      <c r="B724" s="27">
        <v>721</v>
      </c>
      <c r="C724" s="20" t="s">
        <v>1631</v>
      </c>
      <c r="D724" s="20" t="s">
        <v>138</v>
      </c>
      <c r="E724" s="20" t="s">
        <v>1632</v>
      </c>
      <c r="F724" s="22">
        <v>43145</v>
      </c>
      <c r="G724" s="22">
        <v>46797</v>
      </c>
      <c r="H724" s="34">
        <v>1500</v>
      </c>
    </row>
    <row r="725" spans="2:8" s="31" customFormat="1" x14ac:dyDescent="0.2">
      <c r="B725" s="27">
        <v>722</v>
      </c>
      <c r="C725" s="20" t="s">
        <v>1670</v>
      </c>
      <c r="D725" s="20" t="s">
        <v>138</v>
      </c>
      <c r="E725" s="20" t="s">
        <v>1671</v>
      </c>
      <c r="F725" s="22">
        <v>43159</v>
      </c>
      <c r="G725" s="22">
        <v>46811</v>
      </c>
      <c r="H725" s="34">
        <v>1500</v>
      </c>
    </row>
    <row r="726" spans="2:8" s="31" customFormat="1" x14ac:dyDescent="0.2">
      <c r="B726" s="27">
        <v>723</v>
      </c>
      <c r="C726" s="20" t="s">
        <v>1752</v>
      </c>
      <c r="D726" s="20" t="s">
        <v>138</v>
      </c>
      <c r="E726" s="20" t="s">
        <v>1753</v>
      </c>
      <c r="F726" s="22">
        <v>43186</v>
      </c>
      <c r="G726" s="22">
        <v>46839</v>
      </c>
      <c r="H726" s="34">
        <v>2500</v>
      </c>
    </row>
    <row r="727" spans="2:8" s="31" customFormat="1" x14ac:dyDescent="0.2">
      <c r="B727" s="27">
        <v>724</v>
      </c>
      <c r="C727" s="20" t="s">
        <v>4773</v>
      </c>
      <c r="D727" s="20" t="s">
        <v>138</v>
      </c>
      <c r="E727" s="20" t="s">
        <v>4774</v>
      </c>
      <c r="F727" s="22">
        <v>44391</v>
      </c>
      <c r="G727" s="22">
        <v>46948</v>
      </c>
      <c r="H727" s="34">
        <v>2000</v>
      </c>
    </row>
    <row r="728" spans="2:8" s="31" customFormat="1" x14ac:dyDescent="0.2">
      <c r="B728" s="27">
        <v>725</v>
      </c>
      <c r="C728" s="20" t="s">
        <v>4818</v>
      </c>
      <c r="D728" s="20" t="s">
        <v>138</v>
      </c>
      <c r="E728" s="20" t="s">
        <v>4819</v>
      </c>
      <c r="F728" s="22">
        <v>44412</v>
      </c>
      <c r="G728" s="22">
        <v>46969</v>
      </c>
      <c r="H728" s="34">
        <v>2000</v>
      </c>
    </row>
    <row r="729" spans="2:8" s="31" customFormat="1" x14ac:dyDescent="0.2">
      <c r="B729" s="27">
        <v>726</v>
      </c>
      <c r="C729" s="20" t="s">
        <v>2246</v>
      </c>
      <c r="D729" s="20" t="s">
        <v>138</v>
      </c>
      <c r="E729" s="20" t="s">
        <v>2247</v>
      </c>
      <c r="F729" s="22">
        <v>43474</v>
      </c>
      <c r="G729" s="22">
        <v>47127</v>
      </c>
      <c r="H729" s="34">
        <v>2000</v>
      </c>
    </row>
    <row r="730" spans="2:8" s="31" customFormat="1" x14ac:dyDescent="0.2">
      <c r="B730" s="27">
        <v>727</v>
      </c>
      <c r="C730" s="20" t="s">
        <v>2262</v>
      </c>
      <c r="D730" s="20" t="s">
        <v>138</v>
      </c>
      <c r="E730" s="20" t="s">
        <v>2263</v>
      </c>
      <c r="F730" s="22">
        <v>43481</v>
      </c>
      <c r="G730" s="22">
        <v>47134</v>
      </c>
      <c r="H730" s="34">
        <v>2000</v>
      </c>
    </row>
    <row r="731" spans="2:8" s="31" customFormat="1" x14ac:dyDescent="0.2">
      <c r="B731" s="27">
        <v>728</v>
      </c>
      <c r="C731" s="20" t="s">
        <v>2270</v>
      </c>
      <c r="D731" s="20" t="s">
        <v>138</v>
      </c>
      <c r="E731" s="20" t="s">
        <v>2271</v>
      </c>
      <c r="F731" s="22">
        <v>43488</v>
      </c>
      <c r="G731" s="22">
        <v>47141</v>
      </c>
      <c r="H731" s="34">
        <v>2000</v>
      </c>
    </row>
    <row r="732" spans="2:8" s="31" customFormat="1" x14ac:dyDescent="0.2">
      <c r="B732" s="27">
        <v>729</v>
      </c>
      <c r="C732" s="20" t="s">
        <v>2284</v>
      </c>
      <c r="D732" s="20" t="s">
        <v>138</v>
      </c>
      <c r="E732" s="20" t="s">
        <v>2285</v>
      </c>
      <c r="F732" s="22">
        <v>43495</v>
      </c>
      <c r="G732" s="22">
        <v>47148</v>
      </c>
      <c r="H732" s="34">
        <v>2000</v>
      </c>
    </row>
    <row r="733" spans="2:8" s="31" customFormat="1" x14ac:dyDescent="0.2">
      <c r="B733" s="27">
        <v>730</v>
      </c>
      <c r="C733" s="20" t="s">
        <v>2304</v>
      </c>
      <c r="D733" s="20" t="s">
        <v>138</v>
      </c>
      <c r="E733" s="20" t="s">
        <v>2305</v>
      </c>
      <c r="F733" s="22">
        <v>43502</v>
      </c>
      <c r="G733" s="22">
        <v>47155</v>
      </c>
      <c r="H733" s="34">
        <v>2000</v>
      </c>
    </row>
    <row r="734" spans="2:8" s="31" customFormat="1" x14ac:dyDescent="0.2">
      <c r="B734" s="27">
        <v>731</v>
      </c>
      <c r="C734" s="20" t="s">
        <v>2382</v>
      </c>
      <c r="D734" s="20" t="s">
        <v>138</v>
      </c>
      <c r="E734" s="20" t="s">
        <v>2383</v>
      </c>
      <c r="F734" s="22">
        <v>43530</v>
      </c>
      <c r="G734" s="22">
        <v>47183</v>
      </c>
      <c r="H734" s="34">
        <v>2000</v>
      </c>
    </row>
    <row r="735" spans="2:8" s="31" customFormat="1" x14ac:dyDescent="0.2">
      <c r="B735" s="27">
        <v>732</v>
      </c>
      <c r="C735" s="20" t="s">
        <v>2408</v>
      </c>
      <c r="D735" s="20" t="s">
        <v>138</v>
      </c>
      <c r="E735" s="20" t="s">
        <v>2409</v>
      </c>
      <c r="F735" s="22">
        <v>43537</v>
      </c>
      <c r="G735" s="22">
        <v>47190</v>
      </c>
      <c r="H735" s="34">
        <v>2300</v>
      </c>
    </row>
    <row r="736" spans="2:8" s="31" customFormat="1" x14ac:dyDescent="0.2">
      <c r="B736" s="27">
        <v>733</v>
      </c>
      <c r="C736" s="20" t="s">
        <v>2617</v>
      </c>
      <c r="D736" s="20" t="s">
        <v>138</v>
      </c>
      <c r="E736" s="20" t="s">
        <v>2618</v>
      </c>
      <c r="F736" s="22">
        <v>43656</v>
      </c>
      <c r="G736" s="22">
        <v>47309</v>
      </c>
      <c r="H736" s="34">
        <v>600</v>
      </c>
    </row>
    <row r="737" spans="2:8" s="31" customFormat="1" x14ac:dyDescent="0.2">
      <c r="B737" s="27">
        <v>734</v>
      </c>
      <c r="C737" s="20" t="s">
        <v>2631</v>
      </c>
      <c r="D737" s="20" t="s">
        <v>138</v>
      </c>
      <c r="E737" s="20" t="s">
        <v>2632</v>
      </c>
      <c r="F737" s="22">
        <v>43663</v>
      </c>
      <c r="G737" s="22">
        <v>47316</v>
      </c>
      <c r="H737" s="34">
        <v>1000</v>
      </c>
    </row>
    <row r="738" spans="2:8" s="31" customFormat="1" x14ac:dyDescent="0.2">
      <c r="B738" s="27">
        <v>735</v>
      </c>
      <c r="C738" s="20" t="s">
        <v>2647</v>
      </c>
      <c r="D738" s="20" t="s">
        <v>138</v>
      </c>
      <c r="E738" s="20" t="s">
        <v>2648</v>
      </c>
      <c r="F738" s="22">
        <v>43670</v>
      </c>
      <c r="G738" s="22">
        <v>47323</v>
      </c>
      <c r="H738" s="34">
        <v>1000</v>
      </c>
    </row>
    <row r="739" spans="2:8" s="31" customFormat="1" x14ac:dyDescent="0.2">
      <c r="B739" s="27">
        <v>736</v>
      </c>
      <c r="C739" s="20" t="s">
        <v>2659</v>
      </c>
      <c r="D739" s="20" t="s">
        <v>138</v>
      </c>
      <c r="E739" s="20" t="s">
        <v>2660</v>
      </c>
      <c r="F739" s="22">
        <v>43677</v>
      </c>
      <c r="G739" s="22">
        <v>47330</v>
      </c>
      <c r="H739" s="34">
        <v>1000</v>
      </c>
    </row>
    <row r="740" spans="2:8" s="31" customFormat="1" x14ac:dyDescent="0.2">
      <c r="B740" s="27">
        <v>737</v>
      </c>
      <c r="C740" s="20" t="s">
        <v>2681</v>
      </c>
      <c r="D740" s="20" t="s">
        <v>138</v>
      </c>
      <c r="E740" s="20" t="s">
        <v>2682</v>
      </c>
      <c r="F740" s="22">
        <v>43684</v>
      </c>
      <c r="G740" s="22">
        <v>47337</v>
      </c>
      <c r="H740" s="34">
        <v>1000</v>
      </c>
    </row>
    <row r="741" spans="2:8" s="31" customFormat="1" x14ac:dyDescent="0.2">
      <c r="B741" s="27">
        <v>738</v>
      </c>
      <c r="C741" s="20" t="s">
        <v>2703</v>
      </c>
      <c r="D741" s="20" t="s">
        <v>138</v>
      </c>
      <c r="E741" s="20" t="s">
        <v>2704</v>
      </c>
      <c r="F741" s="22">
        <v>43691</v>
      </c>
      <c r="G741" s="22">
        <v>47344</v>
      </c>
      <c r="H741" s="34">
        <v>1000</v>
      </c>
    </row>
    <row r="742" spans="2:8" s="31" customFormat="1" x14ac:dyDescent="0.2">
      <c r="B742" s="27">
        <v>739</v>
      </c>
      <c r="C742" s="20" t="s">
        <v>2725</v>
      </c>
      <c r="D742" s="20" t="s">
        <v>138</v>
      </c>
      <c r="E742" s="20" t="s">
        <v>2704</v>
      </c>
      <c r="F742" s="22">
        <v>43698</v>
      </c>
      <c r="G742" s="22">
        <v>47351</v>
      </c>
      <c r="H742" s="34">
        <v>1000</v>
      </c>
    </row>
    <row r="743" spans="2:8" s="31" customFormat="1" x14ac:dyDescent="0.2">
      <c r="B743" s="27">
        <v>740</v>
      </c>
      <c r="C743" s="20" t="s">
        <v>2737</v>
      </c>
      <c r="D743" s="20" t="s">
        <v>138</v>
      </c>
      <c r="E743" s="20" t="s">
        <v>2738</v>
      </c>
      <c r="F743" s="22">
        <v>43705</v>
      </c>
      <c r="G743" s="22">
        <v>47358</v>
      </c>
      <c r="H743" s="34">
        <v>1000</v>
      </c>
    </row>
    <row r="744" spans="2:8" s="31" customFormat="1" x14ac:dyDescent="0.2">
      <c r="B744" s="27">
        <v>741</v>
      </c>
      <c r="C744" s="20" t="s">
        <v>2758</v>
      </c>
      <c r="D744" s="20" t="s">
        <v>138</v>
      </c>
      <c r="E744" s="20" t="s">
        <v>2759</v>
      </c>
      <c r="F744" s="22">
        <v>43712</v>
      </c>
      <c r="G744" s="22">
        <v>47365</v>
      </c>
      <c r="H744" s="34">
        <v>1000</v>
      </c>
    </row>
    <row r="745" spans="2:8" s="31" customFormat="1" x14ac:dyDescent="0.2">
      <c r="B745" s="27">
        <v>742</v>
      </c>
      <c r="C745" s="20" t="s">
        <v>2786</v>
      </c>
      <c r="D745" s="20" t="s">
        <v>138</v>
      </c>
      <c r="E745" s="20" t="s">
        <v>2759</v>
      </c>
      <c r="F745" s="22">
        <v>43719</v>
      </c>
      <c r="G745" s="22">
        <v>47372</v>
      </c>
      <c r="H745" s="34">
        <v>1000</v>
      </c>
    </row>
    <row r="746" spans="2:8" s="31" customFormat="1" x14ac:dyDescent="0.2">
      <c r="B746" s="27">
        <v>743</v>
      </c>
      <c r="C746" s="20" t="s">
        <v>2794</v>
      </c>
      <c r="D746" s="20" t="s">
        <v>138</v>
      </c>
      <c r="E746" s="20" t="s">
        <v>2795</v>
      </c>
      <c r="F746" s="22">
        <v>43726</v>
      </c>
      <c r="G746" s="22">
        <v>47379</v>
      </c>
      <c r="H746" s="34">
        <v>1000</v>
      </c>
    </row>
    <row r="747" spans="2:8" s="31" customFormat="1" x14ac:dyDescent="0.2">
      <c r="B747" s="27">
        <v>744</v>
      </c>
      <c r="C747" s="20" t="s">
        <v>2807</v>
      </c>
      <c r="D747" s="20" t="s">
        <v>138</v>
      </c>
      <c r="E747" s="20" t="s">
        <v>2808</v>
      </c>
      <c r="F747" s="22">
        <v>43733</v>
      </c>
      <c r="G747" s="22">
        <v>47386</v>
      </c>
      <c r="H747" s="34">
        <v>1000</v>
      </c>
    </row>
    <row r="748" spans="2:8" s="31" customFormat="1" x14ac:dyDescent="0.2">
      <c r="B748" s="27">
        <v>745</v>
      </c>
      <c r="C748" s="20" t="s">
        <v>2835</v>
      </c>
      <c r="D748" s="20" t="s">
        <v>138</v>
      </c>
      <c r="E748" s="20" t="s">
        <v>2836</v>
      </c>
      <c r="F748" s="22">
        <v>43747</v>
      </c>
      <c r="G748" s="22">
        <v>47400</v>
      </c>
      <c r="H748" s="34">
        <v>1000</v>
      </c>
    </row>
    <row r="749" spans="2:8" s="31" customFormat="1" x14ac:dyDescent="0.2">
      <c r="B749" s="27">
        <v>746</v>
      </c>
      <c r="C749" s="20" t="s">
        <v>2861</v>
      </c>
      <c r="D749" s="20" t="s">
        <v>138</v>
      </c>
      <c r="E749" s="20" t="s">
        <v>2862</v>
      </c>
      <c r="F749" s="22">
        <v>43754</v>
      </c>
      <c r="G749" s="22">
        <v>47407</v>
      </c>
      <c r="H749" s="34">
        <v>1000</v>
      </c>
    </row>
    <row r="750" spans="2:8" s="31" customFormat="1" x14ac:dyDescent="0.2">
      <c r="B750" s="27">
        <v>747</v>
      </c>
      <c r="C750" s="20" t="s">
        <v>2877</v>
      </c>
      <c r="D750" s="20" t="s">
        <v>138</v>
      </c>
      <c r="E750" s="20" t="s">
        <v>2878</v>
      </c>
      <c r="F750" s="22">
        <v>43761</v>
      </c>
      <c r="G750" s="22">
        <v>47414</v>
      </c>
      <c r="H750" s="34">
        <v>1042</v>
      </c>
    </row>
    <row r="751" spans="2:8" s="31" customFormat="1" x14ac:dyDescent="0.2">
      <c r="B751" s="27">
        <v>748</v>
      </c>
      <c r="C751" s="20" t="s">
        <v>3048</v>
      </c>
      <c r="D751" s="20" t="s">
        <v>138</v>
      </c>
      <c r="E751" s="20" t="s">
        <v>3049</v>
      </c>
      <c r="F751" s="22">
        <v>43838</v>
      </c>
      <c r="G751" s="22">
        <v>47491</v>
      </c>
      <c r="H751" s="34">
        <v>1000</v>
      </c>
    </row>
    <row r="752" spans="2:8" s="31" customFormat="1" x14ac:dyDescent="0.2">
      <c r="B752" s="27">
        <v>749</v>
      </c>
      <c r="C752" s="20" t="s">
        <v>3076</v>
      </c>
      <c r="D752" s="20" t="s">
        <v>138</v>
      </c>
      <c r="E752" s="20" t="s">
        <v>3077</v>
      </c>
      <c r="F752" s="22">
        <v>43845</v>
      </c>
      <c r="G752" s="22">
        <v>47498</v>
      </c>
      <c r="H752" s="34">
        <v>1000</v>
      </c>
    </row>
    <row r="753" spans="2:8" s="31" customFormat="1" x14ac:dyDescent="0.2">
      <c r="B753" s="27">
        <v>750</v>
      </c>
      <c r="C753" s="20" t="s">
        <v>3100</v>
      </c>
      <c r="D753" s="20" t="s">
        <v>138</v>
      </c>
      <c r="E753" s="20" t="s">
        <v>3101</v>
      </c>
      <c r="F753" s="22">
        <v>43852</v>
      </c>
      <c r="G753" s="22">
        <v>47505</v>
      </c>
      <c r="H753" s="34">
        <v>1000</v>
      </c>
    </row>
    <row r="754" spans="2:8" s="31" customFormat="1" x14ac:dyDescent="0.2">
      <c r="B754" s="27">
        <v>751</v>
      </c>
      <c r="C754" s="20" t="s">
        <v>3111</v>
      </c>
      <c r="D754" s="20" t="s">
        <v>138</v>
      </c>
      <c r="E754" s="20" t="s">
        <v>3049</v>
      </c>
      <c r="F754" s="22">
        <v>43859</v>
      </c>
      <c r="G754" s="22">
        <v>47512</v>
      </c>
      <c r="H754" s="34">
        <f>1000+1000</f>
        <v>2000</v>
      </c>
    </row>
    <row r="755" spans="2:8" s="31" customFormat="1" x14ac:dyDescent="0.2">
      <c r="B755" s="27">
        <v>752</v>
      </c>
      <c r="C755" s="20" t="s">
        <v>3133</v>
      </c>
      <c r="D755" s="20" t="s">
        <v>138</v>
      </c>
      <c r="E755" s="20" t="s">
        <v>3134</v>
      </c>
      <c r="F755" s="22">
        <v>43866</v>
      </c>
      <c r="G755" s="22">
        <v>47519</v>
      </c>
      <c r="H755" s="34">
        <f>1000+1000</f>
        <v>2000</v>
      </c>
    </row>
    <row r="756" spans="2:8" s="31" customFormat="1" x14ac:dyDescent="0.2">
      <c r="B756" s="27">
        <v>753</v>
      </c>
      <c r="C756" s="20" t="s">
        <v>3158</v>
      </c>
      <c r="D756" s="20" t="s">
        <v>138</v>
      </c>
      <c r="E756" s="20" t="s">
        <v>3159</v>
      </c>
      <c r="F756" s="22">
        <v>43873</v>
      </c>
      <c r="G756" s="22">
        <v>47526</v>
      </c>
      <c r="H756" s="34">
        <v>959</v>
      </c>
    </row>
    <row r="757" spans="2:8" s="31" customFormat="1" x14ac:dyDescent="0.2">
      <c r="B757" s="27">
        <v>754</v>
      </c>
      <c r="C757" s="20" t="s">
        <v>6886</v>
      </c>
      <c r="D757" s="20" t="s">
        <v>138</v>
      </c>
      <c r="E757" s="20" t="s">
        <v>6887</v>
      </c>
      <c r="F757" s="22">
        <v>45126</v>
      </c>
      <c r="G757" s="22">
        <v>47683</v>
      </c>
      <c r="H757" s="34">
        <v>2000</v>
      </c>
    </row>
    <row r="758" spans="2:8" s="31" customFormat="1" x14ac:dyDescent="0.2">
      <c r="B758" s="27">
        <v>755</v>
      </c>
      <c r="C758" s="20" t="s">
        <v>6900</v>
      </c>
      <c r="D758" s="20" t="s">
        <v>138</v>
      </c>
      <c r="E758" s="20" t="s">
        <v>6901</v>
      </c>
      <c r="F758" s="22">
        <v>45133</v>
      </c>
      <c r="G758" s="22">
        <v>47690</v>
      </c>
      <c r="H758" s="34">
        <v>2000</v>
      </c>
    </row>
    <row r="759" spans="2:8" s="31" customFormat="1" x14ac:dyDescent="0.2">
      <c r="B759" s="27">
        <v>756</v>
      </c>
      <c r="C759" s="20" t="s">
        <v>4892</v>
      </c>
      <c r="D759" s="20" t="s">
        <v>138</v>
      </c>
      <c r="E759" s="20" t="s">
        <v>4893</v>
      </c>
      <c r="F759" s="22">
        <v>44447</v>
      </c>
      <c r="G759" s="22">
        <v>47734</v>
      </c>
      <c r="H759" s="34">
        <v>2000</v>
      </c>
    </row>
    <row r="760" spans="2:8" s="31" customFormat="1" x14ac:dyDescent="0.2">
      <c r="B760" s="27">
        <v>757</v>
      </c>
      <c r="C760" s="25" t="s">
        <v>9930</v>
      </c>
      <c r="D760" s="25" t="s">
        <v>138</v>
      </c>
      <c r="E760" s="25" t="s">
        <v>9931</v>
      </c>
      <c r="F760" s="26">
        <v>45910</v>
      </c>
      <c r="G760" s="26">
        <v>47736</v>
      </c>
      <c r="H760" s="36">
        <v>2000</v>
      </c>
    </row>
    <row r="761" spans="2:8" s="31" customFormat="1" x14ac:dyDescent="0.2">
      <c r="B761" s="27">
        <v>758</v>
      </c>
      <c r="C761" s="20" t="s">
        <v>4984</v>
      </c>
      <c r="D761" s="20" t="s">
        <v>138</v>
      </c>
      <c r="E761" s="20" t="s">
        <v>4985</v>
      </c>
      <c r="F761" s="22">
        <v>44475</v>
      </c>
      <c r="G761" s="22">
        <v>47762</v>
      </c>
      <c r="H761" s="34">
        <v>2000</v>
      </c>
    </row>
    <row r="762" spans="2:8" s="31" customFormat="1" x14ac:dyDescent="0.2">
      <c r="B762" s="27">
        <v>759</v>
      </c>
      <c r="C762" s="20" t="s">
        <v>5042</v>
      </c>
      <c r="D762" s="20" t="s">
        <v>138</v>
      </c>
      <c r="E762" s="20" t="s">
        <v>5043</v>
      </c>
      <c r="F762" s="22">
        <v>44496</v>
      </c>
      <c r="G762" s="22">
        <v>47783</v>
      </c>
      <c r="H762" s="34">
        <v>2000</v>
      </c>
    </row>
    <row r="763" spans="2:8" s="31" customFormat="1" x14ac:dyDescent="0.2">
      <c r="B763" s="27">
        <v>760</v>
      </c>
      <c r="C763" s="20" t="s">
        <v>5060</v>
      </c>
      <c r="D763" s="20" t="s">
        <v>138</v>
      </c>
      <c r="E763" s="20" t="s">
        <v>5061</v>
      </c>
      <c r="F763" s="22">
        <v>44502</v>
      </c>
      <c r="G763" s="22">
        <v>47789</v>
      </c>
      <c r="H763" s="34">
        <v>2000</v>
      </c>
    </row>
    <row r="764" spans="2:8" s="31" customFormat="1" x14ac:dyDescent="0.2">
      <c r="B764" s="27">
        <v>761</v>
      </c>
      <c r="C764" s="20" t="s">
        <v>5093</v>
      </c>
      <c r="D764" s="20" t="s">
        <v>138</v>
      </c>
      <c r="E764" s="20" t="s">
        <v>4985</v>
      </c>
      <c r="F764" s="22">
        <v>44524</v>
      </c>
      <c r="G764" s="22">
        <v>47811</v>
      </c>
      <c r="H764" s="34">
        <v>2000</v>
      </c>
    </row>
    <row r="765" spans="2:8" s="31" customFormat="1" x14ac:dyDescent="0.2">
      <c r="B765" s="27">
        <v>762</v>
      </c>
      <c r="C765" s="20" t="s">
        <v>5122</v>
      </c>
      <c r="D765" s="20" t="s">
        <v>138</v>
      </c>
      <c r="E765" s="20" t="s">
        <v>5123</v>
      </c>
      <c r="F765" s="22">
        <v>44538</v>
      </c>
      <c r="G765" s="22">
        <v>47825</v>
      </c>
      <c r="H765" s="34">
        <v>2000</v>
      </c>
    </row>
    <row r="766" spans="2:8" s="31" customFormat="1" x14ac:dyDescent="0.2">
      <c r="B766" s="27">
        <v>763</v>
      </c>
      <c r="C766" s="20" t="s">
        <v>5133</v>
      </c>
      <c r="D766" s="20" t="s">
        <v>138</v>
      </c>
      <c r="E766" s="20" t="s">
        <v>5134</v>
      </c>
      <c r="F766" s="22">
        <v>44545</v>
      </c>
      <c r="G766" s="22">
        <v>47832</v>
      </c>
      <c r="H766" s="34">
        <v>1000</v>
      </c>
    </row>
    <row r="767" spans="2:8" s="31" customFormat="1" x14ac:dyDescent="0.2">
      <c r="B767" s="27">
        <v>764</v>
      </c>
      <c r="C767" s="20" t="s">
        <v>6948</v>
      </c>
      <c r="D767" s="20" t="s">
        <v>138</v>
      </c>
      <c r="E767" s="20" t="s">
        <v>6949</v>
      </c>
      <c r="F767" s="22">
        <v>45155</v>
      </c>
      <c r="G767" s="22">
        <v>48077</v>
      </c>
      <c r="H767" s="34">
        <v>2000</v>
      </c>
    </row>
    <row r="768" spans="2:8" s="31" customFormat="1" x14ac:dyDescent="0.2">
      <c r="B768" s="27">
        <v>765</v>
      </c>
      <c r="C768" s="20" t="s">
        <v>6974</v>
      </c>
      <c r="D768" s="20" t="s">
        <v>138</v>
      </c>
      <c r="E768" s="20" t="s">
        <v>6975</v>
      </c>
      <c r="F768" s="22">
        <v>45161</v>
      </c>
      <c r="G768" s="22">
        <v>48083</v>
      </c>
      <c r="H768" s="34">
        <v>2000</v>
      </c>
    </row>
    <row r="769" spans="2:8" s="31" customFormat="1" x14ac:dyDescent="0.2">
      <c r="B769" s="27">
        <v>766</v>
      </c>
      <c r="C769" s="20" t="s">
        <v>6986</v>
      </c>
      <c r="D769" s="20" t="s">
        <v>138</v>
      </c>
      <c r="E769" s="20" t="s">
        <v>6987</v>
      </c>
      <c r="F769" s="22">
        <v>45168</v>
      </c>
      <c r="G769" s="22">
        <v>48090</v>
      </c>
      <c r="H769" s="34">
        <v>2000</v>
      </c>
    </row>
    <row r="770" spans="2:8" s="31" customFormat="1" x14ac:dyDescent="0.2">
      <c r="B770" s="27">
        <v>767</v>
      </c>
      <c r="C770" s="25" t="s">
        <v>9901</v>
      </c>
      <c r="D770" s="25" t="s">
        <v>138</v>
      </c>
      <c r="E770" s="25" t="s">
        <v>9902</v>
      </c>
      <c r="F770" s="26">
        <v>45903</v>
      </c>
      <c r="G770" s="26">
        <v>48094</v>
      </c>
      <c r="H770" s="36">
        <v>2000</v>
      </c>
    </row>
    <row r="771" spans="2:8" s="31" customFormat="1" x14ac:dyDescent="0.2">
      <c r="B771" s="27">
        <v>768</v>
      </c>
      <c r="C771" s="20" t="s">
        <v>7058</v>
      </c>
      <c r="D771" s="20" t="s">
        <v>138</v>
      </c>
      <c r="E771" s="20" t="s">
        <v>6975</v>
      </c>
      <c r="F771" s="22">
        <v>45191</v>
      </c>
      <c r="G771" s="22">
        <v>48113</v>
      </c>
      <c r="H771" s="34">
        <v>2000</v>
      </c>
    </row>
    <row r="772" spans="2:8" s="31" customFormat="1" x14ac:dyDescent="0.2">
      <c r="B772" s="27">
        <v>769</v>
      </c>
      <c r="C772" s="20" t="s">
        <v>7078</v>
      </c>
      <c r="D772" s="20" t="s">
        <v>138</v>
      </c>
      <c r="E772" s="20" t="s">
        <v>7079</v>
      </c>
      <c r="F772" s="22">
        <v>45196</v>
      </c>
      <c r="G772" s="22">
        <v>48118</v>
      </c>
      <c r="H772" s="34">
        <v>2000</v>
      </c>
    </row>
    <row r="773" spans="2:8" s="31" customFormat="1" x14ac:dyDescent="0.2">
      <c r="B773" s="27">
        <v>770</v>
      </c>
      <c r="C773" s="20" t="s">
        <v>7116</v>
      </c>
      <c r="D773" s="20" t="s">
        <v>138</v>
      </c>
      <c r="E773" s="20" t="s">
        <v>7117</v>
      </c>
      <c r="F773" s="22">
        <v>45203</v>
      </c>
      <c r="G773" s="22">
        <v>48125</v>
      </c>
      <c r="H773" s="34">
        <v>2000</v>
      </c>
    </row>
    <row r="774" spans="2:8" s="31" customFormat="1" x14ac:dyDescent="0.2">
      <c r="B774" s="27">
        <v>771</v>
      </c>
      <c r="C774" s="20" t="s">
        <v>7167</v>
      </c>
      <c r="D774" s="20" t="s">
        <v>138</v>
      </c>
      <c r="E774" s="20" t="s">
        <v>7168</v>
      </c>
      <c r="F774" s="22">
        <v>45217</v>
      </c>
      <c r="G774" s="22">
        <v>48139</v>
      </c>
      <c r="H774" s="34">
        <v>2000</v>
      </c>
    </row>
    <row r="775" spans="2:8" s="31" customFormat="1" x14ac:dyDescent="0.2">
      <c r="B775" s="27">
        <v>772</v>
      </c>
      <c r="C775" s="20" t="s">
        <v>7226</v>
      </c>
      <c r="D775" s="20" t="s">
        <v>138</v>
      </c>
      <c r="E775" s="20" t="s">
        <v>7227</v>
      </c>
      <c r="F775" s="22">
        <v>45231</v>
      </c>
      <c r="G775" s="22">
        <v>48153</v>
      </c>
      <c r="H775" s="34">
        <v>2000</v>
      </c>
    </row>
    <row r="776" spans="2:8" s="31" customFormat="1" x14ac:dyDescent="0.2">
      <c r="B776" s="27">
        <v>773</v>
      </c>
      <c r="C776" s="21" t="s">
        <v>10377</v>
      </c>
      <c r="D776" s="21" t="s">
        <v>138</v>
      </c>
      <c r="E776" s="21" t="s">
        <v>10378</v>
      </c>
      <c r="F776" s="23">
        <v>46022</v>
      </c>
      <c r="G776" s="23">
        <v>48213</v>
      </c>
      <c r="H776" s="35">
        <v>1400</v>
      </c>
    </row>
    <row r="777" spans="2:8" s="31" customFormat="1" x14ac:dyDescent="0.2">
      <c r="B777" s="27">
        <v>774</v>
      </c>
      <c r="C777" s="20" t="s">
        <v>5241</v>
      </c>
      <c r="D777" s="20" t="s">
        <v>138</v>
      </c>
      <c r="E777" s="20" t="s">
        <v>5242</v>
      </c>
      <c r="F777" s="22">
        <v>44580</v>
      </c>
      <c r="G777" s="22">
        <v>48232</v>
      </c>
      <c r="H777" s="34">
        <v>2000</v>
      </c>
    </row>
    <row r="778" spans="2:8" s="31" customFormat="1" x14ac:dyDescent="0.2">
      <c r="B778" s="27">
        <v>775</v>
      </c>
      <c r="C778" s="20" t="s">
        <v>5344</v>
      </c>
      <c r="D778" s="20" t="s">
        <v>138</v>
      </c>
      <c r="E778" s="20" t="s">
        <v>5345</v>
      </c>
      <c r="F778" s="22">
        <v>44615</v>
      </c>
      <c r="G778" s="22">
        <v>48267</v>
      </c>
      <c r="H778" s="34">
        <v>2000</v>
      </c>
    </row>
    <row r="779" spans="2:8" s="31" customFormat="1" x14ac:dyDescent="0.2">
      <c r="B779" s="27">
        <v>776</v>
      </c>
      <c r="C779" s="20" t="s">
        <v>5362</v>
      </c>
      <c r="D779" s="20" t="s">
        <v>138</v>
      </c>
      <c r="E779" s="20" t="s">
        <v>5363</v>
      </c>
      <c r="F779" s="22">
        <v>44622</v>
      </c>
      <c r="G779" s="22">
        <v>48275</v>
      </c>
      <c r="H779" s="34">
        <v>1489</v>
      </c>
    </row>
    <row r="780" spans="2:8" s="31" customFormat="1" x14ac:dyDescent="0.2">
      <c r="B780" s="27">
        <v>777</v>
      </c>
      <c r="C780" s="20" t="s">
        <v>3274</v>
      </c>
      <c r="D780" s="20" t="s">
        <v>138</v>
      </c>
      <c r="E780" s="20" t="s">
        <v>3275</v>
      </c>
      <c r="F780" s="22">
        <v>43901</v>
      </c>
      <c r="G780" s="22">
        <v>48284</v>
      </c>
      <c r="H780" s="34">
        <v>1000</v>
      </c>
    </row>
    <row r="781" spans="2:8" s="31" customFormat="1" x14ac:dyDescent="0.2">
      <c r="B781" s="27">
        <v>778</v>
      </c>
      <c r="C781" s="20" t="s">
        <v>5752</v>
      </c>
      <c r="D781" s="20" t="s">
        <v>138</v>
      </c>
      <c r="E781" s="20" t="s">
        <v>5753</v>
      </c>
      <c r="F781" s="22">
        <v>44776</v>
      </c>
      <c r="G781" s="22">
        <v>48429</v>
      </c>
      <c r="H781" s="34">
        <v>1000</v>
      </c>
    </row>
    <row r="782" spans="2:8" s="31" customFormat="1" x14ac:dyDescent="0.2">
      <c r="B782" s="27">
        <v>779</v>
      </c>
      <c r="C782" s="20" t="s">
        <v>5809</v>
      </c>
      <c r="D782" s="20" t="s">
        <v>138</v>
      </c>
      <c r="E782" s="20" t="s">
        <v>5810</v>
      </c>
      <c r="F782" s="22">
        <v>44792</v>
      </c>
      <c r="G782" s="22">
        <v>48445</v>
      </c>
      <c r="H782" s="34">
        <v>1000</v>
      </c>
    </row>
    <row r="783" spans="2:8" s="31" customFormat="1" x14ac:dyDescent="0.2">
      <c r="B783" s="27">
        <v>780</v>
      </c>
      <c r="C783" s="20" t="s">
        <v>5831</v>
      </c>
      <c r="D783" s="20" t="s">
        <v>138</v>
      </c>
      <c r="E783" s="20" t="s">
        <v>5832</v>
      </c>
      <c r="F783" s="22">
        <v>44803</v>
      </c>
      <c r="G783" s="22">
        <v>48456</v>
      </c>
      <c r="H783" s="34">
        <v>1000</v>
      </c>
    </row>
    <row r="784" spans="2:8" s="31" customFormat="1" x14ac:dyDescent="0.2">
      <c r="B784" s="27">
        <v>781</v>
      </c>
      <c r="C784" s="20" t="s">
        <v>5851</v>
      </c>
      <c r="D784" s="20" t="s">
        <v>138</v>
      </c>
      <c r="E784" s="20" t="s">
        <v>5852</v>
      </c>
      <c r="F784" s="22">
        <v>44811</v>
      </c>
      <c r="G784" s="22">
        <v>48464</v>
      </c>
      <c r="H784" s="34">
        <v>1000</v>
      </c>
    </row>
    <row r="785" spans="2:8" s="31" customFormat="1" x14ac:dyDescent="0.2">
      <c r="B785" s="27">
        <v>782</v>
      </c>
      <c r="C785" s="20" t="s">
        <v>5865</v>
      </c>
      <c r="D785" s="20" t="s">
        <v>138</v>
      </c>
      <c r="E785" s="20" t="s">
        <v>5866</v>
      </c>
      <c r="F785" s="22">
        <v>44818</v>
      </c>
      <c r="G785" s="22">
        <v>48471</v>
      </c>
      <c r="H785" s="34">
        <v>1000</v>
      </c>
    </row>
    <row r="786" spans="2:8" s="31" customFormat="1" x14ac:dyDescent="0.2">
      <c r="B786" s="27">
        <v>783</v>
      </c>
      <c r="C786" s="20" t="s">
        <v>5887</v>
      </c>
      <c r="D786" s="20" t="s">
        <v>138</v>
      </c>
      <c r="E786" s="20" t="s">
        <v>5888</v>
      </c>
      <c r="F786" s="22">
        <v>44825</v>
      </c>
      <c r="G786" s="22">
        <v>48478</v>
      </c>
      <c r="H786" s="34">
        <v>1000</v>
      </c>
    </row>
    <row r="787" spans="2:8" s="31" customFormat="1" x14ac:dyDescent="0.2">
      <c r="B787" s="27">
        <v>784</v>
      </c>
      <c r="C787" s="20" t="s">
        <v>5902</v>
      </c>
      <c r="D787" s="20" t="s">
        <v>138</v>
      </c>
      <c r="E787" s="20" t="s">
        <v>5903</v>
      </c>
      <c r="F787" s="22">
        <v>44832</v>
      </c>
      <c r="G787" s="22">
        <v>48485</v>
      </c>
      <c r="H787" s="34">
        <v>1000</v>
      </c>
    </row>
    <row r="788" spans="2:8" s="31" customFormat="1" x14ac:dyDescent="0.2">
      <c r="B788" s="27">
        <v>785</v>
      </c>
      <c r="C788" s="20" t="s">
        <v>5962</v>
      </c>
      <c r="D788" s="20" t="s">
        <v>138</v>
      </c>
      <c r="E788" s="20" t="s">
        <v>5963</v>
      </c>
      <c r="F788" s="22">
        <v>44846</v>
      </c>
      <c r="G788" s="22">
        <v>48499</v>
      </c>
      <c r="H788" s="34">
        <v>2000</v>
      </c>
    </row>
    <row r="789" spans="2:8" s="31" customFormat="1" x14ac:dyDescent="0.2">
      <c r="B789" s="27">
        <v>786</v>
      </c>
      <c r="C789" s="20" t="s">
        <v>5974</v>
      </c>
      <c r="D789" s="20" t="s">
        <v>138</v>
      </c>
      <c r="E789" s="20" t="s">
        <v>5975</v>
      </c>
      <c r="F789" s="22">
        <v>44853</v>
      </c>
      <c r="G789" s="22">
        <v>48506</v>
      </c>
      <c r="H789" s="34">
        <v>2000</v>
      </c>
    </row>
    <row r="790" spans="2:8" s="31" customFormat="1" x14ac:dyDescent="0.2">
      <c r="B790" s="27">
        <v>787</v>
      </c>
      <c r="C790" s="20" t="s">
        <v>5992</v>
      </c>
      <c r="D790" s="20" t="s">
        <v>138</v>
      </c>
      <c r="E790" s="20" t="s">
        <v>5963</v>
      </c>
      <c r="F790" s="22">
        <v>44861</v>
      </c>
      <c r="G790" s="22">
        <v>48514</v>
      </c>
      <c r="H790" s="34">
        <v>2000</v>
      </c>
    </row>
    <row r="791" spans="2:8" s="31" customFormat="1" x14ac:dyDescent="0.2">
      <c r="B791" s="27">
        <v>788</v>
      </c>
      <c r="C791" s="20" t="s">
        <v>6041</v>
      </c>
      <c r="D791" s="20" t="s">
        <v>138</v>
      </c>
      <c r="E791" s="20" t="s">
        <v>6042</v>
      </c>
      <c r="F791" s="22">
        <v>44874</v>
      </c>
      <c r="G791" s="22">
        <v>48527</v>
      </c>
      <c r="H791" s="34">
        <v>2000</v>
      </c>
    </row>
    <row r="792" spans="2:8" s="31" customFormat="1" x14ac:dyDescent="0.2">
      <c r="B792" s="27">
        <v>789</v>
      </c>
      <c r="C792" s="20" t="s">
        <v>6067</v>
      </c>
      <c r="D792" s="20" t="s">
        <v>138</v>
      </c>
      <c r="E792" s="20" t="s">
        <v>6068</v>
      </c>
      <c r="F792" s="22">
        <v>44881</v>
      </c>
      <c r="G792" s="22">
        <v>48534</v>
      </c>
      <c r="H792" s="34">
        <v>2000</v>
      </c>
    </row>
    <row r="793" spans="2:8" s="31" customFormat="1" x14ac:dyDescent="0.2">
      <c r="B793" s="27">
        <v>790</v>
      </c>
      <c r="C793" s="20" t="s">
        <v>6075</v>
      </c>
      <c r="D793" s="20" t="s">
        <v>138</v>
      </c>
      <c r="E793" s="20" t="s">
        <v>6076</v>
      </c>
      <c r="F793" s="22">
        <v>44888</v>
      </c>
      <c r="G793" s="22">
        <v>48541</v>
      </c>
      <c r="H793" s="34">
        <v>2000</v>
      </c>
    </row>
    <row r="794" spans="2:8" s="31" customFormat="1" x14ac:dyDescent="0.2">
      <c r="B794" s="27">
        <v>791</v>
      </c>
      <c r="C794" s="20" t="s">
        <v>6122</v>
      </c>
      <c r="D794" s="20" t="s">
        <v>138</v>
      </c>
      <c r="E794" s="20" t="s">
        <v>5888</v>
      </c>
      <c r="F794" s="22">
        <v>44902</v>
      </c>
      <c r="G794" s="22">
        <v>48555</v>
      </c>
      <c r="H794" s="34">
        <v>2000</v>
      </c>
    </row>
    <row r="795" spans="2:8" s="31" customFormat="1" x14ac:dyDescent="0.2">
      <c r="B795" s="27">
        <v>792</v>
      </c>
      <c r="C795" s="20" t="s">
        <v>6131</v>
      </c>
      <c r="D795" s="20" t="s">
        <v>138</v>
      </c>
      <c r="E795" s="20" t="s">
        <v>6132</v>
      </c>
      <c r="F795" s="22">
        <v>44909</v>
      </c>
      <c r="G795" s="22">
        <v>48562</v>
      </c>
      <c r="H795" s="34">
        <v>2000</v>
      </c>
    </row>
    <row r="796" spans="2:8" s="31" customFormat="1" x14ac:dyDescent="0.2">
      <c r="B796" s="27">
        <v>793</v>
      </c>
      <c r="C796" s="20" t="s">
        <v>6149</v>
      </c>
      <c r="D796" s="20" t="s">
        <v>138</v>
      </c>
      <c r="E796" s="20" t="s">
        <v>6150</v>
      </c>
      <c r="F796" s="22">
        <v>44916</v>
      </c>
      <c r="G796" s="22">
        <v>48569</v>
      </c>
      <c r="H796" s="34">
        <v>2000</v>
      </c>
    </row>
    <row r="797" spans="2:8" s="31" customFormat="1" x14ac:dyDescent="0.2">
      <c r="B797" s="27">
        <v>794</v>
      </c>
      <c r="C797" s="20" t="s">
        <v>6330</v>
      </c>
      <c r="D797" s="20" t="s">
        <v>138</v>
      </c>
      <c r="E797" s="20" t="s">
        <v>6331</v>
      </c>
      <c r="F797" s="22">
        <v>44965</v>
      </c>
      <c r="G797" s="22">
        <v>48618</v>
      </c>
      <c r="H797" s="34">
        <v>2000</v>
      </c>
    </row>
    <row r="798" spans="2:8" s="31" customFormat="1" x14ac:dyDescent="0.2">
      <c r="B798" s="27">
        <v>795</v>
      </c>
      <c r="C798" s="20" t="s">
        <v>6356</v>
      </c>
      <c r="D798" s="20" t="s">
        <v>138</v>
      </c>
      <c r="E798" s="20" t="s">
        <v>6357</v>
      </c>
      <c r="F798" s="22">
        <v>44972</v>
      </c>
      <c r="G798" s="22">
        <v>48625</v>
      </c>
      <c r="H798" s="34">
        <v>2000</v>
      </c>
    </row>
    <row r="799" spans="2:8" s="31" customFormat="1" x14ac:dyDescent="0.2">
      <c r="B799" s="27">
        <v>796</v>
      </c>
      <c r="C799" s="20" t="s">
        <v>6379</v>
      </c>
      <c r="D799" s="20" t="s">
        <v>138</v>
      </c>
      <c r="E799" s="20" t="s">
        <v>6380</v>
      </c>
      <c r="F799" s="22">
        <v>44979</v>
      </c>
      <c r="G799" s="22">
        <v>48632</v>
      </c>
      <c r="H799" s="34">
        <v>2000</v>
      </c>
    </row>
    <row r="800" spans="2:8" s="31" customFormat="1" x14ac:dyDescent="0.2">
      <c r="B800" s="27">
        <v>797</v>
      </c>
      <c r="C800" s="20" t="s">
        <v>6397</v>
      </c>
      <c r="D800" s="20" t="s">
        <v>138</v>
      </c>
      <c r="E800" s="20" t="s">
        <v>6357</v>
      </c>
      <c r="F800" s="22">
        <v>44986</v>
      </c>
      <c r="G800" s="22">
        <v>48639</v>
      </c>
      <c r="H800" s="34">
        <v>2000</v>
      </c>
    </row>
    <row r="801" spans="2:8" s="31" customFormat="1" x14ac:dyDescent="0.2">
      <c r="B801" s="27">
        <v>798</v>
      </c>
      <c r="C801" s="20" t="s">
        <v>6438</v>
      </c>
      <c r="D801" s="20" t="s">
        <v>138</v>
      </c>
      <c r="E801" s="20" t="s">
        <v>6439</v>
      </c>
      <c r="F801" s="22">
        <v>44993</v>
      </c>
      <c r="G801" s="22">
        <v>48646</v>
      </c>
      <c r="H801" s="34">
        <v>2000</v>
      </c>
    </row>
    <row r="802" spans="2:8" s="31" customFormat="1" x14ac:dyDescent="0.2">
      <c r="B802" s="27">
        <v>799</v>
      </c>
      <c r="C802" s="20" t="s">
        <v>6466</v>
      </c>
      <c r="D802" s="20" t="s">
        <v>138</v>
      </c>
      <c r="E802" s="20" t="s">
        <v>6467</v>
      </c>
      <c r="F802" s="22">
        <v>45000</v>
      </c>
      <c r="G802" s="22">
        <v>48653</v>
      </c>
      <c r="H802" s="34">
        <v>1800</v>
      </c>
    </row>
    <row r="803" spans="2:8" s="31" customFormat="1" x14ac:dyDescent="0.2">
      <c r="B803" s="27">
        <v>800</v>
      </c>
      <c r="C803" s="20" t="s">
        <v>8362</v>
      </c>
      <c r="D803" s="20" t="s">
        <v>138</v>
      </c>
      <c r="E803" s="20" t="s">
        <v>8363</v>
      </c>
      <c r="F803" s="22">
        <v>45518</v>
      </c>
      <c r="G803" s="22">
        <v>48805</v>
      </c>
      <c r="H803" s="34">
        <v>2000</v>
      </c>
    </row>
    <row r="804" spans="2:8" s="31" customFormat="1" x14ac:dyDescent="0.2">
      <c r="B804" s="27">
        <v>801</v>
      </c>
      <c r="C804" s="20" t="s">
        <v>8378</v>
      </c>
      <c r="D804" s="20" t="s">
        <v>138</v>
      </c>
      <c r="E804" s="20" t="s">
        <v>8379</v>
      </c>
      <c r="F804" s="22">
        <v>45525</v>
      </c>
      <c r="G804" s="22">
        <v>48812</v>
      </c>
      <c r="H804" s="34">
        <v>2000</v>
      </c>
    </row>
    <row r="805" spans="2:8" s="31" customFormat="1" x14ac:dyDescent="0.2">
      <c r="B805" s="27">
        <v>802</v>
      </c>
      <c r="C805" s="20" t="s">
        <v>8408</v>
      </c>
      <c r="D805" s="20" t="s">
        <v>138</v>
      </c>
      <c r="E805" s="20" t="s">
        <v>8409</v>
      </c>
      <c r="F805" s="22">
        <v>45532</v>
      </c>
      <c r="G805" s="22">
        <v>48819</v>
      </c>
      <c r="H805" s="34">
        <v>2000</v>
      </c>
    </row>
    <row r="806" spans="2:8" s="31" customFormat="1" x14ac:dyDescent="0.2">
      <c r="B806" s="27">
        <v>803</v>
      </c>
      <c r="C806" s="25" t="s">
        <v>9903</v>
      </c>
      <c r="D806" s="25" t="s">
        <v>138</v>
      </c>
      <c r="E806" s="25" t="s">
        <v>9904</v>
      </c>
      <c r="F806" s="26">
        <v>45903</v>
      </c>
      <c r="G806" s="26">
        <v>48825</v>
      </c>
      <c r="H806" s="36">
        <v>2000</v>
      </c>
    </row>
    <row r="807" spans="2:8" s="31" customFormat="1" x14ac:dyDescent="0.2">
      <c r="B807" s="27">
        <v>804</v>
      </c>
      <c r="C807" s="20" t="s">
        <v>8488</v>
      </c>
      <c r="D807" s="20" t="s">
        <v>138</v>
      </c>
      <c r="E807" s="20" t="s">
        <v>8489</v>
      </c>
      <c r="F807" s="22">
        <v>45546</v>
      </c>
      <c r="G807" s="22">
        <v>48833</v>
      </c>
      <c r="H807" s="34">
        <v>2000</v>
      </c>
    </row>
    <row r="808" spans="2:8" s="31" customFormat="1" x14ac:dyDescent="0.2">
      <c r="B808" s="27">
        <v>805</v>
      </c>
      <c r="C808" s="20" t="s">
        <v>8503</v>
      </c>
      <c r="D808" s="20" t="s">
        <v>138</v>
      </c>
      <c r="E808" s="20" t="s">
        <v>8504</v>
      </c>
      <c r="F808" s="22">
        <v>45554</v>
      </c>
      <c r="G808" s="22">
        <v>48841</v>
      </c>
      <c r="H808" s="34">
        <v>2000</v>
      </c>
    </row>
    <row r="809" spans="2:8" s="31" customFormat="1" x14ac:dyDescent="0.2">
      <c r="B809" s="27">
        <v>806</v>
      </c>
      <c r="C809" s="20" t="s">
        <v>8525</v>
      </c>
      <c r="D809" s="20" t="s">
        <v>138</v>
      </c>
      <c r="E809" s="20" t="s">
        <v>8526</v>
      </c>
      <c r="F809" s="22">
        <v>45560</v>
      </c>
      <c r="G809" s="22">
        <v>48847</v>
      </c>
      <c r="H809" s="34">
        <v>2000</v>
      </c>
    </row>
    <row r="810" spans="2:8" s="31" customFormat="1" x14ac:dyDescent="0.2">
      <c r="B810" s="27">
        <v>807</v>
      </c>
      <c r="C810" s="20" t="s">
        <v>8571</v>
      </c>
      <c r="D810" s="20" t="s">
        <v>138</v>
      </c>
      <c r="E810" s="20" t="s">
        <v>8504</v>
      </c>
      <c r="F810" s="22">
        <v>45568</v>
      </c>
      <c r="G810" s="22">
        <v>48855</v>
      </c>
      <c r="H810" s="34">
        <v>2000</v>
      </c>
    </row>
    <row r="811" spans="2:8" s="31" customFormat="1" x14ac:dyDescent="0.2">
      <c r="B811" s="27">
        <v>808</v>
      </c>
      <c r="C811" s="20" t="s">
        <v>8589</v>
      </c>
      <c r="D811" s="20" t="s">
        <v>138</v>
      </c>
      <c r="E811" s="20" t="s">
        <v>8590</v>
      </c>
      <c r="F811" s="22">
        <v>45574</v>
      </c>
      <c r="G811" s="22">
        <v>48861</v>
      </c>
      <c r="H811" s="34">
        <v>2000</v>
      </c>
    </row>
    <row r="812" spans="2:8" s="31" customFormat="1" x14ac:dyDescent="0.2">
      <c r="B812" s="27">
        <v>809</v>
      </c>
      <c r="C812" s="20" t="s">
        <v>8630</v>
      </c>
      <c r="D812" s="20" t="s">
        <v>138</v>
      </c>
      <c r="E812" s="20" t="s">
        <v>8504</v>
      </c>
      <c r="F812" s="22">
        <v>45588</v>
      </c>
      <c r="G812" s="22">
        <v>48875</v>
      </c>
      <c r="H812" s="34">
        <v>2000</v>
      </c>
    </row>
    <row r="813" spans="2:8" s="31" customFormat="1" x14ac:dyDescent="0.2">
      <c r="B813" s="27">
        <v>810</v>
      </c>
      <c r="C813" s="21" t="s">
        <v>10323</v>
      </c>
      <c r="D813" s="21" t="s">
        <v>138</v>
      </c>
      <c r="E813" s="21" t="s">
        <v>10324</v>
      </c>
      <c r="F813" s="23">
        <v>46015</v>
      </c>
      <c r="G813" s="23">
        <v>48937</v>
      </c>
      <c r="H813" s="35">
        <v>1500</v>
      </c>
    </row>
    <row r="814" spans="2:8" s="31" customFormat="1" x14ac:dyDescent="0.2">
      <c r="B814" s="27">
        <v>811</v>
      </c>
      <c r="C814" s="25" t="s">
        <v>9932</v>
      </c>
      <c r="D814" s="25" t="s">
        <v>138</v>
      </c>
      <c r="E814" s="25" t="s">
        <v>9933</v>
      </c>
      <c r="F814" s="26">
        <v>45910</v>
      </c>
      <c r="G814" s="26">
        <v>49197</v>
      </c>
      <c r="H814" s="36">
        <v>2000</v>
      </c>
    </row>
    <row r="815" spans="2:8" s="31" customFormat="1" x14ac:dyDescent="0.2">
      <c r="B815" s="27">
        <v>812</v>
      </c>
      <c r="C815" s="20" t="s">
        <v>8642</v>
      </c>
      <c r="D815" s="20" t="s">
        <v>138</v>
      </c>
      <c r="E815" s="20" t="s">
        <v>8643</v>
      </c>
      <c r="F815" s="22">
        <v>45595</v>
      </c>
      <c r="G815" s="22">
        <v>49247</v>
      </c>
      <c r="H815" s="34">
        <v>2000</v>
      </c>
    </row>
    <row r="816" spans="2:8" s="31" customFormat="1" x14ac:dyDescent="0.2">
      <c r="B816" s="27">
        <v>813</v>
      </c>
      <c r="C816" s="20" t="s">
        <v>8668</v>
      </c>
      <c r="D816" s="20" t="s">
        <v>138</v>
      </c>
      <c r="E816" s="20" t="s">
        <v>8669</v>
      </c>
      <c r="F816" s="22">
        <v>45602</v>
      </c>
      <c r="G816" s="22">
        <v>49254</v>
      </c>
      <c r="H816" s="34">
        <v>2000</v>
      </c>
    </row>
    <row r="817" spans="2:8" s="31" customFormat="1" x14ac:dyDescent="0.2">
      <c r="B817" s="27">
        <v>814</v>
      </c>
      <c r="C817" s="20" t="s">
        <v>8690</v>
      </c>
      <c r="D817" s="20" t="s">
        <v>138</v>
      </c>
      <c r="E817" s="20" t="s">
        <v>8669</v>
      </c>
      <c r="F817" s="22">
        <v>45617</v>
      </c>
      <c r="G817" s="22">
        <v>49269</v>
      </c>
      <c r="H817" s="34">
        <v>2000</v>
      </c>
    </row>
    <row r="818" spans="2:8" s="31" customFormat="1" x14ac:dyDescent="0.2">
      <c r="B818" s="27">
        <v>815</v>
      </c>
      <c r="C818" s="20" t="s">
        <v>8707</v>
      </c>
      <c r="D818" s="20" t="s">
        <v>138</v>
      </c>
      <c r="E818" s="20" t="s">
        <v>8708</v>
      </c>
      <c r="F818" s="22">
        <v>45623</v>
      </c>
      <c r="G818" s="22">
        <v>49275</v>
      </c>
      <c r="H818" s="34">
        <v>2000</v>
      </c>
    </row>
    <row r="819" spans="2:8" s="31" customFormat="1" x14ac:dyDescent="0.2">
      <c r="B819" s="27">
        <v>816</v>
      </c>
      <c r="C819" s="20" t="s">
        <v>8745</v>
      </c>
      <c r="D819" s="20" t="s">
        <v>138</v>
      </c>
      <c r="E819" s="20" t="s">
        <v>8669</v>
      </c>
      <c r="F819" s="22">
        <v>45630</v>
      </c>
      <c r="G819" s="22">
        <v>49282</v>
      </c>
      <c r="H819" s="34">
        <v>2000</v>
      </c>
    </row>
    <row r="820" spans="2:8" s="31" customFormat="1" x14ac:dyDescent="0.2">
      <c r="B820" s="27">
        <v>817</v>
      </c>
      <c r="C820" s="20" t="s">
        <v>8779</v>
      </c>
      <c r="D820" s="20" t="s">
        <v>138</v>
      </c>
      <c r="E820" s="20" t="s">
        <v>8780</v>
      </c>
      <c r="F820" s="22">
        <v>45644</v>
      </c>
      <c r="G820" s="22">
        <v>49296</v>
      </c>
      <c r="H820" s="34">
        <v>2000</v>
      </c>
    </row>
    <row r="821" spans="2:8" s="31" customFormat="1" x14ac:dyDescent="0.2">
      <c r="B821" s="27">
        <v>818</v>
      </c>
      <c r="C821" s="20" t="s">
        <v>8813</v>
      </c>
      <c r="D821" s="20" t="s">
        <v>138</v>
      </c>
      <c r="E821" s="20" t="s">
        <v>8643</v>
      </c>
      <c r="F821" s="22">
        <v>45652</v>
      </c>
      <c r="G821" s="22">
        <v>49304</v>
      </c>
      <c r="H821" s="34">
        <v>2000</v>
      </c>
    </row>
    <row r="822" spans="2:8" s="31" customFormat="1" x14ac:dyDescent="0.2">
      <c r="B822" s="27">
        <v>819</v>
      </c>
      <c r="C822" s="20" t="s">
        <v>8871</v>
      </c>
      <c r="D822" s="20" t="s">
        <v>138</v>
      </c>
      <c r="E822" s="20" t="s">
        <v>8872</v>
      </c>
      <c r="F822" s="22">
        <v>45665</v>
      </c>
      <c r="G822" s="22">
        <v>49317</v>
      </c>
      <c r="H822" s="34">
        <v>1000</v>
      </c>
    </row>
    <row r="823" spans="2:8" s="31" customFormat="1" x14ac:dyDescent="0.2">
      <c r="B823" s="27">
        <v>820</v>
      </c>
      <c r="C823" s="20" t="s">
        <v>8900</v>
      </c>
      <c r="D823" s="20" t="s">
        <v>138</v>
      </c>
      <c r="E823" s="20" t="s">
        <v>8901</v>
      </c>
      <c r="F823" s="22">
        <v>45672</v>
      </c>
      <c r="G823" s="22">
        <v>49324</v>
      </c>
      <c r="H823" s="34">
        <v>1000</v>
      </c>
    </row>
    <row r="824" spans="2:8" s="31" customFormat="1" x14ac:dyDescent="0.2">
      <c r="B824" s="27">
        <v>821</v>
      </c>
      <c r="C824" s="20" t="s">
        <v>9693</v>
      </c>
      <c r="D824" s="20" t="s">
        <v>138</v>
      </c>
      <c r="E824" s="20" t="s">
        <v>9694</v>
      </c>
      <c r="F824" s="22">
        <v>45847</v>
      </c>
      <c r="G824" s="22">
        <v>49499</v>
      </c>
      <c r="H824" s="34">
        <v>2000</v>
      </c>
    </row>
    <row r="825" spans="2:8" s="31" customFormat="1" x14ac:dyDescent="0.2">
      <c r="B825" s="27">
        <v>822</v>
      </c>
      <c r="C825" s="21" t="s">
        <v>9714</v>
      </c>
      <c r="D825" s="21" t="s">
        <v>138</v>
      </c>
      <c r="E825" s="21" t="s">
        <v>9715</v>
      </c>
      <c r="F825" s="22">
        <v>45854</v>
      </c>
      <c r="G825" s="22">
        <v>49506</v>
      </c>
      <c r="H825" s="35">
        <v>2000</v>
      </c>
    </row>
    <row r="826" spans="2:8" s="31" customFormat="1" x14ac:dyDescent="0.2">
      <c r="B826" s="27">
        <v>823</v>
      </c>
      <c r="C826" s="20" t="s">
        <v>10230</v>
      </c>
      <c r="D826" s="20" t="s">
        <v>138</v>
      </c>
      <c r="E826" s="20" t="s">
        <v>10231</v>
      </c>
      <c r="F826" s="22">
        <v>45994</v>
      </c>
      <c r="G826" s="22">
        <v>49646</v>
      </c>
      <c r="H826" s="34">
        <v>909.97400000000005</v>
      </c>
    </row>
    <row r="827" spans="2:8" s="31" customFormat="1" x14ac:dyDescent="0.2">
      <c r="B827" s="27">
        <v>824</v>
      </c>
      <c r="C827" s="25" t="s">
        <v>9934</v>
      </c>
      <c r="D827" s="25" t="s">
        <v>138</v>
      </c>
      <c r="E827" s="25" t="s">
        <v>9935</v>
      </c>
      <c r="F827" s="26">
        <v>45910</v>
      </c>
      <c r="G827" s="26">
        <v>49928</v>
      </c>
      <c r="H827" s="36">
        <v>2000</v>
      </c>
    </row>
    <row r="828" spans="2:8" s="31" customFormat="1" x14ac:dyDescent="0.2">
      <c r="B828" s="27">
        <v>825</v>
      </c>
      <c r="C828" s="20" t="s">
        <v>8924</v>
      </c>
      <c r="D828" s="20" t="s">
        <v>138</v>
      </c>
      <c r="E828" s="20" t="s">
        <v>8925</v>
      </c>
      <c r="F828" s="22">
        <v>45679</v>
      </c>
      <c r="G828" s="22">
        <v>50062</v>
      </c>
      <c r="H828" s="34">
        <v>1000</v>
      </c>
    </row>
    <row r="829" spans="2:8" s="31" customFormat="1" x14ac:dyDescent="0.2">
      <c r="B829" s="27">
        <v>826</v>
      </c>
      <c r="C829" s="20" t="s">
        <v>8942</v>
      </c>
      <c r="D829" s="20" t="s">
        <v>138</v>
      </c>
      <c r="E829" s="20" t="s">
        <v>8943</v>
      </c>
      <c r="F829" s="22">
        <v>45686</v>
      </c>
      <c r="G829" s="22">
        <v>50069</v>
      </c>
      <c r="H829" s="34">
        <v>1000</v>
      </c>
    </row>
    <row r="830" spans="2:8" s="31" customFormat="1" x14ac:dyDescent="0.2">
      <c r="B830" s="27">
        <v>827</v>
      </c>
      <c r="C830" s="20" t="s">
        <v>8988</v>
      </c>
      <c r="D830" s="20" t="s">
        <v>138</v>
      </c>
      <c r="E830" s="20" t="s">
        <v>8943</v>
      </c>
      <c r="F830" s="22">
        <v>45693</v>
      </c>
      <c r="G830" s="22">
        <v>50076</v>
      </c>
      <c r="H830" s="34">
        <v>1000</v>
      </c>
    </row>
    <row r="831" spans="2:8" s="31" customFormat="1" x14ac:dyDescent="0.2">
      <c r="B831" s="27">
        <v>828</v>
      </c>
      <c r="C831" s="20" t="s">
        <v>9021</v>
      </c>
      <c r="D831" s="20" t="s">
        <v>138</v>
      </c>
      <c r="E831" s="20" t="s">
        <v>9022</v>
      </c>
      <c r="F831" s="22">
        <v>45700</v>
      </c>
      <c r="G831" s="22">
        <v>50083</v>
      </c>
      <c r="H831" s="34">
        <v>1000</v>
      </c>
    </row>
    <row r="832" spans="2:8" s="31" customFormat="1" x14ac:dyDescent="0.2">
      <c r="B832" s="27">
        <v>829</v>
      </c>
      <c r="C832" s="20" t="s">
        <v>9046</v>
      </c>
      <c r="D832" s="20" t="s">
        <v>138</v>
      </c>
      <c r="E832" s="20" t="s">
        <v>8925</v>
      </c>
      <c r="F832" s="22">
        <v>45708</v>
      </c>
      <c r="G832" s="22">
        <v>50091</v>
      </c>
      <c r="H832" s="34">
        <v>1000</v>
      </c>
    </row>
    <row r="833" spans="2:9" s="31" customFormat="1" x14ac:dyDescent="0.2">
      <c r="B833" s="27">
        <v>830</v>
      </c>
      <c r="C833" s="20" t="s">
        <v>9084</v>
      </c>
      <c r="D833" s="20" t="s">
        <v>138</v>
      </c>
      <c r="E833" s="20" t="s">
        <v>9085</v>
      </c>
      <c r="F833" s="22">
        <v>45715</v>
      </c>
      <c r="G833" s="22">
        <v>50098</v>
      </c>
      <c r="H833" s="34">
        <v>1546</v>
      </c>
    </row>
    <row r="834" spans="2:9" s="31" customFormat="1" x14ac:dyDescent="0.2">
      <c r="B834" s="27">
        <v>831</v>
      </c>
      <c r="C834" s="21" t="s">
        <v>9747</v>
      </c>
      <c r="D834" s="21" t="s">
        <v>138</v>
      </c>
      <c r="E834" s="21" t="s">
        <v>9748</v>
      </c>
      <c r="F834" s="23">
        <v>45861</v>
      </c>
      <c r="G834" s="23">
        <v>50244</v>
      </c>
      <c r="H834" s="35">
        <v>2000</v>
      </c>
    </row>
    <row r="835" spans="2:9" s="31" customFormat="1" x14ac:dyDescent="0.2">
      <c r="B835" s="27">
        <v>832</v>
      </c>
      <c r="C835" s="21" t="s">
        <v>10274</v>
      </c>
      <c r="D835" s="21" t="s">
        <v>138</v>
      </c>
      <c r="E835" s="21" t="s">
        <v>10275</v>
      </c>
      <c r="F835" s="23">
        <v>46001</v>
      </c>
      <c r="G835" s="23">
        <v>50384</v>
      </c>
      <c r="H835" s="35">
        <v>1500</v>
      </c>
    </row>
    <row r="836" spans="2:9" s="31" customFormat="1" x14ac:dyDescent="0.2">
      <c r="B836" s="27">
        <v>833</v>
      </c>
      <c r="C836" s="20" t="s">
        <v>7263</v>
      </c>
      <c r="D836" s="20" t="s">
        <v>138</v>
      </c>
      <c r="E836" s="20" t="s">
        <v>7264</v>
      </c>
      <c r="F836" s="22">
        <v>45238</v>
      </c>
      <c r="G836" s="22">
        <v>50717</v>
      </c>
      <c r="H836" s="34">
        <v>2000</v>
      </c>
    </row>
    <row r="837" spans="2:9" s="31" customFormat="1" x14ac:dyDescent="0.2">
      <c r="B837" s="27">
        <v>834</v>
      </c>
      <c r="C837" s="20" t="s">
        <v>7309</v>
      </c>
      <c r="D837" s="20" t="s">
        <v>138</v>
      </c>
      <c r="E837" s="20" t="s">
        <v>7310</v>
      </c>
      <c r="F837" s="22">
        <v>45252</v>
      </c>
      <c r="G837" s="22">
        <v>50731</v>
      </c>
      <c r="H837" s="34">
        <v>2000</v>
      </c>
    </row>
    <row r="838" spans="2:9" s="31" customFormat="1" x14ac:dyDescent="0.2">
      <c r="B838" s="27">
        <v>835</v>
      </c>
      <c r="C838" s="20" t="s">
        <v>7372</v>
      </c>
      <c r="D838" s="20" t="s">
        <v>138</v>
      </c>
      <c r="E838" s="20" t="s">
        <v>7373</v>
      </c>
      <c r="F838" s="22">
        <v>45266</v>
      </c>
      <c r="G838" s="22">
        <v>50745</v>
      </c>
      <c r="H838" s="34">
        <v>2000</v>
      </c>
    </row>
    <row r="839" spans="2:9" s="31" customFormat="1" x14ac:dyDescent="0.2">
      <c r="B839" s="27">
        <v>836</v>
      </c>
      <c r="C839" s="20" t="s">
        <v>7409</v>
      </c>
      <c r="D839" s="20" t="s">
        <v>138</v>
      </c>
      <c r="E839" s="20" t="s">
        <v>7410</v>
      </c>
      <c r="F839" s="22">
        <v>45280</v>
      </c>
      <c r="G839" s="22">
        <v>50759</v>
      </c>
      <c r="H839" s="34">
        <v>2000</v>
      </c>
    </row>
    <row r="840" spans="2:9" s="31" customFormat="1" x14ac:dyDescent="0.2">
      <c r="B840" s="27">
        <v>837</v>
      </c>
      <c r="C840" s="20" t="s">
        <v>7464</v>
      </c>
      <c r="D840" s="20" t="s">
        <v>138</v>
      </c>
      <c r="E840" s="20" t="s">
        <v>7465</v>
      </c>
      <c r="F840" s="22">
        <v>45294</v>
      </c>
      <c r="G840" s="22">
        <v>50773</v>
      </c>
      <c r="H840" s="34">
        <v>2000</v>
      </c>
    </row>
    <row r="841" spans="2:9" s="31" customFormat="1" x14ac:dyDescent="0.2">
      <c r="B841" s="27">
        <v>838</v>
      </c>
      <c r="C841" s="20" t="s">
        <v>7514</v>
      </c>
      <c r="D841" s="20" t="s">
        <v>138</v>
      </c>
      <c r="E841" s="20" t="s">
        <v>7465</v>
      </c>
      <c r="F841" s="22">
        <v>45308</v>
      </c>
      <c r="G841" s="22">
        <v>50787</v>
      </c>
      <c r="H841" s="34">
        <v>2000</v>
      </c>
    </row>
    <row r="842" spans="2:9" s="31" customFormat="1" x14ac:dyDescent="0.2">
      <c r="B842" s="27">
        <v>839</v>
      </c>
      <c r="C842" s="20" t="s">
        <v>7557</v>
      </c>
      <c r="D842" s="20" t="s">
        <v>138</v>
      </c>
      <c r="E842" s="20" t="s">
        <v>7558</v>
      </c>
      <c r="F842" s="22">
        <v>45315</v>
      </c>
      <c r="G842" s="22">
        <v>50794</v>
      </c>
      <c r="H842" s="34">
        <v>2000</v>
      </c>
    </row>
    <row r="843" spans="2:9" s="31" customFormat="1" x14ac:dyDescent="0.2">
      <c r="B843" s="27">
        <v>840</v>
      </c>
      <c r="C843" s="20" t="s">
        <v>7573</v>
      </c>
      <c r="D843" s="20" t="s">
        <v>138</v>
      </c>
      <c r="E843" s="20" t="s">
        <v>7574</v>
      </c>
      <c r="F843" s="22">
        <v>45322</v>
      </c>
      <c r="G843" s="22">
        <v>50801</v>
      </c>
      <c r="H843" s="34">
        <v>2000</v>
      </c>
    </row>
    <row r="844" spans="2:9" s="31" customFormat="1" x14ac:dyDescent="0.2">
      <c r="B844" s="27">
        <v>841</v>
      </c>
      <c r="C844" s="20" t="s">
        <v>7619</v>
      </c>
      <c r="D844" s="20" t="s">
        <v>138</v>
      </c>
      <c r="E844" s="20" t="s">
        <v>7620</v>
      </c>
      <c r="F844" s="22">
        <v>45329</v>
      </c>
      <c r="G844" s="22">
        <v>50808</v>
      </c>
      <c r="H844" s="34">
        <v>2000</v>
      </c>
    </row>
    <row r="845" spans="2:9" s="31" customFormat="1" x14ac:dyDescent="0.2">
      <c r="B845" s="27">
        <v>842</v>
      </c>
      <c r="C845" s="20" t="s">
        <v>10593</v>
      </c>
      <c r="D845" s="20" t="s">
        <v>138</v>
      </c>
      <c r="E845" s="20" t="s">
        <v>10594</v>
      </c>
      <c r="F845" s="22">
        <v>46064</v>
      </c>
      <c r="G845" s="22">
        <v>50812</v>
      </c>
      <c r="H845" s="34">
        <v>1500</v>
      </c>
      <c r="I845" s="41"/>
    </row>
    <row r="846" spans="2:9" s="31" customFormat="1" x14ac:dyDescent="0.2">
      <c r="B846" s="27">
        <v>843</v>
      </c>
      <c r="C846" s="20" t="s">
        <v>7656</v>
      </c>
      <c r="D846" s="20" t="s">
        <v>138</v>
      </c>
      <c r="E846" s="20" t="s">
        <v>7657</v>
      </c>
      <c r="F846" s="22">
        <v>45336</v>
      </c>
      <c r="G846" s="22">
        <v>50815</v>
      </c>
      <c r="H846" s="34">
        <v>2000</v>
      </c>
    </row>
    <row r="847" spans="2:9" s="31" customFormat="1" x14ac:dyDescent="0.2">
      <c r="B847" s="27">
        <v>844</v>
      </c>
      <c r="C847" s="20" t="s">
        <v>7681</v>
      </c>
      <c r="D847" s="20" t="s">
        <v>138</v>
      </c>
      <c r="E847" s="20" t="s">
        <v>7682</v>
      </c>
      <c r="F847" s="22">
        <v>45343</v>
      </c>
      <c r="G847" s="22">
        <v>50822</v>
      </c>
      <c r="H847" s="34">
        <v>2000</v>
      </c>
    </row>
    <row r="848" spans="2:9" s="31" customFormat="1" x14ac:dyDescent="0.2">
      <c r="B848" s="27">
        <v>845</v>
      </c>
      <c r="C848" s="20" t="s">
        <v>7717</v>
      </c>
      <c r="D848" s="20" t="s">
        <v>138</v>
      </c>
      <c r="E848" s="20" t="s">
        <v>7718</v>
      </c>
      <c r="F848" s="22">
        <v>45350</v>
      </c>
      <c r="G848" s="22">
        <v>50829</v>
      </c>
      <c r="H848" s="34">
        <v>2000</v>
      </c>
    </row>
    <row r="849" spans="2:8" s="31" customFormat="1" x14ac:dyDescent="0.2">
      <c r="B849" s="27">
        <v>846</v>
      </c>
      <c r="C849" s="20" t="s">
        <v>7757</v>
      </c>
      <c r="D849" s="20" t="s">
        <v>138</v>
      </c>
      <c r="E849" s="20" t="s">
        <v>7758</v>
      </c>
      <c r="F849" s="22">
        <v>45357</v>
      </c>
      <c r="G849" s="22">
        <v>50835</v>
      </c>
      <c r="H849" s="34">
        <v>2000</v>
      </c>
    </row>
    <row r="850" spans="2:8" s="31" customFormat="1" x14ac:dyDescent="0.2">
      <c r="B850" s="27">
        <v>847</v>
      </c>
      <c r="C850" s="20" t="s">
        <v>7787</v>
      </c>
      <c r="D850" s="20" t="s">
        <v>138</v>
      </c>
      <c r="E850" s="20" t="s">
        <v>7788</v>
      </c>
      <c r="F850" s="22">
        <v>45364</v>
      </c>
      <c r="G850" s="22">
        <v>50842</v>
      </c>
      <c r="H850" s="34">
        <v>1612</v>
      </c>
    </row>
    <row r="851" spans="2:8" s="31" customFormat="1" x14ac:dyDescent="0.2">
      <c r="B851" s="27">
        <v>848</v>
      </c>
      <c r="C851" s="21" t="s">
        <v>9833</v>
      </c>
      <c r="D851" s="21" t="s">
        <v>138</v>
      </c>
      <c r="E851" s="21" t="s">
        <v>9834</v>
      </c>
      <c r="F851" s="23">
        <v>45889</v>
      </c>
      <c r="G851" s="23">
        <v>51002</v>
      </c>
      <c r="H851" s="35">
        <v>2000</v>
      </c>
    </row>
    <row r="852" spans="2:8" s="31" customFormat="1" x14ac:dyDescent="0.2">
      <c r="B852" s="27">
        <v>849</v>
      </c>
      <c r="C852" s="20" t="s">
        <v>8873</v>
      </c>
      <c r="D852" s="20" t="s">
        <v>138</v>
      </c>
      <c r="E852" s="20" t="s">
        <v>8874</v>
      </c>
      <c r="F852" s="22">
        <v>45665</v>
      </c>
      <c r="G852" s="22">
        <v>51143</v>
      </c>
      <c r="H852" s="34">
        <v>1000</v>
      </c>
    </row>
    <row r="853" spans="2:8" s="31" customFormat="1" x14ac:dyDescent="0.2">
      <c r="B853" s="27">
        <v>850</v>
      </c>
      <c r="C853" s="20" t="s">
        <v>8902</v>
      </c>
      <c r="D853" s="20" t="s">
        <v>138</v>
      </c>
      <c r="E853" s="20" t="s">
        <v>8903</v>
      </c>
      <c r="F853" s="22">
        <v>45672</v>
      </c>
      <c r="G853" s="22">
        <v>51150</v>
      </c>
      <c r="H853" s="34">
        <v>1000</v>
      </c>
    </row>
    <row r="854" spans="2:8" s="31" customFormat="1" x14ac:dyDescent="0.2">
      <c r="B854" s="27">
        <v>851</v>
      </c>
      <c r="C854" s="21" t="s">
        <v>10511</v>
      </c>
      <c r="D854" s="21" t="s">
        <v>138</v>
      </c>
      <c r="E854" s="21" t="s">
        <v>10512</v>
      </c>
      <c r="F854" s="23">
        <v>46050</v>
      </c>
      <c r="G854" s="23">
        <v>51163</v>
      </c>
      <c r="H854" s="35">
        <v>1500</v>
      </c>
    </row>
    <row r="855" spans="2:8" s="31" customFormat="1" x14ac:dyDescent="0.2">
      <c r="B855" s="27">
        <v>852</v>
      </c>
      <c r="C855" s="21" t="s">
        <v>9794</v>
      </c>
      <c r="D855" s="21" t="s">
        <v>138</v>
      </c>
      <c r="E855" s="21" t="s">
        <v>8903</v>
      </c>
      <c r="F855" s="23">
        <v>45875</v>
      </c>
      <c r="G855" s="23">
        <v>51354</v>
      </c>
      <c r="H855" s="35">
        <v>2000</v>
      </c>
    </row>
    <row r="856" spans="2:8" s="31" customFormat="1" x14ac:dyDescent="0.2">
      <c r="B856" s="27">
        <v>853</v>
      </c>
      <c r="C856" s="21" t="s">
        <v>10141</v>
      </c>
      <c r="D856" s="21" t="s">
        <v>138</v>
      </c>
      <c r="E856" s="21" t="s">
        <v>10142</v>
      </c>
      <c r="F856" s="23">
        <v>45973</v>
      </c>
      <c r="G856" s="23">
        <v>51452</v>
      </c>
      <c r="H856" s="35">
        <v>1500</v>
      </c>
    </row>
    <row r="857" spans="2:8" s="31" customFormat="1" x14ac:dyDescent="0.2">
      <c r="B857" s="27">
        <v>854</v>
      </c>
      <c r="C857" s="21" t="s">
        <v>10680</v>
      </c>
      <c r="D857" s="21" t="s">
        <v>138</v>
      </c>
      <c r="E857" s="21" t="s">
        <v>10681</v>
      </c>
      <c r="F857" s="23">
        <v>46078</v>
      </c>
      <c r="G857" s="23">
        <v>51557</v>
      </c>
      <c r="H857" s="35">
        <v>1500</v>
      </c>
    </row>
    <row r="858" spans="2:8" s="31" customFormat="1" x14ac:dyDescent="0.2">
      <c r="B858" s="27">
        <v>855</v>
      </c>
      <c r="C858" s="20" t="s">
        <v>10024</v>
      </c>
      <c r="D858" s="20" t="s">
        <v>138</v>
      </c>
      <c r="E858" s="20" t="s">
        <v>10025</v>
      </c>
      <c r="F858" s="22">
        <v>45931</v>
      </c>
      <c r="G858" s="22">
        <v>52505</v>
      </c>
      <c r="H858" s="34">
        <v>2000</v>
      </c>
    </row>
    <row r="859" spans="2:8" s="31" customFormat="1" x14ac:dyDescent="0.2">
      <c r="B859" s="27">
        <v>856</v>
      </c>
      <c r="C859" s="27" t="s">
        <v>10459</v>
      </c>
      <c r="D859" s="20" t="s">
        <v>138</v>
      </c>
      <c r="E859" s="20" t="s">
        <v>10460</v>
      </c>
      <c r="F859" s="22">
        <v>46036</v>
      </c>
      <c r="G859" s="22">
        <v>52610</v>
      </c>
      <c r="H859" s="34">
        <v>1500</v>
      </c>
    </row>
    <row r="860" spans="2:8" s="31" customFormat="1" x14ac:dyDescent="0.2">
      <c r="B860" s="27">
        <v>857</v>
      </c>
      <c r="C860" s="20" t="s">
        <v>8926</v>
      </c>
      <c r="D860" s="20" t="s">
        <v>138</v>
      </c>
      <c r="E860" s="20" t="s">
        <v>8927</v>
      </c>
      <c r="F860" s="22">
        <v>45679</v>
      </c>
      <c r="G860" s="22">
        <v>52984</v>
      </c>
      <c r="H860" s="34">
        <v>1000</v>
      </c>
    </row>
    <row r="861" spans="2:8" s="31" customFormat="1" x14ac:dyDescent="0.2">
      <c r="B861" s="27">
        <v>858</v>
      </c>
      <c r="C861" s="20" t="s">
        <v>8944</v>
      </c>
      <c r="D861" s="20" t="s">
        <v>138</v>
      </c>
      <c r="E861" s="20" t="s">
        <v>8945</v>
      </c>
      <c r="F861" s="22">
        <v>45686</v>
      </c>
      <c r="G861" s="22">
        <v>52991</v>
      </c>
      <c r="H861" s="34">
        <v>1000</v>
      </c>
    </row>
    <row r="862" spans="2:8" s="31" customFormat="1" x14ac:dyDescent="0.2">
      <c r="B862" s="27">
        <v>859</v>
      </c>
      <c r="C862" s="20" t="s">
        <v>8989</v>
      </c>
      <c r="D862" s="20" t="s">
        <v>138</v>
      </c>
      <c r="E862" s="20" t="s">
        <v>8990</v>
      </c>
      <c r="F862" s="22">
        <v>45693</v>
      </c>
      <c r="G862" s="22">
        <v>52998</v>
      </c>
      <c r="H862" s="34">
        <v>1000</v>
      </c>
    </row>
    <row r="863" spans="2:8" s="31" customFormat="1" x14ac:dyDescent="0.2">
      <c r="B863" s="27">
        <v>860</v>
      </c>
      <c r="C863" s="20" t="s">
        <v>9023</v>
      </c>
      <c r="D863" s="20" t="s">
        <v>138</v>
      </c>
      <c r="E863" s="20" t="s">
        <v>9024</v>
      </c>
      <c r="F863" s="22">
        <v>45700</v>
      </c>
      <c r="G863" s="22">
        <v>53005</v>
      </c>
      <c r="H863" s="34">
        <v>1000</v>
      </c>
    </row>
    <row r="864" spans="2:8" s="31" customFormat="1" x14ac:dyDescent="0.2">
      <c r="B864" s="27">
        <v>861</v>
      </c>
      <c r="C864" s="20" t="s">
        <v>9047</v>
      </c>
      <c r="D864" s="20" t="s">
        <v>138</v>
      </c>
      <c r="E864" s="20" t="s">
        <v>9024</v>
      </c>
      <c r="F864" s="22">
        <v>45708</v>
      </c>
      <c r="G864" s="22">
        <v>53013</v>
      </c>
      <c r="H864" s="34">
        <v>1000</v>
      </c>
    </row>
    <row r="865" spans="2:9" s="31" customFormat="1" x14ac:dyDescent="0.2">
      <c r="B865" s="27">
        <v>862</v>
      </c>
      <c r="C865" s="21" t="s">
        <v>9994</v>
      </c>
      <c r="D865" s="21" t="s">
        <v>138</v>
      </c>
      <c r="E865" s="21" t="s">
        <v>9995</v>
      </c>
      <c r="F865" s="23">
        <v>45924</v>
      </c>
      <c r="G865" s="23">
        <v>53229</v>
      </c>
      <c r="H865" s="35">
        <v>2000</v>
      </c>
    </row>
    <row r="866" spans="2:9" s="31" customFormat="1" x14ac:dyDescent="0.2">
      <c r="B866" s="27">
        <v>863</v>
      </c>
      <c r="C866" s="21" t="s">
        <v>10074</v>
      </c>
      <c r="D866" s="21" t="s">
        <v>138</v>
      </c>
      <c r="E866" s="21" t="s">
        <v>10075</v>
      </c>
      <c r="F866" s="23">
        <v>45945</v>
      </c>
      <c r="G866" s="23">
        <v>53250</v>
      </c>
      <c r="H866" s="35">
        <v>1500</v>
      </c>
    </row>
    <row r="867" spans="2:9" s="31" customFormat="1" x14ac:dyDescent="0.2">
      <c r="B867" s="27">
        <v>864</v>
      </c>
      <c r="C867" s="20" t="s">
        <v>10188</v>
      </c>
      <c r="D867" s="20" t="s">
        <v>138</v>
      </c>
      <c r="E867" s="20" t="s">
        <v>10189</v>
      </c>
      <c r="F867" s="22">
        <v>45987</v>
      </c>
      <c r="G867" s="22">
        <v>53292</v>
      </c>
      <c r="H867" s="34">
        <v>1500</v>
      </c>
    </row>
    <row r="868" spans="2:9" s="31" customFormat="1" x14ac:dyDescent="0.2">
      <c r="B868" s="27">
        <v>865</v>
      </c>
      <c r="C868" s="20" t="s">
        <v>10026</v>
      </c>
      <c r="D868" s="20" t="s">
        <v>138</v>
      </c>
      <c r="E868" s="20" t="s">
        <v>10027</v>
      </c>
      <c r="F868" s="22">
        <v>45931</v>
      </c>
      <c r="G868" s="22">
        <v>54697</v>
      </c>
      <c r="H868" s="34">
        <v>2000</v>
      </c>
    </row>
    <row r="869" spans="2:9" s="31" customFormat="1" x14ac:dyDescent="0.2">
      <c r="B869" s="27">
        <v>866</v>
      </c>
      <c r="C869" s="21" t="s">
        <v>10513</v>
      </c>
      <c r="D869" s="21" t="s">
        <v>138</v>
      </c>
      <c r="E869" s="21" t="s">
        <v>10514</v>
      </c>
      <c r="F869" s="23">
        <v>46050</v>
      </c>
      <c r="G869" s="23">
        <v>54816</v>
      </c>
      <c r="H869" s="35">
        <v>1500</v>
      </c>
    </row>
    <row r="870" spans="2:9" s="31" customFormat="1" x14ac:dyDescent="0.2">
      <c r="B870" s="27">
        <v>867</v>
      </c>
      <c r="C870" s="21" t="s">
        <v>9996</v>
      </c>
      <c r="D870" s="21" t="s">
        <v>138</v>
      </c>
      <c r="E870" s="21" t="s">
        <v>9997</v>
      </c>
      <c r="F870" s="23">
        <v>45924</v>
      </c>
      <c r="G870" s="23">
        <v>55055</v>
      </c>
      <c r="H870" s="35">
        <v>2000</v>
      </c>
    </row>
    <row r="871" spans="2:9" s="31" customFormat="1" x14ac:dyDescent="0.2">
      <c r="B871" s="27">
        <v>868</v>
      </c>
      <c r="C871" s="27" t="s">
        <v>10461</v>
      </c>
      <c r="D871" s="20" t="s">
        <v>138</v>
      </c>
      <c r="E871" s="20" t="s">
        <v>10462</v>
      </c>
      <c r="F871" s="22">
        <v>46036</v>
      </c>
      <c r="G871" s="22">
        <v>55167</v>
      </c>
      <c r="H871" s="34">
        <v>1500</v>
      </c>
    </row>
    <row r="872" spans="2:9" s="31" customFormat="1" x14ac:dyDescent="0.2">
      <c r="B872" s="27">
        <v>869</v>
      </c>
      <c r="C872" s="20" t="s">
        <v>10595</v>
      </c>
      <c r="D872" s="20" t="s">
        <v>138</v>
      </c>
      <c r="E872" s="20" t="s">
        <v>10596</v>
      </c>
      <c r="F872" s="22">
        <v>46064</v>
      </c>
      <c r="G872" s="22">
        <v>55560</v>
      </c>
      <c r="H872" s="34">
        <v>1500</v>
      </c>
      <c r="I872" s="41"/>
    </row>
    <row r="873" spans="2:9" s="31" customFormat="1" x14ac:dyDescent="0.2">
      <c r="B873" s="27">
        <v>870</v>
      </c>
      <c r="C873" s="21" t="s">
        <v>10682</v>
      </c>
      <c r="D873" s="21" t="s">
        <v>138</v>
      </c>
      <c r="E873" s="21" t="s">
        <v>10683</v>
      </c>
      <c r="F873" s="23">
        <v>46078</v>
      </c>
      <c r="G873" s="23">
        <v>56305</v>
      </c>
      <c r="H873" s="35">
        <v>1600</v>
      </c>
    </row>
    <row r="874" spans="2:9" s="31" customFormat="1" x14ac:dyDescent="0.2">
      <c r="B874" s="27">
        <v>871</v>
      </c>
      <c r="C874" s="21" t="s">
        <v>9825</v>
      </c>
      <c r="D874" s="21" t="s">
        <v>138</v>
      </c>
      <c r="E874" s="21" t="s">
        <v>9826</v>
      </c>
      <c r="F874" s="23">
        <v>45882</v>
      </c>
      <c r="G874" s="23">
        <v>56839</v>
      </c>
      <c r="H874" s="35">
        <v>2000</v>
      </c>
    </row>
    <row r="875" spans="2:9" s="31" customFormat="1" x14ac:dyDescent="0.2">
      <c r="B875" s="27">
        <v>872</v>
      </c>
      <c r="C875" s="20" t="s">
        <v>454</v>
      </c>
      <c r="D875" s="20" t="s">
        <v>37</v>
      </c>
      <c r="E875" s="20" t="s">
        <v>455</v>
      </c>
      <c r="F875" s="22">
        <v>42438</v>
      </c>
      <c r="G875" s="22">
        <v>46090</v>
      </c>
      <c r="H875" s="34">
        <v>700</v>
      </c>
    </row>
    <row r="876" spans="2:9" s="31" customFormat="1" x14ac:dyDescent="0.2">
      <c r="B876" s="27">
        <v>873</v>
      </c>
      <c r="C876" s="20" t="s">
        <v>2434</v>
      </c>
      <c r="D876" s="20" t="s">
        <v>37</v>
      </c>
      <c r="E876" s="20" t="s">
        <v>2435</v>
      </c>
      <c r="F876" s="22">
        <v>43544</v>
      </c>
      <c r="G876" s="22">
        <v>46101</v>
      </c>
      <c r="H876" s="34">
        <v>700</v>
      </c>
    </row>
    <row r="877" spans="2:9" s="31" customFormat="1" x14ac:dyDescent="0.2">
      <c r="B877" s="27">
        <v>874</v>
      </c>
      <c r="C877" s="20" t="s">
        <v>478</v>
      </c>
      <c r="D877" s="20" t="s">
        <v>37</v>
      </c>
      <c r="E877" s="20" t="s">
        <v>479</v>
      </c>
      <c r="F877" s="22">
        <v>42452</v>
      </c>
      <c r="G877" s="22">
        <v>46104</v>
      </c>
      <c r="H877" s="34">
        <v>450</v>
      </c>
    </row>
    <row r="878" spans="2:9" s="31" customFormat="1" x14ac:dyDescent="0.2">
      <c r="B878" s="27">
        <v>875</v>
      </c>
      <c r="C878" s="20" t="s">
        <v>2739</v>
      </c>
      <c r="D878" s="20" t="s">
        <v>37</v>
      </c>
      <c r="E878" s="20" t="s">
        <v>2740</v>
      </c>
      <c r="F878" s="22">
        <v>43705</v>
      </c>
      <c r="G878" s="22">
        <v>46262</v>
      </c>
      <c r="H878" s="34">
        <f>1000+1000</f>
        <v>2000</v>
      </c>
    </row>
    <row r="879" spans="2:9" s="31" customFormat="1" x14ac:dyDescent="0.2">
      <c r="B879" s="27">
        <v>876</v>
      </c>
      <c r="C879" s="20" t="s">
        <v>4129</v>
      </c>
      <c r="D879" s="20" t="s">
        <v>37</v>
      </c>
      <c r="E879" s="20" t="s">
        <v>4130</v>
      </c>
      <c r="F879" s="22">
        <v>44174</v>
      </c>
      <c r="G879" s="22">
        <v>46365</v>
      </c>
      <c r="H879" s="34">
        <v>1000</v>
      </c>
    </row>
    <row r="880" spans="2:9" s="31" customFormat="1" x14ac:dyDescent="0.2">
      <c r="B880" s="27">
        <v>877</v>
      </c>
      <c r="C880" s="20" t="s">
        <v>4179</v>
      </c>
      <c r="D880" s="20" t="s">
        <v>37</v>
      </c>
      <c r="E880" s="20" t="s">
        <v>4180</v>
      </c>
      <c r="F880" s="22">
        <v>44195</v>
      </c>
      <c r="G880" s="22">
        <v>46386</v>
      </c>
      <c r="H880" s="34">
        <v>1000</v>
      </c>
    </row>
    <row r="881" spans="2:8" s="31" customFormat="1" x14ac:dyDescent="0.2">
      <c r="B881" s="27">
        <v>878</v>
      </c>
      <c r="C881" s="20" t="s">
        <v>4233</v>
      </c>
      <c r="D881" s="20" t="s">
        <v>37</v>
      </c>
      <c r="E881" s="20" t="s">
        <v>4234</v>
      </c>
      <c r="F881" s="22">
        <v>44209</v>
      </c>
      <c r="G881" s="22">
        <v>46400</v>
      </c>
      <c r="H881" s="34">
        <v>1000</v>
      </c>
    </row>
    <row r="882" spans="2:8" s="31" customFormat="1" x14ac:dyDescent="0.2">
      <c r="B882" s="27">
        <v>879</v>
      </c>
      <c r="C882" s="20" t="s">
        <v>936</v>
      </c>
      <c r="D882" s="20" t="s">
        <v>37</v>
      </c>
      <c r="E882" s="20" t="s">
        <v>937</v>
      </c>
      <c r="F882" s="22">
        <v>42760</v>
      </c>
      <c r="G882" s="22">
        <v>46412</v>
      </c>
      <c r="H882" s="34">
        <v>1200</v>
      </c>
    </row>
    <row r="883" spans="2:8" s="31" customFormat="1" x14ac:dyDescent="0.2">
      <c r="B883" s="27">
        <v>880</v>
      </c>
      <c r="C883" s="20" t="s">
        <v>4267</v>
      </c>
      <c r="D883" s="20" t="s">
        <v>37</v>
      </c>
      <c r="E883" s="20" t="s">
        <v>4268</v>
      </c>
      <c r="F883" s="22">
        <v>44223</v>
      </c>
      <c r="G883" s="22">
        <v>46414</v>
      </c>
      <c r="H883" s="34">
        <v>1000</v>
      </c>
    </row>
    <row r="884" spans="2:8" s="31" customFormat="1" x14ac:dyDescent="0.2">
      <c r="B884" s="27">
        <v>881</v>
      </c>
      <c r="C884" s="20" t="s">
        <v>1000</v>
      </c>
      <c r="D884" s="20" t="s">
        <v>37</v>
      </c>
      <c r="E884" s="20" t="s">
        <v>1001</v>
      </c>
      <c r="F884" s="22">
        <v>42795</v>
      </c>
      <c r="G884" s="22">
        <v>46447</v>
      </c>
      <c r="H884" s="34">
        <v>1600</v>
      </c>
    </row>
    <row r="885" spans="2:8" s="31" customFormat="1" x14ac:dyDescent="0.2">
      <c r="B885" s="27">
        <v>882</v>
      </c>
      <c r="C885" s="20" t="s">
        <v>1032</v>
      </c>
      <c r="D885" s="20" t="s">
        <v>37</v>
      </c>
      <c r="E885" s="20" t="s">
        <v>1033</v>
      </c>
      <c r="F885" s="22">
        <v>42809</v>
      </c>
      <c r="G885" s="22">
        <v>46461</v>
      </c>
      <c r="H885" s="34">
        <v>1400</v>
      </c>
    </row>
    <row r="886" spans="2:8" s="31" customFormat="1" x14ac:dyDescent="0.2">
      <c r="B886" s="27">
        <v>883</v>
      </c>
      <c r="C886" s="20" t="s">
        <v>2823</v>
      </c>
      <c r="D886" s="20" t="s">
        <v>37</v>
      </c>
      <c r="E886" s="20" t="s">
        <v>2824</v>
      </c>
      <c r="F886" s="22">
        <v>43733</v>
      </c>
      <c r="G886" s="22">
        <v>46655</v>
      </c>
      <c r="H886" s="34">
        <v>1000</v>
      </c>
    </row>
    <row r="887" spans="2:8" s="31" customFormat="1" x14ac:dyDescent="0.2">
      <c r="B887" s="27">
        <v>884</v>
      </c>
      <c r="C887" s="20" t="s">
        <v>1345</v>
      </c>
      <c r="D887" s="20" t="s">
        <v>37</v>
      </c>
      <c r="E887" s="20" t="s">
        <v>1346</v>
      </c>
      <c r="F887" s="22">
        <v>43005</v>
      </c>
      <c r="G887" s="22">
        <v>46657</v>
      </c>
      <c r="H887" s="34">
        <v>2000</v>
      </c>
    </row>
    <row r="888" spans="2:8" s="31" customFormat="1" x14ac:dyDescent="0.2">
      <c r="B888" s="27">
        <v>885</v>
      </c>
      <c r="C888" s="20" t="s">
        <v>1465</v>
      </c>
      <c r="D888" s="20" t="s">
        <v>37</v>
      </c>
      <c r="E888" s="20" t="s">
        <v>1466</v>
      </c>
      <c r="F888" s="22">
        <v>43068</v>
      </c>
      <c r="G888" s="22">
        <v>46720</v>
      </c>
      <c r="H888" s="34">
        <v>1000</v>
      </c>
    </row>
    <row r="889" spans="2:8" s="31" customFormat="1" x14ac:dyDescent="0.2">
      <c r="B889" s="27">
        <v>886</v>
      </c>
      <c r="C889" s="20" t="s">
        <v>2995</v>
      </c>
      <c r="D889" s="20" t="s">
        <v>37</v>
      </c>
      <c r="E889" s="20" t="s">
        <v>2996</v>
      </c>
      <c r="F889" s="22">
        <v>43803</v>
      </c>
      <c r="G889" s="22">
        <v>46725</v>
      </c>
      <c r="H889" s="34">
        <v>2000</v>
      </c>
    </row>
    <row r="890" spans="2:8" s="31" customFormat="1" x14ac:dyDescent="0.2">
      <c r="B890" s="27">
        <v>887</v>
      </c>
      <c r="C890" s="20" t="s">
        <v>1541</v>
      </c>
      <c r="D890" s="20" t="s">
        <v>37</v>
      </c>
      <c r="E890" s="20" t="s">
        <v>1542</v>
      </c>
      <c r="F890" s="22">
        <v>43103</v>
      </c>
      <c r="G890" s="22">
        <v>46755</v>
      </c>
      <c r="H890" s="34">
        <v>1000</v>
      </c>
    </row>
    <row r="891" spans="2:8" s="31" customFormat="1" x14ac:dyDescent="0.2">
      <c r="B891" s="27">
        <v>888</v>
      </c>
      <c r="C891" s="20" t="s">
        <v>1597</v>
      </c>
      <c r="D891" s="20" t="s">
        <v>37</v>
      </c>
      <c r="E891" s="20" t="s">
        <v>1598</v>
      </c>
      <c r="F891" s="22">
        <v>43131</v>
      </c>
      <c r="G891" s="22">
        <v>46783</v>
      </c>
      <c r="H891" s="34">
        <v>1100</v>
      </c>
    </row>
    <row r="892" spans="2:8" s="31" customFormat="1" x14ac:dyDescent="0.2">
      <c r="B892" s="27">
        <v>889</v>
      </c>
      <c r="C892" s="20" t="s">
        <v>1672</v>
      </c>
      <c r="D892" s="20" t="s">
        <v>37</v>
      </c>
      <c r="E892" s="20" t="s">
        <v>1673</v>
      </c>
      <c r="F892" s="22">
        <v>43159</v>
      </c>
      <c r="G892" s="22">
        <v>46811</v>
      </c>
      <c r="H892" s="34">
        <v>500</v>
      </c>
    </row>
    <row r="893" spans="2:8" s="31" customFormat="1" x14ac:dyDescent="0.2">
      <c r="B893" s="27">
        <v>890</v>
      </c>
      <c r="C893" s="20" t="s">
        <v>1692</v>
      </c>
      <c r="D893" s="20" t="s">
        <v>37</v>
      </c>
      <c r="E893" s="20" t="s">
        <v>1693</v>
      </c>
      <c r="F893" s="22">
        <v>43166</v>
      </c>
      <c r="G893" s="22">
        <v>46819</v>
      </c>
      <c r="H893" s="34">
        <v>750</v>
      </c>
    </row>
    <row r="894" spans="2:8" s="31" customFormat="1" x14ac:dyDescent="0.2">
      <c r="B894" s="27">
        <v>891</v>
      </c>
      <c r="C894" s="20" t="s">
        <v>1713</v>
      </c>
      <c r="D894" s="20" t="s">
        <v>37</v>
      </c>
      <c r="E894" s="20" t="s">
        <v>1714</v>
      </c>
      <c r="F894" s="22">
        <v>43173</v>
      </c>
      <c r="G894" s="22">
        <v>46826</v>
      </c>
      <c r="H894" s="34">
        <v>500</v>
      </c>
    </row>
    <row r="895" spans="2:8" s="31" customFormat="1" x14ac:dyDescent="0.2">
      <c r="B895" s="27">
        <v>892</v>
      </c>
      <c r="C895" s="20" t="s">
        <v>1737</v>
      </c>
      <c r="D895" s="20" t="s">
        <v>37</v>
      </c>
      <c r="E895" s="20" t="s">
        <v>1738</v>
      </c>
      <c r="F895" s="22">
        <v>43180</v>
      </c>
      <c r="G895" s="22">
        <v>46833</v>
      </c>
      <c r="H895" s="34">
        <v>500</v>
      </c>
    </row>
    <row r="896" spans="2:8" s="31" customFormat="1" x14ac:dyDescent="0.2">
      <c r="B896" s="27">
        <v>893</v>
      </c>
      <c r="C896" s="20" t="s">
        <v>1754</v>
      </c>
      <c r="D896" s="20" t="s">
        <v>37</v>
      </c>
      <c r="E896" s="20" t="s">
        <v>1755</v>
      </c>
      <c r="F896" s="22">
        <v>43186</v>
      </c>
      <c r="G896" s="22">
        <v>46839</v>
      </c>
      <c r="H896" s="34">
        <v>750</v>
      </c>
    </row>
    <row r="897" spans="2:8" s="31" customFormat="1" x14ac:dyDescent="0.2">
      <c r="B897" s="27">
        <v>894</v>
      </c>
      <c r="C897" s="20" t="s">
        <v>4767</v>
      </c>
      <c r="D897" s="20" t="s">
        <v>37</v>
      </c>
      <c r="E897" s="20" t="s">
        <v>4768</v>
      </c>
      <c r="F897" s="22">
        <v>44384</v>
      </c>
      <c r="G897" s="22">
        <v>46941</v>
      </c>
      <c r="H897" s="34">
        <f>1000+500</f>
        <v>1500</v>
      </c>
    </row>
    <row r="898" spans="2:8" s="31" customFormat="1" x14ac:dyDescent="0.2">
      <c r="B898" s="27">
        <v>895</v>
      </c>
      <c r="C898" s="20" t="s">
        <v>4918</v>
      </c>
      <c r="D898" s="20" t="s">
        <v>37</v>
      </c>
      <c r="E898" s="20" t="s">
        <v>4919</v>
      </c>
      <c r="F898" s="22">
        <v>44454</v>
      </c>
      <c r="G898" s="22">
        <v>47011</v>
      </c>
      <c r="H898" s="34">
        <f>1000+1000</f>
        <v>2000</v>
      </c>
    </row>
    <row r="899" spans="2:8" s="31" customFormat="1" x14ac:dyDescent="0.2">
      <c r="B899" s="27">
        <v>896</v>
      </c>
      <c r="C899" s="20" t="s">
        <v>4986</v>
      </c>
      <c r="D899" s="20" t="s">
        <v>37</v>
      </c>
      <c r="E899" s="20" t="s">
        <v>4987</v>
      </c>
      <c r="F899" s="22">
        <v>44475</v>
      </c>
      <c r="G899" s="22">
        <v>47032</v>
      </c>
      <c r="H899" s="34">
        <f>1000+500</f>
        <v>1500</v>
      </c>
    </row>
    <row r="900" spans="2:8" s="31" customFormat="1" x14ac:dyDescent="0.2">
      <c r="B900" s="27">
        <v>897</v>
      </c>
      <c r="C900" s="20" t="s">
        <v>5044</v>
      </c>
      <c r="D900" s="20" t="s">
        <v>37</v>
      </c>
      <c r="E900" s="20" t="s">
        <v>5045</v>
      </c>
      <c r="F900" s="22">
        <v>44496</v>
      </c>
      <c r="G900" s="22">
        <v>47053</v>
      </c>
      <c r="H900" s="34">
        <f>1000+970</f>
        <v>1970</v>
      </c>
    </row>
    <row r="901" spans="2:8" s="31" customFormat="1" x14ac:dyDescent="0.2">
      <c r="B901" s="27">
        <v>898</v>
      </c>
      <c r="C901" s="20" t="s">
        <v>7658</v>
      </c>
      <c r="D901" s="20" t="s">
        <v>37</v>
      </c>
      <c r="E901" s="20" t="s">
        <v>7659</v>
      </c>
      <c r="F901" s="22">
        <v>45336</v>
      </c>
      <c r="G901" s="22">
        <v>47163</v>
      </c>
      <c r="H901" s="34">
        <v>1000</v>
      </c>
    </row>
    <row r="902" spans="2:8" s="31" customFormat="1" x14ac:dyDescent="0.2">
      <c r="B902" s="27">
        <v>899</v>
      </c>
      <c r="C902" s="20" t="s">
        <v>7683</v>
      </c>
      <c r="D902" s="20" t="s">
        <v>37</v>
      </c>
      <c r="E902" s="20" t="s">
        <v>7684</v>
      </c>
      <c r="F902" s="22">
        <v>45343</v>
      </c>
      <c r="G902" s="22">
        <v>47170</v>
      </c>
      <c r="H902" s="34">
        <v>1000</v>
      </c>
    </row>
    <row r="903" spans="2:8" s="31" customFormat="1" x14ac:dyDescent="0.2">
      <c r="B903" s="27">
        <v>900</v>
      </c>
      <c r="C903" s="20" t="s">
        <v>4371</v>
      </c>
      <c r="D903" s="20" t="s">
        <v>37</v>
      </c>
      <c r="E903" s="20" t="s">
        <v>4372</v>
      </c>
      <c r="F903" s="22">
        <v>44251</v>
      </c>
      <c r="G903" s="22">
        <v>47173</v>
      </c>
      <c r="H903" s="34">
        <f>1000+500</f>
        <v>1500</v>
      </c>
    </row>
    <row r="904" spans="2:8" s="31" customFormat="1" x14ac:dyDescent="0.2">
      <c r="B904" s="27">
        <v>901</v>
      </c>
      <c r="C904" s="20" t="s">
        <v>4462</v>
      </c>
      <c r="D904" s="20" t="s">
        <v>37</v>
      </c>
      <c r="E904" s="20" t="s">
        <v>4463</v>
      </c>
      <c r="F904" s="22">
        <v>44272</v>
      </c>
      <c r="G904" s="22">
        <v>47194</v>
      </c>
      <c r="H904" s="34">
        <v>1000</v>
      </c>
    </row>
    <row r="905" spans="2:8" s="31" customFormat="1" x14ac:dyDescent="0.2">
      <c r="B905" s="27">
        <v>902</v>
      </c>
      <c r="C905" s="20" t="s">
        <v>4487</v>
      </c>
      <c r="D905" s="20" t="s">
        <v>37</v>
      </c>
      <c r="E905" s="20" t="s">
        <v>4488</v>
      </c>
      <c r="F905" s="22">
        <v>44279</v>
      </c>
      <c r="G905" s="22">
        <v>47201</v>
      </c>
      <c r="H905" s="34">
        <f>1000+500</f>
        <v>1500</v>
      </c>
    </row>
    <row r="906" spans="2:8" s="31" customFormat="1" x14ac:dyDescent="0.2">
      <c r="B906" s="27">
        <v>903</v>
      </c>
      <c r="C906" s="20" t="s">
        <v>8505</v>
      </c>
      <c r="D906" s="20" t="s">
        <v>37</v>
      </c>
      <c r="E906" s="20" t="s">
        <v>8506</v>
      </c>
      <c r="F906" s="22">
        <v>45554</v>
      </c>
      <c r="G906" s="22">
        <v>47380</v>
      </c>
      <c r="H906" s="34">
        <f>1000+500+500</f>
        <v>2000</v>
      </c>
    </row>
    <row r="907" spans="2:8" s="31" customFormat="1" x14ac:dyDescent="0.2">
      <c r="B907" s="27">
        <v>904</v>
      </c>
      <c r="C907" s="20" t="s">
        <v>3068</v>
      </c>
      <c r="D907" s="20" t="s">
        <v>37</v>
      </c>
      <c r="E907" s="20" t="s">
        <v>3069</v>
      </c>
      <c r="F907" s="22">
        <v>43838</v>
      </c>
      <c r="G907" s="22">
        <v>47491</v>
      </c>
      <c r="H907" s="34">
        <v>1000</v>
      </c>
    </row>
    <row r="908" spans="2:8" s="31" customFormat="1" x14ac:dyDescent="0.2">
      <c r="B908" s="27">
        <v>905</v>
      </c>
      <c r="C908" s="20" t="s">
        <v>3112</v>
      </c>
      <c r="D908" s="20" t="s">
        <v>37</v>
      </c>
      <c r="E908" s="20" t="s">
        <v>3113</v>
      </c>
      <c r="F908" s="22">
        <v>43859</v>
      </c>
      <c r="G908" s="22">
        <v>47512</v>
      </c>
      <c r="H908" s="34">
        <f>1000+1000</f>
        <v>2000</v>
      </c>
    </row>
    <row r="909" spans="2:8" s="31" customFormat="1" x14ac:dyDescent="0.2">
      <c r="B909" s="27">
        <v>906</v>
      </c>
      <c r="C909" s="20" t="s">
        <v>7660</v>
      </c>
      <c r="D909" s="20" t="s">
        <v>37</v>
      </c>
      <c r="E909" s="20" t="s">
        <v>7661</v>
      </c>
      <c r="F909" s="22">
        <v>45336</v>
      </c>
      <c r="G909" s="22">
        <v>47528</v>
      </c>
      <c r="H909" s="34">
        <v>1000</v>
      </c>
    </row>
    <row r="910" spans="2:8" s="31" customFormat="1" x14ac:dyDescent="0.2">
      <c r="B910" s="27">
        <v>907</v>
      </c>
      <c r="C910" s="20" t="s">
        <v>7685</v>
      </c>
      <c r="D910" s="20" t="s">
        <v>37</v>
      </c>
      <c r="E910" s="20" t="s">
        <v>7060</v>
      </c>
      <c r="F910" s="22">
        <v>45343</v>
      </c>
      <c r="G910" s="22">
        <v>47535</v>
      </c>
      <c r="H910" s="34">
        <v>1000</v>
      </c>
    </row>
    <row r="911" spans="2:8" s="31" customFormat="1" x14ac:dyDescent="0.2">
      <c r="B911" s="27">
        <v>908</v>
      </c>
      <c r="C911" s="20" t="s">
        <v>3240</v>
      </c>
      <c r="D911" s="20" t="s">
        <v>37</v>
      </c>
      <c r="E911" s="20" t="s">
        <v>3241</v>
      </c>
      <c r="F911" s="22">
        <v>43894</v>
      </c>
      <c r="G911" s="22">
        <v>47546</v>
      </c>
      <c r="H911" s="34">
        <v>1000</v>
      </c>
    </row>
    <row r="912" spans="2:8" s="31" customFormat="1" x14ac:dyDescent="0.2">
      <c r="B912" s="27">
        <v>909</v>
      </c>
      <c r="C912" s="20" t="s">
        <v>3312</v>
      </c>
      <c r="D912" s="20" t="s">
        <v>37</v>
      </c>
      <c r="E912" s="20" t="s">
        <v>3313</v>
      </c>
      <c r="F912" s="22">
        <v>43908</v>
      </c>
      <c r="G912" s="22">
        <v>47560</v>
      </c>
      <c r="H912" s="34">
        <f>1000+1000</f>
        <v>2000</v>
      </c>
    </row>
    <row r="913" spans="2:8" s="31" customFormat="1" x14ac:dyDescent="0.2">
      <c r="B913" s="27">
        <v>910</v>
      </c>
      <c r="C913" s="20" t="s">
        <v>3366</v>
      </c>
      <c r="D913" s="20" t="s">
        <v>37</v>
      </c>
      <c r="E913" s="20" t="s">
        <v>3367</v>
      </c>
      <c r="F913" s="22">
        <v>43914</v>
      </c>
      <c r="G913" s="22">
        <v>47566</v>
      </c>
      <c r="H913" s="34">
        <v>1000</v>
      </c>
    </row>
    <row r="914" spans="2:8" s="31" customFormat="1" x14ac:dyDescent="0.2">
      <c r="B914" s="27">
        <v>911</v>
      </c>
      <c r="C914" s="20" t="s">
        <v>3372</v>
      </c>
      <c r="D914" s="20" t="s">
        <v>37</v>
      </c>
      <c r="E914" s="20" t="s">
        <v>3373</v>
      </c>
      <c r="F914" s="22">
        <v>43921</v>
      </c>
      <c r="G914" s="22">
        <v>47573</v>
      </c>
      <c r="H914" s="34">
        <v>2680</v>
      </c>
    </row>
    <row r="915" spans="2:8" s="31" customFormat="1" x14ac:dyDescent="0.2">
      <c r="B915" s="27">
        <v>912</v>
      </c>
      <c r="C915" s="20" t="s">
        <v>6743</v>
      </c>
      <c r="D915" s="20" t="s">
        <v>37</v>
      </c>
      <c r="E915" s="20" t="s">
        <v>6744</v>
      </c>
      <c r="F915" s="22">
        <v>45084</v>
      </c>
      <c r="G915" s="22">
        <v>47641</v>
      </c>
      <c r="H915" s="34">
        <f>1000+1000</f>
        <v>2000</v>
      </c>
    </row>
    <row r="916" spans="2:8" s="31" customFormat="1" x14ac:dyDescent="0.2">
      <c r="B916" s="27">
        <v>913</v>
      </c>
      <c r="C916" s="20" t="s">
        <v>6809</v>
      </c>
      <c r="D916" s="20" t="s">
        <v>37</v>
      </c>
      <c r="E916" s="20" t="s">
        <v>6810</v>
      </c>
      <c r="F916" s="22">
        <v>45105</v>
      </c>
      <c r="G916" s="22">
        <v>47662</v>
      </c>
      <c r="H916" s="34">
        <f>1000+500</f>
        <v>1500</v>
      </c>
    </row>
    <row r="917" spans="2:8" s="31" customFormat="1" x14ac:dyDescent="0.2">
      <c r="B917" s="27">
        <v>914</v>
      </c>
      <c r="C917" s="20" t="s">
        <v>7059</v>
      </c>
      <c r="D917" s="20" t="s">
        <v>37</v>
      </c>
      <c r="E917" s="20" t="s">
        <v>7060</v>
      </c>
      <c r="F917" s="22">
        <v>45191</v>
      </c>
      <c r="G917" s="22">
        <v>47748</v>
      </c>
      <c r="H917" s="34">
        <v>1000</v>
      </c>
    </row>
    <row r="918" spans="2:8" s="31" customFormat="1" x14ac:dyDescent="0.2">
      <c r="B918" s="27">
        <v>915</v>
      </c>
      <c r="C918" s="20" t="s">
        <v>8527</v>
      </c>
      <c r="D918" s="20" t="s">
        <v>37</v>
      </c>
      <c r="E918" s="20" t="s">
        <v>8528</v>
      </c>
      <c r="F918" s="22">
        <v>45560</v>
      </c>
      <c r="G918" s="22">
        <v>47751</v>
      </c>
      <c r="H918" s="34">
        <f>1000+1000</f>
        <v>2000</v>
      </c>
    </row>
    <row r="919" spans="2:8" s="31" customFormat="1" x14ac:dyDescent="0.2">
      <c r="B919" s="27">
        <v>916</v>
      </c>
      <c r="C919" s="20" t="s">
        <v>7080</v>
      </c>
      <c r="D919" s="20" t="s">
        <v>37</v>
      </c>
      <c r="E919" s="20" t="s">
        <v>7081</v>
      </c>
      <c r="F919" s="22">
        <v>45196</v>
      </c>
      <c r="G919" s="22">
        <v>47753</v>
      </c>
      <c r="H919" s="34">
        <v>1000</v>
      </c>
    </row>
    <row r="920" spans="2:8" s="31" customFormat="1" x14ac:dyDescent="0.2">
      <c r="B920" s="27">
        <v>917</v>
      </c>
      <c r="C920" s="20" t="s">
        <v>7563</v>
      </c>
      <c r="D920" s="20" t="s">
        <v>37</v>
      </c>
      <c r="E920" s="20" t="s">
        <v>7564</v>
      </c>
      <c r="F920" s="22">
        <v>45315</v>
      </c>
      <c r="G920" s="22">
        <v>47872</v>
      </c>
      <c r="H920" s="34">
        <v>1000</v>
      </c>
    </row>
    <row r="921" spans="2:8" s="31" customFormat="1" x14ac:dyDescent="0.2">
      <c r="B921" s="27">
        <v>918</v>
      </c>
      <c r="C921" s="20" t="s">
        <v>7662</v>
      </c>
      <c r="D921" s="20" t="s">
        <v>37</v>
      </c>
      <c r="E921" s="20" t="s">
        <v>7663</v>
      </c>
      <c r="F921" s="22">
        <v>45336</v>
      </c>
      <c r="G921" s="22">
        <v>47893</v>
      </c>
      <c r="H921" s="34">
        <v>1000</v>
      </c>
    </row>
    <row r="922" spans="2:8" s="31" customFormat="1" x14ac:dyDescent="0.2">
      <c r="B922" s="27">
        <v>919</v>
      </c>
      <c r="C922" s="20" t="s">
        <v>7686</v>
      </c>
      <c r="D922" s="20" t="s">
        <v>37</v>
      </c>
      <c r="E922" s="20" t="s">
        <v>7687</v>
      </c>
      <c r="F922" s="22">
        <v>45343</v>
      </c>
      <c r="G922" s="22">
        <v>47900</v>
      </c>
      <c r="H922" s="34">
        <v>1000</v>
      </c>
    </row>
    <row r="923" spans="2:8" s="31" customFormat="1" x14ac:dyDescent="0.2">
      <c r="B923" s="27">
        <v>920</v>
      </c>
      <c r="C923" s="20" t="s">
        <v>6582</v>
      </c>
      <c r="D923" s="20" t="s">
        <v>37</v>
      </c>
      <c r="E923" s="20" t="s">
        <v>6583</v>
      </c>
      <c r="F923" s="22">
        <v>45014</v>
      </c>
      <c r="G923" s="22">
        <v>47936</v>
      </c>
      <c r="H923" s="34">
        <v>2000</v>
      </c>
    </row>
    <row r="924" spans="2:8" s="31" customFormat="1" x14ac:dyDescent="0.2">
      <c r="B924" s="27">
        <v>921</v>
      </c>
      <c r="C924" s="20" t="s">
        <v>6811</v>
      </c>
      <c r="D924" s="20" t="s">
        <v>37</v>
      </c>
      <c r="E924" s="20" t="s">
        <v>6812</v>
      </c>
      <c r="F924" s="22">
        <v>45105</v>
      </c>
      <c r="G924" s="22">
        <v>48027</v>
      </c>
      <c r="H924" s="34">
        <v>1000</v>
      </c>
    </row>
    <row r="925" spans="2:8" s="31" customFormat="1" x14ac:dyDescent="0.2">
      <c r="B925" s="27">
        <v>922</v>
      </c>
      <c r="C925" s="20" t="s">
        <v>7118</v>
      </c>
      <c r="D925" s="20" t="s">
        <v>37</v>
      </c>
      <c r="E925" s="20" t="s">
        <v>7119</v>
      </c>
      <c r="F925" s="22">
        <v>45203</v>
      </c>
      <c r="G925" s="22">
        <v>48125</v>
      </c>
      <c r="H925" s="34">
        <f>1000+1000</f>
        <v>2000</v>
      </c>
    </row>
    <row r="926" spans="2:8" s="31" customFormat="1" x14ac:dyDescent="0.2">
      <c r="B926" s="27">
        <v>923</v>
      </c>
      <c r="C926" s="20" t="s">
        <v>7228</v>
      </c>
      <c r="D926" s="20" t="s">
        <v>37</v>
      </c>
      <c r="E926" s="20" t="s">
        <v>7229</v>
      </c>
      <c r="F926" s="22">
        <v>45231</v>
      </c>
      <c r="G926" s="22">
        <v>48153</v>
      </c>
      <c r="H926" s="34">
        <v>1000</v>
      </c>
    </row>
    <row r="927" spans="2:8" s="31" customFormat="1" x14ac:dyDescent="0.2">
      <c r="B927" s="27">
        <v>924</v>
      </c>
      <c r="C927" s="20" t="s">
        <v>7328</v>
      </c>
      <c r="D927" s="20" t="s">
        <v>37</v>
      </c>
      <c r="E927" s="20" t="s">
        <v>7329</v>
      </c>
      <c r="F927" s="22">
        <v>45259</v>
      </c>
      <c r="G927" s="22">
        <v>48181</v>
      </c>
      <c r="H927" s="34">
        <v>1000</v>
      </c>
    </row>
    <row r="928" spans="2:8" s="31" customFormat="1" x14ac:dyDescent="0.2">
      <c r="B928" s="27">
        <v>925</v>
      </c>
      <c r="C928" s="20" t="s">
        <v>7515</v>
      </c>
      <c r="D928" s="20" t="s">
        <v>37</v>
      </c>
      <c r="E928" s="20" t="s">
        <v>7516</v>
      </c>
      <c r="F928" s="22">
        <v>45308</v>
      </c>
      <c r="G928" s="22">
        <v>48230</v>
      </c>
      <c r="H928" s="34">
        <v>1000</v>
      </c>
    </row>
    <row r="929" spans="2:8" s="31" customFormat="1" x14ac:dyDescent="0.2">
      <c r="B929" s="27">
        <v>926</v>
      </c>
      <c r="C929" s="20" t="s">
        <v>7621</v>
      </c>
      <c r="D929" s="20" t="s">
        <v>37</v>
      </c>
      <c r="E929" s="20" t="s">
        <v>7622</v>
      </c>
      <c r="F929" s="22">
        <v>45329</v>
      </c>
      <c r="G929" s="22">
        <v>48251</v>
      </c>
      <c r="H929" s="34">
        <v>1000</v>
      </c>
    </row>
    <row r="930" spans="2:8" s="31" customFormat="1" x14ac:dyDescent="0.2">
      <c r="B930" s="27">
        <v>927</v>
      </c>
      <c r="C930" s="20" t="s">
        <v>7688</v>
      </c>
      <c r="D930" s="20" t="s">
        <v>37</v>
      </c>
      <c r="E930" s="20" t="s">
        <v>7689</v>
      </c>
      <c r="F930" s="22">
        <v>45343</v>
      </c>
      <c r="G930" s="22">
        <v>48265</v>
      </c>
      <c r="H930" s="34">
        <v>1000</v>
      </c>
    </row>
    <row r="931" spans="2:8" s="31" customFormat="1" x14ac:dyDescent="0.2">
      <c r="B931" s="27">
        <v>928</v>
      </c>
      <c r="C931" s="20" t="s">
        <v>7789</v>
      </c>
      <c r="D931" s="20" t="s">
        <v>37</v>
      </c>
      <c r="E931" s="20" t="s">
        <v>7790</v>
      </c>
      <c r="F931" s="22">
        <v>45364</v>
      </c>
      <c r="G931" s="22">
        <v>48286</v>
      </c>
      <c r="H931" s="34">
        <f>1000+1000</f>
        <v>2000</v>
      </c>
    </row>
    <row r="932" spans="2:8" s="31" customFormat="1" x14ac:dyDescent="0.2">
      <c r="B932" s="27">
        <v>929</v>
      </c>
      <c r="C932" s="20" t="s">
        <v>7839</v>
      </c>
      <c r="D932" s="20" t="s">
        <v>37</v>
      </c>
      <c r="E932" s="20" t="s">
        <v>7840</v>
      </c>
      <c r="F932" s="22">
        <v>45371</v>
      </c>
      <c r="G932" s="22">
        <v>48293</v>
      </c>
      <c r="H932" s="34">
        <v>1000</v>
      </c>
    </row>
    <row r="933" spans="2:8" s="31" customFormat="1" x14ac:dyDescent="0.2">
      <c r="B933" s="27">
        <v>930</v>
      </c>
      <c r="C933" s="20" t="s">
        <v>7912</v>
      </c>
      <c r="D933" s="20" t="s">
        <v>37</v>
      </c>
      <c r="E933" s="20" t="s">
        <v>7913</v>
      </c>
      <c r="F933" s="22">
        <v>45378</v>
      </c>
      <c r="G933" s="22">
        <v>48300</v>
      </c>
      <c r="H933" s="34">
        <v>1000</v>
      </c>
    </row>
    <row r="934" spans="2:8" s="31" customFormat="1" x14ac:dyDescent="0.2">
      <c r="B934" s="27">
        <v>931</v>
      </c>
      <c r="C934" s="20" t="s">
        <v>9244</v>
      </c>
      <c r="D934" s="20" t="s">
        <v>37</v>
      </c>
      <c r="E934" s="20" t="s">
        <v>9245</v>
      </c>
      <c r="F934" s="22">
        <v>45735</v>
      </c>
      <c r="G934" s="22">
        <v>48476</v>
      </c>
      <c r="H934" s="34">
        <f>1000+1000</f>
        <v>2000</v>
      </c>
    </row>
    <row r="935" spans="2:8" s="31" customFormat="1" x14ac:dyDescent="0.2">
      <c r="B935" s="27">
        <v>932</v>
      </c>
      <c r="C935" s="20" t="s">
        <v>7517</v>
      </c>
      <c r="D935" s="20" t="s">
        <v>37</v>
      </c>
      <c r="E935" s="20" t="s">
        <v>7518</v>
      </c>
      <c r="F935" s="22">
        <v>45308</v>
      </c>
      <c r="G935" s="22">
        <v>48596</v>
      </c>
      <c r="H935" s="34">
        <f>1000+1000</f>
        <v>2000</v>
      </c>
    </row>
    <row r="936" spans="2:8" s="31" customFormat="1" x14ac:dyDescent="0.2">
      <c r="B936" s="27">
        <v>933</v>
      </c>
      <c r="C936" s="20" t="s">
        <v>7575</v>
      </c>
      <c r="D936" s="20" t="s">
        <v>37</v>
      </c>
      <c r="E936" s="20" t="s">
        <v>7576</v>
      </c>
      <c r="F936" s="22">
        <v>45322</v>
      </c>
      <c r="G936" s="22">
        <v>48610</v>
      </c>
      <c r="H936" s="34">
        <v>1000</v>
      </c>
    </row>
    <row r="937" spans="2:8" s="31" customFormat="1" x14ac:dyDescent="0.2">
      <c r="B937" s="27">
        <v>934</v>
      </c>
      <c r="C937" s="20" t="s">
        <v>9025</v>
      </c>
      <c r="D937" s="20" t="s">
        <v>37</v>
      </c>
      <c r="E937" s="20" t="s">
        <v>9026</v>
      </c>
      <c r="F937" s="22">
        <v>45700</v>
      </c>
      <c r="G937" s="22">
        <v>48622</v>
      </c>
      <c r="H937" s="34">
        <f>1000+1000</f>
        <v>2000</v>
      </c>
    </row>
    <row r="938" spans="2:8" s="31" customFormat="1" x14ac:dyDescent="0.2">
      <c r="B938" s="27">
        <v>935</v>
      </c>
      <c r="C938" s="20" t="s">
        <v>7664</v>
      </c>
      <c r="D938" s="20" t="s">
        <v>37</v>
      </c>
      <c r="E938" s="20" t="s">
        <v>7665</v>
      </c>
      <c r="F938" s="22">
        <v>45336</v>
      </c>
      <c r="G938" s="22">
        <v>48624</v>
      </c>
      <c r="H938" s="34">
        <f>1000+1000</f>
        <v>2000</v>
      </c>
    </row>
    <row r="939" spans="2:8" s="31" customFormat="1" x14ac:dyDescent="0.2">
      <c r="B939" s="27">
        <v>936</v>
      </c>
      <c r="C939" s="20" t="s">
        <v>7719</v>
      </c>
      <c r="D939" s="20" t="s">
        <v>37</v>
      </c>
      <c r="E939" s="20" t="s">
        <v>7720</v>
      </c>
      <c r="F939" s="22">
        <v>45350</v>
      </c>
      <c r="G939" s="22">
        <v>48638</v>
      </c>
      <c r="H939" s="34">
        <v>1000</v>
      </c>
    </row>
    <row r="940" spans="2:8" s="31" customFormat="1" x14ac:dyDescent="0.2">
      <c r="B940" s="27">
        <v>937</v>
      </c>
      <c r="C940" s="20" t="s">
        <v>7791</v>
      </c>
      <c r="D940" s="20" t="s">
        <v>37</v>
      </c>
      <c r="E940" s="20" t="s">
        <v>7792</v>
      </c>
      <c r="F940" s="22">
        <v>45364</v>
      </c>
      <c r="G940" s="22">
        <v>48651</v>
      </c>
      <c r="H940" s="34">
        <v>1000</v>
      </c>
    </row>
    <row r="941" spans="2:8" s="31" customFormat="1" x14ac:dyDescent="0.2">
      <c r="B941" s="27">
        <v>938</v>
      </c>
      <c r="C941" s="20" t="s">
        <v>7841</v>
      </c>
      <c r="D941" s="20" t="s">
        <v>37</v>
      </c>
      <c r="E941" s="20" t="s">
        <v>7842</v>
      </c>
      <c r="F941" s="22">
        <v>45371</v>
      </c>
      <c r="G941" s="22">
        <v>48658</v>
      </c>
      <c r="H941" s="34">
        <v>1000</v>
      </c>
    </row>
    <row r="942" spans="2:8" s="31" customFormat="1" x14ac:dyDescent="0.2">
      <c r="B942" s="27">
        <v>939</v>
      </c>
      <c r="C942" s="20" t="s">
        <v>7914</v>
      </c>
      <c r="D942" s="20" t="s">
        <v>37</v>
      </c>
      <c r="E942" s="20" t="s">
        <v>7842</v>
      </c>
      <c r="F942" s="22">
        <v>45378</v>
      </c>
      <c r="G942" s="22">
        <v>48665</v>
      </c>
      <c r="H942" s="34">
        <v>1000</v>
      </c>
    </row>
    <row r="943" spans="2:8" s="31" customFormat="1" x14ac:dyDescent="0.2">
      <c r="B943" s="27">
        <v>940</v>
      </c>
      <c r="C943" s="20" t="s">
        <v>9246</v>
      </c>
      <c r="D943" s="20" t="s">
        <v>37</v>
      </c>
      <c r="E943" s="20" t="s">
        <v>9247</v>
      </c>
      <c r="F943" s="22">
        <v>45735</v>
      </c>
      <c r="G943" s="22">
        <v>48841</v>
      </c>
      <c r="H943" s="34">
        <v>2000</v>
      </c>
    </row>
    <row r="944" spans="2:8" s="31" customFormat="1" x14ac:dyDescent="0.2">
      <c r="B944" s="27">
        <v>941</v>
      </c>
      <c r="C944" s="21" t="s">
        <v>10296</v>
      </c>
      <c r="D944" s="21" t="s">
        <v>37</v>
      </c>
      <c r="E944" s="21" t="s">
        <v>10297</v>
      </c>
      <c r="F944" s="23">
        <v>46008</v>
      </c>
      <c r="G944" s="23">
        <v>48930</v>
      </c>
      <c r="H944" s="35">
        <v>1000</v>
      </c>
    </row>
    <row r="945" spans="2:9" s="31" customFormat="1" x14ac:dyDescent="0.2">
      <c r="B945" s="27">
        <v>942</v>
      </c>
      <c r="C945" s="20" t="s">
        <v>9086</v>
      </c>
      <c r="D945" s="20" t="s">
        <v>37</v>
      </c>
      <c r="E945" s="20" t="s">
        <v>9087</v>
      </c>
      <c r="F945" s="22">
        <v>45715</v>
      </c>
      <c r="G945" s="22">
        <v>49002</v>
      </c>
      <c r="H945" s="34">
        <v>2000</v>
      </c>
    </row>
    <row r="946" spans="2:9" s="31" customFormat="1" x14ac:dyDescent="0.2">
      <c r="B946" s="27">
        <v>943</v>
      </c>
      <c r="C946" s="20" t="s">
        <v>9137</v>
      </c>
      <c r="D946" s="20" t="s">
        <v>37</v>
      </c>
      <c r="E946" s="20" t="s">
        <v>9138</v>
      </c>
      <c r="F946" s="22">
        <v>45721</v>
      </c>
      <c r="G946" s="22">
        <v>49008</v>
      </c>
      <c r="H946" s="34">
        <v>1000</v>
      </c>
    </row>
    <row r="947" spans="2:9" s="31" customFormat="1" x14ac:dyDescent="0.2">
      <c r="B947" s="27">
        <v>944</v>
      </c>
      <c r="C947" s="20" t="s">
        <v>7793</v>
      </c>
      <c r="D947" s="20" t="s">
        <v>37</v>
      </c>
      <c r="E947" s="20" t="s">
        <v>7794</v>
      </c>
      <c r="F947" s="22">
        <v>45364</v>
      </c>
      <c r="G947" s="22">
        <v>49016</v>
      </c>
      <c r="H947" s="34">
        <v>1000</v>
      </c>
    </row>
    <row r="948" spans="2:9" s="31" customFormat="1" x14ac:dyDescent="0.2">
      <c r="B948" s="27">
        <v>945</v>
      </c>
      <c r="C948" s="20" t="s">
        <v>7843</v>
      </c>
      <c r="D948" s="20" t="s">
        <v>37</v>
      </c>
      <c r="E948" s="20" t="s">
        <v>7844</v>
      </c>
      <c r="F948" s="22">
        <v>45371</v>
      </c>
      <c r="G948" s="22">
        <v>49023</v>
      </c>
      <c r="H948" s="34">
        <v>1000</v>
      </c>
    </row>
    <row r="949" spans="2:9" s="31" customFormat="1" x14ac:dyDescent="0.2">
      <c r="B949" s="27">
        <v>946</v>
      </c>
      <c r="C949" s="20" t="s">
        <v>7915</v>
      </c>
      <c r="D949" s="20" t="s">
        <v>37</v>
      </c>
      <c r="E949" s="20" t="s">
        <v>7844</v>
      </c>
      <c r="F949" s="22">
        <v>45378</v>
      </c>
      <c r="G949" s="22">
        <v>49030</v>
      </c>
      <c r="H949" s="34">
        <v>1000</v>
      </c>
    </row>
    <row r="950" spans="2:9" s="31" customFormat="1" x14ac:dyDescent="0.2">
      <c r="B950" s="27">
        <v>947</v>
      </c>
      <c r="C950" s="20" t="s">
        <v>9248</v>
      </c>
      <c r="D950" s="20" t="s">
        <v>37</v>
      </c>
      <c r="E950" s="20" t="s">
        <v>9249</v>
      </c>
      <c r="F950" s="22">
        <v>45735</v>
      </c>
      <c r="G950" s="22">
        <v>49206</v>
      </c>
      <c r="H950" s="34">
        <v>2000</v>
      </c>
    </row>
    <row r="951" spans="2:9" s="31" customFormat="1" x14ac:dyDescent="0.2">
      <c r="B951" s="27">
        <v>948</v>
      </c>
      <c r="C951" s="21" t="s">
        <v>10424</v>
      </c>
      <c r="D951" s="21" t="s">
        <v>37</v>
      </c>
      <c r="E951" s="21" t="s">
        <v>10425</v>
      </c>
      <c r="F951" s="23">
        <v>46029</v>
      </c>
      <c r="G951" s="23">
        <v>49316</v>
      </c>
      <c r="H951" s="35">
        <v>1000</v>
      </c>
    </row>
    <row r="952" spans="2:9" s="31" customFormat="1" x14ac:dyDescent="0.2">
      <c r="B952" s="27">
        <v>949</v>
      </c>
      <c r="C952" s="20" t="s">
        <v>9088</v>
      </c>
      <c r="D952" s="20" t="s">
        <v>37</v>
      </c>
      <c r="E952" s="20" t="s">
        <v>9089</v>
      </c>
      <c r="F952" s="22">
        <v>45715</v>
      </c>
      <c r="G952" s="22">
        <v>49367</v>
      </c>
      <c r="H952" s="34">
        <f>1000+1000</f>
        <v>2000</v>
      </c>
    </row>
    <row r="953" spans="2:9" s="31" customFormat="1" x14ac:dyDescent="0.2">
      <c r="B953" s="27">
        <v>950</v>
      </c>
      <c r="C953" s="20" t="s">
        <v>9139</v>
      </c>
      <c r="D953" s="20" t="s">
        <v>37</v>
      </c>
      <c r="E953" s="20" t="s">
        <v>9140</v>
      </c>
      <c r="F953" s="22">
        <v>45721</v>
      </c>
      <c r="G953" s="22">
        <v>49373</v>
      </c>
      <c r="H953" s="34">
        <v>2000</v>
      </c>
    </row>
    <row r="954" spans="2:9" s="31" customFormat="1" x14ac:dyDescent="0.2">
      <c r="B954" s="27">
        <v>951</v>
      </c>
      <c r="C954" s="20" t="s">
        <v>7916</v>
      </c>
      <c r="D954" s="20" t="s">
        <v>37</v>
      </c>
      <c r="E954" s="20" t="s">
        <v>7917</v>
      </c>
      <c r="F954" s="22">
        <v>45378</v>
      </c>
      <c r="G954" s="22">
        <v>49395</v>
      </c>
      <c r="H954" s="34">
        <f>1000+1000</f>
        <v>2000</v>
      </c>
    </row>
    <row r="955" spans="2:9" s="31" customFormat="1" x14ac:dyDescent="0.2">
      <c r="B955" s="27">
        <v>952</v>
      </c>
      <c r="C955" s="20" t="s">
        <v>10190</v>
      </c>
      <c r="D955" s="20" t="s">
        <v>37</v>
      </c>
      <c r="E955" s="20" t="s">
        <v>9089</v>
      </c>
      <c r="F955" s="22">
        <v>45987</v>
      </c>
      <c r="G955" s="22">
        <v>49639</v>
      </c>
      <c r="H955" s="34">
        <v>500</v>
      </c>
    </row>
    <row r="956" spans="2:9" s="31" customFormat="1" x14ac:dyDescent="0.2">
      <c r="B956" s="27">
        <v>953</v>
      </c>
      <c r="C956" s="27" t="s">
        <v>10463</v>
      </c>
      <c r="D956" s="20" t="s">
        <v>37</v>
      </c>
      <c r="E956" s="20" t="s">
        <v>10464</v>
      </c>
      <c r="F956" s="22">
        <v>46036</v>
      </c>
      <c r="G956" s="22">
        <v>49688</v>
      </c>
      <c r="H956" s="34">
        <v>1000</v>
      </c>
    </row>
    <row r="957" spans="2:9" s="31" customFormat="1" x14ac:dyDescent="0.2">
      <c r="B957" s="27">
        <v>954</v>
      </c>
      <c r="C957" s="20" t="s">
        <v>10597</v>
      </c>
      <c r="D957" s="20" t="s">
        <v>37</v>
      </c>
      <c r="E957" s="20" t="s">
        <v>10598</v>
      </c>
      <c r="F957" s="22">
        <v>46064</v>
      </c>
      <c r="G957" s="22">
        <v>49716</v>
      </c>
      <c r="H957" s="34">
        <v>1000</v>
      </c>
      <c r="I957" s="41"/>
    </row>
    <row r="958" spans="2:9" s="31" customFormat="1" x14ac:dyDescent="0.2">
      <c r="B958" s="27">
        <v>955</v>
      </c>
      <c r="C958" s="27" t="s">
        <v>10465</v>
      </c>
      <c r="D958" s="20" t="s">
        <v>37</v>
      </c>
      <c r="E958" s="20" t="s">
        <v>10466</v>
      </c>
      <c r="F958" s="22">
        <v>46036</v>
      </c>
      <c r="G958" s="22">
        <v>50054</v>
      </c>
      <c r="H958" s="34">
        <v>1000</v>
      </c>
    </row>
    <row r="959" spans="2:9" s="31" customFormat="1" x14ac:dyDescent="0.2">
      <c r="B959" s="27">
        <v>956</v>
      </c>
      <c r="C959" s="20" t="s">
        <v>9141</v>
      </c>
      <c r="D959" s="20" t="s">
        <v>37</v>
      </c>
      <c r="E959" s="20" t="s">
        <v>9142</v>
      </c>
      <c r="F959" s="22">
        <v>45721</v>
      </c>
      <c r="G959" s="22">
        <v>50104</v>
      </c>
      <c r="H959" s="34">
        <v>2000</v>
      </c>
    </row>
    <row r="960" spans="2:9" s="31" customFormat="1" x14ac:dyDescent="0.2">
      <c r="B960" s="27">
        <v>957</v>
      </c>
      <c r="C960" s="21" t="s">
        <v>10684</v>
      </c>
      <c r="D960" s="21" t="s">
        <v>37</v>
      </c>
      <c r="E960" s="21" t="s">
        <v>10685</v>
      </c>
      <c r="F960" s="23">
        <v>46078</v>
      </c>
      <c r="G960" s="23">
        <v>51191</v>
      </c>
      <c r="H960" s="35">
        <v>1000</v>
      </c>
    </row>
    <row r="961" spans="2:8" s="31" customFormat="1" x14ac:dyDescent="0.2">
      <c r="B961" s="27">
        <v>958</v>
      </c>
      <c r="C961" s="24" t="s">
        <v>10088</v>
      </c>
      <c r="D961" s="24" t="s">
        <v>37</v>
      </c>
      <c r="E961" s="24" t="s">
        <v>10089</v>
      </c>
      <c r="F961" s="28">
        <v>45953</v>
      </c>
      <c r="G961" s="28">
        <v>51432</v>
      </c>
      <c r="H961" s="37">
        <f>1000+1000</f>
        <v>2000</v>
      </c>
    </row>
    <row r="962" spans="2:8" s="31" customFormat="1" x14ac:dyDescent="0.2">
      <c r="B962" s="27">
        <v>959</v>
      </c>
      <c r="C962" s="21" t="s">
        <v>10554</v>
      </c>
      <c r="D962" s="21" t="s">
        <v>37</v>
      </c>
      <c r="E962" s="21" t="s">
        <v>10555</v>
      </c>
      <c r="F962" s="23">
        <v>46057</v>
      </c>
      <c r="G962" s="23">
        <v>51901</v>
      </c>
      <c r="H962" s="35">
        <v>1000</v>
      </c>
    </row>
    <row r="963" spans="2:8" s="31" customFormat="1" x14ac:dyDescent="0.2">
      <c r="B963" s="27">
        <v>960</v>
      </c>
      <c r="C963" s="21" t="s">
        <v>10426</v>
      </c>
      <c r="D963" s="21" t="s">
        <v>37</v>
      </c>
      <c r="E963" s="21" t="s">
        <v>10427</v>
      </c>
      <c r="F963" s="23">
        <v>46029</v>
      </c>
      <c r="G963" s="23">
        <v>53334</v>
      </c>
      <c r="H963" s="35">
        <f>1000+1000</f>
        <v>2000</v>
      </c>
    </row>
    <row r="964" spans="2:8" s="31" customFormat="1" x14ac:dyDescent="0.2">
      <c r="B964" s="27">
        <v>961</v>
      </c>
      <c r="C964" s="20" t="s">
        <v>480</v>
      </c>
      <c r="D964" s="20" t="s">
        <v>8</v>
      </c>
      <c r="E964" s="20" t="s">
        <v>481</v>
      </c>
      <c r="F964" s="22">
        <v>42452</v>
      </c>
      <c r="G964" s="22">
        <v>46104</v>
      </c>
      <c r="H964" s="34">
        <v>300</v>
      </c>
    </row>
    <row r="965" spans="2:8" s="31" customFormat="1" x14ac:dyDescent="0.2">
      <c r="B965" s="27">
        <v>962</v>
      </c>
      <c r="C965" s="20" t="s">
        <v>539</v>
      </c>
      <c r="D965" s="20" t="s">
        <v>8</v>
      </c>
      <c r="E965" s="20" t="s">
        <v>540</v>
      </c>
      <c r="F965" s="22">
        <v>42515</v>
      </c>
      <c r="G965" s="22">
        <v>46167</v>
      </c>
      <c r="H965" s="34">
        <v>200</v>
      </c>
    </row>
    <row r="966" spans="2:8" s="31" customFormat="1" x14ac:dyDescent="0.2">
      <c r="B966" s="27">
        <v>963</v>
      </c>
      <c r="C966" s="20" t="s">
        <v>577</v>
      </c>
      <c r="D966" s="20" t="s">
        <v>8</v>
      </c>
      <c r="E966" s="20" t="s">
        <v>540</v>
      </c>
      <c r="F966" s="22">
        <v>42550</v>
      </c>
      <c r="G966" s="22">
        <v>46202</v>
      </c>
      <c r="H966" s="34">
        <v>100</v>
      </c>
    </row>
    <row r="967" spans="2:8" s="31" customFormat="1" x14ac:dyDescent="0.2">
      <c r="B967" s="27">
        <v>964</v>
      </c>
      <c r="C967" s="20" t="s">
        <v>645</v>
      </c>
      <c r="D967" s="20" t="s">
        <v>8</v>
      </c>
      <c r="E967" s="20" t="s">
        <v>646</v>
      </c>
      <c r="F967" s="22">
        <v>42606</v>
      </c>
      <c r="G967" s="22">
        <v>46258</v>
      </c>
      <c r="H967" s="34">
        <v>70</v>
      </c>
    </row>
    <row r="968" spans="2:8" s="31" customFormat="1" x14ac:dyDescent="0.2">
      <c r="B968" s="27">
        <v>965</v>
      </c>
      <c r="C968" s="20" t="s">
        <v>699</v>
      </c>
      <c r="D968" s="20" t="s">
        <v>8</v>
      </c>
      <c r="E968" s="20" t="s">
        <v>700</v>
      </c>
      <c r="F968" s="22">
        <v>42641</v>
      </c>
      <c r="G968" s="22">
        <v>46293</v>
      </c>
      <c r="H968" s="34">
        <v>150</v>
      </c>
    </row>
    <row r="969" spans="2:8" s="31" customFormat="1" x14ac:dyDescent="0.2">
      <c r="B969" s="27">
        <v>966</v>
      </c>
      <c r="C969" s="20" t="s">
        <v>818</v>
      </c>
      <c r="D969" s="20" t="s">
        <v>8</v>
      </c>
      <c r="E969" s="20" t="s">
        <v>819</v>
      </c>
      <c r="F969" s="22">
        <v>42697</v>
      </c>
      <c r="G969" s="22">
        <v>46349</v>
      </c>
      <c r="H969" s="34">
        <v>100</v>
      </c>
    </row>
    <row r="970" spans="2:8" s="31" customFormat="1" x14ac:dyDescent="0.2">
      <c r="B970" s="27">
        <v>967</v>
      </c>
      <c r="C970" s="20" t="s">
        <v>858</v>
      </c>
      <c r="D970" s="20" t="s">
        <v>8</v>
      </c>
      <c r="E970" s="20" t="s">
        <v>859</v>
      </c>
      <c r="F970" s="22">
        <v>42718</v>
      </c>
      <c r="G970" s="22">
        <v>46370</v>
      </c>
      <c r="H970" s="34">
        <v>100</v>
      </c>
    </row>
    <row r="971" spans="2:8" s="31" customFormat="1" x14ac:dyDescent="0.2">
      <c r="B971" s="27">
        <v>968</v>
      </c>
      <c r="C971" s="20" t="s">
        <v>890</v>
      </c>
      <c r="D971" s="20" t="s">
        <v>8</v>
      </c>
      <c r="E971" s="20" t="s">
        <v>891</v>
      </c>
      <c r="F971" s="22">
        <v>42732</v>
      </c>
      <c r="G971" s="22">
        <v>46384</v>
      </c>
      <c r="H971" s="34">
        <v>100</v>
      </c>
    </row>
    <row r="972" spans="2:8" s="31" customFormat="1" x14ac:dyDescent="0.2">
      <c r="B972" s="27">
        <v>969</v>
      </c>
      <c r="C972" s="20" t="s">
        <v>910</v>
      </c>
      <c r="D972" s="20" t="s">
        <v>8</v>
      </c>
      <c r="E972" s="20" t="s">
        <v>911</v>
      </c>
      <c r="F972" s="22">
        <v>42746</v>
      </c>
      <c r="G972" s="22">
        <v>46398</v>
      </c>
      <c r="H972" s="34">
        <v>100</v>
      </c>
    </row>
    <row r="973" spans="2:8" s="31" customFormat="1" x14ac:dyDescent="0.2">
      <c r="B973" s="27">
        <v>970</v>
      </c>
      <c r="C973" s="20" t="s">
        <v>938</v>
      </c>
      <c r="D973" s="20" t="s">
        <v>8</v>
      </c>
      <c r="E973" s="20" t="s">
        <v>939</v>
      </c>
      <c r="F973" s="22">
        <v>42760</v>
      </c>
      <c r="G973" s="22">
        <v>46412</v>
      </c>
      <c r="H973" s="34">
        <v>100</v>
      </c>
    </row>
    <row r="974" spans="2:8" s="31" customFormat="1" x14ac:dyDescent="0.2">
      <c r="B974" s="27">
        <v>971</v>
      </c>
      <c r="C974" s="20" t="s">
        <v>1034</v>
      </c>
      <c r="D974" s="20" t="s">
        <v>8</v>
      </c>
      <c r="E974" s="20" t="s">
        <v>1035</v>
      </c>
      <c r="F974" s="22">
        <v>42809</v>
      </c>
      <c r="G974" s="22">
        <v>46461</v>
      </c>
      <c r="H974" s="34">
        <v>150</v>
      </c>
    </row>
    <row r="975" spans="2:8" s="31" customFormat="1" x14ac:dyDescent="0.2">
      <c r="B975" s="27">
        <v>972</v>
      </c>
      <c r="C975" s="20" t="s">
        <v>1065</v>
      </c>
      <c r="D975" s="20" t="s">
        <v>8</v>
      </c>
      <c r="E975" s="20" t="s">
        <v>1066</v>
      </c>
      <c r="F975" s="22">
        <v>42823</v>
      </c>
      <c r="G975" s="22">
        <v>46475</v>
      </c>
      <c r="H975" s="34">
        <v>150</v>
      </c>
    </row>
    <row r="976" spans="2:8" s="31" customFormat="1" x14ac:dyDescent="0.2">
      <c r="B976" s="27">
        <v>973</v>
      </c>
      <c r="C976" s="20" t="s">
        <v>1133</v>
      </c>
      <c r="D976" s="20" t="s">
        <v>8</v>
      </c>
      <c r="E976" s="20" t="s">
        <v>1134</v>
      </c>
      <c r="F976" s="22">
        <v>42879</v>
      </c>
      <c r="G976" s="22">
        <v>46531</v>
      </c>
      <c r="H976" s="34">
        <v>150</v>
      </c>
    </row>
    <row r="977" spans="2:8" s="31" customFormat="1" x14ac:dyDescent="0.2">
      <c r="B977" s="27">
        <v>974</v>
      </c>
      <c r="C977" s="20" t="s">
        <v>1207</v>
      </c>
      <c r="D977" s="20" t="s">
        <v>8</v>
      </c>
      <c r="E977" s="20" t="s">
        <v>1208</v>
      </c>
      <c r="F977" s="22">
        <v>42928</v>
      </c>
      <c r="G977" s="22">
        <v>46580</v>
      </c>
      <c r="H977" s="34">
        <v>150</v>
      </c>
    </row>
    <row r="978" spans="2:8" s="31" customFormat="1" x14ac:dyDescent="0.2">
      <c r="B978" s="27">
        <v>975</v>
      </c>
      <c r="C978" s="20" t="s">
        <v>1257</v>
      </c>
      <c r="D978" s="20" t="s">
        <v>8</v>
      </c>
      <c r="E978" s="20" t="s">
        <v>1258</v>
      </c>
      <c r="F978" s="22">
        <v>42956</v>
      </c>
      <c r="G978" s="22">
        <v>46608</v>
      </c>
      <c r="H978" s="34">
        <v>150</v>
      </c>
    </row>
    <row r="979" spans="2:8" s="31" customFormat="1" x14ac:dyDescent="0.2">
      <c r="B979" s="27">
        <v>976</v>
      </c>
      <c r="C979" s="20" t="s">
        <v>1285</v>
      </c>
      <c r="D979" s="20" t="s">
        <v>8</v>
      </c>
      <c r="E979" s="20" t="s">
        <v>1286</v>
      </c>
      <c r="F979" s="22">
        <v>42970</v>
      </c>
      <c r="G979" s="22">
        <v>46622</v>
      </c>
      <c r="H979" s="34">
        <v>150</v>
      </c>
    </row>
    <row r="980" spans="2:8" s="31" customFormat="1" x14ac:dyDescent="0.2">
      <c r="B980" s="27">
        <v>977</v>
      </c>
      <c r="C980" s="20" t="s">
        <v>1372</v>
      </c>
      <c r="D980" s="20" t="s">
        <v>8</v>
      </c>
      <c r="E980" s="20" t="s">
        <v>1373</v>
      </c>
      <c r="F980" s="22">
        <v>43019</v>
      </c>
      <c r="G980" s="22">
        <v>46671</v>
      </c>
      <c r="H980" s="34">
        <v>200</v>
      </c>
    </row>
    <row r="981" spans="2:8" s="31" customFormat="1" x14ac:dyDescent="0.2">
      <c r="B981" s="27">
        <v>978</v>
      </c>
      <c r="C981" s="20" t="s">
        <v>1428</v>
      </c>
      <c r="D981" s="20" t="s">
        <v>8</v>
      </c>
      <c r="E981" s="20" t="s">
        <v>1429</v>
      </c>
      <c r="F981" s="22">
        <v>43047</v>
      </c>
      <c r="G981" s="22">
        <v>46699</v>
      </c>
      <c r="H981" s="34">
        <v>200</v>
      </c>
    </row>
    <row r="982" spans="2:8" s="31" customFormat="1" x14ac:dyDescent="0.2">
      <c r="B982" s="27">
        <v>979</v>
      </c>
      <c r="C982" s="20" t="s">
        <v>1495</v>
      </c>
      <c r="D982" s="20" t="s">
        <v>8</v>
      </c>
      <c r="E982" s="20" t="s">
        <v>1496</v>
      </c>
      <c r="F982" s="22">
        <v>43082</v>
      </c>
      <c r="G982" s="22">
        <v>46734</v>
      </c>
      <c r="H982" s="34">
        <v>200</v>
      </c>
    </row>
    <row r="983" spans="2:8" s="31" customFormat="1" x14ac:dyDescent="0.2">
      <c r="B983" s="27">
        <v>980</v>
      </c>
      <c r="C983" s="20" t="s">
        <v>1575</v>
      </c>
      <c r="D983" s="20" t="s">
        <v>8</v>
      </c>
      <c r="E983" s="20" t="s">
        <v>1576</v>
      </c>
      <c r="F983" s="22">
        <v>43124</v>
      </c>
      <c r="G983" s="22">
        <v>46776</v>
      </c>
      <c r="H983" s="34">
        <v>150</v>
      </c>
    </row>
    <row r="984" spans="2:8" s="31" customFormat="1" x14ac:dyDescent="0.2">
      <c r="B984" s="27">
        <v>981</v>
      </c>
      <c r="C984" s="20" t="s">
        <v>1633</v>
      </c>
      <c r="D984" s="20" t="s">
        <v>8</v>
      </c>
      <c r="E984" s="20" t="s">
        <v>1634</v>
      </c>
      <c r="F984" s="22">
        <v>43145</v>
      </c>
      <c r="G984" s="22">
        <v>46797</v>
      </c>
      <c r="H984" s="34">
        <v>150</v>
      </c>
    </row>
    <row r="985" spans="2:8" s="31" customFormat="1" x14ac:dyDescent="0.2">
      <c r="B985" s="27">
        <v>982</v>
      </c>
      <c r="C985" s="20" t="s">
        <v>1715</v>
      </c>
      <c r="D985" s="20" t="s">
        <v>8</v>
      </c>
      <c r="E985" s="20" t="s">
        <v>1716</v>
      </c>
      <c r="F985" s="22">
        <v>43173</v>
      </c>
      <c r="G985" s="22">
        <v>46826</v>
      </c>
      <c r="H985" s="34">
        <v>150</v>
      </c>
    </row>
    <row r="986" spans="2:8" s="31" customFormat="1" x14ac:dyDescent="0.2">
      <c r="B986" s="27">
        <v>983</v>
      </c>
      <c r="C986" s="20" t="s">
        <v>1739</v>
      </c>
      <c r="D986" s="20" t="s">
        <v>8</v>
      </c>
      <c r="E986" s="20" t="s">
        <v>1634</v>
      </c>
      <c r="F986" s="22">
        <v>43180</v>
      </c>
      <c r="G986" s="22">
        <v>46833</v>
      </c>
      <c r="H986" s="34">
        <v>150</v>
      </c>
    </row>
    <row r="987" spans="2:8" s="31" customFormat="1" x14ac:dyDescent="0.2">
      <c r="B987" s="27">
        <v>984</v>
      </c>
      <c r="C987" s="20" t="s">
        <v>1791</v>
      </c>
      <c r="D987" s="20" t="s">
        <v>8</v>
      </c>
      <c r="E987" s="20" t="s">
        <v>1792</v>
      </c>
      <c r="F987" s="22">
        <v>43208</v>
      </c>
      <c r="G987" s="22">
        <v>46861</v>
      </c>
      <c r="H987" s="34">
        <v>150</v>
      </c>
    </row>
    <row r="988" spans="2:8" s="31" customFormat="1" x14ac:dyDescent="0.2">
      <c r="B988" s="27">
        <v>985</v>
      </c>
      <c r="C988" s="20" t="s">
        <v>1828</v>
      </c>
      <c r="D988" s="20" t="s">
        <v>8</v>
      </c>
      <c r="E988" s="20" t="s">
        <v>1829</v>
      </c>
      <c r="F988" s="22">
        <v>43243</v>
      </c>
      <c r="G988" s="22">
        <v>46896</v>
      </c>
      <c r="H988" s="34">
        <v>150</v>
      </c>
    </row>
    <row r="989" spans="2:8" s="31" customFormat="1" x14ac:dyDescent="0.2">
      <c r="B989" s="27">
        <v>986</v>
      </c>
      <c r="C989" s="20" t="s">
        <v>1865</v>
      </c>
      <c r="D989" s="20" t="s">
        <v>8</v>
      </c>
      <c r="E989" s="20" t="s">
        <v>1866</v>
      </c>
      <c r="F989" s="22">
        <v>43271</v>
      </c>
      <c r="G989" s="22">
        <v>46924</v>
      </c>
      <c r="H989" s="34">
        <v>150</v>
      </c>
    </row>
    <row r="990" spans="2:8" s="31" customFormat="1" x14ac:dyDescent="0.2">
      <c r="B990" s="27">
        <v>987</v>
      </c>
      <c r="C990" s="20" t="s">
        <v>1920</v>
      </c>
      <c r="D990" s="20" t="s">
        <v>8</v>
      </c>
      <c r="E990" s="20" t="s">
        <v>1921</v>
      </c>
      <c r="F990" s="22">
        <v>43306</v>
      </c>
      <c r="G990" s="22">
        <v>46959</v>
      </c>
      <c r="H990" s="34">
        <v>150</v>
      </c>
    </row>
    <row r="991" spans="2:8" s="31" customFormat="1" x14ac:dyDescent="0.2">
      <c r="B991" s="27">
        <v>988</v>
      </c>
      <c r="C991" s="20" t="s">
        <v>1963</v>
      </c>
      <c r="D991" s="20" t="s">
        <v>8</v>
      </c>
      <c r="E991" s="20" t="s">
        <v>1964</v>
      </c>
      <c r="F991" s="22">
        <v>43333</v>
      </c>
      <c r="G991" s="22">
        <v>46986</v>
      </c>
      <c r="H991" s="34">
        <v>150</v>
      </c>
    </row>
    <row r="992" spans="2:8" s="31" customFormat="1" x14ac:dyDescent="0.2">
      <c r="B992" s="27">
        <v>989</v>
      </c>
      <c r="C992" s="20" t="s">
        <v>1985</v>
      </c>
      <c r="D992" s="20" t="s">
        <v>8</v>
      </c>
      <c r="E992" s="20" t="s">
        <v>1986</v>
      </c>
      <c r="F992" s="22">
        <v>43346</v>
      </c>
      <c r="G992" s="22">
        <v>46999</v>
      </c>
      <c r="H992" s="34">
        <v>100</v>
      </c>
    </row>
    <row r="993" spans="2:8" s="31" customFormat="1" x14ac:dyDescent="0.2">
      <c r="B993" s="27">
        <v>990</v>
      </c>
      <c r="C993" s="20" t="s">
        <v>2025</v>
      </c>
      <c r="D993" s="20" t="s">
        <v>8</v>
      </c>
      <c r="E993" s="20" t="s">
        <v>2026</v>
      </c>
      <c r="F993" s="22">
        <v>43369</v>
      </c>
      <c r="G993" s="22">
        <v>47022</v>
      </c>
      <c r="H993" s="34">
        <v>100</v>
      </c>
    </row>
    <row r="994" spans="2:8" s="31" customFormat="1" x14ac:dyDescent="0.2">
      <c r="B994" s="27">
        <v>991</v>
      </c>
      <c r="C994" s="20" t="s">
        <v>2077</v>
      </c>
      <c r="D994" s="20" t="s">
        <v>8</v>
      </c>
      <c r="E994" s="20" t="s">
        <v>2078</v>
      </c>
      <c r="F994" s="22">
        <v>43397</v>
      </c>
      <c r="G994" s="22">
        <v>47050</v>
      </c>
      <c r="H994" s="34">
        <v>100</v>
      </c>
    </row>
    <row r="995" spans="2:8" s="31" customFormat="1" x14ac:dyDescent="0.2">
      <c r="B995" s="27">
        <v>992</v>
      </c>
      <c r="C995" s="20" t="s">
        <v>2101</v>
      </c>
      <c r="D995" s="20" t="s">
        <v>8</v>
      </c>
      <c r="E995" s="20" t="s">
        <v>2102</v>
      </c>
      <c r="F995" s="22">
        <v>43410</v>
      </c>
      <c r="G995" s="22">
        <v>47063</v>
      </c>
      <c r="H995" s="34">
        <v>200</v>
      </c>
    </row>
    <row r="996" spans="2:8" s="31" customFormat="1" x14ac:dyDescent="0.2">
      <c r="B996" s="27">
        <v>993</v>
      </c>
      <c r="C996" s="20" t="s">
        <v>2176</v>
      </c>
      <c r="D996" s="20" t="s">
        <v>8</v>
      </c>
      <c r="E996" s="20" t="s">
        <v>2177</v>
      </c>
      <c r="F996" s="22">
        <v>43446</v>
      </c>
      <c r="G996" s="22">
        <v>47099</v>
      </c>
      <c r="H996" s="34">
        <v>50</v>
      </c>
    </row>
    <row r="997" spans="2:8" s="31" customFormat="1" x14ac:dyDescent="0.2">
      <c r="B997" s="27">
        <v>994</v>
      </c>
      <c r="C997" s="20" t="s">
        <v>2192</v>
      </c>
      <c r="D997" s="20" t="s">
        <v>8</v>
      </c>
      <c r="E997" s="20" t="s">
        <v>2193</v>
      </c>
      <c r="F997" s="22">
        <v>43453</v>
      </c>
      <c r="G997" s="22">
        <v>47106</v>
      </c>
      <c r="H997" s="34">
        <v>200</v>
      </c>
    </row>
    <row r="998" spans="2:8" s="31" customFormat="1" x14ac:dyDescent="0.2">
      <c r="B998" s="27">
        <v>995</v>
      </c>
      <c r="C998" s="20" t="s">
        <v>2272</v>
      </c>
      <c r="D998" s="20" t="s">
        <v>8</v>
      </c>
      <c r="E998" s="20" t="s">
        <v>2273</v>
      </c>
      <c r="F998" s="22">
        <v>43488</v>
      </c>
      <c r="G998" s="22">
        <v>47141</v>
      </c>
      <c r="H998" s="34">
        <v>100</v>
      </c>
    </row>
    <row r="999" spans="2:8" s="31" customFormat="1" x14ac:dyDescent="0.2">
      <c r="B999" s="27">
        <v>996</v>
      </c>
      <c r="C999" s="20" t="s">
        <v>2306</v>
      </c>
      <c r="D999" s="20" t="s">
        <v>8</v>
      </c>
      <c r="E999" s="20" t="s">
        <v>2307</v>
      </c>
      <c r="F999" s="22">
        <v>43502</v>
      </c>
      <c r="G999" s="22">
        <v>47155</v>
      </c>
      <c r="H999" s="34">
        <v>200</v>
      </c>
    </row>
    <row r="1000" spans="2:8" s="31" customFormat="1" x14ac:dyDescent="0.2">
      <c r="B1000" s="27">
        <v>997</v>
      </c>
      <c r="C1000" s="20" t="s">
        <v>2344</v>
      </c>
      <c r="D1000" s="20" t="s">
        <v>8</v>
      </c>
      <c r="E1000" s="20" t="s">
        <v>2345</v>
      </c>
      <c r="F1000" s="22">
        <v>43516</v>
      </c>
      <c r="G1000" s="22">
        <v>47169</v>
      </c>
      <c r="H1000" s="34">
        <v>100</v>
      </c>
    </row>
    <row r="1001" spans="2:8" s="31" customFormat="1" x14ac:dyDescent="0.2">
      <c r="B1001" s="27">
        <v>998</v>
      </c>
      <c r="C1001" s="20" t="s">
        <v>2410</v>
      </c>
      <c r="D1001" s="20" t="s">
        <v>8</v>
      </c>
      <c r="E1001" s="20" t="s">
        <v>2411</v>
      </c>
      <c r="F1001" s="22">
        <v>43537</v>
      </c>
      <c r="G1001" s="22">
        <v>47190</v>
      </c>
      <c r="H1001" s="34">
        <v>150</v>
      </c>
    </row>
    <row r="1002" spans="2:8" s="31" customFormat="1" x14ac:dyDescent="0.2">
      <c r="B1002" s="27">
        <v>999</v>
      </c>
      <c r="C1002" s="20" t="s">
        <v>2448</v>
      </c>
      <c r="D1002" s="20" t="s">
        <v>8</v>
      </c>
      <c r="E1002" s="20" t="s">
        <v>2449</v>
      </c>
      <c r="F1002" s="22">
        <v>43551</v>
      </c>
      <c r="G1002" s="22">
        <v>47204</v>
      </c>
      <c r="H1002" s="34">
        <v>300</v>
      </c>
    </row>
    <row r="1003" spans="2:8" s="31" customFormat="1" x14ac:dyDescent="0.2">
      <c r="B1003" s="27">
        <v>1000</v>
      </c>
      <c r="C1003" s="20" t="s">
        <v>2493</v>
      </c>
      <c r="D1003" s="20" t="s">
        <v>8</v>
      </c>
      <c r="E1003" s="20" t="s">
        <v>2494</v>
      </c>
      <c r="F1003" s="22">
        <v>43571</v>
      </c>
      <c r="G1003" s="22">
        <v>47224</v>
      </c>
      <c r="H1003" s="34">
        <v>100</v>
      </c>
    </row>
    <row r="1004" spans="2:8" s="31" customFormat="1" x14ac:dyDescent="0.2">
      <c r="B1004" s="27">
        <v>1001</v>
      </c>
      <c r="C1004" s="20" t="s">
        <v>2533</v>
      </c>
      <c r="D1004" s="20" t="s">
        <v>8</v>
      </c>
      <c r="E1004" s="20" t="s">
        <v>2534</v>
      </c>
      <c r="F1004" s="22">
        <v>43607</v>
      </c>
      <c r="G1004" s="22">
        <v>47260</v>
      </c>
      <c r="H1004" s="34">
        <v>100</v>
      </c>
    </row>
    <row r="1005" spans="2:8" s="31" customFormat="1" x14ac:dyDescent="0.2">
      <c r="B1005" s="27">
        <v>1002</v>
      </c>
      <c r="C1005" s="20" t="s">
        <v>2559</v>
      </c>
      <c r="D1005" s="20" t="s">
        <v>8</v>
      </c>
      <c r="E1005" s="20" t="s">
        <v>2560</v>
      </c>
      <c r="F1005" s="22">
        <v>43628</v>
      </c>
      <c r="G1005" s="22">
        <v>47281</v>
      </c>
      <c r="H1005" s="34">
        <v>100</v>
      </c>
    </row>
    <row r="1006" spans="2:8" s="31" customFormat="1" x14ac:dyDescent="0.2">
      <c r="B1006" s="27">
        <v>1003</v>
      </c>
      <c r="C1006" s="20" t="s">
        <v>2579</v>
      </c>
      <c r="D1006" s="20" t="s">
        <v>8</v>
      </c>
      <c r="E1006" s="20" t="s">
        <v>2580</v>
      </c>
      <c r="F1006" s="22">
        <v>43642</v>
      </c>
      <c r="G1006" s="22">
        <v>47295</v>
      </c>
      <c r="H1006" s="34">
        <v>100</v>
      </c>
    </row>
    <row r="1007" spans="2:8" s="31" customFormat="1" x14ac:dyDescent="0.2">
      <c r="B1007" s="27">
        <v>1004</v>
      </c>
      <c r="C1007" s="20" t="s">
        <v>2619</v>
      </c>
      <c r="D1007" s="20" t="s">
        <v>8</v>
      </c>
      <c r="E1007" s="20" t="s">
        <v>2620</v>
      </c>
      <c r="F1007" s="22">
        <v>43656</v>
      </c>
      <c r="G1007" s="22">
        <v>47309</v>
      </c>
      <c r="H1007" s="34">
        <v>100</v>
      </c>
    </row>
    <row r="1008" spans="2:8" s="31" customFormat="1" x14ac:dyDescent="0.2">
      <c r="B1008" s="27">
        <v>1005</v>
      </c>
      <c r="C1008" s="20" t="s">
        <v>2649</v>
      </c>
      <c r="D1008" s="20" t="s">
        <v>8</v>
      </c>
      <c r="E1008" s="20" t="s">
        <v>2650</v>
      </c>
      <c r="F1008" s="22">
        <v>43670</v>
      </c>
      <c r="G1008" s="22">
        <v>47323</v>
      </c>
      <c r="H1008" s="34">
        <v>100</v>
      </c>
    </row>
    <row r="1009" spans="2:8" s="31" customFormat="1" x14ac:dyDescent="0.2">
      <c r="B1009" s="27">
        <v>1006</v>
      </c>
      <c r="C1009" s="20" t="s">
        <v>2726</v>
      </c>
      <c r="D1009" s="20" t="s">
        <v>8</v>
      </c>
      <c r="E1009" s="20" t="s">
        <v>2727</v>
      </c>
      <c r="F1009" s="22">
        <v>43698</v>
      </c>
      <c r="G1009" s="22">
        <v>47351</v>
      </c>
      <c r="H1009" s="34">
        <v>200</v>
      </c>
    </row>
    <row r="1010" spans="2:8" s="31" customFormat="1" x14ac:dyDescent="0.2">
      <c r="B1010" s="27">
        <v>1007</v>
      </c>
      <c r="C1010" s="20" t="s">
        <v>2741</v>
      </c>
      <c r="D1010" s="20" t="s">
        <v>8</v>
      </c>
      <c r="E1010" s="20" t="s">
        <v>2742</v>
      </c>
      <c r="F1010" s="22">
        <v>43705</v>
      </c>
      <c r="G1010" s="22">
        <v>47358</v>
      </c>
      <c r="H1010" s="34">
        <v>100</v>
      </c>
    </row>
    <row r="1011" spans="2:8" s="31" customFormat="1" x14ac:dyDescent="0.2">
      <c r="B1011" s="27">
        <v>1008</v>
      </c>
      <c r="C1011" s="20" t="s">
        <v>2796</v>
      </c>
      <c r="D1011" s="20" t="s">
        <v>8</v>
      </c>
      <c r="E1011" s="20" t="s">
        <v>2797</v>
      </c>
      <c r="F1011" s="22">
        <v>43726</v>
      </c>
      <c r="G1011" s="22">
        <v>47379</v>
      </c>
      <c r="H1011" s="34">
        <v>100</v>
      </c>
    </row>
    <row r="1012" spans="2:8" s="31" customFormat="1" x14ac:dyDescent="0.2">
      <c r="B1012" s="27">
        <v>1009</v>
      </c>
      <c r="C1012" s="20" t="s">
        <v>2863</v>
      </c>
      <c r="D1012" s="20" t="s">
        <v>8</v>
      </c>
      <c r="E1012" s="20" t="s">
        <v>2727</v>
      </c>
      <c r="F1012" s="22">
        <v>43754</v>
      </c>
      <c r="G1012" s="22">
        <v>47407</v>
      </c>
      <c r="H1012" s="34">
        <v>100</v>
      </c>
    </row>
    <row r="1013" spans="2:8" s="31" customFormat="1" x14ac:dyDescent="0.2">
      <c r="B1013" s="27">
        <v>1010</v>
      </c>
      <c r="C1013" s="20" t="s">
        <v>2879</v>
      </c>
      <c r="D1013" s="20" t="s">
        <v>8</v>
      </c>
      <c r="E1013" s="20" t="s">
        <v>2880</v>
      </c>
      <c r="F1013" s="22">
        <v>43761</v>
      </c>
      <c r="G1013" s="22">
        <v>47414</v>
      </c>
      <c r="H1013" s="34">
        <v>100</v>
      </c>
    </row>
    <row r="1014" spans="2:8" s="31" customFormat="1" x14ac:dyDescent="0.2">
      <c r="B1014" s="27">
        <v>1011</v>
      </c>
      <c r="C1014" s="20" t="s">
        <v>2932</v>
      </c>
      <c r="D1014" s="20" t="s">
        <v>8</v>
      </c>
      <c r="E1014" s="20" t="s">
        <v>2933</v>
      </c>
      <c r="F1014" s="22">
        <v>43789</v>
      </c>
      <c r="G1014" s="22">
        <v>47442</v>
      </c>
      <c r="H1014" s="34">
        <v>200</v>
      </c>
    </row>
    <row r="1015" spans="2:8" s="31" customFormat="1" x14ac:dyDescent="0.2">
      <c r="B1015" s="27">
        <v>1012</v>
      </c>
      <c r="C1015" s="20" t="s">
        <v>3001</v>
      </c>
      <c r="D1015" s="20" t="s">
        <v>8</v>
      </c>
      <c r="E1015" s="20" t="s">
        <v>3002</v>
      </c>
      <c r="F1015" s="22">
        <v>43810</v>
      </c>
      <c r="G1015" s="22">
        <v>47463</v>
      </c>
      <c r="H1015" s="34">
        <v>100</v>
      </c>
    </row>
    <row r="1016" spans="2:8" s="31" customFormat="1" x14ac:dyDescent="0.2">
      <c r="B1016" s="27">
        <v>1013</v>
      </c>
      <c r="C1016" s="20" t="s">
        <v>3016</v>
      </c>
      <c r="D1016" s="20" t="s">
        <v>8</v>
      </c>
      <c r="E1016" s="20" t="s">
        <v>3002</v>
      </c>
      <c r="F1016" s="22">
        <v>43817</v>
      </c>
      <c r="G1016" s="22">
        <v>47470</v>
      </c>
      <c r="H1016" s="34">
        <v>200</v>
      </c>
    </row>
    <row r="1017" spans="2:8" s="31" customFormat="1" x14ac:dyDescent="0.2">
      <c r="B1017" s="27">
        <v>1014</v>
      </c>
      <c r="C1017" s="20" t="s">
        <v>3034</v>
      </c>
      <c r="D1017" s="20" t="s">
        <v>8</v>
      </c>
      <c r="E1017" s="20" t="s">
        <v>3035</v>
      </c>
      <c r="F1017" s="22">
        <v>43831</v>
      </c>
      <c r="G1017" s="22">
        <v>47484</v>
      </c>
      <c r="H1017" s="34">
        <v>381</v>
      </c>
    </row>
    <row r="1018" spans="2:8" s="31" customFormat="1" x14ac:dyDescent="0.2">
      <c r="B1018" s="27">
        <v>1015</v>
      </c>
      <c r="C1018" s="20" t="s">
        <v>3180</v>
      </c>
      <c r="D1018" s="20" t="s">
        <v>8</v>
      </c>
      <c r="E1018" s="20" t="s">
        <v>3181</v>
      </c>
      <c r="F1018" s="22">
        <v>43879</v>
      </c>
      <c r="G1018" s="22">
        <v>47532</v>
      </c>
      <c r="H1018" s="34">
        <v>100</v>
      </c>
    </row>
    <row r="1019" spans="2:8" s="31" customFormat="1" x14ac:dyDescent="0.2">
      <c r="B1019" s="27">
        <v>1016</v>
      </c>
      <c r="C1019" s="20" t="s">
        <v>3200</v>
      </c>
      <c r="D1019" s="20" t="s">
        <v>8</v>
      </c>
      <c r="E1019" s="20" t="s">
        <v>3201</v>
      </c>
      <c r="F1019" s="22">
        <v>43887</v>
      </c>
      <c r="G1019" s="22">
        <v>47540</v>
      </c>
      <c r="H1019" s="34">
        <v>75</v>
      </c>
    </row>
    <row r="1020" spans="2:8" s="31" customFormat="1" x14ac:dyDescent="0.2">
      <c r="B1020" s="27">
        <v>1017</v>
      </c>
      <c r="C1020" s="20" t="s">
        <v>3276</v>
      </c>
      <c r="D1020" s="20" t="s">
        <v>8</v>
      </c>
      <c r="E1020" s="20" t="s">
        <v>3277</v>
      </c>
      <c r="F1020" s="22">
        <v>43901</v>
      </c>
      <c r="G1020" s="22">
        <v>47553</v>
      </c>
      <c r="H1020" s="34">
        <v>100</v>
      </c>
    </row>
    <row r="1021" spans="2:8" s="31" customFormat="1" x14ac:dyDescent="0.2">
      <c r="B1021" s="27">
        <v>1018</v>
      </c>
      <c r="C1021" s="20" t="s">
        <v>3314</v>
      </c>
      <c r="D1021" s="20" t="s">
        <v>8</v>
      </c>
      <c r="E1021" s="20" t="s">
        <v>3315</v>
      </c>
      <c r="F1021" s="22">
        <v>43908</v>
      </c>
      <c r="G1021" s="22">
        <v>47560</v>
      </c>
      <c r="H1021" s="34">
        <v>100</v>
      </c>
    </row>
    <row r="1022" spans="2:8" s="31" customFormat="1" x14ac:dyDescent="0.2">
      <c r="B1022" s="27">
        <v>1019</v>
      </c>
      <c r="C1022" s="20" t="s">
        <v>3342</v>
      </c>
      <c r="D1022" s="20" t="s">
        <v>8</v>
      </c>
      <c r="E1022" s="20" t="s">
        <v>3343</v>
      </c>
      <c r="F1022" s="22">
        <v>43914</v>
      </c>
      <c r="G1022" s="22">
        <v>47566</v>
      </c>
      <c r="H1022" s="34">
        <v>144</v>
      </c>
    </row>
    <row r="1023" spans="2:8" s="31" customFormat="1" x14ac:dyDescent="0.2">
      <c r="B1023" s="27">
        <v>1020</v>
      </c>
      <c r="C1023" s="20" t="s">
        <v>3404</v>
      </c>
      <c r="D1023" s="20" t="s">
        <v>8</v>
      </c>
      <c r="E1023" s="20" t="s">
        <v>3405</v>
      </c>
      <c r="F1023" s="22">
        <v>43929</v>
      </c>
      <c r="G1023" s="22">
        <v>47581</v>
      </c>
      <c r="H1023" s="34">
        <v>100</v>
      </c>
    </row>
    <row r="1024" spans="2:8" s="31" customFormat="1" x14ac:dyDescent="0.2">
      <c r="B1024" s="27">
        <v>1021</v>
      </c>
      <c r="C1024" s="20" t="s">
        <v>3441</v>
      </c>
      <c r="D1024" s="20" t="s">
        <v>8</v>
      </c>
      <c r="E1024" s="20" t="s">
        <v>3442</v>
      </c>
      <c r="F1024" s="22">
        <v>43936</v>
      </c>
      <c r="G1024" s="22">
        <v>47588</v>
      </c>
      <c r="H1024" s="34">
        <v>100</v>
      </c>
    </row>
    <row r="1025" spans="2:8" s="31" customFormat="1" x14ac:dyDescent="0.2">
      <c r="B1025" s="27">
        <v>1022</v>
      </c>
      <c r="C1025" s="20" t="s">
        <v>3489</v>
      </c>
      <c r="D1025" s="20" t="s">
        <v>8</v>
      </c>
      <c r="E1025" s="20" t="s">
        <v>3490</v>
      </c>
      <c r="F1025" s="22">
        <v>43964</v>
      </c>
      <c r="G1025" s="22">
        <v>47616</v>
      </c>
      <c r="H1025" s="34">
        <v>100</v>
      </c>
    </row>
    <row r="1026" spans="2:8" s="31" customFormat="1" x14ac:dyDescent="0.2">
      <c r="B1026" s="27">
        <v>1023</v>
      </c>
      <c r="C1026" s="20" t="s">
        <v>3523</v>
      </c>
      <c r="D1026" s="20" t="s">
        <v>8</v>
      </c>
      <c r="E1026" s="20" t="s">
        <v>3524</v>
      </c>
      <c r="F1026" s="22">
        <v>43978</v>
      </c>
      <c r="G1026" s="22">
        <v>47630</v>
      </c>
      <c r="H1026" s="34">
        <v>200</v>
      </c>
    </row>
    <row r="1027" spans="2:8" s="31" customFormat="1" x14ac:dyDescent="0.2">
      <c r="B1027" s="27">
        <v>1024</v>
      </c>
      <c r="C1027" s="20" t="s">
        <v>3569</v>
      </c>
      <c r="D1027" s="20" t="s">
        <v>8</v>
      </c>
      <c r="E1027" s="20" t="s">
        <v>3570</v>
      </c>
      <c r="F1027" s="22">
        <v>43999</v>
      </c>
      <c r="G1027" s="22">
        <v>47651</v>
      </c>
      <c r="H1027" s="34">
        <v>100</v>
      </c>
    </row>
    <row r="1028" spans="2:8" s="31" customFormat="1" x14ac:dyDescent="0.2">
      <c r="B1028" s="27">
        <v>1025</v>
      </c>
      <c r="C1028" s="20" t="s">
        <v>3579</v>
      </c>
      <c r="D1028" s="20" t="s">
        <v>8</v>
      </c>
      <c r="E1028" s="20" t="s">
        <v>3580</v>
      </c>
      <c r="F1028" s="22">
        <v>44006</v>
      </c>
      <c r="G1028" s="22">
        <v>47658</v>
      </c>
      <c r="H1028" s="34">
        <v>100</v>
      </c>
    </row>
    <row r="1029" spans="2:8" s="31" customFormat="1" x14ac:dyDescent="0.2">
      <c r="B1029" s="27">
        <v>1026</v>
      </c>
      <c r="C1029" s="20" t="s">
        <v>3635</v>
      </c>
      <c r="D1029" s="20" t="s">
        <v>8</v>
      </c>
      <c r="E1029" s="20" t="s">
        <v>3636</v>
      </c>
      <c r="F1029" s="22">
        <v>44027</v>
      </c>
      <c r="G1029" s="22">
        <v>47679</v>
      </c>
      <c r="H1029" s="34">
        <v>100</v>
      </c>
    </row>
    <row r="1030" spans="2:8" s="31" customFormat="1" x14ac:dyDescent="0.2">
      <c r="B1030" s="27">
        <v>1027</v>
      </c>
      <c r="C1030" s="20" t="s">
        <v>3663</v>
      </c>
      <c r="D1030" s="20" t="s">
        <v>8</v>
      </c>
      <c r="E1030" s="20" t="s">
        <v>3664</v>
      </c>
      <c r="F1030" s="22">
        <v>44041</v>
      </c>
      <c r="G1030" s="22">
        <v>47693</v>
      </c>
      <c r="H1030" s="34">
        <v>100</v>
      </c>
    </row>
    <row r="1031" spans="2:8" s="31" customFormat="1" x14ac:dyDescent="0.2">
      <c r="B1031" s="27">
        <v>1028</v>
      </c>
      <c r="C1031" s="20" t="s">
        <v>3722</v>
      </c>
      <c r="D1031" s="20" t="s">
        <v>8</v>
      </c>
      <c r="E1031" s="20" t="s">
        <v>3664</v>
      </c>
      <c r="F1031" s="22">
        <v>44062</v>
      </c>
      <c r="G1031" s="22">
        <v>47714</v>
      </c>
      <c r="H1031" s="34">
        <v>100</v>
      </c>
    </row>
    <row r="1032" spans="2:8" s="31" customFormat="1" x14ac:dyDescent="0.2">
      <c r="B1032" s="27">
        <v>1029</v>
      </c>
      <c r="C1032" s="20" t="s">
        <v>3739</v>
      </c>
      <c r="D1032" s="20" t="s">
        <v>8</v>
      </c>
      <c r="E1032" s="20" t="s">
        <v>3740</v>
      </c>
      <c r="F1032" s="22">
        <v>44069</v>
      </c>
      <c r="G1032" s="22">
        <v>47721</v>
      </c>
      <c r="H1032" s="34">
        <v>100</v>
      </c>
    </row>
    <row r="1033" spans="2:8" s="31" customFormat="1" x14ac:dyDescent="0.2">
      <c r="B1033" s="27">
        <v>1030</v>
      </c>
      <c r="C1033" s="20" t="s">
        <v>3782</v>
      </c>
      <c r="D1033" s="20" t="s">
        <v>8</v>
      </c>
      <c r="E1033" s="20" t="s">
        <v>3524</v>
      </c>
      <c r="F1033" s="22">
        <v>44083</v>
      </c>
      <c r="G1033" s="22">
        <v>47735</v>
      </c>
      <c r="H1033" s="34">
        <v>100</v>
      </c>
    </row>
    <row r="1034" spans="2:8" s="31" customFormat="1" x14ac:dyDescent="0.2">
      <c r="B1034" s="27">
        <v>1031</v>
      </c>
      <c r="C1034" s="20" t="s">
        <v>3827</v>
      </c>
      <c r="D1034" s="20" t="s">
        <v>8</v>
      </c>
      <c r="E1034" s="20" t="s">
        <v>3828</v>
      </c>
      <c r="F1034" s="22">
        <v>44097</v>
      </c>
      <c r="G1034" s="22">
        <v>47749</v>
      </c>
      <c r="H1034" s="34">
        <v>200</v>
      </c>
    </row>
    <row r="1035" spans="2:8" s="31" customFormat="1" x14ac:dyDescent="0.2">
      <c r="B1035" s="27">
        <v>1032</v>
      </c>
      <c r="C1035" s="20" t="s">
        <v>3866</v>
      </c>
      <c r="D1035" s="20" t="s">
        <v>8</v>
      </c>
      <c r="E1035" s="20" t="s">
        <v>3867</v>
      </c>
      <c r="F1035" s="22">
        <v>44104</v>
      </c>
      <c r="G1035" s="22">
        <v>47756</v>
      </c>
      <c r="H1035" s="34">
        <v>100</v>
      </c>
    </row>
    <row r="1036" spans="2:8" s="31" customFormat="1" x14ac:dyDescent="0.2">
      <c r="B1036" s="27">
        <v>1033</v>
      </c>
      <c r="C1036" s="20" t="s">
        <v>3890</v>
      </c>
      <c r="D1036" s="20" t="s">
        <v>8</v>
      </c>
      <c r="E1036" s="20" t="s">
        <v>3181</v>
      </c>
      <c r="F1036" s="22">
        <v>44111</v>
      </c>
      <c r="G1036" s="22">
        <v>47763</v>
      </c>
      <c r="H1036" s="34">
        <v>100</v>
      </c>
    </row>
    <row r="1037" spans="2:8" s="31" customFormat="1" x14ac:dyDescent="0.2">
      <c r="B1037" s="27">
        <v>1034</v>
      </c>
      <c r="C1037" s="20" t="s">
        <v>3970</v>
      </c>
      <c r="D1037" s="20" t="s">
        <v>8</v>
      </c>
      <c r="E1037" s="20" t="s">
        <v>3971</v>
      </c>
      <c r="F1037" s="22">
        <v>44132</v>
      </c>
      <c r="G1037" s="22">
        <v>47784</v>
      </c>
      <c r="H1037" s="34">
        <v>100</v>
      </c>
    </row>
    <row r="1038" spans="2:8" s="31" customFormat="1" x14ac:dyDescent="0.2">
      <c r="B1038" s="27">
        <v>1035</v>
      </c>
      <c r="C1038" s="20" t="s">
        <v>4035</v>
      </c>
      <c r="D1038" s="20" t="s">
        <v>8</v>
      </c>
      <c r="E1038" s="20" t="s">
        <v>4036</v>
      </c>
      <c r="F1038" s="22">
        <v>44146</v>
      </c>
      <c r="G1038" s="22">
        <v>47798</v>
      </c>
      <c r="H1038" s="34">
        <v>200</v>
      </c>
    </row>
    <row r="1039" spans="2:8" s="31" customFormat="1" x14ac:dyDescent="0.2">
      <c r="B1039" s="27">
        <v>1036</v>
      </c>
      <c r="C1039" s="20" t="s">
        <v>4078</v>
      </c>
      <c r="D1039" s="20" t="s">
        <v>8</v>
      </c>
      <c r="E1039" s="20" t="s">
        <v>4079</v>
      </c>
      <c r="F1039" s="22">
        <v>44160</v>
      </c>
      <c r="G1039" s="22">
        <v>47812</v>
      </c>
      <c r="H1039" s="34">
        <v>100</v>
      </c>
    </row>
    <row r="1040" spans="2:8" s="31" customFormat="1" x14ac:dyDescent="0.2">
      <c r="B1040" s="27">
        <v>1037</v>
      </c>
      <c r="C1040" s="20" t="s">
        <v>4131</v>
      </c>
      <c r="D1040" s="20" t="s">
        <v>8</v>
      </c>
      <c r="E1040" s="20" t="s">
        <v>4036</v>
      </c>
      <c r="F1040" s="22">
        <v>44174</v>
      </c>
      <c r="G1040" s="22">
        <v>47826</v>
      </c>
      <c r="H1040" s="34">
        <v>100</v>
      </c>
    </row>
    <row r="1041" spans="2:8" s="31" customFormat="1" x14ac:dyDescent="0.2">
      <c r="B1041" s="27">
        <v>1038</v>
      </c>
      <c r="C1041" s="20" t="s">
        <v>4146</v>
      </c>
      <c r="D1041" s="20" t="s">
        <v>8</v>
      </c>
      <c r="E1041" s="20" t="s">
        <v>3570</v>
      </c>
      <c r="F1041" s="22">
        <v>44181</v>
      </c>
      <c r="G1041" s="22">
        <v>47833</v>
      </c>
      <c r="H1041" s="34">
        <v>100</v>
      </c>
    </row>
    <row r="1042" spans="2:8" s="31" customFormat="1" x14ac:dyDescent="0.2">
      <c r="B1042" s="27">
        <v>1039</v>
      </c>
      <c r="C1042" s="20" t="s">
        <v>4162</v>
      </c>
      <c r="D1042" s="20" t="s">
        <v>8</v>
      </c>
      <c r="E1042" s="20" t="s">
        <v>3580</v>
      </c>
      <c r="F1042" s="22">
        <v>44188</v>
      </c>
      <c r="G1042" s="22">
        <v>47840</v>
      </c>
      <c r="H1042" s="34">
        <v>100</v>
      </c>
    </row>
    <row r="1043" spans="2:8" s="31" customFormat="1" x14ac:dyDescent="0.2">
      <c r="B1043" s="27">
        <v>1040</v>
      </c>
      <c r="C1043" s="20" t="s">
        <v>4227</v>
      </c>
      <c r="D1043" s="20" t="s">
        <v>8</v>
      </c>
      <c r="E1043" s="20" t="s">
        <v>4228</v>
      </c>
      <c r="F1043" s="22">
        <v>44202</v>
      </c>
      <c r="G1043" s="22">
        <v>47854</v>
      </c>
      <c r="H1043" s="34">
        <v>100</v>
      </c>
    </row>
    <row r="1044" spans="2:8" s="31" customFormat="1" x14ac:dyDescent="0.2">
      <c r="B1044" s="27">
        <v>1041</v>
      </c>
      <c r="C1044" s="20" t="s">
        <v>4251</v>
      </c>
      <c r="D1044" s="20" t="s">
        <v>8</v>
      </c>
      <c r="E1044" s="20" t="s">
        <v>4252</v>
      </c>
      <c r="F1044" s="22">
        <v>44216</v>
      </c>
      <c r="G1044" s="22">
        <v>47868</v>
      </c>
      <c r="H1044" s="34">
        <v>100</v>
      </c>
    </row>
    <row r="1045" spans="2:8" s="31" customFormat="1" x14ac:dyDescent="0.2">
      <c r="B1045" s="27">
        <v>1042</v>
      </c>
      <c r="C1045" s="20" t="s">
        <v>4294</v>
      </c>
      <c r="D1045" s="20" t="s">
        <v>8</v>
      </c>
      <c r="E1045" s="20" t="s">
        <v>4295</v>
      </c>
      <c r="F1045" s="22">
        <v>44230</v>
      </c>
      <c r="G1045" s="22">
        <v>47882</v>
      </c>
      <c r="H1045" s="34">
        <v>100</v>
      </c>
    </row>
    <row r="1046" spans="2:8" s="31" customFormat="1" x14ac:dyDescent="0.2">
      <c r="B1046" s="27">
        <v>1043</v>
      </c>
      <c r="C1046" s="20" t="s">
        <v>4373</v>
      </c>
      <c r="D1046" s="20" t="s">
        <v>8</v>
      </c>
      <c r="E1046" s="20" t="s">
        <v>4374</v>
      </c>
      <c r="F1046" s="22">
        <v>44251</v>
      </c>
      <c r="G1046" s="22">
        <v>47903</v>
      </c>
      <c r="H1046" s="34">
        <v>200</v>
      </c>
    </row>
    <row r="1047" spans="2:8" s="31" customFormat="1" x14ac:dyDescent="0.2">
      <c r="B1047" s="27">
        <v>1044</v>
      </c>
      <c r="C1047" s="20" t="s">
        <v>4464</v>
      </c>
      <c r="D1047" s="20" t="s">
        <v>8</v>
      </c>
      <c r="E1047" s="20" t="s">
        <v>4465</v>
      </c>
      <c r="F1047" s="22">
        <v>44272</v>
      </c>
      <c r="G1047" s="22">
        <v>47924</v>
      </c>
      <c r="H1047" s="34">
        <v>100</v>
      </c>
    </row>
    <row r="1048" spans="2:8" s="31" customFormat="1" x14ac:dyDescent="0.2">
      <c r="B1048" s="27">
        <v>1045</v>
      </c>
      <c r="C1048" s="20" t="s">
        <v>4489</v>
      </c>
      <c r="D1048" s="20" t="s">
        <v>8</v>
      </c>
      <c r="E1048" s="20" t="s">
        <v>4295</v>
      </c>
      <c r="F1048" s="22">
        <v>44279</v>
      </c>
      <c r="G1048" s="22">
        <v>47931</v>
      </c>
      <c r="H1048" s="34">
        <v>200</v>
      </c>
    </row>
    <row r="1049" spans="2:8" s="31" customFormat="1" x14ac:dyDescent="0.2">
      <c r="B1049" s="27">
        <v>1046</v>
      </c>
      <c r="C1049" s="20" t="s">
        <v>4508</v>
      </c>
      <c r="D1049" s="20" t="s">
        <v>8</v>
      </c>
      <c r="E1049" s="20" t="s">
        <v>4509</v>
      </c>
      <c r="F1049" s="22">
        <v>44286</v>
      </c>
      <c r="G1049" s="22">
        <v>47938</v>
      </c>
      <c r="H1049" s="34">
        <v>200</v>
      </c>
    </row>
    <row r="1050" spans="2:8" s="31" customFormat="1" x14ac:dyDescent="0.2">
      <c r="B1050" s="27">
        <v>1047</v>
      </c>
      <c r="C1050" s="20" t="s">
        <v>4667</v>
      </c>
      <c r="D1050" s="20" t="s">
        <v>8</v>
      </c>
      <c r="E1050" s="20" t="s">
        <v>4668</v>
      </c>
      <c r="F1050" s="22">
        <v>44363</v>
      </c>
      <c r="G1050" s="22">
        <v>48015</v>
      </c>
      <c r="H1050" s="34">
        <v>100</v>
      </c>
    </row>
    <row r="1051" spans="2:8" s="31" customFormat="1" x14ac:dyDescent="0.2">
      <c r="B1051" s="27">
        <v>1048</v>
      </c>
      <c r="C1051" s="20" t="s">
        <v>4686</v>
      </c>
      <c r="D1051" s="20" t="s">
        <v>8</v>
      </c>
      <c r="E1051" s="20" t="s">
        <v>4687</v>
      </c>
      <c r="F1051" s="22">
        <v>44370</v>
      </c>
      <c r="G1051" s="22">
        <v>48022</v>
      </c>
      <c r="H1051" s="34">
        <v>100</v>
      </c>
    </row>
    <row r="1052" spans="2:8" s="31" customFormat="1" x14ac:dyDescent="0.2">
      <c r="B1052" s="27">
        <v>1049</v>
      </c>
      <c r="C1052" s="20" t="s">
        <v>4711</v>
      </c>
      <c r="D1052" s="20" t="s">
        <v>8</v>
      </c>
      <c r="E1052" s="20" t="s">
        <v>4712</v>
      </c>
      <c r="F1052" s="22">
        <v>44377</v>
      </c>
      <c r="G1052" s="22">
        <v>48029</v>
      </c>
      <c r="H1052" s="34">
        <v>100</v>
      </c>
    </row>
    <row r="1053" spans="2:8" s="31" customFormat="1" x14ac:dyDescent="0.2">
      <c r="B1053" s="27">
        <v>1050</v>
      </c>
      <c r="C1053" s="20" t="s">
        <v>4752</v>
      </c>
      <c r="D1053" s="20" t="s">
        <v>8</v>
      </c>
      <c r="E1053" s="20" t="s">
        <v>4753</v>
      </c>
      <c r="F1053" s="22">
        <v>44384</v>
      </c>
      <c r="G1053" s="22">
        <v>48036</v>
      </c>
      <c r="H1053" s="34">
        <v>100</v>
      </c>
    </row>
    <row r="1054" spans="2:8" s="31" customFormat="1" x14ac:dyDescent="0.2">
      <c r="B1054" s="27">
        <v>1051</v>
      </c>
      <c r="C1054" s="20" t="s">
        <v>4775</v>
      </c>
      <c r="D1054" s="20" t="s">
        <v>8</v>
      </c>
      <c r="E1054" s="20" t="s">
        <v>4753</v>
      </c>
      <c r="F1054" s="22">
        <v>44391</v>
      </c>
      <c r="G1054" s="22">
        <v>48043</v>
      </c>
      <c r="H1054" s="34">
        <v>100</v>
      </c>
    </row>
    <row r="1055" spans="2:8" s="31" customFormat="1" x14ac:dyDescent="0.2">
      <c r="B1055" s="27">
        <v>1052</v>
      </c>
      <c r="C1055" s="20" t="s">
        <v>4829</v>
      </c>
      <c r="D1055" s="20" t="s">
        <v>8</v>
      </c>
      <c r="E1055" s="20" t="s">
        <v>4753</v>
      </c>
      <c r="F1055" s="22">
        <v>44419</v>
      </c>
      <c r="G1055" s="22">
        <v>48071</v>
      </c>
      <c r="H1055" s="34">
        <v>100</v>
      </c>
    </row>
    <row r="1056" spans="2:8" s="31" customFormat="1" x14ac:dyDescent="0.2">
      <c r="B1056" s="27">
        <v>1053</v>
      </c>
      <c r="C1056" s="20" t="s">
        <v>4856</v>
      </c>
      <c r="D1056" s="20" t="s">
        <v>8</v>
      </c>
      <c r="E1056" s="20" t="s">
        <v>4857</v>
      </c>
      <c r="F1056" s="22">
        <v>44433</v>
      </c>
      <c r="G1056" s="22">
        <v>48085</v>
      </c>
      <c r="H1056" s="34">
        <v>100</v>
      </c>
    </row>
    <row r="1057" spans="2:8" s="31" customFormat="1" x14ac:dyDescent="0.2">
      <c r="B1057" s="27">
        <v>1054</v>
      </c>
      <c r="C1057" s="20" t="s">
        <v>4894</v>
      </c>
      <c r="D1057" s="20" t="s">
        <v>8</v>
      </c>
      <c r="E1057" s="20" t="s">
        <v>4895</v>
      </c>
      <c r="F1057" s="22">
        <v>44447</v>
      </c>
      <c r="G1057" s="22">
        <v>48099</v>
      </c>
      <c r="H1057" s="34">
        <v>200</v>
      </c>
    </row>
    <row r="1058" spans="2:8" s="31" customFormat="1" x14ac:dyDescent="0.2">
      <c r="B1058" s="27">
        <v>1055</v>
      </c>
      <c r="C1058" s="20" t="s">
        <v>4920</v>
      </c>
      <c r="D1058" s="20" t="s">
        <v>8</v>
      </c>
      <c r="E1058" s="20" t="s">
        <v>4295</v>
      </c>
      <c r="F1058" s="22">
        <v>44454</v>
      </c>
      <c r="G1058" s="22">
        <v>48106</v>
      </c>
      <c r="H1058" s="34">
        <v>100</v>
      </c>
    </row>
    <row r="1059" spans="2:8" s="31" customFormat="1" x14ac:dyDescent="0.2">
      <c r="B1059" s="27">
        <v>1056</v>
      </c>
      <c r="C1059" s="20" t="s">
        <v>4955</v>
      </c>
      <c r="D1059" s="20" t="s">
        <v>8</v>
      </c>
      <c r="E1059" s="20" t="s">
        <v>4956</v>
      </c>
      <c r="F1059" s="22">
        <v>44468</v>
      </c>
      <c r="G1059" s="22">
        <v>48120</v>
      </c>
      <c r="H1059" s="34">
        <v>100</v>
      </c>
    </row>
    <row r="1060" spans="2:8" s="31" customFormat="1" x14ac:dyDescent="0.2">
      <c r="B1060" s="27">
        <v>1057</v>
      </c>
      <c r="C1060" s="20" t="s">
        <v>4988</v>
      </c>
      <c r="D1060" s="20" t="s">
        <v>8</v>
      </c>
      <c r="E1060" s="20" t="s">
        <v>4687</v>
      </c>
      <c r="F1060" s="22">
        <v>44475</v>
      </c>
      <c r="G1060" s="22">
        <v>48127</v>
      </c>
      <c r="H1060" s="34">
        <v>100</v>
      </c>
    </row>
    <row r="1061" spans="2:8" s="31" customFormat="1" x14ac:dyDescent="0.2">
      <c r="B1061" s="27">
        <v>1058</v>
      </c>
      <c r="C1061" s="20" t="s">
        <v>5062</v>
      </c>
      <c r="D1061" s="20" t="s">
        <v>8</v>
      </c>
      <c r="E1061" s="20" t="s">
        <v>5063</v>
      </c>
      <c r="F1061" s="22">
        <v>44502</v>
      </c>
      <c r="G1061" s="22">
        <v>48154</v>
      </c>
      <c r="H1061" s="34">
        <v>100</v>
      </c>
    </row>
    <row r="1062" spans="2:8" s="31" customFormat="1" x14ac:dyDescent="0.2">
      <c r="B1062" s="27">
        <v>1059</v>
      </c>
      <c r="C1062" s="20" t="s">
        <v>5135</v>
      </c>
      <c r="D1062" s="20" t="s">
        <v>8</v>
      </c>
      <c r="E1062" s="20" t="s">
        <v>4295</v>
      </c>
      <c r="F1062" s="22">
        <v>44545</v>
      </c>
      <c r="G1062" s="22">
        <v>48197</v>
      </c>
      <c r="H1062" s="34">
        <v>100</v>
      </c>
    </row>
    <row r="1063" spans="2:8" s="31" customFormat="1" x14ac:dyDescent="0.2">
      <c r="B1063" s="27">
        <v>1060</v>
      </c>
      <c r="C1063" s="20" t="s">
        <v>5145</v>
      </c>
      <c r="D1063" s="20" t="s">
        <v>8</v>
      </c>
      <c r="E1063" s="20" t="s">
        <v>5146</v>
      </c>
      <c r="F1063" s="22">
        <v>44552</v>
      </c>
      <c r="G1063" s="22">
        <v>48204</v>
      </c>
      <c r="H1063" s="34">
        <v>200</v>
      </c>
    </row>
    <row r="1064" spans="2:8" s="31" customFormat="1" x14ac:dyDescent="0.2">
      <c r="B1064" s="27">
        <v>1061</v>
      </c>
      <c r="C1064" s="20" t="s">
        <v>5163</v>
      </c>
      <c r="D1064" s="20" t="s">
        <v>8</v>
      </c>
      <c r="E1064" s="20" t="s">
        <v>5063</v>
      </c>
      <c r="F1064" s="22">
        <v>44559</v>
      </c>
      <c r="G1064" s="22">
        <v>48211</v>
      </c>
      <c r="H1064" s="34">
        <v>100</v>
      </c>
    </row>
    <row r="1065" spans="2:8" s="31" customFormat="1" x14ac:dyDescent="0.2">
      <c r="B1065" s="27">
        <v>1062</v>
      </c>
      <c r="C1065" s="20" t="s">
        <v>5243</v>
      </c>
      <c r="D1065" s="20" t="s">
        <v>8</v>
      </c>
      <c r="E1065" s="20" t="s">
        <v>5244</v>
      </c>
      <c r="F1065" s="22">
        <v>44580</v>
      </c>
      <c r="G1065" s="22">
        <v>48232</v>
      </c>
      <c r="H1065" s="34">
        <v>100</v>
      </c>
    </row>
    <row r="1066" spans="2:8" s="31" customFormat="1" x14ac:dyDescent="0.2">
      <c r="B1066" s="27">
        <v>1063</v>
      </c>
      <c r="C1066" s="20" t="s">
        <v>5364</v>
      </c>
      <c r="D1066" s="20" t="s">
        <v>8</v>
      </c>
      <c r="E1066" s="20" t="s">
        <v>5365</v>
      </c>
      <c r="F1066" s="22">
        <v>44622</v>
      </c>
      <c r="G1066" s="22">
        <v>48275</v>
      </c>
      <c r="H1066" s="34">
        <v>100</v>
      </c>
    </row>
    <row r="1067" spans="2:8" s="31" customFormat="1" x14ac:dyDescent="0.2">
      <c r="B1067" s="27">
        <v>1064</v>
      </c>
      <c r="C1067" s="20" t="s">
        <v>5459</v>
      </c>
      <c r="D1067" s="20" t="s">
        <v>8</v>
      </c>
      <c r="E1067" s="20" t="s">
        <v>5460</v>
      </c>
      <c r="F1067" s="22">
        <v>44650</v>
      </c>
      <c r="G1067" s="22">
        <v>48303</v>
      </c>
      <c r="H1067" s="34">
        <v>100</v>
      </c>
    </row>
    <row r="1068" spans="2:8" s="31" customFormat="1" x14ac:dyDescent="0.2">
      <c r="B1068" s="27">
        <v>1065</v>
      </c>
      <c r="C1068" s="20" t="s">
        <v>5563</v>
      </c>
      <c r="D1068" s="20" t="s">
        <v>8</v>
      </c>
      <c r="E1068" s="20" t="s">
        <v>5564</v>
      </c>
      <c r="F1068" s="22">
        <v>44713</v>
      </c>
      <c r="G1068" s="22">
        <v>48366</v>
      </c>
      <c r="H1068" s="34">
        <v>100</v>
      </c>
    </row>
    <row r="1069" spans="2:8" s="31" customFormat="1" x14ac:dyDescent="0.2">
      <c r="B1069" s="27">
        <v>1066</v>
      </c>
      <c r="C1069" s="20" t="s">
        <v>5904</v>
      </c>
      <c r="D1069" s="20" t="s">
        <v>8</v>
      </c>
      <c r="E1069" s="20" t="s">
        <v>5905</v>
      </c>
      <c r="F1069" s="22">
        <v>44832</v>
      </c>
      <c r="G1069" s="22">
        <v>48485</v>
      </c>
      <c r="H1069" s="34">
        <v>100</v>
      </c>
    </row>
    <row r="1070" spans="2:8" s="31" customFormat="1" x14ac:dyDescent="0.2">
      <c r="B1070" s="27">
        <v>1067</v>
      </c>
      <c r="C1070" s="20" t="s">
        <v>5976</v>
      </c>
      <c r="D1070" s="20" t="s">
        <v>8</v>
      </c>
      <c r="E1070" s="20" t="s">
        <v>5977</v>
      </c>
      <c r="F1070" s="22">
        <v>44853</v>
      </c>
      <c r="G1070" s="22">
        <v>48506</v>
      </c>
      <c r="H1070" s="34">
        <v>100</v>
      </c>
    </row>
    <row r="1071" spans="2:8" s="31" customFormat="1" x14ac:dyDescent="0.2">
      <c r="B1071" s="27">
        <v>1068</v>
      </c>
      <c r="C1071" s="20" t="s">
        <v>5993</v>
      </c>
      <c r="D1071" s="20" t="s">
        <v>8</v>
      </c>
      <c r="E1071" s="20" t="s">
        <v>5994</v>
      </c>
      <c r="F1071" s="22">
        <v>44861</v>
      </c>
      <c r="G1071" s="22">
        <v>48514</v>
      </c>
      <c r="H1071" s="34">
        <v>100</v>
      </c>
    </row>
    <row r="1072" spans="2:8" s="31" customFormat="1" x14ac:dyDescent="0.2">
      <c r="B1072" s="27">
        <v>1069</v>
      </c>
      <c r="C1072" s="20" t="s">
        <v>6077</v>
      </c>
      <c r="D1072" s="20" t="s">
        <v>8</v>
      </c>
      <c r="E1072" s="20" t="s">
        <v>5905</v>
      </c>
      <c r="F1072" s="22">
        <v>44888</v>
      </c>
      <c r="G1072" s="22">
        <v>48541</v>
      </c>
      <c r="H1072" s="34">
        <v>50</v>
      </c>
    </row>
    <row r="1073" spans="2:8" s="31" customFormat="1" x14ac:dyDescent="0.2">
      <c r="B1073" s="27">
        <v>1070</v>
      </c>
      <c r="C1073" s="20" t="s">
        <v>6102</v>
      </c>
      <c r="D1073" s="20" t="s">
        <v>8</v>
      </c>
      <c r="E1073" s="20" t="s">
        <v>6103</v>
      </c>
      <c r="F1073" s="22">
        <v>44895</v>
      </c>
      <c r="G1073" s="22">
        <v>48548</v>
      </c>
      <c r="H1073" s="34">
        <v>100</v>
      </c>
    </row>
    <row r="1074" spans="2:8" s="31" customFormat="1" x14ac:dyDescent="0.2">
      <c r="B1074" s="27">
        <v>1071</v>
      </c>
      <c r="C1074" s="20" t="s">
        <v>6133</v>
      </c>
      <c r="D1074" s="20" t="s">
        <v>8</v>
      </c>
      <c r="E1074" s="20" t="s">
        <v>6134</v>
      </c>
      <c r="F1074" s="22">
        <v>44909</v>
      </c>
      <c r="G1074" s="22">
        <v>48562</v>
      </c>
      <c r="H1074" s="34">
        <v>100</v>
      </c>
    </row>
    <row r="1075" spans="2:8" s="31" customFormat="1" x14ac:dyDescent="0.2">
      <c r="B1075" s="27">
        <v>1072</v>
      </c>
      <c r="C1075" s="20" t="s">
        <v>6151</v>
      </c>
      <c r="D1075" s="20" t="s">
        <v>8</v>
      </c>
      <c r="E1075" s="20" t="s">
        <v>6152</v>
      </c>
      <c r="F1075" s="22">
        <v>44916</v>
      </c>
      <c r="G1075" s="22">
        <v>48569</v>
      </c>
      <c r="H1075" s="34">
        <v>100</v>
      </c>
    </row>
    <row r="1076" spans="2:8" s="31" customFormat="1" x14ac:dyDescent="0.2">
      <c r="B1076" s="27">
        <v>1073</v>
      </c>
      <c r="C1076" s="20" t="s">
        <v>6177</v>
      </c>
      <c r="D1076" s="20" t="s">
        <v>8</v>
      </c>
      <c r="E1076" s="20" t="s">
        <v>6103</v>
      </c>
      <c r="F1076" s="22">
        <v>44923</v>
      </c>
      <c r="G1076" s="22">
        <v>48576</v>
      </c>
      <c r="H1076" s="34">
        <v>100</v>
      </c>
    </row>
    <row r="1077" spans="2:8" s="31" customFormat="1" x14ac:dyDescent="0.2">
      <c r="B1077" s="27">
        <v>1074</v>
      </c>
      <c r="C1077" s="20" t="s">
        <v>6258</v>
      </c>
      <c r="D1077" s="20" t="s">
        <v>8</v>
      </c>
      <c r="E1077" s="20" t="s">
        <v>6259</v>
      </c>
      <c r="F1077" s="22">
        <v>44951</v>
      </c>
      <c r="G1077" s="22">
        <v>48604</v>
      </c>
      <c r="H1077" s="34">
        <v>100</v>
      </c>
    </row>
    <row r="1078" spans="2:8" s="31" customFormat="1" x14ac:dyDescent="0.2">
      <c r="B1078" s="27">
        <v>1075</v>
      </c>
      <c r="C1078" s="20" t="s">
        <v>6766</v>
      </c>
      <c r="D1078" s="20" t="s">
        <v>8</v>
      </c>
      <c r="E1078" s="20" t="s">
        <v>6767</v>
      </c>
      <c r="F1078" s="22">
        <v>45091</v>
      </c>
      <c r="G1078" s="22">
        <v>48744</v>
      </c>
      <c r="H1078" s="34">
        <v>100</v>
      </c>
    </row>
    <row r="1079" spans="2:8" s="31" customFormat="1" x14ac:dyDescent="0.2">
      <c r="B1079" s="27">
        <v>1076</v>
      </c>
      <c r="C1079" s="20" t="s">
        <v>6888</v>
      </c>
      <c r="D1079" s="20" t="s">
        <v>8</v>
      </c>
      <c r="E1079" s="20" t="s">
        <v>6889</v>
      </c>
      <c r="F1079" s="22">
        <v>45126</v>
      </c>
      <c r="G1079" s="22">
        <v>48779</v>
      </c>
      <c r="H1079" s="34">
        <v>100</v>
      </c>
    </row>
    <row r="1080" spans="2:8" s="31" customFormat="1" x14ac:dyDescent="0.2">
      <c r="B1080" s="27">
        <v>1077</v>
      </c>
      <c r="C1080" s="20" t="s">
        <v>6902</v>
      </c>
      <c r="D1080" s="20" t="s">
        <v>8</v>
      </c>
      <c r="E1080" s="20" t="s">
        <v>6903</v>
      </c>
      <c r="F1080" s="22">
        <v>45133</v>
      </c>
      <c r="G1080" s="22">
        <v>48786</v>
      </c>
      <c r="H1080" s="34">
        <v>100</v>
      </c>
    </row>
    <row r="1081" spans="2:8" s="31" customFormat="1" x14ac:dyDescent="0.2">
      <c r="B1081" s="27">
        <v>1078</v>
      </c>
      <c r="C1081" s="20" t="s">
        <v>6950</v>
      </c>
      <c r="D1081" s="20" t="s">
        <v>8</v>
      </c>
      <c r="E1081" s="20" t="s">
        <v>6951</v>
      </c>
      <c r="F1081" s="22">
        <v>45155</v>
      </c>
      <c r="G1081" s="22">
        <v>48808</v>
      </c>
      <c r="H1081" s="34">
        <v>100</v>
      </c>
    </row>
    <row r="1082" spans="2:8" s="31" customFormat="1" x14ac:dyDescent="0.2">
      <c r="B1082" s="27">
        <v>1079</v>
      </c>
      <c r="C1082" s="20" t="s">
        <v>6976</v>
      </c>
      <c r="D1082" s="20" t="s">
        <v>8</v>
      </c>
      <c r="E1082" s="20" t="s">
        <v>6977</v>
      </c>
      <c r="F1082" s="22">
        <v>45161</v>
      </c>
      <c r="G1082" s="22">
        <v>48814</v>
      </c>
      <c r="H1082" s="34">
        <v>100</v>
      </c>
    </row>
    <row r="1083" spans="2:8" s="31" customFormat="1" x14ac:dyDescent="0.2">
      <c r="B1083" s="27">
        <v>1080</v>
      </c>
      <c r="C1083" s="20" t="s">
        <v>6988</v>
      </c>
      <c r="D1083" s="20" t="s">
        <v>8</v>
      </c>
      <c r="E1083" s="20" t="s">
        <v>6989</v>
      </c>
      <c r="F1083" s="22">
        <v>45168</v>
      </c>
      <c r="G1083" s="22">
        <v>48821</v>
      </c>
      <c r="H1083" s="34">
        <v>100</v>
      </c>
    </row>
    <row r="1084" spans="2:8" s="31" customFormat="1" x14ac:dyDescent="0.2">
      <c r="B1084" s="27">
        <v>1081</v>
      </c>
      <c r="C1084" s="20" t="s">
        <v>7013</v>
      </c>
      <c r="D1084" s="20" t="s">
        <v>8</v>
      </c>
      <c r="E1084" s="20" t="s">
        <v>7014</v>
      </c>
      <c r="F1084" s="22">
        <v>45175</v>
      </c>
      <c r="G1084" s="22">
        <v>48828</v>
      </c>
      <c r="H1084" s="34">
        <v>100</v>
      </c>
    </row>
    <row r="1085" spans="2:8" s="31" customFormat="1" x14ac:dyDescent="0.2">
      <c r="B1085" s="27">
        <v>1082</v>
      </c>
      <c r="C1085" s="20" t="s">
        <v>7061</v>
      </c>
      <c r="D1085" s="20" t="s">
        <v>8</v>
      </c>
      <c r="E1085" s="20" t="s">
        <v>7062</v>
      </c>
      <c r="F1085" s="22">
        <v>45191</v>
      </c>
      <c r="G1085" s="22">
        <v>48844</v>
      </c>
      <c r="H1085" s="34">
        <v>100</v>
      </c>
    </row>
    <row r="1086" spans="2:8" s="31" customFormat="1" x14ac:dyDescent="0.2">
      <c r="B1086" s="27">
        <v>1083</v>
      </c>
      <c r="C1086" s="20" t="s">
        <v>7082</v>
      </c>
      <c r="D1086" s="20" t="s">
        <v>8</v>
      </c>
      <c r="E1086" s="20" t="s">
        <v>6977</v>
      </c>
      <c r="F1086" s="22">
        <v>45196</v>
      </c>
      <c r="G1086" s="22">
        <v>48849</v>
      </c>
      <c r="H1086" s="34">
        <v>150</v>
      </c>
    </row>
    <row r="1087" spans="2:8" s="31" customFormat="1" x14ac:dyDescent="0.2">
      <c r="B1087" s="27">
        <v>1084</v>
      </c>
      <c r="C1087" s="20" t="s">
        <v>7148</v>
      </c>
      <c r="D1087" s="20" t="s">
        <v>8</v>
      </c>
      <c r="E1087" s="20" t="s">
        <v>7149</v>
      </c>
      <c r="F1087" s="22">
        <v>45210</v>
      </c>
      <c r="G1087" s="22">
        <v>48863</v>
      </c>
      <c r="H1087" s="34">
        <v>100</v>
      </c>
    </row>
    <row r="1088" spans="2:8" s="31" customFormat="1" x14ac:dyDescent="0.2">
      <c r="B1088" s="27">
        <v>1085</v>
      </c>
      <c r="C1088" s="20" t="s">
        <v>7169</v>
      </c>
      <c r="D1088" s="20" t="s">
        <v>8</v>
      </c>
      <c r="E1088" s="20" t="s">
        <v>7170</v>
      </c>
      <c r="F1088" s="22">
        <v>45217</v>
      </c>
      <c r="G1088" s="22">
        <v>48870</v>
      </c>
      <c r="H1088" s="34">
        <v>100</v>
      </c>
    </row>
    <row r="1089" spans="2:8" s="31" customFormat="1" x14ac:dyDescent="0.2">
      <c r="B1089" s="27">
        <v>1086</v>
      </c>
      <c r="C1089" s="20" t="s">
        <v>7230</v>
      </c>
      <c r="D1089" s="20" t="s">
        <v>8</v>
      </c>
      <c r="E1089" s="20" t="s">
        <v>7231</v>
      </c>
      <c r="F1089" s="22">
        <v>45231</v>
      </c>
      <c r="G1089" s="22">
        <v>48884</v>
      </c>
      <c r="H1089" s="34">
        <v>100</v>
      </c>
    </row>
    <row r="1090" spans="2:8" s="31" customFormat="1" x14ac:dyDescent="0.2">
      <c r="B1090" s="27">
        <v>1087</v>
      </c>
      <c r="C1090" s="20" t="s">
        <v>7265</v>
      </c>
      <c r="D1090" s="20" t="s">
        <v>8</v>
      </c>
      <c r="E1090" s="20" t="s">
        <v>7149</v>
      </c>
      <c r="F1090" s="22">
        <v>45238</v>
      </c>
      <c r="G1090" s="22">
        <v>48891</v>
      </c>
      <c r="H1090" s="34">
        <v>100</v>
      </c>
    </row>
    <row r="1091" spans="2:8" s="31" customFormat="1" x14ac:dyDescent="0.2">
      <c r="B1091" s="27">
        <v>1088</v>
      </c>
      <c r="C1091" s="20" t="s">
        <v>7295</v>
      </c>
      <c r="D1091" s="20" t="s">
        <v>8</v>
      </c>
      <c r="E1091" s="20" t="s">
        <v>7149</v>
      </c>
      <c r="F1091" s="22">
        <v>45245</v>
      </c>
      <c r="G1091" s="22">
        <v>48898</v>
      </c>
      <c r="H1091" s="34">
        <v>100</v>
      </c>
    </row>
    <row r="1092" spans="2:8" s="31" customFormat="1" x14ac:dyDescent="0.2">
      <c r="B1092" s="27">
        <v>1089</v>
      </c>
      <c r="C1092" s="20" t="s">
        <v>7311</v>
      </c>
      <c r="D1092" s="20" t="s">
        <v>8</v>
      </c>
      <c r="E1092" s="20" t="s">
        <v>7312</v>
      </c>
      <c r="F1092" s="22">
        <v>45252</v>
      </c>
      <c r="G1092" s="22">
        <v>48905</v>
      </c>
      <c r="H1092" s="34">
        <v>100</v>
      </c>
    </row>
    <row r="1093" spans="2:8" s="31" customFormat="1" x14ac:dyDescent="0.2">
      <c r="B1093" s="27">
        <v>1090</v>
      </c>
      <c r="C1093" s="20" t="s">
        <v>7330</v>
      </c>
      <c r="D1093" s="20" t="s">
        <v>8</v>
      </c>
      <c r="E1093" s="20" t="s">
        <v>7331</v>
      </c>
      <c r="F1093" s="22">
        <v>45259</v>
      </c>
      <c r="G1093" s="22">
        <v>48912</v>
      </c>
      <c r="H1093" s="34">
        <v>100</v>
      </c>
    </row>
    <row r="1094" spans="2:8" s="31" customFormat="1" x14ac:dyDescent="0.2">
      <c r="B1094" s="27">
        <v>1091</v>
      </c>
      <c r="C1094" s="20" t="s">
        <v>7411</v>
      </c>
      <c r="D1094" s="20" t="s">
        <v>8</v>
      </c>
      <c r="E1094" s="20" t="s">
        <v>7412</v>
      </c>
      <c r="F1094" s="22">
        <v>45280</v>
      </c>
      <c r="G1094" s="22">
        <v>48933</v>
      </c>
      <c r="H1094" s="34">
        <v>150</v>
      </c>
    </row>
    <row r="1095" spans="2:8" s="31" customFormat="1" x14ac:dyDescent="0.2">
      <c r="B1095" s="27">
        <v>1092</v>
      </c>
      <c r="C1095" s="20" t="s">
        <v>7437</v>
      </c>
      <c r="D1095" s="20" t="s">
        <v>8</v>
      </c>
      <c r="E1095" s="20" t="s">
        <v>7170</v>
      </c>
      <c r="F1095" s="22">
        <v>45287</v>
      </c>
      <c r="G1095" s="22">
        <v>48940</v>
      </c>
      <c r="H1095" s="34">
        <v>100</v>
      </c>
    </row>
    <row r="1096" spans="2:8" s="31" customFormat="1" x14ac:dyDescent="0.2">
      <c r="B1096" s="27">
        <v>1093</v>
      </c>
      <c r="C1096" s="20" t="s">
        <v>7565</v>
      </c>
      <c r="D1096" s="20" t="s">
        <v>8</v>
      </c>
      <c r="E1096" s="20" t="s">
        <v>7566</v>
      </c>
      <c r="F1096" s="22">
        <v>45315</v>
      </c>
      <c r="G1096" s="22">
        <v>48968</v>
      </c>
      <c r="H1096" s="34">
        <v>100</v>
      </c>
    </row>
    <row r="1097" spans="2:8" s="31" customFormat="1" x14ac:dyDescent="0.2">
      <c r="B1097" s="27">
        <v>1094</v>
      </c>
      <c r="C1097" s="20" t="s">
        <v>7577</v>
      </c>
      <c r="D1097" s="20" t="s">
        <v>8</v>
      </c>
      <c r="E1097" s="20" t="s">
        <v>7578</v>
      </c>
      <c r="F1097" s="22">
        <v>45322</v>
      </c>
      <c r="G1097" s="22">
        <v>48975</v>
      </c>
      <c r="H1097" s="34">
        <v>100</v>
      </c>
    </row>
    <row r="1098" spans="2:8" s="31" customFormat="1" x14ac:dyDescent="0.2">
      <c r="B1098" s="27">
        <v>1095</v>
      </c>
      <c r="C1098" s="20" t="s">
        <v>7845</v>
      </c>
      <c r="D1098" s="20" t="s">
        <v>8</v>
      </c>
      <c r="E1098" s="20" t="s">
        <v>7846</v>
      </c>
      <c r="F1098" s="22">
        <v>45371</v>
      </c>
      <c r="G1098" s="22">
        <v>49023</v>
      </c>
      <c r="H1098" s="34">
        <v>100</v>
      </c>
    </row>
    <row r="1099" spans="2:8" s="31" customFormat="1" x14ac:dyDescent="0.2">
      <c r="B1099" s="27">
        <v>1096</v>
      </c>
      <c r="C1099" s="20" t="s">
        <v>8272</v>
      </c>
      <c r="D1099" s="20" t="s">
        <v>8</v>
      </c>
      <c r="E1099" s="20" t="s">
        <v>8273</v>
      </c>
      <c r="F1099" s="22">
        <v>45497</v>
      </c>
      <c r="G1099" s="22">
        <v>49149</v>
      </c>
      <c r="H1099" s="34">
        <v>100</v>
      </c>
    </row>
    <row r="1100" spans="2:8" s="31" customFormat="1" x14ac:dyDescent="0.2">
      <c r="B1100" s="27">
        <v>1097</v>
      </c>
      <c r="C1100" s="20" t="s">
        <v>8410</v>
      </c>
      <c r="D1100" s="20" t="s">
        <v>8</v>
      </c>
      <c r="E1100" s="20" t="s">
        <v>8411</v>
      </c>
      <c r="F1100" s="22">
        <v>45532</v>
      </c>
      <c r="G1100" s="22">
        <v>49184</v>
      </c>
      <c r="H1100" s="34">
        <v>150</v>
      </c>
    </row>
    <row r="1101" spans="2:8" s="31" customFormat="1" x14ac:dyDescent="0.2">
      <c r="B1101" s="27">
        <v>1098</v>
      </c>
      <c r="C1101" s="20" t="s">
        <v>8529</v>
      </c>
      <c r="D1101" s="20" t="s">
        <v>8</v>
      </c>
      <c r="E1101" s="20" t="s">
        <v>8530</v>
      </c>
      <c r="F1101" s="22">
        <v>45560</v>
      </c>
      <c r="G1101" s="22">
        <v>49212</v>
      </c>
      <c r="H1101" s="34">
        <v>150</v>
      </c>
    </row>
    <row r="1102" spans="2:8" s="31" customFormat="1" x14ac:dyDescent="0.2">
      <c r="B1102" s="27">
        <v>1099</v>
      </c>
      <c r="C1102" s="20" t="s">
        <v>8631</v>
      </c>
      <c r="D1102" s="20" t="s">
        <v>8</v>
      </c>
      <c r="E1102" s="20" t="s">
        <v>8530</v>
      </c>
      <c r="F1102" s="22">
        <v>45588</v>
      </c>
      <c r="G1102" s="22">
        <v>49240</v>
      </c>
      <c r="H1102" s="34">
        <v>100</v>
      </c>
    </row>
    <row r="1103" spans="2:8" s="31" customFormat="1" x14ac:dyDescent="0.2">
      <c r="B1103" s="27">
        <v>1100</v>
      </c>
      <c r="C1103" s="20" t="s">
        <v>8691</v>
      </c>
      <c r="D1103" s="20" t="s">
        <v>8</v>
      </c>
      <c r="E1103" s="20" t="s">
        <v>8692</v>
      </c>
      <c r="F1103" s="22">
        <v>45617</v>
      </c>
      <c r="G1103" s="22">
        <v>49269</v>
      </c>
      <c r="H1103" s="34">
        <v>100</v>
      </c>
    </row>
    <row r="1104" spans="2:8" s="31" customFormat="1" x14ac:dyDescent="0.2">
      <c r="B1104" s="27">
        <v>1101</v>
      </c>
      <c r="C1104" s="20" t="s">
        <v>9503</v>
      </c>
      <c r="D1104" s="20" t="s">
        <v>8</v>
      </c>
      <c r="E1104" s="20" t="s">
        <v>9504</v>
      </c>
      <c r="F1104" s="22">
        <v>45798</v>
      </c>
      <c r="G1104" s="22">
        <v>49450</v>
      </c>
      <c r="H1104" s="34">
        <v>100</v>
      </c>
    </row>
    <row r="1105" spans="2:8" s="31" customFormat="1" x14ac:dyDescent="0.2">
      <c r="B1105" s="27">
        <v>1102</v>
      </c>
      <c r="C1105" s="20" t="s">
        <v>9555</v>
      </c>
      <c r="D1105" s="20" t="s">
        <v>8</v>
      </c>
      <c r="E1105" s="20" t="s">
        <v>9556</v>
      </c>
      <c r="F1105" s="22">
        <v>45812</v>
      </c>
      <c r="G1105" s="22">
        <v>49464</v>
      </c>
      <c r="H1105" s="34">
        <v>100</v>
      </c>
    </row>
    <row r="1106" spans="2:8" s="31" customFormat="1" x14ac:dyDescent="0.2">
      <c r="B1106" s="27">
        <v>1103</v>
      </c>
      <c r="C1106" s="21" t="s">
        <v>9716</v>
      </c>
      <c r="D1106" s="21" t="s">
        <v>8</v>
      </c>
      <c r="E1106" s="21" t="s">
        <v>9717</v>
      </c>
      <c r="F1106" s="22">
        <v>45854</v>
      </c>
      <c r="G1106" s="22">
        <v>49506</v>
      </c>
      <c r="H1106" s="35">
        <v>100</v>
      </c>
    </row>
    <row r="1107" spans="2:8" s="31" customFormat="1" x14ac:dyDescent="0.2">
      <c r="B1107" s="27">
        <v>1104</v>
      </c>
      <c r="C1107" s="21" t="s">
        <v>9835</v>
      </c>
      <c r="D1107" s="21" t="s">
        <v>8</v>
      </c>
      <c r="E1107" s="21" t="s">
        <v>8710</v>
      </c>
      <c r="F1107" s="23">
        <v>45889</v>
      </c>
      <c r="G1107" s="23">
        <v>49541</v>
      </c>
      <c r="H1107" s="35">
        <v>100</v>
      </c>
    </row>
    <row r="1108" spans="2:8" s="31" customFormat="1" x14ac:dyDescent="0.2">
      <c r="B1108" s="27">
        <v>1105</v>
      </c>
      <c r="C1108" s="20" t="s">
        <v>8461</v>
      </c>
      <c r="D1108" s="20" t="s">
        <v>8</v>
      </c>
      <c r="E1108" s="20" t="s">
        <v>8462</v>
      </c>
      <c r="F1108" s="22">
        <v>45539</v>
      </c>
      <c r="G1108" s="22">
        <v>49556</v>
      </c>
      <c r="H1108" s="34">
        <v>150</v>
      </c>
    </row>
    <row r="1109" spans="2:8" s="31" customFormat="1" x14ac:dyDescent="0.2">
      <c r="B1109" s="27">
        <v>1106</v>
      </c>
      <c r="C1109" s="25" t="s">
        <v>9956</v>
      </c>
      <c r="D1109" s="25" t="s">
        <v>8</v>
      </c>
      <c r="E1109" s="25" t="s">
        <v>9957</v>
      </c>
      <c r="F1109" s="26">
        <v>45917</v>
      </c>
      <c r="G1109" s="26">
        <v>49569</v>
      </c>
      <c r="H1109" s="36">
        <v>100</v>
      </c>
    </row>
    <row r="1110" spans="2:8" s="31" customFormat="1" x14ac:dyDescent="0.2">
      <c r="B1110" s="27">
        <v>1107</v>
      </c>
      <c r="C1110" s="20" t="s">
        <v>8572</v>
      </c>
      <c r="D1110" s="20" t="s">
        <v>8</v>
      </c>
      <c r="E1110" s="20" t="s">
        <v>8573</v>
      </c>
      <c r="F1110" s="22">
        <v>45568</v>
      </c>
      <c r="G1110" s="22">
        <v>49585</v>
      </c>
      <c r="H1110" s="34">
        <v>100</v>
      </c>
    </row>
    <row r="1111" spans="2:8" s="31" customFormat="1" x14ac:dyDescent="0.2">
      <c r="B1111" s="27">
        <v>1108</v>
      </c>
      <c r="C1111" s="20" t="s">
        <v>8709</v>
      </c>
      <c r="D1111" s="20" t="s">
        <v>8</v>
      </c>
      <c r="E1111" s="20" t="s">
        <v>8710</v>
      </c>
      <c r="F1111" s="22">
        <v>45623</v>
      </c>
      <c r="G1111" s="22">
        <v>49640</v>
      </c>
      <c r="H1111" s="34">
        <v>100</v>
      </c>
    </row>
    <row r="1112" spans="2:8" s="31" customFormat="1" x14ac:dyDescent="0.2">
      <c r="B1112" s="27">
        <v>1109</v>
      </c>
      <c r="C1112" s="21" t="s">
        <v>10298</v>
      </c>
      <c r="D1112" s="21" t="s">
        <v>8</v>
      </c>
      <c r="E1112" s="21" t="s">
        <v>10299</v>
      </c>
      <c r="F1112" s="23">
        <v>46008</v>
      </c>
      <c r="G1112" s="23">
        <v>49660</v>
      </c>
      <c r="H1112" s="35">
        <v>100</v>
      </c>
    </row>
    <row r="1113" spans="2:8" s="31" customFormat="1" x14ac:dyDescent="0.2">
      <c r="B1113" s="27">
        <v>1110</v>
      </c>
      <c r="C1113" s="21" t="s">
        <v>10686</v>
      </c>
      <c r="D1113" s="21" t="s">
        <v>8</v>
      </c>
      <c r="E1113" s="21" t="s">
        <v>10687</v>
      </c>
      <c r="F1113" s="23">
        <v>46078</v>
      </c>
      <c r="G1113" s="23">
        <v>49730</v>
      </c>
      <c r="H1113" s="35">
        <v>100</v>
      </c>
    </row>
    <row r="1114" spans="2:8" s="31" customFormat="1" x14ac:dyDescent="0.2">
      <c r="B1114" s="27">
        <v>1111</v>
      </c>
      <c r="C1114" s="21" t="s">
        <v>9827</v>
      </c>
      <c r="D1114" s="21" t="s">
        <v>8</v>
      </c>
      <c r="E1114" s="21" t="s">
        <v>9828</v>
      </c>
      <c r="F1114" s="23">
        <v>45882</v>
      </c>
      <c r="G1114" s="23">
        <v>49900</v>
      </c>
      <c r="H1114" s="35">
        <v>100</v>
      </c>
    </row>
    <row r="1115" spans="2:8" s="31" customFormat="1" x14ac:dyDescent="0.2">
      <c r="B1115" s="27">
        <v>1112</v>
      </c>
      <c r="C1115" s="25" t="s">
        <v>9936</v>
      </c>
      <c r="D1115" s="25" t="s">
        <v>8</v>
      </c>
      <c r="E1115" s="25" t="s">
        <v>9937</v>
      </c>
      <c r="F1115" s="26">
        <v>45910</v>
      </c>
      <c r="G1115" s="26">
        <v>49928</v>
      </c>
      <c r="H1115" s="36">
        <v>100</v>
      </c>
    </row>
    <row r="1116" spans="2:8" s="31" customFormat="1" x14ac:dyDescent="0.2">
      <c r="B1116" s="27">
        <v>1113</v>
      </c>
      <c r="C1116" s="20" t="s">
        <v>10028</v>
      </c>
      <c r="D1116" s="20" t="s">
        <v>8</v>
      </c>
      <c r="E1116" s="20" t="s">
        <v>10029</v>
      </c>
      <c r="F1116" s="22">
        <v>45931</v>
      </c>
      <c r="G1116" s="22">
        <v>49949</v>
      </c>
      <c r="H1116" s="34">
        <v>100</v>
      </c>
    </row>
    <row r="1117" spans="2:8" s="31" customFormat="1" x14ac:dyDescent="0.2">
      <c r="B1117" s="27">
        <v>1114</v>
      </c>
      <c r="C1117" s="21" t="s">
        <v>10130</v>
      </c>
      <c r="D1117" s="21" t="s">
        <v>8</v>
      </c>
      <c r="E1117" s="21" t="s">
        <v>10131</v>
      </c>
      <c r="F1117" s="23">
        <v>45967</v>
      </c>
      <c r="G1117" s="23">
        <v>49985</v>
      </c>
      <c r="H1117" s="35">
        <v>100</v>
      </c>
    </row>
    <row r="1118" spans="2:8" s="31" customFormat="1" x14ac:dyDescent="0.2">
      <c r="B1118" s="27">
        <v>1115</v>
      </c>
      <c r="C1118" s="21" t="s">
        <v>9849</v>
      </c>
      <c r="D1118" s="21" t="s">
        <v>8</v>
      </c>
      <c r="E1118" s="21" t="s">
        <v>9850</v>
      </c>
      <c r="F1118" s="23">
        <v>45897</v>
      </c>
      <c r="G1118" s="23">
        <v>50280</v>
      </c>
      <c r="H1118" s="35">
        <v>100</v>
      </c>
    </row>
    <row r="1119" spans="2:8" s="31" customFormat="1" x14ac:dyDescent="0.2">
      <c r="B1119" s="27">
        <v>1116</v>
      </c>
      <c r="C1119" s="20" t="s">
        <v>5853</v>
      </c>
      <c r="D1119" s="20" t="s">
        <v>8</v>
      </c>
      <c r="E1119" s="20" t="s">
        <v>5854</v>
      </c>
      <c r="F1119" s="22">
        <v>44811</v>
      </c>
      <c r="G1119" s="22">
        <v>50290</v>
      </c>
      <c r="H1119" s="34">
        <v>100</v>
      </c>
    </row>
    <row r="1120" spans="2:8" s="31" customFormat="1" x14ac:dyDescent="0.2">
      <c r="B1120" s="27">
        <v>1117</v>
      </c>
      <c r="C1120" s="20" t="s">
        <v>5889</v>
      </c>
      <c r="D1120" s="20" t="s">
        <v>8</v>
      </c>
      <c r="E1120" s="20" t="s">
        <v>5854</v>
      </c>
      <c r="F1120" s="22">
        <v>44825</v>
      </c>
      <c r="G1120" s="22">
        <v>50304</v>
      </c>
      <c r="H1120" s="34">
        <v>100</v>
      </c>
    </row>
    <row r="1121" spans="2:8" s="31" customFormat="1" x14ac:dyDescent="0.2">
      <c r="B1121" s="27">
        <v>1118</v>
      </c>
      <c r="C1121" s="24" t="s">
        <v>10104</v>
      </c>
      <c r="D1121" s="24" t="s">
        <v>8</v>
      </c>
      <c r="E1121" s="24" t="s">
        <v>10105</v>
      </c>
      <c r="F1121" s="29">
        <v>45959</v>
      </c>
      <c r="G1121" s="29">
        <v>50342</v>
      </c>
      <c r="H1121" s="38">
        <v>100</v>
      </c>
    </row>
    <row r="1122" spans="2:8" s="31" customFormat="1" x14ac:dyDescent="0.2">
      <c r="B1122" s="27">
        <v>1119</v>
      </c>
      <c r="C1122" s="20" t="s">
        <v>6210</v>
      </c>
      <c r="D1122" s="20" t="s">
        <v>8</v>
      </c>
      <c r="E1122" s="20" t="s">
        <v>6211</v>
      </c>
      <c r="F1122" s="22">
        <v>44930</v>
      </c>
      <c r="G1122" s="22">
        <v>50409</v>
      </c>
      <c r="H1122" s="34">
        <v>200</v>
      </c>
    </row>
    <row r="1123" spans="2:8" s="31" customFormat="1" x14ac:dyDescent="0.2">
      <c r="B1123" s="27">
        <v>1120</v>
      </c>
      <c r="C1123" s="20" t="s">
        <v>6813</v>
      </c>
      <c r="D1123" s="20" t="s">
        <v>8</v>
      </c>
      <c r="E1123" s="20" t="s">
        <v>6814</v>
      </c>
      <c r="F1123" s="22">
        <v>45105</v>
      </c>
      <c r="G1123" s="22">
        <v>50584</v>
      </c>
      <c r="H1123" s="34">
        <v>100</v>
      </c>
    </row>
    <row r="1124" spans="2:8" s="31" customFormat="1" x14ac:dyDescent="0.2">
      <c r="B1124" s="27">
        <v>1121</v>
      </c>
      <c r="C1124" s="20" t="s">
        <v>7035</v>
      </c>
      <c r="D1124" s="20" t="s">
        <v>8</v>
      </c>
      <c r="E1124" s="20" t="s">
        <v>7036</v>
      </c>
      <c r="F1124" s="22">
        <v>45182</v>
      </c>
      <c r="G1124" s="22">
        <v>50661</v>
      </c>
      <c r="H1124" s="34">
        <v>100</v>
      </c>
    </row>
    <row r="1125" spans="2:8" s="31" customFormat="1" x14ac:dyDescent="0.2">
      <c r="B1125" s="27">
        <v>1122</v>
      </c>
      <c r="C1125" s="20" t="s">
        <v>7918</v>
      </c>
      <c r="D1125" s="20" t="s">
        <v>8</v>
      </c>
      <c r="E1125" s="20" t="s">
        <v>7919</v>
      </c>
      <c r="F1125" s="22">
        <v>45378</v>
      </c>
      <c r="G1125" s="22">
        <v>50856</v>
      </c>
      <c r="H1125" s="34">
        <v>150</v>
      </c>
    </row>
    <row r="1126" spans="2:8" s="31" customFormat="1" x14ac:dyDescent="0.2">
      <c r="B1126" s="27">
        <v>1123</v>
      </c>
      <c r="C1126" s="20" t="s">
        <v>8244</v>
      </c>
      <c r="D1126" s="20" t="s">
        <v>8</v>
      </c>
      <c r="E1126" s="20" t="s">
        <v>8245</v>
      </c>
      <c r="F1126" s="22">
        <v>45483</v>
      </c>
      <c r="G1126" s="22">
        <v>50961</v>
      </c>
      <c r="H1126" s="34">
        <v>100</v>
      </c>
    </row>
    <row r="1127" spans="2:8" s="31" customFormat="1" x14ac:dyDescent="0.2">
      <c r="B1127" s="27">
        <v>1124</v>
      </c>
      <c r="C1127" s="20" t="s">
        <v>6495</v>
      </c>
      <c r="D1127" s="20" t="s">
        <v>92</v>
      </c>
      <c r="E1127" s="20" t="s">
        <v>6496</v>
      </c>
      <c r="F1127" s="22">
        <v>45008</v>
      </c>
      <c r="G1127" s="22">
        <v>46104</v>
      </c>
      <c r="H1127" s="34">
        <v>500</v>
      </c>
    </row>
    <row r="1128" spans="2:8" s="31" customFormat="1" x14ac:dyDescent="0.2">
      <c r="B1128" s="27">
        <v>1125</v>
      </c>
      <c r="C1128" s="20" t="s">
        <v>4510</v>
      </c>
      <c r="D1128" s="20" t="s">
        <v>92</v>
      </c>
      <c r="E1128" s="20" t="s">
        <v>4511</v>
      </c>
      <c r="F1128" s="22">
        <v>44286</v>
      </c>
      <c r="G1128" s="22">
        <v>46112</v>
      </c>
      <c r="H1128" s="34">
        <v>1000</v>
      </c>
    </row>
    <row r="1129" spans="2:8" s="31" customFormat="1" x14ac:dyDescent="0.2">
      <c r="B1129" s="27">
        <v>1126</v>
      </c>
      <c r="C1129" s="20" t="s">
        <v>3374</v>
      </c>
      <c r="D1129" s="20" t="s">
        <v>92</v>
      </c>
      <c r="E1129" s="20" t="s">
        <v>3375</v>
      </c>
      <c r="F1129" s="22">
        <v>43921</v>
      </c>
      <c r="G1129" s="22">
        <v>46112</v>
      </c>
      <c r="H1129" s="34">
        <v>1000</v>
      </c>
    </row>
    <row r="1130" spans="2:8" s="31" customFormat="1" x14ac:dyDescent="0.2">
      <c r="B1130" s="27">
        <v>1127</v>
      </c>
      <c r="C1130" s="20" t="s">
        <v>492</v>
      </c>
      <c r="D1130" s="20" t="s">
        <v>92</v>
      </c>
      <c r="E1130" s="20" t="s">
        <v>493</v>
      </c>
      <c r="F1130" s="22">
        <v>42480</v>
      </c>
      <c r="G1130" s="22">
        <v>46132</v>
      </c>
      <c r="H1130" s="34">
        <v>1820</v>
      </c>
    </row>
    <row r="1131" spans="2:8" s="31" customFormat="1" x14ac:dyDescent="0.2">
      <c r="B1131" s="27">
        <v>1128</v>
      </c>
      <c r="C1131" s="20" t="s">
        <v>513</v>
      </c>
      <c r="D1131" s="20" t="s">
        <v>92</v>
      </c>
      <c r="E1131" s="20" t="s">
        <v>514</v>
      </c>
      <c r="F1131" s="22">
        <v>42487</v>
      </c>
      <c r="G1131" s="22">
        <v>46139</v>
      </c>
      <c r="H1131" s="34">
        <v>1000</v>
      </c>
    </row>
    <row r="1132" spans="2:8" s="31" customFormat="1" x14ac:dyDescent="0.2">
      <c r="B1132" s="27">
        <v>1129</v>
      </c>
      <c r="C1132" s="20" t="s">
        <v>527</v>
      </c>
      <c r="D1132" s="20" t="s">
        <v>92</v>
      </c>
      <c r="E1132" s="20" t="s">
        <v>528</v>
      </c>
      <c r="F1132" s="22">
        <v>42501</v>
      </c>
      <c r="G1132" s="22">
        <v>46153</v>
      </c>
      <c r="H1132" s="34">
        <v>1300</v>
      </c>
    </row>
    <row r="1133" spans="2:8" s="31" customFormat="1" x14ac:dyDescent="0.2">
      <c r="B1133" s="27">
        <v>1130</v>
      </c>
      <c r="C1133" s="20" t="s">
        <v>541</v>
      </c>
      <c r="D1133" s="20" t="s">
        <v>92</v>
      </c>
      <c r="E1133" s="20" t="s">
        <v>528</v>
      </c>
      <c r="F1133" s="22">
        <v>42515</v>
      </c>
      <c r="G1133" s="22">
        <v>46167</v>
      </c>
      <c r="H1133" s="34">
        <v>1300</v>
      </c>
    </row>
    <row r="1134" spans="2:8" s="31" customFormat="1" x14ac:dyDescent="0.2">
      <c r="B1134" s="27">
        <v>1131</v>
      </c>
      <c r="C1134" s="20" t="s">
        <v>553</v>
      </c>
      <c r="D1134" s="20" t="s">
        <v>92</v>
      </c>
      <c r="E1134" s="20" t="s">
        <v>554</v>
      </c>
      <c r="F1134" s="22">
        <v>42536</v>
      </c>
      <c r="G1134" s="22">
        <v>46188</v>
      </c>
      <c r="H1134" s="34">
        <f>1000+700</f>
        <v>1700</v>
      </c>
    </row>
    <row r="1135" spans="2:8" s="31" customFormat="1" x14ac:dyDescent="0.2">
      <c r="B1135" s="27">
        <v>1132</v>
      </c>
      <c r="C1135" s="20" t="s">
        <v>595</v>
      </c>
      <c r="D1135" s="20" t="s">
        <v>92</v>
      </c>
      <c r="E1135" s="20" t="s">
        <v>596</v>
      </c>
      <c r="F1135" s="22">
        <v>42564</v>
      </c>
      <c r="G1135" s="22">
        <v>46216</v>
      </c>
      <c r="H1135" s="34">
        <f>1300+1000</f>
        <v>2300</v>
      </c>
    </row>
    <row r="1136" spans="2:8" s="31" customFormat="1" x14ac:dyDescent="0.2">
      <c r="B1136" s="27">
        <v>1133</v>
      </c>
      <c r="C1136" s="20" t="s">
        <v>605</v>
      </c>
      <c r="D1136" s="20" t="s">
        <v>92</v>
      </c>
      <c r="E1136" s="20" t="s">
        <v>606</v>
      </c>
      <c r="F1136" s="22">
        <v>42578</v>
      </c>
      <c r="G1136" s="22">
        <v>46230</v>
      </c>
      <c r="H1136" s="34">
        <v>1000</v>
      </c>
    </row>
    <row r="1137" spans="2:8" s="31" customFormat="1" x14ac:dyDescent="0.2">
      <c r="B1137" s="27">
        <v>1134</v>
      </c>
      <c r="C1137" s="20" t="s">
        <v>2699</v>
      </c>
      <c r="D1137" s="20" t="s">
        <v>92</v>
      </c>
      <c r="E1137" s="20" t="s">
        <v>2700</v>
      </c>
      <c r="F1137" s="22">
        <v>43684</v>
      </c>
      <c r="G1137" s="22">
        <v>46241</v>
      </c>
      <c r="H1137" s="34">
        <v>1000</v>
      </c>
    </row>
    <row r="1138" spans="2:8" s="31" customFormat="1" x14ac:dyDescent="0.2">
      <c r="B1138" s="27">
        <v>1135</v>
      </c>
      <c r="C1138" s="20" t="s">
        <v>625</v>
      </c>
      <c r="D1138" s="20" t="s">
        <v>92</v>
      </c>
      <c r="E1138" s="20" t="s">
        <v>626</v>
      </c>
      <c r="F1138" s="22">
        <v>42591</v>
      </c>
      <c r="G1138" s="22">
        <v>46243</v>
      </c>
      <c r="H1138" s="34">
        <v>1300</v>
      </c>
    </row>
    <row r="1139" spans="2:8" s="31" customFormat="1" x14ac:dyDescent="0.2">
      <c r="B1139" s="27">
        <v>1136</v>
      </c>
      <c r="C1139" s="20" t="s">
        <v>647</v>
      </c>
      <c r="D1139" s="20" t="s">
        <v>92</v>
      </c>
      <c r="E1139" s="20" t="s">
        <v>648</v>
      </c>
      <c r="F1139" s="22">
        <v>42606</v>
      </c>
      <c r="G1139" s="22">
        <v>46258</v>
      </c>
      <c r="H1139" s="34">
        <v>1300</v>
      </c>
    </row>
    <row r="1140" spans="2:8" s="31" customFormat="1" x14ac:dyDescent="0.2">
      <c r="B1140" s="27">
        <v>1137</v>
      </c>
      <c r="C1140" s="20" t="s">
        <v>2743</v>
      </c>
      <c r="D1140" s="20" t="s">
        <v>92</v>
      </c>
      <c r="E1140" s="20" t="s">
        <v>2744</v>
      </c>
      <c r="F1140" s="22">
        <v>43705</v>
      </c>
      <c r="G1140" s="22">
        <v>46262</v>
      </c>
      <c r="H1140" s="34">
        <v>1300</v>
      </c>
    </row>
    <row r="1141" spans="2:8" s="31" customFormat="1" x14ac:dyDescent="0.2">
      <c r="B1141" s="27">
        <v>1138</v>
      </c>
      <c r="C1141" s="20" t="s">
        <v>5906</v>
      </c>
      <c r="D1141" s="20" t="s">
        <v>92</v>
      </c>
      <c r="E1141" s="20" t="s">
        <v>5907</v>
      </c>
      <c r="F1141" s="22">
        <v>44832</v>
      </c>
      <c r="G1141" s="22">
        <v>46293</v>
      </c>
      <c r="H1141" s="34">
        <v>2000</v>
      </c>
    </row>
    <row r="1142" spans="2:8" s="31" customFormat="1" x14ac:dyDescent="0.2">
      <c r="B1142" s="27">
        <v>1139</v>
      </c>
      <c r="C1142" s="20" t="s">
        <v>5978</v>
      </c>
      <c r="D1142" s="20" t="s">
        <v>92</v>
      </c>
      <c r="E1142" s="20" t="s">
        <v>5979</v>
      </c>
      <c r="F1142" s="22">
        <v>44853</v>
      </c>
      <c r="G1142" s="22">
        <v>46314</v>
      </c>
      <c r="H1142" s="34">
        <v>1000</v>
      </c>
    </row>
    <row r="1143" spans="2:8" s="31" customFormat="1" x14ac:dyDescent="0.2">
      <c r="B1143" s="27">
        <v>1140</v>
      </c>
      <c r="C1143" s="20" t="s">
        <v>5027</v>
      </c>
      <c r="D1143" s="20" t="s">
        <v>92</v>
      </c>
      <c r="E1143" s="20" t="s">
        <v>5028</v>
      </c>
      <c r="F1143" s="22">
        <v>44489</v>
      </c>
      <c r="G1143" s="22">
        <v>46315</v>
      </c>
      <c r="H1143" s="34">
        <v>1500</v>
      </c>
    </row>
    <row r="1144" spans="2:8" s="31" customFormat="1" x14ac:dyDescent="0.2">
      <c r="B1144" s="27">
        <v>1141</v>
      </c>
      <c r="C1144" s="20" t="s">
        <v>6043</v>
      </c>
      <c r="D1144" s="20" t="s">
        <v>92</v>
      </c>
      <c r="E1144" s="20" t="s">
        <v>6044</v>
      </c>
      <c r="F1144" s="22">
        <v>44874</v>
      </c>
      <c r="G1144" s="22">
        <v>46335</v>
      </c>
      <c r="H1144" s="34">
        <v>1500</v>
      </c>
    </row>
    <row r="1145" spans="2:8" s="31" customFormat="1" x14ac:dyDescent="0.2">
      <c r="B1145" s="27">
        <v>1142</v>
      </c>
      <c r="C1145" s="20" t="s">
        <v>7332</v>
      </c>
      <c r="D1145" s="20" t="s">
        <v>92</v>
      </c>
      <c r="E1145" s="20" t="s">
        <v>7333</v>
      </c>
      <c r="F1145" s="22">
        <v>45259</v>
      </c>
      <c r="G1145" s="22">
        <v>46355</v>
      </c>
      <c r="H1145" s="34">
        <v>1000</v>
      </c>
    </row>
    <row r="1146" spans="2:8" s="31" customFormat="1" x14ac:dyDescent="0.2">
      <c r="B1146" s="27">
        <v>1143</v>
      </c>
      <c r="C1146" s="20" t="s">
        <v>860</v>
      </c>
      <c r="D1146" s="20" t="s">
        <v>92</v>
      </c>
      <c r="E1146" s="20" t="s">
        <v>861</v>
      </c>
      <c r="F1146" s="22">
        <v>42718</v>
      </c>
      <c r="G1146" s="22">
        <v>46370</v>
      </c>
      <c r="H1146" s="34">
        <v>1300</v>
      </c>
    </row>
    <row r="1147" spans="2:8" s="31" customFormat="1" x14ac:dyDescent="0.2">
      <c r="B1147" s="27">
        <v>1144</v>
      </c>
      <c r="C1147" s="20" t="s">
        <v>7438</v>
      </c>
      <c r="D1147" s="20" t="s">
        <v>92</v>
      </c>
      <c r="E1147" s="20" t="s">
        <v>7439</v>
      </c>
      <c r="F1147" s="22">
        <v>45287</v>
      </c>
      <c r="G1147" s="22">
        <v>46383</v>
      </c>
      <c r="H1147" s="34">
        <v>1000</v>
      </c>
    </row>
    <row r="1148" spans="2:8" s="31" customFormat="1" x14ac:dyDescent="0.2">
      <c r="B1148" s="27">
        <v>1145</v>
      </c>
      <c r="C1148" s="20" t="s">
        <v>892</v>
      </c>
      <c r="D1148" s="20" t="s">
        <v>92</v>
      </c>
      <c r="E1148" s="20" t="s">
        <v>893</v>
      </c>
      <c r="F1148" s="22">
        <v>42732</v>
      </c>
      <c r="G1148" s="22">
        <v>46384</v>
      </c>
      <c r="H1148" s="34">
        <v>1300</v>
      </c>
    </row>
    <row r="1149" spans="2:8" s="31" customFormat="1" x14ac:dyDescent="0.2">
      <c r="B1149" s="27">
        <v>1146</v>
      </c>
      <c r="C1149" s="20" t="s">
        <v>7466</v>
      </c>
      <c r="D1149" s="20" t="s">
        <v>92</v>
      </c>
      <c r="E1149" s="20" t="s">
        <v>7467</v>
      </c>
      <c r="F1149" s="22">
        <v>45294</v>
      </c>
      <c r="G1149" s="22">
        <v>46390</v>
      </c>
      <c r="H1149" s="34">
        <v>1000</v>
      </c>
    </row>
    <row r="1150" spans="2:8" s="31" customFormat="1" x14ac:dyDescent="0.2">
      <c r="B1150" s="27">
        <v>1147</v>
      </c>
      <c r="C1150" s="20" t="s">
        <v>912</v>
      </c>
      <c r="D1150" s="20" t="s">
        <v>92</v>
      </c>
      <c r="E1150" s="20" t="s">
        <v>913</v>
      </c>
      <c r="F1150" s="22">
        <v>42746</v>
      </c>
      <c r="G1150" s="22">
        <v>46398</v>
      </c>
      <c r="H1150" s="34">
        <v>1300</v>
      </c>
    </row>
    <row r="1151" spans="2:8" s="31" customFormat="1" x14ac:dyDescent="0.2">
      <c r="B1151" s="27">
        <v>1148</v>
      </c>
      <c r="C1151" s="20" t="s">
        <v>940</v>
      </c>
      <c r="D1151" s="20" t="s">
        <v>92</v>
      </c>
      <c r="E1151" s="20" t="s">
        <v>941</v>
      </c>
      <c r="F1151" s="22">
        <v>42760</v>
      </c>
      <c r="G1151" s="22">
        <v>46412</v>
      </c>
      <c r="H1151" s="34">
        <v>1300</v>
      </c>
    </row>
    <row r="1152" spans="2:8" s="31" customFormat="1" x14ac:dyDescent="0.2">
      <c r="B1152" s="27">
        <v>1149</v>
      </c>
      <c r="C1152" s="20" t="s">
        <v>8991</v>
      </c>
      <c r="D1152" s="20" t="s">
        <v>92</v>
      </c>
      <c r="E1152" s="20" t="s">
        <v>8992</v>
      </c>
      <c r="F1152" s="22">
        <v>45693</v>
      </c>
      <c r="G1152" s="22">
        <v>46423</v>
      </c>
      <c r="H1152" s="34">
        <v>1200</v>
      </c>
    </row>
    <row r="1153" spans="2:8" s="31" customFormat="1" x14ac:dyDescent="0.2">
      <c r="B1153" s="27">
        <v>1150</v>
      </c>
      <c r="C1153" s="20" t="s">
        <v>972</v>
      </c>
      <c r="D1153" s="20" t="s">
        <v>92</v>
      </c>
      <c r="E1153" s="20" t="s">
        <v>973</v>
      </c>
      <c r="F1153" s="22">
        <v>42781</v>
      </c>
      <c r="G1153" s="22">
        <v>46433</v>
      </c>
      <c r="H1153" s="34">
        <f>1300+1500</f>
        <v>2800</v>
      </c>
    </row>
    <row r="1154" spans="2:8" s="31" customFormat="1" x14ac:dyDescent="0.2">
      <c r="B1154" s="27">
        <v>1151</v>
      </c>
      <c r="C1154" s="20" t="s">
        <v>1002</v>
      </c>
      <c r="D1154" s="20" t="s">
        <v>92</v>
      </c>
      <c r="E1154" s="20" t="s">
        <v>1003</v>
      </c>
      <c r="F1154" s="22">
        <v>42795</v>
      </c>
      <c r="G1154" s="22">
        <v>46447</v>
      </c>
      <c r="H1154" s="34">
        <v>1300</v>
      </c>
    </row>
    <row r="1155" spans="2:8" s="31" customFormat="1" x14ac:dyDescent="0.2">
      <c r="B1155" s="27">
        <v>1152</v>
      </c>
      <c r="C1155" s="20" t="s">
        <v>4512</v>
      </c>
      <c r="D1155" s="20" t="s">
        <v>92</v>
      </c>
      <c r="E1155" s="20" t="s">
        <v>4513</v>
      </c>
      <c r="F1155" s="22">
        <v>44286</v>
      </c>
      <c r="G1155" s="22">
        <v>46477</v>
      </c>
      <c r="H1155" s="34">
        <v>1500</v>
      </c>
    </row>
    <row r="1156" spans="2:8" s="31" customFormat="1" x14ac:dyDescent="0.2">
      <c r="B1156" s="27">
        <v>1153</v>
      </c>
      <c r="C1156" s="20" t="s">
        <v>1097</v>
      </c>
      <c r="D1156" s="20" t="s">
        <v>92</v>
      </c>
      <c r="E1156" s="20" t="s">
        <v>1098</v>
      </c>
      <c r="F1156" s="22">
        <v>42837</v>
      </c>
      <c r="G1156" s="22">
        <v>46489</v>
      </c>
      <c r="H1156" s="34">
        <v>1300</v>
      </c>
    </row>
    <row r="1157" spans="2:8" s="31" customFormat="1" x14ac:dyDescent="0.2">
      <c r="B1157" s="27">
        <v>1154</v>
      </c>
      <c r="C1157" s="20" t="s">
        <v>1135</v>
      </c>
      <c r="D1157" s="20" t="s">
        <v>92</v>
      </c>
      <c r="E1157" s="20" t="s">
        <v>1136</v>
      </c>
      <c r="F1157" s="22">
        <v>42879</v>
      </c>
      <c r="G1157" s="22">
        <v>46531</v>
      </c>
      <c r="H1157" s="34">
        <f>1300+1000</f>
        <v>2300</v>
      </c>
    </row>
    <row r="1158" spans="2:8" s="31" customFormat="1" x14ac:dyDescent="0.2">
      <c r="B1158" s="27">
        <v>1155</v>
      </c>
      <c r="C1158" s="20" t="s">
        <v>1163</v>
      </c>
      <c r="D1158" s="20" t="s">
        <v>92</v>
      </c>
      <c r="E1158" s="20" t="s">
        <v>1164</v>
      </c>
      <c r="F1158" s="22">
        <v>42900</v>
      </c>
      <c r="G1158" s="22">
        <v>46552</v>
      </c>
      <c r="H1158" s="34">
        <v>1300</v>
      </c>
    </row>
    <row r="1159" spans="2:8" s="31" customFormat="1" x14ac:dyDescent="0.2">
      <c r="B1159" s="27">
        <v>1156</v>
      </c>
      <c r="C1159" s="20" t="s">
        <v>8177</v>
      </c>
      <c r="D1159" s="20" t="s">
        <v>92</v>
      </c>
      <c r="E1159" s="20" t="s">
        <v>8178</v>
      </c>
      <c r="F1159" s="22">
        <v>45462</v>
      </c>
      <c r="G1159" s="22">
        <v>46557</v>
      </c>
      <c r="H1159" s="34">
        <v>2000</v>
      </c>
    </row>
    <row r="1160" spans="2:8" s="31" customFormat="1" x14ac:dyDescent="0.2">
      <c r="B1160" s="27">
        <v>1157</v>
      </c>
      <c r="C1160" s="20" t="s">
        <v>1209</v>
      </c>
      <c r="D1160" s="20" t="s">
        <v>92</v>
      </c>
      <c r="E1160" s="20" t="s">
        <v>1210</v>
      </c>
      <c r="F1160" s="22">
        <v>42928</v>
      </c>
      <c r="G1160" s="22">
        <v>46580</v>
      </c>
      <c r="H1160" s="34">
        <v>1300</v>
      </c>
    </row>
    <row r="1161" spans="2:8" s="31" customFormat="1" x14ac:dyDescent="0.2">
      <c r="B1161" s="27">
        <v>1158</v>
      </c>
      <c r="C1161" s="20" t="s">
        <v>1234</v>
      </c>
      <c r="D1161" s="20" t="s">
        <v>92</v>
      </c>
      <c r="E1161" s="20" t="s">
        <v>1235</v>
      </c>
      <c r="F1161" s="22">
        <v>42942</v>
      </c>
      <c r="G1161" s="22">
        <v>46594</v>
      </c>
      <c r="H1161" s="34">
        <v>1300</v>
      </c>
    </row>
    <row r="1162" spans="2:8" s="31" customFormat="1" x14ac:dyDescent="0.2">
      <c r="B1162" s="27">
        <v>1159</v>
      </c>
      <c r="C1162" s="20" t="s">
        <v>1255</v>
      </c>
      <c r="D1162" s="20" t="s">
        <v>92</v>
      </c>
      <c r="E1162" s="20" t="s">
        <v>1256</v>
      </c>
      <c r="F1162" s="22">
        <v>42956</v>
      </c>
      <c r="G1162" s="22">
        <v>46608</v>
      </c>
      <c r="H1162" s="34">
        <v>1300</v>
      </c>
    </row>
    <row r="1163" spans="2:8" s="31" customFormat="1" x14ac:dyDescent="0.2">
      <c r="B1163" s="27">
        <v>1160</v>
      </c>
      <c r="C1163" s="20" t="s">
        <v>1284</v>
      </c>
      <c r="D1163" s="20" t="s">
        <v>92</v>
      </c>
      <c r="E1163" s="20" t="s">
        <v>1210</v>
      </c>
      <c r="F1163" s="22">
        <v>42970</v>
      </c>
      <c r="G1163" s="22">
        <v>46622</v>
      </c>
      <c r="H1163" s="34">
        <v>1300</v>
      </c>
    </row>
    <row r="1164" spans="2:8" s="31" customFormat="1" x14ac:dyDescent="0.2">
      <c r="B1164" s="27">
        <v>1161</v>
      </c>
      <c r="C1164" s="20" t="s">
        <v>4871</v>
      </c>
      <c r="D1164" s="20" t="s">
        <v>92</v>
      </c>
      <c r="E1164" s="20" t="s">
        <v>4872</v>
      </c>
      <c r="F1164" s="22">
        <v>44440</v>
      </c>
      <c r="G1164" s="22">
        <v>46631</v>
      </c>
      <c r="H1164" s="34">
        <v>1500</v>
      </c>
    </row>
    <row r="1165" spans="2:8" s="31" customFormat="1" x14ac:dyDescent="0.2">
      <c r="B1165" s="27">
        <v>1162</v>
      </c>
      <c r="C1165" s="20" t="s">
        <v>7063</v>
      </c>
      <c r="D1165" s="20" t="s">
        <v>92</v>
      </c>
      <c r="E1165" s="20" t="s">
        <v>7064</v>
      </c>
      <c r="F1165" s="22">
        <v>45191</v>
      </c>
      <c r="G1165" s="22">
        <v>46652</v>
      </c>
      <c r="H1165" s="34">
        <v>1000</v>
      </c>
    </row>
    <row r="1166" spans="2:8" s="31" customFormat="1" x14ac:dyDescent="0.2">
      <c r="B1166" s="27">
        <v>1163</v>
      </c>
      <c r="C1166" s="20" t="s">
        <v>8612</v>
      </c>
      <c r="D1166" s="20" t="s">
        <v>92</v>
      </c>
      <c r="E1166" s="20" t="s">
        <v>8613</v>
      </c>
      <c r="F1166" s="22">
        <v>45581</v>
      </c>
      <c r="G1166" s="22">
        <v>46676</v>
      </c>
      <c r="H1166" s="34">
        <v>1500</v>
      </c>
    </row>
    <row r="1167" spans="2:8" s="31" customFormat="1" x14ac:dyDescent="0.2">
      <c r="B1167" s="27">
        <v>1164</v>
      </c>
      <c r="C1167" s="20" t="s">
        <v>2881</v>
      </c>
      <c r="D1167" s="20" t="s">
        <v>92</v>
      </c>
      <c r="E1167" s="20" t="s">
        <v>941</v>
      </c>
      <c r="F1167" s="22">
        <v>43761</v>
      </c>
      <c r="G1167" s="22">
        <v>46683</v>
      </c>
      <c r="H1167" s="34">
        <v>2500</v>
      </c>
    </row>
    <row r="1168" spans="2:8" s="31" customFormat="1" x14ac:dyDescent="0.2">
      <c r="B1168" s="27">
        <v>1165</v>
      </c>
      <c r="C1168" s="20" t="s">
        <v>1409</v>
      </c>
      <c r="D1168" s="20" t="s">
        <v>92</v>
      </c>
      <c r="E1168" s="20" t="s">
        <v>1410</v>
      </c>
      <c r="F1168" s="22">
        <v>43040</v>
      </c>
      <c r="G1168" s="22">
        <v>46692</v>
      </c>
      <c r="H1168" s="34">
        <v>1300</v>
      </c>
    </row>
    <row r="1169" spans="2:8" s="31" customFormat="1" x14ac:dyDescent="0.2">
      <c r="B1169" s="27">
        <v>1166</v>
      </c>
      <c r="C1169" s="20" t="s">
        <v>1430</v>
      </c>
      <c r="D1169" s="20" t="s">
        <v>92</v>
      </c>
      <c r="E1169" s="20" t="s">
        <v>1431</v>
      </c>
      <c r="F1169" s="22">
        <v>43047</v>
      </c>
      <c r="G1169" s="22">
        <v>46699</v>
      </c>
      <c r="H1169" s="34">
        <v>1000</v>
      </c>
    </row>
    <row r="1170" spans="2:8" s="31" customFormat="1" x14ac:dyDescent="0.2">
      <c r="B1170" s="27">
        <v>1167</v>
      </c>
      <c r="C1170" s="20" t="s">
        <v>1497</v>
      </c>
      <c r="D1170" s="20" t="s">
        <v>92</v>
      </c>
      <c r="E1170" s="20" t="s">
        <v>1498</v>
      </c>
      <c r="F1170" s="22">
        <v>43082</v>
      </c>
      <c r="G1170" s="22">
        <v>46734</v>
      </c>
      <c r="H1170" s="34">
        <v>1000</v>
      </c>
    </row>
    <row r="1171" spans="2:8" s="31" customFormat="1" x14ac:dyDescent="0.2">
      <c r="B1171" s="27">
        <v>1168</v>
      </c>
      <c r="C1171" s="20" t="s">
        <v>1513</v>
      </c>
      <c r="D1171" s="20" t="s">
        <v>92</v>
      </c>
      <c r="E1171" s="20" t="s">
        <v>1514</v>
      </c>
      <c r="F1171" s="22">
        <v>43089</v>
      </c>
      <c r="G1171" s="22">
        <v>46741</v>
      </c>
      <c r="H1171" s="34">
        <v>1300</v>
      </c>
    </row>
    <row r="1172" spans="2:8" s="31" customFormat="1" x14ac:dyDescent="0.2">
      <c r="B1172" s="27">
        <v>1169</v>
      </c>
      <c r="C1172" s="20" t="s">
        <v>1525</v>
      </c>
      <c r="D1172" s="20" t="s">
        <v>92</v>
      </c>
      <c r="E1172" s="20" t="s">
        <v>1526</v>
      </c>
      <c r="F1172" s="22">
        <v>43096</v>
      </c>
      <c r="G1172" s="22">
        <v>46748</v>
      </c>
      <c r="H1172" s="34">
        <v>1000</v>
      </c>
    </row>
    <row r="1173" spans="2:8" s="31" customFormat="1" x14ac:dyDescent="0.2">
      <c r="B1173" s="27">
        <v>1170</v>
      </c>
      <c r="C1173" s="20" t="s">
        <v>7468</v>
      </c>
      <c r="D1173" s="20" t="s">
        <v>92</v>
      </c>
      <c r="E1173" s="20" t="s">
        <v>7469</v>
      </c>
      <c r="F1173" s="22">
        <v>45294</v>
      </c>
      <c r="G1173" s="22">
        <v>46755</v>
      </c>
      <c r="H1173" s="34">
        <v>500</v>
      </c>
    </row>
    <row r="1174" spans="2:8" s="31" customFormat="1" x14ac:dyDescent="0.2">
      <c r="B1174" s="27">
        <v>1171</v>
      </c>
      <c r="C1174" s="20" t="s">
        <v>1555</v>
      </c>
      <c r="D1174" s="20" t="s">
        <v>92</v>
      </c>
      <c r="E1174" s="20" t="s">
        <v>1556</v>
      </c>
      <c r="F1174" s="22">
        <v>43110</v>
      </c>
      <c r="G1174" s="22">
        <v>46762</v>
      </c>
      <c r="H1174" s="34">
        <v>1300</v>
      </c>
    </row>
    <row r="1175" spans="2:8" s="31" customFormat="1" x14ac:dyDescent="0.2">
      <c r="B1175" s="27">
        <v>1172</v>
      </c>
      <c r="C1175" s="20" t="s">
        <v>1565</v>
      </c>
      <c r="D1175" s="20" t="s">
        <v>92</v>
      </c>
      <c r="E1175" s="20" t="s">
        <v>1566</v>
      </c>
      <c r="F1175" s="22">
        <v>43117</v>
      </c>
      <c r="G1175" s="22">
        <v>46769</v>
      </c>
      <c r="H1175" s="34">
        <v>1000</v>
      </c>
    </row>
    <row r="1176" spans="2:8" s="31" customFormat="1" x14ac:dyDescent="0.2">
      <c r="B1176" s="27">
        <v>1173</v>
      </c>
      <c r="C1176" s="20" t="s">
        <v>1599</v>
      </c>
      <c r="D1176" s="20" t="s">
        <v>92</v>
      </c>
      <c r="E1176" s="20" t="s">
        <v>1600</v>
      </c>
      <c r="F1176" s="22">
        <v>43131</v>
      </c>
      <c r="G1176" s="22">
        <v>46783</v>
      </c>
      <c r="H1176" s="34">
        <v>1000</v>
      </c>
    </row>
    <row r="1177" spans="2:8" s="31" customFormat="1" x14ac:dyDescent="0.2">
      <c r="B1177" s="27">
        <v>1174</v>
      </c>
      <c r="C1177" s="20" t="s">
        <v>1618</v>
      </c>
      <c r="D1177" s="20" t="s">
        <v>92</v>
      </c>
      <c r="E1177" s="20" t="s">
        <v>1619</v>
      </c>
      <c r="F1177" s="22">
        <v>43138</v>
      </c>
      <c r="G1177" s="22">
        <v>46790</v>
      </c>
      <c r="H1177" s="34">
        <v>1000</v>
      </c>
    </row>
    <row r="1178" spans="2:8" s="31" customFormat="1" x14ac:dyDescent="0.2">
      <c r="B1178" s="27">
        <v>1175</v>
      </c>
      <c r="C1178" s="20" t="s">
        <v>1635</v>
      </c>
      <c r="D1178" s="20" t="s">
        <v>92</v>
      </c>
      <c r="E1178" s="20" t="s">
        <v>1600</v>
      </c>
      <c r="F1178" s="22">
        <v>43145</v>
      </c>
      <c r="G1178" s="22">
        <v>46797</v>
      </c>
      <c r="H1178" s="34">
        <v>1000</v>
      </c>
    </row>
    <row r="1179" spans="2:8" s="31" customFormat="1" x14ac:dyDescent="0.2">
      <c r="B1179" s="27">
        <v>1176</v>
      </c>
      <c r="C1179" s="20" t="s">
        <v>1646</v>
      </c>
      <c r="D1179" s="20" t="s">
        <v>92</v>
      </c>
      <c r="E1179" s="20" t="s">
        <v>1647</v>
      </c>
      <c r="F1179" s="22">
        <v>43152</v>
      </c>
      <c r="G1179" s="22">
        <v>46804</v>
      </c>
      <c r="H1179" s="34">
        <v>1000</v>
      </c>
    </row>
    <row r="1180" spans="2:8" s="31" customFormat="1" x14ac:dyDescent="0.2">
      <c r="B1180" s="27">
        <v>1177</v>
      </c>
      <c r="C1180" s="20" t="s">
        <v>1674</v>
      </c>
      <c r="D1180" s="20" t="s">
        <v>92</v>
      </c>
      <c r="E1180" s="20" t="s">
        <v>1675</v>
      </c>
      <c r="F1180" s="22">
        <v>43159</v>
      </c>
      <c r="G1180" s="22">
        <v>46811</v>
      </c>
      <c r="H1180" s="34">
        <v>1000</v>
      </c>
    </row>
    <row r="1181" spans="2:8" s="31" customFormat="1" x14ac:dyDescent="0.2">
      <c r="B1181" s="27">
        <v>1178</v>
      </c>
      <c r="C1181" s="20" t="s">
        <v>1694</v>
      </c>
      <c r="D1181" s="20" t="s">
        <v>92</v>
      </c>
      <c r="E1181" s="20" t="s">
        <v>1695</v>
      </c>
      <c r="F1181" s="22">
        <v>43166</v>
      </c>
      <c r="G1181" s="22">
        <v>46819</v>
      </c>
      <c r="H1181" s="34">
        <v>1000</v>
      </c>
    </row>
    <row r="1182" spans="2:8" s="31" customFormat="1" x14ac:dyDescent="0.2">
      <c r="B1182" s="27">
        <v>1179</v>
      </c>
      <c r="C1182" s="20" t="s">
        <v>9193</v>
      </c>
      <c r="D1182" s="20" t="s">
        <v>92</v>
      </c>
      <c r="E1182" s="20" t="s">
        <v>9194</v>
      </c>
      <c r="F1182" s="22">
        <v>45728</v>
      </c>
      <c r="G1182" s="22">
        <v>46824</v>
      </c>
      <c r="H1182" s="34">
        <v>2000</v>
      </c>
    </row>
    <row r="1183" spans="2:8" s="31" customFormat="1" x14ac:dyDescent="0.2">
      <c r="B1183" s="27">
        <v>1180</v>
      </c>
      <c r="C1183" s="20" t="s">
        <v>1717</v>
      </c>
      <c r="D1183" s="20" t="s">
        <v>92</v>
      </c>
      <c r="E1183" s="20" t="s">
        <v>1718</v>
      </c>
      <c r="F1183" s="22">
        <v>43173</v>
      </c>
      <c r="G1183" s="22">
        <v>46826</v>
      </c>
      <c r="H1183" s="34">
        <v>1000</v>
      </c>
    </row>
    <row r="1184" spans="2:8" s="31" customFormat="1" x14ac:dyDescent="0.2">
      <c r="B1184" s="27">
        <v>1181</v>
      </c>
      <c r="C1184" s="20" t="s">
        <v>6537</v>
      </c>
      <c r="D1184" s="20" t="s">
        <v>92</v>
      </c>
      <c r="E1184" s="20" t="s">
        <v>6538</v>
      </c>
      <c r="F1184" s="22">
        <v>45014</v>
      </c>
      <c r="G1184" s="22">
        <v>46841</v>
      </c>
      <c r="H1184" s="34">
        <v>500</v>
      </c>
    </row>
    <row r="1185" spans="2:8" s="31" customFormat="1" x14ac:dyDescent="0.2">
      <c r="B1185" s="27">
        <v>1182</v>
      </c>
      <c r="C1185" s="20" t="s">
        <v>1771</v>
      </c>
      <c r="D1185" s="20" t="s">
        <v>92</v>
      </c>
      <c r="E1185" s="20" t="s">
        <v>1772</v>
      </c>
      <c r="F1185" s="22">
        <v>43201</v>
      </c>
      <c r="G1185" s="22">
        <v>46854</v>
      </c>
      <c r="H1185" s="34">
        <v>2000</v>
      </c>
    </row>
    <row r="1186" spans="2:8" s="31" customFormat="1" x14ac:dyDescent="0.2">
      <c r="B1186" s="27">
        <v>1183</v>
      </c>
      <c r="C1186" s="20" t="s">
        <v>1793</v>
      </c>
      <c r="D1186" s="20" t="s">
        <v>92</v>
      </c>
      <c r="E1186" s="20" t="s">
        <v>1794</v>
      </c>
      <c r="F1186" s="22">
        <v>43208</v>
      </c>
      <c r="G1186" s="22">
        <v>46861</v>
      </c>
      <c r="H1186" s="34">
        <v>1000</v>
      </c>
    </row>
    <row r="1187" spans="2:8" s="31" customFormat="1" x14ac:dyDescent="0.2">
      <c r="B1187" s="27">
        <v>1184</v>
      </c>
      <c r="C1187" s="20" t="s">
        <v>1799</v>
      </c>
      <c r="D1187" s="20" t="s">
        <v>92</v>
      </c>
      <c r="E1187" s="20" t="s">
        <v>1800</v>
      </c>
      <c r="F1187" s="22">
        <v>43215</v>
      </c>
      <c r="G1187" s="22">
        <v>46868</v>
      </c>
      <c r="H1187" s="34">
        <v>1000</v>
      </c>
    </row>
    <row r="1188" spans="2:8" s="31" customFormat="1" x14ac:dyDescent="0.2">
      <c r="B1188" s="27">
        <v>1185</v>
      </c>
      <c r="C1188" s="20" t="s">
        <v>1811</v>
      </c>
      <c r="D1188" s="20" t="s">
        <v>92</v>
      </c>
      <c r="E1188" s="20" t="s">
        <v>1812</v>
      </c>
      <c r="F1188" s="22">
        <v>43229</v>
      </c>
      <c r="G1188" s="22">
        <v>46882</v>
      </c>
      <c r="H1188" s="34">
        <v>1000</v>
      </c>
    </row>
    <row r="1189" spans="2:8" s="31" customFormat="1" x14ac:dyDescent="0.2">
      <c r="B1189" s="27">
        <v>1186</v>
      </c>
      <c r="C1189" s="20" t="s">
        <v>6745</v>
      </c>
      <c r="D1189" s="20" t="s">
        <v>92</v>
      </c>
      <c r="E1189" s="20" t="s">
        <v>6746</v>
      </c>
      <c r="F1189" s="22">
        <v>45084</v>
      </c>
      <c r="G1189" s="22">
        <v>46911</v>
      </c>
      <c r="H1189" s="34">
        <v>1000</v>
      </c>
    </row>
    <row r="1190" spans="2:8" s="31" customFormat="1" x14ac:dyDescent="0.2">
      <c r="B1190" s="27">
        <v>1187</v>
      </c>
      <c r="C1190" s="20" t="s">
        <v>6768</v>
      </c>
      <c r="D1190" s="20" t="s">
        <v>92</v>
      </c>
      <c r="E1190" s="20" t="s">
        <v>6769</v>
      </c>
      <c r="F1190" s="22">
        <v>45091</v>
      </c>
      <c r="G1190" s="22">
        <v>46918</v>
      </c>
      <c r="H1190" s="34">
        <v>1000</v>
      </c>
    </row>
    <row r="1191" spans="2:8" s="31" customFormat="1" x14ac:dyDescent="0.2">
      <c r="B1191" s="27">
        <v>1188</v>
      </c>
      <c r="C1191" s="20" t="s">
        <v>9626</v>
      </c>
      <c r="D1191" s="20" t="s">
        <v>92</v>
      </c>
      <c r="E1191" s="20" t="s">
        <v>9627</v>
      </c>
      <c r="F1191" s="22">
        <v>45833</v>
      </c>
      <c r="G1191" s="22">
        <v>46929</v>
      </c>
      <c r="H1191" s="34">
        <v>1500</v>
      </c>
    </row>
    <row r="1192" spans="2:8" s="31" customFormat="1" x14ac:dyDescent="0.2">
      <c r="B1192" s="27">
        <v>1189</v>
      </c>
      <c r="C1192" s="20" t="s">
        <v>8364</v>
      </c>
      <c r="D1192" s="20" t="s">
        <v>92</v>
      </c>
      <c r="E1192" s="20" t="s">
        <v>8365</v>
      </c>
      <c r="F1192" s="22">
        <v>45518</v>
      </c>
      <c r="G1192" s="22">
        <v>46979</v>
      </c>
      <c r="H1192" s="34">
        <v>1500</v>
      </c>
    </row>
    <row r="1193" spans="2:8" s="31" customFormat="1" x14ac:dyDescent="0.2">
      <c r="B1193" s="27">
        <v>1190</v>
      </c>
      <c r="C1193" s="20" t="s">
        <v>1961</v>
      </c>
      <c r="D1193" s="20" t="s">
        <v>92</v>
      </c>
      <c r="E1193" s="20" t="s">
        <v>1962</v>
      </c>
      <c r="F1193" s="22">
        <v>43333</v>
      </c>
      <c r="G1193" s="22">
        <v>46986</v>
      </c>
      <c r="H1193" s="34">
        <v>1000</v>
      </c>
    </row>
    <row r="1194" spans="2:8" s="31" customFormat="1" x14ac:dyDescent="0.2">
      <c r="B1194" s="27">
        <v>1191</v>
      </c>
      <c r="C1194" s="20" t="s">
        <v>2001</v>
      </c>
      <c r="D1194" s="20" t="s">
        <v>92</v>
      </c>
      <c r="E1194" s="20" t="s">
        <v>2002</v>
      </c>
      <c r="F1194" s="22">
        <v>43355</v>
      </c>
      <c r="G1194" s="22">
        <v>47008</v>
      </c>
      <c r="H1194" s="34">
        <v>1000</v>
      </c>
    </row>
    <row r="1195" spans="2:8" s="31" customFormat="1" x14ac:dyDescent="0.2">
      <c r="B1195" s="27">
        <v>1192</v>
      </c>
      <c r="C1195" s="20" t="s">
        <v>2015</v>
      </c>
      <c r="D1195" s="20" t="s">
        <v>92</v>
      </c>
      <c r="E1195" s="20" t="s">
        <v>2016</v>
      </c>
      <c r="F1195" s="22">
        <v>43362</v>
      </c>
      <c r="G1195" s="22">
        <v>47015</v>
      </c>
      <c r="H1195" s="34">
        <v>1000</v>
      </c>
    </row>
    <row r="1196" spans="2:8" s="31" customFormat="1" x14ac:dyDescent="0.2">
      <c r="B1196" s="27">
        <v>1193</v>
      </c>
      <c r="C1196" s="20" t="s">
        <v>9306</v>
      </c>
      <c r="D1196" s="20" t="s">
        <v>92</v>
      </c>
      <c r="E1196" s="20" t="s">
        <v>9194</v>
      </c>
      <c r="F1196" s="22">
        <v>45742</v>
      </c>
      <c r="G1196" s="22">
        <v>47022</v>
      </c>
      <c r="H1196" s="34">
        <v>1500</v>
      </c>
    </row>
    <row r="1197" spans="2:8" s="31" customFormat="1" x14ac:dyDescent="0.2">
      <c r="B1197" s="27">
        <v>1194</v>
      </c>
      <c r="C1197" s="20" t="s">
        <v>2049</v>
      </c>
      <c r="D1197" s="20" t="s">
        <v>92</v>
      </c>
      <c r="E1197" s="20" t="s">
        <v>2050</v>
      </c>
      <c r="F1197" s="22">
        <v>43383</v>
      </c>
      <c r="G1197" s="22">
        <v>47036</v>
      </c>
      <c r="H1197" s="34">
        <v>533.4</v>
      </c>
    </row>
    <row r="1198" spans="2:8" s="31" customFormat="1" x14ac:dyDescent="0.2">
      <c r="B1198" s="27">
        <v>1195</v>
      </c>
      <c r="C1198" s="20" t="s">
        <v>7150</v>
      </c>
      <c r="D1198" s="20" t="s">
        <v>92</v>
      </c>
      <c r="E1198" s="20" t="s">
        <v>7151</v>
      </c>
      <c r="F1198" s="22">
        <v>45210</v>
      </c>
      <c r="G1198" s="22">
        <v>47037</v>
      </c>
      <c r="H1198" s="34">
        <v>1000</v>
      </c>
    </row>
    <row r="1199" spans="2:8" s="31" customFormat="1" x14ac:dyDescent="0.2">
      <c r="B1199" s="27">
        <v>1196</v>
      </c>
      <c r="C1199" s="20" t="s">
        <v>2065</v>
      </c>
      <c r="D1199" s="20" t="s">
        <v>92</v>
      </c>
      <c r="E1199" s="20" t="s">
        <v>2066</v>
      </c>
      <c r="F1199" s="22">
        <v>43390</v>
      </c>
      <c r="G1199" s="22">
        <v>47043</v>
      </c>
      <c r="H1199" s="34">
        <v>1300</v>
      </c>
    </row>
    <row r="1200" spans="2:8" s="31" customFormat="1" x14ac:dyDescent="0.2">
      <c r="B1200" s="27">
        <v>1197</v>
      </c>
      <c r="C1200" s="20" t="s">
        <v>2079</v>
      </c>
      <c r="D1200" s="20" t="s">
        <v>92</v>
      </c>
      <c r="E1200" s="20" t="s">
        <v>2080</v>
      </c>
      <c r="F1200" s="22">
        <v>43397</v>
      </c>
      <c r="G1200" s="22">
        <v>47050</v>
      </c>
      <c r="H1200" s="34">
        <v>454.35</v>
      </c>
    </row>
    <row r="1201" spans="2:8" s="31" customFormat="1" x14ac:dyDescent="0.2">
      <c r="B1201" s="27">
        <v>1198</v>
      </c>
      <c r="C1201" s="20" t="s">
        <v>2091</v>
      </c>
      <c r="D1201" s="20" t="s">
        <v>92</v>
      </c>
      <c r="E1201" s="20" t="s">
        <v>2092</v>
      </c>
      <c r="F1201" s="22">
        <v>43404</v>
      </c>
      <c r="G1201" s="22">
        <v>47057</v>
      </c>
      <c r="H1201" s="34">
        <v>1300</v>
      </c>
    </row>
    <row r="1202" spans="2:8" s="31" customFormat="1" x14ac:dyDescent="0.2">
      <c r="B1202" s="27">
        <v>1199</v>
      </c>
      <c r="C1202" s="20" t="s">
        <v>2103</v>
      </c>
      <c r="D1202" s="20" t="s">
        <v>92</v>
      </c>
      <c r="E1202" s="20" t="s">
        <v>2104</v>
      </c>
      <c r="F1202" s="22">
        <v>43410</v>
      </c>
      <c r="G1202" s="22">
        <v>47063</v>
      </c>
      <c r="H1202" s="34">
        <v>1408.25</v>
      </c>
    </row>
    <row r="1203" spans="2:8" s="31" customFormat="1" x14ac:dyDescent="0.2">
      <c r="B1203" s="27">
        <v>1200</v>
      </c>
      <c r="C1203" s="20" t="s">
        <v>2128</v>
      </c>
      <c r="D1203" s="20" t="s">
        <v>92</v>
      </c>
      <c r="E1203" s="20" t="s">
        <v>2129</v>
      </c>
      <c r="F1203" s="22">
        <v>43424</v>
      </c>
      <c r="G1203" s="22">
        <v>47077</v>
      </c>
      <c r="H1203" s="34">
        <v>1300</v>
      </c>
    </row>
    <row r="1204" spans="2:8" s="31" customFormat="1" x14ac:dyDescent="0.2">
      <c r="B1204" s="27">
        <v>1201</v>
      </c>
      <c r="C1204" s="20" t="s">
        <v>2134</v>
      </c>
      <c r="D1204" s="20" t="s">
        <v>92</v>
      </c>
      <c r="E1204" s="20" t="s">
        <v>2135</v>
      </c>
      <c r="F1204" s="22">
        <v>43432</v>
      </c>
      <c r="G1204" s="22">
        <v>47085</v>
      </c>
      <c r="H1204" s="34">
        <v>1000</v>
      </c>
    </row>
    <row r="1205" spans="2:8" s="31" customFormat="1" x14ac:dyDescent="0.2">
      <c r="B1205" s="27">
        <v>1202</v>
      </c>
      <c r="C1205" s="20" t="s">
        <v>2178</v>
      </c>
      <c r="D1205" s="20" t="s">
        <v>92</v>
      </c>
      <c r="E1205" s="20" t="s">
        <v>2179</v>
      </c>
      <c r="F1205" s="22">
        <v>43446</v>
      </c>
      <c r="G1205" s="22">
        <v>47099</v>
      </c>
      <c r="H1205" s="34">
        <v>1300</v>
      </c>
    </row>
    <row r="1206" spans="2:8" s="31" customFormat="1" x14ac:dyDescent="0.2">
      <c r="B1206" s="27">
        <v>1203</v>
      </c>
      <c r="C1206" s="20" t="s">
        <v>2194</v>
      </c>
      <c r="D1206" s="20" t="s">
        <v>92</v>
      </c>
      <c r="E1206" s="20" t="s">
        <v>2195</v>
      </c>
      <c r="F1206" s="22">
        <v>43453</v>
      </c>
      <c r="G1206" s="22">
        <v>47106</v>
      </c>
      <c r="H1206" s="34">
        <v>1274.6500000000001</v>
      </c>
    </row>
    <row r="1207" spans="2:8" s="31" customFormat="1" x14ac:dyDescent="0.2">
      <c r="B1207" s="27">
        <v>1204</v>
      </c>
      <c r="C1207" s="20" t="s">
        <v>2208</v>
      </c>
      <c r="D1207" s="20" t="s">
        <v>92</v>
      </c>
      <c r="E1207" s="20" t="s">
        <v>2209</v>
      </c>
      <c r="F1207" s="22">
        <v>43460</v>
      </c>
      <c r="G1207" s="22">
        <v>47113</v>
      </c>
      <c r="H1207" s="34">
        <v>1300</v>
      </c>
    </row>
    <row r="1208" spans="2:8" s="31" customFormat="1" x14ac:dyDescent="0.2">
      <c r="B1208" s="27">
        <v>1205</v>
      </c>
      <c r="C1208" s="20" t="s">
        <v>2230</v>
      </c>
      <c r="D1208" s="20" t="s">
        <v>92</v>
      </c>
      <c r="E1208" s="20" t="s">
        <v>2231</v>
      </c>
      <c r="F1208" s="22">
        <v>43467</v>
      </c>
      <c r="G1208" s="22">
        <v>47120</v>
      </c>
      <c r="H1208" s="34">
        <v>1300</v>
      </c>
    </row>
    <row r="1209" spans="2:8" s="31" customFormat="1" x14ac:dyDescent="0.2">
      <c r="B1209" s="27">
        <v>1206</v>
      </c>
      <c r="C1209" s="20" t="s">
        <v>2248</v>
      </c>
      <c r="D1209" s="20" t="s">
        <v>92</v>
      </c>
      <c r="E1209" s="20" t="s">
        <v>2249</v>
      </c>
      <c r="F1209" s="22">
        <v>43474</v>
      </c>
      <c r="G1209" s="22">
        <v>47127</v>
      </c>
      <c r="H1209" s="34">
        <v>1300</v>
      </c>
    </row>
    <row r="1210" spans="2:8" s="31" customFormat="1" x14ac:dyDescent="0.2">
      <c r="B1210" s="27">
        <v>1207</v>
      </c>
      <c r="C1210" s="20" t="s">
        <v>2286</v>
      </c>
      <c r="D1210" s="20" t="s">
        <v>92</v>
      </c>
      <c r="E1210" s="20" t="s">
        <v>2287</v>
      </c>
      <c r="F1210" s="22">
        <v>43495</v>
      </c>
      <c r="G1210" s="22">
        <v>47148</v>
      </c>
      <c r="H1210" s="34">
        <v>1300</v>
      </c>
    </row>
    <row r="1211" spans="2:8" s="31" customFormat="1" x14ac:dyDescent="0.2">
      <c r="B1211" s="27">
        <v>1208</v>
      </c>
      <c r="C1211" s="20" t="s">
        <v>2308</v>
      </c>
      <c r="D1211" s="20" t="s">
        <v>92</v>
      </c>
      <c r="E1211" s="20" t="s">
        <v>2309</v>
      </c>
      <c r="F1211" s="22">
        <v>43502</v>
      </c>
      <c r="G1211" s="22">
        <v>47155</v>
      </c>
      <c r="H1211" s="34">
        <v>1300</v>
      </c>
    </row>
    <row r="1212" spans="2:8" s="31" customFormat="1" x14ac:dyDescent="0.2">
      <c r="B1212" s="27">
        <v>1209</v>
      </c>
      <c r="C1212" s="20" t="s">
        <v>2332</v>
      </c>
      <c r="D1212" s="20" t="s">
        <v>92</v>
      </c>
      <c r="E1212" s="20" t="s">
        <v>2333</v>
      </c>
      <c r="F1212" s="22">
        <v>43509</v>
      </c>
      <c r="G1212" s="22">
        <v>47162</v>
      </c>
      <c r="H1212" s="34">
        <v>1300</v>
      </c>
    </row>
    <row r="1213" spans="2:8" s="31" customFormat="1" x14ac:dyDescent="0.2">
      <c r="B1213" s="27">
        <v>1210</v>
      </c>
      <c r="C1213" s="20" t="s">
        <v>2346</v>
      </c>
      <c r="D1213" s="20" t="s">
        <v>92</v>
      </c>
      <c r="E1213" s="20" t="s">
        <v>2347</v>
      </c>
      <c r="F1213" s="22">
        <v>43516</v>
      </c>
      <c r="G1213" s="22">
        <v>47169</v>
      </c>
      <c r="H1213" s="34">
        <v>1300</v>
      </c>
    </row>
    <row r="1214" spans="2:8" s="31" customFormat="1" x14ac:dyDescent="0.2">
      <c r="B1214" s="27">
        <v>1211</v>
      </c>
      <c r="C1214" s="20" t="s">
        <v>2358</v>
      </c>
      <c r="D1214" s="20" t="s">
        <v>92</v>
      </c>
      <c r="E1214" s="20" t="s">
        <v>2359</v>
      </c>
      <c r="F1214" s="22">
        <v>43523</v>
      </c>
      <c r="G1214" s="22">
        <v>47176</v>
      </c>
      <c r="H1214" s="34">
        <v>1300</v>
      </c>
    </row>
    <row r="1215" spans="2:8" s="31" customFormat="1" x14ac:dyDescent="0.2">
      <c r="B1215" s="27">
        <v>1212</v>
      </c>
      <c r="C1215" s="20" t="s">
        <v>2384</v>
      </c>
      <c r="D1215" s="20" t="s">
        <v>92</v>
      </c>
      <c r="E1215" s="20" t="s">
        <v>2385</v>
      </c>
      <c r="F1215" s="22">
        <v>43530</v>
      </c>
      <c r="G1215" s="22">
        <v>47183</v>
      </c>
      <c r="H1215" s="34">
        <v>2000</v>
      </c>
    </row>
    <row r="1216" spans="2:8" s="31" customFormat="1" x14ac:dyDescent="0.2">
      <c r="B1216" s="27">
        <v>1213</v>
      </c>
      <c r="C1216" s="20" t="s">
        <v>2412</v>
      </c>
      <c r="D1216" s="20" t="s">
        <v>92</v>
      </c>
      <c r="E1216" s="20" t="s">
        <v>2413</v>
      </c>
      <c r="F1216" s="22">
        <v>43537</v>
      </c>
      <c r="G1216" s="22">
        <v>47190</v>
      </c>
      <c r="H1216" s="34">
        <v>1300</v>
      </c>
    </row>
    <row r="1217" spans="2:8" s="31" customFormat="1" x14ac:dyDescent="0.2">
      <c r="B1217" s="27">
        <v>1214</v>
      </c>
      <c r="C1217" s="20" t="s">
        <v>2436</v>
      </c>
      <c r="D1217" s="20" t="s">
        <v>92</v>
      </c>
      <c r="E1217" s="20" t="s">
        <v>2437</v>
      </c>
      <c r="F1217" s="22">
        <v>43544</v>
      </c>
      <c r="G1217" s="22">
        <v>47197</v>
      </c>
      <c r="H1217" s="34">
        <v>2500</v>
      </c>
    </row>
    <row r="1218" spans="2:8" s="31" customFormat="1" x14ac:dyDescent="0.2">
      <c r="B1218" s="27">
        <v>1215</v>
      </c>
      <c r="C1218" s="20" t="s">
        <v>2450</v>
      </c>
      <c r="D1218" s="20" t="s">
        <v>92</v>
      </c>
      <c r="E1218" s="20" t="s">
        <v>2451</v>
      </c>
      <c r="F1218" s="22">
        <v>43551</v>
      </c>
      <c r="G1218" s="22">
        <v>47204</v>
      </c>
      <c r="H1218" s="34">
        <v>2400</v>
      </c>
    </row>
    <row r="1219" spans="2:8" s="31" customFormat="1" x14ac:dyDescent="0.2">
      <c r="B1219" s="27">
        <v>1216</v>
      </c>
      <c r="C1219" s="20" t="s">
        <v>3406</v>
      </c>
      <c r="D1219" s="20" t="s">
        <v>92</v>
      </c>
      <c r="E1219" s="20" t="s">
        <v>3407</v>
      </c>
      <c r="F1219" s="22">
        <v>43929</v>
      </c>
      <c r="G1219" s="22">
        <v>47216</v>
      </c>
      <c r="H1219" s="34">
        <v>2080</v>
      </c>
    </row>
    <row r="1220" spans="2:8" s="31" customFormat="1" x14ac:dyDescent="0.2">
      <c r="B1220" s="27">
        <v>1217</v>
      </c>
      <c r="C1220" s="20" t="s">
        <v>2476</v>
      </c>
      <c r="D1220" s="20" t="s">
        <v>92</v>
      </c>
      <c r="E1220" s="20" t="s">
        <v>2437</v>
      </c>
      <c r="F1220" s="22">
        <v>43565</v>
      </c>
      <c r="G1220" s="22">
        <v>47218</v>
      </c>
      <c r="H1220" s="34">
        <v>1300</v>
      </c>
    </row>
    <row r="1221" spans="2:8" s="31" customFormat="1" x14ac:dyDescent="0.2">
      <c r="B1221" s="27">
        <v>1218</v>
      </c>
      <c r="C1221" s="20" t="s">
        <v>2505</v>
      </c>
      <c r="D1221" s="20" t="s">
        <v>92</v>
      </c>
      <c r="E1221" s="20" t="s">
        <v>2506</v>
      </c>
      <c r="F1221" s="22">
        <v>43579</v>
      </c>
      <c r="G1221" s="22">
        <v>47232</v>
      </c>
      <c r="H1221" s="34">
        <v>1000</v>
      </c>
    </row>
    <row r="1222" spans="2:8" s="31" customFormat="1" x14ac:dyDescent="0.2">
      <c r="B1222" s="27">
        <v>1219</v>
      </c>
      <c r="C1222" s="20" t="s">
        <v>3505</v>
      </c>
      <c r="D1222" s="20" t="s">
        <v>92</v>
      </c>
      <c r="E1222" s="20" t="s">
        <v>3506</v>
      </c>
      <c r="F1222" s="22">
        <v>43971</v>
      </c>
      <c r="G1222" s="22">
        <v>47258</v>
      </c>
      <c r="H1222" s="34">
        <v>1500</v>
      </c>
    </row>
    <row r="1223" spans="2:8" s="31" customFormat="1" x14ac:dyDescent="0.2">
      <c r="B1223" s="27">
        <v>1220</v>
      </c>
      <c r="C1223" s="20" t="s">
        <v>3531</v>
      </c>
      <c r="D1223" s="20" t="s">
        <v>92</v>
      </c>
      <c r="E1223" s="20" t="s">
        <v>3532</v>
      </c>
      <c r="F1223" s="22">
        <v>43985</v>
      </c>
      <c r="G1223" s="22">
        <v>47272</v>
      </c>
      <c r="H1223" s="34">
        <v>1500</v>
      </c>
    </row>
    <row r="1224" spans="2:8" s="31" customFormat="1" x14ac:dyDescent="0.2">
      <c r="B1224" s="27">
        <v>1221</v>
      </c>
      <c r="C1224" s="20" t="s">
        <v>2561</v>
      </c>
      <c r="D1224" s="20" t="s">
        <v>92</v>
      </c>
      <c r="E1224" s="20" t="s">
        <v>2562</v>
      </c>
      <c r="F1224" s="22">
        <v>43628</v>
      </c>
      <c r="G1224" s="22">
        <v>47281</v>
      </c>
      <c r="H1224" s="34">
        <v>1000</v>
      </c>
    </row>
    <row r="1225" spans="2:8" s="31" customFormat="1" x14ac:dyDescent="0.2">
      <c r="B1225" s="27">
        <v>1222</v>
      </c>
      <c r="C1225" s="20" t="s">
        <v>2581</v>
      </c>
      <c r="D1225" s="20" t="s">
        <v>92</v>
      </c>
      <c r="E1225" s="20" t="s">
        <v>2582</v>
      </c>
      <c r="F1225" s="22">
        <v>43642</v>
      </c>
      <c r="G1225" s="22">
        <v>47295</v>
      </c>
      <c r="H1225" s="34">
        <v>1000</v>
      </c>
    </row>
    <row r="1226" spans="2:8" s="31" customFormat="1" x14ac:dyDescent="0.2">
      <c r="B1226" s="27">
        <v>1223</v>
      </c>
      <c r="C1226" s="20" t="s">
        <v>5664</v>
      </c>
      <c r="D1226" s="20" t="s">
        <v>92</v>
      </c>
      <c r="E1226" s="20" t="s">
        <v>5665</v>
      </c>
      <c r="F1226" s="22">
        <v>44748</v>
      </c>
      <c r="G1226" s="22">
        <v>47305</v>
      </c>
      <c r="H1226" s="34">
        <v>1500</v>
      </c>
    </row>
    <row r="1227" spans="2:8" s="31" customFormat="1" x14ac:dyDescent="0.2">
      <c r="B1227" s="27">
        <v>1224</v>
      </c>
      <c r="C1227" s="20" t="s">
        <v>3611</v>
      </c>
      <c r="D1227" s="20" t="s">
        <v>92</v>
      </c>
      <c r="E1227" s="20" t="s">
        <v>3612</v>
      </c>
      <c r="F1227" s="22">
        <v>44020</v>
      </c>
      <c r="G1227" s="22">
        <v>47307</v>
      </c>
      <c r="H1227" s="34">
        <v>700</v>
      </c>
    </row>
    <row r="1228" spans="2:8" s="31" customFormat="1" x14ac:dyDescent="0.2">
      <c r="B1228" s="27">
        <v>1225</v>
      </c>
      <c r="C1228" s="20" t="s">
        <v>3707</v>
      </c>
      <c r="D1228" s="20" t="s">
        <v>92</v>
      </c>
      <c r="E1228" s="20" t="s">
        <v>3612</v>
      </c>
      <c r="F1228" s="22">
        <v>44055</v>
      </c>
      <c r="G1228" s="22">
        <v>47342</v>
      </c>
      <c r="H1228" s="34">
        <v>1500</v>
      </c>
    </row>
    <row r="1229" spans="2:8" s="31" customFormat="1" x14ac:dyDescent="0.2">
      <c r="B1229" s="27">
        <v>1226</v>
      </c>
      <c r="C1229" s="20" t="s">
        <v>8366</v>
      </c>
      <c r="D1229" s="20" t="s">
        <v>92</v>
      </c>
      <c r="E1229" s="20" t="s">
        <v>8367</v>
      </c>
      <c r="F1229" s="22">
        <v>45518</v>
      </c>
      <c r="G1229" s="22">
        <v>47344</v>
      </c>
      <c r="H1229" s="34">
        <v>1000</v>
      </c>
    </row>
    <row r="1230" spans="2:8" s="31" customFormat="1" x14ac:dyDescent="0.2">
      <c r="B1230" s="27">
        <v>1227</v>
      </c>
      <c r="C1230" s="20" t="s">
        <v>2760</v>
      </c>
      <c r="D1230" s="20" t="s">
        <v>92</v>
      </c>
      <c r="E1230" s="20" t="s">
        <v>2761</v>
      </c>
      <c r="F1230" s="22">
        <v>43712</v>
      </c>
      <c r="G1230" s="22">
        <v>47365</v>
      </c>
      <c r="H1230" s="34">
        <v>1000</v>
      </c>
    </row>
    <row r="1231" spans="2:8" s="31" customFormat="1" x14ac:dyDescent="0.2">
      <c r="B1231" s="27">
        <v>1228</v>
      </c>
      <c r="C1231" s="20" t="s">
        <v>3803</v>
      </c>
      <c r="D1231" s="20" t="s">
        <v>92</v>
      </c>
      <c r="E1231" s="20" t="s">
        <v>3804</v>
      </c>
      <c r="F1231" s="22">
        <v>44090</v>
      </c>
      <c r="G1231" s="22">
        <v>47377</v>
      </c>
      <c r="H1231" s="34">
        <v>1000</v>
      </c>
    </row>
    <row r="1232" spans="2:8" s="31" customFormat="1" x14ac:dyDescent="0.2">
      <c r="B1232" s="27">
        <v>1229</v>
      </c>
      <c r="C1232" s="20" t="s">
        <v>2809</v>
      </c>
      <c r="D1232" s="20" t="s">
        <v>92</v>
      </c>
      <c r="E1232" s="20" t="s">
        <v>2810</v>
      </c>
      <c r="F1232" s="22">
        <v>43733</v>
      </c>
      <c r="G1232" s="22">
        <v>47386</v>
      </c>
      <c r="H1232" s="34">
        <v>1600</v>
      </c>
    </row>
    <row r="1233" spans="2:8" s="31" customFormat="1" x14ac:dyDescent="0.2">
      <c r="B1233" s="27">
        <v>1230</v>
      </c>
      <c r="C1233" s="20" t="s">
        <v>5014</v>
      </c>
      <c r="D1233" s="20" t="s">
        <v>92</v>
      </c>
      <c r="E1233" s="20" t="s">
        <v>5015</v>
      </c>
      <c r="F1233" s="22">
        <v>44482</v>
      </c>
      <c r="G1233" s="22">
        <v>47404</v>
      </c>
      <c r="H1233" s="34">
        <v>1054.202</v>
      </c>
    </row>
    <row r="1234" spans="2:8" s="31" customFormat="1" x14ac:dyDescent="0.2">
      <c r="B1234" s="27">
        <v>1231</v>
      </c>
      <c r="C1234" s="20" t="s">
        <v>5980</v>
      </c>
      <c r="D1234" s="20" t="s">
        <v>92</v>
      </c>
      <c r="E1234" s="20" t="s">
        <v>5981</v>
      </c>
      <c r="F1234" s="22">
        <v>44853</v>
      </c>
      <c r="G1234" s="22">
        <v>47410</v>
      </c>
      <c r="H1234" s="34">
        <v>1000</v>
      </c>
    </row>
    <row r="1235" spans="2:8" s="31" customFormat="1" x14ac:dyDescent="0.2">
      <c r="B1235" s="27">
        <v>1232</v>
      </c>
      <c r="C1235" s="20" t="s">
        <v>2915</v>
      </c>
      <c r="D1235" s="20" t="s">
        <v>92</v>
      </c>
      <c r="E1235" s="20" t="s">
        <v>2916</v>
      </c>
      <c r="F1235" s="22">
        <v>43782</v>
      </c>
      <c r="G1235" s="22">
        <v>47435</v>
      </c>
      <c r="H1235" s="34">
        <v>1000</v>
      </c>
    </row>
    <row r="1236" spans="2:8" s="31" customFormat="1" x14ac:dyDescent="0.2">
      <c r="B1236" s="27">
        <v>1233</v>
      </c>
      <c r="C1236" s="20" t="s">
        <v>8711</v>
      </c>
      <c r="D1236" s="20" t="s">
        <v>92</v>
      </c>
      <c r="E1236" s="20" t="s">
        <v>8712</v>
      </c>
      <c r="F1236" s="22">
        <v>45623</v>
      </c>
      <c r="G1236" s="22">
        <v>47449</v>
      </c>
      <c r="H1236" s="34">
        <v>1000</v>
      </c>
    </row>
    <row r="1237" spans="2:8" s="31" customFormat="1" x14ac:dyDescent="0.2">
      <c r="B1237" s="27">
        <v>1234</v>
      </c>
      <c r="C1237" s="20" t="s">
        <v>7334</v>
      </c>
      <c r="D1237" s="20" t="s">
        <v>92</v>
      </c>
      <c r="E1237" s="20" t="s">
        <v>7335</v>
      </c>
      <c r="F1237" s="22">
        <v>45259</v>
      </c>
      <c r="G1237" s="22">
        <v>47451</v>
      </c>
      <c r="H1237" s="34">
        <v>1000</v>
      </c>
    </row>
    <row r="1238" spans="2:8" s="31" customFormat="1" x14ac:dyDescent="0.2">
      <c r="B1238" s="27">
        <v>1235</v>
      </c>
      <c r="C1238" s="20" t="s">
        <v>4103</v>
      </c>
      <c r="D1238" s="20" t="s">
        <v>92</v>
      </c>
      <c r="E1238" s="20" t="s">
        <v>4104</v>
      </c>
      <c r="F1238" s="22">
        <v>44167</v>
      </c>
      <c r="G1238" s="22">
        <v>47454</v>
      </c>
      <c r="H1238" s="34">
        <v>1500</v>
      </c>
    </row>
    <row r="1239" spans="2:8" s="31" customFormat="1" x14ac:dyDescent="0.2">
      <c r="B1239" s="27">
        <v>1236</v>
      </c>
      <c r="C1239" s="20" t="s">
        <v>3003</v>
      </c>
      <c r="D1239" s="20" t="s">
        <v>92</v>
      </c>
      <c r="E1239" s="20" t="s">
        <v>3004</v>
      </c>
      <c r="F1239" s="22">
        <v>43810</v>
      </c>
      <c r="G1239" s="22">
        <v>47463</v>
      </c>
      <c r="H1239" s="34">
        <v>1000</v>
      </c>
    </row>
    <row r="1240" spans="2:8" s="31" customFormat="1" x14ac:dyDescent="0.2">
      <c r="B1240" s="27">
        <v>1237</v>
      </c>
      <c r="C1240" s="20" t="s">
        <v>3017</v>
      </c>
      <c r="D1240" s="20" t="s">
        <v>92</v>
      </c>
      <c r="E1240" s="20" t="s">
        <v>3018</v>
      </c>
      <c r="F1240" s="22">
        <v>43817</v>
      </c>
      <c r="G1240" s="22">
        <v>47470</v>
      </c>
      <c r="H1240" s="34">
        <v>1500</v>
      </c>
    </row>
    <row r="1241" spans="2:8" s="31" customFormat="1" x14ac:dyDescent="0.2">
      <c r="B1241" s="27">
        <v>1238</v>
      </c>
      <c r="C1241" s="20" t="s">
        <v>3044</v>
      </c>
      <c r="D1241" s="20" t="s">
        <v>92</v>
      </c>
      <c r="E1241" s="20" t="s">
        <v>3045</v>
      </c>
      <c r="F1241" s="22">
        <v>43831</v>
      </c>
      <c r="G1241" s="22">
        <v>47484</v>
      </c>
      <c r="H1241" s="34">
        <v>2500</v>
      </c>
    </row>
    <row r="1242" spans="2:8" s="31" customFormat="1" x14ac:dyDescent="0.2">
      <c r="B1242" s="27">
        <v>1239</v>
      </c>
      <c r="C1242" s="20" t="s">
        <v>4208</v>
      </c>
      <c r="D1242" s="20" t="s">
        <v>92</v>
      </c>
      <c r="E1242" s="20" t="s">
        <v>3761</v>
      </c>
      <c r="F1242" s="22">
        <v>44202</v>
      </c>
      <c r="G1242" s="22">
        <v>47489</v>
      </c>
      <c r="H1242" s="34">
        <v>1000</v>
      </c>
    </row>
    <row r="1243" spans="2:8" s="31" customFormat="1" x14ac:dyDescent="0.2">
      <c r="B1243" s="27">
        <v>1240</v>
      </c>
      <c r="C1243" s="20" t="s">
        <v>3050</v>
      </c>
      <c r="D1243" s="20" t="s">
        <v>92</v>
      </c>
      <c r="E1243" s="20" t="s">
        <v>3051</v>
      </c>
      <c r="F1243" s="22">
        <v>43838</v>
      </c>
      <c r="G1243" s="22">
        <v>47491</v>
      </c>
      <c r="H1243" s="34">
        <v>2000</v>
      </c>
    </row>
    <row r="1244" spans="2:8" s="31" customFormat="1" x14ac:dyDescent="0.2">
      <c r="B1244" s="27">
        <v>1241</v>
      </c>
      <c r="C1244" s="20" t="s">
        <v>3102</v>
      </c>
      <c r="D1244" s="20" t="s">
        <v>92</v>
      </c>
      <c r="E1244" s="20" t="s">
        <v>3051</v>
      </c>
      <c r="F1244" s="22">
        <v>43852</v>
      </c>
      <c r="G1244" s="22">
        <v>47505</v>
      </c>
      <c r="H1244" s="34">
        <v>1000</v>
      </c>
    </row>
    <row r="1245" spans="2:8" s="31" customFormat="1" x14ac:dyDescent="0.2">
      <c r="B1245" s="27">
        <v>1242</v>
      </c>
      <c r="C1245" s="20" t="s">
        <v>3135</v>
      </c>
      <c r="D1245" s="20" t="s">
        <v>92</v>
      </c>
      <c r="E1245" s="20" t="s">
        <v>3136</v>
      </c>
      <c r="F1245" s="22">
        <v>43866</v>
      </c>
      <c r="G1245" s="22">
        <v>47519</v>
      </c>
      <c r="H1245" s="34">
        <v>1000</v>
      </c>
    </row>
    <row r="1246" spans="2:8" s="31" customFormat="1" x14ac:dyDescent="0.2">
      <c r="B1246" s="27">
        <v>1243</v>
      </c>
      <c r="C1246" s="20" t="s">
        <v>6358</v>
      </c>
      <c r="D1246" s="20" t="s">
        <v>92</v>
      </c>
      <c r="E1246" s="20" t="s">
        <v>6359</v>
      </c>
      <c r="F1246" s="22">
        <v>44972</v>
      </c>
      <c r="G1246" s="22">
        <v>47529</v>
      </c>
      <c r="H1246" s="34">
        <v>1000</v>
      </c>
    </row>
    <row r="1247" spans="2:8" s="31" customFormat="1" x14ac:dyDescent="0.2">
      <c r="B1247" s="27">
        <v>1244</v>
      </c>
      <c r="C1247" s="20" t="s">
        <v>6381</v>
      </c>
      <c r="D1247" s="20" t="s">
        <v>92</v>
      </c>
      <c r="E1247" s="20" t="s">
        <v>6382</v>
      </c>
      <c r="F1247" s="22">
        <v>44979</v>
      </c>
      <c r="G1247" s="22">
        <v>47536</v>
      </c>
      <c r="H1247" s="34">
        <v>1000</v>
      </c>
    </row>
    <row r="1248" spans="2:8" s="31" customFormat="1" x14ac:dyDescent="0.2">
      <c r="B1248" s="27">
        <v>1245</v>
      </c>
      <c r="C1248" s="20" t="s">
        <v>9090</v>
      </c>
      <c r="D1248" s="20" t="s">
        <v>92</v>
      </c>
      <c r="E1248" s="20" t="s">
        <v>9091</v>
      </c>
      <c r="F1248" s="22">
        <v>45715</v>
      </c>
      <c r="G1248" s="22">
        <v>47541</v>
      </c>
      <c r="H1248" s="34">
        <v>1000</v>
      </c>
    </row>
    <row r="1249" spans="2:8" s="31" customFormat="1" x14ac:dyDescent="0.2">
      <c r="B1249" s="27">
        <v>1246</v>
      </c>
      <c r="C1249" s="20" t="s">
        <v>9143</v>
      </c>
      <c r="D1249" s="20" t="s">
        <v>92</v>
      </c>
      <c r="E1249" s="20" t="s">
        <v>9144</v>
      </c>
      <c r="F1249" s="22">
        <v>45721</v>
      </c>
      <c r="G1249" s="22">
        <v>47547</v>
      </c>
      <c r="H1249" s="34">
        <v>500</v>
      </c>
    </row>
    <row r="1250" spans="2:8" s="31" customFormat="1" x14ac:dyDescent="0.2">
      <c r="B1250" s="27">
        <v>1247</v>
      </c>
      <c r="C1250" s="20" t="s">
        <v>3316</v>
      </c>
      <c r="D1250" s="20" t="s">
        <v>92</v>
      </c>
      <c r="E1250" s="20" t="s">
        <v>3317</v>
      </c>
      <c r="F1250" s="22">
        <v>43908</v>
      </c>
      <c r="G1250" s="22">
        <v>47560</v>
      </c>
      <c r="H1250" s="34">
        <v>1000</v>
      </c>
    </row>
    <row r="1251" spans="2:8" s="31" customFormat="1" x14ac:dyDescent="0.2">
      <c r="B1251" s="27">
        <v>1248</v>
      </c>
      <c r="C1251" s="20" t="s">
        <v>3344</v>
      </c>
      <c r="D1251" s="20" t="s">
        <v>92</v>
      </c>
      <c r="E1251" s="20" t="s">
        <v>3345</v>
      </c>
      <c r="F1251" s="22">
        <v>43914</v>
      </c>
      <c r="G1251" s="22">
        <v>47566</v>
      </c>
      <c r="H1251" s="34">
        <v>1000</v>
      </c>
    </row>
    <row r="1252" spans="2:8" s="31" customFormat="1" x14ac:dyDescent="0.2">
      <c r="B1252" s="27">
        <v>1249</v>
      </c>
      <c r="C1252" s="20" t="s">
        <v>4514</v>
      </c>
      <c r="D1252" s="20" t="s">
        <v>92</v>
      </c>
      <c r="E1252" s="20" t="s">
        <v>4515</v>
      </c>
      <c r="F1252" s="22">
        <v>44286</v>
      </c>
      <c r="G1252" s="22">
        <v>47573</v>
      </c>
      <c r="H1252" s="34">
        <v>1500</v>
      </c>
    </row>
    <row r="1253" spans="2:8" s="31" customFormat="1" x14ac:dyDescent="0.2">
      <c r="B1253" s="27">
        <v>1250</v>
      </c>
      <c r="C1253" s="20" t="s">
        <v>6617</v>
      </c>
      <c r="D1253" s="20" t="s">
        <v>92</v>
      </c>
      <c r="E1253" s="20" t="s">
        <v>6618</v>
      </c>
      <c r="F1253" s="22">
        <v>45042</v>
      </c>
      <c r="G1253" s="22">
        <v>47599</v>
      </c>
      <c r="H1253" s="34">
        <v>1000</v>
      </c>
    </row>
    <row r="1254" spans="2:8" s="31" customFormat="1" x14ac:dyDescent="0.2">
      <c r="B1254" s="27">
        <v>1251</v>
      </c>
      <c r="C1254" s="20" t="s">
        <v>3513</v>
      </c>
      <c r="D1254" s="20" t="s">
        <v>92</v>
      </c>
      <c r="E1254" s="20" t="s">
        <v>3514</v>
      </c>
      <c r="F1254" s="22">
        <v>43978</v>
      </c>
      <c r="G1254" s="22">
        <v>47630</v>
      </c>
      <c r="H1254" s="34">
        <v>1500</v>
      </c>
    </row>
    <row r="1255" spans="2:8" s="31" customFormat="1" x14ac:dyDescent="0.2">
      <c r="B1255" s="27">
        <v>1252</v>
      </c>
      <c r="C1255" s="20" t="s">
        <v>4657</v>
      </c>
      <c r="D1255" s="20" t="s">
        <v>92</v>
      </c>
      <c r="E1255" s="20" t="s">
        <v>4658</v>
      </c>
      <c r="F1255" s="22">
        <v>44356</v>
      </c>
      <c r="G1255" s="22">
        <v>47643</v>
      </c>
      <c r="H1255" s="34">
        <v>1500</v>
      </c>
    </row>
    <row r="1256" spans="2:8" s="31" customFormat="1" x14ac:dyDescent="0.2">
      <c r="B1256" s="27">
        <v>1253</v>
      </c>
      <c r="C1256" s="20" t="s">
        <v>6815</v>
      </c>
      <c r="D1256" s="20" t="s">
        <v>92</v>
      </c>
      <c r="E1256" s="20" t="s">
        <v>6618</v>
      </c>
      <c r="F1256" s="22">
        <v>45105</v>
      </c>
      <c r="G1256" s="22">
        <v>47662</v>
      </c>
      <c r="H1256" s="34">
        <v>1000</v>
      </c>
    </row>
    <row r="1257" spans="2:8" s="31" customFormat="1" x14ac:dyDescent="0.2">
      <c r="B1257" s="27">
        <v>1254</v>
      </c>
      <c r="C1257" s="20" t="s">
        <v>3593</v>
      </c>
      <c r="D1257" s="20" t="s">
        <v>92</v>
      </c>
      <c r="E1257" s="20" t="s">
        <v>3594</v>
      </c>
      <c r="F1257" s="22">
        <v>44013</v>
      </c>
      <c r="G1257" s="22">
        <v>47665</v>
      </c>
      <c r="H1257" s="34">
        <v>2000</v>
      </c>
    </row>
    <row r="1258" spans="2:8" s="31" customFormat="1" x14ac:dyDescent="0.2">
      <c r="B1258" s="27">
        <v>1255</v>
      </c>
      <c r="C1258" s="20" t="s">
        <v>4754</v>
      </c>
      <c r="D1258" s="20" t="s">
        <v>92</v>
      </c>
      <c r="E1258" s="20" t="s">
        <v>4755</v>
      </c>
      <c r="F1258" s="22">
        <v>44384</v>
      </c>
      <c r="G1258" s="22">
        <v>47671</v>
      </c>
      <c r="H1258" s="34">
        <v>1000</v>
      </c>
    </row>
    <row r="1259" spans="2:8" s="31" customFormat="1" x14ac:dyDescent="0.2">
      <c r="B1259" s="27">
        <v>1256</v>
      </c>
      <c r="C1259" s="20" t="s">
        <v>3683</v>
      </c>
      <c r="D1259" s="20" t="s">
        <v>92</v>
      </c>
      <c r="E1259" s="20" t="s">
        <v>3684</v>
      </c>
      <c r="F1259" s="22">
        <v>44048</v>
      </c>
      <c r="G1259" s="22">
        <v>47700</v>
      </c>
      <c r="H1259" s="34">
        <v>1500</v>
      </c>
    </row>
    <row r="1260" spans="2:8" s="31" customFormat="1" x14ac:dyDescent="0.2">
      <c r="B1260" s="27">
        <v>1257</v>
      </c>
      <c r="C1260" s="20" t="s">
        <v>3741</v>
      </c>
      <c r="D1260" s="20" t="s">
        <v>92</v>
      </c>
      <c r="E1260" s="20" t="s">
        <v>3742</v>
      </c>
      <c r="F1260" s="22">
        <v>44069</v>
      </c>
      <c r="G1260" s="22">
        <v>47721</v>
      </c>
      <c r="H1260" s="34">
        <v>2000</v>
      </c>
    </row>
    <row r="1261" spans="2:8" s="31" customFormat="1" x14ac:dyDescent="0.2">
      <c r="B1261" s="27">
        <v>1258</v>
      </c>
      <c r="C1261" s="20" t="s">
        <v>3760</v>
      </c>
      <c r="D1261" s="20" t="s">
        <v>92</v>
      </c>
      <c r="E1261" s="20" t="s">
        <v>3761</v>
      </c>
      <c r="F1261" s="22">
        <v>44076</v>
      </c>
      <c r="G1261" s="22">
        <v>47728</v>
      </c>
      <c r="H1261" s="34">
        <v>1500</v>
      </c>
    </row>
    <row r="1262" spans="2:8" s="31" customFormat="1" x14ac:dyDescent="0.2">
      <c r="B1262" s="27">
        <v>1259</v>
      </c>
      <c r="C1262" s="20" t="s">
        <v>3829</v>
      </c>
      <c r="D1262" s="20" t="s">
        <v>92</v>
      </c>
      <c r="E1262" s="20" t="s">
        <v>3830</v>
      </c>
      <c r="F1262" s="22">
        <v>44097</v>
      </c>
      <c r="G1262" s="22">
        <v>47749</v>
      </c>
      <c r="H1262" s="34">
        <v>1500</v>
      </c>
    </row>
    <row r="1263" spans="2:8" s="31" customFormat="1" x14ac:dyDescent="0.2">
      <c r="B1263" s="27">
        <v>1260</v>
      </c>
      <c r="C1263" s="20" t="s">
        <v>3868</v>
      </c>
      <c r="D1263" s="20" t="s">
        <v>92</v>
      </c>
      <c r="E1263" s="20" t="s">
        <v>3869</v>
      </c>
      <c r="F1263" s="22">
        <v>44104</v>
      </c>
      <c r="G1263" s="22">
        <v>47756</v>
      </c>
      <c r="H1263" s="34">
        <v>1500</v>
      </c>
    </row>
    <row r="1264" spans="2:8" s="31" customFormat="1" x14ac:dyDescent="0.2">
      <c r="B1264" s="27">
        <v>1261</v>
      </c>
      <c r="C1264" s="20" t="s">
        <v>3891</v>
      </c>
      <c r="D1264" s="20" t="s">
        <v>92</v>
      </c>
      <c r="E1264" s="20" t="s">
        <v>3892</v>
      </c>
      <c r="F1264" s="22">
        <v>44111</v>
      </c>
      <c r="G1264" s="22">
        <v>47763</v>
      </c>
      <c r="H1264" s="34">
        <v>1000</v>
      </c>
    </row>
    <row r="1265" spans="2:9" s="31" customFormat="1" x14ac:dyDescent="0.2">
      <c r="B1265" s="27">
        <v>1262</v>
      </c>
      <c r="C1265" s="20" t="s">
        <v>3972</v>
      </c>
      <c r="D1265" s="20" t="s">
        <v>92</v>
      </c>
      <c r="E1265" s="20" t="s">
        <v>3684</v>
      </c>
      <c r="F1265" s="22">
        <v>44132</v>
      </c>
      <c r="G1265" s="22">
        <v>47784</v>
      </c>
      <c r="H1265" s="34">
        <v>2000</v>
      </c>
    </row>
    <row r="1266" spans="2:9" s="31" customFormat="1" x14ac:dyDescent="0.2">
      <c r="B1266" s="27">
        <v>1263</v>
      </c>
      <c r="C1266" s="20" t="s">
        <v>4006</v>
      </c>
      <c r="D1266" s="20" t="s">
        <v>92</v>
      </c>
      <c r="E1266" s="20" t="s">
        <v>4007</v>
      </c>
      <c r="F1266" s="22">
        <v>44139</v>
      </c>
      <c r="G1266" s="22">
        <v>47791</v>
      </c>
      <c r="H1266" s="34">
        <v>2000</v>
      </c>
    </row>
    <row r="1267" spans="2:9" s="31" customFormat="1" x14ac:dyDescent="0.2">
      <c r="B1267" s="27">
        <v>1264</v>
      </c>
      <c r="C1267" s="20" t="s">
        <v>4037</v>
      </c>
      <c r="D1267" s="20" t="s">
        <v>92</v>
      </c>
      <c r="E1267" s="20" t="s">
        <v>4038</v>
      </c>
      <c r="F1267" s="22">
        <v>44146</v>
      </c>
      <c r="G1267" s="22">
        <v>47798</v>
      </c>
      <c r="H1267" s="34">
        <v>2000</v>
      </c>
    </row>
    <row r="1268" spans="2:9" s="31" customFormat="1" x14ac:dyDescent="0.2">
      <c r="B1268" s="27">
        <v>1265</v>
      </c>
      <c r="C1268" s="20" t="s">
        <v>4080</v>
      </c>
      <c r="D1268" s="20" t="s">
        <v>92</v>
      </c>
      <c r="E1268" s="20" t="s">
        <v>4038</v>
      </c>
      <c r="F1268" s="22">
        <v>44160</v>
      </c>
      <c r="G1268" s="22">
        <v>47812</v>
      </c>
      <c r="H1268" s="34">
        <v>1500</v>
      </c>
    </row>
    <row r="1269" spans="2:9" s="31" customFormat="1" x14ac:dyDescent="0.2">
      <c r="B1269" s="27">
        <v>1266</v>
      </c>
      <c r="C1269" s="20" t="s">
        <v>7395</v>
      </c>
      <c r="D1269" s="20" t="s">
        <v>92</v>
      </c>
      <c r="E1269" s="20" t="s">
        <v>6382</v>
      </c>
      <c r="F1269" s="22">
        <v>45273</v>
      </c>
      <c r="G1269" s="22">
        <v>47830</v>
      </c>
      <c r="H1269" s="34">
        <v>2000</v>
      </c>
    </row>
    <row r="1270" spans="2:9" s="31" customFormat="1" x14ac:dyDescent="0.2">
      <c r="B1270" s="27">
        <v>1267</v>
      </c>
      <c r="C1270" s="21" t="s">
        <v>10325</v>
      </c>
      <c r="D1270" s="21" t="s">
        <v>92</v>
      </c>
      <c r="E1270" s="21" t="s">
        <v>10326</v>
      </c>
      <c r="F1270" s="23">
        <v>46015</v>
      </c>
      <c r="G1270" s="23">
        <v>47841</v>
      </c>
      <c r="H1270" s="35">
        <v>1500</v>
      </c>
    </row>
    <row r="1271" spans="2:9" s="31" customFormat="1" x14ac:dyDescent="0.2">
      <c r="B1271" s="27">
        <v>1268</v>
      </c>
      <c r="C1271" s="20" t="s">
        <v>6178</v>
      </c>
      <c r="D1271" s="20" t="s">
        <v>92</v>
      </c>
      <c r="E1271" s="20" t="s">
        <v>6179</v>
      </c>
      <c r="F1271" s="22">
        <v>44923</v>
      </c>
      <c r="G1271" s="22">
        <v>47845</v>
      </c>
      <c r="H1271" s="34">
        <v>1000</v>
      </c>
    </row>
    <row r="1272" spans="2:9" s="31" customFormat="1" x14ac:dyDescent="0.2">
      <c r="B1272" s="27">
        <v>1269</v>
      </c>
      <c r="C1272" s="20" t="s">
        <v>8875</v>
      </c>
      <c r="D1272" s="20" t="s">
        <v>92</v>
      </c>
      <c r="E1272" s="20" t="s">
        <v>8876</v>
      </c>
      <c r="F1272" s="22">
        <v>45665</v>
      </c>
      <c r="G1272" s="22">
        <v>47856</v>
      </c>
      <c r="H1272" s="34">
        <v>500</v>
      </c>
    </row>
    <row r="1273" spans="2:9" s="31" customFormat="1" x14ac:dyDescent="0.2">
      <c r="B1273" s="27">
        <v>1270</v>
      </c>
      <c r="C1273" s="20" t="s">
        <v>7483</v>
      </c>
      <c r="D1273" s="20" t="s">
        <v>92</v>
      </c>
      <c r="E1273" s="20" t="s">
        <v>7484</v>
      </c>
      <c r="F1273" s="22">
        <v>45301</v>
      </c>
      <c r="G1273" s="22">
        <v>47858</v>
      </c>
      <c r="H1273" s="34">
        <v>1000</v>
      </c>
    </row>
    <row r="1274" spans="2:9" s="31" customFormat="1" x14ac:dyDescent="0.2">
      <c r="B1274" s="27">
        <v>1271</v>
      </c>
      <c r="C1274" s="20" t="s">
        <v>327</v>
      </c>
      <c r="D1274" s="20" t="s">
        <v>92</v>
      </c>
      <c r="E1274" s="20" t="s">
        <v>328</v>
      </c>
      <c r="F1274" s="22">
        <v>42382</v>
      </c>
      <c r="G1274" s="22">
        <v>47861</v>
      </c>
      <c r="H1274" s="34">
        <f>1000+1000</f>
        <v>2000</v>
      </c>
    </row>
    <row r="1275" spans="2:9" s="31" customFormat="1" x14ac:dyDescent="0.2">
      <c r="B1275" s="27">
        <v>1272</v>
      </c>
      <c r="C1275" s="20" t="s">
        <v>4269</v>
      </c>
      <c r="D1275" s="20" t="s">
        <v>92</v>
      </c>
      <c r="E1275" s="20" t="s">
        <v>4270</v>
      </c>
      <c r="F1275" s="22">
        <v>44223</v>
      </c>
      <c r="G1275" s="22">
        <v>47875</v>
      </c>
      <c r="H1275" s="34">
        <v>500</v>
      </c>
    </row>
    <row r="1276" spans="2:9" s="31" customFormat="1" x14ac:dyDescent="0.2">
      <c r="B1276" s="27">
        <v>1273</v>
      </c>
      <c r="C1276" s="20" t="s">
        <v>7625</v>
      </c>
      <c r="D1276" s="20" t="s">
        <v>92</v>
      </c>
      <c r="E1276" s="20" t="s">
        <v>7626</v>
      </c>
      <c r="F1276" s="22">
        <v>45329</v>
      </c>
      <c r="G1276" s="22">
        <v>47886</v>
      </c>
      <c r="H1276" s="34">
        <v>1000</v>
      </c>
    </row>
    <row r="1277" spans="2:9" s="31" customFormat="1" x14ac:dyDescent="0.2">
      <c r="B1277" s="27">
        <v>1274</v>
      </c>
      <c r="C1277" s="20" t="s">
        <v>10599</v>
      </c>
      <c r="D1277" s="20" t="s">
        <v>92</v>
      </c>
      <c r="E1277" s="20" t="s">
        <v>9049</v>
      </c>
      <c r="F1277" s="22">
        <v>46064</v>
      </c>
      <c r="G1277" s="22">
        <v>47890</v>
      </c>
      <c r="H1277" s="34">
        <v>1500</v>
      </c>
      <c r="I1277" s="41"/>
    </row>
    <row r="1278" spans="2:9" s="31" customFormat="1" x14ac:dyDescent="0.2">
      <c r="B1278" s="27">
        <v>1275</v>
      </c>
      <c r="C1278" s="20" t="s">
        <v>7666</v>
      </c>
      <c r="D1278" s="20" t="s">
        <v>92</v>
      </c>
      <c r="E1278" s="20" t="s">
        <v>7667</v>
      </c>
      <c r="F1278" s="22">
        <v>45336</v>
      </c>
      <c r="G1278" s="22">
        <v>47893</v>
      </c>
      <c r="H1278" s="34">
        <v>1000</v>
      </c>
    </row>
    <row r="1279" spans="2:9" s="31" customFormat="1" x14ac:dyDescent="0.2">
      <c r="B1279" s="27">
        <v>1276</v>
      </c>
      <c r="C1279" s="20" t="s">
        <v>4340</v>
      </c>
      <c r="D1279" s="20" t="s">
        <v>92</v>
      </c>
      <c r="E1279" s="20" t="s">
        <v>4341</v>
      </c>
      <c r="F1279" s="22">
        <v>44244</v>
      </c>
      <c r="G1279" s="22">
        <v>47896</v>
      </c>
      <c r="H1279" s="34">
        <v>500</v>
      </c>
    </row>
    <row r="1280" spans="2:9" s="31" customFormat="1" x14ac:dyDescent="0.2">
      <c r="B1280" s="27">
        <v>1277</v>
      </c>
      <c r="C1280" s="20" t="s">
        <v>9048</v>
      </c>
      <c r="D1280" s="20" t="s">
        <v>92</v>
      </c>
      <c r="E1280" s="20" t="s">
        <v>9049</v>
      </c>
      <c r="F1280" s="22">
        <v>45708</v>
      </c>
      <c r="G1280" s="22">
        <v>47899</v>
      </c>
      <c r="H1280" s="34">
        <v>500</v>
      </c>
    </row>
    <row r="1281" spans="2:8" s="31" customFormat="1" x14ac:dyDescent="0.2">
      <c r="B1281" s="27">
        <v>1278</v>
      </c>
      <c r="C1281" s="20" t="s">
        <v>4375</v>
      </c>
      <c r="D1281" s="20" t="s">
        <v>92</v>
      </c>
      <c r="E1281" s="20" t="s">
        <v>4376</v>
      </c>
      <c r="F1281" s="22">
        <v>44251</v>
      </c>
      <c r="G1281" s="22">
        <v>47903</v>
      </c>
      <c r="H1281" s="34">
        <v>1000</v>
      </c>
    </row>
    <row r="1282" spans="2:8" s="31" customFormat="1" x14ac:dyDescent="0.2">
      <c r="B1282" s="27">
        <v>1279</v>
      </c>
      <c r="C1282" s="20" t="s">
        <v>4430</v>
      </c>
      <c r="D1282" s="20" t="s">
        <v>92</v>
      </c>
      <c r="E1282" s="20" t="s">
        <v>4431</v>
      </c>
      <c r="F1282" s="22">
        <v>44265</v>
      </c>
      <c r="G1282" s="22">
        <v>47917</v>
      </c>
      <c r="H1282" s="34">
        <v>1500</v>
      </c>
    </row>
    <row r="1283" spans="2:8" s="31" customFormat="1" x14ac:dyDescent="0.2">
      <c r="B1283" s="27">
        <v>1280</v>
      </c>
      <c r="C1283" s="20" t="s">
        <v>4466</v>
      </c>
      <c r="D1283" s="20" t="s">
        <v>92</v>
      </c>
      <c r="E1283" s="20" t="s">
        <v>4467</v>
      </c>
      <c r="F1283" s="22">
        <v>44272</v>
      </c>
      <c r="G1283" s="22">
        <v>47924</v>
      </c>
      <c r="H1283" s="34">
        <v>2000</v>
      </c>
    </row>
    <row r="1284" spans="2:8" s="31" customFormat="1" x14ac:dyDescent="0.2">
      <c r="B1284" s="27">
        <v>1281</v>
      </c>
      <c r="C1284" s="20" t="s">
        <v>4490</v>
      </c>
      <c r="D1284" s="20" t="s">
        <v>92</v>
      </c>
      <c r="E1284" s="20" t="s">
        <v>4491</v>
      </c>
      <c r="F1284" s="22">
        <v>44279</v>
      </c>
      <c r="G1284" s="22">
        <v>47931</v>
      </c>
      <c r="H1284" s="34">
        <v>2000</v>
      </c>
    </row>
    <row r="1285" spans="2:8" s="31" customFormat="1" x14ac:dyDescent="0.2">
      <c r="B1285" s="27">
        <v>1282</v>
      </c>
      <c r="C1285" s="20" t="s">
        <v>6662</v>
      </c>
      <c r="D1285" s="20" t="s">
        <v>92</v>
      </c>
      <c r="E1285" s="20" t="s">
        <v>6663</v>
      </c>
      <c r="F1285" s="22">
        <v>45063</v>
      </c>
      <c r="G1285" s="22">
        <v>47985</v>
      </c>
      <c r="H1285" s="34">
        <v>1500</v>
      </c>
    </row>
    <row r="1286" spans="2:8" s="31" customFormat="1" x14ac:dyDescent="0.2">
      <c r="B1286" s="27">
        <v>1283</v>
      </c>
      <c r="C1286" s="20" t="s">
        <v>5565</v>
      </c>
      <c r="D1286" s="20" t="s">
        <v>92</v>
      </c>
      <c r="E1286" s="20" t="s">
        <v>5566</v>
      </c>
      <c r="F1286" s="22">
        <v>44713</v>
      </c>
      <c r="G1286" s="22">
        <v>48000</v>
      </c>
      <c r="H1286" s="34">
        <v>1000</v>
      </c>
    </row>
    <row r="1287" spans="2:8" s="31" customFormat="1" x14ac:dyDescent="0.2">
      <c r="B1287" s="27">
        <v>1284</v>
      </c>
      <c r="C1287" s="20" t="s">
        <v>4669</v>
      </c>
      <c r="D1287" s="20" t="s">
        <v>92</v>
      </c>
      <c r="E1287" s="20" t="s">
        <v>4670</v>
      </c>
      <c r="F1287" s="22">
        <v>44363</v>
      </c>
      <c r="G1287" s="22">
        <v>48015</v>
      </c>
      <c r="H1287" s="34">
        <v>1000</v>
      </c>
    </row>
    <row r="1288" spans="2:8" s="31" customFormat="1" x14ac:dyDescent="0.2">
      <c r="B1288" s="27">
        <v>1285</v>
      </c>
      <c r="C1288" s="20" t="s">
        <v>4713</v>
      </c>
      <c r="D1288" s="20" t="s">
        <v>92</v>
      </c>
      <c r="E1288" s="20" t="s">
        <v>4714</v>
      </c>
      <c r="F1288" s="22">
        <v>44377</v>
      </c>
      <c r="G1288" s="22">
        <v>48029</v>
      </c>
      <c r="H1288" s="34">
        <v>2000</v>
      </c>
    </row>
    <row r="1289" spans="2:8" s="31" customFormat="1" x14ac:dyDescent="0.2">
      <c r="B1289" s="27">
        <v>1286</v>
      </c>
      <c r="C1289" s="20" t="s">
        <v>4776</v>
      </c>
      <c r="D1289" s="20" t="s">
        <v>92</v>
      </c>
      <c r="E1289" s="20" t="s">
        <v>4777</v>
      </c>
      <c r="F1289" s="22">
        <v>44391</v>
      </c>
      <c r="G1289" s="22">
        <v>48043</v>
      </c>
      <c r="H1289" s="34">
        <v>2000</v>
      </c>
    </row>
    <row r="1290" spans="2:8" s="31" customFormat="1" x14ac:dyDescent="0.2">
      <c r="B1290" s="27">
        <v>1287</v>
      </c>
      <c r="C1290" s="20" t="s">
        <v>4830</v>
      </c>
      <c r="D1290" s="20" t="s">
        <v>92</v>
      </c>
      <c r="E1290" s="20" t="s">
        <v>4831</v>
      </c>
      <c r="F1290" s="22">
        <v>44419</v>
      </c>
      <c r="G1290" s="22">
        <v>48071</v>
      </c>
      <c r="H1290" s="34">
        <v>1500</v>
      </c>
    </row>
    <row r="1291" spans="2:8" s="31" customFormat="1" x14ac:dyDescent="0.2">
      <c r="B1291" s="27">
        <v>1288</v>
      </c>
      <c r="C1291" s="20" t="s">
        <v>10642</v>
      </c>
      <c r="D1291" s="20" t="s">
        <v>92</v>
      </c>
      <c r="E1291" s="20" t="s">
        <v>10643</v>
      </c>
      <c r="F1291" s="22">
        <v>46071</v>
      </c>
      <c r="G1291" s="22">
        <v>48078</v>
      </c>
      <c r="H1291" s="34">
        <v>1500</v>
      </c>
    </row>
    <row r="1292" spans="2:8" s="31" customFormat="1" x14ac:dyDescent="0.2">
      <c r="B1292" s="27">
        <v>1289</v>
      </c>
      <c r="C1292" s="25" t="s">
        <v>9905</v>
      </c>
      <c r="D1292" s="25" t="s">
        <v>92</v>
      </c>
      <c r="E1292" s="25" t="s">
        <v>8876</v>
      </c>
      <c r="F1292" s="26">
        <v>45903</v>
      </c>
      <c r="G1292" s="26">
        <v>48094</v>
      </c>
      <c r="H1292" s="36">
        <v>1500</v>
      </c>
    </row>
    <row r="1293" spans="2:8" s="31" customFormat="1" x14ac:dyDescent="0.2">
      <c r="B1293" s="27">
        <v>1290</v>
      </c>
      <c r="C1293" s="20" t="s">
        <v>4896</v>
      </c>
      <c r="D1293" s="20" t="s">
        <v>92</v>
      </c>
      <c r="E1293" s="20" t="s">
        <v>4491</v>
      </c>
      <c r="F1293" s="22">
        <v>44447</v>
      </c>
      <c r="G1293" s="22">
        <v>48099</v>
      </c>
      <c r="H1293" s="34">
        <v>1500</v>
      </c>
    </row>
    <row r="1294" spans="2:8" s="31" customFormat="1" x14ac:dyDescent="0.2">
      <c r="B1294" s="27">
        <v>1291</v>
      </c>
      <c r="C1294" s="20" t="s">
        <v>7083</v>
      </c>
      <c r="D1294" s="20" t="s">
        <v>92</v>
      </c>
      <c r="E1294" s="20" t="s">
        <v>7084</v>
      </c>
      <c r="F1294" s="22">
        <v>45196</v>
      </c>
      <c r="G1294" s="22">
        <v>48118</v>
      </c>
      <c r="H1294" s="34">
        <v>1500</v>
      </c>
    </row>
    <row r="1295" spans="2:8" s="31" customFormat="1" x14ac:dyDescent="0.2">
      <c r="B1295" s="27">
        <v>1292</v>
      </c>
      <c r="C1295" s="20" t="s">
        <v>4989</v>
      </c>
      <c r="D1295" s="20" t="s">
        <v>92</v>
      </c>
      <c r="E1295" s="20" t="s">
        <v>4990</v>
      </c>
      <c r="F1295" s="22">
        <v>44475</v>
      </c>
      <c r="G1295" s="22">
        <v>48127</v>
      </c>
      <c r="H1295" s="34">
        <v>1500</v>
      </c>
    </row>
    <row r="1296" spans="2:8" s="31" customFormat="1" x14ac:dyDescent="0.2">
      <c r="B1296" s="27">
        <v>1293</v>
      </c>
      <c r="C1296" s="20" t="s">
        <v>5046</v>
      </c>
      <c r="D1296" s="20" t="s">
        <v>92</v>
      </c>
      <c r="E1296" s="20" t="s">
        <v>4341</v>
      </c>
      <c r="F1296" s="22">
        <v>44496</v>
      </c>
      <c r="G1296" s="22">
        <v>48148</v>
      </c>
      <c r="H1296" s="34">
        <v>1500</v>
      </c>
    </row>
    <row r="1297" spans="2:8" s="31" customFormat="1" x14ac:dyDescent="0.2">
      <c r="B1297" s="27">
        <v>1294</v>
      </c>
      <c r="C1297" s="20" t="s">
        <v>8680</v>
      </c>
      <c r="D1297" s="20" t="s">
        <v>92</v>
      </c>
      <c r="E1297" s="20" t="s">
        <v>8681</v>
      </c>
      <c r="F1297" s="22">
        <v>45609</v>
      </c>
      <c r="G1297" s="22">
        <v>48165</v>
      </c>
      <c r="H1297" s="34">
        <v>1000</v>
      </c>
    </row>
    <row r="1298" spans="2:8" s="31" customFormat="1" x14ac:dyDescent="0.2">
      <c r="B1298" s="27">
        <v>1295</v>
      </c>
      <c r="C1298" s="21" t="s">
        <v>10165</v>
      </c>
      <c r="D1298" s="21" t="s">
        <v>92</v>
      </c>
      <c r="E1298" s="21" t="s">
        <v>10166</v>
      </c>
      <c r="F1298" s="23">
        <v>45980</v>
      </c>
      <c r="G1298" s="23">
        <v>48171</v>
      </c>
      <c r="H1298" s="35">
        <v>1500</v>
      </c>
    </row>
    <row r="1299" spans="2:8" s="31" customFormat="1" x14ac:dyDescent="0.2">
      <c r="B1299" s="27">
        <v>1296</v>
      </c>
      <c r="C1299" s="20" t="s">
        <v>7413</v>
      </c>
      <c r="D1299" s="20" t="s">
        <v>92</v>
      </c>
      <c r="E1299" s="20" t="s">
        <v>7414</v>
      </c>
      <c r="F1299" s="22">
        <v>45280</v>
      </c>
      <c r="G1299" s="22">
        <v>48202</v>
      </c>
      <c r="H1299" s="34">
        <v>2000</v>
      </c>
    </row>
    <row r="1300" spans="2:8" s="31" customFormat="1" x14ac:dyDescent="0.2">
      <c r="B1300" s="27">
        <v>1297</v>
      </c>
      <c r="C1300" s="21" t="s">
        <v>10327</v>
      </c>
      <c r="D1300" s="21" t="s">
        <v>92</v>
      </c>
      <c r="E1300" s="21" t="s">
        <v>10328</v>
      </c>
      <c r="F1300" s="23">
        <v>46015</v>
      </c>
      <c r="G1300" s="23">
        <v>48206</v>
      </c>
      <c r="H1300" s="35">
        <v>1500</v>
      </c>
    </row>
    <row r="1301" spans="2:8" s="31" customFormat="1" x14ac:dyDescent="0.2">
      <c r="B1301" s="27">
        <v>1298</v>
      </c>
      <c r="C1301" s="20" t="s">
        <v>6180</v>
      </c>
      <c r="D1301" s="20" t="s">
        <v>92</v>
      </c>
      <c r="E1301" s="20" t="s">
        <v>6181</v>
      </c>
      <c r="F1301" s="22">
        <v>44923</v>
      </c>
      <c r="G1301" s="22">
        <v>48210</v>
      </c>
      <c r="H1301" s="34">
        <v>1000</v>
      </c>
    </row>
    <row r="1302" spans="2:8" s="31" customFormat="1" x14ac:dyDescent="0.2">
      <c r="B1302" s="27">
        <v>1299</v>
      </c>
      <c r="C1302" s="20" t="s">
        <v>8877</v>
      </c>
      <c r="D1302" s="20" t="s">
        <v>92</v>
      </c>
      <c r="E1302" s="20" t="s">
        <v>8878</v>
      </c>
      <c r="F1302" s="22">
        <v>45665</v>
      </c>
      <c r="G1302" s="22">
        <v>48221</v>
      </c>
      <c r="H1302" s="34">
        <v>500</v>
      </c>
    </row>
    <row r="1303" spans="2:8" s="31" customFormat="1" x14ac:dyDescent="0.2">
      <c r="B1303" s="27">
        <v>1300</v>
      </c>
      <c r="C1303" s="20" t="s">
        <v>7485</v>
      </c>
      <c r="D1303" s="20" t="s">
        <v>92</v>
      </c>
      <c r="E1303" s="20" t="s">
        <v>7486</v>
      </c>
      <c r="F1303" s="22">
        <v>45301</v>
      </c>
      <c r="G1303" s="22">
        <v>48223</v>
      </c>
      <c r="H1303" s="34">
        <v>1000</v>
      </c>
    </row>
    <row r="1304" spans="2:8" s="31" customFormat="1" x14ac:dyDescent="0.2">
      <c r="B1304" s="27">
        <v>1301</v>
      </c>
      <c r="C1304" s="20" t="s">
        <v>6244</v>
      </c>
      <c r="D1304" s="20" t="s">
        <v>92</v>
      </c>
      <c r="E1304" s="20" t="s">
        <v>6245</v>
      </c>
      <c r="F1304" s="22">
        <v>44944</v>
      </c>
      <c r="G1304" s="22">
        <v>48231</v>
      </c>
      <c r="H1304" s="34">
        <v>1500</v>
      </c>
    </row>
    <row r="1305" spans="2:8" s="31" customFormat="1" x14ac:dyDescent="0.2">
      <c r="B1305" s="27">
        <v>1302</v>
      </c>
      <c r="C1305" s="20" t="s">
        <v>6260</v>
      </c>
      <c r="D1305" s="20" t="s">
        <v>92</v>
      </c>
      <c r="E1305" s="20" t="s">
        <v>6261</v>
      </c>
      <c r="F1305" s="22">
        <v>44951</v>
      </c>
      <c r="G1305" s="22">
        <v>48238</v>
      </c>
      <c r="H1305" s="34">
        <v>1000</v>
      </c>
    </row>
    <row r="1306" spans="2:8" s="31" customFormat="1" x14ac:dyDescent="0.2">
      <c r="B1306" s="27">
        <v>1303</v>
      </c>
      <c r="C1306" s="21" t="s">
        <v>10556</v>
      </c>
      <c r="D1306" s="21" t="s">
        <v>92</v>
      </c>
      <c r="E1306" s="21" t="s">
        <v>10557</v>
      </c>
      <c r="F1306" s="23">
        <v>46057</v>
      </c>
      <c r="G1306" s="23">
        <v>48248</v>
      </c>
      <c r="H1306" s="35">
        <v>1500</v>
      </c>
    </row>
    <row r="1307" spans="2:8" s="31" customFormat="1" x14ac:dyDescent="0.2">
      <c r="B1307" s="27">
        <v>1304</v>
      </c>
      <c r="C1307" s="20" t="s">
        <v>9027</v>
      </c>
      <c r="D1307" s="20" t="s">
        <v>92</v>
      </c>
      <c r="E1307" s="20" t="s">
        <v>9028</v>
      </c>
      <c r="F1307" s="22">
        <v>45700</v>
      </c>
      <c r="G1307" s="22">
        <v>48256</v>
      </c>
      <c r="H1307" s="34">
        <v>1000</v>
      </c>
    </row>
    <row r="1308" spans="2:8" s="31" customFormat="1" x14ac:dyDescent="0.2">
      <c r="B1308" s="27">
        <v>1305</v>
      </c>
      <c r="C1308" s="20" t="s">
        <v>5329</v>
      </c>
      <c r="D1308" s="20" t="s">
        <v>92</v>
      </c>
      <c r="E1308" s="20" t="s">
        <v>5330</v>
      </c>
      <c r="F1308" s="22">
        <v>44608</v>
      </c>
      <c r="G1308" s="22">
        <v>48260</v>
      </c>
      <c r="H1308" s="34">
        <v>1500</v>
      </c>
    </row>
    <row r="1309" spans="2:8" s="31" customFormat="1" x14ac:dyDescent="0.2">
      <c r="B1309" s="27">
        <v>1306</v>
      </c>
      <c r="C1309" s="20" t="s">
        <v>5346</v>
      </c>
      <c r="D1309" s="20" t="s">
        <v>92</v>
      </c>
      <c r="E1309" s="20" t="s">
        <v>5347</v>
      </c>
      <c r="F1309" s="22">
        <v>44615</v>
      </c>
      <c r="G1309" s="22">
        <v>48267</v>
      </c>
      <c r="H1309" s="34">
        <v>1500</v>
      </c>
    </row>
    <row r="1310" spans="2:8" s="31" customFormat="1" x14ac:dyDescent="0.2">
      <c r="B1310" s="27">
        <v>1307</v>
      </c>
      <c r="C1310" s="20" t="s">
        <v>5366</v>
      </c>
      <c r="D1310" s="20" t="s">
        <v>92</v>
      </c>
      <c r="E1310" s="20" t="s">
        <v>5367</v>
      </c>
      <c r="F1310" s="22">
        <v>44622</v>
      </c>
      <c r="G1310" s="22">
        <v>48275</v>
      </c>
      <c r="H1310" s="34">
        <v>1500</v>
      </c>
    </row>
    <row r="1311" spans="2:8" s="31" customFormat="1" x14ac:dyDescent="0.2">
      <c r="B1311" s="27">
        <v>1308</v>
      </c>
      <c r="C1311" s="20" t="s">
        <v>5392</v>
      </c>
      <c r="D1311" s="20" t="s">
        <v>92</v>
      </c>
      <c r="E1311" s="20" t="s">
        <v>5393</v>
      </c>
      <c r="F1311" s="22">
        <v>44629</v>
      </c>
      <c r="G1311" s="22">
        <v>48282</v>
      </c>
      <c r="H1311" s="34">
        <v>1500</v>
      </c>
    </row>
    <row r="1312" spans="2:8" s="31" customFormat="1" x14ac:dyDescent="0.2">
      <c r="B1312" s="27">
        <v>1309</v>
      </c>
      <c r="C1312" s="20" t="s">
        <v>5461</v>
      </c>
      <c r="D1312" s="20" t="s">
        <v>92</v>
      </c>
      <c r="E1312" s="20" t="s">
        <v>5462</v>
      </c>
      <c r="F1312" s="22">
        <v>44650</v>
      </c>
      <c r="G1312" s="22">
        <v>48303</v>
      </c>
      <c r="H1312" s="34">
        <v>2000</v>
      </c>
    </row>
    <row r="1313" spans="2:8" s="31" customFormat="1" x14ac:dyDescent="0.2">
      <c r="B1313" s="27">
        <v>1310</v>
      </c>
      <c r="C1313" s="20" t="s">
        <v>9463</v>
      </c>
      <c r="D1313" s="20" t="s">
        <v>92</v>
      </c>
      <c r="E1313" s="20" t="s">
        <v>9464</v>
      </c>
      <c r="F1313" s="22">
        <v>45784</v>
      </c>
      <c r="G1313" s="22">
        <v>48341</v>
      </c>
      <c r="H1313" s="34">
        <v>1500</v>
      </c>
    </row>
    <row r="1314" spans="2:8" s="31" customFormat="1" x14ac:dyDescent="0.2">
      <c r="B1314" s="27">
        <v>1311</v>
      </c>
      <c r="C1314" s="20" t="s">
        <v>5567</v>
      </c>
      <c r="D1314" s="20" t="s">
        <v>92</v>
      </c>
      <c r="E1314" s="20" t="s">
        <v>5568</v>
      </c>
      <c r="F1314" s="22">
        <v>44713</v>
      </c>
      <c r="G1314" s="22">
        <v>48366</v>
      </c>
      <c r="H1314" s="34">
        <v>1500</v>
      </c>
    </row>
    <row r="1315" spans="2:8" s="31" customFormat="1" x14ac:dyDescent="0.2">
      <c r="B1315" s="27">
        <v>1312</v>
      </c>
      <c r="C1315" s="20" t="s">
        <v>5640</v>
      </c>
      <c r="D1315" s="20" t="s">
        <v>92</v>
      </c>
      <c r="E1315" s="20" t="s">
        <v>5641</v>
      </c>
      <c r="F1315" s="22">
        <v>44741</v>
      </c>
      <c r="G1315" s="22">
        <v>48394</v>
      </c>
      <c r="H1315" s="34">
        <v>1500</v>
      </c>
    </row>
    <row r="1316" spans="2:8" s="31" customFormat="1" x14ac:dyDescent="0.2">
      <c r="B1316" s="27">
        <v>1313</v>
      </c>
      <c r="C1316" s="20" t="s">
        <v>5703</v>
      </c>
      <c r="D1316" s="20" t="s">
        <v>92</v>
      </c>
      <c r="E1316" s="20" t="s">
        <v>5568</v>
      </c>
      <c r="F1316" s="22">
        <v>44762</v>
      </c>
      <c r="G1316" s="22">
        <v>48415</v>
      </c>
      <c r="H1316" s="34">
        <v>1500</v>
      </c>
    </row>
    <row r="1317" spans="2:8" s="31" customFormat="1" x14ac:dyDescent="0.2">
      <c r="B1317" s="27">
        <v>1314</v>
      </c>
      <c r="C1317" s="20" t="s">
        <v>5722</v>
      </c>
      <c r="D1317" s="20" t="s">
        <v>92</v>
      </c>
      <c r="E1317" s="20" t="s">
        <v>5723</v>
      </c>
      <c r="F1317" s="22">
        <v>44769</v>
      </c>
      <c r="G1317" s="22">
        <v>48422</v>
      </c>
      <c r="H1317" s="34">
        <v>1500</v>
      </c>
    </row>
    <row r="1318" spans="2:8" s="31" customFormat="1" x14ac:dyDescent="0.2">
      <c r="B1318" s="27">
        <v>1315</v>
      </c>
      <c r="C1318" s="20" t="s">
        <v>5754</v>
      </c>
      <c r="D1318" s="20" t="s">
        <v>92</v>
      </c>
      <c r="E1318" s="20" t="s">
        <v>5755</v>
      </c>
      <c r="F1318" s="22">
        <v>44776</v>
      </c>
      <c r="G1318" s="22">
        <v>48429</v>
      </c>
      <c r="H1318" s="34">
        <v>1500</v>
      </c>
    </row>
    <row r="1319" spans="2:8" s="31" customFormat="1" x14ac:dyDescent="0.2">
      <c r="B1319" s="27">
        <v>1316</v>
      </c>
      <c r="C1319" s="20" t="s">
        <v>5790</v>
      </c>
      <c r="D1319" s="20" t="s">
        <v>92</v>
      </c>
      <c r="E1319" s="20" t="s">
        <v>5791</v>
      </c>
      <c r="F1319" s="22">
        <v>44783</v>
      </c>
      <c r="G1319" s="22">
        <v>48436</v>
      </c>
      <c r="H1319" s="34">
        <v>2000</v>
      </c>
    </row>
    <row r="1320" spans="2:8" s="31" customFormat="1" x14ac:dyDescent="0.2">
      <c r="B1320" s="27">
        <v>1317</v>
      </c>
      <c r="C1320" s="21" t="s">
        <v>9998</v>
      </c>
      <c r="D1320" s="21" t="s">
        <v>92</v>
      </c>
      <c r="E1320" s="21" t="s">
        <v>9028</v>
      </c>
      <c r="F1320" s="23">
        <v>45924</v>
      </c>
      <c r="G1320" s="23">
        <v>48481</v>
      </c>
      <c r="H1320" s="35">
        <v>1500</v>
      </c>
    </row>
    <row r="1321" spans="2:8" s="31" customFormat="1" x14ac:dyDescent="0.2">
      <c r="B1321" s="27">
        <v>1318</v>
      </c>
      <c r="C1321" s="20" t="s">
        <v>5934</v>
      </c>
      <c r="D1321" s="20" t="s">
        <v>92</v>
      </c>
      <c r="E1321" s="20" t="s">
        <v>5935</v>
      </c>
      <c r="F1321" s="22">
        <v>44838</v>
      </c>
      <c r="G1321" s="22">
        <v>48491</v>
      </c>
      <c r="H1321" s="34">
        <v>1000</v>
      </c>
    </row>
    <row r="1322" spans="2:8" s="31" customFormat="1" x14ac:dyDescent="0.2">
      <c r="B1322" s="27">
        <v>1319</v>
      </c>
      <c r="C1322" s="20" t="s">
        <v>5964</v>
      </c>
      <c r="D1322" s="20" t="s">
        <v>92</v>
      </c>
      <c r="E1322" s="20" t="s">
        <v>5965</v>
      </c>
      <c r="F1322" s="22">
        <v>44846</v>
      </c>
      <c r="G1322" s="22">
        <v>48499</v>
      </c>
      <c r="H1322" s="34">
        <v>3000</v>
      </c>
    </row>
    <row r="1323" spans="2:8" s="31" customFormat="1" x14ac:dyDescent="0.2">
      <c r="B1323" s="27">
        <v>1320</v>
      </c>
      <c r="C1323" s="20" t="s">
        <v>10191</v>
      </c>
      <c r="D1323" s="20" t="s">
        <v>92</v>
      </c>
      <c r="E1323" s="20" t="s">
        <v>10192</v>
      </c>
      <c r="F1323" s="22">
        <v>45987</v>
      </c>
      <c r="G1323" s="22">
        <v>48544</v>
      </c>
      <c r="H1323" s="34">
        <v>1000</v>
      </c>
    </row>
    <row r="1324" spans="2:8" s="31" customFormat="1" x14ac:dyDescent="0.2">
      <c r="B1324" s="27">
        <v>1321</v>
      </c>
      <c r="C1324" s="20" t="s">
        <v>6104</v>
      </c>
      <c r="D1324" s="20" t="s">
        <v>92</v>
      </c>
      <c r="E1324" s="20" t="s">
        <v>6105</v>
      </c>
      <c r="F1324" s="22">
        <v>44895</v>
      </c>
      <c r="G1324" s="22">
        <v>48548</v>
      </c>
      <c r="H1324" s="34">
        <v>1500</v>
      </c>
    </row>
    <row r="1325" spans="2:8" s="31" customFormat="1" x14ac:dyDescent="0.2">
      <c r="B1325" s="27">
        <v>1322</v>
      </c>
      <c r="C1325" s="20" t="s">
        <v>8746</v>
      </c>
      <c r="D1325" s="20" t="s">
        <v>92</v>
      </c>
      <c r="E1325" s="20" t="s">
        <v>8747</v>
      </c>
      <c r="F1325" s="22">
        <v>45630</v>
      </c>
      <c r="G1325" s="22">
        <v>48552</v>
      </c>
      <c r="H1325" s="34">
        <v>2000</v>
      </c>
    </row>
    <row r="1326" spans="2:8" s="31" customFormat="1" x14ac:dyDescent="0.2">
      <c r="B1326" s="27">
        <v>1323</v>
      </c>
      <c r="C1326" s="20" t="s">
        <v>7440</v>
      </c>
      <c r="D1326" s="20" t="s">
        <v>92</v>
      </c>
      <c r="E1326" s="20" t="s">
        <v>7441</v>
      </c>
      <c r="F1326" s="22">
        <v>45287</v>
      </c>
      <c r="G1326" s="22">
        <v>48575</v>
      </c>
      <c r="H1326" s="34">
        <v>1000</v>
      </c>
    </row>
    <row r="1327" spans="2:8" s="31" customFormat="1" x14ac:dyDescent="0.2">
      <c r="B1327" s="27">
        <v>1324</v>
      </c>
      <c r="C1327" s="20" t="s">
        <v>7519</v>
      </c>
      <c r="D1327" s="20" t="s">
        <v>92</v>
      </c>
      <c r="E1327" s="20" t="s">
        <v>7520</v>
      </c>
      <c r="F1327" s="22">
        <v>45308</v>
      </c>
      <c r="G1327" s="22">
        <v>48596</v>
      </c>
      <c r="H1327" s="34">
        <v>1000</v>
      </c>
    </row>
    <row r="1328" spans="2:8" s="31" customFormat="1" x14ac:dyDescent="0.2">
      <c r="B1328" s="27">
        <v>1325</v>
      </c>
      <c r="C1328" s="20" t="s">
        <v>7567</v>
      </c>
      <c r="D1328" s="20" t="s">
        <v>92</v>
      </c>
      <c r="E1328" s="20" t="s">
        <v>7568</v>
      </c>
      <c r="F1328" s="22">
        <v>45315</v>
      </c>
      <c r="G1328" s="22">
        <v>48603</v>
      </c>
      <c r="H1328" s="34">
        <v>1000</v>
      </c>
    </row>
    <row r="1329" spans="2:8" s="31" customFormat="1" x14ac:dyDescent="0.2">
      <c r="B1329" s="27">
        <v>1326</v>
      </c>
      <c r="C1329" s="20" t="s">
        <v>7579</v>
      </c>
      <c r="D1329" s="20" t="s">
        <v>92</v>
      </c>
      <c r="E1329" s="20" t="s">
        <v>7580</v>
      </c>
      <c r="F1329" s="22">
        <v>45322</v>
      </c>
      <c r="G1329" s="22">
        <v>48610</v>
      </c>
      <c r="H1329" s="34">
        <v>2000</v>
      </c>
    </row>
    <row r="1330" spans="2:8" s="31" customFormat="1" x14ac:dyDescent="0.2">
      <c r="B1330" s="27">
        <v>1327</v>
      </c>
      <c r="C1330" s="20" t="s">
        <v>6298</v>
      </c>
      <c r="D1330" s="20" t="s">
        <v>92</v>
      </c>
      <c r="E1330" s="20" t="s">
        <v>6299</v>
      </c>
      <c r="F1330" s="22">
        <v>44958</v>
      </c>
      <c r="G1330" s="22">
        <v>48611</v>
      </c>
      <c r="H1330" s="34">
        <v>1500</v>
      </c>
    </row>
    <row r="1331" spans="2:8" s="31" customFormat="1" x14ac:dyDescent="0.2">
      <c r="B1331" s="27">
        <v>1328</v>
      </c>
      <c r="C1331" s="20" t="s">
        <v>7668</v>
      </c>
      <c r="D1331" s="20" t="s">
        <v>92</v>
      </c>
      <c r="E1331" s="20" t="s">
        <v>7669</v>
      </c>
      <c r="F1331" s="22">
        <v>45336</v>
      </c>
      <c r="G1331" s="22">
        <v>48624</v>
      </c>
      <c r="H1331" s="34">
        <v>1000</v>
      </c>
    </row>
    <row r="1332" spans="2:8" s="31" customFormat="1" x14ac:dyDescent="0.2">
      <c r="B1332" s="27">
        <v>1329</v>
      </c>
      <c r="C1332" s="20" t="s">
        <v>9050</v>
      </c>
      <c r="D1332" s="20" t="s">
        <v>92</v>
      </c>
      <c r="E1332" s="20" t="s">
        <v>8683</v>
      </c>
      <c r="F1332" s="22">
        <v>45708</v>
      </c>
      <c r="G1332" s="22">
        <v>48630</v>
      </c>
      <c r="H1332" s="34">
        <v>1500</v>
      </c>
    </row>
    <row r="1333" spans="2:8" s="31" customFormat="1" x14ac:dyDescent="0.2">
      <c r="B1333" s="27">
        <v>1330</v>
      </c>
      <c r="C1333" s="20" t="s">
        <v>6398</v>
      </c>
      <c r="D1333" s="20" t="s">
        <v>92</v>
      </c>
      <c r="E1333" s="20" t="s">
        <v>6399</v>
      </c>
      <c r="F1333" s="22">
        <v>44986</v>
      </c>
      <c r="G1333" s="22">
        <v>48639</v>
      </c>
      <c r="H1333" s="34">
        <v>1500</v>
      </c>
    </row>
    <row r="1334" spans="2:8" s="31" customFormat="1" x14ac:dyDescent="0.2">
      <c r="B1334" s="27">
        <v>1331</v>
      </c>
      <c r="C1334" s="20" t="s">
        <v>6468</v>
      </c>
      <c r="D1334" s="20" t="s">
        <v>92</v>
      </c>
      <c r="E1334" s="20" t="s">
        <v>6469</v>
      </c>
      <c r="F1334" s="22">
        <v>45000</v>
      </c>
      <c r="G1334" s="22">
        <v>48653</v>
      </c>
      <c r="H1334" s="34">
        <v>1000</v>
      </c>
    </row>
    <row r="1335" spans="2:8" s="31" customFormat="1" x14ac:dyDescent="0.2">
      <c r="B1335" s="27">
        <v>1332</v>
      </c>
      <c r="C1335" s="20" t="s">
        <v>9307</v>
      </c>
      <c r="D1335" s="20" t="s">
        <v>92</v>
      </c>
      <c r="E1335" s="20" t="s">
        <v>9308</v>
      </c>
      <c r="F1335" s="22">
        <v>45742</v>
      </c>
      <c r="G1335" s="22">
        <v>48664</v>
      </c>
      <c r="H1335" s="34">
        <v>1500</v>
      </c>
    </row>
    <row r="1336" spans="2:8" s="31" customFormat="1" x14ac:dyDescent="0.2">
      <c r="B1336" s="27">
        <v>1333</v>
      </c>
      <c r="C1336" s="20" t="s">
        <v>9465</v>
      </c>
      <c r="D1336" s="20" t="s">
        <v>92</v>
      </c>
      <c r="E1336" s="20" t="s">
        <v>9466</v>
      </c>
      <c r="F1336" s="22">
        <v>45784</v>
      </c>
      <c r="G1336" s="22">
        <v>48706</v>
      </c>
      <c r="H1336" s="34">
        <v>1500</v>
      </c>
    </row>
    <row r="1337" spans="2:8" s="31" customFormat="1" x14ac:dyDescent="0.2">
      <c r="B1337" s="27">
        <v>1334</v>
      </c>
      <c r="C1337" s="20" t="s">
        <v>9525</v>
      </c>
      <c r="D1337" s="20" t="s">
        <v>92</v>
      </c>
      <c r="E1337" s="20" t="s">
        <v>9526</v>
      </c>
      <c r="F1337" s="22">
        <v>45805</v>
      </c>
      <c r="G1337" s="22">
        <v>48727</v>
      </c>
      <c r="H1337" s="34">
        <v>1500</v>
      </c>
    </row>
    <row r="1338" spans="2:8" s="31" customFormat="1" x14ac:dyDescent="0.2">
      <c r="B1338" s="27">
        <v>1335</v>
      </c>
      <c r="C1338" s="20" t="s">
        <v>9681</v>
      </c>
      <c r="D1338" s="20" t="s">
        <v>92</v>
      </c>
      <c r="E1338" s="20" t="s">
        <v>9667</v>
      </c>
      <c r="F1338" s="22">
        <v>45840</v>
      </c>
      <c r="G1338" s="22">
        <v>48762</v>
      </c>
      <c r="H1338" s="34">
        <v>1000</v>
      </c>
    </row>
    <row r="1339" spans="2:8" s="31" customFormat="1" x14ac:dyDescent="0.2">
      <c r="B1339" s="27">
        <v>1336</v>
      </c>
      <c r="C1339" s="21" t="s">
        <v>9836</v>
      </c>
      <c r="D1339" s="21" t="s">
        <v>92</v>
      </c>
      <c r="E1339" s="21" t="s">
        <v>9308</v>
      </c>
      <c r="F1339" s="23">
        <v>45889</v>
      </c>
      <c r="G1339" s="23">
        <v>48811</v>
      </c>
      <c r="H1339" s="35">
        <v>1500</v>
      </c>
    </row>
    <row r="1340" spans="2:8" s="31" customFormat="1" x14ac:dyDescent="0.2">
      <c r="B1340" s="27">
        <v>1337</v>
      </c>
      <c r="C1340" s="21" t="s">
        <v>10688</v>
      </c>
      <c r="D1340" s="21" t="s">
        <v>92</v>
      </c>
      <c r="E1340" s="21" t="s">
        <v>10689</v>
      </c>
      <c r="F1340" s="23">
        <v>46078</v>
      </c>
      <c r="G1340" s="23">
        <v>48816</v>
      </c>
      <c r="H1340" s="35">
        <v>1500</v>
      </c>
    </row>
    <row r="1341" spans="2:8" s="31" customFormat="1" x14ac:dyDescent="0.2">
      <c r="B1341" s="27">
        <v>1338</v>
      </c>
      <c r="C1341" s="21" t="s">
        <v>10064</v>
      </c>
      <c r="D1341" s="21" t="s">
        <v>92</v>
      </c>
      <c r="E1341" s="21" t="s">
        <v>10065</v>
      </c>
      <c r="F1341" s="23">
        <v>45938</v>
      </c>
      <c r="G1341" s="23">
        <v>48860</v>
      </c>
      <c r="H1341" s="35">
        <v>2000</v>
      </c>
    </row>
    <row r="1342" spans="2:8" s="31" customFormat="1" x14ac:dyDescent="0.2">
      <c r="B1342" s="27">
        <v>1339</v>
      </c>
      <c r="C1342" s="20" t="s">
        <v>8682</v>
      </c>
      <c r="D1342" s="20" t="s">
        <v>92</v>
      </c>
      <c r="E1342" s="20" t="s">
        <v>8683</v>
      </c>
      <c r="F1342" s="22">
        <v>45609</v>
      </c>
      <c r="G1342" s="22">
        <v>48896</v>
      </c>
      <c r="H1342" s="34">
        <v>1000</v>
      </c>
    </row>
    <row r="1343" spans="2:8" s="31" customFormat="1" x14ac:dyDescent="0.2">
      <c r="B1343" s="27">
        <v>1340</v>
      </c>
      <c r="C1343" s="20" t="s">
        <v>10193</v>
      </c>
      <c r="D1343" s="20" t="s">
        <v>92</v>
      </c>
      <c r="E1343" s="20" t="s">
        <v>10194</v>
      </c>
      <c r="F1343" s="22">
        <v>45987</v>
      </c>
      <c r="G1343" s="22">
        <v>48909</v>
      </c>
      <c r="H1343" s="34">
        <v>1500</v>
      </c>
    </row>
    <row r="1344" spans="2:8" s="31" customFormat="1" x14ac:dyDescent="0.2">
      <c r="B1344" s="27">
        <v>1341</v>
      </c>
      <c r="C1344" s="21" t="s">
        <v>10276</v>
      </c>
      <c r="D1344" s="21" t="s">
        <v>92</v>
      </c>
      <c r="E1344" s="21" t="s">
        <v>10277</v>
      </c>
      <c r="F1344" s="23">
        <v>46001</v>
      </c>
      <c r="G1344" s="23">
        <v>48923</v>
      </c>
      <c r="H1344" s="35">
        <v>1000</v>
      </c>
    </row>
    <row r="1345" spans="2:8" s="31" customFormat="1" x14ac:dyDescent="0.2">
      <c r="B1345" s="27">
        <v>1342</v>
      </c>
      <c r="C1345" s="20" t="s">
        <v>8768</v>
      </c>
      <c r="D1345" s="20" t="s">
        <v>92</v>
      </c>
      <c r="E1345" s="20" t="s">
        <v>8769</v>
      </c>
      <c r="F1345" s="22">
        <v>45637</v>
      </c>
      <c r="G1345" s="22">
        <v>48924</v>
      </c>
      <c r="H1345" s="34">
        <v>1000</v>
      </c>
    </row>
    <row r="1346" spans="2:8" s="31" customFormat="1" x14ac:dyDescent="0.2">
      <c r="B1346" s="27">
        <v>1343</v>
      </c>
      <c r="C1346" s="20" t="s">
        <v>8814</v>
      </c>
      <c r="D1346" s="20" t="s">
        <v>92</v>
      </c>
      <c r="E1346" s="20" t="s">
        <v>8815</v>
      </c>
      <c r="F1346" s="22">
        <v>45652</v>
      </c>
      <c r="G1346" s="22">
        <v>48939</v>
      </c>
      <c r="H1346" s="34">
        <v>1500</v>
      </c>
    </row>
    <row r="1347" spans="2:8" s="31" customFormat="1" x14ac:dyDescent="0.2">
      <c r="B1347" s="27">
        <v>1344</v>
      </c>
      <c r="C1347" s="20" t="s">
        <v>8879</v>
      </c>
      <c r="D1347" s="20" t="s">
        <v>92</v>
      </c>
      <c r="E1347" s="20" t="s">
        <v>8880</v>
      </c>
      <c r="F1347" s="22">
        <v>45665</v>
      </c>
      <c r="G1347" s="22">
        <v>48952</v>
      </c>
      <c r="H1347" s="34">
        <v>1000</v>
      </c>
    </row>
    <row r="1348" spans="2:8" s="31" customFormat="1" x14ac:dyDescent="0.2">
      <c r="B1348" s="27">
        <v>1345</v>
      </c>
      <c r="C1348" s="20" t="s">
        <v>7521</v>
      </c>
      <c r="D1348" s="20" t="s">
        <v>92</v>
      </c>
      <c r="E1348" s="20" t="s">
        <v>7522</v>
      </c>
      <c r="F1348" s="22">
        <v>45308</v>
      </c>
      <c r="G1348" s="22">
        <v>48961</v>
      </c>
      <c r="H1348" s="34">
        <v>1000</v>
      </c>
    </row>
    <row r="1349" spans="2:8" s="31" customFormat="1" x14ac:dyDescent="0.2">
      <c r="B1349" s="27">
        <v>1346</v>
      </c>
      <c r="C1349" s="20" t="s">
        <v>7569</v>
      </c>
      <c r="D1349" s="20" t="s">
        <v>92</v>
      </c>
      <c r="E1349" s="20" t="s">
        <v>7570</v>
      </c>
      <c r="F1349" s="22">
        <v>45315</v>
      </c>
      <c r="G1349" s="22">
        <v>48968</v>
      </c>
      <c r="H1349" s="34">
        <v>1000</v>
      </c>
    </row>
    <row r="1350" spans="2:8" s="31" customFormat="1" x14ac:dyDescent="0.2">
      <c r="B1350" s="27">
        <v>1347</v>
      </c>
      <c r="C1350" s="20" t="s">
        <v>8946</v>
      </c>
      <c r="D1350" s="20" t="s">
        <v>92</v>
      </c>
      <c r="E1350" s="20" t="s">
        <v>8947</v>
      </c>
      <c r="F1350" s="22">
        <v>45686</v>
      </c>
      <c r="G1350" s="22">
        <v>48973</v>
      </c>
      <c r="H1350" s="34">
        <v>1000</v>
      </c>
    </row>
    <row r="1351" spans="2:8" s="31" customFormat="1" x14ac:dyDescent="0.2">
      <c r="B1351" s="27">
        <v>1348</v>
      </c>
      <c r="C1351" s="20" t="s">
        <v>8993</v>
      </c>
      <c r="D1351" s="20" t="s">
        <v>92</v>
      </c>
      <c r="E1351" s="20" t="s">
        <v>8994</v>
      </c>
      <c r="F1351" s="22">
        <v>45693</v>
      </c>
      <c r="G1351" s="22">
        <v>48980</v>
      </c>
      <c r="H1351" s="34">
        <v>1500</v>
      </c>
    </row>
    <row r="1352" spans="2:8" s="31" customFormat="1" x14ac:dyDescent="0.2">
      <c r="B1352" s="27">
        <v>1349</v>
      </c>
      <c r="C1352" s="20" t="s">
        <v>9029</v>
      </c>
      <c r="D1352" s="20" t="s">
        <v>92</v>
      </c>
      <c r="E1352" s="20" t="s">
        <v>9030</v>
      </c>
      <c r="F1352" s="22">
        <v>45700</v>
      </c>
      <c r="G1352" s="22">
        <v>48987</v>
      </c>
      <c r="H1352" s="34">
        <v>1500</v>
      </c>
    </row>
    <row r="1353" spans="2:8" s="31" customFormat="1" x14ac:dyDescent="0.2">
      <c r="B1353" s="27">
        <v>1350</v>
      </c>
      <c r="C1353" s="20" t="s">
        <v>6440</v>
      </c>
      <c r="D1353" s="20" t="s">
        <v>92</v>
      </c>
      <c r="E1353" s="20" t="s">
        <v>6441</v>
      </c>
      <c r="F1353" s="22">
        <v>44993</v>
      </c>
      <c r="G1353" s="22">
        <v>49011</v>
      </c>
      <c r="H1353" s="34">
        <v>1500</v>
      </c>
    </row>
    <row r="1354" spans="2:8" s="31" customFormat="1" x14ac:dyDescent="0.2">
      <c r="B1354" s="27">
        <v>1351</v>
      </c>
      <c r="C1354" s="20" t="s">
        <v>6497</v>
      </c>
      <c r="D1354" s="20" t="s">
        <v>92</v>
      </c>
      <c r="E1354" s="20" t="s">
        <v>6498</v>
      </c>
      <c r="F1354" s="22">
        <v>45008</v>
      </c>
      <c r="G1354" s="22">
        <v>49026</v>
      </c>
      <c r="H1354" s="34">
        <v>500</v>
      </c>
    </row>
    <row r="1355" spans="2:8" s="31" customFormat="1" x14ac:dyDescent="0.2">
      <c r="B1355" s="27">
        <v>1352</v>
      </c>
      <c r="C1355" s="20" t="s">
        <v>9483</v>
      </c>
      <c r="D1355" s="20" t="s">
        <v>92</v>
      </c>
      <c r="E1355" s="20" t="s">
        <v>9484</v>
      </c>
      <c r="F1355" s="22">
        <v>45791</v>
      </c>
      <c r="G1355" s="22">
        <v>49078</v>
      </c>
      <c r="H1355" s="34">
        <v>1000</v>
      </c>
    </row>
    <row r="1356" spans="2:8" s="31" customFormat="1" x14ac:dyDescent="0.2">
      <c r="B1356" s="27">
        <v>1353</v>
      </c>
      <c r="C1356" s="21" t="s">
        <v>9718</v>
      </c>
      <c r="D1356" s="21" t="s">
        <v>92</v>
      </c>
      <c r="E1356" s="21" t="s">
        <v>9719</v>
      </c>
      <c r="F1356" s="22">
        <v>45854</v>
      </c>
      <c r="G1356" s="22">
        <v>49141</v>
      </c>
      <c r="H1356" s="35">
        <v>2000</v>
      </c>
    </row>
    <row r="1357" spans="2:8" s="31" customFormat="1" x14ac:dyDescent="0.2">
      <c r="B1357" s="27">
        <v>1354</v>
      </c>
      <c r="C1357" s="21" t="s">
        <v>9851</v>
      </c>
      <c r="D1357" s="21" t="s">
        <v>92</v>
      </c>
      <c r="E1357" s="21" t="s">
        <v>9852</v>
      </c>
      <c r="F1357" s="23">
        <v>45897</v>
      </c>
      <c r="G1357" s="23">
        <v>49184</v>
      </c>
      <c r="H1357" s="35">
        <v>2000</v>
      </c>
    </row>
    <row r="1358" spans="2:8" s="31" customFormat="1" x14ac:dyDescent="0.2">
      <c r="B1358" s="27">
        <v>1355</v>
      </c>
      <c r="C1358" s="21" t="s">
        <v>10076</v>
      </c>
      <c r="D1358" s="21" t="s">
        <v>92</v>
      </c>
      <c r="E1358" s="21" t="s">
        <v>8994</v>
      </c>
      <c r="F1358" s="23">
        <v>45945</v>
      </c>
      <c r="G1358" s="23">
        <v>49232</v>
      </c>
      <c r="H1358" s="35">
        <v>1000</v>
      </c>
    </row>
    <row r="1359" spans="2:8" s="31" customFormat="1" x14ac:dyDescent="0.2">
      <c r="B1359" s="27">
        <v>1356</v>
      </c>
      <c r="C1359" s="20" t="s">
        <v>10232</v>
      </c>
      <c r="D1359" s="20" t="s">
        <v>92</v>
      </c>
      <c r="E1359" s="20" t="s">
        <v>10233</v>
      </c>
      <c r="F1359" s="22">
        <v>45994</v>
      </c>
      <c r="G1359" s="22">
        <v>49281</v>
      </c>
      <c r="H1359" s="34">
        <v>1000</v>
      </c>
    </row>
    <row r="1360" spans="2:8" s="31" customFormat="1" x14ac:dyDescent="0.2">
      <c r="B1360" s="27">
        <v>1357</v>
      </c>
      <c r="C1360" s="21" t="s">
        <v>10300</v>
      </c>
      <c r="D1360" s="21" t="s">
        <v>92</v>
      </c>
      <c r="E1360" s="21" t="s">
        <v>10301</v>
      </c>
      <c r="F1360" s="23">
        <v>46008</v>
      </c>
      <c r="G1360" s="23">
        <v>49295</v>
      </c>
      <c r="H1360" s="35">
        <v>1000</v>
      </c>
    </row>
    <row r="1361" spans="2:8" s="31" customFormat="1" x14ac:dyDescent="0.2">
      <c r="B1361" s="27">
        <v>1358</v>
      </c>
      <c r="C1361" s="20" t="s">
        <v>8904</v>
      </c>
      <c r="D1361" s="20" t="s">
        <v>92</v>
      </c>
      <c r="E1361" s="20" t="s">
        <v>8905</v>
      </c>
      <c r="F1361" s="22">
        <v>45672</v>
      </c>
      <c r="G1361" s="22">
        <v>49324</v>
      </c>
      <c r="H1361" s="34">
        <v>2000</v>
      </c>
    </row>
    <row r="1362" spans="2:8" s="31" customFormat="1" x14ac:dyDescent="0.2">
      <c r="B1362" s="27">
        <v>1359</v>
      </c>
      <c r="C1362" s="20" t="s">
        <v>8928</v>
      </c>
      <c r="D1362" s="20" t="s">
        <v>92</v>
      </c>
      <c r="E1362" s="20" t="s">
        <v>8929</v>
      </c>
      <c r="F1362" s="22">
        <v>45679</v>
      </c>
      <c r="G1362" s="22">
        <v>49331</v>
      </c>
      <c r="H1362" s="34">
        <v>1000</v>
      </c>
    </row>
    <row r="1363" spans="2:8" s="31" customFormat="1" x14ac:dyDescent="0.2">
      <c r="B1363" s="27">
        <v>1360</v>
      </c>
      <c r="C1363" s="20" t="s">
        <v>8948</v>
      </c>
      <c r="D1363" s="20" t="s">
        <v>92</v>
      </c>
      <c r="E1363" s="20" t="s">
        <v>8949</v>
      </c>
      <c r="F1363" s="22">
        <v>45686</v>
      </c>
      <c r="G1363" s="22">
        <v>49338</v>
      </c>
      <c r="H1363" s="34">
        <v>1000</v>
      </c>
    </row>
    <row r="1364" spans="2:8" s="31" customFormat="1" x14ac:dyDescent="0.2">
      <c r="B1364" s="27">
        <v>1361</v>
      </c>
      <c r="C1364" s="20" t="s">
        <v>6332</v>
      </c>
      <c r="D1364" s="20" t="s">
        <v>92</v>
      </c>
      <c r="E1364" s="20" t="s">
        <v>6333</v>
      </c>
      <c r="F1364" s="22">
        <v>44965</v>
      </c>
      <c r="G1364" s="22">
        <v>49348</v>
      </c>
      <c r="H1364" s="34">
        <v>1500</v>
      </c>
    </row>
    <row r="1365" spans="2:8" s="31" customFormat="1" x14ac:dyDescent="0.2">
      <c r="B1365" s="27">
        <v>1362</v>
      </c>
      <c r="C1365" s="20" t="s">
        <v>9145</v>
      </c>
      <c r="D1365" s="20" t="s">
        <v>92</v>
      </c>
      <c r="E1365" s="20" t="s">
        <v>9146</v>
      </c>
      <c r="F1365" s="22">
        <v>45721</v>
      </c>
      <c r="G1365" s="22">
        <v>49373</v>
      </c>
      <c r="H1365" s="34">
        <v>2500</v>
      </c>
    </row>
    <row r="1366" spans="2:8" s="31" customFormat="1" x14ac:dyDescent="0.2">
      <c r="B1366" s="27">
        <v>1363</v>
      </c>
      <c r="C1366" s="20" t="s">
        <v>6470</v>
      </c>
      <c r="D1366" s="20" t="s">
        <v>92</v>
      </c>
      <c r="E1366" s="20" t="s">
        <v>6471</v>
      </c>
      <c r="F1366" s="22">
        <v>45000</v>
      </c>
      <c r="G1366" s="22">
        <v>49383</v>
      </c>
      <c r="H1366" s="34">
        <v>1500</v>
      </c>
    </row>
    <row r="1367" spans="2:8" s="31" customFormat="1" x14ac:dyDescent="0.2">
      <c r="B1367" s="27">
        <v>1364</v>
      </c>
      <c r="C1367" s="20" t="s">
        <v>9485</v>
      </c>
      <c r="D1367" s="20" t="s">
        <v>92</v>
      </c>
      <c r="E1367" s="20" t="s">
        <v>9486</v>
      </c>
      <c r="F1367" s="22">
        <v>45791</v>
      </c>
      <c r="G1367" s="22">
        <v>49443</v>
      </c>
      <c r="H1367" s="34">
        <v>1000</v>
      </c>
    </row>
    <row r="1368" spans="2:8" s="31" customFormat="1" x14ac:dyDescent="0.2">
      <c r="B1368" s="27">
        <v>1365</v>
      </c>
      <c r="C1368" s="21" t="s">
        <v>10515</v>
      </c>
      <c r="D1368" s="21" t="s">
        <v>92</v>
      </c>
      <c r="E1368" s="21" t="s">
        <v>10516</v>
      </c>
      <c r="F1368" s="23">
        <v>46050</v>
      </c>
      <c r="G1368" s="23">
        <v>49702</v>
      </c>
      <c r="H1368" s="35">
        <v>2000</v>
      </c>
    </row>
    <row r="1369" spans="2:8" s="31" customFormat="1" x14ac:dyDescent="0.2">
      <c r="B1369" s="27">
        <v>1366</v>
      </c>
      <c r="C1369" s="21" t="s">
        <v>10690</v>
      </c>
      <c r="D1369" s="21" t="s">
        <v>92</v>
      </c>
      <c r="E1369" s="21" t="s">
        <v>10691</v>
      </c>
      <c r="F1369" s="23">
        <v>46078</v>
      </c>
      <c r="G1369" s="23">
        <v>49730</v>
      </c>
      <c r="H1369" s="35">
        <v>1000</v>
      </c>
    </row>
    <row r="1370" spans="2:8" s="31" customFormat="1" x14ac:dyDescent="0.2">
      <c r="B1370" s="27">
        <v>1367</v>
      </c>
      <c r="C1370" s="20" t="s">
        <v>6499</v>
      </c>
      <c r="D1370" s="20" t="s">
        <v>92</v>
      </c>
      <c r="E1370" s="20" t="s">
        <v>6500</v>
      </c>
      <c r="F1370" s="22">
        <v>45008</v>
      </c>
      <c r="G1370" s="22">
        <v>49757</v>
      </c>
      <c r="H1370" s="34">
        <v>1500</v>
      </c>
    </row>
    <row r="1371" spans="2:8" s="31" customFormat="1" x14ac:dyDescent="0.2">
      <c r="B1371" s="27">
        <v>1368</v>
      </c>
      <c r="C1371" s="20" t="s">
        <v>9505</v>
      </c>
      <c r="D1371" s="20" t="s">
        <v>92</v>
      </c>
      <c r="E1371" s="20" t="s">
        <v>9506</v>
      </c>
      <c r="F1371" s="22">
        <v>45798</v>
      </c>
      <c r="G1371" s="22">
        <v>49816</v>
      </c>
      <c r="H1371" s="34">
        <v>1000</v>
      </c>
    </row>
    <row r="1372" spans="2:8" s="31" customFormat="1" x14ac:dyDescent="0.2">
      <c r="B1372" s="27">
        <v>1369</v>
      </c>
      <c r="C1372" s="20" t="s">
        <v>9051</v>
      </c>
      <c r="D1372" s="20" t="s">
        <v>92</v>
      </c>
      <c r="E1372" s="20" t="s">
        <v>9052</v>
      </c>
      <c r="F1372" s="22">
        <v>45708</v>
      </c>
      <c r="G1372" s="22">
        <v>50091</v>
      </c>
      <c r="H1372" s="34">
        <v>1500</v>
      </c>
    </row>
    <row r="1373" spans="2:8" s="31" customFormat="1" x14ac:dyDescent="0.2">
      <c r="B1373" s="27">
        <v>1370</v>
      </c>
      <c r="C1373" s="20" t="s">
        <v>9507</v>
      </c>
      <c r="D1373" s="20" t="s">
        <v>92</v>
      </c>
      <c r="E1373" s="20" t="s">
        <v>9508</v>
      </c>
      <c r="F1373" s="22">
        <v>45798</v>
      </c>
      <c r="G1373" s="22">
        <v>50181</v>
      </c>
      <c r="H1373" s="34">
        <v>1000</v>
      </c>
    </row>
    <row r="1374" spans="2:8" s="31" customFormat="1" x14ac:dyDescent="0.2">
      <c r="B1374" s="27">
        <v>1371</v>
      </c>
      <c r="C1374" s="20" t="s">
        <v>3473</v>
      </c>
      <c r="D1374" s="20" t="s">
        <v>11</v>
      </c>
      <c r="E1374" s="20" t="s">
        <v>3474</v>
      </c>
      <c r="F1374" s="22">
        <v>43957</v>
      </c>
      <c r="G1374" s="22">
        <v>46148</v>
      </c>
      <c r="H1374" s="34">
        <v>1000</v>
      </c>
    </row>
    <row r="1375" spans="2:8" s="31" customFormat="1" x14ac:dyDescent="0.2">
      <c r="B1375" s="27">
        <v>1372</v>
      </c>
      <c r="C1375" s="20" t="s">
        <v>578</v>
      </c>
      <c r="D1375" s="20" t="s">
        <v>11</v>
      </c>
      <c r="E1375" s="20" t="s">
        <v>579</v>
      </c>
      <c r="F1375" s="22">
        <v>42550</v>
      </c>
      <c r="G1375" s="22">
        <v>46202</v>
      </c>
      <c r="H1375" s="34">
        <v>1000</v>
      </c>
    </row>
    <row r="1376" spans="2:8" s="31" customFormat="1" x14ac:dyDescent="0.2">
      <c r="B1376" s="27">
        <v>1373</v>
      </c>
      <c r="C1376" s="20" t="s">
        <v>649</v>
      </c>
      <c r="D1376" s="20" t="s">
        <v>11</v>
      </c>
      <c r="E1376" s="20" t="s">
        <v>650</v>
      </c>
      <c r="F1376" s="22">
        <v>42606</v>
      </c>
      <c r="G1376" s="22">
        <v>46258</v>
      </c>
      <c r="H1376" s="34">
        <v>1000</v>
      </c>
    </row>
    <row r="1377" spans="2:8" s="31" customFormat="1" x14ac:dyDescent="0.2">
      <c r="B1377" s="27">
        <v>1374</v>
      </c>
      <c r="C1377" s="20" t="s">
        <v>677</v>
      </c>
      <c r="D1377" s="20" t="s">
        <v>11</v>
      </c>
      <c r="E1377" s="20" t="s">
        <v>678</v>
      </c>
      <c r="F1377" s="22">
        <v>42627</v>
      </c>
      <c r="G1377" s="22">
        <v>46279</v>
      </c>
      <c r="H1377" s="34">
        <v>500</v>
      </c>
    </row>
    <row r="1378" spans="2:8" s="31" customFormat="1" x14ac:dyDescent="0.2">
      <c r="B1378" s="27">
        <v>1375</v>
      </c>
      <c r="C1378" s="20" t="s">
        <v>701</v>
      </c>
      <c r="D1378" s="20" t="s">
        <v>11</v>
      </c>
      <c r="E1378" s="20" t="s">
        <v>702</v>
      </c>
      <c r="F1378" s="22">
        <v>42641</v>
      </c>
      <c r="G1378" s="22">
        <v>46293</v>
      </c>
      <c r="H1378" s="34">
        <v>1200</v>
      </c>
    </row>
    <row r="1379" spans="2:8" s="31" customFormat="1" x14ac:dyDescent="0.2">
      <c r="B1379" s="27">
        <v>1376</v>
      </c>
      <c r="C1379" s="20" t="s">
        <v>725</v>
      </c>
      <c r="D1379" s="20" t="s">
        <v>11</v>
      </c>
      <c r="E1379" s="20" t="s">
        <v>726</v>
      </c>
      <c r="F1379" s="22">
        <v>42656</v>
      </c>
      <c r="G1379" s="22">
        <v>46308</v>
      </c>
      <c r="H1379" s="34">
        <v>500</v>
      </c>
    </row>
    <row r="1380" spans="2:8" s="31" customFormat="1" x14ac:dyDescent="0.2">
      <c r="B1380" s="27">
        <v>1377</v>
      </c>
      <c r="C1380" s="20" t="s">
        <v>752</v>
      </c>
      <c r="D1380" s="20" t="s">
        <v>11</v>
      </c>
      <c r="E1380" s="20" t="s">
        <v>753</v>
      </c>
      <c r="F1380" s="22">
        <v>42669</v>
      </c>
      <c r="G1380" s="22">
        <v>46321</v>
      </c>
      <c r="H1380" s="34">
        <v>1500</v>
      </c>
    </row>
    <row r="1381" spans="2:8" s="31" customFormat="1" x14ac:dyDescent="0.2">
      <c r="B1381" s="27">
        <v>1378</v>
      </c>
      <c r="C1381" s="20" t="s">
        <v>786</v>
      </c>
      <c r="D1381" s="20" t="s">
        <v>11</v>
      </c>
      <c r="E1381" s="20" t="s">
        <v>787</v>
      </c>
      <c r="F1381" s="22">
        <v>42683</v>
      </c>
      <c r="G1381" s="22">
        <v>46335</v>
      </c>
      <c r="H1381" s="34">
        <v>1500</v>
      </c>
    </row>
    <row r="1382" spans="2:8" s="31" customFormat="1" x14ac:dyDescent="0.2">
      <c r="B1382" s="27">
        <v>1379</v>
      </c>
      <c r="C1382" s="20" t="s">
        <v>820</v>
      </c>
      <c r="D1382" s="20" t="s">
        <v>11</v>
      </c>
      <c r="E1382" s="20" t="s">
        <v>821</v>
      </c>
      <c r="F1382" s="22">
        <v>42697</v>
      </c>
      <c r="G1382" s="22">
        <v>46349</v>
      </c>
      <c r="H1382" s="34">
        <v>2000</v>
      </c>
    </row>
    <row r="1383" spans="2:8" s="31" customFormat="1" x14ac:dyDescent="0.2">
      <c r="B1383" s="27">
        <v>1380</v>
      </c>
      <c r="C1383" s="20" t="s">
        <v>894</v>
      </c>
      <c r="D1383" s="20" t="s">
        <v>11</v>
      </c>
      <c r="E1383" s="20" t="s">
        <v>895</v>
      </c>
      <c r="F1383" s="22">
        <v>42732</v>
      </c>
      <c r="G1383" s="22">
        <v>46384</v>
      </c>
      <c r="H1383" s="34">
        <v>1500</v>
      </c>
    </row>
    <row r="1384" spans="2:8" s="31" customFormat="1" x14ac:dyDescent="0.2">
      <c r="B1384" s="27">
        <v>1381</v>
      </c>
      <c r="C1384" s="20" t="s">
        <v>974</v>
      </c>
      <c r="D1384" s="20" t="s">
        <v>11</v>
      </c>
      <c r="E1384" s="20" t="s">
        <v>975</v>
      </c>
      <c r="F1384" s="22">
        <v>42781</v>
      </c>
      <c r="G1384" s="22">
        <v>46433</v>
      </c>
      <c r="H1384" s="34">
        <v>1000</v>
      </c>
    </row>
    <row r="1385" spans="2:8" s="31" customFormat="1" x14ac:dyDescent="0.2">
      <c r="B1385" s="27">
        <v>1382</v>
      </c>
      <c r="C1385" s="20" t="s">
        <v>1004</v>
      </c>
      <c r="D1385" s="20" t="s">
        <v>11</v>
      </c>
      <c r="E1385" s="20" t="s">
        <v>1005</v>
      </c>
      <c r="F1385" s="22">
        <v>42795</v>
      </c>
      <c r="G1385" s="22">
        <v>46447</v>
      </c>
      <c r="H1385" s="34">
        <v>1000</v>
      </c>
    </row>
    <row r="1386" spans="2:8" s="31" customFormat="1" x14ac:dyDescent="0.2">
      <c r="B1386" s="27">
        <v>1383</v>
      </c>
      <c r="C1386" s="20" t="s">
        <v>1036</v>
      </c>
      <c r="D1386" s="20" t="s">
        <v>11</v>
      </c>
      <c r="E1386" s="20" t="s">
        <v>1037</v>
      </c>
      <c r="F1386" s="22">
        <v>42809</v>
      </c>
      <c r="G1386" s="22">
        <v>46461</v>
      </c>
      <c r="H1386" s="34">
        <v>1000</v>
      </c>
    </row>
    <row r="1387" spans="2:8" s="31" customFormat="1" x14ac:dyDescent="0.2">
      <c r="B1387" s="27">
        <v>1384</v>
      </c>
      <c r="C1387" s="20" t="s">
        <v>1087</v>
      </c>
      <c r="D1387" s="20" t="s">
        <v>11</v>
      </c>
      <c r="E1387" s="20" t="s">
        <v>1088</v>
      </c>
      <c r="F1387" s="22">
        <v>42823</v>
      </c>
      <c r="G1387" s="22">
        <v>46475</v>
      </c>
      <c r="H1387" s="34">
        <v>2100</v>
      </c>
    </row>
    <row r="1388" spans="2:8" s="31" customFormat="1" x14ac:dyDescent="0.2">
      <c r="B1388" s="27">
        <v>1385</v>
      </c>
      <c r="C1388" s="20" t="s">
        <v>6674</v>
      </c>
      <c r="D1388" s="20" t="s">
        <v>11</v>
      </c>
      <c r="E1388" s="20" t="s">
        <v>6675</v>
      </c>
      <c r="F1388" s="22">
        <v>45070</v>
      </c>
      <c r="G1388" s="22">
        <v>46531</v>
      </c>
      <c r="H1388" s="34">
        <v>500</v>
      </c>
    </row>
    <row r="1389" spans="2:8" s="31" customFormat="1" x14ac:dyDescent="0.2">
      <c r="B1389" s="27">
        <v>1386</v>
      </c>
      <c r="C1389" s="20" t="s">
        <v>1137</v>
      </c>
      <c r="D1389" s="20" t="s">
        <v>11</v>
      </c>
      <c r="E1389" s="20" t="s">
        <v>1138</v>
      </c>
      <c r="F1389" s="22">
        <v>42879</v>
      </c>
      <c r="G1389" s="22">
        <v>46531</v>
      </c>
      <c r="H1389" s="34">
        <v>1500</v>
      </c>
    </row>
    <row r="1390" spans="2:8" s="31" customFormat="1" x14ac:dyDescent="0.2">
      <c r="B1390" s="27">
        <v>1387</v>
      </c>
      <c r="C1390" s="20" t="s">
        <v>5601</v>
      </c>
      <c r="D1390" s="20" t="s">
        <v>11</v>
      </c>
      <c r="E1390" s="20" t="s">
        <v>5602</v>
      </c>
      <c r="F1390" s="22">
        <v>44727</v>
      </c>
      <c r="G1390" s="22">
        <v>46553</v>
      </c>
      <c r="H1390" s="34">
        <v>1000</v>
      </c>
    </row>
    <row r="1391" spans="2:8" s="31" customFormat="1" x14ac:dyDescent="0.2">
      <c r="B1391" s="27">
        <v>1388</v>
      </c>
      <c r="C1391" s="20" t="s">
        <v>1183</v>
      </c>
      <c r="D1391" s="20" t="s">
        <v>11</v>
      </c>
      <c r="E1391" s="20" t="s">
        <v>1184</v>
      </c>
      <c r="F1391" s="22">
        <v>42914</v>
      </c>
      <c r="G1391" s="22">
        <v>46566</v>
      </c>
      <c r="H1391" s="34">
        <v>1500</v>
      </c>
    </row>
    <row r="1392" spans="2:8" s="31" customFormat="1" x14ac:dyDescent="0.2">
      <c r="B1392" s="27">
        <v>1389</v>
      </c>
      <c r="C1392" s="20" t="s">
        <v>1287</v>
      </c>
      <c r="D1392" s="20" t="s">
        <v>11</v>
      </c>
      <c r="E1392" s="20" t="s">
        <v>1288</v>
      </c>
      <c r="F1392" s="22">
        <v>42970</v>
      </c>
      <c r="G1392" s="22">
        <v>46622</v>
      </c>
      <c r="H1392" s="34">
        <v>1500</v>
      </c>
    </row>
    <row r="1393" spans="2:8" s="31" customFormat="1" x14ac:dyDescent="0.2">
      <c r="B1393" s="27">
        <v>1390</v>
      </c>
      <c r="C1393" s="20" t="s">
        <v>1317</v>
      </c>
      <c r="D1393" s="20" t="s">
        <v>11</v>
      </c>
      <c r="E1393" s="20" t="s">
        <v>1318</v>
      </c>
      <c r="F1393" s="22">
        <v>42991</v>
      </c>
      <c r="G1393" s="22">
        <v>46643</v>
      </c>
      <c r="H1393" s="34">
        <v>500</v>
      </c>
    </row>
    <row r="1394" spans="2:8" s="31" customFormat="1" x14ac:dyDescent="0.2">
      <c r="B1394" s="27">
        <v>1391</v>
      </c>
      <c r="C1394" s="20" t="s">
        <v>1347</v>
      </c>
      <c r="D1394" s="20" t="s">
        <v>11</v>
      </c>
      <c r="E1394" s="20" t="s">
        <v>1348</v>
      </c>
      <c r="F1394" s="22">
        <v>43005</v>
      </c>
      <c r="G1394" s="22">
        <v>46657</v>
      </c>
      <c r="H1394" s="34">
        <v>1200</v>
      </c>
    </row>
    <row r="1395" spans="2:8" s="31" customFormat="1" x14ac:dyDescent="0.2">
      <c r="B1395" s="27">
        <v>1392</v>
      </c>
      <c r="C1395" s="20" t="s">
        <v>1394</v>
      </c>
      <c r="D1395" s="20" t="s">
        <v>11</v>
      </c>
      <c r="E1395" s="20" t="s">
        <v>1395</v>
      </c>
      <c r="F1395" s="22">
        <v>43033</v>
      </c>
      <c r="G1395" s="22">
        <v>46685</v>
      </c>
      <c r="H1395" s="34">
        <v>500</v>
      </c>
    </row>
    <row r="1396" spans="2:8" s="31" customFormat="1" x14ac:dyDescent="0.2">
      <c r="B1396" s="27">
        <v>1393</v>
      </c>
      <c r="C1396" s="20" t="s">
        <v>1411</v>
      </c>
      <c r="D1396" s="20" t="s">
        <v>11</v>
      </c>
      <c r="E1396" s="20" t="s">
        <v>1088</v>
      </c>
      <c r="F1396" s="22">
        <v>43040</v>
      </c>
      <c r="G1396" s="22">
        <v>46692</v>
      </c>
      <c r="H1396" s="34">
        <v>750</v>
      </c>
    </row>
    <row r="1397" spans="2:8" s="31" customFormat="1" x14ac:dyDescent="0.2">
      <c r="B1397" s="27">
        <v>1394</v>
      </c>
      <c r="C1397" s="20" t="s">
        <v>1441</v>
      </c>
      <c r="D1397" s="20" t="s">
        <v>11</v>
      </c>
      <c r="E1397" s="20" t="s">
        <v>1442</v>
      </c>
      <c r="F1397" s="22">
        <v>43054</v>
      </c>
      <c r="G1397" s="22">
        <v>46706</v>
      </c>
      <c r="H1397" s="34">
        <v>1000</v>
      </c>
    </row>
    <row r="1398" spans="2:8" s="31" customFormat="1" x14ac:dyDescent="0.2">
      <c r="B1398" s="27">
        <v>1395</v>
      </c>
      <c r="C1398" s="20" t="s">
        <v>1479</v>
      </c>
      <c r="D1398" s="20" t="s">
        <v>11</v>
      </c>
      <c r="E1398" s="20" t="s">
        <v>1480</v>
      </c>
      <c r="F1398" s="22">
        <v>43068</v>
      </c>
      <c r="G1398" s="22">
        <v>46720</v>
      </c>
      <c r="H1398" s="34">
        <v>1000</v>
      </c>
    </row>
    <row r="1399" spans="2:8" s="31" customFormat="1" x14ac:dyDescent="0.2">
      <c r="B1399" s="27">
        <v>1396</v>
      </c>
      <c r="C1399" s="20" t="s">
        <v>6106</v>
      </c>
      <c r="D1399" s="20" t="s">
        <v>11</v>
      </c>
      <c r="E1399" s="20" t="s">
        <v>6107</v>
      </c>
      <c r="F1399" s="22">
        <v>44895</v>
      </c>
      <c r="G1399" s="22">
        <v>46721</v>
      </c>
      <c r="H1399" s="34">
        <v>500</v>
      </c>
    </row>
    <row r="1400" spans="2:8" s="31" customFormat="1" x14ac:dyDescent="0.2">
      <c r="B1400" s="27">
        <v>1397</v>
      </c>
      <c r="C1400" s="20" t="s">
        <v>1527</v>
      </c>
      <c r="D1400" s="20" t="s">
        <v>11</v>
      </c>
      <c r="E1400" s="20" t="s">
        <v>1528</v>
      </c>
      <c r="F1400" s="22">
        <v>43096</v>
      </c>
      <c r="G1400" s="22">
        <v>46748</v>
      </c>
      <c r="H1400" s="34">
        <v>1500</v>
      </c>
    </row>
    <row r="1401" spans="2:8" s="31" customFormat="1" x14ac:dyDescent="0.2">
      <c r="B1401" s="27">
        <v>1398</v>
      </c>
      <c r="C1401" s="20" t="s">
        <v>1601</v>
      </c>
      <c r="D1401" s="20" t="s">
        <v>11</v>
      </c>
      <c r="E1401" s="20" t="s">
        <v>1602</v>
      </c>
      <c r="F1401" s="22">
        <v>43131</v>
      </c>
      <c r="G1401" s="22">
        <v>46783</v>
      </c>
      <c r="H1401" s="34">
        <v>794</v>
      </c>
    </row>
    <row r="1402" spans="2:8" s="31" customFormat="1" x14ac:dyDescent="0.2">
      <c r="B1402" s="27">
        <v>1399</v>
      </c>
      <c r="C1402" s="20" t="s">
        <v>1620</v>
      </c>
      <c r="D1402" s="20" t="s">
        <v>11</v>
      </c>
      <c r="E1402" s="20" t="s">
        <v>1602</v>
      </c>
      <c r="F1402" s="22">
        <v>43138</v>
      </c>
      <c r="G1402" s="22">
        <v>46790</v>
      </c>
      <c r="H1402" s="34">
        <v>800</v>
      </c>
    </row>
    <row r="1403" spans="2:8" s="31" customFormat="1" x14ac:dyDescent="0.2">
      <c r="B1403" s="27">
        <v>1400</v>
      </c>
      <c r="C1403" s="20" t="s">
        <v>1648</v>
      </c>
      <c r="D1403" s="20" t="s">
        <v>11</v>
      </c>
      <c r="E1403" s="20" t="s">
        <v>1649</v>
      </c>
      <c r="F1403" s="22">
        <v>43152</v>
      </c>
      <c r="G1403" s="22">
        <v>46804</v>
      </c>
      <c r="H1403" s="34">
        <v>500</v>
      </c>
    </row>
    <row r="1404" spans="2:8" s="31" customFormat="1" x14ac:dyDescent="0.2">
      <c r="B1404" s="27">
        <v>1401</v>
      </c>
      <c r="C1404" s="20" t="s">
        <v>1696</v>
      </c>
      <c r="D1404" s="20" t="s">
        <v>11</v>
      </c>
      <c r="E1404" s="20" t="s">
        <v>1697</v>
      </c>
      <c r="F1404" s="22">
        <v>43166</v>
      </c>
      <c r="G1404" s="22">
        <v>46819</v>
      </c>
      <c r="H1404" s="34">
        <v>950</v>
      </c>
    </row>
    <row r="1405" spans="2:8" s="31" customFormat="1" x14ac:dyDescent="0.2">
      <c r="B1405" s="27">
        <v>1402</v>
      </c>
      <c r="C1405" s="20" t="s">
        <v>1719</v>
      </c>
      <c r="D1405" s="20" t="s">
        <v>11</v>
      </c>
      <c r="E1405" s="20" t="s">
        <v>1720</v>
      </c>
      <c r="F1405" s="22">
        <v>43173</v>
      </c>
      <c r="G1405" s="22">
        <v>46826</v>
      </c>
      <c r="H1405" s="34">
        <v>720</v>
      </c>
    </row>
    <row r="1406" spans="2:8" s="31" customFormat="1" x14ac:dyDescent="0.2">
      <c r="B1406" s="27">
        <v>1403</v>
      </c>
      <c r="C1406" s="20" t="s">
        <v>1756</v>
      </c>
      <c r="D1406" s="20" t="s">
        <v>11</v>
      </c>
      <c r="E1406" s="20" t="s">
        <v>1757</v>
      </c>
      <c r="F1406" s="22">
        <v>43186</v>
      </c>
      <c r="G1406" s="22">
        <v>46839</v>
      </c>
      <c r="H1406" s="34">
        <v>1925.5</v>
      </c>
    </row>
    <row r="1407" spans="2:8" s="31" customFormat="1" x14ac:dyDescent="0.2">
      <c r="B1407" s="27">
        <v>1404</v>
      </c>
      <c r="C1407" s="20" t="s">
        <v>1773</v>
      </c>
      <c r="D1407" s="20" t="s">
        <v>11</v>
      </c>
      <c r="E1407" s="20" t="s">
        <v>1774</v>
      </c>
      <c r="F1407" s="22">
        <v>43201</v>
      </c>
      <c r="G1407" s="22">
        <v>46854</v>
      </c>
      <c r="H1407" s="34">
        <v>525</v>
      </c>
    </row>
    <row r="1408" spans="2:8" s="31" customFormat="1" x14ac:dyDescent="0.2">
      <c r="B1408" s="27">
        <v>1405</v>
      </c>
      <c r="C1408" s="20" t="s">
        <v>5510</v>
      </c>
      <c r="D1408" s="20" t="s">
        <v>11</v>
      </c>
      <c r="E1408" s="20" t="s">
        <v>5511</v>
      </c>
      <c r="F1408" s="22">
        <v>44685</v>
      </c>
      <c r="G1408" s="22">
        <v>46877</v>
      </c>
      <c r="H1408" s="34">
        <v>500</v>
      </c>
    </row>
    <row r="1409" spans="2:8" s="31" customFormat="1" x14ac:dyDescent="0.2">
      <c r="B1409" s="27">
        <v>1406</v>
      </c>
      <c r="C1409" s="20" t="s">
        <v>5569</v>
      </c>
      <c r="D1409" s="20" t="s">
        <v>11</v>
      </c>
      <c r="E1409" s="20" t="s">
        <v>5570</v>
      </c>
      <c r="F1409" s="22">
        <v>44713</v>
      </c>
      <c r="G1409" s="22">
        <v>46905</v>
      </c>
      <c r="H1409" s="34">
        <v>1000</v>
      </c>
    </row>
    <row r="1410" spans="2:8" s="31" customFormat="1" x14ac:dyDescent="0.2">
      <c r="B1410" s="27">
        <v>1407</v>
      </c>
      <c r="C1410" s="20" t="s">
        <v>1884</v>
      </c>
      <c r="D1410" s="20" t="s">
        <v>11</v>
      </c>
      <c r="E1410" s="20" t="s">
        <v>1885</v>
      </c>
      <c r="F1410" s="22">
        <v>43285</v>
      </c>
      <c r="G1410" s="22">
        <v>46938</v>
      </c>
      <c r="H1410" s="34">
        <f>2500+1000</f>
        <v>3500</v>
      </c>
    </row>
    <row r="1411" spans="2:8" s="31" customFormat="1" x14ac:dyDescent="0.2">
      <c r="B1411" s="27">
        <v>1408</v>
      </c>
      <c r="C1411" s="20" t="s">
        <v>1914</v>
      </c>
      <c r="D1411" s="20" t="s">
        <v>11</v>
      </c>
      <c r="E1411" s="20" t="s">
        <v>1915</v>
      </c>
      <c r="F1411" s="22">
        <v>43299</v>
      </c>
      <c r="G1411" s="22">
        <v>46952</v>
      </c>
      <c r="H1411" s="34">
        <v>2000</v>
      </c>
    </row>
    <row r="1412" spans="2:8" s="31" customFormat="1" x14ac:dyDescent="0.2">
      <c r="B1412" s="27">
        <v>1409</v>
      </c>
      <c r="C1412" s="20" t="s">
        <v>1987</v>
      </c>
      <c r="D1412" s="20" t="s">
        <v>11</v>
      </c>
      <c r="E1412" s="20" t="s">
        <v>1988</v>
      </c>
      <c r="F1412" s="22">
        <v>43346</v>
      </c>
      <c r="G1412" s="22">
        <v>46999</v>
      </c>
      <c r="H1412" s="34">
        <f>1500+1000+1000</f>
        <v>3500</v>
      </c>
    </row>
    <row r="1413" spans="2:8" s="31" customFormat="1" x14ac:dyDescent="0.2">
      <c r="B1413" s="27">
        <v>1410</v>
      </c>
      <c r="C1413" s="20" t="s">
        <v>5047</v>
      </c>
      <c r="D1413" s="20" t="s">
        <v>11</v>
      </c>
      <c r="E1413" s="20" t="s">
        <v>5048</v>
      </c>
      <c r="F1413" s="22">
        <v>44496</v>
      </c>
      <c r="G1413" s="22">
        <v>47053</v>
      </c>
      <c r="H1413" s="34">
        <v>1500</v>
      </c>
    </row>
    <row r="1414" spans="2:8" s="31" customFormat="1" x14ac:dyDescent="0.2">
      <c r="B1414" s="27">
        <v>1411</v>
      </c>
      <c r="C1414" s="20" t="s">
        <v>6212</v>
      </c>
      <c r="D1414" s="20" t="s">
        <v>11</v>
      </c>
      <c r="E1414" s="20" t="s">
        <v>6213</v>
      </c>
      <c r="F1414" s="22">
        <v>44930</v>
      </c>
      <c r="G1414" s="22">
        <v>47122</v>
      </c>
      <c r="H1414" s="34">
        <v>500</v>
      </c>
    </row>
    <row r="1415" spans="2:8" s="31" customFormat="1" x14ac:dyDescent="0.2">
      <c r="B1415" s="27">
        <v>1412</v>
      </c>
      <c r="C1415" s="20" t="s">
        <v>5287</v>
      </c>
      <c r="D1415" s="20" t="s">
        <v>11</v>
      </c>
      <c r="E1415" s="20" t="s">
        <v>5288</v>
      </c>
      <c r="F1415" s="22">
        <v>44594</v>
      </c>
      <c r="G1415" s="22">
        <v>47151</v>
      </c>
      <c r="H1415" s="34">
        <v>2500</v>
      </c>
    </row>
    <row r="1416" spans="2:8" s="31" customFormat="1" x14ac:dyDescent="0.2">
      <c r="B1416" s="27">
        <v>1413</v>
      </c>
      <c r="C1416" s="20" t="s">
        <v>4401</v>
      </c>
      <c r="D1416" s="20" t="s">
        <v>11</v>
      </c>
      <c r="E1416" s="20" t="s">
        <v>4402</v>
      </c>
      <c r="F1416" s="22">
        <v>44258</v>
      </c>
      <c r="G1416" s="22">
        <v>47180</v>
      </c>
      <c r="H1416" s="34">
        <v>1500</v>
      </c>
    </row>
    <row r="1417" spans="2:8" s="31" customFormat="1" x14ac:dyDescent="0.2">
      <c r="B1417" s="27">
        <v>1414</v>
      </c>
      <c r="C1417" s="20" t="s">
        <v>3318</v>
      </c>
      <c r="D1417" s="20" t="s">
        <v>11</v>
      </c>
      <c r="E1417" s="20" t="s">
        <v>3319</v>
      </c>
      <c r="F1417" s="22">
        <v>43908</v>
      </c>
      <c r="G1417" s="22">
        <v>47195</v>
      </c>
      <c r="H1417" s="34">
        <v>1039.8499999999999</v>
      </c>
    </row>
    <row r="1418" spans="2:8" s="31" customFormat="1" x14ac:dyDescent="0.2">
      <c r="B1418" s="27">
        <v>1415</v>
      </c>
      <c r="C1418" s="20" t="s">
        <v>5432</v>
      </c>
      <c r="D1418" s="20" t="s">
        <v>11</v>
      </c>
      <c r="E1418" s="20" t="s">
        <v>5433</v>
      </c>
      <c r="F1418" s="22">
        <v>44643</v>
      </c>
      <c r="G1418" s="22">
        <v>47200</v>
      </c>
      <c r="H1418" s="34">
        <v>1500</v>
      </c>
    </row>
    <row r="1419" spans="2:8" s="31" customFormat="1" x14ac:dyDescent="0.2">
      <c r="B1419" s="27">
        <v>1416</v>
      </c>
      <c r="C1419" s="20" t="s">
        <v>6501</v>
      </c>
      <c r="D1419" s="20" t="s">
        <v>11</v>
      </c>
      <c r="E1419" s="20" t="s">
        <v>6502</v>
      </c>
      <c r="F1419" s="22">
        <v>45008</v>
      </c>
      <c r="G1419" s="22">
        <v>47200</v>
      </c>
      <c r="H1419" s="34">
        <v>1000</v>
      </c>
    </row>
    <row r="1420" spans="2:8" s="31" customFormat="1" x14ac:dyDescent="0.2">
      <c r="B1420" s="27">
        <v>1417</v>
      </c>
      <c r="C1420" s="20" t="s">
        <v>6619</v>
      </c>
      <c r="D1420" s="20" t="s">
        <v>11</v>
      </c>
      <c r="E1420" s="20" t="s">
        <v>6620</v>
      </c>
      <c r="F1420" s="22">
        <v>45042</v>
      </c>
      <c r="G1420" s="22">
        <v>47234</v>
      </c>
      <c r="H1420" s="34">
        <v>1000</v>
      </c>
    </row>
    <row r="1421" spans="2:8" s="31" customFormat="1" x14ac:dyDescent="0.2">
      <c r="B1421" s="27">
        <v>1418</v>
      </c>
      <c r="C1421" s="20" t="s">
        <v>5520</v>
      </c>
      <c r="D1421" s="20" t="s">
        <v>11</v>
      </c>
      <c r="E1421" s="20" t="s">
        <v>5521</v>
      </c>
      <c r="F1421" s="22">
        <v>44692</v>
      </c>
      <c r="G1421" s="22">
        <v>47249</v>
      </c>
      <c r="H1421" s="34">
        <v>500</v>
      </c>
    </row>
    <row r="1422" spans="2:8" s="31" customFormat="1" x14ac:dyDescent="0.2">
      <c r="B1422" s="27">
        <v>1419</v>
      </c>
      <c r="C1422" s="20" t="s">
        <v>6698</v>
      </c>
      <c r="D1422" s="20" t="s">
        <v>11</v>
      </c>
      <c r="E1422" s="20" t="s">
        <v>6699</v>
      </c>
      <c r="F1422" s="22">
        <v>45077</v>
      </c>
      <c r="G1422" s="22">
        <v>47269</v>
      </c>
      <c r="H1422" s="34">
        <v>1000</v>
      </c>
    </row>
    <row r="1423" spans="2:8" s="31" customFormat="1" x14ac:dyDescent="0.2">
      <c r="B1423" s="27">
        <v>1420</v>
      </c>
      <c r="C1423" s="20" t="s">
        <v>2683</v>
      </c>
      <c r="D1423" s="20" t="s">
        <v>11</v>
      </c>
      <c r="E1423" s="20" t="s">
        <v>2684</v>
      </c>
      <c r="F1423" s="22">
        <v>43684</v>
      </c>
      <c r="G1423" s="22">
        <v>47337</v>
      </c>
      <c r="H1423" s="34">
        <v>1000</v>
      </c>
    </row>
    <row r="1424" spans="2:8" s="31" customFormat="1" x14ac:dyDescent="0.2">
      <c r="B1424" s="27">
        <v>1421</v>
      </c>
      <c r="C1424" s="20" t="s">
        <v>2705</v>
      </c>
      <c r="D1424" s="20" t="s">
        <v>11</v>
      </c>
      <c r="E1424" s="20" t="s">
        <v>2706</v>
      </c>
      <c r="F1424" s="22">
        <v>43691</v>
      </c>
      <c r="G1424" s="22">
        <v>47344</v>
      </c>
      <c r="H1424" s="34">
        <v>1500</v>
      </c>
    </row>
    <row r="1425" spans="2:8" s="31" customFormat="1" x14ac:dyDescent="0.2">
      <c r="B1425" s="27">
        <v>1422</v>
      </c>
      <c r="C1425" s="20" t="s">
        <v>2728</v>
      </c>
      <c r="D1425" s="20" t="s">
        <v>11</v>
      </c>
      <c r="E1425" s="20" t="s">
        <v>2706</v>
      </c>
      <c r="F1425" s="22">
        <v>43698</v>
      </c>
      <c r="G1425" s="22">
        <v>47351</v>
      </c>
      <c r="H1425" s="34">
        <v>500</v>
      </c>
    </row>
    <row r="1426" spans="2:8" s="31" customFormat="1" x14ac:dyDescent="0.2">
      <c r="B1426" s="27">
        <v>1423</v>
      </c>
      <c r="C1426" s="20" t="s">
        <v>2762</v>
      </c>
      <c r="D1426" s="20" t="s">
        <v>11</v>
      </c>
      <c r="E1426" s="20" t="s">
        <v>2763</v>
      </c>
      <c r="F1426" s="22">
        <v>43712</v>
      </c>
      <c r="G1426" s="22">
        <v>47365</v>
      </c>
      <c r="H1426" s="34">
        <v>1500</v>
      </c>
    </row>
    <row r="1427" spans="2:8" s="31" customFormat="1" x14ac:dyDescent="0.2">
      <c r="B1427" s="27">
        <v>1424</v>
      </c>
      <c r="C1427" s="20" t="s">
        <v>2825</v>
      </c>
      <c r="D1427" s="20" t="s">
        <v>11</v>
      </c>
      <c r="E1427" s="20" t="s">
        <v>2826</v>
      </c>
      <c r="F1427" s="22">
        <v>43733</v>
      </c>
      <c r="G1427" s="22">
        <v>47386</v>
      </c>
      <c r="H1427" s="34">
        <v>1000</v>
      </c>
    </row>
    <row r="1428" spans="2:8" s="31" customFormat="1" x14ac:dyDescent="0.2">
      <c r="B1428" s="27">
        <v>1425</v>
      </c>
      <c r="C1428" s="20" t="s">
        <v>2837</v>
      </c>
      <c r="D1428" s="20" t="s">
        <v>11</v>
      </c>
      <c r="E1428" s="20" t="s">
        <v>2838</v>
      </c>
      <c r="F1428" s="22">
        <v>43747</v>
      </c>
      <c r="G1428" s="22">
        <v>47400</v>
      </c>
      <c r="H1428" s="34">
        <f>2000+1000</f>
        <v>3000</v>
      </c>
    </row>
    <row r="1429" spans="2:8" s="31" customFormat="1" x14ac:dyDescent="0.2">
      <c r="B1429" s="27">
        <v>1426</v>
      </c>
      <c r="C1429" s="20" t="s">
        <v>5997</v>
      </c>
      <c r="D1429" s="20" t="s">
        <v>11</v>
      </c>
      <c r="E1429" s="20" t="s">
        <v>5998</v>
      </c>
      <c r="F1429" s="22">
        <v>44861</v>
      </c>
      <c r="G1429" s="22">
        <v>47418</v>
      </c>
      <c r="H1429" s="34">
        <v>1000</v>
      </c>
    </row>
    <row r="1430" spans="2:8" s="31" customFormat="1" x14ac:dyDescent="0.2">
      <c r="B1430" s="27">
        <v>1427</v>
      </c>
      <c r="C1430" s="20" t="s">
        <v>2975</v>
      </c>
      <c r="D1430" s="20" t="s">
        <v>11</v>
      </c>
      <c r="E1430" s="20" t="s">
        <v>2976</v>
      </c>
      <c r="F1430" s="22">
        <v>43803</v>
      </c>
      <c r="G1430" s="22">
        <v>47456</v>
      </c>
      <c r="H1430" s="34">
        <f>1000+1000</f>
        <v>2000</v>
      </c>
    </row>
    <row r="1431" spans="2:8" s="31" customFormat="1" x14ac:dyDescent="0.2">
      <c r="B1431" s="27">
        <v>1428</v>
      </c>
      <c r="C1431" s="20" t="s">
        <v>6135</v>
      </c>
      <c r="D1431" s="20" t="s">
        <v>11</v>
      </c>
      <c r="E1431" s="20" t="s">
        <v>6136</v>
      </c>
      <c r="F1431" s="22">
        <v>44909</v>
      </c>
      <c r="G1431" s="22">
        <v>47466</v>
      </c>
      <c r="H1431" s="34">
        <v>500</v>
      </c>
    </row>
    <row r="1432" spans="2:8" s="31" customFormat="1" x14ac:dyDescent="0.2">
      <c r="B1432" s="27">
        <v>1429</v>
      </c>
      <c r="C1432" s="20" t="s">
        <v>3052</v>
      </c>
      <c r="D1432" s="20" t="s">
        <v>11</v>
      </c>
      <c r="E1432" s="20" t="s">
        <v>3053</v>
      </c>
      <c r="F1432" s="22">
        <v>43838</v>
      </c>
      <c r="G1432" s="22">
        <v>47491</v>
      </c>
      <c r="H1432" s="34">
        <v>1500</v>
      </c>
    </row>
    <row r="1433" spans="2:8" s="31" customFormat="1" x14ac:dyDescent="0.2">
      <c r="B1433" s="27">
        <v>1430</v>
      </c>
      <c r="C1433" s="20" t="s">
        <v>6300</v>
      </c>
      <c r="D1433" s="20" t="s">
        <v>11</v>
      </c>
      <c r="E1433" s="20" t="s">
        <v>6301</v>
      </c>
      <c r="F1433" s="22">
        <v>44958</v>
      </c>
      <c r="G1433" s="22">
        <v>47515</v>
      </c>
      <c r="H1433" s="34">
        <v>2000</v>
      </c>
    </row>
    <row r="1434" spans="2:8" s="31" customFormat="1" x14ac:dyDescent="0.2">
      <c r="B1434" s="27">
        <v>1431</v>
      </c>
      <c r="C1434" s="20" t="s">
        <v>3346</v>
      </c>
      <c r="D1434" s="20" t="s">
        <v>11</v>
      </c>
      <c r="E1434" s="20" t="s">
        <v>3347</v>
      </c>
      <c r="F1434" s="22">
        <v>43914</v>
      </c>
      <c r="G1434" s="22">
        <v>47566</v>
      </c>
      <c r="H1434" s="34">
        <v>1456</v>
      </c>
    </row>
    <row r="1435" spans="2:8" s="31" customFormat="1" x14ac:dyDescent="0.2">
      <c r="B1435" s="27">
        <v>1432</v>
      </c>
      <c r="C1435" s="20" t="s">
        <v>3408</v>
      </c>
      <c r="D1435" s="20" t="s">
        <v>11</v>
      </c>
      <c r="E1435" s="20" t="s">
        <v>3409</v>
      </c>
      <c r="F1435" s="22">
        <v>43929</v>
      </c>
      <c r="G1435" s="22">
        <v>47581</v>
      </c>
      <c r="H1435" s="34">
        <v>5000</v>
      </c>
    </row>
    <row r="1436" spans="2:8" s="31" customFormat="1" x14ac:dyDescent="0.2">
      <c r="B1436" s="27">
        <v>1433</v>
      </c>
      <c r="C1436" s="20" t="s">
        <v>6599</v>
      </c>
      <c r="D1436" s="20" t="s">
        <v>11</v>
      </c>
      <c r="E1436" s="20" t="s">
        <v>6600</v>
      </c>
      <c r="F1436" s="22">
        <v>45035</v>
      </c>
      <c r="G1436" s="22">
        <v>47592</v>
      </c>
      <c r="H1436" s="34">
        <v>1000</v>
      </c>
    </row>
    <row r="1437" spans="2:8" s="31" customFormat="1" x14ac:dyDescent="0.2">
      <c r="B1437" s="27">
        <v>1434</v>
      </c>
      <c r="C1437" s="20" t="s">
        <v>5512</v>
      </c>
      <c r="D1437" s="20" t="s">
        <v>11</v>
      </c>
      <c r="E1437" s="20" t="s">
        <v>5513</v>
      </c>
      <c r="F1437" s="22">
        <v>44685</v>
      </c>
      <c r="G1437" s="22">
        <v>47607</v>
      </c>
      <c r="H1437" s="34">
        <v>1000</v>
      </c>
    </row>
    <row r="1438" spans="2:8" s="31" customFormat="1" x14ac:dyDescent="0.2">
      <c r="B1438" s="27">
        <v>1435</v>
      </c>
      <c r="C1438" s="20" t="s">
        <v>2633</v>
      </c>
      <c r="D1438" s="20" t="s">
        <v>11</v>
      </c>
      <c r="E1438" s="20" t="s">
        <v>2634</v>
      </c>
      <c r="F1438" s="22">
        <v>43663</v>
      </c>
      <c r="G1438" s="22">
        <v>47681</v>
      </c>
      <c r="H1438" s="34">
        <v>500</v>
      </c>
    </row>
    <row r="1439" spans="2:8" s="31" customFormat="1" x14ac:dyDescent="0.2">
      <c r="B1439" s="27">
        <v>1436</v>
      </c>
      <c r="C1439" s="20" t="s">
        <v>4844</v>
      </c>
      <c r="D1439" s="20" t="s">
        <v>11</v>
      </c>
      <c r="E1439" s="20" t="s">
        <v>4845</v>
      </c>
      <c r="F1439" s="22">
        <v>44426</v>
      </c>
      <c r="G1439" s="22">
        <v>47713</v>
      </c>
      <c r="H1439" s="34">
        <v>1000</v>
      </c>
    </row>
    <row r="1440" spans="2:8" s="31" customFormat="1" x14ac:dyDescent="0.2">
      <c r="B1440" s="27">
        <v>1437</v>
      </c>
      <c r="C1440" s="20" t="s">
        <v>5833</v>
      </c>
      <c r="D1440" s="20" t="s">
        <v>11</v>
      </c>
      <c r="E1440" s="20" t="s">
        <v>5834</v>
      </c>
      <c r="F1440" s="22">
        <v>44803</v>
      </c>
      <c r="G1440" s="22">
        <v>47725</v>
      </c>
      <c r="H1440" s="34">
        <v>500</v>
      </c>
    </row>
    <row r="1441" spans="2:8" s="31" customFormat="1" x14ac:dyDescent="0.2">
      <c r="B1441" s="27">
        <v>1438</v>
      </c>
      <c r="C1441" s="20" t="s">
        <v>3783</v>
      </c>
      <c r="D1441" s="20" t="s">
        <v>11</v>
      </c>
      <c r="E1441" s="20" t="s">
        <v>3784</v>
      </c>
      <c r="F1441" s="22">
        <v>44083</v>
      </c>
      <c r="G1441" s="22">
        <v>47735</v>
      </c>
      <c r="H1441" s="34">
        <v>1500</v>
      </c>
    </row>
    <row r="1442" spans="2:8" s="31" customFormat="1" x14ac:dyDescent="0.2">
      <c r="B1442" s="27">
        <v>1439</v>
      </c>
      <c r="C1442" s="20" t="s">
        <v>2839</v>
      </c>
      <c r="D1442" s="20" t="s">
        <v>11</v>
      </c>
      <c r="E1442" s="20" t="s">
        <v>2840</v>
      </c>
      <c r="F1442" s="22">
        <v>43747</v>
      </c>
      <c r="G1442" s="22">
        <v>47765</v>
      </c>
      <c r="H1442" s="34">
        <v>1500</v>
      </c>
    </row>
    <row r="1443" spans="2:8" s="31" customFormat="1" x14ac:dyDescent="0.2">
      <c r="B1443" s="27">
        <v>1440</v>
      </c>
      <c r="C1443" s="20" t="s">
        <v>6045</v>
      </c>
      <c r="D1443" s="20" t="s">
        <v>11</v>
      </c>
      <c r="E1443" s="20" t="s">
        <v>6046</v>
      </c>
      <c r="F1443" s="22">
        <v>44874</v>
      </c>
      <c r="G1443" s="22">
        <v>47796</v>
      </c>
      <c r="H1443" s="34">
        <v>500</v>
      </c>
    </row>
    <row r="1444" spans="2:8" s="31" customFormat="1" x14ac:dyDescent="0.2">
      <c r="B1444" s="27">
        <v>1441</v>
      </c>
      <c r="C1444" s="20" t="s">
        <v>4039</v>
      </c>
      <c r="D1444" s="20" t="s">
        <v>11</v>
      </c>
      <c r="E1444" s="20" t="s">
        <v>4040</v>
      </c>
      <c r="F1444" s="22">
        <v>44146</v>
      </c>
      <c r="G1444" s="22">
        <v>47798</v>
      </c>
      <c r="H1444" s="34">
        <v>2000</v>
      </c>
    </row>
    <row r="1445" spans="2:8" s="31" customFormat="1" x14ac:dyDescent="0.2">
      <c r="B1445" s="27">
        <v>1442</v>
      </c>
      <c r="C1445" s="20" t="s">
        <v>6108</v>
      </c>
      <c r="D1445" s="20" t="s">
        <v>11</v>
      </c>
      <c r="E1445" s="20" t="s">
        <v>6109</v>
      </c>
      <c r="F1445" s="22">
        <v>44895</v>
      </c>
      <c r="G1445" s="22">
        <v>47817</v>
      </c>
      <c r="H1445" s="34">
        <v>1000</v>
      </c>
    </row>
    <row r="1446" spans="2:8" s="31" customFormat="1" x14ac:dyDescent="0.2">
      <c r="B1446" s="27">
        <v>1443</v>
      </c>
      <c r="C1446" s="20" t="s">
        <v>6153</v>
      </c>
      <c r="D1446" s="20" t="s">
        <v>11</v>
      </c>
      <c r="E1446" s="20" t="s">
        <v>6154</v>
      </c>
      <c r="F1446" s="22">
        <v>44916</v>
      </c>
      <c r="G1446" s="22">
        <v>47838</v>
      </c>
      <c r="H1446" s="34">
        <v>500</v>
      </c>
    </row>
    <row r="1447" spans="2:8" s="31" customFormat="1" x14ac:dyDescent="0.2">
      <c r="B1447" s="27">
        <v>1444</v>
      </c>
      <c r="C1447" s="20" t="s">
        <v>6214</v>
      </c>
      <c r="D1447" s="20" t="s">
        <v>11</v>
      </c>
      <c r="E1447" s="20" t="s">
        <v>6215</v>
      </c>
      <c r="F1447" s="22">
        <v>44930</v>
      </c>
      <c r="G1447" s="22">
        <v>47852</v>
      </c>
      <c r="H1447" s="34">
        <v>500</v>
      </c>
    </row>
    <row r="1448" spans="2:8" s="31" customFormat="1" x14ac:dyDescent="0.2">
      <c r="B1448" s="27">
        <v>1445</v>
      </c>
      <c r="C1448" s="20" t="s">
        <v>6262</v>
      </c>
      <c r="D1448" s="20" t="s">
        <v>11</v>
      </c>
      <c r="E1448" s="20" t="s">
        <v>6263</v>
      </c>
      <c r="F1448" s="22">
        <v>44951</v>
      </c>
      <c r="G1448" s="22">
        <v>47873</v>
      </c>
      <c r="H1448" s="34">
        <v>500</v>
      </c>
    </row>
    <row r="1449" spans="2:8" s="31" customFormat="1" x14ac:dyDescent="0.2">
      <c r="B1449" s="27">
        <v>1446</v>
      </c>
      <c r="C1449" s="20" t="s">
        <v>6360</v>
      </c>
      <c r="D1449" s="20" t="s">
        <v>11</v>
      </c>
      <c r="E1449" s="20" t="s">
        <v>6361</v>
      </c>
      <c r="F1449" s="22">
        <v>44972</v>
      </c>
      <c r="G1449" s="22">
        <v>47894</v>
      </c>
      <c r="H1449" s="34">
        <v>1000</v>
      </c>
    </row>
    <row r="1450" spans="2:8" s="31" customFormat="1" x14ac:dyDescent="0.2">
      <c r="B1450" s="27">
        <v>1447</v>
      </c>
      <c r="C1450" s="20" t="s">
        <v>4468</v>
      </c>
      <c r="D1450" s="20" t="s">
        <v>11</v>
      </c>
      <c r="E1450" s="20" t="s">
        <v>4469</v>
      </c>
      <c r="F1450" s="22">
        <v>44272</v>
      </c>
      <c r="G1450" s="22">
        <v>47924</v>
      </c>
      <c r="H1450" s="34">
        <v>500</v>
      </c>
    </row>
    <row r="1451" spans="2:8" s="31" customFormat="1" x14ac:dyDescent="0.2">
      <c r="B1451" s="27">
        <v>1448</v>
      </c>
      <c r="C1451" s="20" t="s">
        <v>6539</v>
      </c>
      <c r="D1451" s="20" t="s">
        <v>11</v>
      </c>
      <c r="E1451" s="20" t="s">
        <v>6540</v>
      </c>
      <c r="F1451" s="22">
        <v>45014</v>
      </c>
      <c r="G1451" s="22">
        <v>47936</v>
      </c>
      <c r="H1451" s="34">
        <v>1000</v>
      </c>
    </row>
    <row r="1452" spans="2:8" s="31" customFormat="1" x14ac:dyDescent="0.2">
      <c r="B1452" s="27">
        <v>1449</v>
      </c>
      <c r="C1452" s="20" t="s">
        <v>6652</v>
      </c>
      <c r="D1452" s="20" t="s">
        <v>11</v>
      </c>
      <c r="E1452" s="20" t="s">
        <v>6653</v>
      </c>
      <c r="F1452" s="22">
        <v>45056</v>
      </c>
      <c r="G1452" s="22">
        <v>47978</v>
      </c>
      <c r="H1452" s="34">
        <v>1000</v>
      </c>
    </row>
    <row r="1453" spans="2:8" s="31" customFormat="1" x14ac:dyDescent="0.2">
      <c r="B1453" s="27">
        <v>1450</v>
      </c>
      <c r="C1453" s="20" t="s">
        <v>4577</v>
      </c>
      <c r="D1453" s="20" t="s">
        <v>11</v>
      </c>
      <c r="E1453" s="20" t="s">
        <v>4578</v>
      </c>
      <c r="F1453" s="22">
        <v>44328</v>
      </c>
      <c r="G1453" s="22">
        <v>47980</v>
      </c>
      <c r="H1453" s="34">
        <v>1000</v>
      </c>
    </row>
    <row r="1454" spans="2:8" s="31" customFormat="1" x14ac:dyDescent="0.2">
      <c r="B1454" s="27">
        <v>1451</v>
      </c>
      <c r="C1454" s="20" t="s">
        <v>6770</v>
      </c>
      <c r="D1454" s="20" t="s">
        <v>11</v>
      </c>
      <c r="E1454" s="20" t="s">
        <v>6771</v>
      </c>
      <c r="F1454" s="22">
        <v>45091</v>
      </c>
      <c r="G1454" s="22">
        <v>48013</v>
      </c>
      <c r="H1454" s="34">
        <v>750</v>
      </c>
    </row>
    <row r="1455" spans="2:8" s="31" customFormat="1" x14ac:dyDescent="0.2">
      <c r="B1455" s="27">
        <v>1452</v>
      </c>
      <c r="C1455" s="20" t="s">
        <v>2597</v>
      </c>
      <c r="D1455" s="20" t="s">
        <v>11</v>
      </c>
      <c r="E1455" s="20" t="s">
        <v>2598</v>
      </c>
      <c r="F1455" s="22">
        <v>43649</v>
      </c>
      <c r="G1455" s="22">
        <v>48032</v>
      </c>
      <c r="H1455" s="34">
        <v>2000</v>
      </c>
    </row>
    <row r="1456" spans="2:8" s="31" customFormat="1" x14ac:dyDescent="0.2">
      <c r="B1456" s="27">
        <v>1453</v>
      </c>
      <c r="C1456" s="20" t="s">
        <v>4820</v>
      </c>
      <c r="D1456" s="20" t="s">
        <v>11</v>
      </c>
      <c r="E1456" s="20" t="s">
        <v>4821</v>
      </c>
      <c r="F1456" s="22">
        <v>44412</v>
      </c>
      <c r="G1456" s="22">
        <v>48064</v>
      </c>
      <c r="H1456" s="34">
        <v>1500</v>
      </c>
    </row>
    <row r="1457" spans="2:8" s="31" customFormat="1" x14ac:dyDescent="0.2">
      <c r="B1457" s="27">
        <v>1454</v>
      </c>
      <c r="C1457" s="20" t="s">
        <v>4873</v>
      </c>
      <c r="D1457" s="20" t="s">
        <v>11</v>
      </c>
      <c r="E1457" s="20" t="s">
        <v>4874</v>
      </c>
      <c r="F1457" s="22">
        <v>44440</v>
      </c>
      <c r="G1457" s="22">
        <v>48092</v>
      </c>
      <c r="H1457" s="34">
        <v>1000</v>
      </c>
    </row>
    <row r="1458" spans="2:8" s="31" customFormat="1" x14ac:dyDescent="0.2">
      <c r="B1458" s="27">
        <v>1455</v>
      </c>
      <c r="C1458" s="20" t="s">
        <v>5029</v>
      </c>
      <c r="D1458" s="20" t="s">
        <v>11</v>
      </c>
      <c r="E1458" s="20" t="s">
        <v>5030</v>
      </c>
      <c r="F1458" s="22">
        <v>44489</v>
      </c>
      <c r="G1458" s="22">
        <v>48141</v>
      </c>
      <c r="H1458" s="34">
        <v>1500</v>
      </c>
    </row>
    <row r="1459" spans="2:8" s="31" customFormat="1" x14ac:dyDescent="0.2">
      <c r="B1459" s="27">
        <v>1456</v>
      </c>
      <c r="C1459" s="20" t="s">
        <v>6078</v>
      </c>
      <c r="D1459" s="20" t="s">
        <v>11</v>
      </c>
      <c r="E1459" s="20" t="s">
        <v>6079</v>
      </c>
      <c r="F1459" s="22">
        <v>44888</v>
      </c>
      <c r="G1459" s="22">
        <v>48175</v>
      </c>
      <c r="H1459" s="34">
        <v>1000</v>
      </c>
    </row>
    <row r="1460" spans="2:8" s="31" customFormat="1" x14ac:dyDescent="0.2">
      <c r="B1460" s="27">
        <v>1457</v>
      </c>
      <c r="C1460" s="20" t="s">
        <v>5201</v>
      </c>
      <c r="D1460" s="20" t="s">
        <v>11</v>
      </c>
      <c r="E1460" s="20" t="s">
        <v>5202</v>
      </c>
      <c r="F1460" s="22">
        <v>44566</v>
      </c>
      <c r="G1460" s="22">
        <v>48218</v>
      </c>
      <c r="H1460" s="34">
        <v>1500</v>
      </c>
    </row>
    <row r="1461" spans="2:8" s="31" customFormat="1" x14ac:dyDescent="0.2">
      <c r="B1461" s="27">
        <v>1458</v>
      </c>
      <c r="C1461" s="20" t="s">
        <v>6400</v>
      </c>
      <c r="D1461" s="20" t="s">
        <v>11</v>
      </c>
      <c r="E1461" s="20" t="s">
        <v>6401</v>
      </c>
      <c r="F1461" s="22">
        <v>44986</v>
      </c>
      <c r="G1461" s="22">
        <v>48274</v>
      </c>
      <c r="H1461" s="34">
        <v>2000</v>
      </c>
    </row>
    <row r="1462" spans="2:8" s="31" customFormat="1" x14ac:dyDescent="0.2">
      <c r="B1462" s="27">
        <v>1459</v>
      </c>
      <c r="C1462" s="20" t="s">
        <v>5394</v>
      </c>
      <c r="D1462" s="20" t="s">
        <v>11</v>
      </c>
      <c r="E1462" s="20" t="s">
        <v>5395</v>
      </c>
      <c r="F1462" s="22">
        <v>44629</v>
      </c>
      <c r="G1462" s="22">
        <v>48282</v>
      </c>
      <c r="H1462" s="34">
        <v>1500</v>
      </c>
    </row>
    <row r="1463" spans="2:8" s="31" customFormat="1" x14ac:dyDescent="0.2">
      <c r="B1463" s="27">
        <v>1460</v>
      </c>
      <c r="C1463" s="20" t="s">
        <v>6472</v>
      </c>
      <c r="D1463" s="20" t="s">
        <v>11</v>
      </c>
      <c r="E1463" s="20" t="s">
        <v>6473</v>
      </c>
      <c r="F1463" s="22">
        <v>45000</v>
      </c>
      <c r="G1463" s="22">
        <v>48288</v>
      </c>
      <c r="H1463" s="34">
        <v>2000</v>
      </c>
    </row>
    <row r="1464" spans="2:8" s="31" customFormat="1" x14ac:dyDescent="0.2">
      <c r="B1464" s="27">
        <v>1461</v>
      </c>
      <c r="C1464" s="20" t="s">
        <v>5434</v>
      </c>
      <c r="D1464" s="20" t="s">
        <v>11</v>
      </c>
      <c r="E1464" s="20" t="s">
        <v>5435</v>
      </c>
      <c r="F1464" s="22">
        <v>44643</v>
      </c>
      <c r="G1464" s="22">
        <v>48296</v>
      </c>
      <c r="H1464" s="34">
        <v>2000</v>
      </c>
    </row>
    <row r="1465" spans="2:8" s="31" customFormat="1" x14ac:dyDescent="0.2">
      <c r="B1465" s="27">
        <v>1462</v>
      </c>
      <c r="C1465" s="20" t="s">
        <v>6503</v>
      </c>
      <c r="D1465" s="20" t="s">
        <v>11</v>
      </c>
      <c r="E1465" s="20" t="s">
        <v>6504</v>
      </c>
      <c r="F1465" s="22">
        <v>45008</v>
      </c>
      <c r="G1465" s="22">
        <v>48296</v>
      </c>
      <c r="H1465" s="34">
        <v>1000</v>
      </c>
    </row>
    <row r="1466" spans="2:8" s="31" customFormat="1" x14ac:dyDescent="0.2">
      <c r="B1466" s="27">
        <v>1463</v>
      </c>
      <c r="C1466" s="20" t="s">
        <v>4594</v>
      </c>
      <c r="D1466" s="20" t="s">
        <v>11</v>
      </c>
      <c r="E1466" s="20" t="s">
        <v>4595</v>
      </c>
      <c r="F1466" s="22">
        <v>44335</v>
      </c>
      <c r="G1466" s="22">
        <v>48353</v>
      </c>
      <c r="H1466" s="34">
        <v>1500</v>
      </c>
    </row>
    <row r="1467" spans="2:8" s="31" customFormat="1" x14ac:dyDescent="0.2">
      <c r="B1467" s="27">
        <v>1464</v>
      </c>
      <c r="C1467" s="20" t="s">
        <v>5571</v>
      </c>
      <c r="D1467" s="20" t="s">
        <v>11</v>
      </c>
      <c r="E1467" s="20" t="s">
        <v>5572</v>
      </c>
      <c r="F1467" s="22">
        <v>44713</v>
      </c>
      <c r="G1467" s="22">
        <v>48366</v>
      </c>
      <c r="H1467" s="34">
        <v>1000</v>
      </c>
    </row>
    <row r="1468" spans="2:8" s="31" customFormat="1" x14ac:dyDescent="0.2">
      <c r="B1468" s="27">
        <v>1465</v>
      </c>
      <c r="C1468" s="20" t="s">
        <v>5603</v>
      </c>
      <c r="D1468" s="20" t="s">
        <v>11</v>
      </c>
      <c r="E1468" s="20" t="s">
        <v>5604</v>
      </c>
      <c r="F1468" s="22">
        <v>44727</v>
      </c>
      <c r="G1468" s="22">
        <v>48380</v>
      </c>
      <c r="H1468" s="34">
        <v>1000</v>
      </c>
    </row>
    <row r="1469" spans="2:8" s="31" customFormat="1" x14ac:dyDescent="0.2">
      <c r="B1469" s="27">
        <v>1466</v>
      </c>
      <c r="C1469" s="20" t="s">
        <v>5642</v>
      </c>
      <c r="D1469" s="20" t="s">
        <v>11</v>
      </c>
      <c r="E1469" s="20" t="s">
        <v>5643</v>
      </c>
      <c r="F1469" s="22">
        <v>44741</v>
      </c>
      <c r="G1469" s="22">
        <v>48394</v>
      </c>
      <c r="H1469" s="34">
        <v>2000</v>
      </c>
    </row>
    <row r="1470" spans="2:8" s="31" customFormat="1" x14ac:dyDescent="0.2">
      <c r="B1470" s="27">
        <v>1467</v>
      </c>
      <c r="C1470" s="20" t="s">
        <v>6873</v>
      </c>
      <c r="D1470" s="20" t="s">
        <v>11</v>
      </c>
      <c r="E1470" s="20" t="s">
        <v>6874</v>
      </c>
      <c r="F1470" s="22">
        <v>45119</v>
      </c>
      <c r="G1470" s="22">
        <v>48407</v>
      </c>
      <c r="H1470" s="34">
        <v>1000</v>
      </c>
    </row>
    <row r="1471" spans="2:8" s="31" customFormat="1" x14ac:dyDescent="0.2">
      <c r="B1471" s="27">
        <v>1468</v>
      </c>
      <c r="C1471" s="20" t="s">
        <v>5686</v>
      </c>
      <c r="D1471" s="20" t="s">
        <v>11</v>
      </c>
      <c r="E1471" s="20" t="s">
        <v>5572</v>
      </c>
      <c r="F1471" s="22">
        <v>44755</v>
      </c>
      <c r="G1471" s="22">
        <v>48408</v>
      </c>
      <c r="H1471" s="34">
        <v>1000</v>
      </c>
    </row>
    <row r="1472" spans="2:8" s="31" customFormat="1" x14ac:dyDescent="0.2">
      <c r="B1472" s="27">
        <v>1469</v>
      </c>
      <c r="C1472" s="20" t="s">
        <v>5724</v>
      </c>
      <c r="D1472" s="20" t="s">
        <v>11</v>
      </c>
      <c r="E1472" s="20" t="s">
        <v>5572</v>
      </c>
      <c r="F1472" s="22">
        <v>44769</v>
      </c>
      <c r="G1472" s="22">
        <v>48422</v>
      </c>
      <c r="H1472" s="34">
        <v>1000</v>
      </c>
    </row>
    <row r="1473" spans="2:8" s="31" customFormat="1" x14ac:dyDescent="0.2">
      <c r="B1473" s="27">
        <v>1470</v>
      </c>
      <c r="C1473" s="20" t="s">
        <v>5792</v>
      </c>
      <c r="D1473" s="20" t="s">
        <v>11</v>
      </c>
      <c r="E1473" s="20" t="s">
        <v>5793</v>
      </c>
      <c r="F1473" s="22">
        <v>44783</v>
      </c>
      <c r="G1473" s="22">
        <v>48436</v>
      </c>
      <c r="H1473" s="34">
        <v>500</v>
      </c>
    </row>
    <row r="1474" spans="2:8" s="31" customFormat="1" x14ac:dyDescent="0.2">
      <c r="B1474" s="27">
        <v>1471</v>
      </c>
      <c r="C1474" s="20" t="s">
        <v>5835</v>
      </c>
      <c r="D1474" s="20" t="s">
        <v>11</v>
      </c>
      <c r="E1474" s="20" t="s">
        <v>5836</v>
      </c>
      <c r="F1474" s="22">
        <v>44803</v>
      </c>
      <c r="G1474" s="22">
        <v>48456</v>
      </c>
      <c r="H1474" s="34">
        <v>1000</v>
      </c>
    </row>
    <row r="1475" spans="2:8" s="31" customFormat="1" x14ac:dyDescent="0.2">
      <c r="B1475" s="27">
        <v>1472</v>
      </c>
      <c r="C1475" s="20" t="s">
        <v>5867</v>
      </c>
      <c r="D1475" s="20" t="s">
        <v>11</v>
      </c>
      <c r="E1475" s="20" t="s">
        <v>5868</v>
      </c>
      <c r="F1475" s="22">
        <v>44818</v>
      </c>
      <c r="G1475" s="22">
        <v>48471</v>
      </c>
      <c r="H1475" s="34">
        <v>1000</v>
      </c>
    </row>
    <row r="1476" spans="2:8" s="31" customFormat="1" x14ac:dyDescent="0.2">
      <c r="B1476" s="27">
        <v>1473</v>
      </c>
      <c r="C1476" s="20" t="s">
        <v>5908</v>
      </c>
      <c r="D1476" s="20" t="s">
        <v>11</v>
      </c>
      <c r="E1476" s="20" t="s">
        <v>5909</v>
      </c>
      <c r="F1476" s="22">
        <v>44832</v>
      </c>
      <c r="G1476" s="22">
        <v>48485</v>
      </c>
      <c r="H1476" s="34">
        <v>1500</v>
      </c>
    </row>
    <row r="1477" spans="2:8" s="31" customFormat="1" x14ac:dyDescent="0.2">
      <c r="B1477" s="27">
        <v>1474</v>
      </c>
      <c r="C1477" s="20" t="s">
        <v>5966</v>
      </c>
      <c r="D1477" s="20" t="s">
        <v>11</v>
      </c>
      <c r="E1477" s="20" t="s">
        <v>5967</v>
      </c>
      <c r="F1477" s="22">
        <v>44846</v>
      </c>
      <c r="G1477" s="22">
        <v>48499</v>
      </c>
      <c r="H1477" s="34">
        <v>1000</v>
      </c>
    </row>
    <row r="1478" spans="2:8" s="31" customFormat="1" x14ac:dyDescent="0.2">
      <c r="B1478" s="27">
        <v>1475</v>
      </c>
      <c r="C1478" s="20" t="s">
        <v>5999</v>
      </c>
      <c r="D1478" s="20" t="s">
        <v>11</v>
      </c>
      <c r="E1478" s="20" t="s">
        <v>6000</v>
      </c>
      <c r="F1478" s="22">
        <v>44861</v>
      </c>
      <c r="G1478" s="22">
        <v>48514</v>
      </c>
      <c r="H1478" s="34">
        <v>500</v>
      </c>
    </row>
    <row r="1479" spans="2:8" s="31" customFormat="1" x14ac:dyDescent="0.2">
      <c r="B1479" s="27">
        <v>1476</v>
      </c>
      <c r="C1479" s="20" t="s">
        <v>6155</v>
      </c>
      <c r="D1479" s="20" t="s">
        <v>11</v>
      </c>
      <c r="E1479" s="20" t="s">
        <v>6156</v>
      </c>
      <c r="F1479" s="22">
        <v>44916</v>
      </c>
      <c r="G1479" s="22">
        <v>48569</v>
      </c>
      <c r="H1479" s="34">
        <v>500</v>
      </c>
    </row>
    <row r="1480" spans="2:8" s="31" customFormat="1" x14ac:dyDescent="0.2">
      <c r="B1480" s="27">
        <v>1477</v>
      </c>
      <c r="C1480" s="20" t="s">
        <v>6216</v>
      </c>
      <c r="D1480" s="20" t="s">
        <v>11</v>
      </c>
      <c r="E1480" s="20" t="s">
        <v>6217</v>
      </c>
      <c r="F1480" s="22">
        <v>44930</v>
      </c>
      <c r="G1480" s="22">
        <v>48583</v>
      </c>
      <c r="H1480" s="34">
        <v>500</v>
      </c>
    </row>
    <row r="1481" spans="2:8" s="31" customFormat="1" x14ac:dyDescent="0.2">
      <c r="B1481" s="27">
        <v>1478</v>
      </c>
      <c r="C1481" s="20" t="s">
        <v>6264</v>
      </c>
      <c r="D1481" s="20" t="s">
        <v>11</v>
      </c>
      <c r="E1481" s="20" t="s">
        <v>6265</v>
      </c>
      <c r="F1481" s="22">
        <v>44951</v>
      </c>
      <c r="G1481" s="22">
        <v>48604</v>
      </c>
      <c r="H1481" s="34">
        <v>500</v>
      </c>
    </row>
    <row r="1482" spans="2:8" s="31" customFormat="1" x14ac:dyDescent="0.2">
      <c r="B1482" s="27">
        <v>1479</v>
      </c>
      <c r="C1482" s="20" t="s">
        <v>6302</v>
      </c>
      <c r="D1482" s="20" t="s">
        <v>11</v>
      </c>
      <c r="E1482" s="20" t="s">
        <v>6303</v>
      </c>
      <c r="F1482" s="22">
        <v>44958</v>
      </c>
      <c r="G1482" s="22">
        <v>48611</v>
      </c>
      <c r="H1482" s="34">
        <v>2000</v>
      </c>
    </row>
    <row r="1483" spans="2:8" s="31" customFormat="1" x14ac:dyDescent="0.2">
      <c r="B1483" s="27">
        <v>1480</v>
      </c>
      <c r="C1483" s="20" t="s">
        <v>6383</v>
      </c>
      <c r="D1483" s="20" t="s">
        <v>11</v>
      </c>
      <c r="E1483" s="20" t="s">
        <v>6265</v>
      </c>
      <c r="F1483" s="22">
        <v>44979</v>
      </c>
      <c r="G1483" s="22">
        <v>48632</v>
      </c>
      <c r="H1483" s="34">
        <v>1000</v>
      </c>
    </row>
    <row r="1484" spans="2:8" s="31" customFormat="1" x14ac:dyDescent="0.2">
      <c r="B1484" s="27">
        <v>1481</v>
      </c>
      <c r="C1484" s="20" t="s">
        <v>6541</v>
      </c>
      <c r="D1484" s="20" t="s">
        <v>11</v>
      </c>
      <c r="E1484" s="20" t="s">
        <v>6542</v>
      </c>
      <c r="F1484" s="22">
        <v>45014</v>
      </c>
      <c r="G1484" s="22">
        <v>48667</v>
      </c>
      <c r="H1484" s="34">
        <v>1658</v>
      </c>
    </row>
    <row r="1485" spans="2:8" s="31" customFormat="1" x14ac:dyDescent="0.2">
      <c r="B1485" s="27">
        <v>1482</v>
      </c>
      <c r="C1485" s="20" t="s">
        <v>5522</v>
      </c>
      <c r="D1485" s="20" t="s">
        <v>11</v>
      </c>
      <c r="E1485" s="20" t="s">
        <v>5523</v>
      </c>
      <c r="F1485" s="22">
        <v>44692</v>
      </c>
      <c r="G1485" s="22">
        <v>48710</v>
      </c>
      <c r="H1485" s="34">
        <v>500</v>
      </c>
    </row>
    <row r="1486" spans="2:8" s="31" customFormat="1" x14ac:dyDescent="0.2">
      <c r="B1486" s="27">
        <v>1483</v>
      </c>
      <c r="C1486" s="20" t="s">
        <v>6676</v>
      </c>
      <c r="D1486" s="20" t="s">
        <v>11</v>
      </c>
      <c r="E1486" s="20" t="s">
        <v>6677</v>
      </c>
      <c r="F1486" s="22">
        <v>45070</v>
      </c>
      <c r="G1486" s="22">
        <v>48723</v>
      </c>
      <c r="H1486" s="34">
        <v>1000</v>
      </c>
    </row>
    <row r="1487" spans="2:8" s="31" customFormat="1" x14ac:dyDescent="0.2">
      <c r="B1487" s="27">
        <v>1484</v>
      </c>
      <c r="C1487" s="20" t="s">
        <v>6700</v>
      </c>
      <c r="D1487" s="20" t="s">
        <v>11</v>
      </c>
      <c r="E1487" s="20" t="s">
        <v>6701</v>
      </c>
      <c r="F1487" s="22">
        <v>45077</v>
      </c>
      <c r="G1487" s="22">
        <v>48730</v>
      </c>
      <c r="H1487" s="34">
        <v>1000</v>
      </c>
    </row>
    <row r="1488" spans="2:8" s="31" customFormat="1" x14ac:dyDescent="0.2">
      <c r="B1488" s="27">
        <v>1485</v>
      </c>
      <c r="C1488" s="20" t="s">
        <v>4630</v>
      </c>
      <c r="D1488" s="20" t="s">
        <v>11</v>
      </c>
      <c r="E1488" s="20" t="s">
        <v>4631</v>
      </c>
      <c r="F1488" s="22">
        <v>44349</v>
      </c>
      <c r="G1488" s="22">
        <v>48732</v>
      </c>
      <c r="H1488" s="34">
        <v>2000</v>
      </c>
    </row>
    <row r="1489" spans="2:8" s="31" customFormat="1" x14ac:dyDescent="0.2">
      <c r="B1489" s="27">
        <v>1486</v>
      </c>
      <c r="C1489" s="20" t="s">
        <v>6747</v>
      </c>
      <c r="D1489" s="20" t="s">
        <v>11</v>
      </c>
      <c r="E1489" s="20" t="s">
        <v>6748</v>
      </c>
      <c r="F1489" s="22">
        <v>45084</v>
      </c>
      <c r="G1489" s="22">
        <v>48737</v>
      </c>
      <c r="H1489" s="34">
        <v>1000</v>
      </c>
    </row>
    <row r="1490" spans="2:8" s="31" customFormat="1" x14ac:dyDescent="0.2">
      <c r="B1490" s="27">
        <v>1487</v>
      </c>
      <c r="C1490" s="20" t="s">
        <v>6772</v>
      </c>
      <c r="D1490" s="20" t="s">
        <v>11</v>
      </c>
      <c r="E1490" s="20" t="s">
        <v>6701</v>
      </c>
      <c r="F1490" s="22">
        <v>45091</v>
      </c>
      <c r="G1490" s="22">
        <v>48744</v>
      </c>
      <c r="H1490" s="34">
        <v>750</v>
      </c>
    </row>
    <row r="1491" spans="2:8" s="31" customFormat="1" x14ac:dyDescent="0.2">
      <c r="B1491" s="27">
        <v>1488</v>
      </c>
      <c r="C1491" s="20" t="s">
        <v>6816</v>
      </c>
      <c r="D1491" s="20" t="s">
        <v>11</v>
      </c>
      <c r="E1491" s="20" t="s">
        <v>6817</v>
      </c>
      <c r="F1491" s="22">
        <v>45105</v>
      </c>
      <c r="G1491" s="22">
        <v>48758</v>
      </c>
      <c r="H1491" s="34">
        <v>1000</v>
      </c>
    </row>
    <row r="1492" spans="2:8" s="31" customFormat="1" x14ac:dyDescent="0.2">
      <c r="B1492" s="27">
        <v>1489</v>
      </c>
      <c r="C1492" s="20" t="s">
        <v>6952</v>
      </c>
      <c r="D1492" s="20" t="s">
        <v>11</v>
      </c>
      <c r="E1492" s="20" t="s">
        <v>6953</v>
      </c>
      <c r="F1492" s="22">
        <v>45155</v>
      </c>
      <c r="G1492" s="22">
        <v>48808</v>
      </c>
      <c r="H1492" s="34">
        <v>1500</v>
      </c>
    </row>
    <row r="1493" spans="2:8" s="31" customFormat="1" x14ac:dyDescent="0.2">
      <c r="B1493" s="27">
        <v>1490</v>
      </c>
      <c r="C1493" s="20" t="s">
        <v>6990</v>
      </c>
      <c r="D1493" s="20" t="s">
        <v>11</v>
      </c>
      <c r="E1493" s="20" t="s">
        <v>6991</v>
      </c>
      <c r="F1493" s="22">
        <v>45168</v>
      </c>
      <c r="G1493" s="22">
        <v>48821</v>
      </c>
      <c r="H1493" s="34">
        <v>1500</v>
      </c>
    </row>
    <row r="1494" spans="2:8" s="31" customFormat="1" x14ac:dyDescent="0.2">
      <c r="B1494" s="27">
        <v>1491</v>
      </c>
      <c r="C1494" s="20" t="s">
        <v>7037</v>
      </c>
      <c r="D1494" s="20" t="s">
        <v>11</v>
      </c>
      <c r="E1494" s="20" t="s">
        <v>7038</v>
      </c>
      <c r="F1494" s="22">
        <v>45182</v>
      </c>
      <c r="G1494" s="22">
        <v>48835</v>
      </c>
      <c r="H1494" s="34">
        <v>1500</v>
      </c>
    </row>
    <row r="1495" spans="2:8" s="31" customFormat="1" x14ac:dyDescent="0.2">
      <c r="B1495" s="27">
        <v>1492</v>
      </c>
      <c r="C1495" s="20" t="s">
        <v>7065</v>
      </c>
      <c r="D1495" s="20" t="s">
        <v>11</v>
      </c>
      <c r="E1495" s="20" t="s">
        <v>7066</v>
      </c>
      <c r="F1495" s="22">
        <v>45191</v>
      </c>
      <c r="G1495" s="22">
        <v>48844</v>
      </c>
      <c r="H1495" s="34">
        <v>1000</v>
      </c>
    </row>
    <row r="1496" spans="2:8" s="31" customFormat="1" x14ac:dyDescent="0.2">
      <c r="B1496" s="27">
        <v>1493</v>
      </c>
      <c r="C1496" s="20" t="s">
        <v>7085</v>
      </c>
      <c r="D1496" s="20" t="s">
        <v>11</v>
      </c>
      <c r="E1496" s="20" t="s">
        <v>7038</v>
      </c>
      <c r="F1496" s="22">
        <v>45196</v>
      </c>
      <c r="G1496" s="22">
        <v>48849</v>
      </c>
      <c r="H1496" s="34">
        <v>500</v>
      </c>
    </row>
    <row r="1497" spans="2:8" s="31" customFormat="1" x14ac:dyDescent="0.2">
      <c r="B1497" s="27">
        <v>1494</v>
      </c>
      <c r="C1497" s="20" t="s">
        <v>7120</v>
      </c>
      <c r="D1497" s="20" t="s">
        <v>11</v>
      </c>
      <c r="E1497" s="20" t="s">
        <v>7121</v>
      </c>
      <c r="F1497" s="22">
        <v>45203</v>
      </c>
      <c r="G1497" s="22">
        <v>48856</v>
      </c>
      <c r="H1497" s="34">
        <v>500</v>
      </c>
    </row>
    <row r="1498" spans="2:8" s="31" customFormat="1" x14ac:dyDescent="0.2">
      <c r="B1498" s="27">
        <v>1495</v>
      </c>
      <c r="C1498" s="24" t="s">
        <v>10112</v>
      </c>
      <c r="D1498" s="24" t="s">
        <v>11</v>
      </c>
      <c r="E1498" s="24" t="s">
        <v>10113</v>
      </c>
      <c r="F1498" s="29">
        <v>45959</v>
      </c>
      <c r="G1498" s="29">
        <v>48881</v>
      </c>
      <c r="H1498" s="38">
        <v>1000</v>
      </c>
    </row>
    <row r="1499" spans="2:8" s="31" customFormat="1" x14ac:dyDescent="0.2">
      <c r="B1499" s="27">
        <v>1496</v>
      </c>
      <c r="C1499" s="20" t="s">
        <v>7313</v>
      </c>
      <c r="D1499" s="20" t="s">
        <v>11</v>
      </c>
      <c r="E1499" s="20" t="s">
        <v>6265</v>
      </c>
      <c r="F1499" s="22">
        <v>45252</v>
      </c>
      <c r="G1499" s="22">
        <v>48905</v>
      </c>
      <c r="H1499" s="34">
        <v>1000</v>
      </c>
    </row>
    <row r="1500" spans="2:8" s="31" customFormat="1" x14ac:dyDescent="0.2">
      <c r="B1500" s="27">
        <v>1497</v>
      </c>
      <c r="C1500" s="20" t="s">
        <v>7336</v>
      </c>
      <c r="D1500" s="20" t="s">
        <v>11</v>
      </c>
      <c r="E1500" s="20" t="s">
        <v>7337</v>
      </c>
      <c r="F1500" s="22">
        <v>45259</v>
      </c>
      <c r="G1500" s="22">
        <v>48912</v>
      </c>
      <c r="H1500" s="34">
        <v>500</v>
      </c>
    </row>
    <row r="1501" spans="2:8" s="31" customFormat="1" x14ac:dyDescent="0.2">
      <c r="B1501" s="27">
        <v>1498</v>
      </c>
      <c r="C1501" s="20" t="s">
        <v>7374</v>
      </c>
      <c r="D1501" s="20" t="s">
        <v>11</v>
      </c>
      <c r="E1501" s="20" t="s">
        <v>7375</v>
      </c>
      <c r="F1501" s="22">
        <v>45266</v>
      </c>
      <c r="G1501" s="22">
        <v>48919</v>
      </c>
      <c r="H1501" s="34">
        <v>1000</v>
      </c>
    </row>
    <row r="1502" spans="2:8" s="31" customFormat="1" x14ac:dyDescent="0.2">
      <c r="B1502" s="27">
        <v>1499</v>
      </c>
      <c r="C1502" s="20" t="s">
        <v>7396</v>
      </c>
      <c r="D1502" s="20" t="s">
        <v>11</v>
      </c>
      <c r="E1502" s="20" t="s">
        <v>7337</v>
      </c>
      <c r="F1502" s="22">
        <v>45273</v>
      </c>
      <c r="G1502" s="22">
        <v>48926</v>
      </c>
      <c r="H1502" s="34">
        <v>1000</v>
      </c>
    </row>
    <row r="1503" spans="2:8" s="31" customFormat="1" x14ac:dyDescent="0.2">
      <c r="B1503" s="27">
        <v>1500</v>
      </c>
      <c r="C1503" s="20" t="s">
        <v>2386</v>
      </c>
      <c r="D1503" s="20" t="s">
        <v>11</v>
      </c>
      <c r="E1503" s="20" t="s">
        <v>2387</v>
      </c>
      <c r="F1503" s="22">
        <v>43530</v>
      </c>
      <c r="G1503" s="22">
        <v>49009</v>
      </c>
      <c r="H1503" s="34">
        <f>2000+1000</f>
        <v>3000</v>
      </c>
    </row>
    <row r="1504" spans="2:8" s="31" customFormat="1" x14ac:dyDescent="0.2">
      <c r="B1504" s="27">
        <v>1501</v>
      </c>
      <c r="C1504" s="20" t="s">
        <v>8005</v>
      </c>
      <c r="D1504" s="20" t="s">
        <v>11</v>
      </c>
      <c r="E1504" s="20" t="s">
        <v>8006</v>
      </c>
      <c r="F1504" s="22">
        <v>45400</v>
      </c>
      <c r="G1504" s="22">
        <v>49052</v>
      </c>
      <c r="H1504" s="34">
        <v>1000</v>
      </c>
    </row>
    <row r="1505" spans="2:8" s="31" customFormat="1" x14ac:dyDescent="0.2">
      <c r="B1505" s="27">
        <v>1502</v>
      </c>
      <c r="C1505" s="20" t="s">
        <v>8034</v>
      </c>
      <c r="D1505" s="20" t="s">
        <v>11</v>
      </c>
      <c r="E1505" s="20" t="s">
        <v>8035</v>
      </c>
      <c r="F1505" s="22">
        <v>45414</v>
      </c>
      <c r="G1505" s="22">
        <v>49066</v>
      </c>
      <c r="H1505" s="34">
        <v>1000</v>
      </c>
    </row>
    <row r="1506" spans="2:8" s="31" customFormat="1" x14ac:dyDescent="0.2">
      <c r="B1506" s="27">
        <v>1503</v>
      </c>
      <c r="C1506" s="20" t="s">
        <v>8088</v>
      </c>
      <c r="D1506" s="20" t="s">
        <v>11</v>
      </c>
      <c r="E1506" s="20" t="s">
        <v>8089</v>
      </c>
      <c r="F1506" s="22">
        <v>45434</v>
      </c>
      <c r="G1506" s="22">
        <v>49086</v>
      </c>
      <c r="H1506" s="34">
        <v>1000</v>
      </c>
    </row>
    <row r="1507" spans="2:8" s="31" customFormat="1" x14ac:dyDescent="0.2">
      <c r="B1507" s="27">
        <v>1504</v>
      </c>
      <c r="C1507" s="20" t="s">
        <v>8136</v>
      </c>
      <c r="D1507" s="20" t="s">
        <v>11</v>
      </c>
      <c r="E1507" s="20" t="s">
        <v>8137</v>
      </c>
      <c r="F1507" s="22">
        <v>45448</v>
      </c>
      <c r="G1507" s="22">
        <v>49100</v>
      </c>
      <c r="H1507" s="34">
        <v>1500</v>
      </c>
    </row>
    <row r="1508" spans="2:8" s="31" customFormat="1" x14ac:dyDescent="0.2">
      <c r="B1508" s="27">
        <v>1505</v>
      </c>
      <c r="C1508" s="20" t="s">
        <v>8165</v>
      </c>
      <c r="D1508" s="20" t="s">
        <v>11</v>
      </c>
      <c r="E1508" s="20" t="s">
        <v>8166</v>
      </c>
      <c r="F1508" s="22">
        <v>45455</v>
      </c>
      <c r="G1508" s="22">
        <v>49107</v>
      </c>
      <c r="H1508" s="34">
        <v>1000</v>
      </c>
    </row>
    <row r="1509" spans="2:8" s="31" customFormat="1" x14ac:dyDescent="0.2">
      <c r="B1509" s="27">
        <v>1506</v>
      </c>
      <c r="C1509" s="20" t="s">
        <v>8179</v>
      </c>
      <c r="D1509" s="20" t="s">
        <v>11</v>
      </c>
      <c r="E1509" s="20" t="s">
        <v>8180</v>
      </c>
      <c r="F1509" s="22">
        <v>45462</v>
      </c>
      <c r="G1509" s="22">
        <v>49114</v>
      </c>
      <c r="H1509" s="34">
        <v>1500</v>
      </c>
    </row>
    <row r="1510" spans="2:8" s="31" customFormat="1" x14ac:dyDescent="0.2">
      <c r="B1510" s="27">
        <v>1507</v>
      </c>
      <c r="C1510" s="20" t="s">
        <v>5644</v>
      </c>
      <c r="D1510" s="20" t="s">
        <v>11</v>
      </c>
      <c r="E1510" s="20" t="s">
        <v>5645</v>
      </c>
      <c r="F1510" s="22">
        <v>44741</v>
      </c>
      <c r="G1510" s="22">
        <v>49124</v>
      </c>
      <c r="H1510" s="34">
        <v>2000</v>
      </c>
    </row>
    <row r="1511" spans="2:8" s="31" customFormat="1" x14ac:dyDescent="0.2">
      <c r="B1511" s="27">
        <v>1508</v>
      </c>
      <c r="C1511" s="20" t="s">
        <v>5687</v>
      </c>
      <c r="D1511" s="20" t="s">
        <v>11</v>
      </c>
      <c r="E1511" s="20" t="s">
        <v>5688</v>
      </c>
      <c r="F1511" s="22">
        <v>44755</v>
      </c>
      <c r="G1511" s="22">
        <v>49138</v>
      </c>
      <c r="H1511" s="34">
        <v>1000</v>
      </c>
    </row>
    <row r="1512" spans="2:8" s="31" customFormat="1" x14ac:dyDescent="0.2">
      <c r="B1512" s="27">
        <v>1509</v>
      </c>
      <c r="C1512" s="20" t="s">
        <v>2661</v>
      </c>
      <c r="D1512" s="20" t="s">
        <v>11</v>
      </c>
      <c r="E1512" s="20" t="s">
        <v>2662</v>
      </c>
      <c r="F1512" s="22">
        <v>43677</v>
      </c>
      <c r="G1512" s="22">
        <v>49156</v>
      </c>
      <c r="H1512" s="34">
        <v>1001</v>
      </c>
    </row>
    <row r="1513" spans="2:8" s="31" customFormat="1" x14ac:dyDescent="0.2">
      <c r="B1513" s="27">
        <v>1510</v>
      </c>
      <c r="C1513" s="20" t="s">
        <v>6080</v>
      </c>
      <c r="D1513" s="20" t="s">
        <v>11</v>
      </c>
      <c r="E1513" s="20" t="s">
        <v>6081</v>
      </c>
      <c r="F1513" s="22">
        <v>44888</v>
      </c>
      <c r="G1513" s="22">
        <v>49271</v>
      </c>
      <c r="H1513" s="34">
        <v>500</v>
      </c>
    </row>
    <row r="1514" spans="2:8" s="31" customFormat="1" x14ac:dyDescent="0.2">
      <c r="B1514" s="27">
        <v>1511</v>
      </c>
      <c r="C1514" s="20" t="s">
        <v>7759</v>
      </c>
      <c r="D1514" s="20" t="s">
        <v>11</v>
      </c>
      <c r="E1514" s="20" t="s">
        <v>7760</v>
      </c>
      <c r="F1514" s="22">
        <v>45357</v>
      </c>
      <c r="G1514" s="22">
        <v>49374</v>
      </c>
      <c r="H1514" s="34">
        <v>1500</v>
      </c>
    </row>
    <row r="1515" spans="2:8" s="31" customFormat="1" x14ac:dyDescent="0.2">
      <c r="B1515" s="27">
        <v>1512</v>
      </c>
      <c r="C1515" s="20" t="s">
        <v>7795</v>
      </c>
      <c r="D1515" s="20" t="s">
        <v>11</v>
      </c>
      <c r="E1515" s="20" t="s">
        <v>7796</v>
      </c>
      <c r="F1515" s="22">
        <v>45364</v>
      </c>
      <c r="G1515" s="22">
        <v>49381</v>
      </c>
      <c r="H1515" s="34">
        <v>1000</v>
      </c>
    </row>
    <row r="1516" spans="2:8" s="31" customFormat="1" x14ac:dyDescent="0.2">
      <c r="B1516" s="27">
        <v>1513</v>
      </c>
      <c r="C1516" s="20" t="s">
        <v>7847</v>
      </c>
      <c r="D1516" s="20" t="s">
        <v>11</v>
      </c>
      <c r="E1516" s="20" t="s">
        <v>6993</v>
      </c>
      <c r="F1516" s="22">
        <v>45371</v>
      </c>
      <c r="G1516" s="22">
        <v>49388</v>
      </c>
      <c r="H1516" s="34">
        <v>2000</v>
      </c>
    </row>
    <row r="1517" spans="2:8" s="31" customFormat="1" x14ac:dyDescent="0.2">
      <c r="B1517" s="27">
        <v>1514</v>
      </c>
      <c r="C1517" s="20" t="s">
        <v>9309</v>
      </c>
      <c r="D1517" s="20" t="s">
        <v>11</v>
      </c>
      <c r="E1517" s="20" t="s">
        <v>9310</v>
      </c>
      <c r="F1517" s="22">
        <v>45742</v>
      </c>
      <c r="G1517" s="22">
        <v>49394</v>
      </c>
      <c r="H1517" s="34">
        <v>2000</v>
      </c>
    </row>
    <row r="1518" spans="2:8" s="31" customFormat="1" x14ac:dyDescent="0.2">
      <c r="B1518" s="27">
        <v>1515</v>
      </c>
      <c r="C1518" s="20" t="s">
        <v>7920</v>
      </c>
      <c r="D1518" s="20" t="s">
        <v>11</v>
      </c>
      <c r="E1518" s="20" t="s">
        <v>7921</v>
      </c>
      <c r="F1518" s="22">
        <v>45378</v>
      </c>
      <c r="G1518" s="22">
        <v>49395</v>
      </c>
      <c r="H1518" s="34">
        <v>4000</v>
      </c>
    </row>
    <row r="1519" spans="2:8" s="31" customFormat="1" x14ac:dyDescent="0.2">
      <c r="B1519" s="27">
        <v>1516</v>
      </c>
      <c r="C1519" s="20" t="s">
        <v>5524</v>
      </c>
      <c r="D1519" s="20" t="s">
        <v>11</v>
      </c>
      <c r="E1519" s="20" t="s">
        <v>5525</v>
      </c>
      <c r="F1519" s="22">
        <v>44692</v>
      </c>
      <c r="G1519" s="22">
        <v>49440</v>
      </c>
      <c r="H1519" s="34">
        <v>500</v>
      </c>
    </row>
    <row r="1520" spans="2:8" s="31" customFormat="1" x14ac:dyDescent="0.2">
      <c r="B1520" s="27">
        <v>1517</v>
      </c>
      <c r="C1520" s="20" t="s">
        <v>6875</v>
      </c>
      <c r="D1520" s="20" t="s">
        <v>11</v>
      </c>
      <c r="E1520" s="20" t="s">
        <v>6876</v>
      </c>
      <c r="F1520" s="22">
        <v>45119</v>
      </c>
      <c r="G1520" s="22">
        <v>49502</v>
      </c>
      <c r="H1520" s="34">
        <v>1000</v>
      </c>
    </row>
    <row r="1521" spans="2:8" s="31" customFormat="1" x14ac:dyDescent="0.2">
      <c r="B1521" s="27">
        <v>1518</v>
      </c>
      <c r="C1521" s="20" t="s">
        <v>6992</v>
      </c>
      <c r="D1521" s="20" t="s">
        <v>11</v>
      </c>
      <c r="E1521" s="20" t="s">
        <v>6993</v>
      </c>
      <c r="F1521" s="22">
        <v>45168</v>
      </c>
      <c r="G1521" s="22">
        <v>49551</v>
      </c>
      <c r="H1521" s="34">
        <v>1000</v>
      </c>
    </row>
    <row r="1522" spans="2:8" s="31" customFormat="1" x14ac:dyDescent="0.2">
      <c r="B1522" s="27">
        <v>1519</v>
      </c>
      <c r="C1522" s="20" t="s">
        <v>7015</v>
      </c>
      <c r="D1522" s="20" t="s">
        <v>11</v>
      </c>
      <c r="E1522" s="20" t="s">
        <v>7016</v>
      </c>
      <c r="F1522" s="22">
        <v>45175</v>
      </c>
      <c r="G1522" s="22">
        <v>49558</v>
      </c>
      <c r="H1522" s="34">
        <v>1000</v>
      </c>
    </row>
    <row r="1523" spans="2:8" s="31" customFormat="1" x14ac:dyDescent="0.2">
      <c r="B1523" s="27">
        <v>1520</v>
      </c>
      <c r="C1523" s="20" t="s">
        <v>7067</v>
      </c>
      <c r="D1523" s="20" t="s">
        <v>11</v>
      </c>
      <c r="E1523" s="20" t="s">
        <v>6993</v>
      </c>
      <c r="F1523" s="22">
        <v>45191</v>
      </c>
      <c r="G1523" s="22">
        <v>49574</v>
      </c>
      <c r="H1523" s="34">
        <v>1000</v>
      </c>
    </row>
    <row r="1524" spans="2:8" s="31" customFormat="1" x14ac:dyDescent="0.2">
      <c r="B1524" s="27">
        <v>1521</v>
      </c>
      <c r="C1524" s="20" t="s">
        <v>7086</v>
      </c>
      <c r="D1524" s="20" t="s">
        <v>11</v>
      </c>
      <c r="E1524" s="20" t="s">
        <v>7087</v>
      </c>
      <c r="F1524" s="22">
        <v>45196</v>
      </c>
      <c r="G1524" s="22">
        <v>49579</v>
      </c>
      <c r="H1524" s="34">
        <v>1000</v>
      </c>
    </row>
    <row r="1525" spans="2:8" s="31" customFormat="1" x14ac:dyDescent="0.2">
      <c r="B1525" s="27">
        <v>1522</v>
      </c>
      <c r="C1525" s="20" t="s">
        <v>7122</v>
      </c>
      <c r="D1525" s="20" t="s">
        <v>11</v>
      </c>
      <c r="E1525" s="20" t="s">
        <v>7123</v>
      </c>
      <c r="F1525" s="22">
        <v>45203</v>
      </c>
      <c r="G1525" s="22">
        <v>49586</v>
      </c>
      <c r="H1525" s="34">
        <v>1000</v>
      </c>
    </row>
    <row r="1526" spans="2:8" s="31" customFormat="1" x14ac:dyDescent="0.2">
      <c r="B1526" s="27">
        <v>1523</v>
      </c>
      <c r="C1526" s="20" t="s">
        <v>7171</v>
      </c>
      <c r="D1526" s="20" t="s">
        <v>11</v>
      </c>
      <c r="E1526" s="20" t="s">
        <v>7172</v>
      </c>
      <c r="F1526" s="22">
        <v>45217</v>
      </c>
      <c r="G1526" s="22">
        <v>49600</v>
      </c>
      <c r="H1526" s="34">
        <v>1000</v>
      </c>
    </row>
    <row r="1527" spans="2:8" s="31" customFormat="1" x14ac:dyDescent="0.2">
      <c r="B1527" s="27">
        <v>1524</v>
      </c>
      <c r="C1527" s="20" t="s">
        <v>3973</v>
      </c>
      <c r="D1527" s="20" t="s">
        <v>11</v>
      </c>
      <c r="E1527" s="20" t="s">
        <v>3974</v>
      </c>
      <c r="F1527" s="22">
        <v>44132</v>
      </c>
      <c r="G1527" s="22">
        <v>49610</v>
      </c>
      <c r="H1527" s="34">
        <v>2000</v>
      </c>
    </row>
    <row r="1528" spans="2:8" s="31" customFormat="1" x14ac:dyDescent="0.2">
      <c r="B1528" s="27">
        <v>1525</v>
      </c>
      <c r="C1528" s="20" t="s">
        <v>7232</v>
      </c>
      <c r="D1528" s="20" t="s">
        <v>11</v>
      </c>
      <c r="E1528" s="20" t="s">
        <v>7233</v>
      </c>
      <c r="F1528" s="22">
        <v>45231</v>
      </c>
      <c r="G1528" s="22">
        <v>49614</v>
      </c>
      <c r="H1528" s="34">
        <v>1000</v>
      </c>
    </row>
    <row r="1529" spans="2:8" s="31" customFormat="1" x14ac:dyDescent="0.2">
      <c r="B1529" s="27">
        <v>1526</v>
      </c>
      <c r="C1529" s="20" t="s">
        <v>7266</v>
      </c>
      <c r="D1529" s="20" t="s">
        <v>11</v>
      </c>
      <c r="E1529" s="20" t="s">
        <v>7267</v>
      </c>
      <c r="F1529" s="22">
        <v>45238</v>
      </c>
      <c r="G1529" s="22">
        <v>49621</v>
      </c>
      <c r="H1529" s="34">
        <v>1000</v>
      </c>
    </row>
    <row r="1530" spans="2:8" s="31" customFormat="1" x14ac:dyDescent="0.2">
      <c r="B1530" s="27">
        <v>1527</v>
      </c>
      <c r="C1530" s="20" t="s">
        <v>7338</v>
      </c>
      <c r="D1530" s="20" t="s">
        <v>11</v>
      </c>
      <c r="E1530" s="20" t="s">
        <v>7233</v>
      </c>
      <c r="F1530" s="22">
        <v>45259</v>
      </c>
      <c r="G1530" s="22">
        <v>49642</v>
      </c>
      <c r="H1530" s="34">
        <v>1000</v>
      </c>
    </row>
    <row r="1531" spans="2:8" s="31" customFormat="1" x14ac:dyDescent="0.2">
      <c r="B1531" s="27">
        <v>1528</v>
      </c>
      <c r="C1531" s="20" t="s">
        <v>7442</v>
      </c>
      <c r="D1531" s="20" t="s">
        <v>11</v>
      </c>
      <c r="E1531" s="20" t="s">
        <v>7443</v>
      </c>
      <c r="F1531" s="22">
        <v>45287</v>
      </c>
      <c r="G1531" s="22">
        <v>49670</v>
      </c>
      <c r="H1531" s="34">
        <v>1000</v>
      </c>
    </row>
    <row r="1532" spans="2:8" s="31" customFormat="1" x14ac:dyDescent="0.2">
      <c r="B1532" s="27">
        <v>1529</v>
      </c>
      <c r="C1532" s="20" t="s">
        <v>7487</v>
      </c>
      <c r="D1532" s="20" t="s">
        <v>11</v>
      </c>
      <c r="E1532" s="20" t="s">
        <v>7488</v>
      </c>
      <c r="F1532" s="22">
        <v>45301</v>
      </c>
      <c r="G1532" s="22">
        <v>49684</v>
      </c>
      <c r="H1532" s="34">
        <v>2000</v>
      </c>
    </row>
    <row r="1533" spans="2:8" s="31" customFormat="1" x14ac:dyDescent="0.2">
      <c r="B1533" s="27">
        <v>1530</v>
      </c>
      <c r="C1533" s="20" t="s">
        <v>7581</v>
      </c>
      <c r="D1533" s="20" t="s">
        <v>11</v>
      </c>
      <c r="E1533" s="20" t="s">
        <v>7582</v>
      </c>
      <c r="F1533" s="22">
        <v>45322</v>
      </c>
      <c r="G1533" s="22">
        <v>49705</v>
      </c>
      <c r="H1533" s="34">
        <v>2000</v>
      </c>
    </row>
    <row r="1534" spans="2:8" s="31" customFormat="1" x14ac:dyDescent="0.2">
      <c r="B1534" s="27">
        <v>1531</v>
      </c>
      <c r="C1534" s="20" t="s">
        <v>7627</v>
      </c>
      <c r="D1534" s="20" t="s">
        <v>11</v>
      </c>
      <c r="E1534" s="20" t="s">
        <v>7628</v>
      </c>
      <c r="F1534" s="22">
        <v>45329</v>
      </c>
      <c r="G1534" s="22">
        <v>49712</v>
      </c>
      <c r="H1534" s="34">
        <v>1000</v>
      </c>
    </row>
    <row r="1535" spans="2:8" s="31" customFormat="1" x14ac:dyDescent="0.2">
      <c r="B1535" s="27">
        <v>1532</v>
      </c>
      <c r="C1535" s="20" t="s">
        <v>7670</v>
      </c>
      <c r="D1535" s="20" t="s">
        <v>11</v>
      </c>
      <c r="E1535" s="20" t="s">
        <v>7671</v>
      </c>
      <c r="F1535" s="22">
        <v>45336</v>
      </c>
      <c r="G1535" s="22">
        <v>49719</v>
      </c>
      <c r="H1535" s="34">
        <v>1000</v>
      </c>
    </row>
    <row r="1536" spans="2:8" s="31" customFormat="1" x14ac:dyDescent="0.2">
      <c r="B1536" s="27">
        <v>1533</v>
      </c>
      <c r="C1536" s="20" t="s">
        <v>7721</v>
      </c>
      <c r="D1536" s="20" t="s">
        <v>11</v>
      </c>
      <c r="E1536" s="20" t="s">
        <v>7722</v>
      </c>
      <c r="F1536" s="22">
        <v>45350</v>
      </c>
      <c r="G1536" s="22">
        <v>49733</v>
      </c>
      <c r="H1536" s="34">
        <v>1000</v>
      </c>
    </row>
    <row r="1537" spans="2:8" s="31" customFormat="1" x14ac:dyDescent="0.2">
      <c r="B1537" s="27">
        <v>1534</v>
      </c>
      <c r="C1537" s="20" t="s">
        <v>2452</v>
      </c>
      <c r="D1537" s="20" t="s">
        <v>11</v>
      </c>
      <c r="E1537" s="20" t="s">
        <v>2453</v>
      </c>
      <c r="F1537" s="22">
        <v>43551</v>
      </c>
      <c r="G1537" s="22">
        <v>49761</v>
      </c>
      <c r="H1537" s="34">
        <v>740</v>
      </c>
    </row>
    <row r="1538" spans="2:8" s="31" customFormat="1" x14ac:dyDescent="0.2">
      <c r="B1538" s="27">
        <v>1535</v>
      </c>
      <c r="C1538" s="20" t="s">
        <v>4556</v>
      </c>
      <c r="D1538" s="20" t="s">
        <v>11</v>
      </c>
      <c r="E1538" s="20" t="s">
        <v>4557</v>
      </c>
      <c r="F1538" s="22">
        <v>44321</v>
      </c>
      <c r="G1538" s="22">
        <v>49800</v>
      </c>
      <c r="H1538" s="34">
        <v>1000</v>
      </c>
    </row>
    <row r="1539" spans="2:8" s="31" customFormat="1" x14ac:dyDescent="0.2">
      <c r="B1539" s="27">
        <v>1536</v>
      </c>
      <c r="C1539" s="20" t="s">
        <v>9527</v>
      </c>
      <c r="D1539" s="20" t="s">
        <v>11</v>
      </c>
      <c r="E1539" s="20" t="s">
        <v>9528</v>
      </c>
      <c r="F1539" s="22">
        <v>45805</v>
      </c>
      <c r="G1539" s="22">
        <v>49823</v>
      </c>
      <c r="H1539" s="34">
        <v>1500</v>
      </c>
    </row>
    <row r="1540" spans="2:8" s="31" customFormat="1" x14ac:dyDescent="0.2">
      <c r="B1540" s="27">
        <v>1537</v>
      </c>
      <c r="C1540" s="20" t="s">
        <v>4671</v>
      </c>
      <c r="D1540" s="20" t="s">
        <v>11</v>
      </c>
      <c r="E1540" s="20" t="s">
        <v>4557</v>
      </c>
      <c r="F1540" s="22">
        <v>44363</v>
      </c>
      <c r="G1540" s="22">
        <v>49842</v>
      </c>
      <c r="H1540" s="34">
        <v>1000</v>
      </c>
    </row>
    <row r="1541" spans="2:8" s="31" customFormat="1" x14ac:dyDescent="0.2">
      <c r="B1541" s="27">
        <v>1538</v>
      </c>
      <c r="C1541" s="20" t="s">
        <v>8195</v>
      </c>
      <c r="D1541" s="20" t="s">
        <v>11</v>
      </c>
      <c r="E1541" s="20" t="s">
        <v>8196</v>
      </c>
      <c r="F1541" s="22">
        <v>45469</v>
      </c>
      <c r="G1541" s="22">
        <v>49852</v>
      </c>
      <c r="H1541" s="34">
        <v>1500</v>
      </c>
    </row>
    <row r="1542" spans="2:8" s="31" customFormat="1" x14ac:dyDescent="0.2">
      <c r="B1542" s="27">
        <v>1539</v>
      </c>
      <c r="C1542" s="20" t="s">
        <v>8246</v>
      </c>
      <c r="D1542" s="20" t="s">
        <v>11</v>
      </c>
      <c r="E1542" s="20" t="s">
        <v>8247</v>
      </c>
      <c r="F1542" s="22">
        <v>45483</v>
      </c>
      <c r="G1542" s="22">
        <v>49866</v>
      </c>
      <c r="H1542" s="34">
        <v>1000</v>
      </c>
    </row>
    <row r="1543" spans="2:8" s="31" customFormat="1" x14ac:dyDescent="0.2">
      <c r="B1543" s="27">
        <v>1540</v>
      </c>
      <c r="C1543" s="20" t="s">
        <v>8259</v>
      </c>
      <c r="D1543" s="20" t="s">
        <v>11</v>
      </c>
      <c r="E1543" s="20" t="s">
        <v>8247</v>
      </c>
      <c r="F1543" s="22">
        <v>45491</v>
      </c>
      <c r="G1543" s="22">
        <v>49874</v>
      </c>
      <c r="H1543" s="34">
        <v>1000</v>
      </c>
    </row>
    <row r="1544" spans="2:8" s="31" customFormat="1" x14ac:dyDescent="0.2">
      <c r="B1544" s="27">
        <v>1541</v>
      </c>
      <c r="C1544" s="20" t="s">
        <v>8295</v>
      </c>
      <c r="D1544" s="20" t="s">
        <v>11</v>
      </c>
      <c r="E1544" s="20" t="s">
        <v>8296</v>
      </c>
      <c r="F1544" s="22">
        <v>45504</v>
      </c>
      <c r="G1544" s="22">
        <v>49887</v>
      </c>
      <c r="H1544" s="34">
        <v>1500</v>
      </c>
    </row>
    <row r="1545" spans="2:8" s="31" customFormat="1" x14ac:dyDescent="0.2">
      <c r="B1545" s="27">
        <v>1542</v>
      </c>
      <c r="C1545" s="20" t="s">
        <v>8332</v>
      </c>
      <c r="D1545" s="20" t="s">
        <v>11</v>
      </c>
      <c r="E1545" s="20" t="s">
        <v>8333</v>
      </c>
      <c r="F1545" s="22">
        <v>45511</v>
      </c>
      <c r="G1545" s="22">
        <v>49894</v>
      </c>
      <c r="H1545" s="34">
        <v>1000</v>
      </c>
    </row>
    <row r="1546" spans="2:8" s="31" customFormat="1" x14ac:dyDescent="0.2">
      <c r="B1546" s="27">
        <v>1543</v>
      </c>
      <c r="C1546" s="20" t="s">
        <v>8380</v>
      </c>
      <c r="D1546" s="20" t="s">
        <v>11</v>
      </c>
      <c r="E1546" s="20" t="s">
        <v>8381</v>
      </c>
      <c r="F1546" s="22">
        <v>45525</v>
      </c>
      <c r="G1546" s="22">
        <v>49908</v>
      </c>
      <c r="H1546" s="34">
        <v>1500</v>
      </c>
    </row>
    <row r="1547" spans="2:8" s="31" customFormat="1" x14ac:dyDescent="0.2">
      <c r="B1547" s="27">
        <v>1544</v>
      </c>
      <c r="C1547" s="20" t="s">
        <v>8412</v>
      </c>
      <c r="D1547" s="20" t="s">
        <v>11</v>
      </c>
      <c r="E1547" s="20" t="s">
        <v>8381</v>
      </c>
      <c r="F1547" s="22">
        <v>45532</v>
      </c>
      <c r="G1547" s="22">
        <v>49915</v>
      </c>
      <c r="H1547" s="34">
        <v>1000</v>
      </c>
    </row>
    <row r="1548" spans="2:8" s="31" customFormat="1" x14ac:dyDescent="0.2">
      <c r="B1548" s="27">
        <v>1545</v>
      </c>
      <c r="C1548" s="20" t="s">
        <v>8463</v>
      </c>
      <c r="D1548" s="20" t="s">
        <v>11</v>
      </c>
      <c r="E1548" s="20" t="s">
        <v>8464</v>
      </c>
      <c r="F1548" s="22">
        <v>45539</v>
      </c>
      <c r="G1548" s="22">
        <v>49922</v>
      </c>
      <c r="H1548" s="34">
        <v>1000</v>
      </c>
    </row>
    <row r="1549" spans="2:8" s="31" customFormat="1" x14ac:dyDescent="0.2">
      <c r="B1549" s="27">
        <v>1546</v>
      </c>
      <c r="C1549" s="20" t="s">
        <v>8507</v>
      </c>
      <c r="D1549" s="20" t="s">
        <v>11</v>
      </c>
      <c r="E1549" s="20" t="s">
        <v>8508</v>
      </c>
      <c r="F1549" s="22">
        <v>45554</v>
      </c>
      <c r="G1549" s="22">
        <v>49937</v>
      </c>
      <c r="H1549" s="34">
        <v>1000</v>
      </c>
    </row>
    <row r="1550" spans="2:8" s="31" customFormat="1" x14ac:dyDescent="0.2">
      <c r="B1550" s="27">
        <v>1547</v>
      </c>
      <c r="C1550" s="20" t="s">
        <v>8531</v>
      </c>
      <c r="D1550" s="20" t="s">
        <v>11</v>
      </c>
      <c r="E1550" s="20" t="s">
        <v>8532</v>
      </c>
      <c r="F1550" s="22">
        <v>45560</v>
      </c>
      <c r="G1550" s="22">
        <v>49943</v>
      </c>
      <c r="H1550" s="34">
        <v>1000</v>
      </c>
    </row>
    <row r="1551" spans="2:8" s="31" customFormat="1" x14ac:dyDescent="0.2">
      <c r="B1551" s="27">
        <v>1548</v>
      </c>
      <c r="C1551" s="20" t="s">
        <v>8574</v>
      </c>
      <c r="D1551" s="20" t="s">
        <v>11</v>
      </c>
      <c r="E1551" s="20" t="s">
        <v>8532</v>
      </c>
      <c r="F1551" s="22">
        <v>45568</v>
      </c>
      <c r="G1551" s="22">
        <v>49951</v>
      </c>
      <c r="H1551" s="34">
        <v>1500</v>
      </c>
    </row>
    <row r="1552" spans="2:8" s="31" customFormat="1" x14ac:dyDescent="0.2">
      <c r="B1552" s="27">
        <v>1549</v>
      </c>
      <c r="C1552" s="20" t="s">
        <v>8670</v>
      </c>
      <c r="D1552" s="20" t="s">
        <v>11</v>
      </c>
      <c r="E1552" s="20" t="s">
        <v>8508</v>
      </c>
      <c r="F1552" s="22">
        <v>45602</v>
      </c>
      <c r="G1552" s="22">
        <v>49985</v>
      </c>
      <c r="H1552" s="34">
        <v>1500</v>
      </c>
    </row>
    <row r="1553" spans="2:8" s="31" customFormat="1" x14ac:dyDescent="0.2">
      <c r="B1553" s="27">
        <v>1550</v>
      </c>
      <c r="C1553" s="20" t="s">
        <v>5436</v>
      </c>
      <c r="D1553" s="20" t="s">
        <v>11</v>
      </c>
      <c r="E1553" s="20" t="s">
        <v>5437</v>
      </c>
      <c r="F1553" s="22">
        <v>44643</v>
      </c>
      <c r="G1553" s="22">
        <v>50122</v>
      </c>
      <c r="H1553" s="34">
        <v>1500</v>
      </c>
    </row>
    <row r="1554" spans="2:8" s="31" customFormat="1" x14ac:dyDescent="0.2">
      <c r="B1554" s="27">
        <v>1551</v>
      </c>
      <c r="C1554" s="20" t="s">
        <v>9311</v>
      </c>
      <c r="D1554" s="20" t="s">
        <v>11</v>
      </c>
      <c r="E1554" s="20" t="s">
        <v>9312</v>
      </c>
      <c r="F1554" s="22">
        <v>45742</v>
      </c>
      <c r="G1554" s="22">
        <v>50125</v>
      </c>
      <c r="H1554" s="34">
        <v>2000</v>
      </c>
    </row>
    <row r="1555" spans="2:8" s="31" customFormat="1" x14ac:dyDescent="0.2">
      <c r="B1555" s="27">
        <v>1552</v>
      </c>
      <c r="C1555" s="20" t="s">
        <v>2477</v>
      </c>
      <c r="D1555" s="20" t="s">
        <v>11</v>
      </c>
      <c r="E1555" s="20" t="s">
        <v>2478</v>
      </c>
      <c r="F1555" s="22">
        <v>43565</v>
      </c>
      <c r="G1555" s="22">
        <v>50140</v>
      </c>
      <c r="H1555" s="34">
        <v>1000</v>
      </c>
    </row>
    <row r="1556" spans="2:8" s="31" customFormat="1" x14ac:dyDescent="0.2">
      <c r="B1556" s="27">
        <v>1553</v>
      </c>
      <c r="C1556" s="20" t="s">
        <v>2527</v>
      </c>
      <c r="D1556" s="20" t="s">
        <v>11</v>
      </c>
      <c r="E1556" s="20" t="s">
        <v>2528</v>
      </c>
      <c r="F1556" s="22">
        <v>43600</v>
      </c>
      <c r="G1556" s="22">
        <v>50175</v>
      </c>
      <c r="H1556" s="34">
        <v>1000</v>
      </c>
    </row>
    <row r="1557" spans="2:8" s="31" customFormat="1" x14ac:dyDescent="0.2">
      <c r="B1557" s="27">
        <v>1554</v>
      </c>
      <c r="C1557" s="20" t="s">
        <v>4688</v>
      </c>
      <c r="D1557" s="20" t="s">
        <v>11</v>
      </c>
      <c r="E1557" s="20" t="s">
        <v>4689</v>
      </c>
      <c r="F1557" s="22">
        <v>44370</v>
      </c>
      <c r="G1557" s="22">
        <v>50214</v>
      </c>
      <c r="H1557" s="34">
        <v>2000</v>
      </c>
    </row>
    <row r="1558" spans="2:8" s="31" customFormat="1" x14ac:dyDescent="0.2">
      <c r="B1558" s="27">
        <v>1555</v>
      </c>
      <c r="C1558" s="20" t="s">
        <v>5794</v>
      </c>
      <c r="D1558" s="20" t="s">
        <v>11</v>
      </c>
      <c r="E1558" s="20" t="s">
        <v>5795</v>
      </c>
      <c r="F1558" s="22">
        <v>44783</v>
      </c>
      <c r="G1558" s="22">
        <v>50262</v>
      </c>
      <c r="H1558" s="34">
        <v>1000</v>
      </c>
    </row>
    <row r="1559" spans="2:8" s="31" customFormat="1" x14ac:dyDescent="0.2">
      <c r="B1559" s="27">
        <v>1556</v>
      </c>
      <c r="C1559" s="24" t="s">
        <v>10110</v>
      </c>
      <c r="D1559" s="24" t="s">
        <v>11</v>
      </c>
      <c r="E1559" s="24" t="s">
        <v>10111</v>
      </c>
      <c r="F1559" s="29">
        <v>45959</v>
      </c>
      <c r="G1559" s="29">
        <v>50342</v>
      </c>
      <c r="H1559" s="38">
        <v>1000</v>
      </c>
    </row>
    <row r="1560" spans="2:8" s="31" customFormat="1" x14ac:dyDescent="0.2">
      <c r="B1560" s="27">
        <v>1557</v>
      </c>
      <c r="C1560" s="20" t="s">
        <v>8684</v>
      </c>
      <c r="D1560" s="20" t="s">
        <v>11</v>
      </c>
      <c r="E1560" s="20" t="s">
        <v>8685</v>
      </c>
      <c r="F1560" s="22">
        <v>45609</v>
      </c>
      <c r="G1560" s="22">
        <v>50357</v>
      </c>
      <c r="H1560" s="34">
        <v>1500</v>
      </c>
    </row>
    <row r="1561" spans="2:8" s="31" customFormat="1" x14ac:dyDescent="0.2">
      <c r="B1561" s="27">
        <v>1558</v>
      </c>
      <c r="C1561" s="20" t="s">
        <v>8713</v>
      </c>
      <c r="D1561" s="20" t="s">
        <v>11</v>
      </c>
      <c r="E1561" s="20" t="s">
        <v>8714</v>
      </c>
      <c r="F1561" s="22">
        <v>45623</v>
      </c>
      <c r="G1561" s="22">
        <v>50371</v>
      </c>
      <c r="H1561" s="34">
        <v>1000</v>
      </c>
    </row>
    <row r="1562" spans="2:8" s="31" customFormat="1" x14ac:dyDescent="0.2">
      <c r="B1562" s="27">
        <v>1559</v>
      </c>
      <c r="C1562" s="20" t="s">
        <v>8770</v>
      </c>
      <c r="D1562" s="20" t="s">
        <v>11</v>
      </c>
      <c r="E1562" s="20" t="s">
        <v>8771</v>
      </c>
      <c r="F1562" s="22">
        <v>45637</v>
      </c>
      <c r="G1562" s="22">
        <v>50385</v>
      </c>
      <c r="H1562" s="34">
        <v>1000</v>
      </c>
    </row>
    <row r="1563" spans="2:8" s="31" customFormat="1" x14ac:dyDescent="0.2">
      <c r="B1563" s="27">
        <v>1560</v>
      </c>
      <c r="C1563" s="20" t="s">
        <v>8816</v>
      </c>
      <c r="D1563" s="20" t="s">
        <v>11</v>
      </c>
      <c r="E1563" s="20" t="s">
        <v>8817</v>
      </c>
      <c r="F1563" s="22">
        <v>45652</v>
      </c>
      <c r="G1563" s="22">
        <v>50400</v>
      </c>
      <c r="H1563" s="34">
        <v>1000</v>
      </c>
    </row>
    <row r="1564" spans="2:8" s="31" customFormat="1" x14ac:dyDescent="0.2">
      <c r="B1564" s="27">
        <v>1561</v>
      </c>
      <c r="C1564" s="20" t="s">
        <v>8849</v>
      </c>
      <c r="D1564" s="20" t="s">
        <v>11</v>
      </c>
      <c r="E1564" s="20" t="s">
        <v>8850</v>
      </c>
      <c r="F1564" s="22">
        <v>45658</v>
      </c>
      <c r="G1564" s="22">
        <v>50406</v>
      </c>
      <c r="H1564" s="34">
        <v>1000</v>
      </c>
    </row>
    <row r="1565" spans="2:8" s="31" customFormat="1" x14ac:dyDescent="0.2">
      <c r="B1565" s="27">
        <v>1562</v>
      </c>
      <c r="C1565" s="20" t="s">
        <v>8881</v>
      </c>
      <c r="D1565" s="20" t="s">
        <v>11</v>
      </c>
      <c r="E1565" s="20" t="s">
        <v>8882</v>
      </c>
      <c r="F1565" s="22">
        <v>45665</v>
      </c>
      <c r="G1565" s="22">
        <v>50413</v>
      </c>
      <c r="H1565" s="34">
        <v>1000</v>
      </c>
    </row>
    <row r="1566" spans="2:8" s="31" customFormat="1" x14ac:dyDescent="0.2">
      <c r="B1566" s="27">
        <v>1563</v>
      </c>
      <c r="C1566" s="20" t="s">
        <v>8906</v>
      </c>
      <c r="D1566" s="20" t="s">
        <v>11</v>
      </c>
      <c r="E1566" s="20" t="s">
        <v>8907</v>
      </c>
      <c r="F1566" s="22">
        <v>45672</v>
      </c>
      <c r="G1566" s="22">
        <v>50420</v>
      </c>
      <c r="H1566" s="34">
        <v>1000</v>
      </c>
    </row>
    <row r="1567" spans="2:8" s="31" customFormat="1" x14ac:dyDescent="0.2">
      <c r="B1567" s="27">
        <v>1564</v>
      </c>
      <c r="C1567" s="20" t="s">
        <v>8930</v>
      </c>
      <c r="D1567" s="20" t="s">
        <v>11</v>
      </c>
      <c r="E1567" s="20" t="s">
        <v>8931</v>
      </c>
      <c r="F1567" s="22">
        <v>45679</v>
      </c>
      <c r="G1567" s="22">
        <v>50427</v>
      </c>
      <c r="H1567" s="34">
        <v>1000</v>
      </c>
    </row>
    <row r="1568" spans="2:8" s="31" customFormat="1" x14ac:dyDescent="0.2">
      <c r="B1568" s="27">
        <v>1565</v>
      </c>
      <c r="C1568" s="20" t="s">
        <v>8950</v>
      </c>
      <c r="D1568" s="20" t="s">
        <v>11</v>
      </c>
      <c r="E1568" s="20" t="s">
        <v>8931</v>
      </c>
      <c r="F1568" s="22">
        <v>45686</v>
      </c>
      <c r="G1568" s="22">
        <v>50434</v>
      </c>
      <c r="H1568" s="34">
        <v>2000</v>
      </c>
    </row>
    <row r="1569" spans="2:8" s="31" customFormat="1" x14ac:dyDescent="0.2">
      <c r="B1569" s="27">
        <v>1566</v>
      </c>
      <c r="C1569" s="20" t="s">
        <v>9031</v>
      </c>
      <c r="D1569" s="20" t="s">
        <v>11</v>
      </c>
      <c r="E1569" s="20" t="s">
        <v>8931</v>
      </c>
      <c r="F1569" s="22">
        <v>45700</v>
      </c>
      <c r="G1569" s="22">
        <v>50448</v>
      </c>
      <c r="H1569" s="34">
        <v>1500</v>
      </c>
    </row>
    <row r="1570" spans="2:8" s="31" customFormat="1" x14ac:dyDescent="0.2">
      <c r="B1570" s="27">
        <v>1567</v>
      </c>
      <c r="C1570" s="20" t="s">
        <v>9053</v>
      </c>
      <c r="D1570" s="20" t="s">
        <v>11</v>
      </c>
      <c r="E1570" s="20" t="s">
        <v>9054</v>
      </c>
      <c r="F1570" s="22">
        <v>45708</v>
      </c>
      <c r="G1570" s="22">
        <v>50456</v>
      </c>
      <c r="H1570" s="34">
        <v>1000</v>
      </c>
    </row>
    <row r="1571" spans="2:8" s="31" customFormat="1" x14ac:dyDescent="0.2">
      <c r="B1571" s="27">
        <v>1568</v>
      </c>
      <c r="C1571" s="20" t="s">
        <v>9092</v>
      </c>
      <c r="D1571" s="20" t="s">
        <v>11</v>
      </c>
      <c r="E1571" s="20" t="s">
        <v>8907</v>
      </c>
      <c r="F1571" s="22">
        <v>45715</v>
      </c>
      <c r="G1571" s="22">
        <v>50463</v>
      </c>
      <c r="H1571" s="34">
        <v>2000</v>
      </c>
    </row>
    <row r="1572" spans="2:8" s="31" customFormat="1" x14ac:dyDescent="0.2">
      <c r="B1572" s="27">
        <v>1569</v>
      </c>
      <c r="C1572" s="20" t="s">
        <v>9417</v>
      </c>
      <c r="D1572" s="20" t="s">
        <v>11</v>
      </c>
      <c r="E1572" s="20" t="s">
        <v>9418</v>
      </c>
      <c r="F1572" s="22">
        <v>45777</v>
      </c>
      <c r="G1572" s="22">
        <v>50525</v>
      </c>
      <c r="H1572" s="34">
        <v>1000</v>
      </c>
    </row>
    <row r="1573" spans="2:8" s="31" customFormat="1" x14ac:dyDescent="0.2">
      <c r="B1573" s="27">
        <v>1570</v>
      </c>
      <c r="C1573" s="20" t="s">
        <v>9529</v>
      </c>
      <c r="D1573" s="20" t="s">
        <v>11</v>
      </c>
      <c r="E1573" s="20" t="s">
        <v>9530</v>
      </c>
      <c r="F1573" s="22">
        <v>45805</v>
      </c>
      <c r="G1573" s="22">
        <v>50553</v>
      </c>
      <c r="H1573" s="34">
        <v>1500</v>
      </c>
    </row>
    <row r="1574" spans="2:8" s="31" customFormat="1" x14ac:dyDescent="0.2">
      <c r="B1574" s="27">
        <v>1571</v>
      </c>
      <c r="C1574" s="20" t="s">
        <v>9628</v>
      </c>
      <c r="D1574" s="20" t="s">
        <v>11</v>
      </c>
      <c r="E1574" s="20" t="s">
        <v>9629</v>
      </c>
      <c r="F1574" s="22">
        <v>45833</v>
      </c>
      <c r="G1574" s="22">
        <v>50581</v>
      </c>
      <c r="H1574" s="34">
        <v>1000</v>
      </c>
    </row>
    <row r="1575" spans="2:8" s="31" customFormat="1" x14ac:dyDescent="0.2">
      <c r="B1575" s="27">
        <v>1572</v>
      </c>
      <c r="C1575" s="20" t="s">
        <v>2051</v>
      </c>
      <c r="D1575" s="20" t="s">
        <v>11</v>
      </c>
      <c r="E1575" s="20" t="s">
        <v>2052</v>
      </c>
      <c r="F1575" s="22">
        <v>43383</v>
      </c>
      <c r="G1575" s="22">
        <v>50688</v>
      </c>
      <c r="H1575" s="34">
        <v>1500</v>
      </c>
    </row>
    <row r="1576" spans="2:8" s="31" customFormat="1" x14ac:dyDescent="0.2">
      <c r="B1576" s="27">
        <v>1573</v>
      </c>
      <c r="C1576" s="20" t="s">
        <v>2136</v>
      </c>
      <c r="D1576" s="20" t="s">
        <v>11</v>
      </c>
      <c r="E1576" s="20" t="s">
        <v>2137</v>
      </c>
      <c r="F1576" s="22">
        <v>43432</v>
      </c>
      <c r="G1576" s="22">
        <v>50737</v>
      </c>
      <c r="H1576" s="34">
        <v>3000</v>
      </c>
    </row>
    <row r="1577" spans="2:8" s="31" customFormat="1" x14ac:dyDescent="0.2">
      <c r="B1577" s="27">
        <v>1574</v>
      </c>
      <c r="C1577" s="20" t="s">
        <v>2232</v>
      </c>
      <c r="D1577" s="20" t="s">
        <v>11</v>
      </c>
      <c r="E1577" s="20" t="s">
        <v>2233</v>
      </c>
      <c r="F1577" s="22">
        <v>43467</v>
      </c>
      <c r="G1577" s="22">
        <v>50772</v>
      </c>
      <c r="H1577" s="34">
        <v>1500</v>
      </c>
    </row>
    <row r="1578" spans="2:8" s="31" customFormat="1" x14ac:dyDescent="0.2">
      <c r="B1578" s="27">
        <v>1575</v>
      </c>
      <c r="C1578" s="27" t="s">
        <v>10467</v>
      </c>
      <c r="D1578" s="20" t="s">
        <v>11</v>
      </c>
      <c r="E1578" s="20" t="s">
        <v>10468</v>
      </c>
      <c r="F1578" s="22">
        <v>46036</v>
      </c>
      <c r="G1578" s="22">
        <v>50784</v>
      </c>
      <c r="H1578" s="34">
        <v>1000</v>
      </c>
    </row>
    <row r="1579" spans="2:8" s="31" customFormat="1" x14ac:dyDescent="0.2">
      <c r="B1579" s="27">
        <v>1576</v>
      </c>
      <c r="C1579" s="20" t="s">
        <v>2330</v>
      </c>
      <c r="D1579" s="20" t="s">
        <v>11</v>
      </c>
      <c r="E1579" s="20" t="s">
        <v>2331</v>
      </c>
      <c r="F1579" s="22">
        <v>43502</v>
      </c>
      <c r="G1579" s="22">
        <v>50807</v>
      </c>
      <c r="H1579" s="34">
        <v>2000</v>
      </c>
    </row>
    <row r="1580" spans="2:8" s="31" customFormat="1" x14ac:dyDescent="0.2">
      <c r="B1580" s="27">
        <v>1577</v>
      </c>
      <c r="C1580" s="20" t="s">
        <v>2360</v>
      </c>
      <c r="D1580" s="20" t="s">
        <v>11</v>
      </c>
      <c r="E1580" s="20" t="s">
        <v>2361</v>
      </c>
      <c r="F1580" s="22">
        <v>43523</v>
      </c>
      <c r="G1580" s="22">
        <v>50828</v>
      </c>
      <c r="H1580" s="34">
        <v>2500</v>
      </c>
    </row>
    <row r="1581" spans="2:8" s="31" customFormat="1" x14ac:dyDescent="0.2">
      <c r="B1581" s="27">
        <v>1578</v>
      </c>
      <c r="C1581" s="20" t="s">
        <v>9147</v>
      </c>
      <c r="D1581" s="20" t="s">
        <v>11</v>
      </c>
      <c r="E1581" s="20" t="s">
        <v>9148</v>
      </c>
      <c r="F1581" s="22">
        <v>45721</v>
      </c>
      <c r="G1581" s="22">
        <v>50834</v>
      </c>
      <c r="H1581" s="34">
        <v>2000</v>
      </c>
    </row>
    <row r="1582" spans="2:8" s="31" customFormat="1" x14ac:dyDescent="0.2">
      <c r="B1582" s="27">
        <v>1579</v>
      </c>
      <c r="C1582" s="20" t="s">
        <v>9195</v>
      </c>
      <c r="D1582" s="20" t="s">
        <v>11</v>
      </c>
      <c r="E1582" s="20" t="s">
        <v>9196</v>
      </c>
      <c r="F1582" s="22">
        <v>45728</v>
      </c>
      <c r="G1582" s="22">
        <v>50841</v>
      </c>
      <c r="H1582" s="34">
        <v>2000</v>
      </c>
    </row>
    <row r="1583" spans="2:8" s="31" customFormat="1" x14ac:dyDescent="0.2">
      <c r="B1583" s="27">
        <v>1580</v>
      </c>
      <c r="C1583" s="20" t="s">
        <v>9313</v>
      </c>
      <c r="D1583" s="20" t="s">
        <v>11</v>
      </c>
      <c r="E1583" s="20" t="s">
        <v>9314</v>
      </c>
      <c r="F1583" s="22">
        <v>45742</v>
      </c>
      <c r="G1583" s="22">
        <v>50855</v>
      </c>
      <c r="H1583" s="34">
        <v>2000</v>
      </c>
    </row>
    <row r="1584" spans="2:8" s="31" customFormat="1" x14ac:dyDescent="0.2">
      <c r="B1584" s="27">
        <v>1581</v>
      </c>
      <c r="C1584" s="20" t="s">
        <v>9395</v>
      </c>
      <c r="D1584" s="20" t="s">
        <v>11</v>
      </c>
      <c r="E1584" s="20" t="s">
        <v>9396</v>
      </c>
      <c r="F1584" s="22">
        <v>45756</v>
      </c>
      <c r="G1584" s="22">
        <v>50869</v>
      </c>
      <c r="H1584" s="34">
        <v>1000</v>
      </c>
    </row>
    <row r="1585" spans="2:9" s="31" customFormat="1" x14ac:dyDescent="0.2">
      <c r="B1585" s="27">
        <v>1582</v>
      </c>
      <c r="C1585" s="20" t="s">
        <v>9487</v>
      </c>
      <c r="D1585" s="20" t="s">
        <v>11</v>
      </c>
      <c r="E1585" s="20" t="s">
        <v>9488</v>
      </c>
      <c r="F1585" s="22">
        <v>45791</v>
      </c>
      <c r="G1585" s="22">
        <v>50904</v>
      </c>
      <c r="H1585" s="34">
        <v>1000</v>
      </c>
    </row>
    <row r="1586" spans="2:9" s="31" customFormat="1" x14ac:dyDescent="0.2">
      <c r="B1586" s="27">
        <v>1583</v>
      </c>
      <c r="C1586" s="20" t="s">
        <v>9509</v>
      </c>
      <c r="D1586" s="20" t="s">
        <v>11</v>
      </c>
      <c r="E1586" s="20" t="s">
        <v>9510</v>
      </c>
      <c r="F1586" s="22">
        <v>45798</v>
      </c>
      <c r="G1586" s="22">
        <v>50911</v>
      </c>
      <c r="H1586" s="34">
        <v>1000</v>
      </c>
    </row>
    <row r="1587" spans="2:9" s="31" customFormat="1" x14ac:dyDescent="0.2">
      <c r="B1587" s="27">
        <v>1584</v>
      </c>
      <c r="C1587" s="20" t="s">
        <v>9593</v>
      </c>
      <c r="D1587" s="20" t="s">
        <v>11</v>
      </c>
      <c r="E1587" s="20" t="s">
        <v>9594</v>
      </c>
      <c r="F1587" s="22">
        <v>45819</v>
      </c>
      <c r="G1587" s="22">
        <v>50932</v>
      </c>
      <c r="H1587" s="34">
        <v>1000</v>
      </c>
    </row>
    <row r="1588" spans="2:9" s="31" customFormat="1" x14ac:dyDescent="0.2">
      <c r="B1588" s="27">
        <v>1585</v>
      </c>
      <c r="C1588" s="21" t="s">
        <v>9759</v>
      </c>
      <c r="D1588" s="21" t="s">
        <v>11</v>
      </c>
      <c r="E1588" s="21" t="s">
        <v>9760</v>
      </c>
      <c r="F1588" s="23">
        <v>45868</v>
      </c>
      <c r="G1588" s="23">
        <v>50981</v>
      </c>
      <c r="H1588" s="35">
        <v>1000</v>
      </c>
    </row>
    <row r="1589" spans="2:9" s="31" customFormat="1" x14ac:dyDescent="0.2">
      <c r="B1589" s="27">
        <v>1586</v>
      </c>
      <c r="C1589" s="20" t="s">
        <v>3723</v>
      </c>
      <c r="D1589" s="20" t="s">
        <v>11</v>
      </c>
      <c r="E1589" s="20" t="s">
        <v>3724</v>
      </c>
      <c r="F1589" s="22">
        <v>44062</v>
      </c>
      <c r="G1589" s="22">
        <v>51001</v>
      </c>
      <c r="H1589" s="34">
        <f>2000+1500</f>
        <v>3500</v>
      </c>
    </row>
    <row r="1590" spans="2:9" s="31" customFormat="1" x14ac:dyDescent="0.2">
      <c r="B1590" s="27">
        <v>1587</v>
      </c>
      <c r="C1590" s="20" t="s">
        <v>8382</v>
      </c>
      <c r="D1590" s="20" t="s">
        <v>11</v>
      </c>
      <c r="E1590" s="20" t="s">
        <v>8383</v>
      </c>
      <c r="F1590" s="22">
        <v>45525</v>
      </c>
      <c r="G1590" s="22">
        <v>51003</v>
      </c>
      <c r="H1590" s="34">
        <v>1000</v>
      </c>
    </row>
    <row r="1591" spans="2:9" s="31" customFormat="1" x14ac:dyDescent="0.2">
      <c r="B1591" s="27">
        <v>1588</v>
      </c>
      <c r="C1591" s="21" t="s">
        <v>9853</v>
      </c>
      <c r="D1591" s="21" t="s">
        <v>11</v>
      </c>
      <c r="E1591" s="21" t="s">
        <v>9854</v>
      </c>
      <c r="F1591" s="23">
        <v>45897</v>
      </c>
      <c r="G1591" s="23">
        <v>51010</v>
      </c>
      <c r="H1591" s="35">
        <v>1000</v>
      </c>
    </row>
    <row r="1592" spans="2:9" s="31" customFormat="1" x14ac:dyDescent="0.2">
      <c r="B1592" s="27">
        <v>1589</v>
      </c>
      <c r="C1592" s="25" t="s">
        <v>9958</v>
      </c>
      <c r="D1592" s="25" t="s">
        <v>11</v>
      </c>
      <c r="E1592" s="25" t="s">
        <v>9959</v>
      </c>
      <c r="F1592" s="26">
        <v>45917</v>
      </c>
      <c r="G1592" s="26">
        <v>51030</v>
      </c>
      <c r="H1592" s="36">
        <v>1000</v>
      </c>
    </row>
    <row r="1593" spans="2:9" s="31" customFormat="1" x14ac:dyDescent="0.2">
      <c r="B1593" s="27">
        <v>1590</v>
      </c>
      <c r="C1593" s="20" t="s">
        <v>10030</v>
      </c>
      <c r="D1593" s="20" t="s">
        <v>11</v>
      </c>
      <c r="E1593" s="20" t="s">
        <v>9959</v>
      </c>
      <c r="F1593" s="22">
        <v>45931</v>
      </c>
      <c r="G1593" s="22">
        <v>51044</v>
      </c>
      <c r="H1593" s="34">
        <v>1000</v>
      </c>
    </row>
    <row r="1594" spans="2:9" s="31" customFormat="1" x14ac:dyDescent="0.2">
      <c r="B1594" s="27">
        <v>1591</v>
      </c>
      <c r="C1594" s="24" t="s">
        <v>10108</v>
      </c>
      <c r="D1594" s="24" t="s">
        <v>11</v>
      </c>
      <c r="E1594" s="24" t="s">
        <v>10109</v>
      </c>
      <c r="F1594" s="29">
        <v>45959</v>
      </c>
      <c r="G1594" s="29">
        <v>51072</v>
      </c>
      <c r="H1594" s="38">
        <v>1000</v>
      </c>
    </row>
    <row r="1595" spans="2:9" s="31" customFormat="1" x14ac:dyDescent="0.2">
      <c r="B1595" s="27">
        <v>1592</v>
      </c>
      <c r="C1595" s="21" t="s">
        <v>10517</v>
      </c>
      <c r="D1595" s="21" t="s">
        <v>11</v>
      </c>
      <c r="E1595" s="21" t="s">
        <v>10518</v>
      </c>
      <c r="F1595" s="23">
        <v>46050</v>
      </c>
      <c r="G1595" s="23">
        <v>51163</v>
      </c>
      <c r="H1595" s="35">
        <v>1000</v>
      </c>
    </row>
    <row r="1596" spans="2:9" s="31" customFormat="1" x14ac:dyDescent="0.2">
      <c r="B1596" s="27">
        <v>1593</v>
      </c>
      <c r="C1596" s="20" t="s">
        <v>10600</v>
      </c>
      <c r="D1596" s="20" t="s">
        <v>11</v>
      </c>
      <c r="E1596" s="20" t="s">
        <v>10601</v>
      </c>
      <c r="F1596" s="22">
        <v>46064</v>
      </c>
      <c r="G1596" s="22">
        <v>51177</v>
      </c>
      <c r="H1596" s="34">
        <v>1500</v>
      </c>
      <c r="I1596" s="41"/>
    </row>
    <row r="1597" spans="2:9" s="31" customFormat="1" x14ac:dyDescent="0.2">
      <c r="B1597" s="27">
        <v>1594</v>
      </c>
      <c r="C1597" s="20" t="s">
        <v>3176</v>
      </c>
      <c r="D1597" s="20" t="s">
        <v>11</v>
      </c>
      <c r="E1597" s="20" t="s">
        <v>3177</v>
      </c>
      <c r="F1597" s="22">
        <v>43873</v>
      </c>
      <c r="G1597" s="22">
        <v>51178</v>
      </c>
      <c r="H1597" s="34">
        <v>500</v>
      </c>
    </row>
    <row r="1598" spans="2:9" s="31" customFormat="1" x14ac:dyDescent="0.2">
      <c r="B1598" s="27">
        <v>1595</v>
      </c>
      <c r="C1598" s="20" t="s">
        <v>3202</v>
      </c>
      <c r="D1598" s="20" t="s">
        <v>11</v>
      </c>
      <c r="E1598" s="20" t="s">
        <v>3203</v>
      </c>
      <c r="F1598" s="22">
        <v>43887</v>
      </c>
      <c r="G1598" s="22">
        <v>51192</v>
      </c>
      <c r="H1598" s="34">
        <v>1000</v>
      </c>
    </row>
    <row r="1599" spans="2:9" s="31" customFormat="1" x14ac:dyDescent="0.2">
      <c r="B1599" s="27">
        <v>1596</v>
      </c>
      <c r="C1599" s="20" t="s">
        <v>3242</v>
      </c>
      <c r="D1599" s="20" t="s">
        <v>11</v>
      </c>
      <c r="E1599" s="20" t="s">
        <v>3243</v>
      </c>
      <c r="F1599" s="22">
        <v>43894</v>
      </c>
      <c r="G1599" s="22">
        <v>51199</v>
      </c>
      <c r="H1599" s="34">
        <v>1680</v>
      </c>
    </row>
    <row r="1600" spans="2:9" s="31" customFormat="1" x14ac:dyDescent="0.2">
      <c r="B1600" s="27">
        <v>1597</v>
      </c>
      <c r="C1600" s="20" t="s">
        <v>9315</v>
      </c>
      <c r="D1600" s="20" t="s">
        <v>11</v>
      </c>
      <c r="E1600" s="20" t="s">
        <v>9316</v>
      </c>
      <c r="F1600" s="22">
        <v>45742</v>
      </c>
      <c r="G1600" s="22">
        <v>51221</v>
      </c>
      <c r="H1600" s="34">
        <v>2000</v>
      </c>
    </row>
    <row r="1601" spans="2:8" s="31" customFormat="1" x14ac:dyDescent="0.2">
      <c r="B1601" s="27">
        <v>1598</v>
      </c>
      <c r="C1601" s="20" t="s">
        <v>9630</v>
      </c>
      <c r="D1601" s="20" t="s">
        <v>11</v>
      </c>
      <c r="E1601" s="20" t="s">
        <v>9631</v>
      </c>
      <c r="F1601" s="22">
        <v>45833</v>
      </c>
      <c r="G1601" s="22">
        <v>51312</v>
      </c>
      <c r="H1601" s="34">
        <v>1000</v>
      </c>
    </row>
    <row r="1602" spans="2:8" s="31" customFormat="1" x14ac:dyDescent="0.2">
      <c r="B1602" s="27">
        <v>1599</v>
      </c>
      <c r="C1602" s="21" t="s">
        <v>9761</v>
      </c>
      <c r="D1602" s="21" t="s">
        <v>11</v>
      </c>
      <c r="E1602" s="21" t="s">
        <v>9762</v>
      </c>
      <c r="F1602" s="23">
        <v>45868</v>
      </c>
      <c r="G1602" s="23">
        <v>51347</v>
      </c>
      <c r="H1602" s="35">
        <v>1000</v>
      </c>
    </row>
    <row r="1603" spans="2:8" s="31" customFormat="1" x14ac:dyDescent="0.2">
      <c r="B1603" s="27">
        <v>1600</v>
      </c>
      <c r="C1603" s="20" t="s">
        <v>3685</v>
      </c>
      <c r="D1603" s="20" t="s">
        <v>11</v>
      </c>
      <c r="E1603" s="20" t="s">
        <v>3686</v>
      </c>
      <c r="F1603" s="22">
        <v>44048</v>
      </c>
      <c r="G1603" s="22">
        <v>51353</v>
      </c>
      <c r="H1603" s="34">
        <v>1000</v>
      </c>
    </row>
    <row r="1604" spans="2:8" s="31" customFormat="1" x14ac:dyDescent="0.2">
      <c r="B1604" s="27">
        <v>1601</v>
      </c>
      <c r="C1604" s="25" t="s">
        <v>9938</v>
      </c>
      <c r="D1604" s="25" t="s">
        <v>11</v>
      </c>
      <c r="E1604" s="25" t="s">
        <v>9939</v>
      </c>
      <c r="F1604" s="26">
        <v>45910</v>
      </c>
      <c r="G1604" s="26">
        <v>51389</v>
      </c>
      <c r="H1604" s="36">
        <v>500</v>
      </c>
    </row>
    <row r="1605" spans="2:8" s="31" customFormat="1" x14ac:dyDescent="0.2">
      <c r="B1605" s="27">
        <v>1602</v>
      </c>
      <c r="C1605" s="20" t="s">
        <v>3870</v>
      </c>
      <c r="D1605" s="20" t="s">
        <v>11</v>
      </c>
      <c r="E1605" s="20" t="s">
        <v>3871</v>
      </c>
      <c r="F1605" s="22">
        <v>44104</v>
      </c>
      <c r="G1605" s="22">
        <v>51409</v>
      </c>
      <c r="H1605" s="34">
        <v>3000</v>
      </c>
    </row>
    <row r="1606" spans="2:8" s="31" customFormat="1" x14ac:dyDescent="0.2">
      <c r="B1606" s="27">
        <v>1603</v>
      </c>
      <c r="C1606" s="20" t="s">
        <v>10195</v>
      </c>
      <c r="D1606" s="20" t="s">
        <v>11</v>
      </c>
      <c r="E1606" s="20" t="s">
        <v>10196</v>
      </c>
      <c r="F1606" s="22">
        <v>45987</v>
      </c>
      <c r="G1606" s="22">
        <v>51466</v>
      </c>
      <c r="H1606" s="34">
        <v>1000</v>
      </c>
    </row>
    <row r="1607" spans="2:8" s="31" customFormat="1" x14ac:dyDescent="0.2">
      <c r="B1607" s="27">
        <v>1604</v>
      </c>
      <c r="C1607" s="21" t="s">
        <v>10379</v>
      </c>
      <c r="D1607" s="21" t="s">
        <v>11</v>
      </c>
      <c r="E1607" s="21" t="s">
        <v>10380</v>
      </c>
      <c r="F1607" s="23">
        <v>46022</v>
      </c>
      <c r="G1607" s="23">
        <v>51501</v>
      </c>
      <c r="H1607" s="35">
        <v>1000</v>
      </c>
    </row>
    <row r="1608" spans="2:8" s="31" customFormat="1" x14ac:dyDescent="0.2">
      <c r="B1608" s="27">
        <v>1605</v>
      </c>
      <c r="C1608" s="20" t="s">
        <v>4271</v>
      </c>
      <c r="D1608" s="20" t="s">
        <v>11</v>
      </c>
      <c r="E1608" s="20" t="s">
        <v>4272</v>
      </c>
      <c r="F1608" s="22">
        <v>44223</v>
      </c>
      <c r="G1608" s="22">
        <v>51528</v>
      </c>
      <c r="H1608" s="34">
        <v>2000</v>
      </c>
    </row>
    <row r="1609" spans="2:8" s="31" customFormat="1" x14ac:dyDescent="0.2">
      <c r="B1609" s="27">
        <v>1606</v>
      </c>
      <c r="C1609" s="21" t="s">
        <v>10558</v>
      </c>
      <c r="D1609" s="21" t="s">
        <v>11</v>
      </c>
      <c r="E1609" s="21" t="s">
        <v>10559</v>
      </c>
      <c r="F1609" s="23">
        <v>46057</v>
      </c>
      <c r="G1609" s="23">
        <v>51536</v>
      </c>
      <c r="H1609" s="35">
        <v>1000</v>
      </c>
    </row>
    <row r="1610" spans="2:8" s="31" customFormat="1" x14ac:dyDescent="0.2">
      <c r="B1610" s="27">
        <v>1607</v>
      </c>
      <c r="C1610" s="20" t="s">
        <v>4318</v>
      </c>
      <c r="D1610" s="20" t="s">
        <v>11</v>
      </c>
      <c r="E1610" s="20" t="s">
        <v>4319</v>
      </c>
      <c r="F1610" s="22">
        <v>44237</v>
      </c>
      <c r="G1610" s="22">
        <v>51542</v>
      </c>
      <c r="H1610" s="34">
        <v>2500</v>
      </c>
    </row>
    <row r="1611" spans="2:8" s="31" customFormat="1" x14ac:dyDescent="0.2">
      <c r="B1611" s="27">
        <v>1608</v>
      </c>
      <c r="C1611" s="20" t="s">
        <v>4377</v>
      </c>
      <c r="D1611" s="20" t="s">
        <v>11</v>
      </c>
      <c r="E1611" s="20" t="s">
        <v>4378</v>
      </c>
      <c r="F1611" s="22">
        <v>44251</v>
      </c>
      <c r="G1611" s="22">
        <v>51556</v>
      </c>
      <c r="H1611" s="34">
        <v>1000</v>
      </c>
    </row>
    <row r="1612" spans="2:8" s="31" customFormat="1" x14ac:dyDescent="0.2">
      <c r="B1612" s="27">
        <v>1609</v>
      </c>
      <c r="C1612" s="21" t="s">
        <v>10692</v>
      </c>
      <c r="D1612" s="21" t="s">
        <v>11</v>
      </c>
      <c r="E1612" s="21" t="s">
        <v>10693</v>
      </c>
      <c r="F1612" s="23">
        <v>46078</v>
      </c>
      <c r="G1612" s="23">
        <v>51557</v>
      </c>
      <c r="H1612" s="35">
        <v>1000</v>
      </c>
    </row>
    <row r="1613" spans="2:8" s="31" customFormat="1" x14ac:dyDescent="0.2">
      <c r="B1613" s="27">
        <v>1610</v>
      </c>
      <c r="C1613" s="20" t="s">
        <v>5396</v>
      </c>
      <c r="D1613" s="20" t="s">
        <v>11</v>
      </c>
      <c r="E1613" s="20" t="s">
        <v>5397</v>
      </c>
      <c r="F1613" s="22">
        <v>44629</v>
      </c>
      <c r="G1613" s="22">
        <v>51569</v>
      </c>
      <c r="H1613" s="34">
        <v>2000</v>
      </c>
    </row>
    <row r="1614" spans="2:8" s="31" customFormat="1" x14ac:dyDescent="0.2">
      <c r="B1614" s="27">
        <v>1611</v>
      </c>
      <c r="C1614" s="20" t="s">
        <v>9695</v>
      </c>
      <c r="D1614" s="20" t="s">
        <v>11</v>
      </c>
      <c r="E1614" s="20" t="s">
        <v>9696</v>
      </c>
      <c r="F1614" s="22">
        <v>45847</v>
      </c>
      <c r="G1614" s="22">
        <v>51691</v>
      </c>
      <c r="H1614" s="34">
        <v>1000</v>
      </c>
    </row>
    <row r="1615" spans="2:8" s="31" customFormat="1" x14ac:dyDescent="0.2">
      <c r="B1615" s="27">
        <v>1612</v>
      </c>
      <c r="C1615" s="25" t="s">
        <v>9940</v>
      </c>
      <c r="D1615" s="25" t="s">
        <v>11</v>
      </c>
      <c r="E1615" s="25" t="s">
        <v>9941</v>
      </c>
      <c r="F1615" s="26">
        <v>45910</v>
      </c>
      <c r="G1615" s="26">
        <v>51754</v>
      </c>
      <c r="H1615" s="36">
        <v>1000</v>
      </c>
    </row>
    <row r="1616" spans="2:8" s="31" customFormat="1" x14ac:dyDescent="0.2">
      <c r="B1616" s="27">
        <v>1613</v>
      </c>
      <c r="C1616" s="20" t="s">
        <v>10031</v>
      </c>
      <c r="D1616" s="20" t="s">
        <v>11</v>
      </c>
      <c r="E1616" s="20" t="s">
        <v>10032</v>
      </c>
      <c r="F1616" s="22">
        <v>45931</v>
      </c>
      <c r="G1616" s="22">
        <v>51775</v>
      </c>
      <c r="H1616" s="34">
        <v>1000</v>
      </c>
    </row>
    <row r="1617" spans="2:9" s="31" customFormat="1" x14ac:dyDescent="0.2">
      <c r="B1617" s="27">
        <v>1614</v>
      </c>
      <c r="C1617" s="24" t="s">
        <v>10106</v>
      </c>
      <c r="D1617" s="24" t="s">
        <v>11</v>
      </c>
      <c r="E1617" s="24" t="s">
        <v>10107</v>
      </c>
      <c r="F1617" s="29">
        <v>45959</v>
      </c>
      <c r="G1617" s="29">
        <v>51803</v>
      </c>
      <c r="H1617" s="38">
        <v>1000</v>
      </c>
    </row>
    <row r="1618" spans="2:9" s="31" customFormat="1" x14ac:dyDescent="0.2">
      <c r="B1618" s="27">
        <v>1615</v>
      </c>
      <c r="C1618" s="21" t="s">
        <v>10278</v>
      </c>
      <c r="D1618" s="21" t="s">
        <v>11</v>
      </c>
      <c r="E1618" s="21" t="s">
        <v>10279</v>
      </c>
      <c r="F1618" s="23">
        <v>46001</v>
      </c>
      <c r="G1618" s="23">
        <v>51845</v>
      </c>
      <c r="H1618" s="35">
        <v>1000</v>
      </c>
    </row>
    <row r="1619" spans="2:9" s="31" customFormat="1" x14ac:dyDescent="0.2">
      <c r="B1619" s="27">
        <v>1616</v>
      </c>
      <c r="C1619" s="20" t="s">
        <v>10644</v>
      </c>
      <c r="D1619" s="20" t="s">
        <v>11</v>
      </c>
      <c r="E1619" s="20" t="s">
        <v>10645</v>
      </c>
      <c r="F1619" s="22">
        <v>46071</v>
      </c>
      <c r="G1619" s="22">
        <v>51915</v>
      </c>
      <c r="H1619" s="34">
        <v>1000</v>
      </c>
    </row>
    <row r="1620" spans="2:9" s="31" customFormat="1" x14ac:dyDescent="0.2">
      <c r="B1620" s="27">
        <v>1617</v>
      </c>
      <c r="C1620" s="20" t="s">
        <v>5368</v>
      </c>
      <c r="D1620" s="20" t="s">
        <v>11</v>
      </c>
      <c r="E1620" s="20" t="s">
        <v>5369</v>
      </c>
      <c r="F1620" s="22">
        <v>44622</v>
      </c>
      <c r="G1620" s="22">
        <v>51927</v>
      </c>
      <c r="H1620" s="34">
        <v>1500</v>
      </c>
    </row>
    <row r="1621" spans="2:9" s="31" customFormat="1" x14ac:dyDescent="0.2">
      <c r="B1621" s="27">
        <v>1618</v>
      </c>
      <c r="C1621" s="20" t="s">
        <v>5725</v>
      </c>
      <c r="D1621" s="20" t="s">
        <v>11</v>
      </c>
      <c r="E1621" s="20" t="s">
        <v>5726</v>
      </c>
      <c r="F1621" s="22">
        <v>44769</v>
      </c>
      <c r="G1621" s="22">
        <v>52074</v>
      </c>
      <c r="H1621" s="34">
        <v>1000</v>
      </c>
    </row>
    <row r="1622" spans="2:9" s="31" customFormat="1" x14ac:dyDescent="0.2">
      <c r="B1622" s="27">
        <v>1619</v>
      </c>
      <c r="C1622" s="25" t="s">
        <v>9960</v>
      </c>
      <c r="D1622" s="25" t="s">
        <v>11</v>
      </c>
      <c r="E1622" s="25" t="s">
        <v>9961</v>
      </c>
      <c r="F1622" s="26">
        <v>45917</v>
      </c>
      <c r="G1622" s="26">
        <v>52126</v>
      </c>
      <c r="H1622" s="36">
        <v>1000</v>
      </c>
    </row>
    <row r="1623" spans="2:9" s="31" customFormat="1" x14ac:dyDescent="0.2">
      <c r="B1623" s="27">
        <v>1620</v>
      </c>
      <c r="C1623" s="21" t="s">
        <v>10280</v>
      </c>
      <c r="D1623" s="21" t="s">
        <v>11</v>
      </c>
      <c r="E1623" s="21" t="s">
        <v>10281</v>
      </c>
      <c r="F1623" s="23">
        <v>46001</v>
      </c>
      <c r="G1623" s="23">
        <v>52210</v>
      </c>
      <c r="H1623" s="35">
        <v>1000</v>
      </c>
    </row>
    <row r="1624" spans="2:9" s="31" customFormat="1" x14ac:dyDescent="0.2">
      <c r="B1624" s="27">
        <v>1621</v>
      </c>
      <c r="C1624" s="27" t="s">
        <v>10469</v>
      </c>
      <c r="D1624" s="20" t="s">
        <v>11</v>
      </c>
      <c r="E1624" s="20" t="s">
        <v>10470</v>
      </c>
      <c r="F1624" s="22">
        <v>46036</v>
      </c>
      <c r="G1624" s="22">
        <v>52245</v>
      </c>
      <c r="H1624" s="34">
        <v>1000</v>
      </c>
    </row>
    <row r="1625" spans="2:9" s="31" customFormat="1" x14ac:dyDescent="0.2">
      <c r="B1625" s="27">
        <v>1622</v>
      </c>
      <c r="C1625" s="20" t="s">
        <v>10602</v>
      </c>
      <c r="D1625" s="20" t="s">
        <v>11</v>
      </c>
      <c r="E1625" s="20" t="s">
        <v>10603</v>
      </c>
      <c r="F1625" s="22">
        <v>46064</v>
      </c>
      <c r="G1625" s="22">
        <v>52273</v>
      </c>
      <c r="H1625" s="34">
        <v>1500</v>
      </c>
      <c r="I1625" s="41"/>
    </row>
    <row r="1626" spans="2:9" s="31" customFormat="1" x14ac:dyDescent="0.2">
      <c r="B1626" s="27">
        <v>1623</v>
      </c>
      <c r="C1626" s="20" t="s">
        <v>10646</v>
      </c>
      <c r="D1626" s="20" t="s">
        <v>11</v>
      </c>
      <c r="E1626" s="20" t="s">
        <v>10647</v>
      </c>
      <c r="F1626" s="22">
        <v>46071</v>
      </c>
      <c r="G1626" s="22">
        <v>53011</v>
      </c>
      <c r="H1626" s="34">
        <f>1000+1000</f>
        <v>2000</v>
      </c>
    </row>
    <row r="1627" spans="2:9" s="31" customFormat="1" x14ac:dyDescent="0.2">
      <c r="B1627" s="27">
        <v>1624</v>
      </c>
      <c r="C1627" s="20" t="s">
        <v>9682</v>
      </c>
      <c r="D1627" s="20" t="s">
        <v>9692</v>
      </c>
      <c r="E1627" s="20" t="s">
        <v>9668</v>
      </c>
      <c r="F1627" s="22">
        <v>45840</v>
      </c>
      <c r="G1627" s="22">
        <v>54971</v>
      </c>
      <c r="H1627" s="34">
        <v>1200</v>
      </c>
    </row>
    <row r="1628" spans="2:9" s="31" customFormat="1" x14ac:dyDescent="0.2">
      <c r="B1628" s="27">
        <v>1625</v>
      </c>
      <c r="C1628" s="20" t="s">
        <v>3278</v>
      </c>
      <c r="D1628" s="20" t="s">
        <v>74</v>
      </c>
      <c r="E1628" s="20" t="s">
        <v>3279</v>
      </c>
      <c r="F1628" s="22">
        <v>43901</v>
      </c>
      <c r="G1628" s="22">
        <v>46092</v>
      </c>
      <c r="H1628" s="34">
        <v>660</v>
      </c>
    </row>
    <row r="1629" spans="2:9" s="31" customFormat="1" x14ac:dyDescent="0.2">
      <c r="B1629" s="27">
        <v>1626</v>
      </c>
      <c r="C1629" s="20" t="s">
        <v>727</v>
      </c>
      <c r="D1629" s="20" t="s">
        <v>74</v>
      </c>
      <c r="E1629" s="20" t="s">
        <v>728</v>
      </c>
      <c r="F1629" s="22">
        <v>42656</v>
      </c>
      <c r="G1629" s="22">
        <v>46308</v>
      </c>
      <c r="H1629" s="34">
        <v>700</v>
      </c>
    </row>
    <row r="1630" spans="2:9" s="31" customFormat="1" x14ac:dyDescent="0.2">
      <c r="B1630" s="27">
        <v>1627</v>
      </c>
      <c r="C1630" s="20" t="s">
        <v>788</v>
      </c>
      <c r="D1630" s="20" t="s">
        <v>74</v>
      </c>
      <c r="E1630" s="20" t="s">
        <v>789</v>
      </c>
      <c r="F1630" s="22">
        <v>42683</v>
      </c>
      <c r="G1630" s="22">
        <v>46335</v>
      </c>
      <c r="H1630" s="34">
        <v>300</v>
      </c>
    </row>
    <row r="1631" spans="2:9" s="31" customFormat="1" x14ac:dyDescent="0.2">
      <c r="B1631" s="27">
        <v>1628</v>
      </c>
      <c r="C1631" s="20" t="s">
        <v>942</v>
      </c>
      <c r="D1631" s="20" t="s">
        <v>74</v>
      </c>
      <c r="E1631" s="20" t="s">
        <v>943</v>
      </c>
      <c r="F1631" s="22">
        <v>42760</v>
      </c>
      <c r="G1631" s="22">
        <v>46412</v>
      </c>
      <c r="H1631" s="34">
        <v>1000</v>
      </c>
    </row>
    <row r="1632" spans="2:9" s="31" customFormat="1" x14ac:dyDescent="0.2">
      <c r="B1632" s="27">
        <v>1629</v>
      </c>
      <c r="C1632" s="20" t="s">
        <v>1038</v>
      </c>
      <c r="D1632" s="20" t="s">
        <v>74</v>
      </c>
      <c r="E1632" s="20" t="s">
        <v>1039</v>
      </c>
      <c r="F1632" s="22">
        <v>42809</v>
      </c>
      <c r="G1632" s="22">
        <v>46461</v>
      </c>
      <c r="H1632" s="34">
        <v>700</v>
      </c>
    </row>
    <row r="1633" spans="2:8" s="31" customFormat="1" x14ac:dyDescent="0.2">
      <c r="B1633" s="27">
        <v>1630</v>
      </c>
      <c r="C1633" s="20" t="s">
        <v>1067</v>
      </c>
      <c r="D1633" s="20" t="s">
        <v>74</v>
      </c>
      <c r="E1633" s="20" t="s">
        <v>1068</v>
      </c>
      <c r="F1633" s="22">
        <v>42823</v>
      </c>
      <c r="G1633" s="22">
        <v>46475</v>
      </c>
      <c r="H1633" s="34">
        <v>700</v>
      </c>
    </row>
    <row r="1634" spans="2:8" s="31" customFormat="1" x14ac:dyDescent="0.2">
      <c r="B1634" s="27">
        <v>1631</v>
      </c>
      <c r="C1634" s="20" t="s">
        <v>1139</v>
      </c>
      <c r="D1634" s="20" t="s">
        <v>74</v>
      </c>
      <c r="E1634" s="20" t="s">
        <v>1140</v>
      </c>
      <c r="F1634" s="22">
        <v>42879</v>
      </c>
      <c r="G1634" s="22">
        <v>46531</v>
      </c>
      <c r="H1634" s="34">
        <v>500</v>
      </c>
    </row>
    <row r="1635" spans="2:8" s="31" customFormat="1" x14ac:dyDescent="0.2">
      <c r="B1635" s="27">
        <v>1632</v>
      </c>
      <c r="C1635" s="20" t="s">
        <v>1211</v>
      </c>
      <c r="D1635" s="20" t="s">
        <v>74</v>
      </c>
      <c r="E1635" s="20" t="s">
        <v>1212</v>
      </c>
      <c r="F1635" s="22">
        <v>42928</v>
      </c>
      <c r="G1635" s="22">
        <v>46580</v>
      </c>
      <c r="H1635" s="34">
        <v>500</v>
      </c>
    </row>
    <row r="1636" spans="2:8" s="31" customFormat="1" x14ac:dyDescent="0.2">
      <c r="B1636" s="27">
        <v>1633</v>
      </c>
      <c r="C1636" s="20" t="s">
        <v>1289</v>
      </c>
      <c r="D1636" s="20" t="s">
        <v>74</v>
      </c>
      <c r="E1636" s="20" t="s">
        <v>1290</v>
      </c>
      <c r="F1636" s="22">
        <v>42970</v>
      </c>
      <c r="G1636" s="22">
        <v>46622</v>
      </c>
      <c r="H1636" s="34">
        <v>800</v>
      </c>
    </row>
    <row r="1637" spans="2:8" s="31" customFormat="1" x14ac:dyDescent="0.2">
      <c r="B1637" s="27">
        <v>1634</v>
      </c>
      <c r="C1637" s="20" t="s">
        <v>1451</v>
      </c>
      <c r="D1637" s="20" t="s">
        <v>74</v>
      </c>
      <c r="E1637" s="20" t="s">
        <v>1452</v>
      </c>
      <c r="F1637" s="22">
        <v>43061</v>
      </c>
      <c r="G1637" s="22">
        <v>46713</v>
      </c>
      <c r="H1637" s="34">
        <v>300</v>
      </c>
    </row>
    <row r="1638" spans="2:8" s="31" customFormat="1" x14ac:dyDescent="0.2">
      <c r="B1638" s="27">
        <v>1635</v>
      </c>
      <c r="C1638" s="20" t="s">
        <v>1481</v>
      </c>
      <c r="D1638" s="20" t="s">
        <v>74</v>
      </c>
      <c r="E1638" s="20" t="s">
        <v>1482</v>
      </c>
      <c r="F1638" s="22">
        <v>43075</v>
      </c>
      <c r="G1638" s="22">
        <v>46727</v>
      </c>
      <c r="H1638" s="34">
        <v>500</v>
      </c>
    </row>
    <row r="1639" spans="2:8" s="31" customFormat="1" x14ac:dyDescent="0.2">
      <c r="B1639" s="27">
        <v>1636</v>
      </c>
      <c r="C1639" s="20" t="s">
        <v>1577</v>
      </c>
      <c r="D1639" s="20" t="s">
        <v>74</v>
      </c>
      <c r="E1639" s="20" t="s">
        <v>1578</v>
      </c>
      <c r="F1639" s="22">
        <v>43124</v>
      </c>
      <c r="G1639" s="22">
        <v>46776</v>
      </c>
      <c r="H1639" s="34">
        <v>500</v>
      </c>
    </row>
    <row r="1640" spans="2:8" s="31" customFormat="1" x14ac:dyDescent="0.2">
      <c r="B1640" s="27">
        <v>1637</v>
      </c>
      <c r="C1640" s="20" t="s">
        <v>3137</v>
      </c>
      <c r="D1640" s="20" t="s">
        <v>74</v>
      </c>
      <c r="E1640" s="20" t="s">
        <v>3138</v>
      </c>
      <c r="F1640" s="22">
        <v>43866</v>
      </c>
      <c r="G1640" s="22">
        <v>46788</v>
      </c>
      <c r="H1640" s="34">
        <v>200</v>
      </c>
    </row>
    <row r="1641" spans="2:8" s="31" customFormat="1" x14ac:dyDescent="0.2">
      <c r="B1641" s="27">
        <v>1638</v>
      </c>
      <c r="C1641" s="20" t="s">
        <v>3665</v>
      </c>
      <c r="D1641" s="20" t="s">
        <v>74</v>
      </c>
      <c r="E1641" s="20" t="s">
        <v>3666</v>
      </c>
      <c r="F1641" s="22">
        <v>44041</v>
      </c>
      <c r="G1641" s="22">
        <v>46963</v>
      </c>
      <c r="H1641" s="34">
        <v>500</v>
      </c>
    </row>
    <row r="1642" spans="2:8" s="31" customFormat="1" x14ac:dyDescent="0.2">
      <c r="B1642" s="27">
        <v>1639</v>
      </c>
      <c r="C1642" s="20" t="s">
        <v>5756</v>
      </c>
      <c r="D1642" s="20" t="s">
        <v>74</v>
      </c>
      <c r="E1642" s="20" t="s">
        <v>5757</v>
      </c>
      <c r="F1642" s="22">
        <v>44776</v>
      </c>
      <c r="G1642" s="22">
        <v>46968</v>
      </c>
      <c r="H1642" s="34">
        <v>600</v>
      </c>
    </row>
    <row r="1643" spans="2:8" s="31" customFormat="1" x14ac:dyDescent="0.2">
      <c r="B1643" s="27">
        <v>1640</v>
      </c>
      <c r="C1643" s="20" t="s">
        <v>2081</v>
      </c>
      <c r="D1643" s="20" t="s">
        <v>74</v>
      </c>
      <c r="E1643" s="20" t="s">
        <v>2082</v>
      </c>
      <c r="F1643" s="22">
        <v>43397</v>
      </c>
      <c r="G1643" s="22">
        <v>47050</v>
      </c>
      <c r="H1643" s="34">
        <v>500</v>
      </c>
    </row>
    <row r="1644" spans="2:8" s="31" customFormat="1" x14ac:dyDescent="0.2">
      <c r="B1644" s="27">
        <v>1641</v>
      </c>
      <c r="C1644" s="20" t="s">
        <v>2138</v>
      </c>
      <c r="D1644" s="20" t="s">
        <v>74</v>
      </c>
      <c r="E1644" s="20" t="s">
        <v>2139</v>
      </c>
      <c r="F1644" s="22">
        <v>43432</v>
      </c>
      <c r="G1644" s="22">
        <v>47085</v>
      </c>
      <c r="H1644" s="34">
        <v>500</v>
      </c>
    </row>
    <row r="1645" spans="2:8" s="31" customFormat="1" x14ac:dyDescent="0.2">
      <c r="B1645" s="27">
        <v>1642</v>
      </c>
      <c r="C1645" s="20" t="s">
        <v>2250</v>
      </c>
      <c r="D1645" s="20" t="s">
        <v>74</v>
      </c>
      <c r="E1645" s="20" t="s">
        <v>2251</v>
      </c>
      <c r="F1645" s="22">
        <v>43474</v>
      </c>
      <c r="G1645" s="22">
        <v>47127</v>
      </c>
      <c r="H1645" s="34">
        <v>500</v>
      </c>
    </row>
    <row r="1646" spans="2:8" s="31" customFormat="1" x14ac:dyDescent="0.2">
      <c r="B1646" s="27">
        <v>1643</v>
      </c>
      <c r="C1646" s="20" t="s">
        <v>2362</v>
      </c>
      <c r="D1646" s="20" t="s">
        <v>74</v>
      </c>
      <c r="E1646" s="20" t="s">
        <v>2363</v>
      </c>
      <c r="F1646" s="22">
        <v>43523</v>
      </c>
      <c r="G1646" s="22">
        <v>47176</v>
      </c>
      <c r="H1646" s="34">
        <v>500</v>
      </c>
    </row>
    <row r="1647" spans="2:8" s="31" customFormat="1" x14ac:dyDescent="0.2">
      <c r="B1647" s="27">
        <v>1644</v>
      </c>
      <c r="C1647" s="20" t="s">
        <v>3296</v>
      </c>
      <c r="D1647" s="20" t="s">
        <v>74</v>
      </c>
      <c r="E1647" s="20" t="s">
        <v>3297</v>
      </c>
      <c r="F1647" s="22">
        <v>43901</v>
      </c>
      <c r="G1647" s="22">
        <v>47188</v>
      </c>
      <c r="H1647" s="34">
        <v>500</v>
      </c>
    </row>
    <row r="1648" spans="2:8" s="31" customFormat="1" x14ac:dyDescent="0.2">
      <c r="B1648" s="27">
        <v>1645</v>
      </c>
      <c r="C1648" s="20" t="s">
        <v>3994</v>
      </c>
      <c r="D1648" s="20" t="s">
        <v>74</v>
      </c>
      <c r="E1648" s="20" t="s">
        <v>3995</v>
      </c>
      <c r="F1648" s="22">
        <v>44132</v>
      </c>
      <c r="G1648" s="22">
        <v>47236</v>
      </c>
      <c r="H1648" s="34">
        <v>500</v>
      </c>
    </row>
    <row r="1649" spans="2:8" s="31" customFormat="1" x14ac:dyDescent="0.2">
      <c r="B1649" s="27">
        <v>1646</v>
      </c>
      <c r="C1649" s="20" t="s">
        <v>2515</v>
      </c>
      <c r="D1649" s="20" t="s">
        <v>74</v>
      </c>
      <c r="E1649" s="20" t="s">
        <v>2516</v>
      </c>
      <c r="F1649" s="22">
        <v>43588</v>
      </c>
      <c r="G1649" s="22">
        <v>47241</v>
      </c>
      <c r="H1649" s="34">
        <v>200</v>
      </c>
    </row>
    <row r="1650" spans="2:8" s="31" customFormat="1" x14ac:dyDescent="0.2">
      <c r="B1650" s="27">
        <v>1647</v>
      </c>
      <c r="C1650" s="20" t="s">
        <v>4081</v>
      </c>
      <c r="D1650" s="20" t="s">
        <v>74</v>
      </c>
      <c r="E1650" s="20" t="s">
        <v>4082</v>
      </c>
      <c r="F1650" s="22">
        <v>44160</v>
      </c>
      <c r="G1650" s="22">
        <v>47263</v>
      </c>
      <c r="H1650" s="34">
        <v>500</v>
      </c>
    </row>
    <row r="1651" spans="2:8" s="31" customFormat="1" x14ac:dyDescent="0.2">
      <c r="B1651" s="27">
        <v>1648</v>
      </c>
      <c r="C1651" s="20" t="s">
        <v>6749</v>
      </c>
      <c r="D1651" s="20" t="s">
        <v>74</v>
      </c>
      <c r="E1651" s="20" t="s">
        <v>6750</v>
      </c>
      <c r="F1651" s="22">
        <v>45084</v>
      </c>
      <c r="G1651" s="22">
        <v>47276</v>
      </c>
      <c r="H1651" s="34">
        <v>300</v>
      </c>
    </row>
    <row r="1652" spans="2:8" s="31" customFormat="1" x14ac:dyDescent="0.2">
      <c r="B1652" s="27">
        <v>1649</v>
      </c>
      <c r="C1652" s="20" t="s">
        <v>2621</v>
      </c>
      <c r="D1652" s="20" t="s">
        <v>74</v>
      </c>
      <c r="E1652" s="20" t="s">
        <v>2622</v>
      </c>
      <c r="F1652" s="22">
        <v>43656</v>
      </c>
      <c r="G1652" s="22">
        <v>47309</v>
      </c>
      <c r="H1652" s="34">
        <v>500</v>
      </c>
    </row>
    <row r="1653" spans="2:8" s="31" customFormat="1" x14ac:dyDescent="0.2">
      <c r="B1653" s="27">
        <v>1650</v>
      </c>
      <c r="C1653" s="20" t="s">
        <v>2697</v>
      </c>
      <c r="D1653" s="20" t="s">
        <v>74</v>
      </c>
      <c r="E1653" s="20" t="s">
        <v>2698</v>
      </c>
      <c r="F1653" s="22">
        <v>43684</v>
      </c>
      <c r="G1653" s="22">
        <v>47337</v>
      </c>
      <c r="H1653" s="34">
        <v>250</v>
      </c>
    </row>
    <row r="1654" spans="2:8" s="31" customFormat="1" x14ac:dyDescent="0.2">
      <c r="B1654" s="27">
        <v>1651</v>
      </c>
      <c r="C1654" s="20" t="s">
        <v>2729</v>
      </c>
      <c r="D1654" s="20" t="s">
        <v>74</v>
      </c>
      <c r="E1654" s="20" t="s">
        <v>2730</v>
      </c>
      <c r="F1654" s="22">
        <v>43698</v>
      </c>
      <c r="G1654" s="22">
        <v>47351</v>
      </c>
      <c r="H1654" s="34">
        <v>250</v>
      </c>
    </row>
    <row r="1655" spans="2:8" s="31" customFormat="1" x14ac:dyDescent="0.2">
      <c r="B1655" s="27">
        <v>1652</v>
      </c>
      <c r="C1655" s="20" t="s">
        <v>2895</v>
      </c>
      <c r="D1655" s="20" t="s">
        <v>74</v>
      </c>
      <c r="E1655" s="20" t="s">
        <v>2896</v>
      </c>
      <c r="F1655" s="22">
        <v>43768</v>
      </c>
      <c r="G1655" s="22">
        <v>47421</v>
      </c>
      <c r="H1655" s="34">
        <v>200</v>
      </c>
    </row>
    <row r="1656" spans="2:8" s="31" customFormat="1" x14ac:dyDescent="0.2">
      <c r="B1656" s="27">
        <v>1653</v>
      </c>
      <c r="C1656" s="20" t="s">
        <v>10234</v>
      </c>
      <c r="D1656" s="20" t="s">
        <v>74</v>
      </c>
      <c r="E1656" s="20" t="s">
        <v>10235</v>
      </c>
      <c r="F1656" s="22">
        <v>45994</v>
      </c>
      <c r="G1656" s="22">
        <v>47455</v>
      </c>
      <c r="H1656" s="34">
        <v>350</v>
      </c>
    </row>
    <row r="1657" spans="2:8" s="31" customFormat="1" x14ac:dyDescent="0.2">
      <c r="B1657" s="27">
        <v>1654</v>
      </c>
      <c r="C1657" s="20" t="s">
        <v>3054</v>
      </c>
      <c r="D1657" s="20" t="s">
        <v>74</v>
      </c>
      <c r="E1657" s="20" t="s">
        <v>3055</v>
      </c>
      <c r="F1657" s="22">
        <v>43838</v>
      </c>
      <c r="G1657" s="22">
        <v>47491</v>
      </c>
      <c r="H1657" s="34">
        <v>500</v>
      </c>
    </row>
    <row r="1658" spans="2:8" s="31" customFormat="1" x14ac:dyDescent="0.2">
      <c r="B1658" s="27">
        <v>1655</v>
      </c>
      <c r="C1658" s="20" t="s">
        <v>3139</v>
      </c>
      <c r="D1658" s="20" t="s">
        <v>74</v>
      </c>
      <c r="E1658" s="20" t="s">
        <v>3140</v>
      </c>
      <c r="F1658" s="22">
        <v>43866</v>
      </c>
      <c r="G1658" s="22">
        <v>47519</v>
      </c>
      <c r="H1658" s="34">
        <v>300</v>
      </c>
    </row>
    <row r="1659" spans="2:8" s="31" customFormat="1" x14ac:dyDescent="0.2">
      <c r="B1659" s="27">
        <v>1656</v>
      </c>
      <c r="C1659" s="20" t="s">
        <v>3376</v>
      </c>
      <c r="D1659" s="20" t="s">
        <v>74</v>
      </c>
      <c r="E1659" s="20" t="s">
        <v>3377</v>
      </c>
      <c r="F1659" s="22">
        <v>43921</v>
      </c>
      <c r="G1659" s="22">
        <v>47573</v>
      </c>
      <c r="H1659" s="34">
        <v>420</v>
      </c>
    </row>
    <row r="1660" spans="2:8" s="31" customFormat="1" x14ac:dyDescent="0.2">
      <c r="B1660" s="27">
        <v>1657</v>
      </c>
      <c r="C1660" s="20" t="s">
        <v>3996</v>
      </c>
      <c r="D1660" s="20" t="s">
        <v>74</v>
      </c>
      <c r="E1660" s="20" t="s">
        <v>3997</v>
      </c>
      <c r="F1660" s="22">
        <v>44132</v>
      </c>
      <c r="G1660" s="22">
        <v>47601</v>
      </c>
      <c r="H1660" s="34">
        <v>500</v>
      </c>
    </row>
    <row r="1661" spans="2:8" s="31" customFormat="1" x14ac:dyDescent="0.2">
      <c r="B1661" s="27">
        <v>1658</v>
      </c>
      <c r="C1661" s="20" t="s">
        <v>4083</v>
      </c>
      <c r="D1661" s="20" t="s">
        <v>74</v>
      </c>
      <c r="E1661" s="20" t="s">
        <v>4084</v>
      </c>
      <c r="F1661" s="22">
        <v>44160</v>
      </c>
      <c r="G1661" s="22">
        <v>47628</v>
      </c>
      <c r="H1661" s="34">
        <v>500</v>
      </c>
    </row>
    <row r="1662" spans="2:8" s="31" customFormat="1" x14ac:dyDescent="0.2">
      <c r="B1662" s="27">
        <v>1659</v>
      </c>
      <c r="C1662" s="20" t="s">
        <v>4163</v>
      </c>
      <c r="D1662" s="20" t="s">
        <v>74</v>
      </c>
      <c r="E1662" s="20" t="s">
        <v>4164</v>
      </c>
      <c r="F1662" s="22">
        <v>44188</v>
      </c>
      <c r="G1662" s="22">
        <v>47657</v>
      </c>
      <c r="H1662" s="34">
        <v>500</v>
      </c>
    </row>
    <row r="1663" spans="2:8" s="31" customFormat="1" x14ac:dyDescent="0.2">
      <c r="B1663" s="27">
        <v>1660</v>
      </c>
      <c r="C1663" s="20" t="s">
        <v>5666</v>
      </c>
      <c r="D1663" s="20" t="s">
        <v>74</v>
      </c>
      <c r="E1663" s="20" t="s">
        <v>5667</v>
      </c>
      <c r="F1663" s="22">
        <v>44748</v>
      </c>
      <c r="G1663" s="22">
        <v>47670</v>
      </c>
      <c r="H1663" s="34">
        <v>600</v>
      </c>
    </row>
    <row r="1664" spans="2:8" s="31" customFormat="1" x14ac:dyDescent="0.2">
      <c r="B1664" s="27">
        <v>1661</v>
      </c>
      <c r="C1664" s="20" t="s">
        <v>3893</v>
      </c>
      <c r="D1664" s="20" t="s">
        <v>74</v>
      </c>
      <c r="E1664" s="20" t="s">
        <v>3894</v>
      </c>
      <c r="F1664" s="22">
        <v>44111</v>
      </c>
      <c r="G1664" s="22">
        <v>47763</v>
      </c>
      <c r="H1664" s="34">
        <v>500</v>
      </c>
    </row>
    <row r="1665" spans="2:8" s="31" customFormat="1" x14ac:dyDescent="0.2">
      <c r="B1665" s="27">
        <v>1662</v>
      </c>
      <c r="C1665" s="20" t="s">
        <v>5094</v>
      </c>
      <c r="D1665" s="20" t="s">
        <v>74</v>
      </c>
      <c r="E1665" s="20" t="s">
        <v>5095</v>
      </c>
      <c r="F1665" s="22">
        <v>44524</v>
      </c>
      <c r="G1665" s="22">
        <v>47811</v>
      </c>
      <c r="H1665" s="34">
        <v>500</v>
      </c>
    </row>
    <row r="1666" spans="2:8" s="31" customFormat="1" x14ac:dyDescent="0.2">
      <c r="B1666" s="27">
        <v>1663</v>
      </c>
      <c r="C1666" s="20" t="s">
        <v>4165</v>
      </c>
      <c r="D1666" s="20" t="s">
        <v>74</v>
      </c>
      <c r="E1666" s="20" t="s">
        <v>4166</v>
      </c>
      <c r="F1666" s="22">
        <v>44188</v>
      </c>
      <c r="G1666" s="22">
        <v>47840</v>
      </c>
      <c r="H1666" s="34">
        <v>500</v>
      </c>
    </row>
    <row r="1667" spans="2:8" s="31" customFormat="1" x14ac:dyDescent="0.2">
      <c r="B1667" s="27">
        <v>1664</v>
      </c>
      <c r="C1667" s="20" t="s">
        <v>4273</v>
      </c>
      <c r="D1667" s="20" t="s">
        <v>74</v>
      </c>
      <c r="E1667" s="20" t="s">
        <v>4274</v>
      </c>
      <c r="F1667" s="22">
        <v>44223</v>
      </c>
      <c r="G1667" s="22">
        <v>47875</v>
      </c>
      <c r="H1667" s="34">
        <v>500</v>
      </c>
    </row>
    <row r="1668" spans="2:8" s="31" customFormat="1" x14ac:dyDescent="0.2">
      <c r="B1668" s="27">
        <v>1665</v>
      </c>
      <c r="C1668" s="20" t="s">
        <v>6505</v>
      </c>
      <c r="D1668" s="20" t="s">
        <v>74</v>
      </c>
      <c r="E1668" s="20" t="s">
        <v>6506</v>
      </c>
      <c r="F1668" s="22">
        <v>45008</v>
      </c>
      <c r="G1668" s="22">
        <v>47930</v>
      </c>
      <c r="H1668" s="34">
        <v>600</v>
      </c>
    </row>
    <row r="1669" spans="2:8" s="31" customFormat="1" x14ac:dyDescent="0.2">
      <c r="B1669" s="27">
        <v>1666</v>
      </c>
      <c r="C1669" s="20" t="s">
        <v>2479</v>
      </c>
      <c r="D1669" s="20" t="s">
        <v>74</v>
      </c>
      <c r="E1669" s="20" t="s">
        <v>2480</v>
      </c>
      <c r="F1669" s="22">
        <v>43565</v>
      </c>
      <c r="G1669" s="22">
        <v>47948</v>
      </c>
      <c r="H1669" s="34">
        <v>400</v>
      </c>
    </row>
    <row r="1670" spans="2:8" s="31" customFormat="1" x14ac:dyDescent="0.2">
      <c r="B1670" s="27">
        <v>1667</v>
      </c>
      <c r="C1670" s="20" t="s">
        <v>6751</v>
      </c>
      <c r="D1670" s="20" t="s">
        <v>74</v>
      </c>
      <c r="E1670" s="20" t="s">
        <v>6752</v>
      </c>
      <c r="F1670" s="22">
        <v>45084</v>
      </c>
      <c r="G1670" s="22">
        <v>48006</v>
      </c>
      <c r="H1670" s="34">
        <v>500</v>
      </c>
    </row>
    <row r="1671" spans="2:8" s="31" customFormat="1" x14ac:dyDescent="0.2">
      <c r="B1671" s="27">
        <v>1668</v>
      </c>
      <c r="C1671" s="20" t="s">
        <v>5758</v>
      </c>
      <c r="D1671" s="20" t="s">
        <v>74</v>
      </c>
      <c r="E1671" s="20" t="s">
        <v>5759</v>
      </c>
      <c r="F1671" s="22">
        <v>44776</v>
      </c>
      <c r="G1671" s="22">
        <v>48063</v>
      </c>
      <c r="H1671" s="34">
        <v>400</v>
      </c>
    </row>
    <row r="1672" spans="2:8" s="31" customFormat="1" x14ac:dyDescent="0.2">
      <c r="B1672" s="27">
        <v>1669</v>
      </c>
      <c r="C1672" s="20" t="s">
        <v>4875</v>
      </c>
      <c r="D1672" s="20" t="s">
        <v>74</v>
      </c>
      <c r="E1672" s="20" t="s">
        <v>4876</v>
      </c>
      <c r="F1672" s="22">
        <v>44440</v>
      </c>
      <c r="G1672" s="22">
        <v>48092</v>
      </c>
      <c r="H1672" s="34">
        <v>500</v>
      </c>
    </row>
    <row r="1673" spans="2:8" s="31" customFormat="1" x14ac:dyDescent="0.2">
      <c r="B1673" s="27">
        <v>1670</v>
      </c>
      <c r="C1673" s="24" t="s">
        <v>10114</v>
      </c>
      <c r="D1673" s="24" t="s">
        <v>74</v>
      </c>
      <c r="E1673" s="24" t="s">
        <v>10115</v>
      </c>
      <c r="F1673" s="29">
        <v>45959</v>
      </c>
      <c r="G1673" s="29">
        <v>48150</v>
      </c>
      <c r="H1673" s="38">
        <v>200</v>
      </c>
    </row>
    <row r="1674" spans="2:8" s="31" customFormat="1" x14ac:dyDescent="0.2">
      <c r="B1674" s="27">
        <v>1671</v>
      </c>
      <c r="C1674" s="20" t="s">
        <v>5096</v>
      </c>
      <c r="D1674" s="20" t="s">
        <v>74</v>
      </c>
      <c r="E1674" s="20" t="s">
        <v>5097</v>
      </c>
      <c r="F1674" s="22">
        <v>44524</v>
      </c>
      <c r="G1674" s="22">
        <v>48176</v>
      </c>
      <c r="H1674" s="34">
        <v>500</v>
      </c>
    </row>
    <row r="1675" spans="2:8" s="31" customFormat="1" x14ac:dyDescent="0.2">
      <c r="B1675" s="27">
        <v>1672</v>
      </c>
      <c r="C1675" s="20" t="s">
        <v>5164</v>
      </c>
      <c r="D1675" s="20" t="s">
        <v>74</v>
      </c>
      <c r="E1675" s="20" t="s">
        <v>5165</v>
      </c>
      <c r="F1675" s="22">
        <v>44559</v>
      </c>
      <c r="G1675" s="22">
        <v>48211</v>
      </c>
      <c r="H1675" s="34">
        <v>500</v>
      </c>
    </row>
    <row r="1676" spans="2:8" s="31" customFormat="1" x14ac:dyDescent="0.2">
      <c r="B1676" s="27">
        <v>1673</v>
      </c>
      <c r="C1676" s="20" t="s">
        <v>3103</v>
      </c>
      <c r="D1676" s="20" t="s">
        <v>74</v>
      </c>
      <c r="E1676" s="20" t="s">
        <v>3104</v>
      </c>
      <c r="F1676" s="22">
        <v>43852</v>
      </c>
      <c r="G1676" s="22">
        <v>48235</v>
      </c>
      <c r="H1676" s="34">
        <v>500</v>
      </c>
    </row>
    <row r="1677" spans="2:8" s="31" customFormat="1" x14ac:dyDescent="0.2">
      <c r="B1677" s="27">
        <v>1674</v>
      </c>
      <c r="C1677" s="20" t="s">
        <v>6543</v>
      </c>
      <c r="D1677" s="20" t="s">
        <v>74</v>
      </c>
      <c r="E1677" s="20" t="s">
        <v>6544</v>
      </c>
      <c r="F1677" s="22">
        <v>45014</v>
      </c>
      <c r="G1677" s="22">
        <v>48302</v>
      </c>
      <c r="H1677" s="34">
        <v>700</v>
      </c>
    </row>
    <row r="1678" spans="2:8" s="31" customFormat="1" x14ac:dyDescent="0.2">
      <c r="B1678" s="27">
        <v>1675</v>
      </c>
      <c r="C1678" s="20" t="s">
        <v>9419</v>
      </c>
      <c r="D1678" s="20" t="s">
        <v>74</v>
      </c>
      <c r="E1678" s="20" t="s">
        <v>9420</v>
      </c>
      <c r="F1678" s="22">
        <v>45777</v>
      </c>
      <c r="G1678" s="22">
        <v>48334</v>
      </c>
      <c r="H1678" s="34">
        <v>500</v>
      </c>
    </row>
    <row r="1679" spans="2:8" s="31" customFormat="1" x14ac:dyDescent="0.2">
      <c r="B1679" s="27">
        <v>1676</v>
      </c>
      <c r="C1679" s="20" t="s">
        <v>5668</v>
      </c>
      <c r="D1679" s="20" t="s">
        <v>74</v>
      </c>
      <c r="E1679" s="20" t="s">
        <v>5669</v>
      </c>
      <c r="F1679" s="22">
        <v>44748</v>
      </c>
      <c r="G1679" s="22">
        <v>48401</v>
      </c>
      <c r="H1679" s="34">
        <v>400</v>
      </c>
    </row>
    <row r="1680" spans="2:8" s="31" customFormat="1" x14ac:dyDescent="0.2">
      <c r="B1680" s="27">
        <v>1677</v>
      </c>
      <c r="C1680" s="20" t="s">
        <v>4877</v>
      </c>
      <c r="D1680" s="20" t="s">
        <v>74</v>
      </c>
      <c r="E1680" s="20" t="s">
        <v>4878</v>
      </c>
      <c r="F1680" s="22">
        <v>44440</v>
      </c>
      <c r="G1680" s="22">
        <v>48458</v>
      </c>
      <c r="H1680" s="34">
        <v>500</v>
      </c>
    </row>
    <row r="1681" spans="2:8" s="31" customFormat="1" x14ac:dyDescent="0.2">
      <c r="B1681" s="27">
        <v>1678</v>
      </c>
      <c r="C1681" s="20" t="s">
        <v>1351</v>
      </c>
      <c r="D1681" s="20" t="s">
        <v>74</v>
      </c>
      <c r="E1681" s="20" t="s">
        <v>1352</v>
      </c>
      <c r="F1681" s="22">
        <v>43005</v>
      </c>
      <c r="G1681" s="22">
        <v>48484</v>
      </c>
      <c r="H1681" s="34">
        <v>700</v>
      </c>
    </row>
    <row r="1682" spans="2:8" s="31" customFormat="1" x14ac:dyDescent="0.2">
      <c r="B1682" s="27">
        <v>1679</v>
      </c>
      <c r="C1682" s="20" t="s">
        <v>5098</v>
      </c>
      <c r="D1682" s="20" t="s">
        <v>74</v>
      </c>
      <c r="E1682" s="20" t="s">
        <v>5099</v>
      </c>
      <c r="F1682" s="22">
        <v>44524</v>
      </c>
      <c r="G1682" s="22">
        <v>48542</v>
      </c>
      <c r="H1682" s="34">
        <v>500</v>
      </c>
    </row>
    <row r="1683" spans="2:8" s="31" customFormat="1" x14ac:dyDescent="0.2">
      <c r="B1683" s="27">
        <v>1680</v>
      </c>
      <c r="C1683" s="20" t="s">
        <v>6137</v>
      </c>
      <c r="D1683" s="20" t="s">
        <v>74</v>
      </c>
      <c r="E1683" s="20" t="s">
        <v>6138</v>
      </c>
      <c r="F1683" s="22">
        <v>44909</v>
      </c>
      <c r="G1683" s="22">
        <v>48562</v>
      </c>
      <c r="H1683" s="34">
        <v>500</v>
      </c>
    </row>
    <row r="1684" spans="2:8" s="31" customFormat="1" x14ac:dyDescent="0.2">
      <c r="B1684" s="27">
        <v>1681</v>
      </c>
      <c r="C1684" s="20" t="s">
        <v>4275</v>
      </c>
      <c r="D1684" s="20" t="s">
        <v>74</v>
      </c>
      <c r="E1684" s="20" t="s">
        <v>4276</v>
      </c>
      <c r="F1684" s="22">
        <v>44223</v>
      </c>
      <c r="G1684" s="22">
        <v>48606</v>
      </c>
      <c r="H1684" s="34">
        <v>500</v>
      </c>
    </row>
    <row r="1685" spans="2:8" s="31" customFormat="1" x14ac:dyDescent="0.2">
      <c r="B1685" s="27">
        <v>1682</v>
      </c>
      <c r="C1685" s="20" t="s">
        <v>3204</v>
      </c>
      <c r="D1685" s="20" t="s">
        <v>74</v>
      </c>
      <c r="E1685" s="20" t="s">
        <v>3205</v>
      </c>
      <c r="F1685" s="22">
        <v>43887</v>
      </c>
      <c r="G1685" s="22">
        <v>48636</v>
      </c>
      <c r="H1685" s="34">
        <v>500</v>
      </c>
    </row>
    <row r="1686" spans="2:8" s="31" customFormat="1" x14ac:dyDescent="0.2">
      <c r="B1686" s="27">
        <v>1683</v>
      </c>
      <c r="C1686" s="20" t="s">
        <v>6507</v>
      </c>
      <c r="D1686" s="20" t="s">
        <v>74</v>
      </c>
      <c r="E1686" s="20" t="s">
        <v>6508</v>
      </c>
      <c r="F1686" s="22">
        <v>45008</v>
      </c>
      <c r="G1686" s="22">
        <v>48661</v>
      </c>
      <c r="H1686" s="34">
        <v>900</v>
      </c>
    </row>
    <row r="1687" spans="2:8" s="31" customFormat="1" x14ac:dyDescent="0.2">
      <c r="B1687" s="27">
        <v>1684</v>
      </c>
      <c r="C1687" s="20" t="s">
        <v>8060</v>
      </c>
      <c r="D1687" s="20" t="s">
        <v>74</v>
      </c>
      <c r="E1687" s="20" t="s">
        <v>8061</v>
      </c>
      <c r="F1687" s="22">
        <v>45420</v>
      </c>
      <c r="G1687" s="22">
        <v>48707</v>
      </c>
      <c r="H1687" s="34">
        <v>700</v>
      </c>
    </row>
    <row r="1688" spans="2:8" s="31" customFormat="1" x14ac:dyDescent="0.2">
      <c r="B1688" s="27">
        <v>1685</v>
      </c>
      <c r="C1688" s="20" t="s">
        <v>6846</v>
      </c>
      <c r="D1688" s="20" t="s">
        <v>74</v>
      </c>
      <c r="E1688" s="20" t="s">
        <v>6847</v>
      </c>
      <c r="F1688" s="22">
        <v>45112</v>
      </c>
      <c r="G1688" s="22">
        <v>48765</v>
      </c>
      <c r="H1688" s="34">
        <v>500</v>
      </c>
    </row>
    <row r="1689" spans="2:8" s="31" customFormat="1" x14ac:dyDescent="0.2">
      <c r="B1689" s="27">
        <v>1686</v>
      </c>
      <c r="C1689" s="20" t="s">
        <v>8334</v>
      </c>
      <c r="D1689" s="20" t="s">
        <v>74</v>
      </c>
      <c r="E1689" s="20" t="s">
        <v>8335</v>
      </c>
      <c r="F1689" s="22">
        <v>45511</v>
      </c>
      <c r="G1689" s="22">
        <v>48798</v>
      </c>
      <c r="H1689" s="34">
        <v>500</v>
      </c>
    </row>
    <row r="1690" spans="2:8" s="31" customFormat="1" x14ac:dyDescent="0.2">
      <c r="B1690" s="27">
        <v>1687</v>
      </c>
      <c r="C1690" s="20" t="s">
        <v>5869</v>
      </c>
      <c r="D1690" s="20" t="s">
        <v>74</v>
      </c>
      <c r="E1690" s="20" t="s">
        <v>5870</v>
      </c>
      <c r="F1690" s="22">
        <v>44818</v>
      </c>
      <c r="G1690" s="22">
        <v>48836</v>
      </c>
      <c r="H1690" s="34">
        <v>500</v>
      </c>
    </row>
    <row r="1691" spans="2:8" s="31" customFormat="1" x14ac:dyDescent="0.2">
      <c r="B1691" s="27">
        <v>1688</v>
      </c>
      <c r="C1691" s="20" t="s">
        <v>5100</v>
      </c>
      <c r="D1691" s="20" t="s">
        <v>74</v>
      </c>
      <c r="E1691" s="20" t="s">
        <v>5101</v>
      </c>
      <c r="F1691" s="22">
        <v>44524</v>
      </c>
      <c r="G1691" s="22">
        <v>48907</v>
      </c>
      <c r="H1691" s="34">
        <v>500</v>
      </c>
    </row>
    <row r="1692" spans="2:8" s="31" customFormat="1" x14ac:dyDescent="0.2">
      <c r="B1692" s="27">
        <v>1689</v>
      </c>
      <c r="C1692" s="20" t="s">
        <v>5166</v>
      </c>
      <c r="D1692" s="20" t="s">
        <v>74</v>
      </c>
      <c r="E1692" s="20" t="s">
        <v>5167</v>
      </c>
      <c r="F1692" s="22">
        <v>44559</v>
      </c>
      <c r="G1692" s="22">
        <v>48942</v>
      </c>
      <c r="H1692" s="34">
        <v>500</v>
      </c>
    </row>
    <row r="1693" spans="2:8" s="31" customFormat="1" x14ac:dyDescent="0.2">
      <c r="B1693" s="27">
        <v>1690</v>
      </c>
      <c r="C1693" s="20" t="s">
        <v>7523</v>
      </c>
      <c r="D1693" s="20" t="s">
        <v>74</v>
      </c>
      <c r="E1693" s="20" t="s">
        <v>7524</v>
      </c>
      <c r="F1693" s="22">
        <v>45308</v>
      </c>
      <c r="G1693" s="22">
        <v>48961</v>
      </c>
      <c r="H1693" s="34">
        <v>500</v>
      </c>
    </row>
    <row r="1694" spans="2:8" s="31" customFormat="1" x14ac:dyDescent="0.2">
      <c r="B1694" s="27">
        <v>1691</v>
      </c>
      <c r="C1694" s="20" t="s">
        <v>3206</v>
      </c>
      <c r="D1694" s="20" t="s">
        <v>74</v>
      </c>
      <c r="E1694" s="20" t="s">
        <v>3207</v>
      </c>
      <c r="F1694" s="22">
        <v>43887</v>
      </c>
      <c r="G1694" s="22">
        <v>49001</v>
      </c>
      <c r="H1694" s="34">
        <v>500</v>
      </c>
    </row>
    <row r="1695" spans="2:8" s="31" customFormat="1" x14ac:dyDescent="0.2">
      <c r="B1695" s="27">
        <v>1692</v>
      </c>
      <c r="C1695" s="20" t="s">
        <v>7797</v>
      </c>
      <c r="D1695" s="20" t="s">
        <v>74</v>
      </c>
      <c r="E1695" s="20" t="s">
        <v>7798</v>
      </c>
      <c r="F1695" s="22">
        <v>45364</v>
      </c>
      <c r="G1695" s="22">
        <v>49016</v>
      </c>
      <c r="H1695" s="34">
        <v>500</v>
      </c>
    </row>
    <row r="1696" spans="2:8" s="31" customFormat="1" x14ac:dyDescent="0.2">
      <c r="B1696" s="27">
        <v>1693</v>
      </c>
      <c r="C1696" s="20" t="s">
        <v>9421</v>
      </c>
      <c r="D1696" s="20" t="s">
        <v>74</v>
      </c>
      <c r="E1696" s="20" t="s">
        <v>9422</v>
      </c>
      <c r="F1696" s="22">
        <v>45777</v>
      </c>
      <c r="G1696" s="22">
        <v>49064</v>
      </c>
      <c r="H1696" s="34">
        <v>800</v>
      </c>
    </row>
    <row r="1697" spans="2:8" s="31" customFormat="1" x14ac:dyDescent="0.2">
      <c r="B1697" s="27">
        <v>1694</v>
      </c>
      <c r="C1697" s="20" t="s">
        <v>8138</v>
      </c>
      <c r="D1697" s="20" t="s">
        <v>74</v>
      </c>
      <c r="E1697" s="20" t="s">
        <v>8139</v>
      </c>
      <c r="F1697" s="22">
        <v>45448</v>
      </c>
      <c r="G1697" s="22">
        <v>49100</v>
      </c>
      <c r="H1697" s="34">
        <v>500</v>
      </c>
    </row>
    <row r="1698" spans="2:8" s="31" customFormat="1" x14ac:dyDescent="0.2">
      <c r="B1698" s="27">
        <v>1695</v>
      </c>
      <c r="C1698" s="20" t="s">
        <v>8260</v>
      </c>
      <c r="D1698" s="20" t="s">
        <v>74</v>
      </c>
      <c r="E1698" s="20" t="s">
        <v>8261</v>
      </c>
      <c r="F1698" s="22">
        <v>45491</v>
      </c>
      <c r="G1698" s="22">
        <v>49143</v>
      </c>
      <c r="H1698" s="34">
        <v>500</v>
      </c>
    </row>
    <row r="1699" spans="2:8" s="31" customFormat="1" x14ac:dyDescent="0.2">
      <c r="B1699" s="27">
        <v>1696</v>
      </c>
      <c r="C1699" s="20" t="s">
        <v>5871</v>
      </c>
      <c r="D1699" s="20" t="s">
        <v>74</v>
      </c>
      <c r="E1699" s="20" t="s">
        <v>5872</v>
      </c>
      <c r="F1699" s="22">
        <v>44818</v>
      </c>
      <c r="G1699" s="22">
        <v>49201</v>
      </c>
      <c r="H1699" s="34">
        <v>500</v>
      </c>
    </row>
    <row r="1700" spans="2:8" s="31" customFormat="1" x14ac:dyDescent="0.2">
      <c r="B1700" s="27">
        <v>1697</v>
      </c>
      <c r="C1700" s="20" t="s">
        <v>8614</v>
      </c>
      <c r="D1700" s="20" t="s">
        <v>74</v>
      </c>
      <c r="E1700" s="20" t="s">
        <v>8615</v>
      </c>
      <c r="F1700" s="22">
        <v>45581</v>
      </c>
      <c r="G1700" s="22">
        <v>49233</v>
      </c>
      <c r="H1700" s="34">
        <v>600</v>
      </c>
    </row>
    <row r="1701" spans="2:8" s="31" customFormat="1" x14ac:dyDescent="0.2">
      <c r="B1701" s="27">
        <v>1698</v>
      </c>
      <c r="C1701" s="20" t="s">
        <v>6047</v>
      </c>
      <c r="D1701" s="20" t="s">
        <v>74</v>
      </c>
      <c r="E1701" s="20" t="s">
        <v>6048</v>
      </c>
      <c r="F1701" s="22">
        <v>44874</v>
      </c>
      <c r="G1701" s="22">
        <v>49257</v>
      </c>
      <c r="H1701" s="34">
        <v>500</v>
      </c>
    </row>
    <row r="1702" spans="2:8" s="31" customFormat="1" x14ac:dyDescent="0.2">
      <c r="B1702" s="27">
        <v>1699</v>
      </c>
      <c r="C1702" s="20" t="s">
        <v>8748</v>
      </c>
      <c r="D1702" s="20" t="s">
        <v>74</v>
      </c>
      <c r="E1702" s="20" t="s">
        <v>8749</v>
      </c>
      <c r="F1702" s="22">
        <v>45630</v>
      </c>
      <c r="G1702" s="22">
        <v>49282</v>
      </c>
      <c r="H1702" s="34">
        <v>500</v>
      </c>
    </row>
    <row r="1703" spans="2:8" s="31" customFormat="1" x14ac:dyDescent="0.2">
      <c r="B1703" s="27">
        <v>1700</v>
      </c>
      <c r="C1703" s="20" t="s">
        <v>3056</v>
      </c>
      <c r="D1703" s="20" t="s">
        <v>74</v>
      </c>
      <c r="E1703" s="20" t="s">
        <v>3057</v>
      </c>
      <c r="F1703" s="22">
        <v>43838</v>
      </c>
      <c r="G1703" s="22">
        <v>49317</v>
      </c>
      <c r="H1703" s="34">
        <v>500</v>
      </c>
    </row>
    <row r="1704" spans="2:8" s="31" customFormat="1" x14ac:dyDescent="0.2">
      <c r="B1704" s="27">
        <v>1701</v>
      </c>
      <c r="C1704" s="20" t="s">
        <v>4342</v>
      </c>
      <c r="D1704" s="20" t="s">
        <v>74</v>
      </c>
      <c r="E1704" s="20" t="s">
        <v>4343</v>
      </c>
      <c r="F1704" s="22">
        <v>44244</v>
      </c>
      <c r="G1704" s="22">
        <v>49357</v>
      </c>
      <c r="H1704" s="34">
        <v>500</v>
      </c>
    </row>
    <row r="1705" spans="2:8" s="31" customFormat="1" x14ac:dyDescent="0.2">
      <c r="B1705" s="27">
        <v>1702</v>
      </c>
      <c r="C1705" s="20" t="s">
        <v>9197</v>
      </c>
      <c r="D1705" s="20" t="s">
        <v>74</v>
      </c>
      <c r="E1705" s="20" t="s">
        <v>9198</v>
      </c>
      <c r="F1705" s="22">
        <v>45728</v>
      </c>
      <c r="G1705" s="22">
        <v>49380</v>
      </c>
      <c r="H1705" s="34">
        <v>322</v>
      </c>
    </row>
    <row r="1706" spans="2:8" s="31" customFormat="1" x14ac:dyDescent="0.2">
      <c r="B1706" s="27">
        <v>1703</v>
      </c>
      <c r="C1706" s="20" t="s">
        <v>9385</v>
      </c>
      <c r="D1706" s="20" t="s">
        <v>74</v>
      </c>
      <c r="E1706" s="20" t="s">
        <v>9386</v>
      </c>
      <c r="F1706" s="22">
        <v>45751</v>
      </c>
      <c r="G1706" s="22">
        <v>49403</v>
      </c>
      <c r="H1706" s="34">
        <v>900</v>
      </c>
    </row>
    <row r="1707" spans="2:8" s="31" customFormat="1" x14ac:dyDescent="0.2">
      <c r="B1707" s="27">
        <v>1704</v>
      </c>
      <c r="C1707" s="21" t="s">
        <v>9855</v>
      </c>
      <c r="D1707" s="21" t="s">
        <v>74</v>
      </c>
      <c r="E1707" s="21" t="s">
        <v>9856</v>
      </c>
      <c r="F1707" s="23">
        <v>45897</v>
      </c>
      <c r="G1707" s="23">
        <v>49549</v>
      </c>
      <c r="H1707" s="35">
        <v>500</v>
      </c>
    </row>
    <row r="1708" spans="2:8" s="31" customFormat="1" x14ac:dyDescent="0.2">
      <c r="B1708" s="27">
        <v>1705</v>
      </c>
      <c r="C1708" s="20" t="s">
        <v>6049</v>
      </c>
      <c r="D1708" s="20" t="s">
        <v>74</v>
      </c>
      <c r="E1708" s="20" t="s">
        <v>6050</v>
      </c>
      <c r="F1708" s="22">
        <v>44874</v>
      </c>
      <c r="G1708" s="22">
        <v>49622</v>
      </c>
      <c r="H1708" s="34">
        <v>500</v>
      </c>
    </row>
    <row r="1709" spans="2:8" s="31" customFormat="1" x14ac:dyDescent="0.2">
      <c r="B1709" s="27">
        <v>1706</v>
      </c>
      <c r="C1709" s="20" t="s">
        <v>7415</v>
      </c>
      <c r="D1709" s="20" t="s">
        <v>74</v>
      </c>
      <c r="E1709" s="20" t="s">
        <v>7416</v>
      </c>
      <c r="F1709" s="22">
        <v>45280</v>
      </c>
      <c r="G1709" s="22">
        <v>49663</v>
      </c>
      <c r="H1709" s="34">
        <v>500</v>
      </c>
    </row>
    <row r="1710" spans="2:8" s="31" customFormat="1" x14ac:dyDescent="0.2">
      <c r="B1710" s="27">
        <v>1707</v>
      </c>
      <c r="C1710" s="20" t="s">
        <v>6266</v>
      </c>
      <c r="D1710" s="20" t="s">
        <v>74</v>
      </c>
      <c r="E1710" s="20" t="s">
        <v>6267</v>
      </c>
      <c r="F1710" s="22">
        <v>44951</v>
      </c>
      <c r="G1710" s="22">
        <v>49699</v>
      </c>
      <c r="H1710" s="34">
        <v>700</v>
      </c>
    </row>
    <row r="1711" spans="2:8" s="31" customFormat="1" x14ac:dyDescent="0.2">
      <c r="B1711" s="27">
        <v>1708</v>
      </c>
      <c r="C1711" s="20" t="s">
        <v>4344</v>
      </c>
      <c r="D1711" s="20" t="s">
        <v>74</v>
      </c>
      <c r="E1711" s="20" t="s">
        <v>4345</v>
      </c>
      <c r="F1711" s="22">
        <v>44244</v>
      </c>
      <c r="G1711" s="22">
        <v>49722</v>
      </c>
      <c r="H1711" s="34">
        <v>500</v>
      </c>
    </row>
    <row r="1712" spans="2:8" s="31" customFormat="1" x14ac:dyDescent="0.2">
      <c r="B1712" s="27">
        <v>1709</v>
      </c>
      <c r="C1712" s="20" t="s">
        <v>7799</v>
      </c>
      <c r="D1712" s="20" t="s">
        <v>74</v>
      </c>
      <c r="E1712" s="20" t="s">
        <v>7800</v>
      </c>
      <c r="F1712" s="22">
        <v>45364</v>
      </c>
      <c r="G1712" s="22">
        <v>49747</v>
      </c>
      <c r="H1712" s="34">
        <v>600</v>
      </c>
    </row>
    <row r="1713" spans="2:8" s="31" customFormat="1" x14ac:dyDescent="0.2">
      <c r="B1713" s="27">
        <v>1710</v>
      </c>
      <c r="C1713" s="20" t="s">
        <v>8140</v>
      </c>
      <c r="D1713" s="20" t="s">
        <v>74</v>
      </c>
      <c r="E1713" s="20" t="s">
        <v>8141</v>
      </c>
      <c r="F1713" s="22">
        <v>45448</v>
      </c>
      <c r="G1713" s="22">
        <v>49831</v>
      </c>
      <c r="H1713" s="34">
        <v>700</v>
      </c>
    </row>
    <row r="1714" spans="2:8" s="31" customFormat="1" x14ac:dyDescent="0.2">
      <c r="B1714" s="27">
        <v>1711</v>
      </c>
      <c r="C1714" s="20" t="s">
        <v>5873</v>
      </c>
      <c r="D1714" s="20" t="s">
        <v>74</v>
      </c>
      <c r="E1714" s="20" t="s">
        <v>5874</v>
      </c>
      <c r="F1714" s="22">
        <v>44818</v>
      </c>
      <c r="G1714" s="22">
        <v>49932</v>
      </c>
      <c r="H1714" s="34">
        <v>700</v>
      </c>
    </row>
    <row r="1715" spans="2:8" s="31" customFormat="1" x14ac:dyDescent="0.2">
      <c r="B1715" s="27">
        <v>1712</v>
      </c>
      <c r="C1715" s="20" t="s">
        <v>6051</v>
      </c>
      <c r="D1715" s="20" t="s">
        <v>74</v>
      </c>
      <c r="E1715" s="20" t="s">
        <v>6052</v>
      </c>
      <c r="F1715" s="22">
        <v>44874</v>
      </c>
      <c r="G1715" s="22">
        <v>49988</v>
      </c>
      <c r="H1715" s="34">
        <v>500</v>
      </c>
    </row>
    <row r="1716" spans="2:8" s="31" customFormat="1" x14ac:dyDescent="0.2">
      <c r="B1716" s="27">
        <v>1713</v>
      </c>
      <c r="C1716" s="20" t="s">
        <v>8781</v>
      </c>
      <c r="D1716" s="20" t="s">
        <v>74</v>
      </c>
      <c r="E1716" s="20" t="s">
        <v>8782</v>
      </c>
      <c r="F1716" s="22">
        <v>45644</v>
      </c>
      <c r="G1716" s="22">
        <v>50027</v>
      </c>
      <c r="H1716" s="34">
        <v>500</v>
      </c>
    </row>
    <row r="1717" spans="2:8" s="31" customFormat="1" x14ac:dyDescent="0.2">
      <c r="B1717" s="27">
        <v>1714</v>
      </c>
      <c r="C1717" s="20" t="s">
        <v>5760</v>
      </c>
      <c r="D1717" s="20" t="s">
        <v>74</v>
      </c>
      <c r="E1717" s="20" t="s">
        <v>5761</v>
      </c>
      <c r="F1717" s="22">
        <v>44776</v>
      </c>
      <c r="G1717" s="22">
        <v>50255</v>
      </c>
      <c r="H1717" s="34">
        <v>500</v>
      </c>
    </row>
    <row r="1718" spans="2:8" s="31" customFormat="1" x14ac:dyDescent="0.2">
      <c r="B1718" s="27">
        <v>1715</v>
      </c>
      <c r="C1718" s="20" t="s">
        <v>5875</v>
      </c>
      <c r="D1718" s="20" t="s">
        <v>74</v>
      </c>
      <c r="E1718" s="20" t="s">
        <v>5876</v>
      </c>
      <c r="F1718" s="22">
        <v>44818</v>
      </c>
      <c r="G1718" s="22">
        <v>50297</v>
      </c>
      <c r="H1718" s="34">
        <v>800</v>
      </c>
    </row>
    <row r="1719" spans="2:8" s="31" customFormat="1" x14ac:dyDescent="0.2">
      <c r="B1719" s="27">
        <v>1716</v>
      </c>
      <c r="C1719" s="20" t="s">
        <v>6053</v>
      </c>
      <c r="D1719" s="20" t="s">
        <v>74</v>
      </c>
      <c r="E1719" s="20" t="s">
        <v>6054</v>
      </c>
      <c r="F1719" s="22">
        <v>44874</v>
      </c>
      <c r="G1719" s="22">
        <v>50353</v>
      </c>
      <c r="H1719" s="34">
        <v>500</v>
      </c>
    </row>
    <row r="1720" spans="2:8" s="31" customFormat="1" x14ac:dyDescent="0.2">
      <c r="B1720" s="27">
        <v>1717</v>
      </c>
      <c r="C1720" s="20" t="s">
        <v>6139</v>
      </c>
      <c r="D1720" s="20" t="s">
        <v>74</v>
      </c>
      <c r="E1720" s="20" t="s">
        <v>6140</v>
      </c>
      <c r="F1720" s="22">
        <v>44909</v>
      </c>
      <c r="G1720" s="22">
        <v>50388</v>
      </c>
      <c r="H1720" s="34">
        <v>500</v>
      </c>
    </row>
    <row r="1721" spans="2:8" s="31" customFormat="1" x14ac:dyDescent="0.2">
      <c r="B1721" s="27">
        <v>1718</v>
      </c>
      <c r="C1721" s="20" t="s">
        <v>6268</v>
      </c>
      <c r="D1721" s="20" t="s">
        <v>74</v>
      </c>
      <c r="E1721" s="20" t="s">
        <v>6269</v>
      </c>
      <c r="F1721" s="22">
        <v>44951</v>
      </c>
      <c r="G1721" s="22">
        <v>50430</v>
      </c>
      <c r="H1721" s="34">
        <v>800</v>
      </c>
    </row>
    <row r="1722" spans="2:8" s="31" customFormat="1" x14ac:dyDescent="0.2">
      <c r="B1722" s="27">
        <v>1719</v>
      </c>
      <c r="C1722" s="20" t="s">
        <v>6384</v>
      </c>
      <c r="D1722" s="20" t="s">
        <v>74</v>
      </c>
      <c r="E1722" s="20" t="s">
        <v>6385</v>
      </c>
      <c r="F1722" s="22">
        <v>44979</v>
      </c>
      <c r="G1722" s="22">
        <v>50458</v>
      </c>
      <c r="H1722" s="34">
        <v>1300</v>
      </c>
    </row>
    <row r="1723" spans="2:8" s="31" customFormat="1" x14ac:dyDescent="0.2">
      <c r="B1723" s="27">
        <v>1720</v>
      </c>
      <c r="C1723" s="20" t="s">
        <v>6545</v>
      </c>
      <c r="D1723" s="20" t="s">
        <v>74</v>
      </c>
      <c r="E1723" s="20" t="s">
        <v>6546</v>
      </c>
      <c r="F1723" s="22">
        <v>45014</v>
      </c>
      <c r="G1723" s="22">
        <v>50493</v>
      </c>
      <c r="H1723" s="34">
        <v>1000</v>
      </c>
    </row>
    <row r="1724" spans="2:8" s="31" customFormat="1" x14ac:dyDescent="0.2">
      <c r="B1724" s="27">
        <v>1721</v>
      </c>
      <c r="C1724" s="20" t="s">
        <v>6848</v>
      </c>
      <c r="D1724" s="20" t="s">
        <v>74</v>
      </c>
      <c r="E1724" s="20" t="s">
        <v>6849</v>
      </c>
      <c r="F1724" s="22">
        <v>45112</v>
      </c>
      <c r="G1724" s="22">
        <v>50591</v>
      </c>
      <c r="H1724" s="34">
        <v>500</v>
      </c>
    </row>
    <row r="1725" spans="2:8" s="31" customFormat="1" x14ac:dyDescent="0.2">
      <c r="B1725" s="27">
        <v>1722</v>
      </c>
      <c r="C1725" s="20" t="s">
        <v>7017</v>
      </c>
      <c r="D1725" s="20" t="s">
        <v>74</v>
      </c>
      <c r="E1725" s="20" t="s">
        <v>7018</v>
      </c>
      <c r="F1725" s="22">
        <v>45175</v>
      </c>
      <c r="G1725" s="22">
        <v>50654</v>
      </c>
      <c r="H1725" s="34">
        <v>500</v>
      </c>
    </row>
    <row r="1726" spans="2:8" s="31" customFormat="1" x14ac:dyDescent="0.2">
      <c r="B1726" s="27">
        <v>1723</v>
      </c>
      <c r="C1726" s="20" t="s">
        <v>7296</v>
      </c>
      <c r="D1726" s="20" t="s">
        <v>74</v>
      </c>
      <c r="E1726" s="20" t="s">
        <v>7297</v>
      </c>
      <c r="F1726" s="22">
        <v>45245</v>
      </c>
      <c r="G1726" s="22">
        <v>50724</v>
      </c>
      <c r="H1726" s="34">
        <v>800</v>
      </c>
    </row>
    <row r="1727" spans="2:8" s="31" customFormat="1" x14ac:dyDescent="0.2">
      <c r="B1727" s="27">
        <v>1724</v>
      </c>
      <c r="C1727" s="20" t="s">
        <v>7417</v>
      </c>
      <c r="D1727" s="20" t="s">
        <v>74</v>
      </c>
      <c r="E1727" s="20" t="s">
        <v>7418</v>
      </c>
      <c r="F1727" s="22">
        <v>45280</v>
      </c>
      <c r="G1727" s="22">
        <v>50759</v>
      </c>
      <c r="H1727" s="34">
        <v>700</v>
      </c>
    </row>
    <row r="1728" spans="2:8" s="31" customFormat="1" x14ac:dyDescent="0.2">
      <c r="B1728" s="27">
        <v>1725</v>
      </c>
      <c r="C1728" s="20" t="s">
        <v>7525</v>
      </c>
      <c r="D1728" s="20" t="s">
        <v>74</v>
      </c>
      <c r="E1728" s="20" t="s">
        <v>7526</v>
      </c>
      <c r="F1728" s="22">
        <v>45308</v>
      </c>
      <c r="G1728" s="22">
        <v>50787</v>
      </c>
      <c r="H1728" s="34">
        <v>500</v>
      </c>
    </row>
    <row r="1729" spans="2:8" s="31" customFormat="1" x14ac:dyDescent="0.2">
      <c r="B1729" s="27">
        <v>1726</v>
      </c>
      <c r="C1729" s="20" t="s">
        <v>7922</v>
      </c>
      <c r="D1729" s="20" t="s">
        <v>74</v>
      </c>
      <c r="E1729" s="20" t="s">
        <v>7923</v>
      </c>
      <c r="F1729" s="22">
        <v>45378</v>
      </c>
      <c r="G1729" s="22">
        <v>50856</v>
      </c>
      <c r="H1729" s="34">
        <v>672</v>
      </c>
    </row>
    <row r="1730" spans="2:8" s="31" customFormat="1" x14ac:dyDescent="0.2">
      <c r="B1730" s="27">
        <v>1727</v>
      </c>
      <c r="C1730" s="20" t="s">
        <v>8490</v>
      </c>
      <c r="D1730" s="20" t="s">
        <v>74</v>
      </c>
      <c r="E1730" s="20" t="s">
        <v>8491</v>
      </c>
      <c r="F1730" s="22">
        <v>45546</v>
      </c>
      <c r="G1730" s="22">
        <v>51024</v>
      </c>
      <c r="H1730" s="34">
        <v>700</v>
      </c>
    </row>
    <row r="1731" spans="2:8" s="31" customFormat="1" x14ac:dyDescent="0.2">
      <c r="B1731" s="27">
        <v>1728</v>
      </c>
      <c r="C1731" s="20" t="s">
        <v>8686</v>
      </c>
      <c r="D1731" s="20" t="s">
        <v>74</v>
      </c>
      <c r="E1731" s="20" t="s">
        <v>8687</v>
      </c>
      <c r="F1731" s="22">
        <v>45609</v>
      </c>
      <c r="G1731" s="22">
        <v>51087</v>
      </c>
      <c r="H1731" s="34">
        <v>500</v>
      </c>
    </row>
    <row r="1732" spans="2:8" s="31" customFormat="1" x14ac:dyDescent="0.2">
      <c r="B1732" s="27">
        <v>1729</v>
      </c>
      <c r="C1732" s="20" t="s">
        <v>9317</v>
      </c>
      <c r="D1732" s="20" t="s">
        <v>74</v>
      </c>
      <c r="E1732" s="20" t="s">
        <v>9318</v>
      </c>
      <c r="F1732" s="22">
        <v>45742</v>
      </c>
      <c r="G1732" s="22">
        <v>51221</v>
      </c>
      <c r="H1732" s="34">
        <v>337</v>
      </c>
    </row>
    <row r="1733" spans="2:8" s="31" customFormat="1" x14ac:dyDescent="0.2">
      <c r="B1733" s="27">
        <v>1730</v>
      </c>
      <c r="C1733" s="21" t="s">
        <v>9857</v>
      </c>
      <c r="D1733" s="21" t="s">
        <v>74</v>
      </c>
      <c r="E1733" s="21" t="s">
        <v>9858</v>
      </c>
      <c r="F1733" s="23">
        <v>45897</v>
      </c>
      <c r="G1733" s="23">
        <v>51376</v>
      </c>
      <c r="H1733" s="35">
        <v>1000</v>
      </c>
    </row>
    <row r="1734" spans="2:8" s="31" customFormat="1" x14ac:dyDescent="0.2">
      <c r="B1734" s="27">
        <v>1731</v>
      </c>
      <c r="C1734" s="21" t="s">
        <v>10167</v>
      </c>
      <c r="D1734" s="21" t="s">
        <v>74</v>
      </c>
      <c r="E1734" s="21" t="s">
        <v>10168</v>
      </c>
      <c r="F1734" s="23">
        <v>45980</v>
      </c>
      <c r="G1734" s="23">
        <v>51459</v>
      </c>
      <c r="H1734" s="35">
        <v>300</v>
      </c>
    </row>
    <row r="1735" spans="2:8" s="31" customFormat="1" x14ac:dyDescent="0.2">
      <c r="B1735" s="27">
        <v>1732</v>
      </c>
      <c r="C1735" s="21" t="s">
        <v>10381</v>
      </c>
      <c r="D1735" s="21" t="s">
        <v>74</v>
      </c>
      <c r="E1735" s="21" t="s">
        <v>9858</v>
      </c>
      <c r="F1735" s="23">
        <v>46022</v>
      </c>
      <c r="G1735" s="23">
        <v>51501</v>
      </c>
      <c r="H1735" s="35">
        <v>1000</v>
      </c>
    </row>
    <row r="1736" spans="2:8" s="31" customFormat="1" x14ac:dyDescent="0.2">
      <c r="B1736" s="27">
        <v>1733</v>
      </c>
      <c r="C1736" s="20" t="s">
        <v>7173</v>
      </c>
      <c r="D1736" s="20" t="s">
        <v>74</v>
      </c>
      <c r="E1736" s="20" t="s">
        <v>7174</v>
      </c>
      <c r="F1736" s="22">
        <v>45217</v>
      </c>
      <c r="G1736" s="22">
        <v>52522</v>
      </c>
      <c r="H1736" s="34">
        <v>1000</v>
      </c>
    </row>
    <row r="1737" spans="2:8" s="31" customFormat="1" x14ac:dyDescent="0.2">
      <c r="B1737" s="27">
        <v>1734</v>
      </c>
      <c r="C1737" s="20" t="s">
        <v>7979</v>
      </c>
      <c r="D1737" s="20" t="s">
        <v>74</v>
      </c>
      <c r="E1737" s="20" t="s">
        <v>7980</v>
      </c>
      <c r="F1737" s="22">
        <v>45385</v>
      </c>
      <c r="G1737" s="22">
        <v>52690</v>
      </c>
      <c r="H1737" s="34">
        <v>1000</v>
      </c>
    </row>
    <row r="1738" spans="2:8" s="31" customFormat="1" x14ac:dyDescent="0.2">
      <c r="B1738" s="27">
        <v>1735</v>
      </c>
      <c r="C1738" s="20" t="s">
        <v>9557</v>
      </c>
      <c r="D1738" s="20" t="s">
        <v>74</v>
      </c>
      <c r="E1738" s="20" t="s">
        <v>9558</v>
      </c>
      <c r="F1738" s="22">
        <v>45812</v>
      </c>
      <c r="G1738" s="22">
        <v>53117</v>
      </c>
      <c r="H1738" s="34">
        <v>800</v>
      </c>
    </row>
    <row r="1739" spans="2:8" s="31" customFormat="1" x14ac:dyDescent="0.2">
      <c r="B1739" s="27">
        <v>1736</v>
      </c>
      <c r="C1739" s="21" t="s">
        <v>9763</v>
      </c>
      <c r="D1739" s="21" t="s">
        <v>74</v>
      </c>
      <c r="E1739" s="21" t="s">
        <v>9764</v>
      </c>
      <c r="F1739" s="23">
        <v>45868</v>
      </c>
      <c r="G1739" s="23">
        <v>53903</v>
      </c>
      <c r="H1739" s="35">
        <v>719.04700000000003</v>
      </c>
    </row>
    <row r="1740" spans="2:8" s="31" customFormat="1" x14ac:dyDescent="0.2">
      <c r="B1740" s="27">
        <v>1737</v>
      </c>
      <c r="C1740" s="20" t="s">
        <v>555</v>
      </c>
      <c r="D1740" s="20" t="s">
        <v>14</v>
      </c>
      <c r="E1740" s="20" t="s">
        <v>556</v>
      </c>
      <c r="F1740" s="22">
        <v>42536</v>
      </c>
      <c r="G1740" s="22">
        <v>46188</v>
      </c>
      <c r="H1740" s="34">
        <v>500</v>
      </c>
    </row>
    <row r="1741" spans="2:8" s="31" customFormat="1" x14ac:dyDescent="0.2">
      <c r="B1741" s="27">
        <v>1738</v>
      </c>
      <c r="C1741" s="20" t="s">
        <v>607</v>
      </c>
      <c r="D1741" s="20" t="s">
        <v>14</v>
      </c>
      <c r="E1741" s="20" t="s">
        <v>608</v>
      </c>
      <c r="F1741" s="22">
        <v>42578</v>
      </c>
      <c r="G1741" s="22">
        <v>46230</v>
      </c>
      <c r="H1741" s="34">
        <v>300</v>
      </c>
    </row>
    <row r="1742" spans="2:8" s="31" customFormat="1" x14ac:dyDescent="0.2">
      <c r="B1742" s="27">
        <v>1739</v>
      </c>
      <c r="C1742" s="20" t="s">
        <v>651</v>
      </c>
      <c r="D1742" s="20" t="s">
        <v>14</v>
      </c>
      <c r="E1742" s="20" t="s">
        <v>652</v>
      </c>
      <c r="F1742" s="22">
        <v>42606</v>
      </c>
      <c r="G1742" s="22">
        <v>46258</v>
      </c>
      <c r="H1742" s="34">
        <v>400</v>
      </c>
    </row>
    <row r="1743" spans="2:8" s="31" customFormat="1" x14ac:dyDescent="0.2">
      <c r="B1743" s="27">
        <v>1740</v>
      </c>
      <c r="C1743" s="20" t="s">
        <v>703</v>
      </c>
      <c r="D1743" s="20" t="s">
        <v>14</v>
      </c>
      <c r="E1743" s="20" t="s">
        <v>704</v>
      </c>
      <c r="F1743" s="22">
        <v>42641</v>
      </c>
      <c r="G1743" s="22">
        <v>46293</v>
      </c>
      <c r="H1743" s="34">
        <v>300</v>
      </c>
    </row>
    <row r="1744" spans="2:8" s="31" customFormat="1" x14ac:dyDescent="0.2">
      <c r="B1744" s="27">
        <v>1741</v>
      </c>
      <c r="C1744" s="20" t="s">
        <v>822</v>
      </c>
      <c r="D1744" s="20" t="s">
        <v>14</v>
      </c>
      <c r="E1744" s="20" t="s">
        <v>823</v>
      </c>
      <c r="F1744" s="22">
        <v>42697</v>
      </c>
      <c r="G1744" s="22">
        <v>46349</v>
      </c>
      <c r="H1744" s="34">
        <v>345</v>
      </c>
    </row>
    <row r="1745" spans="2:8" s="31" customFormat="1" x14ac:dyDescent="0.2">
      <c r="B1745" s="27">
        <v>1742</v>
      </c>
      <c r="C1745" s="20" t="s">
        <v>862</v>
      </c>
      <c r="D1745" s="20" t="s">
        <v>14</v>
      </c>
      <c r="E1745" s="20" t="s">
        <v>863</v>
      </c>
      <c r="F1745" s="22">
        <v>42718</v>
      </c>
      <c r="G1745" s="22">
        <v>46370</v>
      </c>
      <c r="H1745" s="34">
        <v>55</v>
      </c>
    </row>
    <row r="1746" spans="2:8" s="31" customFormat="1" x14ac:dyDescent="0.2">
      <c r="B1746" s="27">
        <v>1743</v>
      </c>
      <c r="C1746" s="20" t="s">
        <v>976</v>
      </c>
      <c r="D1746" s="20" t="s">
        <v>14</v>
      </c>
      <c r="E1746" s="20" t="s">
        <v>977</v>
      </c>
      <c r="F1746" s="22">
        <v>42781</v>
      </c>
      <c r="G1746" s="22">
        <v>46433</v>
      </c>
      <c r="H1746" s="34">
        <v>500</v>
      </c>
    </row>
    <row r="1747" spans="2:8" s="31" customFormat="1" x14ac:dyDescent="0.2">
      <c r="B1747" s="27">
        <v>1744</v>
      </c>
      <c r="C1747" s="20" t="s">
        <v>1040</v>
      </c>
      <c r="D1747" s="20" t="s">
        <v>14</v>
      </c>
      <c r="E1747" s="20" t="s">
        <v>1041</v>
      </c>
      <c r="F1747" s="22">
        <v>42809</v>
      </c>
      <c r="G1747" s="22">
        <v>46461</v>
      </c>
      <c r="H1747" s="34">
        <v>390</v>
      </c>
    </row>
    <row r="1748" spans="2:8" s="31" customFormat="1" x14ac:dyDescent="0.2">
      <c r="B1748" s="27">
        <v>1745</v>
      </c>
      <c r="C1748" s="20" t="s">
        <v>1113</v>
      </c>
      <c r="D1748" s="20" t="s">
        <v>14</v>
      </c>
      <c r="E1748" s="20" t="s">
        <v>1114</v>
      </c>
      <c r="F1748" s="22">
        <v>42851</v>
      </c>
      <c r="G1748" s="22">
        <v>46503</v>
      </c>
      <c r="H1748" s="34">
        <v>600</v>
      </c>
    </row>
    <row r="1749" spans="2:8" s="31" customFormat="1" x14ac:dyDescent="0.2">
      <c r="B1749" s="27">
        <v>1746</v>
      </c>
      <c r="C1749" s="20" t="s">
        <v>1141</v>
      </c>
      <c r="D1749" s="20" t="s">
        <v>14</v>
      </c>
      <c r="E1749" s="20" t="s">
        <v>1142</v>
      </c>
      <c r="F1749" s="22">
        <v>42879</v>
      </c>
      <c r="G1749" s="22">
        <v>46531</v>
      </c>
      <c r="H1749" s="34">
        <v>300</v>
      </c>
    </row>
    <row r="1750" spans="2:8" s="31" customFormat="1" x14ac:dyDescent="0.2">
      <c r="B1750" s="27">
        <v>1747</v>
      </c>
      <c r="C1750" s="20" t="s">
        <v>1185</v>
      </c>
      <c r="D1750" s="20" t="s">
        <v>14</v>
      </c>
      <c r="E1750" s="20" t="s">
        <v>1186</v>
      </c>
      <c r="F1750" s="22">
        <v>42914</v>
      </c>
      <c r="G1750" s="22">
        <v>46566</v>
      </c>
      <c r="H1750" s="34">
        <v>300</v>
      </c>
    </row>
    <row r="1751" spans="2:8" s="31" customFormat="1" x14ac:dyDescent="0.2">
      <c r="B1751" s="27">
        <v>1748</v>
      </c>
      <c r="C1751" s="20" t="s">
        <v>1213</v>
      </c>
      <c r="D1751" s="20" t="s">
        <v>14</v>
      </c>
      <c r="E1751" s="20" t="s">
        <v>1214</v>
      </c>
      <c r="F1751" s="22">
        <v>42928</v>
      </c>
      <c r="G1751" s="22">
        <v>46580</v>
      </c>
      <c r="H1751" s="34">
        <v>600</v>
      </c>
    </row>
    <row r="1752" spans="2:8" s="31" customFormat="1" x14ac:dyDescent="0.2">
      <c r="B1752" s="27">
        <v>1749</v>
      </c>
      <c r="C1752" s="20" t="s">
        <v>1259</v>
      </c>
      <c r="D1752" s="20" t="s">
        <v>14</v>
      </c>
      <c r="E1752" s="20" t="s">
        <v>1260</v>
      </c>
      <c r="F1752" s="22">
        <v>42956</v>
      </c>
      <c r="G1752" s="22">
        <v>46608</v>
      </c>
      <c r="H1752" s="34">
        <v>600</v>
      </c>
    </row>
    <row r="1753" spans="2:8" s="31" customFormat="1" x14ac:dyDescent="0.2">
      <c r="B1753" s="27">
        <v>1750</v>
      </c>
      <c r="C1753" s="20" t="s">
        <v>1313</v>
      </c>
      <c r="D1753" s="20" t="s">
        <v>14</v>
      </c>
      <c r="E1753" s="20" t="s">
        <v>1314</v>
      </c>
      <c r="F1753" s="22">
        <v>42991</v>
      </c>
      <c r="G1753" s="22">
        <v>46643</v>
      </c>
      <c r="H1753" s="34">
        <v>300</v>
      </c>
    </row>
    <row r="1754" spans="2:8" s="31" customFormat="1" x14ac:dyDescent="0.2">
      <c r="B1754" s="27">
        <v>1751</v>
      </c>
      <c r="C1754" s="20" t="s">
        <v>1353</v>
      </c>
      <c r="D1754" s="20" t="s">
        <v>14</v>
      </c>
      <c r="E1754" s="20" t="s">
        <v>1354</v>
      </c>
      <c r="F1754" s="22">
        <v>43005</v>
      </c>
      <c r="G1754" s="22">
        <v>46657</v>
      </c>
      <c r="H1754" s="34">
        <v>300</v>
      </c>
    </row>
    <row r="1755" spans="2:8" s="31" customFormat="1" x14ac:dyDescent="0.2">
      <c r="B1755" s="27">
        <v>1752</v>
      </c>
      <c r="C1755" s="20" t="s">
        <v>1374</v>
      </c>
      <c r="D1755" s="20" t="s">
        <v>14</v>
      </c>
      <c r="E1755" s="20" t="s">
        <v>1375</v>
      </c>
      <c r="F1755" s="22">
        <v>43019</v>
      </c>
      <c r="G1755" s="22">
        <v>46671</v>
      </c>
      <c r="H1755" s="34">
        <v>400</v>
      </c>
    </row>
    <row r="1756" spans="2:8" s="31" customFormat="1" x14ac:dyDescent="0.2">
      <c r="B1756" s="27">
        <v>1753</v>
      </c>
      <c r="C1756" s="20" t="s">
        <v>1443</v>
      </c>
      <c r="D1756" s="20" t="s">
        <v>14</v>
      </c>
      <c r="E1756" s="20" t="s">
        <v>1444</v>
      </c>
      <c r="F1756" s="22">
        <v>43054</v>
      </c>
      <c r="G1756" s="22">
        <v>46706</v>
      </c>
      <c r="H1756" s="34">
        <v>500</v>
      </c>
    </row>
    <row r="1757" spans="2:8" s="31" customFormat="1" x14ac:dyDescent="0.2">
      <c r="B1757" s="27">
        <v>1754</v>
      </c>
      <c r="C1757" s="20" t="s">
        <v>1567</v>
      </c>
      <c r="D1757" s="20" t="s">
        <v>14</v>
      </c>
      <c r="E1757" s="20" t="s">
        <v>1568</v>
      </c>
      <c r="F1757" s="22">
        <v>43117</v>
      </c>
      <c r="G1757" s="22">
        <v>46769</v>
      </c>
      <c r="H1757" s="34">
        <v>800</v>
      </c>
    </row>
    <row r="1758" spans="2:8" s="31" customFormat="1" x14ac:dyDescent="0.2">
      <c r="B1758" s="27">
        <v>1755</v>
      </c>
      <c r="C1758" s="20" t="s">
        <v>1603</v>
      </c>
      <c r="D1758" s="20" t="s">
        <v>14</v>
      </c>
      <c r="E1758" s="20" t="s">
        <v>1604</v>
      </c>
      <c r="F1758" s="22">
        <v>43131</v>
      </c>
      <c r="G1758" s="22">
        <v>46783</v>
      </c>
      <c r="H1758" s="34">
        <v>500</v>
      </c>
    </row>
    <row r="1759" spans="2:8" s="31" customFormat="1" x14ac:dyDescent="0.2">
      <c r="B1759" s="27">
        <v>1756</v>
      </c>
      <c r="C1759" s="20" t="s">
        <v>1650</v>
      </c>
      <c r="D1759" s="20" t="s">
        <v>14</v>
      </c>
      <c r="E1759" s="20" t="s">
        <v>1651</v>
      </c>
      <c r="F1759" s="22">
        <v>43152</v>
      </c>
      <c r="G1759" s="22">
        <v>46804</v>
      </c>
      <c r="H1759" s="34">
        <v>600</v>
      </c>
    </row>
    <row r="1760" spans="2:8" s="31" customFormat="1" x14ac:dyDescent="0.2">
      <c r="B1760" s="27">
        <v>1757</v>
      </c>
      <c r="C1760" s="20" t="s">
        <v>1676</v>
      </c>
      <c r="D1760" s="20" t="s">
        <v>14</v>
      </c>
      <c r="E1760" s="20" t="s">
        <v>1677</v>
      </c>
      <c r="F1760" s="22">
        <v>43159</v>
      </c>
      <c r="G1760" s="22">
        <v>46811</v>
      </c>
      <c r="H1760" s="34">
        <v>400</v>
      </c>
    </row>
    <row r="1761" spans="2:8" s="31" customFormat="1" x14ac:dyDescent="0.2">
      <c r="B1761" s="27">
        <v>1758</v>
      </c>
      <c r="C1761" s="20" t="s">
        <v>1801</v>
      </c>
      <c r="D1761" s="20" t="s">
        <v>14</v>
      </c>
      <c r="E1761" s="20" t="s">
        <v>1802</v>
      </c>
      <c r="F1761" s="22">
        <v>43215</v>
      </c>
      <c r="G1761" s="22">
        <v>46868</v>
      </c>
      <c r="H1761" s="34">
        <v>600</v>
      </c>
    </row>
    <row r="1762" spans="2:8" s="31" customFormat="1" x14ac:dyDescent="0.2">
      <c r="B1762" s="27">
        <v>1759</v>
      </c>
      <c r="C1762" s="20" t="s">
        <v>1830</v>
      </c>
      <c r="D1762" s="20" t="s">
        <v>14</v>
      </c>
      <c r="E1762" s="20" t="s">
        <v>1651</v>
      </c>
      <c r="F1762" s="22">
        <v>43243</v>
      </c>
      <c r="G1762" s="22">
        <v>46896</v>
      </c>
      <c r="H1762" s="34">
        <v>600</v>
      </c>
    </row>
    <row r="1763" spans="2:8" s="31" customFormat="1" x14ac:dyDescent="0.2">
      <c r="B1763" s="27">
        <v>1760</v>
      </c>
      <c r="C1763" s="20" t="s">
        <v>1859</v>
      </c>
      <c r="D1763" s="20" t="s">
        <v>14</v>
      </c>
      <c r="E1763" s="20" t="s">
        <v>1860</v>
      </c>
      <c r="F1763" s="22">
        <v>43264</v>
      </c>
      <c r="G1763" s="22">
        <v>46917</v>
      </c>
      <c r="H1763" s="34">
        <v>500</v>
      </c>
    </row>
    <row r="1764" spans="2:8" s="31" customFormat="1" x14ac:dyDescent="0.2">
      <c r="B1764" s="27">
        <v>1761</v>
      </c>
      <c r="C1764" s="20" t="s">
        <v>1894</v>
      </c>
      <c r="D1764" s="20" t="s">
        <v>14</v>
      </c>
      <c r="E1764" s="20" t="s">
        <v>1895</v>
      </c>
      <c r="F1764" s="22">
        <v>43292</v>
      </c>
      <c r="G1764" s="22">
        <v>46945</v>
      </c>
      <c r="H1764" s="34">
        <v>700</v>
      </c>
    </row>
    <row r="1765" spans="2:8" s="31" customFormat="1" x14ac:dyDescent="0.2">
      <c r="B1765" s="27">
        <v>1762</v>
      </c>
      <c r="C1765" s="20" t="s">
        <v>1965</v>
      </c>
      <c r="D1765" s="20" t="s">
        <v>14</v>
      </c>
      <c r="E1765" s="20" t="s">
        <v>1966</v>
      </c>
      <c r="F1765" s="22">
        <v>43333</v>
      </c>
      <c r="G1765" s="22">
        <v>46986</v>
      </c>
      <c r="H1765" s="34">
        <v>300</v>
      </c>
    </row>
    <row r="1766" spans="2:8" s="31" customFormat="1" x14ac:dyDescent="0.2">
      <c r="B1766" s="27">
        <v>1763</v>
      </c>
      <c r="C1766" s="20" t="s">
        <v>2027</v>
      </c>
      <c r="D1766" s="20" t="s">
        <v>14</v>
      </c>
      <c r="E1766" s="20" t="s">
        <v>2028</v>
      </c>
      <c r="F1766" s="22">
        <v>43369</v>
      </c>
      <c r="G1766" s="22">
        <v>47022</v>
      </c>
      <c r="H1766" s="34">
        <v>300</v>
      </c>
    </row>
    <row r="1767" spans="2:8" s="31" customFormat="1" x14ac:dyDescent="0.2">
      <c r="B1767" s="27">
        <v>1764</v>
      </c>
      <c r="C1767" s="20" t="s">
        <v>2053</v>
      </c>
      <c r="D1767" s="20" t="s">
        <v>14</v>
      </c>
      <c r="E1767" s="20" t="s">
        <v>2054</v>
      </c>
      <c r="F1767" s="22">
        <v>43383</v>
      </c>
      <c r="G1767" s="22">
        <v>47036</v>
      </c>
      <c r="H1767" s="34">
        <v>324.60000000000002</v>
      </c>
    </row>
    <row r="1768" spans="2:8" s="31" customFormat="1" x14ac:dyDescent="0.2">
      <c r="B1768" s="27">
        <v>1765</v>
      </c>
      <c r="C1768" s="20" t="s">
        <v>2119</v>
      </c>
      <c r="D1768" s="20" t="s">
        <v>14</v>
      </c>
      <c r="E1768" s="20" t="s">
        <v>1895</v>
      </c>
      <c r="F1768" s="22">
        <v>43418</v>
      </c>
      <c r="G1768" s="22">
        <v>47071</v>
      </c>
      <c r="H1768" s="34">
        <v>475.4</v>
      </c>
    </row>
    <row r="1769" spans="2:8" s="31" customFormat="1" x14ac:dyDescent="0.2">
      <c r="B1769" s="27">
        <v>1766</v>
      </c>
      <c r="C1769" s="20" t="s">
        <v>2140</v>
      </c>
      <c r="D1769" s="20" t="s">
        <v>14</v>
      </c>
      <c r="E1769" s="20" t="s">
        <v>2141</v>
      </c>
      <c r="F1769" s="22">
        <v>43432</v>
      </c>
      <c r="G1769" s="22">
        <v>47085</v>
      </c>
      <c r="H1769" s="34">
        <v>400</v>
      </c>
    </row>
    <row r="1770" spans="2:8" s="31" customFormat="1" x14ac:dyDescent="0.2">
      <c r="B1770" s="27">
        <v>1767</v>
      </c>
      <c r="C1770" s="20" t="s">
        <v>2288</v>
      </c>
      <c r="D1770" s="20" t="s">
        <v>14</v>
      </c>
      <c r="E1770" s="20" t="s">
        <v>2289</v>
      </c>
      <c r="F1770" s="22">
        <v>43495</v>
      </c>
      <c r="G1770" s="22">
        <v>47148</v>
      </c>
      <c r="H1770" s="34">
        <v>800</v>
      </c>
    </row>
    <row r="1771" spans="2:8" s="31" customFormat="1" x14ac:dyDescent="0.2">
      <c r="B1771" s="27">
        <v>1768</v>
      </c>
      <c r="C1771" s="20" t="s">
        <v>2310</v>
      </c>
      <c r="D1771" s="20" t="s">
        <v>14</v>
      </c>
      <c r="E1771" s="20" t="s">
        <v>2311</v>
      </c>
      <c r="F1771" s="22">
        <v>43502</v>
      </c>
      <c r="G1771" s="22">
        <v>47155</v>
      </c>
      <c r="H1771" s="34">
        <v>800</v>
      </c>
    </row>
    <row r="1772" spans="2:8" s="31" customFormat="1" x14ac:dyDescent="0.2">
      <c r="B1772" s="27">
        <v>1769</v>
      </c>
      <c r="C1772" s="20" t="s">
        <v>2348</v>
      </c>
      <c r="D1772" s="20" t="s">
        <v>14</v>
      </c>
      <c r="E1772" s="20" t="s">
        <v>2349</v>
      </c>
      <c r="F1772" s="22">
        <v>43516</v>
      </c>
      <c r="G1772" s="22">
        <v>47169</v>
      </c>
      <c r="H1772" s="34">
        <v>584</v>
      </c>
    </row>
    <row r="1773" spans="2:8" s="31" customFormat="1" x14ac:dyDescent="0.2">
      <c r="B1773" s="27">
        <v>1770</v>
      </c>
      <c r="C1773" s="20" t="s">
        <v>2388</v>
      </c>
      <c r="D1773" s="20" t="s">
        <v>14</v>
      </c>
      <c r="E1773" s="20" t="s">
        <v>2389</v>
      </c>
      <c r="F1773" s="22">
        <v>43530</v>
      </c>
      <c r="G1773" s="22">
        <v>47183</v>
      </c>
      <c r="H1773" s="34">
        <v>300</v>
      </c>
    </row>
    <row r="1774" spans="2:8" s="31" customFormat="1" x14ac:dyDescent="0.2">
      <c r="B1774" s="27">
        <v>1771</v>
      </c>
      <c r="C1774" s="20" t="s">
        <v>2481</v>
      </c>
      <c r="D1774" s="20" t="s">
        <v>14</v>
      </c>
      <c r="E1774" s="20" t="s">
        <v>2482</v>
      </c>
      <c r="F1774" s="22">
        <v>43565</v>
      </c>
      <c r="G1774" s="22">
        <v>47218</v>
      </c>
      <c r="H1774" s="34">
        <v>500</v>
      </c>
    </row>
    <row r="1775" spans="2:8" s="31" customFormat="1" x14ac:dyDescent="0.2">
      <c r="B1775" s="27">
        <v>1772</v>
      </c>
      <c r="C1775" s="20" t="s">
        <v>2507</v>
      </c>
      <c r="D1775" s="20" t="s">
        <v>14</v>
      </c>
      <c r="E1775" s="20" t="s">
        <v>2508</v>
      </c>
      <c r="F1775" s="22">
        <v>43579</v>
      </c>
      <c r="G1775" s="22">
        <v>47232</v>
      </c>
      <c r="H1775" s="34">
        <v>300</v>
      </c>
    </row>
    <row r="1776" spans="2:8" s="31" customFormat="1" x14ac:dyDescent="0.2">
      <c r="B1776" s="27">
        <v>1773</v>
      </c>
      <c r="C1776" s="20" t="s">
        <v>2535</v>
      </c>
      <c r="D1776" s="20" t="s">
        <v>14</v>
      </c>
      <c r="E1776" s="20" t="s">
        <v>2536</v>
      </c>
      <c r="F1776" s="22">
        <v>43607</v>
      </c>
      <c r="G1776" s="22">
        <v>47260</v>
      </c>
      <c r="H1776" s="34">
        <v>300</v>
      </c>
    </row>
    <row r="1777" spans="2:8" s="31" customFormat="1" x14ac:dyDescent="0.2">
      <c r="B1777" s="27">
        <v>1774</v>
      </c>
      <c r="C1777" s="20" t="s">
        <v>2543</v>
      </c>
      <c r="D1777" s="20" t="s">
        <v>14</v>
      </c>
      <c r="E1777" s="20" t="s">
        <v>2544</v>
      </c>
      <c r="F1777" s="22">
        <v>43620</v>
      </c>
      <c r="G1777" s="22">
        <v>47273</v>
      </c>
      <c r="H1777" s="34">
        <v>249</v>
      </c>
    </row>
    <row r="1778" spans="2:8" s="31" customFormat="1" x14ac:dyDescent="0.2">
      <c r="B1778" s="27">
        <v>1775</v>
      </c>
      <c r="C1778" s="20" t="s">
        <v>2599</v>
      </c>
      <c r="D1778" s="20" t="s">
        <v>14</v>
      </c>
      <c r="E1778" s="20" t="s">
        <v>2600</v>
      </c>
      <c r="F1778" s="22">
        <v>43649</v>
      </c>
      <c r="G1778" s="22">
        <v>47302</v>
      </c>
      <c r="H1778" s="34">
        <v>500</v>
      </c>
    </row>
    <row r="1779" spans="2:8" s="31" customFormat="1" x14ac:dyDescent="0.2">
      <c r="B1779" s="27">
        <v>1776</v>
      </c>
      <c r="C1779" s="20" t="s">
        <v>2635</v>
      </c>
      <c r="D1779" s="20" t="s">
        <v>14</v>
      </c>
      <c r="E1779" s="20" t="s">
        <v>2636</v>
      </c>
      <c r="F1779" s="22">
        <v>43663</v>
      </c>
      <c r="G1779" s="22">
        <v>47316</v>
      </c>
      <c r="H1779" s="34">
        <v>500</v>
      </c>
    </row>
    <row r="1780" spans="2:8" s="31" customFormat="1" x14ac:dyDescent="0.2">
      <c r="B1780" s="27">
        <v>1777</v>
      </c>
      <c r="C1780" s="20" t="s">
        <v>2685</v>
      </c>
      <c r="D1780" s="20" t="s">
        <v>14</v>
      </c>
      <c r="E1780" s="20" t="s">
        <v>2686</v>
      </c>
      <c r="F1780" s="22">
        <v>43684</v>
      </c>
      <c r="G1780" s="22">
        <v>47337</v>
      </c>
      <c r="H1780" s="34">
        <v>400</v>
      </c>
    </row>
    <row r="1781" spans="2:8" s="31" customFormat="1" x14ac:dyDescent="0.2">
      <c r="B1781" s="27">
        <v>1778</v>
      </c>
      <c r="C1781" s="20" t="s">
        <v>2764</v>
      </c>
      <c r="D1781" s="20" t="s">
        <v>14</v>
      </c>
      <c r="E1781" s="20" t="s">
        <v>2765</v>
      </c>
      <c r="F1781" s="22">
        <v>43712</v>
      </c>
      <c r="G1781" s="22">
        <v>47365</v>
      </c>
      <c r="H1781" s="34">
        <v>400</v>
      </c>
    </row>
    <row r="1782" spans="2:8" s="31" customFormat="1" x14ac:dyDescent="0.2">
      <c r="B1782" s="27">
        <v>1779</v>
      </c>
      <c r="C1782" s="20" t="s">
        <v>2798</v>
      </c>
      <c r="D1782" s="20" t="s">
        <v>14</v>
      </c>
      <c r="E1782" s="20" t="s">
        <v>2799</v>
      </c>
      <c r="F1782" s="22">
        <v>43726</v>
      </c>
      <c r="G1782" s="22">
        <v>47379</v>
      </c>
      <c r="H1782" s="34">
        <f>400+400</f>
        <v>800</v>
      </c>
    </row>
    <row r="1783" spans="2:8" s="31" customFormat="1" x14ac:dyDescent="0.2">
      <c r="B1783" s="27">
        <v>1780</v>
      </c>
      <c r="C1783" s="20" t="s">
        <v>2841</v>
      </c>
      <c r="D1783" s="20" t="s">
        <v>14</v>
      </c>
      <c r="E1783" s="20" t="s">
        <v>2799</v>
      </c>
      <c r="F1783" s="22">
        <v>43747</v>
      </c>
      <c r="G1783" s="22">
        <v>47400</v>
      </c>
      <c r="H1783" s="34">
        <v>334</v>
      </c>
    </row>
    <row r="1784" spans="2:8" s="31" customFormat="1" x14ac:dyDescent="0.2">
      <c r="B1784" s="27">
        <v>1781</v>
      </c>
      <c r="C1784" s="20" t="s">
        <v>2912</v>
      </c>
      <c r="D1784" s="20" t="s">
        <v>14</v>
      </c>
      <c r="E1784" s="20" t="s">
        <v>2913</v>
      </c>
      <c r="F1784" s="22">
        <v>43775</v>
      </c>
      <c r="G1784" s="22">
        <v>47428</v>
      </c>
      <c r="H1784" s="34">
        <v>500</v>
      </c>
    </row>
    <row r="1785" spans="2:8" s="31" customFormat="1" x14ac:dyDescent="0.2">
      <c r="B1785" s="27">
        <v>1782</v>
      </c>
      <c r="C1785" s="20" t="s">
        <v>2969</v>
      </c>
      <c r="D1785" s="20" t="s">
        <v>14</v>
      </c>
      <c r="E1785" s="20" t="s">
        <v>2970</v>
      </c>
      <c r="F1785" s="22">
        <v>43796</v>
      </c>
      <c r="G1785" s="22">
        <v>47449</v>
      </c>
      <c r="H1785" s="34">
        <v>300</v>
      </c>
    </row>
    <row r="1786" spans="2:8" s="31" customFormat="1" x14ac:dyDescent="0.2">
      <c r="B1786" s="27">
        <v>1783</v>
      </c>
      <c r="C1786" s="20" t="s">
        <v>2997</v>
      </c>
      <c r="D1786" s="20" t="s">
        <v>14</v>
      </c>
      <c r="E1786" s="20" t="s">
        <v>2998</v>
      </c>
      <c r="F1786" s="22">
        <v>43803</v>
      </c>
      <c r="G1786" s="22">
        <v>47456</v>
      </c>
      <c r="H1786" s="34">
        <v>309</v>
      </c>
    </row>
    <row r="1787" spans="2:8" s="31" customFormat="1" x14ac:dyDescent="0.2">
      <c r="B1787" s="27">
        <v>1784</v>
      </c>
      <c r="C1787" s="20" t="s">
        <v>3078</v>
      </c>
      <c r="D1787" s="20" t="s">
        <v>14</v>
      </c>
      <c r="E1787" s="20" t="s">
        <v>3079</v>
      </c>
      <c r="F1787" s="22">
        <v>43845</v>
      </c>
      <c r="G1787" s="22">
        <v>47498</v>
      </c>
      <c r="H1787" s="34">
        <v>600</v>
      </c>
    </row>
    <row r="1788" spans="2:8" s="31" customFormat="1" x14ac:dyDescent="0.2">
      <c r="B1788" s="27">
        <v>1785</v>
      </c>
      <c r="C1788" s="20" t="s">
        <v>3141</v>
      </c>
      <c r="D1788" s="20" t="s">
        <v>14</v>
      </c>
      <c r="E1788" s="20" t="s">
        <v>3142</v>
      </c>
      <c r="F1788" s="22">
        <v>43866</v>
      </c>
      <c r="G1788" s="22">
        <v>47519</v>
      </c>
      <c r="H1788" s="34">
        <v>600</v>
      </c>
    </row>
    <row r="1789" spans="2:8" s="31" customFormat="1" x14ac:dyDescent="0.2">
      <c r="B1789" s="27">
        <v>1786</v>
      </c>
      <c r="C1789" s="20" t="s">
        <v>3244</v>
      </c>
      <c r="D1789" s="20" t="s">
        <v>14</v>
      </c>
      <c r="E1789" s="20" t="s">
        <v>3245</v>
      </c>
      <c r="F1789" s="22">
        <v>43894</v>
      </c>
      <c r="G1789" s="22">
        <v>47546</v>
      </c>
      <c r="H1789" s="34">
        <v>603</v>
      </c>
    </row>
    <row r="1790" spans="2:8" s="31" customFormat="1" x14ac:dyDescent="0.2">
      <c r="B1790" s="27">
        <v>1787</v>
      </c>
      <c r="C1790" s="20" t="s">
        <v>3368</v>
      </c>
      <c r="D1790" s="20" t="s">
        <v>14</v>
      </c>
      <c r="E1790" s="20" t="s">
        <v>3369</v>
      </c>
      <c r="F1790" s="22">
        <v>43916</v>
      </c>
      <c r="G1790" s="22">
        <v>47568</v>
      </c>
      <c r="H1790" s="34">
        <v>1074</v>
      </c>
    </row>
    <row r="1791" spans="2:8" s="31" customFormat="1" x14ac:dyDescent="0.2">
      <c r="B1791" s="27">
        <v>1788</v>
      </c>
      <c r="C1791" s="20" t="s">
        <v>3436</v>
      </c>
      <c r="D1791" s="20" t="s">
        <v>3438</v>
      </c>
      <c r="E1791" s="20" t="s">
        <v>3437</v>
      </c>
      <c r="F1791" s="22">
        <v>43929</v>
      </c>
      <c r="G1791" s="22">
        <v>47581</v>
      </c>
      <c r="H1791" s="34">
        <v>800</v>
      </c>
    </row>
    <row r="1792" spans="2:8" s="31" customFormat="1" x14ac:dyDescent="0.2">
      <c r="B1792" s="27">
        <v>1789</v>
      </c>
      <c r="C1792" s="20" t="s">
        <v>3475</v>
      </c>
      <c r="D1792" s="20" t="s">
        <v>3438</v>
      </c>
      <c r="E1792" s="20" t="s">
        <v>3476</v>
      </c>
      <c r="F1792" s="22">
        <v>43957</v>
      </c>
      <c r="G1792" s="22">
        <v>47609</v>
      </c>
      <c r="H1792" s="34">
        <v>500</v>
      </c>
    </row>
    <row r="1793" spans="2:8" s="31" customFormat="1" x14ac:dyDescent="0.2">
      <c r="B1793" s="27">
        <v>1790</v>
      </c>
      <c r="C1793" s="20" t="s">
        <v>3545</v>
      </c>
      <c r="D1793" s="20" t="s">
        <v>3438</v>
      </c>
      <c r="E1793" s="20" t="s">
        <v>3546</v>
      </c>
      <c r="F1793" s="22">
        <v>43985</v>
      </c>
      <c r="G1793" s="22">
        <v>47637</v>
      </c>
      <c r="H1793" s="34">
        <v>400</v>
      </c>
    </row>
    <row r="1794" spans="2:8" s="31" customFormat="1" x14ac:dyDescent="0.2">
      <c r="B1794" s="27">
        <v>1791</v>
      </c>
      <c r="C1794" s="20" t="s">
        <v>3613</v>
      </c>
      <c r="D1794" s="20" t="s">
        <v>3438</v>
      </c>
      <c r="E1794" s="20" t="s">
        <v>3614</v>
      </c>
      <c r="F1794" s="22">
        <v>44020</v>
      </c>
      <c r="G1794" s="22">
        <v>47672</v>
      </c>
      <c r="H1794" s="34">
        <v>800</v>
      </c>
    </row>
    <row r="1795" spans="2:8" s="31" customFormat="1" x14ac:dyDescent="0.2">
      <c r="B1795" s="27">
        <v>1792</v>
      </c>
      <c r="C1795" s="20" t="s">
        <v>3687</v>
      </c>
      <c r="D1795" s="20" t="s">
        <v>3438</v>
      </c>
      <c r="E1795" s="20" t="s">
        <v>3688</v>
      </c>
      <c r="F1795" s="22">
        <v>44048</v>
      </c>
      <c r="G1795" s="22">
        <v>47700</v>
      </c>
      <c r="H1795" s="34">
        <v>800</v>
      </c>
    </row>
    <row r="1796" spans="2:8" s="31" customFormat="1" x14ac:dyDescent="0.2">
      <c r="B1796" s="27">
        <v>1793</v>
      </c>
      <c r="C1796" s="20" t="s">
        <v>3785</v>
      </c>
      <c r="D1796" s="20" t="s">
        <v>3438</v>
      </c>
      <c r="E1796" s="20" t="s">
        <v>3786</v>
      </c>
      <c r="F1796" s="22">
        <v>44083</v>
      </c>
      <c r="G1796" s="22">
        <v>47735</v>
      </c>
      <c r="H1796" s="34">
        <v>400</v>
      </c>
    </row>
    <row r="1797" spans="2:8" s="31" customFormat="1" x14ac:dyDescent="0.2">
      <c r="B1797" s="27">
        <v>1794</v>
      </c>
      <c r="C1797" s="20" t="s">
        <v>4105</v>
      </c>
      <c r="D1797" s="20" t="s">
        <v>3438</v>
      </c>
      <c r="E1797" s="20" t="s">
        <v>4106</v>
      </c>
      <c r="F1797" s="22">
        <v>44167</v>
      </c>
      <c r="G1797" s="22">
        <v>47819</v>
      </c>
      <c r="H1797" s="34">
        <v>500</v>
      </c>
    </row>
    <row r="1798" spans="2:8" s="31" customFormat="1" x14ac:dyDescent="0.2">
      <c r="B1798" s="27">
        <v>1795</v>
      </c>
      <c r="C1798" s="20" t="s">
        <v>4296</v>
      </c>
      <c r="D1798" s="20" t="s">
        <v>3438</v>
      </c>
      <c r="E1798" s="20" t="s">
        <v>4297</v>
      </c>
      <c r="F1798" s="22">
        <v>44230</v>
      </c>
      <c r="G1798" s="22">
        <v>47882</v>
      </c>
      <c r="H1798" s="34">
        <v>700</v>
      </c>
    </row>
    <row r="1799" spans="2:8" s="31" customFormat="1" x14ac:dyDescent="0.2">
      <c r="B1799" s="27">
        <v>1796</v>
      </c>
      <c r="C1799" s="20" t="s">
        <v>4516</v>
      </c>
      <c r="D1799" s="20" t="s">
        <v>3438</v>
      </c>
      <c r="E1799" s="20" t="s">
        <v>4517</v>
      </c>
      <c r="F1799" s="22">
        <v>44286</v>
      </c>
      <c r="G1799" s="22">
        <v>47938</v>
      </c>
      <c r="H1799" s="34">
        <v>201</v>
      </c>
    </row>
    <row r="1800" spans="2:8" s="31" customFormat="1" x14ac:dyDescent="0.2">
      <c r="B1800" s="27">
        <v>1797</v>
      </c>
      <c r="C1800" s="20" t="s">
        <v>9387</v>
      </c>
      <c r="D1800" s="20" t="s">
        <v>3438</v>
      </c>
      <c r="E1800" s="20" t="s">
        <v>9388</v>
      </c>
      <c r="F1800" s="22">
        <v>45751</v>
      </c>
      <c r="G1800" s="22">
        <v>47942</v>
      </c>
      <c r="H1800" s="34">
        <v>500</v>
      </c>
    </row>
    <row r="1801" spans="2:8" s="31" customFormat="1" x14ac:dyDescent="0.2">
      <c r="B1801" s="27">
        <v>1798</v>
      </c>
      <c r="C1801" s="20" t="s">
        <v>9511</v>
      </c>
      <c r="D1801" s="20" t="s">
        <v>3438</v>
      </c>
      <c r="E1801" s="20" t="s">
        <v>9512</v>
      </c>
      <c r="F1801" s="22">
        <v>45798</v>
      </c>
      <c r="G1801" s="22">
        <v>47989</v>
      </c>
      <c r="H1801" s="34">
        <v>400</v>
      </c>
    </row>
    <row r="1802" spans="2:8" s="31" customFormat="1" x14ac:dyDescent="0.2">
      <c r="B1802" s="27">
        <v>1799</v>
      </c>
      <c r="C1802" s="20" t="s">
        <v>9595</v>
      </c>
      <c r="D1802" s="20" t="s">
        <v>3438</v>
      </c>
      <c r="E1802" s="20" t="s">
        <v>9512</v>
      </c>
      <c r="F1802" s="22">
        <v>45819</v>
      </c>
      <c r="G1802" s="22">
        <v>48010</v>
      </c>
      <c r="H1802" s="34">
        <v>505</v>
      </c>
    </row>
    <row r="1803" spans="2:8" s="31" customFormat="1" x14ac:dyDescent="0.2">
      <c r="B1803" s="27">
        <v>1800</v>
      </c>
      <c r="C1803" s="21" t="s">
        <v>9795</v>
      </c>
      <c r="D1803" s="21" t="s">
        <v>3438</v>
      </c>
      <c r="E1803" s="21" t="s">
        <v>9796</v>
      </c>
      <c r="F1803" s="23">
        <v>45875</v>
      </c>
      <c r="G1803" s="23">
        <v>48066</v>
      </c>
      <c r="H1803" s="35">
        <v>450.01799999999997</v>
      </c>
    </row>
    <row r="1804" spans="2:8" s="31" customFormat="1" x14ac:dyDescent="0.2">
      <c r="B1804" s="27">
        <v>1801</v>
      </c>
      <c r="C1804" s="20" t="s">
        <v>9199</v>
      </c>
      <c r="D1804" s="20" t="s">
        <v>3438</v>
      </c>
      <c r="E1804" s="20" t="s">
        <v>9200</v>
      </c>
      <c r="F1804" s="22">
        <v>45728</v>
      </c>
      <c r="G1804" s="22">
        <v>48285</v>
      </c>
      <c r="H1804" s="34">
        <v>300</v>
      </c>
    </row>
    <row r="1805" spans="2:8" s="31" customFormat="1" x14ac:dyDescent="0.2">
      <c r="B1805" s="27">
        <v>1802</v>
      </c>
      <c r="C1805" s="20" t="s">
        <v>5542</v>
      </c>
      <c r="D1805" s="20" t="s">
        <v>3438</v>
      </c>
      <c r="E1805" s="20" t="s">
        <v>5543</v>
      </c>
      <c r="F1805" s="22">
        <v>44706</v>
      </c>
      <c r="G1805" s="22">
        <v>48359</v>
      </c>
      <c r="H1805" s="34">
        <v>1000</v>
      </c>
    </row>
    <row r="1806" spans="2:8" s="31" customFormat="1" x14ac:dyDescent="0.2">
      <c r="B1806" s="27">
        <v>1803</v>
      </c>
      <c r="C1806" s="20" t="s">
        <v>3895</v>
      </c>
      <c r="D1806" s="20" t="s">
        <v>3438</v>
      </c>
      <c r="E1806" s="20" t="s">
        <v>3896</v>
      </c>
      <c r="F1806" s="22">
        <v>44111</v>
      </c>
      <c r="G1806" s="22">
        <v>48494</v>
      </c>
      <c r="H1806" s="34">
        <v>500</v>
      </c>
    </row>
    <row r="1807" spans="2:8" s="31" customFormat="1" x14ac:dyDescent="0.2">
      <c r="B1807" s="27">
        <v>1804</v>
      </c>
      <c r="C1807" s="20" t="s">
        <v>4101</v>
      </c>
      <c r="D1807" s="20" t="s">
        <v>3438</v>
      </c>
      <c r="E1807" s="20" t="s">
        <v>4102</v>
      </c>
      <c r="F1807" s="22">
        <v>44160</v>
      </c>
      <c r="G1807" s="22">
        <v>48543</v>
      </c>
      <c r="H1807" s="34">
        <v>1005</v>
      </c>
    </row>
    <row r="1808" spans="2:8" s="31" customFormat="1" x14ac:dyDescent="0.2">
      <c r="B1808" s="27">
        <v>1805</v>
      </c>
      <c r="C1808" s="20" t="s">
        <v>4544</v>
      </c>
      <c r="D1808" s="20" t="s">
        <v>3438</v>
      </c>
      <c r="E1808" s="20" t="s">
        <v>4545</v>
      </c>
      <c r="F1808" s="22">
        <v>44302</v>
      </c>
      <c r="G1808" s="22">
        <v>48685</v>
      </c>
      <c r="H1808" s="34">
        <v>500</v>
      </c>
    </row>
    <row r="1809" spans="2:8" s="31" customFormat="1" x14ac:dyDescent="0.2">
      <c r="B1809" s="27">
        <v>1806</v>
      </c>
      <c r="C1809" s="20" t="s">
        <v>4558</v>
      </c>
      <c r="D1809" s="20" t="s">
        <v>3438</v>
      </c>
      <c r="E1809" s="20" t="s">
        <v>4559</v>
      </c>
      <c r="F1809" s="22">
        <v>44321</v>
      </c>
      <c r="G1809" s="22">
        <v>48704</v>
      </c>
      <c r="H1809" s="34">
        <v>400</v>
      </c>
    </row>
    <row r="1810" spans="2:8" s="31" customFormat="1" x14ac:dyDescent="0.2">
      <c r="B1810" s="27">
        <v>1807</v>
      </c>
      <c r="C1810" s="20" t="s">
        <v>4715</v>
      </c>
      <c r="D1810" s="20" t="s">
        <v>3438</v>
      </c>
      <c r="E1810" s="20" t="s">
        <v>4716</v>
      </c>
      <c r="F1810" s="22">
        <v>44377</v>
      </c>
      <c r="G1810" s="22">
        <v>48760</v>
      </c>
      <c r="H1810" s="34">
        <v>900</v>
      </c>
    </row>
    <row r="1811" spans="2:8" s="31" customFormat="1" x14ac:dyDescent="0.2">
      <c r="B1811" s="27">
        <v>1808</v>
      </c>
      <c r="C1811" s="20" t="s">
        <v>4832</v>
      </c>
      <c r="D1811" s="20" t="s">
        <v>3438</v>
      </c>
      <c r="E1811" s="20" t="s">
        <v>4716</v>
      </c>
      <c r="F1811" s="22">
        <v>44419</v>
      </c>
      <c r="G1811" s="22">
        <v>48802</v>
      </c>
      <c r="H1811" s="34">
        <v>500</v>
      </c>
    </row>
    <row r="1812" spans="2:8" s="31" customFormat="1" x14ac:dyDescent="0.2">
      <c r="B1812" s="27">
        <v>1809</v>
      </c>
      <c r="C1812" s="20" t="s">
        <v>5064</v>
      </c>
      <c r="D1812" s="20" t="s">
        <v>3438</v>
      </c>
      <c r="E1812" s="20" t="s">
        <v>5065</v>
      </c>
      <c r="F1812" s="22">
        <v>44502</v>
      </c>
      <c r="G1812" s="22">
        <v>48885</v>
      </c>
      <c r="H1812" s="34">
        <v>400</v>
      </c>
    </row>
    <row r="1813" spans="2:8" s="31" customFormat="1" x14ac:dyDescent="0.2">
      <c r="B1813" s="27">
        <v>1810</v>
      </c>
      <c r="C1813" s="20" t="s">
        <v>5147</v>
      </c>
      <c r="D1813" s="20" t="s">
        <v>3438</v>
      </c>
      <c r="E1813" s="20" t="s">
        <v>5148</v>
      </c>
      <c r="F1813" s="22">
        <v>44552</v>
      </c>
      <c r="G1813" s="22">
        <v>48935</v>
      </c>
      <c r="H1813" s="34">
        <v>500</v>
      </c>
    </row>
    <row r="1814" spans="2:8" s="31" customFormat="1" x14ac:dyDescent="0.2">
      <c r="B1814" s="27">
        <v>1811</v>
      </c>
      <c r="C1814" s="20" t="s">
        <v>5331</v>
      </c>
      <c r="D1814" s="20" t="s">
        <v>3438</v>
      </c>
      <c r="E1814" s="20" t="s">
        <v>5332</v>
      </c>
      <c r="F1814" s="22">
        <v>44608</v>
      </c>
      <c r="G1814" s="22">
        <v>48991</v>
      </c>
      <c r="H1814" s="34">
        <v>600</v>
      </c>
    </row>
    <row r="1815" spans="2:8" s="31" customFormat="1" x14ac:dyDescent="0.2">
      <c r="B1815" s="27">
        <v>1812</v>
      </c>
      <c r="C1815" s="20" t="s">
        <v>5890</v>
      </c>
      <c r="D1815" s="20" t="s">
        <v>3438</v>
      </c>
      <c r="E1815" s="20" t="s">
        <v>5891</v>
      </c>
      <c r="F1815" s="22">
        <v>44825</v>
      </c>
      <c r="G1815" s="22">
        <v>49208</v>
      </c>
      <c r="H1815" s="34">
        <v>500</v>
      </c>
    </row>
    <row r="1816" spans="2:8" s="31" customFormat="1" x14ac:dyDescent="0.2">
      <c r="B1816" s="27">
        <v>1813</v>
      </c>
      <c r="C1816" s="20" t="s">
        <v>6334</v>
      </c>
      <c r="D1816" s="20" t="s">
        <v>3438</v>
      </c>
      <c r="E1816" s="20" t="s">
        <v>6335</v>
      </c>
      <c r="F1816" s="22">
        <v>44965</v>
      </c>
      <c r="G1816" s="22">
        <v>49348</v>
      </c>
      <c r="H1816" s="34">
        <v>500</v>
      </c>
    </row>
    <row r="1817" spans="2:8" s="31" customFormat="1" x14ac:dyDescent="0.2">
      <c r="B1817" s="27">
        <v>1814</v>
      </c>
      <c r="C1817" s="20" t="s">
        <v>6442</v>
      </c>
      <c r="D1817" s="20" t="s">
        <v>3438</v>
      </c>
      <c r="E1817" s="20" t="s">
        <v>6443</v>
      </c>
      <c r="F1817" s="22">
        <v>44993</v>
      </c>
      <c r="G1817" s="22">
        <v>49376</v>
      </c>
      <c r="H1817" s="34">
        <v>500</v>
      </c>
    </row>
    <row r="1818" spans="2:8" s="31" customFormat="1" x14ac:dyDescent="0.2">
      <c r="B1818" s="27">
        <v>1815</v>
      </c>
      <c r="C1818" s="20" t="s">
        <v>6509</v>
      </c>
      <c r="D1818" s="20" t="s">
        <v>3438</v>
      </c>
      <c r="E1818" s="20" t="s">
        <v>6510</v>
      </c>
      <c r="F1818" s="22">
        <v>45008</v>
      </c>
      <c r="G1818" s="22">
        <v>49391</v>
      </c>
      <c r="H1818" s="34">
        <v>500</v>
      </c>
    </row>
    <row r="1819" spans="2:8" s="31" customFormat="1" x14ac:dyDescent="0.2">
      <c r="B1819" s="27">
        <v>1816</v>
      </c>
      <c r="C1819" s="20" t="s">
        <v>6547</v>
      </c>
      <c r="D1819" s="20" t="s">
        <v>3438</v>
      </c>
      <c r="E1819" s="20" t="s">
        <v>6548</v>
      </c>
      <c r="F1819" s="22">
        <v>45014</v>
      </c>
      <c r="G1819" s="22">
        <v>49397</v>
      </c>
      <c r="H1819" s="34">
        <v>727.72</v>
      </c>
    </row>
    <row r="1820" spans="2:8" s="31" customFormat="1" x14ac:dyDescent="0.2">
      <c r="B1820" s="27">
        <v>1817</v>
      </c>
      <c r="C1820" s="20" t="s">
        <v>6678</v>
      </c>
      <c r="D1820" s="20" t="s">
        <v>3438</v>
      </c>
      <c r="E1820" s="20" t="s">
        <v>6679</v>
      </c>
      <c r="F1820" s="22">
        <v>45070</v>
      </c>
      <c r="G1820" s="22">
        <v>49453</v>
      </c>
      <c r="H1820" s="34">
        <v>800</v>
      </c>
    </row>
    <row r="1821" spans="2:8" s="31" customFormat="1" x14ac:dyDescent="0.2">
      <c r="B1821" s="27">
        <v>1818</v>
      </c>
      <c r="C1821" s="20" t="s">
        <v>6796</v>
      </c>
      <c r="D1821" s="20" t="s">
        <v>3438</v>
      </c>
      <c r="E1821" s="20" t="s">
        <v>6797</v>
      </c>
      <c r="F1821" s="22">
        <v>45098</v>
      </c>
      <c r="G1821" s="22">
        <v>49481</v>
      </c>
      <c r="H1821" s="34">
        <v>500</v>
      </c>
    </row>
    <row r="1822" spans="2:8" s="31" customFormat="1" x14ac:dyDescent="0.2">
      <c r="B1822" s="27">
        <v>1819</v>
      </c>
      <c r="C1822" s="20" t="s">
        <v>3878</v>
      </c>
      <c r="D1822" s="20" t="s">
        <v>3438</v>
      </c>
      <c r="E1822" s="20" t="s">
        <v>3879</v>
      </c>
      <c r="F1822" s="22">
        <v>44104</v>
      </c>
      <c r="G1822" s="22">
        <v>49582</v>
      </c>
      <c r="H1822" s="34">
        <v>1005</v>
      </c>
    </row>
    <row r="1823" spans="2:8" s="31" customFormat="1" x14ac:dyDescent="0.2">
      <c r="B1823" s="27">
        <v>1820</v>
      </c>
      <c r="C1823" s="20" t="s">
        <v>4011</v>
      </c>
      <c r="D1823" s="20" t="s">
        <v>3438</v>
      </c>
      <c r="E1823" s="20" t="s">
        <v>4012</v>
      </c>
      <c r="F1823" s="22">
        <v>44139</v>
      </c>
      <c r="G1823" s="22">
        <v>49617</v>
      </c>
      <c r="H1823" s="34">
        <v>600</v>
      </c>
    </row>
    <row r="1824" spans="2:8" s="31" customFormat="1" x14ac:dyDescent="0.2">
      <c r="B1824" s="27">
        <v>1821</v>
      </c>
      <c r="C1824" s="20" t="s">
        <v>4209</v>
      </c>
      <c r="D1824" s="20" t="s">
        <v>3438</v>
      </c>
      <c r="E1824" s="20" t="s">
        <v>4210</v>
      </c>
      <c r="F1824" s="22">
        <v>44202</v>
      </c>
      <c r="G1824" s="22">
        <v>49680</v>
      </c>
      <c r="H1824" s="34">
        <v>500</v>
      </c>
    </row>
    <row r="1825" spans="2:8" s="31" customFormat="1" x14ac:dyDescent="0.2">
      <c r="B1825" s="27">
        <v>1822</v>
      </c>
      <c r="C1825" s="20" t="s">
        <v>4403</v>
      </c>
      <c r="D1825" s="20" t="s">
        <v>3438</v>
      </c>
      <c r="E1825" s="20" t="s">
        <v>4404</v>
      </c>
      <c r="F1825" s="22">
        <v>44258</v>
      </c>
      <c r="G1825" s="22">
        <v>49737</v>
      </c>
      <c r="H1825" s="34">
        <v>617</v>
      </c>
    </row>
    <row r="1826" spans="2:8" s="31" customFormat="1" x14ac:dyDescent="0.2">
      <c r="B1826" s="27">
        <v>1823</v>
      </c>
      <c r="C1826" s="20" t="s">
        <v>4632</v>
      </c>
      <c r="D1826" s="20" t="s">
        <v>3438</v>
      </c>
      <c r="E1826" s="20" t="s">
        <v>4633</v>
      </c>
      <c r="F1826" s="22">
        <v>44349</v>
      </c>
      <c r="G1826" s="22">
        <v>49828</v>
      </c>
      <c r="H1826" s="34">
        <v>800</v>
      </c>
    </row>
    <row r="1827" spans="2:8" s="31" customFormat="1" x14ac:dyDescent="0.2">
      <c r="B1827" s="27">
        <v>1824</v>
      </c>
      <c r="C1827" s="20" t="s">
        <v>4879</v>
      </c>
      <c r="D1827" s="20" t="s">
        <v>3438</v>
      </c>
      <c r="E1827" s="20" t="s">
        <v>4880</v>
      </c>
      <c r="F1827" s="22">
        <v>44440</v>
      </c>
      <c r="G1827" s="22">
        <v>49919</v>
      </c>
      <c r="H1827" s="34">
        <v>600</v>
      </c>
    </row>
    <row r="1828" spans="2:8" s="31" customFormat="1" x14ac:dyDescent="0.2">
      <c r="B1828" s="27">
        <v>1825</v>
      </c>
      <c r="C1828" s="20" t="s">
        <v>4957</v>
      </c>
      <c r="D1828" s="20" t="s">
        <v>3438</v>
      </c>
      <c r="E1828" s="20" t="s">
        <v>4958</v>
      </c>
      <c r="F1828" s="22">
        <v>44468</v>
      </c>
      <c r="G1828" s="22">
        <v>49947</v>
      </c>
      <c r="H1828" s="34">
        <v>500</v>
      </c>
    </row>
    <row r="1829" spans="2:8" s="31" customFormat="1" x14ac:dyDescent="0.2">
      <c r="B1829" s="27">
        <v>1826</v>
      </c>
      <c r="C1829" s="20" t="s">
        <v>5124</v>
      </c>
      <c r="D1829" s="20" t="s">
        <v>3438</v>
      </c>
      <c r="E1829" s="20" t="s">
        <v>5125</v>
      </c>
      <c r="F1829" s="22">
        <v>44538</v>
      </c>
      <c r="G1829" s="22">
        <v>50017</v>
      </c>
      <c r="H1829" s="34">
        <v>500</v>
      </c>
    </row>
    <row r="1830" spans="2:8" s="31" customFormat="1" x14ac:dyDescent="0.2">
      <c r="B1830" s="27">
        <v>1827</v>
      </c>
      <c r="C1830" s="20" t="s">
        <v>5168</v>
      </c>
      <c r="D1830" s="20" t="s">
        <v>3438</v>
      </c>
      <c r="E1830" s="20" t="s">
        <v>5169</v>
      </c>
      <c r="F1830" s="22">
        <v>44559</v>
      </c>
      <c r="G1830" s="22">
        <v>50038</v>
      </c>
      <c r="H1830" s="34">
        <v>800</v>
      </c>
    </row>
    <row r="1831" spans="2:8" s="31" customFormat="1" x14ac:dyDescent="0.2">
      <c r="B1831" s="27">
        <v>1828</v>
      </c>
      <c r="C1831" s="20" t="s">
        <v>5370</v>
      </c>
      <c r="D1831" s="20" t="s">
        <v>3438</v>
      </c>
      <c r="E1831" s="20" t="s">
        <v>5371</v>
      </c>
      <c r="F1831" s="22">
        <v>44622</v>
      </c>
      <c r="G1831" s="22">
        <v>50101</v>
      </c>
      <c r="H1831" s="34">
        <v>614</v>
      </c>
    </row>
    <row r="1832" spans="2:8" s="31" customFormat="1" x14ac:dyDescent="0.2">
      <c r="B1832" s="27">
        <v>1829</v>
      </c>
      <c r="C1832" s="20" t="s">
        <v>5413</v>
      </c>
      <c r="D1832" s="20" t="s">
        <v>3438</v>
      </c>
      <c r="E1832" s="20" t="s">
        <v>5414</v>
      </c>
      <c r="F1832" s="22">
        <v>44636</v>
      </c>
      <c r="G1832" s="22">
        <v>50115</v>
      </c>
      <c r="H1832" s="34">
        <v>948</v>
      </c>
    </row>
    <row r="1833" spans="2:8" s="31" customFormat="1" x14ac:dyDescent="0.2">
      <c r="B1833" s="27">
        <v>1830</v>
      </c>
      <c r="C1833" s="20" t="s">
        <v>5727</v>
      </c>
      <c r="D1833" s="20" t="s">
        <v>3438</v>
      </c>
      <c r="E1833" s="20" t="s">
        <v>5728</v>
      </c>
      <c r="F1833" s="22">
        <v>44769</v>
      </c>
      <c r="G1833" s="22">
        <v>50248</v>
      </c>
      <c r="H1833" s="34">
        <v>1250</v>
      </c>
    </row>
    <row r="1834" spans="2:8" s="31" customFormat="1" x14ac:dyDescent="0.2">
      <c r="B1834" s="27">
        <v>1831</v>
      </c>
      <c r="C1834" s="21" t="s">
        <v>10066</v>
      </c>
      <c r="D1834" s="21" t="s">
        <v>3438</v>
      </c>
      <c r="E1834" s="21" t="s">
        <v>10067</v>
      </c>
      <c r="F1834" s="23">
        <v>45938</v>
      </c>
      <c r="G1834" s="23">
        <v>50321</v>
      </c>
      <c r="H1834" s="35">
        <v>400</v>
      </c>
    </row>
    <row r="1835" spans="2:8" s="31" customFormat="1" x14ac:dyDescent="0.2">
      <c r="B1835" s="27">
        <v>1832</v>
      </c>
      <c r="C1835" s="20" t="s">
        <v>5982</v>
      </c>
      <c r="D1835" s="20" t="s">
        <v>3438</v>
      </c>
      <c r="E1835" s="20" t="s">
        <v>5983</v>
      </c>
      <c r="F1835" s="22">
        <v>44853</v>
      </c>
      <c r="G1835" s="22">
        <v>50332</v>
      </c>
      <c r="H1835" s="34">
        <v>800</v>
      </c>
    </row>
    <row r="1836" spans="2:8" s="31" customFormat="1" x14ac:dyDescent="0.2">
      <c r="B1836" s="27">
        <v>1833</v>
      </c>
      <c r="C1836" s="20" t="s">
        <v>6110</v>
      </c>
      <c r="D1836" s="20" t="s">
        <v>3438</v>
      </c>
      <c r="E1836" s="20" t="s">
        <v>6111</v>
      </c>
      <c r="F1836" s="22">
        <v>44895</v>
      </c>
      <c r="G1836" s="22">
        <v>50374</v>
      </c>
      <c r="H1836" s="34">
        <v>500</v>
      </c>
    </row>
    <row r="1837" spans="2:8" s="31" customFormat="1" x14ac:dyDescent="0.2">
      <c r="B1837" s="27">
        <v>1834</v>
      </c>
      <c r="C1837" s="21" t="s">
        <v>10282</v>
      </c>
      <c r="D1837" s="21" t="s">
        <v>3438</v>
      </c>
      <c r="E1837" s="21" t="s">
        <v>10283</v>
      </c>
      <c r="F1837" s="23">
        <v>46001</v>
      </c>
      <c r="G1837" s="23">
        <v>50384</v>
      </c>
      <c r="H1837" s="35">
        <v>500</v>
      </c>
    </row>
    <row r="1838" spans="2:8" s="31" customFormat="1" x14ac:dyDescent="0.2">
      <c r="B1838" s="27">
        <v>1835</v>
      </c>
      <c r="C1838" s="20" t="s">
        <v>6182</v>
      </c>
      <c r="D1838" s="20" t="s">
        <v>3438</v>
      </c>
      <c r="E1838" s="20" t="s">
        <v>6183</v>
      </c>
      <c r="F1838" s="22">
        <v>44923</v>
      </c>
      <c r="G1838" s="22">
        <v>50402</v>
      </c>
      <c r="H1838" s="34">
        <v>495.28</v>
      </c>
    </row>
    <row r="1839" spans="2:8" s="31" customFormat="1" x14ac:dyDescent="0.2">
      <c r="B1839" s="27">
        <v>1836</v>
      </c>
      <c r="C1839" s="21" t="s">
        <v>10428</v>
      </c>
      <c r="D1839" s="21" t="s">
        <v>3438</v>
      </c>
      <c r="E1839" s="21" t="s">
        <v>10429</v>
      </c>
      <c r="F1839" s="23">
        <v>46029</v>
      </c>
      <c r="G1839" s="23">
        <v>50412</v>
      </c>
      <c r="H1839" s="35">
        <v>600</v>
      </c>
    </row>
    <row r="1840" spans="2:8" s="31" customFormat="1" x14ac:dyDescent="0.2">
      <c r="B1840" s="27">
        <v>1837</v>
      </c>
      <c r="C1840" s="20" t="s">
        <v>6246</v>
      </c>
      <c r="D1840" s="20" t="s">
        <v>3438</v>
      </c>
      <c r="E1840" s="20" t="s">
        <v>6247</v>
      </c>
      <c r="F1840" s="22">
        <v>44944</v>
      </c>
      <c r="G1840" s="22">
        <v>50423</v>
      </c>
      <c r="H1840" s="34">
        <v>700</v>
      </c>
    </row>
    <row r="1841" spans="2:8" s="31" customFormat="1" x14ac:dyDescent="0.2">
      <c r="B1841" s="27">
        <v>1838</v>
      </c>
      <c r="C1841" s="20" t="s">
        <v>6753</v>
      </c>
      <c r="D1841" s="20" t="s">
        <v>3438</v>
      </c>
      <c r="E1841" s="20" t="s">
        <v>6754</v>
      </c>
      <c r="F1841" s="22">
        <v>45084</v>
      </c>
      <c r="G1841" s="22">
        <v>50563</v>
      </c>
      <c r="H1841" s="34">
        <v>1000</v>
      </c>
    </row>
    <row r="1842" spans="2:8" s="31" customFormat="1" x14ac:dyDescent="0.2">
      <c r="B1842" s="27">
        <v>1839</v>
      </c>
      <c r="C1842" s="20" t="s">
        <v>6877</v>
      </c>
      <c r="D1842" s="20" t="s">
        <v>3438</v>
      </c>
      <c r="E1842" s="20" t="s">
        <v>6878</v>
      </c>
      <c r="F1842" s="22">
        <v>45119</v>
      </c>
      <c r="G1842" s="22">
        <v>50598</v>
      </c>
      <c r="H1842" s="34">
        <v>400</v>
      </c>
    </row>
    <row r="1843" spans="2:8" s="31" customFormat="1" x14ac:dyDescent="0.2">
      <c r="B1843" s="27">
        <v>1840</v>
      </c>
      <c r="C1843" s="20" t="s">
        <v>9697</v>
      </c>
      <c r="D1843" s="20" t="s">
        <v>3438</v>
      </c>
      <c r="E1843" s="20" t="s">
        <v>9698</v>
      </c>
      <c r="F1843" s="22">
        <v>45847</v>
      </c>
      <c r="G1843" s="22">
        <v>51326</v>
      </c>
      <c r="H1843" s="34">
        <v>400</v>
      </c>
    </row>
    <row r="1844" spans="2:8" s="31" customFormat="1" x14ac:dyDescent="0.2">
      <c r="B1844" s="27">
        <v>1841</v>
      </c>
      <c r="C1844" s="21" t="s">
        <v>9829</v>
      </c>
      <c r="D1844" s="21" t="s">
        <v>3438</v>
      </c>
      <c r="E1844" s="21" t="s">
        <v>9830</v>
      </c>
      <c r="F1844" s="23">
        <v>45882</v>
      </c>
      <c r="G1844" s="23">
        <v>51361</v>
      </c>
      <c r="H1844" s="35">
        <v>350</v>
      </c>
    </row>
    <row r="1845" spans="2:8" s="31" customFormat="1" x14ac:dyDescent="0.2">
      <c r="B1845" s="27">
        <v>1842</v>
      </c>
      <c r="C1845" s="25" t="s">
        <v>9962</v>
      </c>
      <c r="D1845" s="25" t="s">
        <v>3438</v>
      </c>
      <c r="E1845" s="25" t="s">
        <v>9963</v>
      </c>
      <c r="F1845" s="26">
        <v>45917</v>
      </c>
      <c r="G1845" s="26">
        <v>51396</v>
      </c>
      <c r="H1845" s="36">
        <v>400</v>
      </c>
    </row>
    <row r="1846" spans="2:8" s="31" customFormat="1" x14ac:dyDescent="0.2">
      <c r="B1846" s="27">
        <v>1843</v>
      </c>
      <c r="C1846" s="20" t="s">
        <v>10197</v>
      </c>
      <c r="D1846" s="20" t="s">
        <v>3438</v>
      </c>
      <c r="E1846" s="20" t="s">
        <v>10198</v>
      </c>
      <c r="F1846" s="22">
        <v>45987</v>
      </c>
      <c r="G1846" s="22">
        <v>51466</v>
      </c>
      <c r="H1846" s="34">
        <v>700</v>
      </c>
    </row>
    <row r="1847" spans="2:8" s="31" customFormat="1" x14ac:dyDescent="0.2">
      <c r="B1847" s="27">
        <v>1844</v>
      </c>
      <c r="C1847" s="21" t="s">
        <v>10490</v>
      </c>
      <c r="D1847" s="21" t="s">
        <v>3438</v>
      </c>
      <c r="E1847" s="21" t="s">
        <v>10491</v>
      </c>
      <c r="F1847" s="23">
        <v>46043</v>
      </c>
      <c r="G1847" s="23">
        <v>51522</v>
      </c>
      <c r="H1847" s="35">
        <v>500</v>
      </c>
    </row>
    <row r="1848" spans="2:8" s="31" customFormat="1" x14ac:dyDescent="0.2">
      <c r="B1848" s="27">
        <v>1845</v>
      </c>
      <c r="C1848" s="20" t="s">
        <v>9397</v>
      </c>
      <c r="D1848" s="20" t="s">
        <v>3438</v>
      </c>
      <c r="E1848" s="20" t="s">
        <v>9398</v>
      </c>
      <c r="F1848" s="22">
        <v>45756</v>
      </c>
      <c r="G1848" s="22">
        <v>51965</v>
      </c>
      <c r="H1848" s="34">
        <v>500</v>
      </c>
    </row>
    <row r="1849" spans="2:8" s="31" customFormat="1" x14ac:dyDescent="0.2">
      <c r="B1849" s="27">
        <v>1846</v>
      </c>
      <c r="C1849" s="20" t="s">
        <v>9531</v>
      </c>
      <c r="D1849" s="20" t="s">
        <v>3438</v>
      </c>
      <c r="E1849" s="20" t="s">
        <v>9532</v>
      </c>
      <c r="F1849" s="22">
        <v>45805</v>
      </c>
      <c r="G1849" s="22">
        <v>52014</v>
      </c>
      <c r="H1849" s="34">
        <v>400</v>
      </c>
    </row>
    <row r="1850" spans="2:8" s="31" customFormat="1" x14ac:dyDescent="0.2">
      <c r="B1850" s="27">
        <v>1847</v>
      </c>
      <c r="C1850" s="21" t="s">
        <v>9859</v>
      </c>
      <c r="D1850" s="21" t="s">
        <v>3438</v>
      </c>
      <c r="E1850" s="21" t="s">
        <v>9860</v>
      </c>
      <c r="F1850" s="23">
        <v>45897</v>
      </c>
      <c r="G1850" s="23">
        <v>52106</v>
      </c>
      <c r="H1850" s="35">
        <v>300</v>
      </c>
    </row>
    <row r="1851" spans="2:8" s="31" customFormat="1" x14ac:dyDescent="0.2">
      <c r="B1851" s="27">
        <v>1848</v>
      </c>
      <c r="C1851" s="24" t="s">
        <v>10116</v>
      </c>
      <c r="D1851" s="24" t="s">
        <v>3438</v>
      </c>
      <c r="E1851" s="24" t="s">
        <v>10117</v>
      </c>
      <c r="F1851" s="29">
        <v>45959</v>
      </c>
      <c r="G1851" s="29">
        <v>52168</v>
      </c>
      <c r="H1851" s="38">
        <v>300</v>
      </c>
    </row>
    <row r="1852" spans="2:8" s="31" customFormat="1" x14ac:dyDescent="0.2">
      <c r="B1852" s="27">
        <v>1849</v>
      </c>
      <c r="C1852" s="20" t="s">
        <v>6141</v>
      </c>
      <c r="D1852" s="20" t="s">
        <v>3438</v>
      </c>
      <c r="E1852" s="20" t="s">
        <v>6142</v>
      </c>
      <c r="F1852" s="22">
        <v>44909</v>
      </c>
      <c r="G1852" s="22">
        <v>52214</v>
      </c>
      <c r="H1852" s="34">
        <v>1000</v>
      </c>
    </row>
    <row r="1853" spans="2:8" s="31" customFormat="1" x14ac:dyDescent="0.2">
      <c r="B1853" s="27">
        <v>1850</v>
      </c>
      <c r="C1853" s="21" t="s">
        <v>10560</v>
      </c>
      <c r="D1853" s="21" t="s">
        <v>3438</v>
      </c>
      <c r="E1853" s="21" t="s">
        <v>7445</v>
      </c>
      <c r="F1853" s="23">
        <v>46057</v>
      </c>
      <c r="G1853" s="23">
        <v>52266</v>
      </c>
      <c r="H1853" s="35">
        <v>500</v>
      </c>
    </row>
    <row r="1854" spans="2:8" s="31" customFormat="1" x14ac:dyDescent="0.2">
      <c r="B1854" s="27">
        <v>1851</v>
      </c>
      <c r="C1854" s="20" t="s">
        <v>7339</v>
      </c>
      <c r="D1854" s="20" t="s">
        <v>3438</v>
      </c>
      <c r="E1854" s="20" t="s">
        <v>7340</v>
      </c>
      <c r="F1854" s="22">
        <v>45259</v>
      </c>
      <c r="G1854" s="22">
        <v>52564</v>
      </c>
      <c r="H1854" s="34">
        <v>600</v>
      </c>
    </row>
    <row r="1855" spans="2:8" s="31" customFormat="1" x14ac:dyDescent="0.2">
      <c r="B1855" s="27">
        <v>1852</v>
      </c>
      <c r="C1855" s="20" t="s">
        <v>7444</v>
      </c>
      <c r="D1855" s="20" t="s">
        <v>3438</v>
      </c>
      <c r="E1855" s="20" t="s">
        <v>7445</v>
      </c>
      <c r="F1855" s="22">
        <v>45287</v>
      </c>
      <c r="G1855" s="22">
        <v>52592</v>
      </c>
      <c r="H1855" s="34">
        <v>600</v>
      </c>
    </row>
    <row r="1856" spans="2:8" s="31" customFormat="1" x14ac:dyDescent="0.2">
      <c r="B1856" s="27">
        <v>1853</v>
      </c>
      <c r="C1856" s="20" t="s">
        <v>7489</v>
      </c>
      <c r="D1856" s="20" t="s">
        <v>3438</v>
      </c>
      <c r="E1856" s="20" t="s">
        <v>7490</v>
      </c>
      <c r="F1856" s="22">
        <v>45301</v>
      </c>
      <c r="G1856" s="22">
        <v>52606</v>
      </c>
      <c r="H1856" s="34">
        <v>330</v>
      </c>
    </row>
    <row r="1857" spans="2:8" s="31" customFormat="1" x14ac:dyDescent="0.2">
      <c r="B1857" s="27">
        <v>1854</v>
      </c>
      <c r="C1857" s="20" t="s">
        <v>7761</v>
      </c>
      <c r="D1857" s="20" t="s">
        <v>3438</v>
      </c>
      <c r="E1857" s="20" t="s">
        <v>7762</v>
      </c>
      <c r="F1857" s="22">
        <v>45357</v>
      </c>
      <c r="G1857" s="22">
        <v>52662</v>
      </c>
      <c r="H1857" s="34">
        <v>400</v>
      </c>
    </row>
    <row r="1858" spans="2:8" s="31" customFormat="1" x14ac:dyDescent="0.2">
      <c r="B1858" s="27">
        <v>1855</v>
      </c>
      <c r="C1858" s="20" t="s">
        <v>7848</v>
      </c>
      <c r="D1858" s="20" t="s">
        <v>3438</v>
      </c>
      <c r="E1858" s="20" t="s">
        <v>7849</v>
      </c>
      <c r="F1858" s="22">
        <v>45371</v>
      </c>
      <c r="G1858" s="22">
        <v>52676</v>
      </c>
      <c r="H1858" s="34">
        <v>200</v>
      </c>
    </row>
    <row r="1859" spans="2:8" s="31" customFormat="1" x14ac:dyDescent="0.2">
      <c r="B1859" s="27">
        <v>1856</v>
      </c>
      <c r="C1859" s="20" t="s">
        <v>8750</v>
      </c>
      <c r="D1859" s="20" t="s">
        <v>3438</v>
      </c>
      <c r="E1859" s="20" t="s">
        <v>8751</v>
      </c>
      <c r="F1859" s="22">
        <v>45630</v>
      </c>
      <c r="G1859" s="22">
        <v>52935</v>
      </c>
      <c r="H1859" s="34">
        <v>400</v>
      </c>
    </row>
    <row r="1860" spans="2:8" s="31" customFormat="1" x14ac:dyDescent="0.2">
      <c r="B1860" s="27">
        <v>1857</v>
      </c>
      <c r="C1860" s="20" t="s">
        <v>9032</v>
      </c>
      <c r="D1860" s="20" t="s">
        <v>3438</v>
      </c>
      <c r="E1860" s="20" t="s">
        <v>9033</v>
      </c>
      <c r="F1860" s="22">
        <v>45700</v>
      </c>
      <c r="G1860" s="22">
        <v>53005</v>
      </c>
      <c r="H1860" s="34">
        <v>200</v>
      </c>
    </row>
    <row r="1861" spans="2:8" s="31" customFormat="1" x14ac:dyDescent="0.2">
      <c r="B1861" s="27">
        <v>1858</v>
      </c>
      <c r="C1861" s="21" t="s">
        <v>9720</v>
      </c>
      <c r="D1861" s="21" t="s">
        <v>3438</v>
      </c>
      <c r="E1861" s="21" t="s">
        <v>9033</v>
      </c>
      <c r="F1861" s="22">
        <v>45854</v>
      </c>
      <c r="G1861" s="22">
        <v>53159</v>
      </c>
      <c r="H1861" s="35">
        <v>700</v>
      </c>
    </row>
    <row r="1862" spans="2:8" s="31" customFormat="1" x14ac:dyDescent="0.2">
      <c r="B1862" s="27">
        <v>1859</v>
      </c>
      <c r="C1862" s="20" t="s">
        <v>8336</v>
      </c>
      <c r="D1862" s="20" t="s">
        <v>3438</v>
      </c>
      <c r="E1862" s="20" t="s">
        <v>8337</v>
      </c>
      <c r="F1862" s="22">
        <v>45511</v>
      </c>
      <c r="G1862" s="22">
        <v>53181</v>
      </c>
      <c r="H1862" s="34">
        <v>500</v>
      </c>
    </row>
    <row r="1863" spans="2:8" s="31" customFormat="1" x14ac:dyDescent="0.2">
      <c r="B1863" s="27">
        <v>1860</v>
      </c>
      <c r="C1863" s="25" t="s">
        <v>9942</v>
      </c>
      <c r="D1863" s="25" t="s">
        <v>3438</v>
      </c>
      <c r="E1863" s="25" t="s">
        <v>9943</v>
      </c>
      <c r="F1863" s="26">
        <v>45910</v>
      </c>
      <c r="G1863" s="26">
        <v>53215</v>
      </c>
      <c r="H1863" s="36">
        <v>300</v>
      </c>
    </row>
    <row r="1864" spans="2:8" s="31" customFormat="1" x14ac:dyDescent="0.2">
      <c r="B1864" s="27">
        <v>1861</v>
      </c>
      <c r="C1864" s="21" t="s">
        <v>10077</v>
      </c>
      <c r="D1864" s="21" t="s">
        <v>3438</v>
      </c>
      <c r="E1864" s="21" t="s">
        <v>10078</v>
      </c>
      <c r="F1864" s="23">
        <v>45945</v>
      </c>
      <c r="G1864" s="23">
        <v>53250</v>
      </c>
      <c r="H1864" s="35">
        <v>300</v>
      </c>
    </row>
    <row r="1865" spans="2:8" s="31" customFormat="1" x14ac:dyDescent="0.2">
      <c r="B1865" s="27">
        <v>1862</v>
      </c>
      <c r="C1865" s="21" t="s">
        <v>10143</v>
      </c>
      <c r="D1865" s="21" t="s">
        <v>3438</v>
      </c>
      <c r="E1865" s="21" t="s">
        <v>10144</v>
      </c>
      <c r="F1865" s="23">
        <v>45973</v>
      </c>
      <c r="G1865" s="23">
        <v>53278</v>
      </c>
      <c r="H1865" s="35">
        <v>450</v>
      </c>
    </row>
    <row r="1866" spans="2:8" s="31" customFormat="1" x14ac:dyDescent="0.2">
      <c r="B1866" s="27">
        <v>1863</v>
      </c>
      <c r="C1866" s="21" t="s">
        <v>10329</v>
      </c>
      <c r="D1866" s="21" t="s">
        <v>3438</v>
      </c>
      <c r="E1866" s="21" t="s">
        <v>10330</v>
      </c>
      <c r="F1866" s="23">
        <v>46015</v>
      </c>
      <c r="G1866" s="23">
        <v>53320</v>
      </c>
      <c r="H1866" s="35">
        <v>570</v>
      </c>
    </row>
    <row r="1867" spans="2:8" s="31" customFormat="1" x14ac:dyDescent="0.2">
      <c r="B1867" s="27">
        <v>1864</v>
      </c>
      <c r="C1867" s="20" t="s">
        <v>10648</v>
      </c>
      <c r="D1867" s="20" t="s">
        <v>3438</v>
      </c>
      <c r="E1867" s="20" t="s">
        <v>10649</v>
      </c>
      <c r="F1867" s="22">
        <v>46071</v>
      </c>
      <c r="G1867" s="22">
        <v>53376</v>
      </c>
      <c r="H1867" s="34">
        <v>500</v>
      </c>
    </row>
    <row r="1868" spans="2:8" s="31" customFormat="1" x14ac:dyDescent="0.2">
      <c r="B1868" s="27">
        <v>1865</v>
      </c>
      <c r="C1868" s="20" t="s">
        <v>8142</v>
      </c>
      <c r="D1868" s="20" t="s">
        <v>3438</v>
      </c>
      <c r="E1868" s="20" t="s">
        <v>8143</v>
      </c>
      <c r="F1868" s="22">
        <v>45448</v>
      </c>
      <c r="G1868" s="22">
        <v>53483</v>
      </c>
      <c r="H1868" s="34">
        <v>800</v>
      </c>
    </row>
    <row r="1869" spans="2:8" s="31" customFormat="1" x14ac:dyDescent="0.2">
      <c r="B1869" s="27">
        <v>1866</v>
      </c>
      <c r="C1869" s="20" t="s">
        <v>9632</v>
      </c>
      <c r="D1869" s="20" t="s">
        <v>3438</v>
      </c>
      <c r="E1869" s="20" t="s">
        <v>8773</v>
      </c>
      <c r="F1869" s="22">
        <v>45833</v>
      </c>
      <c r="G1869" s="22">
        <v>53503</v>
      </c>
      <c r="H1869" s="34">
        <v>200</v>
      </c>
    </row>
    <row r="1870" spans="2:8" s="31" customFormat="1" x14ac:dyDescent="0.2">
      <c r="B1870" s="27">
        <v>1867</v>
      </c>
      <c r="C1870" s="20" t="s">
        <v>8226</v>
      </c>
      <c r="D1870" s="20" t="s">
        <v>3438</v>
      </c>
      <c r="E1870" s="20" t="s">
        <v>8227</v>
      </c>
      <c r="F1870" s="22">
        <v>45476</v>
      </c>
      <c r="G1870" s="22">
        <v>53511</v>
      </c>
      <c r="H1870" s="34">
        <v>500</v>
      </c>
    </row>
    <row r="1871" spans="2:8" s="31" customFormat="1" x14ac:dyDescent="0.2">
      <c r="B1871" s="27">
        <v>1868</v>
      </c>
      <c r="C1871" s="20" t="s">
        <v>8297</v>
      </c>
      <c r="D1871" s="20" t="s">
        <v>3438</v>
      </c>
      <c r="E1871" s="20" t="s">
        <v>8298</v>
      </c>
      <c r="F1871" s="22">
        <v>45504</v>
      </c>
      <c r="G1871" s="22">
        <v>53539</v>
      </c>
      <c r="H1871" s="34">
        <v>500</v>
      </c>
    </row>
    <row r="1872" spans="2:8" s="31" customFormat="1" x14ac:dyDescent="0.2">
      <c r="B1872" s="27">
        <v>1869</v>
      </c>
      <c r="C1872" s="20" t="s">
        <v>8772</v>
      </c>
      <c r="D1872" s="20" t="s">
        <v>3438</v>
      </c>
      <c r="E1872" s="20" t="s">
        <v>8773</v>
      </c>
      <c r="F1872" s="22">
        <v>45637</v>
      </c>
      <c r="G1872" s="22">
        <v>53672</v>
      </c>
      <c r="H1872" s="34">
        <v>400</v>
      </c>
    </row>
    <row r="1873" spans="2:8" s="31" customFormat="1" x14ac:dyDescent="0.2">
      <c r="B1873" s="27">
        <v>1870</v>
      </c>
      <c r="C1873" s="20" t="s">
        <v>8908</v>
      </c>
      <c r="D1873" s="20" t="s">
        <v>3438</v>
      </c>
      <c r="E1873" s="20" t="s">
        <v>8909</v>
      </c>
      <c r="F1873" s="22">
        <v>45672</v>
      </c>
      <c r="G1873" s="22">
        <v>53707</v>
      </c>
      <c r="H1873" s="34">
        <v>300</v>
      </c>
    </row>
    <row r="1874" spans="2:8" s="31" customFormat="1" x14ac:dyDescent="0.2">
      <c r="B1874" s="27">
        <v>1871</v>
      </c>
      <c r="C1874" s="20" t="s">
        <v>7314</v>
      </c>
      <c r="D1874" s="20" t="s">
        <v>3438</v>
      </c>
      <c r="E1874" s="20" t="s">
        <v>7315</v>
      </c>
      <c r="F1874" s="22">
        <v>45252</v>
      </c>
      <c r="G1874" s="22">
        <v>54384</v>
      </c>
      <c r="H1874" s="34">
        <v>900</v>
      </c>
    </row>
    <row r="1875" spans="2:8" s="31" customFormat="1" x14ac:dyDescent="0.2">
      <c r="B1875" s="27">
        <v>1872</v>
      </c>
      <c r="C1875" s="20" t="s">
        <v>7419</v>
      </c>
      <c r="D1875" s="20" t="s">
        <v>3438</v>
      </c>
      <c r="E1875" s="20" t="s">
        <v>7420</v>
      </c>
      <c r="F1875" s="22">
        <v>45280</v>
      </c>
      <c r="G1875" s="22">
        <v>54412</v>
      </c>
      <c r="H1875" s="34">
        <v>600</v>
      </c>
    </row>
    <row r="1876" spans="2:8" s="31" customFormat="1" x14ac:dyDescent="0.2">
      <c r="B1876" s="27">
        <v>1873</v>
      </c>
      <c r="C1876" s="20" t="s">
        <v>7672</v>
      </c>
      <c r="D1876" s="20" t="s">
        <v>3438</v>
      </c>
      <c r="E1876" s="20" t="s">
        <v>7673</v>
      </c>
      <c r="F1876" s="22">
        <v>45336</v>
      </c>
      <c r="G1876" s="22">
        <v>54468</v>
      </c>
      <c r="H1876" s="34">
        <v>1000</v>
      </c>
    </row>
    <row r="1877" spans="2:8" s="31" customFormat="1" x14ac:dyDescent="0.2">
      <c r="B1877" s="27">
        <v>1874</v>
      </c>
      <c r="C1877" s="20" t="s">
        <v>7801</v>
      </c>
      <c r="D1877" s="20" t="s">
        <v>3438</v>
      </c>
      <c r="E1877" s="20" t="s">
        <v>7802</v>
      </c>
      <c r="F1877" s="22">
        <v>45364</v>
      </c>
      <c r="G1877" s="22">
        <v>54495</v>
      </c>
      <c r="H1877" s="34">
        <v>200</v>
      </c>
    </row>
    <row r="1878" spans="2:8" s="31" customFormat="1" x14ac:dyDescent="0.2">
      <c r="B1878" s="27">
        <v>1875</v>
      </c>
      <c r="C1878" s="20" t="s">
        <v>8078</v>
      </c>
      <c r="D1878" s="20" t="s">
        <v>3438</v>
      </c>
      <c r="E1878" s="20" t="s">
        <v>8079</v>
      </c>
      <c r="F1878" s="22">
        <v>45427</v>
      </c>
      <c r="G1878" s="22">
        <v>54558</v>
      </c>
      <c r="H1878" s="34">
        <v>1000</v>
      </c>
    </row>
    <row r="1879" spans="2:8" s="31" customFormat="1" x14ac:dyDescent="0.2">
      <c r="B1879" s="27">
        <v>1876</v>
      </c>
      <c r="C1879" s="20" t="s">
        <v>8167</v>
      </c>
      <c r="D1879" s="20" t="s">
        <v>3438</v>
      </c>
      <c r="E1879" s="20" t="s">
        <v>8168</v>
      </c>
      <c r="F1879" s="22">
        <v>45455</v>
      </c>
      <c r="G1879" s="22">
        <v>54586</v>
      </c>
      <c r="H1879" s="34">
        <v>500</v>
      </c>
    </row>
    <row r="1880" spans="2:8" s="31" customFormat="1" x14ac:dyDescent="0.2">
      <c r="B1880" s="27">
        <v>1877</v>
      </c>
      <c r="C1880" s="20" t="s">
        <v>8248</v>
      </c>
      <c r="D1880" s="20" t="s">
        <v>3438</v>
      </c>
      <c r="E1880" s="20" t="s">
        <v>8249</v>
      </c>
      <c r="F1880" s="22">
        <v>45483</v>
      </c>
      <c r="G1880" s="22">
        <v>54614</v>
      </c>
      <c r="H1880" s="34">
        <v>1000</v>
      </c>
    </row>
    <row r="1881" spans="2:8" s="31" customFormat="1" x14ac:dyDescent="0.2">
      <c r="B1881" s="27">
        <v>1878</v>
      </c>
      <c r="C1881" s="20" t="s">
        <v>8368</v>
      </c>
      <c r="D1881" s="20" t="s">
        <v>3438</v>
      </c>
      <c r="E1881" s="20" t="s">
        <v>8369</v>
      </c>
      <c r="F1881" s="22">
        <v>45518</v>
      </c>
      <c r="G1881" s="22">
        <v>54649</v>
      </c>
      <c r="H1881" s="34">
        <v>450</v>
      </c>
    </row>
    <row r="1882" spans="2:8" s="31" customFormat="1" x14ac:dyDescent="0.2">
      <c r="B1882" s="27">
        <v>1879</v>
      </c>
      <c r="C1882" s="20" t="s">
        <v>8591</v>
      </c>
      <c r="D1882" s="20" t="s">
        <v>3438</v>
      </c>
      <c r="E1882" s="20" t="s">
        <v>8592</v>
      </c>
      <c r="F1882" s="22">
        <v>45574</v>
      </c>
      <c r="G1882" s="22">
        <v>54705</v>
      </c>
      <c r="H1882" s="34">
        <v>400</v>
      </c>
    </row>
    <row r="1883" spans="2:8" s="31" customFormat="1" x14ac:dyDescent="0.2">
      <c r="B1883" s="27">
        <v>1880</v>
      </c>
      <c r="C1883" s="20" t="s">
        <v>8783</v>
      </c>
      <c r="D1883" s="20" t="s">
        <v>3438</v>
      </c>
      <c r="E1883" s="20" t="s">
        <v>8784</v>
      </c>
      <c r="F1883" s="22">
        <v>45644</v>
      </c>
      <c r="G1883" s="22">
        <v>54775</v>
      </c>
      <c r="H1883" s="34">
        <v>400</v>
      </c>
    </row>
    <row r="1884" spans="2:8" s="31" customFormat="1" x14ac:dyDescent="0.2">
      <c r="B1884" s="27">
        <v>1881</v>
      </c>
      <c r="C1884" s="20" t="s">
        <v>7268</v>
      </c>
      <c r="D1884" s="20" t="s">
        <v>3438</v>
      </c>
      <c r="E1884" s="20" t="s">
        <v>7269</v>
      </c>
      <c r="F1884" s="22">
        <v>45238</v>
      </c>
      <c r="G1884" s="22">
        <v>55100</v>
      </c>
      <c r="H1884" s="34">
        <v>900</v>
      </c>
    </row>
    <row r="1885" spans="2:8" s="31" customFormat="1" x14ac:dyDescent="0.2">
      <c r="B1885" s="27">
        <v>1882</v>
      </c>
      <c r="C1885" s="20" t="s">
        <v>7376</v>
      </c>
      <c r="D1885" s="20" t="s">
        <v>3438</v>
      </c>
      <c r="E1885" s="20" t="s">
        <v>7377</v>
      </c>
      <c r="F1885" s="22">
        <v>45266</v>
      </c>
      <c r="G1885" s="22">
        <v>55128</v>
      </c>
      <c r="H1885" s="34">
        <v>600</v>
      </c>
    </row>
    <row r="1886" spans="2:8" s="31" customFormat="1" x14ac:dyDescent="0.2">
      <c r="B1886" s="27">
        <v>1883</v>
      </c>
      <c r="C1886" s="20" t="s">
        <v>8090</v>
      </c>
      <c r="D1886" s="20" t="s">
        <v>3438</v>
      </c>
      <c r="E1886" s="20" t="s">
        <v>8091</v>
      </c>
      <c r="F1886" s="22">
        <v>45434</v>
      </c>
      <c r="G1886" s="22">
        <v>55295</v>
      </c>
      <c r="H1886" s="34">
        <v>500</v>
      </c>
    </row>
    <row r="1887" spans="2:8" s="31" customFormat="1" x14ac:dyDescent="0.2">
      <c r="B1887" s="27">
        <v>1884</v>
      </c>
      <c r="C1887" s="20" t="s">
        <v>8181</v>
      </c>
      <c r="D1887" s="20" t="s">
        <v>3438</v>
      </c>
      <c r="E1887" s="20" t="s">
        <v>8182</v>
      </c>
      <c r="F1887" s="22">
        <v>45462</v>
      </c>
      <c r="G1887" s="22">
        <v>55323</v>
      </c>
      <c r="H1887" s="34">
        <v>500</v>
      </c>
    </row>
    <row r="1888" spans="2:8" s="31" customFormat="1" x14ac:dyDescent="0.2">
      <c r="B1888" s="27">
        <v>1885</v>
      </c>
      <c r="C1888" s="20" t="s">
        <v>8262</v>
      </c>
      <c r="D1888" s="20" t="s">
        <v>3438</v>
      </c>
      <c r="E1888" s="20" t="s">
        <v>8263</v>
      </c>
      <c r="F1888" s="22">
        <v>45491</v>
      </c>
      <c r="G1888" s="22">
        <v>55352</v>
      </c>
      <c r="H1888" s="34">
        <v>1000</v>
      </c>
    </row>
    <row r="1889" spans="2:8" s="31" customFormat="1" x14ac:dyDescent="0.2">
      <c r="B1889" s="27">
        <v>1886</v>
      </c>
      <c r="C1889" s="20" t="s">
        <v>8384</v>
      </c>
      <c r="D1889" s="20" t="s">
        <v>3438</v>
      </c>
      <c r="E1889" s="20" t="s">
        <v>8385</v>
      </c>
      <c r="F1889" s="22">
        <v>45525</v>
      </c>
      <c r="G1889" s="22">
        <v>55386</v>
      </c>
      <c r="H1889" s="34">
        <v>200</v>
      </c>
    </row>
    <row r="1890" spans="2:8" s="31" customFormat="1" x14ac:dyDescent="0.2">
      <c r="B1890" s="27">
        <v>1887</v>
      </c>
      <c r="C1890" s="20" t="s">
        <v>8818</v>
      </c>
      <c r="D1890" s="20" t="s">
        <v>3438</v>
      </c>
      <c r="E1890" s="20" t="s">
        <v>8819</v>
      </c>
      <c r="F1890" s="22">
        <v>45652</v>
      </c>
      <c r="G1890" s="22">
        <v>55513</v>
      </c>
      <c r="H1890" s="34">
        <v>400</v>
      </c>
    </row>
    <row r="1891" spans="2:8" s="31" customFormat="1" x14ac:dyDescent="0.2">
      <c r="B1891" s="27">
        <v>1888</v>
      </c>
      <c r="C1891" s="20" t="s">
        <v>6925</v>
      </c>
      <c r="D1891" s="20" t="s">
        <v>3438</v>
      </c>
      <c r="E1891" s="20" t="s">
        <v>6926</v>
      </c>
      <c r="F1891" s="22">
        <v>45140</v>
      </c>
      <c r="G1891" s="22">
        <v>56098</v>
      </c>
      <c r="H1891" s="34">
        <v>500</v>
      </c>
    </row>
    <row r="1892" spans="2:8" s="31" customFormat="1" x14ac:dyDescent="0.2">
      <c r="B1892" s="27">
        <v>1889</v>
      </c>
      <c r="C1892" s="20" t="s">
        <v>6940</v>
      </c>
      <c r="D1892" s="20" t="s">
        <v>3438</v>
      </c>
      <c r="E1892" s="20" t="s">
        <v>6941</v>
      </c>
      <c r="F1892" s="22">
        <v>45147</v>
      </c>
      <c r="G1892" s="22">
        <v>56105</v>
      </c>
      <c r="H1892" s="34">
        <v>500</v>
      </c>
    </row>
    <row r="1893" spans="2:8" s="31" customFormat="1" x14ac:dyDescent="0.2">
      <c r="B1893" s="27">
        <v>1890</v>
      </c>
      <c r="C1893" s="20" t="s">
        <v>6954</v>
      </c>
      <c r="D1893" s="20" t="s">
        <v>3438</v>
      </c>
      <c r="E1893" s="20" t="s">
        <v>6955</v>
      </c>
      <c r="F1893" s="22">
        <v>45155</v>
      </c>
      <c r="G1893" s="22">
        <v>56113</v>
      </c>
      <c r="H1893" s="34">
        <v>400</v>
      </c>
    </row>
    <row r="1894" spans="2:8" s="31" customFormat="1" x14ac:dyDescent="0.2">
      <c r="B1894" s="27">
        <v>1891</v>
      </c>
      <c r="C1894" s="20" t="s">
        <v>7039</v>
      </c>
      <c r="D1894" s="20" t="s">
        <v>3438</v>
      </c>
      <c r="E1894" s="20" t="s">
        <v>6941</v>
      </c>
      <c r="F1894" s="22">
        <v>45182</v>
      </c>
      <c r="G1894" s="22">
        <v>56140</v>
      </c>
      <c r="H1894" s="34">
        <v>500</v>
      </c>
    </row>
    <row r="1895" spans="2:8" s="31" customFormat="1" x14ac:dyDescent="0.2">
      <c r="B1895" s="27">
        <v>1892</v>
      </c>
      <c r="C1895" s="20" t="s">
        <v>7068</v>
      </c>
      <c r="D1895" s="20" t="s">
        <v>3438</v>
      </c>
      <c r="E1895" s="20" t="s">
        <v>7069</v>
      </c>
      <c r="F1895" s="22">
        <v>45191</v>
      </c>
      <c r="G1895" s="22">
        <v>56149</v>
      </c>
      <c r="H1895" s="34">
        <v>373</v>
      </c>
    </row>
    <row r="1896" spans="2:8" s="31" customFormat="1" x14ac:dyDescent="0.2">
      <c r="B1896" s="27">
        <v>1893</v>
      </c>
      <c r="C1896" s="20" t="s">
        <v>7175</v>
      </c>
      <c r="D1896" s="20" t="s">
        <v>3438</v>
      </c>
      <c r="E1896" s="20" t="s">
        <v>7176</v>
      </c>
      <c r="F1896" s="22">
        <v>45217</v>
      </c>
      <c r="G1896" s="22">
        <v>56175</v>
      </c>
      <c r="H1896" s="34">
        <v>400</v>
      </c>
    </row>
    <row r="1897" spans="2:8" s="31" customFormat="1" x14ac:dyDescent="0.2">
      <c r="B1897" s="27">
        <v>1894</v>
      </c>
      <c r="C1897" s="20" t="s">
        <v>7196</v>
      </c>
      <c r="D1897" s="20" t="s">
        <v>3438</v>
      </c>
      <c r="E1897" s="20" t="s">
        <v>7197</v>
      </c>
      <c r="F1897" s="22">
        <v>45224</v>
      </c>
      <c r="G1897" s="22">
        <v>56182</v>
      </c>
      <c r="H1897" s="34">
        <v>300</v>
      </c>
    </row>
    <row r="1898" spans="2:8" s="31" customFormat="1" x14ac:dyDescent="0.2">
      <c r="B1898" s="27">
        <v>1895</v>
      </c>
      <c r="C1898" s="20" t="s">
        <v>7234</v>
      </c>
      <c r="D1898" s="20" t="s">
        <v>3438</v>
      </c>
      <c r="E1898" s="20" t="s">
        <v>7235</v>
      </c>
      <c r="F1898" s="22">
        <v>45231</v>
      </c>
      <c r="G1898" s="22">
        <v>56189</v>
      </c>
      <c r="H1898" s="34">
        <v>600</v>
      </c>
    </row>
    <row r="1899" spans="2:8" s="31" customFormat="1" x14ac:dyDescent="0.2">
      <c r="B1899" s="27">
        <v>1896</v>
      </c>
      <c r="C1899" s="20" t="s">
        <v>7298</v>
      </c>
      <c r="D1899" s="20" t="s">
        <v>3438</v>
      </c>
      <c r="E1899" s="20" t="s">
        <v>7197</v>
      </c>
      <c r="F1899" s="22">
        <v>45245</v>
      </c>
      <c r="G1899" s="22">
        <v>56203</v>
      </c>
      <c r="H1899" s="34">
        <v>1100</v>
      </c>
    </row>
    <row r="1900" spans="2:8" s="31" customFormat="1" x14ac:dyDescent="0.2">
      <c r="B1900" s="27">
        <v>1897</v>
      </c>
      <c r="C1900" s="20" t="s">
        <v>7397</v>
      </c>
      <c r="D1900" s="20" t="s">
        <v>3438</v>
      </c>
      <c r="E1900" s="20" t="s">
        <v>7235</v>
      </c>
      <c r="F1900" s="22">
        <v>45273</v>
      </c>
      <c r="G1900" s="22">
        <v>56231</v>
      </c>
      <c r="H1900" s="34">
        <v>600</v>
      </c>
    </row>
    <row r="1901" spans="2:8" s="31" customFormat="1" x14ac:dyDescent="0.2">
      <c r="B1901" s="27">
        <v>1898</v>
      </c>
      <c r="C1901" s="20" t="s">
        <v>7629</v>
      </c>
      <c r="D1901" s="20" t="s">
        <v>3438</v>
      </c>
      <c r="E1901" s="20" t="s">
        <v>7630</v>
      </c>
      <c r="F1901" s="22">
        <v>45329</v>
      </c>
      <c r="G1901" s="22">
        <v>56287</v>
      </c>
      <c r="H1901" s="34">
        <v>630</v>
      </c>
    </row>
    <row r="1902" spans="2:8" s="31" customFormat="1" x14ac:dyDescent="0.2">
      <c r="B1902" s="27">
        <v>1899</v>
      </c>
      <c r="C1902" s="20" t="s">
        <v>7690</v>
      </c>
      <c r="D1902" s="20" t="s">
        <v>3438</v>
      </c>
      <c r="E1902" s="20" t="s">
        <v>7691</v>
      </c>
      <c r="F1902" s="22">
        <v>45343</v>
      </c>
      <c r="G1902" s="22">
        <v>56301</v>
      </c>
      <c r="H1902" s="34">
        <v>1000</v>
      </c>
    </row>
    <row r="1903" spans="2:8" s="31" customFormat="1" x14ac:dyDescent="0.2">
      <c r="B1903" s="27">
        <v>1900</v>
      </c>
      <c r="C1903" s="20" t="s">
        <v>7924</v>
      </c>
      <c r="D1903" s="20" t="s">
        <v>3438</v>
      </c>
      <c r="E1903" s="20" t="s">
        <v>7925</v>
      </c>
      <c r="F1903" s="22">
        <v>45378</v>
      </c>
      <c r="G1903" s="22">
        <v>56335</v>
      </c>
      <c r="H1903" s="34">
        <v>404.49</v>
      </c>
    </row>
    <row r="1904" spans="2:8" s="31" customFormat="1" x14ac:dyDescent="0.2">
      <c r="B1904" s="27">
        <v>1901</v>
      </c>
      <c r="C1904" s="20" t="s">
        <v>8104</v>
      </c>
      <c r="D1904" s="20" t="s">
        <v>3438</v>
      </c>
      <c r="E1904" s="20" t="s">
        <v>8105</v>
      </c>
      <c r="F1904" s="22">
        <v>45441</v>
      </c>
      <c r="G1904" s="22">
        <v>56398</v>
      </c>
      <c r="H1904" s="34">
        <v>1000</v>
      </c>
    </row>
    <row r="1905" spans="2:8" s="31" customFormat="1" x14ac:dyDescent="0.2">
      <c r="B1905" s="27">
        <v>1902</v>
      </c>
      <c r="C1905" s="20" t="s">
        <v>8197</v>
      </c>
      <c r="D1905" s="20" t="s">
        <v>3438</v>
      </c>
      <c r="E1905" s="20" t="s">
        <v>8198</v>
      </c>
      <c r="F1905" s="22">
        <v>45469</v>
      </c>
      <c r="G1905" s="22">
        <v>56426</v>
      </c>
      <c r="H1905" s="34">
        <v>500</v>
      </c>
    </row>
    <row r="1906" spans="2:8" s="31" customFormat="1" x14ac:dyDescent="0.2">
      <c r="B1906" s="27">
        <v>1903</v>
      </c>
      <c r="C1906" s="20" t="s">
        <v>8413</v>
      </c>
      <c r="D1906" s="20" t="s">
        <v>3438</v>
      </c>
      <c r="E1906" s="20" t="s">
        <v>8414</v>
      </c>
      <c r="F1906" s="22">
        <v>45532</v>
      </c>
      <c r="G1906" s="22">
        <v>56489</v>
      </c>
      <c r="H1906" s="34">
        <v>400</v>
      </c>
    </row>
    <row r="1907" spans="2:8" s="31" customFormat="1" x14ac:dyDescent="0.2">
      <c r="B1907" s="27">
        <v>1904</v>
      </c>
      <c r="C1907" s="20" t="s">
        <v>8851</v>
      </c>
      <c r="D1907" s="20" t="s">
        <v>3438</v>
      </c>
      <c r="E1907" s="20" t="s">
        <v>8852</v>
      </c>
      <c r="F1907" s="22">
        <v>45658</v>
      </c>
      <c r="G1907" s="22">
        <v>56615</v>
      </c>
      <c r="H1907" s="34">
        <v>320</v>
      </c>
    </row>
    <row r="1908" spans="2:8" s="31" customFormat="1" x14ac:dyDescent="0.2">
      <c r="B1908" s="27">
        <v>1905</v>
      </c>
      <c r="C1908" s="20" t="s">
        <v>8951</v>
      </c>
      <c r="D1908" s="20" t="s">
        <v>3438</v>
      </c>
      <c r="E1908" s="20" t="s">
        <v>8952</v>
      </c>
      <c r="F1908" s="22">
        <v>45686</v>
      </c>
      <c r="G1908" s="22">
        <v>56643</v>
      </c>
      <c r="H1908" s="34">
        <v>300</v>
      </c>
    </row>
    <row r="1909" spans="2:8" s="31" customFormat="1" x14ac:dyDescent="0.2">
      <c r="B1909" s="27">
        <v>1906</v>
      </c>
      <c r="C1909" s="20" t="s">
        <v>754</v>
      </c>
      <c r="D1909" s="20" t="s">
        <v>42</v>
      </c>
      <c r="E1909" s="20" t="s">
        <v>755</v>
      </c>
      <c r="F1909" s="22">
        <v>42669</v>
      </c>
      <c r="G1909" s="22">
        <v>46321</v>
      </c>
      <c r="H1909" s="34">
        <v>1000</v>
      </c>
    </row>
    <row r="1910" spans="2:8" s="31" customFormat="1" x14ac:dyDescent="0.2">
      <c r="B1910" s="27">
        <v>1907</v>
      </c>
      <c r="C1910" s="20" t="s">
        <v>790</v>
      </c>
      <c r="D1910" s="20" t="s">
        <v>42</v>
      </c>
      <c r="E1910" s="20" t="s">
        <v>791</v>
      </c>
      <c r="F1910" s="22">
        <v>42683</v>
      </c>
      <c r="G1910" s="22">
        <v>46335</v>
      </c>
      <c r="H1910" s="34">
        <v>500</v>
      </c>
    </row>
    <row r="1911" spans="2:8" s="31" customFormat="1" x14ac:dyDescent="0.2">
      <c r="B1911" s="27">
        <v>1908</v>
      </c>
      <c r="C1911" s="20" t="s">
        <v>824</v>
      </c>
      <c r="D1911" s="20" t="s">
        <v>42</v>
      </c>
      <c r="E1911" s="20" t="s">
        <v>825</v>
      </c>
      <c r="F1911" s="22">
        <v>42697</v>
      </c>
      <c r="G1911" s="22">
        <v>46349</v>
      </c>
      <c r="H1911" s="34">
        <v>1000</v>
      </c>
    </row>
    <row r="1912" spans="2:8" s="31" customFormat="1" x14ac:dyDescent="0.2">
      <c r="B1912" s="27">
        <v>1909</v>
      </c>
      <c r="C1912" s="20" t="s">
        <v>944</v>
      </c>
      <c r="D1912" s="20" t="s">
        <v>42</v>
      </c>
      <c r="E1912" s="20" t="s">
        <v>945</v>
      </c>
      <c r="F1912" s="22">
        <v>42760</v>
      </c>
      <c r="G1912" s="22">
        <v>46412</v>
      </c>
      <c r="H1912" s="34">
        <v>1000</v>
      </c>
    </row>
    <row r="1913" spans="2:8" s="31" customFormat="1" x14ac:dyDescent="0.2">
      <c r="B1913" s="27">
        <v>1910</v>
      </c>
      <c r="C1913" s="20" t="s">
        <v>1006</v>
      </c>
      <c r="D1913" s="20" t="s">
        <v>42</v>
      </c>
      <c r="E1913" s="20" t="s">
        <v>1007</v>
      </c>
      <c r="F1913" s="22">
        <v>42795</v>
      </c>
      <c r="G1913" s="22">
        <v>46447</v>
      </c>
      <c r="H1913" s="34">
        <v>657.5</v>
      </c>
    </row>
    <row r="1914" spans="2:8" s="31" customFormat="1" x14ac:dyDescent="0.2">
      <c r="B1914" s="27">
        <v>1911</v>
      </c>
      <c r="C1914" s="20" t="s">
        <v>1042</v>
      </c>
      <c r="D1914" s="20" t="s">
        <v>42</v>
      </c>
      <c r="E1914" s="20" t="s">
        <v>1043</v>
      </c>
      <c r="F1914" s="22">
        <v>42809</v>
      </c>
      <c r="G1914" s="22">
        <v>46461</v>
      </c>
      <c r="H1914" s="34">
        <v>893</v>
      </c>
    </row>
    <row r="1915" spans="2:8" s="31" customFormat="1" x14ac:dyDescent="0.2">
      <c r="B1915" s="27">
        <v>1912</v>
      </c>
      <c r="C1915" s="20" t="s">
        <v>1089</v>
      </c>
      <c r="D1915" s="20" t="s">
        <v>42</v>
      </c>
      <c r="E1915" s="20" t="s">
        <v>1090</v>
      </c>
      <c r="F1915" s="22">
        <v>42823</v>
      </c>
      <c r="G1915" s="22">
        <v>46475</v>
      </c>
      <c r="H1915" s="34">
        <v>103.5</v>
      </c>
    </row>
    <row r="1916" spans="2:8" s="31" customFormat="1" x14ac:dyDescent="0.2">
      <c r="B1916" s="27">
        <v>1913</v>
      </c>
      <c r="C1916" s="20" t="s">
        <v>2563</v>
      </c>
      <c r="D1916" s="20" t="s">
        <v>42</v>
      </c>
      <c r="E1916" s="20" t="s">
        <v>2564</v>
      </c>
      <c r="F1916" s="22">
        <v>43628</v>
      </c>
      <c r="G1916" s="22">
        <v>46550</v>
      </c>
      <c r="H1916" s="34">
        <v>1500</v>
      </c>
    </row>
    <row r="1917" spans="2:8" s="31" customFormat="1" x14ac:dyDescent="0.2">
      <c r="B1917" s="27">
        <v>1914</v>
      </c>
      <c r="C1917" s="20" t="s">
        <v>1187</v>
      </c>
      <c r="D1917" s="20" t="s">
        <v>42</v>
      </c>
      <c r="E1917" s="20" t="s">
        <v>1188</v>
      </c>
      <c r="F1917" s="22">
        <v>42914</v>
      </c>
      <c r="G1917" s="22">
        <v>46566</v>
      </c>
      <c r="H1917" s="34">
        <v>1000</v>
      </c>
    </row>
    <row r="1918" spans="2:8" s="31" customFormat="1" x14ac:dyDescent="0.2">
      <c r="B1918" s="27">
        <v>1915</v>
      </c>
      <c r="C1918" s="20" t="s">
        <v>3005</v>
      </c>
      <c r="D1918" s="20" t="s">
        <v>42</v>
      </c>
      <c r="E1918" s="20" t="s">
        <v>3006</v>
      </c>
      <c r="F1918" s="22">
        <v>43810</v>
      </c>
      <c r="G1918" s="22">
        <v>46732</v>
      </c>
      <c r="H1918" s="34">
        <v>500</v>
      </c>
    </row>
    <row r="1919" spans="2:8" s="31" customFormat="1" x14ac:dyDescent="0.2">
      <c r="B1919" s="27">
        <v>1916</v>
      </c>
      <c r="C1919" s="20" t="s">
        <v>9250</v>
      </c>
      <c r="D1919" s="20" t="s">
        <v>42</v>
      </c>
      <c r="E1919" s="20" t="s">
        <v>9251</v>
      </c>
      <c r="F1919" s="22">
        <v>45735</v>
      </c>
      <c r="G1919" s="22">
        <v>46831</v>
      </c>
      <c r="H1919" s="34">
        <v>1500</v>
      </c>
    </row>
    <row r="1920" spans="2:8" s="31" customFormat="1" x14ac:dyDescent="0.2">
      <c r="B1920" s="27">
        <v>1917</v>
      </c>
      <c r="C1920" s="20" t="s">
        <v>1975</v>
      </c>
      <c r="D1920" s="20" t="s">
        <v>42</v>
      </c>
      <c r="E1920" s="20" t="s">
        <v>1976</v>
      </c>
      <c r="F1920" s="22">
        <v>43333</v>
      </c>
      <c r="G1920" s="22">
        <v>46986</v>
      </c>
      <c r="H1920" s="34">
        <v>500</v>
      </c>
    </row>
    <row r="1921" spans="2:8" s="31" customFormat="1" x14ac:dyDescent="0.2">
      <c r="B1921" s="27">
        <v>1918</v>
      </c>
      <c r="C1921" s="20" t="s">
        <v>2003</v>
      </c>
      <c r="D1921" s="20" t="s">
        <v>42</v>
      </c>
      <c r="E1921" s="20" t="s">
        <v>2004</v>
      </c>
      <c r="F1921" s="22">
        <v>43355</v>
      </c>
      <c r="G1921" s="22">
        <v>47008</v>
      </c>
      <c r="H1921" s="34">
        <v>500</v>
      </c>
    </row>
    <row r="1922" spans="2:8" s="31" customFormat="1" x14ac:dyDescent="0.2">
      <c r="B1922" s="27">
        <v>1919</v>
      </c>
      <c r="C1922" s="20" t="s">
        <v>2160</v>
      </c>
      <c r="D1922" s="20" t="s">
        <v>42</v>
      </c>
      <c r="E1922" s="20" t="s">
        <v>2161</v>
      </c>
      <c r="F1922" s="22">
        <v>43439</v>
      </c>
      <c r="G1922" s="22">
        <v>47092</v>
      </c>
      <c r="H1922" s="34">
        <v>500</v>
      </c>
    </row>
    <row r="1923" spans="2:8" s="31" customFormat="1" x14ac:dyDescent="0.2">
      <c r="B1923" s="27">
        <v>1920</v>
      </c>
      <c r="C1923" s="20" t="s">
        <v>2180</v>
      </c>
      <c r="D1923" s="20" t="s">
        <v>42</v>
      </c>
      <c r="E1923" s="20" t="s">
        <v>2181</v>
      </c>
      <c r="F1923" s="22">
        <v>43446</v>
      </c>
      <c r="G1923" s="22">
        <v>47099</v>
      </c>
      <c r="H1923" s="34">
        <v>500</v>
      </c>
    </row>
    <row r="1924" spans="2:8" s="31" customFormat="1" x14ac:dyDescent="0.2">
      <c r="B1924" s="27">
        <v>1921</v>
      </c>
      <c r="C1924" s="20" t="s">
        <v>2312</v>
      </c>
      <c r="D1924" s="20" t="s">
        <v>42</v>
      </c>
      <c r="E1924" s="20" t="s">
        <v>2313</v>
      </c>
      <c r="F1924" s="22">
        <v>43502</v>
      </c>
      <c r="G1924" s="22">
        <v>47155</v>
      </c>
      <c r="H1924" s="34">
        <v>1000</v>
      </c>
    </row>
    <row r="1925" spans="2:8" s="31" customFormat="1" x14ac:dyDescent="0.2">
      <c r="B1925" s="27">
        <v>1922</v>
      </c>
      <c r="C1925" s="20" t="s">
        <v>2334</v>
      </c>
      <c r="D1925" s="20" t="s">
        <v>42</v>
      </c>
      <c r="E1925" s="20" t="s">
        <v>2335</v>
      </c>
      <c r="F1925" s="22">
        <v>43509</v>
      </c>
      <c r="G1925" s="22">
        <v>47162</v>
      </c>
      <c r="H1925" s="34">
        <v>1000</v>
      </c>
    </row>
    <row r="1926" spans="2:8" s="31" customFormat="1" x14ac:dyDescent="0.2">
      <c r="B1926" s="27">
        <v>1923</v>
      </c>
      <c r="C1926" s="20" t="s">
        <v>2364</v>
      </c>
      <c r="D1926" s="20" t="s">
        <v>42</v>
      </c>
      <c r="E1926" s="20" t="s">
        <v>2365</v>
      </c>
      <c r="F1926" s="22">
        <v>43523</v>
      </c>
      <c r="G1926" s="22">
        <v>47176</v>
      </c>
      <c r="H1926" s="34">
        <v>500</v>
      </c>
    </row>
    <row r="1927" spans="2:8" s="31" customFormat="1" x14ac:dyDescent="0.2">
      <c r="B1927" s="27">
        <v>1924</v>
      </c>
      <c r="C1927" s="20" t="s">
        <v>2390</v>
      </c>
      <c r="D1927" s="20" t="s">
        <v>42</v>
      </c>
      <c r="E1927" s="20" t="s">
        <v>2391</v>
      </c>
      <c r="F1927" s="22">
        <v>43530</v>
      </c>
      <c r="G1927" s="22">
        <v>47183</v>
      </c>
      <c r="H1927" s="34">
        <v>1009</v>
      </c>
    </row>
    <row r="1928" spans="2:8" s="31" customFormat="1" x14ac:dyDescent="0.2">
      <c r="B1928" s="27">
        <v>1925</v>
      </c>
      <c r="C1928" s="20" t="s">
        <v>9319</v>
      </c>
      <c r="D1928" s="20" t="s">
        <v>42</v>
      </c>
      <c r="E1928" s="20" t="s">
        <v>9320</v>
      </c>
      <c r="F1928" s="22">
        <v>45742</v>
      </c>
      <c r="G1928" s="22">
        <v>47387</v>
      </c>
      <c r="H1928" s="34">
        <v>2000</v>
      </c>
    </row>
    <row r="1929" spans="2:8" s="31" customFormat="1" x14ac:dyDescent="0.2">
      <c r="B1929" s="27">
        <v>1926</v>
      </c>
      <c r="C1929" s="20" t="s">
        <v>6336</v>
      </c>
      <c r="D1929" s="20" t="s">
        <v>42</v>
      </c>
      <c r="E1929" s="20" t="s">
        <v>6337</v>
      </c>
      <c r="F1929" s="22">
        <v>44965</v>
      </c>
      <c r="G1929" s="22">
        <v>47522</v>
      </c>
      <c r="H1929" s="34">
        <v>1000</v>
      </c>
    </row>
    <row r="1930" spans="2:8" s="31" customFormat="1" x14ac:dyDescent="0.2">
      <c r="B1930" s="27">
        <v>1927</v>
      </c>
      <c r="C1930" s="20" t="s">
        <v>3208</v>
      </c>
      <c r="D1930" s="20" t="s">
        <v>42</v>
      </c>
      <c r="E1930" s="20" t="s">
        <v>3209</v>
      </c>
      <c r="F1930" s="22">
        <v>43887</v>
      </c>
      <c r="G1930" s="22">
        <v>47540</v>
      </c>
      <c r="H1930" s="34">
        <v>1000</v>
      </c>
    </row>
    <row r="1931" spans="2:8" s="31" customFormat="1" x14ac:dyDescent="0.2">
      <c r="B1931" s="27">
        <v>1928</v>
      </c>
      <c r="C1931" s="20" t="s">
        <v>3306</v>
      </c>
      <c r="D1931" s="20" t="s">
        <v>42</v>
      </c>
      <c r="E1931" s="20" t="s">
        <v>3307</v>
      </c>
      <c r="F1931" s="22">
        <v>43901</v>
      </c>
      <c r="G1931" s="22">
        <v>47553</v>
      </c>
      <c r="H1931" s="34">
        <v>1500</v>
      </c>
    </row>
    <row r="1932" spans="2:8" s="31" customFormat="1" x14ac:dyDescent="0.2">
      <c r="B1932" s="27">
        <v>1929</v>
      </c>
      <c r="C1932" s="20" t="s">
        <v>3897</v>
      </c>
      <c r="D1932" s="20" t="s">
        <v>42</v>
      </c>
      <c r="E1932" s="20" t="s">
        <v>3898</v>
      </c>
      <c r="F1932" s="22">
        <v>44111</v>
      </c>
      <c r="G1932" s="22">
        <v>47763</v>
      </c>
      <c r="H1932" s="34">
        <v>1200</v>
      </c>
    </row>
    <row r="1933" spans="2:8" s="31" customFormat="1" x14ac:dyDescent="0.2">
      <c r="B1933" s="27">
        <v>1930</v>
      </c>
      <c r="C1933" s="20" t="s">
        <v>3950</v>
      </c>
      <c r="D1933" s="20" t="s">
        <v>42</v>
      </c>
      <c r="E1933" s="20" t="s">
        <v>3951</v>
      </c>
      <c r="F1933" s="22">
        <v>44125</v>
      </c>
      <c r="G1933" s="22">
        <v>47777</v>
      </c>
      <c r="H1933" s="34">
        <v>1400</v>
      </c>
    </row>
    <row r="1934" spans="2:8" s="31" customFormat="1" x14ac:dyDescent="0.2">
      <c r="B1934" s="27">
        <v>1931</v>
      </c>
      <c r="C1934" s="20" t="s">
        <v>3320</v>
      </c>
      <c r="D1934" s="20" t="s">
        <v>42</v>
      </c>
      <c r="E1934" s="20" t="s">
        <v>3321</v>
      </c>
      <c r="F1934" s="22">
        <v>43908</v>
      </c>
      <c r="G1934" s="22">
        <v>47925</v>
      </c>
      <c r="H1934" s="34">
        <v>1500</v>
      </c>
    </row>
    <row r="1935" spans="2:8" s="31" customFormat="1" x14ac:dyDescent="0.2">
      <c r="B1935" s="27">
        <v>1932</v>
      </c>
      <c r="C1935" s="20" t="s">
        <v>4921</v>
      </c>
      <c r="D1935" s="20" t="s">
        <v>42</v>
      </c>
      <c r="E1935" s="20" t="s">
        <v>4922</v>
      </c>
      <c r="F1935" s="22">
        <v>44454</v>
      </c>
      <c r="G1935" s="22">
        <v>48106</v>
      </c>
      <c r="H1935" s="34">
        <v>500</v>
      </c>
    </row>
    <row r="1936" spans="2:8" s="31" customFormat="1" x14ac:dyDescent="0.2">
      <c r="B1936" s="27">
        <v>1933</v>
      </c>
      <c r="C1936" s="20" t="s">
        <v>6184</v>
      </c>
      <c r="D1936" s="20" t="s">
        <v>42</v>
      </c>
      <c r="E1936" s="20" t="s">
        <v>6185</v>
      </c>
      <c r="F1936" s="22">
        <v>44923</v>
      </c>
      <c r="G1936" s="22">
        <v>48210</v>
      </c>
      <c r="H1936" s="34">
        <v>1000</v>
      </c>
    </row>
    <row r="1937" spans="2:8" s="31" customFormat="1" x14ac:dyDescent="0.2">
      <c r="B1937" s="27">
        <v>1934</v>
      </c>
      <c r="C1937" s="20" t="s">
        <v>7571</v>
      </c>
      <c r="D1937" s="20" t="s">
        <v>42</v>
      </c>
      <c r="E1937" s="20" t="s">
        <v>7572</v>
      </c>
      <c r="F1937" s="22">
        <v>45315</v>
      </c>
      <c r="G1937" s="22">
        <v>48237</v>
      </c>
      <c r="H1937" s="34">
        <v>1000</v>
      </c>
    </row>
    <row r="1938" spans="2:8" s="31" customFormat="1" x14ac:dyDescent="0.2">
      <c r="B1938" s="27">
        <v>1935</v>
      </c>
      <c r="C1938" s="20" t="s">
        <v>3378</v>
      </c>
      <c r="D1938" s="20" t="s">
        <v>42</v>
      </c>
      <c r="E1938" s="20" t="s">
        <v>3379</v>
      </c>
      <c r="F1938" s="22">
        <v>43921</v>
      </c>
      <c r="G1938" s="22">
        <v>48304</v>
      </c>
      <c r="H1938" s="34">
        <v>1500</v>
      </c>
    </row>
    <row r="1939" spans="2:8" s="31" customFormat="1" x14ac:dyDescent="0.2">
      <c r="B1939" s="27">
        <v>1936</v>
      </c>
      <c r="C1939" s="20" t="s">
        <v>1315</v>
      </c>
      <c r="D1939" s="20" t="s">
        <v>42</v>
      </c>
      <c r="E1939" s="20" t="s">
        <v>1316</v>
      </c>
      <c r="F1939" s="22">
        <v>42991</v>
      </c>
      <c r="G1939" s="22">
        <v>48470</v>
      </c>
      <c r="H1939" s="34">
        <v>509.65</v>
      </c>
    </row>
    <row r="1940" spans="2:8" s="31" customFormat="1" x14ac:dyDescent="0.2">
      <c r="B1940" s="27">
        <v>1937</v>
      </c>
      <c r="C1940" s="20" t="s">
        <v>1355</v>
      </c>
      <c r="D1940" s="20" t="s">
        <v>42</v>
      </c>
      <c r="E1940" s="20" t="s">
        <v>1356</v>
      </c>
      <c r="F1940" s="22">
        <v>43005</v>
      </c>
      <c r="G1940" s="22">
        <v>48484</v>
      </c>
      <c r="H1940" s="34">
        <v>1000</v>
      </c>
    </row>
    <row r="1941" spans="2:8" s="31" customFormat="1" x14ac:dyDescent="0.2">
      <c r="B1941" s="27">
        <v>1938</v>
      </c>
      <c r="C1941" s="20" t="s">
        <v>1376</v>
      </c>
      <c r="D1941" s="20" t="s">
        <v>42</v>
      </c>
      <c r="E1941" s="20" t="s">
        <v>1377</v>
      </c>
      <c r="F1941" s="22">
        <v>43019</v>
      </c>
      <c r="G1941" s="22">
        <v>48498</v>
      </c>
      <c r="H1941" s="34">
        <v>1000</v>
      </c>
    </row>
    <row r="1942" spans="2:8" s="31" customFormat="1" x14ac:dyDescent="0.2">
      <c r="B1942" s="27">
        <v>1939</v>
      </c>
      <c r="C1942" s="20" t="s">
        <v>1412</v>
      </c>
      <c r="D1942" s="20" t="s">
        <v>42</v>
      </c>
      <c r="E1942" s="20" t="s">
        <v>1413</v>
      </c>
      <c r="F1942" s="22">
        <v>43040</v>
      </c>
      <c r="G1942" s="22">
        <v>48519</v>
      </c>
      <c r="H1942" s="34">
        <v>500</v>
      </c>
    </row>
    <row r="1943" spans="2:8" s="31" customFormat="1" x14ac:dyDescent="0.2">
      <c r="B1943" s="27">
        <v>1940</v>
      </c>
      <c r="C1943" s="20" t="s">
        <v>4107</v>
      </c>
      <c r="D1943" s="20" t="s">
        <v>42</v>
      </c>
      <c r="E1943" s="20" t="s">
        <v>4108</v>
      </c>
      <c r="F1943" s="22">
        <v>44167</v>
      </c>
      <c r="G1943" s="22">
        <v>48550</v>
      </c>
      <c r="H1943" s="34">
        <v>1000</v>
      </c>
    </row>
    <row r="1944" spans="2:8" s="31" customFormat="1" x14ac:dyDescent="0.2">
      <c r="B1944" s="27">
        <v>1941</v>
      </c>
      <c r="C1944" s="20" t="s">
        <v>1493</v>
      </c>
      <c r="D1944" s="20" t="s">
        <v>42</v>
      </c>
      <c r="E1944" s="20" t="s">
        <v>1494</v>
      </c>
      <c r="F1944" s="22">
        <v>43075</v>
      </c>
      <c r="G1944" s="22">
        <v>48554</v>
      </c>
      <c r="H1944" s="34">
        <v>500</v>
      </c>
    </row>
    <row r="1945" spans="2:8" s="31" customFormat="1" x14ac:dyDescent="0.2">
      <c r="B1945" s="27">
        <v>1942</v>
      </c>
      <c r="C1945" s="20" t="s">
        <v>1529</v>
      </c>
      <c r="D1945" s="20" t="s">
        <v>42</v>
      </c>
      <c r="E1945" s="20" t="s">
        <v>1530</v>
      </c>
      <c r="F1945" s="22">
        <v>43096</v>
      </c>
      <c r="G1945" s="22">
        <v>48575</v>
      </c>
      <c r="H1945" s="34">
        <v>490</v>
      </c>
    </row>
    <row r="1946" spans="2:8" s="31" customFormat="1" x14ac:dyDescent="0.2">
      <c r="B1946" s="27">
        <v>1943</v>
      </c>
      <c r="C1946" s="20" t="s">
        <v>1593</v>
      </c>
      <c r="D1946" s="20" t="s">
        <v>42</v>
      </c>
      <c r="E1946" s="20" t="s">
        <v>1594</v>
      </c>
      <c r="F1946" s="22">
        <v>43124</v>
      </c>
      <c r="G1946" s="22">
        <v>48603</v>
      </c>
      <c r="H1946" s="34">
        <v>500</v>
      </c>
    </row>
    <row r="1947" spans="2:8" s="31" customFormat="1" x14ac:dyDescent="0.2">
      <c r="B1947" s="27">
        <v>1944</v>
      </c>
      <c r="C1947" s="20" t="s">
        <v>1636</v>
      </c>
      <c r="D1947" s="20" t="s">
        <v>42</v>
      </c>
      <c r="E1947" s="20" t="s">
        <v>1637</v>
      </c>
      <c r="F1947" s="22">
        <v>43145</v>
      </c>
      <c r="G1947" s="22">
        <v>48624</v>
      </c>
      <c r="H1947" s="34">
        <v>500</v>
      </c>
    </row>
    <row r="1948" spans="2:8" s="31" customFormat="1" x14ac:dyDescent="0.2">
      <c r="B1948" s="27">
        <v>1945</v>
      </c>
      <c r="C1948" s="20" t="s">
        <v>4991</v>
      </c>
      <c r="D1948" s="20" t="s">
        <v>42</v>
      </c>
      <c r="E1948" s="20" t="s">
        <v>4992</v>
      </c>
      <c r="F1948" s="22">
        <v>44475</v>
      </c>
      <c r="G1948" s="22">
        <v>48858</v>
      </c>
      <c r="H1948" s="34">
        <v>1000</v>
      </c>
    </row>
    <row r="1949" spans="2:8" s="31" customFormat="1" x14ac:dyDescent="0.2">
      <c r="B1949" s="27">
        <v>1946</v>
      </c>
      <c r="C1949" s="20" t="s">
        <v>4211</v>
      </c>
      <c r="D1949" s="20" t="s">
        <v>42</v>
      </c>
      <c r="E1949" s="20" t="s">
        <v>4212</v>
      </c>
      <c r="F1949" s="22">
        <v>44202</v>
      </c>
      <c r="G1949" s="22">
        <v>48950</v>
      </c>
      <c r="H1949" s="34">
        <v>1400</v>
      </c>
    </row>
    <row r="1950" spans="2:8" s="31" customFormat="1" x14ac:dyDescent="0.2">
      <c r="B1950" s="27">
        <v>1947</v>
      </c>
      <c r="C1950" s="20" t="s">
        <v>4518</v>
      </c>
      <c r="D1950" s="20" t="s">
        <v>42</v>
      </c>
      <c r="E1950" s="20" t="s">
        <v>4519</v>
      </c>
      <c r="F1950" s="22">
        <v>44286</v>
      </c>
      <c r="G1950" s="22">
        <v>49034</v>
      </c>
      <c r="H1950" s="34">
        <v>1000</v>
      </c>
    </row>
    <row r="1951" spans="2:8" s="31" customFormat="1" x14ac:dyDescent="0.2">
      <c r="B1951" s="27">
        <v>1948</v>
      </c>
      <c r="C1951" s="25" t="s">
        <v>9964</v>
      </c>
      <c r="D1951" s="25" t="s">
        <v>42</v>
      </c>
      <c r="E1951" s="25" t="s">
        <v>9965</v>
      </c>
      <c r="F1951" s="26">
        <v>45917</v>
      </c>
      <c r="G1951" s="26">
        <v>49204</v>
      </c>
      <c r="H1951" s="36">
        <v>1000</v>
      </c>
    </row>
    <row r="1952" spans="2:8" s="31" customFormat="1" x14ac:dyDescent="0.2">
      <c r="B1952" s="27">
        <v>1949</v>
      </c>
      <c r="C1952" s="20" t="s">
        <v>6055</v>
      </c>
      <c r="D1952" s="20" t="s">
        <v>42</v>
      </c>
      <c r="E1952" s="20" t="s">
        <v>6056</v>
      </c>
      <c r="F1952" s="22">
        <v>44874</v>
      </c>
      <c r="G1952" s="22">
        <v>49257</v>
      </c>
      <c r="H1952" s="34">
        <v>1000</v>
      </c>
    </row>
    <row r="1953" spans="2:8" s="31" customFormat="1" x14ac:dyDescent="0.2">
      <c r="B1953" s="27">
        <v>1950</v>
      </c>
      <c r="C1953" s="20" t="s">
        <v>4379</v>
      </c>
      <c r="D1953" s="20" t="s">
        <v>42</v>
      </c>
      <c r="E1953" s="20" t="s">
        <v>4380</v>
      </c>
      <c r="F1953" s="22">
        <v>44251</v>
      </c>
      <c r="G1953" s="22">
        <v>49364</v>
      </c>
      <c r="H1953" s="34">
        <v>1400</v>
      </c>
    </row>
    <row r="1954" spans="2:8" s="31" customFormat="1" x14ac:dyDescent="0.2">
      <c r="B1954" s="27">
        <v>1951</v>
      </c>
      <c r="C1954" s="20" t="s">
        <v>4432</v>
      </c>
      <c r="D1954" s="20" t="s">
        <v>42</v>
      </c>
      <c r="E1954" s="20" t="s">
        <v>4433</v>
      </c>
      <c r="F1954" s="22">
        <v>44265</v>
      </c>
      <c r="G1954" s="22">
        <v>49744</v>
      </c>
      <c r="H1954" s="34">
        <v>1000</v>
      </c>
    </row>
    <row r="1955" spans="2:8" s="31" customFormat="1" x14ac:dyDescent="0.2">
      <c r="B1955" s="27">
        <v>1952</v>
      </c>
      <c r="C1955" s="20" t="s">
        <v>4492</v>
      </c>
      <c r="D1955" s="20" t="s">
        <v>42</v>
      </c>
      <c r="E1955" s="20" t="s">
        <v>4493</v>
      </c>
      <c r="F1955" s="22">
        <v>44279</v>
      </c>
      <c r="G1955" s="22">
        <v>49758</v>
      </c>
      <c r="H1955" s="34">
        <v>1000</v>
      </c>
    </row>
    <row r="1956" spans="2:8" s="31" customFormat="1" x14ac:dyDescent="0.2">
      <c r="B1956" s="27">
        <v>1953</v>
      </c>
      <c r="C1956" s="20" t="s">
        <v>5398</v>
      </c>
      <c r="D1956" s="20" t="s">
        <v>42</v>
      </c>
      <c r="E1956" s="20" t="s">
        <v>5399</v>
      </c>
      <c r="F1956" s="22">
        <v>44629</v>
      </c>
      <c r="G1956" s="22">
        <v>50108</v>
      </c>
      <c r="H1956" s="34">
        <v>2500</v>
      </c>
    </row>
    <row r="1957" spans="2:8" s="31" customFormat="1" x14ac:dyDescent="0.2">
      <c r="B1957" s="27">
        <v>1954</v>
      </c>
      <c r="C1957" s="20" t="s">
        <v>6157</v>
      </c>
      <c r="D1957" s="20" t="s">
        <v>42</v>
      </c>
      <c r="E1957" s="20" t="s">
        <v>6158</v>
      </c>
      <c r="F1957" s="22">
        <v>44916</v>
      </c>
      <c r="G1957" s="22">
        <v>50395</v>
      </c>
      <c r="H1957" s="34">
        <v>1000</v>
      </c>
    </row>
    <row r="1958" spans="2:8" s="31" customFormat="1" x14ac:dyDescent="0.2">
      <c r="B1958" s="27">
        <v>1955</v>
      </c>
      <c r="C1958" s="20" t="s">
        <v>5415</v>
      </c>
      <c r="D1958" s="20" t="s">
        <v>42</v>
      </c>
      <c r="E1958" s="20" t="s">
        <v>5416</v>
      </c>
      <c r="F1958" s="22">
        <v>44636</v>
      </c>
      <c r="G1958" s="22">
        <v>50480</v>
      </c>
      <c r="H1958" s="34">
        <v>1000</v>
      </c>
    </row>
    <row r="1959" spans="2:8" s="31" customFormat="1" x14ac:dyDescent="0.2">
      <c r="B1959" s="27">
        <v>1956</v>
      </c>
      <c r="C1959" s="25" t="s">
        <v>9966</v>
      </c>
      <c r="D1959" s="25" t="s">
        <v>42</v>
      </c>
      <c r="E1959" s="25" t="s">
        <v>9967</v>
      </c>
      <c r="F1959" s="26">
        <v>45917</v>
      </c>
      <c r="G1959" s="26">
        <v>51761</v>
      </c>
      <c r="H1959" s="36">
        <v>1000</v>
      </c>
    </row>
    <row r="1960" spans="2:8" s="31" customFormat="1" x14ac:dyDescent="0.2">
      <c r="B1960" s="27">
        <v>1957</v>
      </c>
      <c r="C1960" s="20" t="s">
        <v>2392</v>
      </c>
      <c r="D1960" s="20" t="s">
        <v>170</v>
      </c>
      <c r="E1960" s="20" t="s">
        <v>2393</v>
      </c>
      <c r="F1960" s="22">
        <v>43530</v>
      </c>
      <c r="G1960" s="22">
        <v>46087</v>
      </c>
      <c r="H1960" s="34">
        <v>2000</v>
      </c>
    </row>
    <row r="1961" spans="2:8" s="31" customFormat="1" x14ac:dyDescent="0.2">
      <c r="B1961" s="27">
        <v>1958</v>
      </c>
      <c r="C1961" s="20" t="s">
        <v>3637</v>
      </c>
      <c r="D1961" s="20" t="s">
        <v>170</v>
      </c>
      <c r="E1961" s="20" t="s">
        <v>3638</v>
      </c>
      <c r="F1961" s="22">
        <v>44027</v>
      </c>
      <c r="G1961" s="22">
        <v>46218</v>
      </c>
      <c r="H1961" s="34">
        <v>1000</v>
      </c>
    </row>
    <row r="1962" spans="2:8" s="31" customFormat="1" x14ac:dyDescent="0.2">
      <c r="B1962" s="27">
        <v>1959</v>
      </c>
      <c r="C1962" s="20" t="s">
        <v>729</v>
      </c>
      <c r="D1962" s="20" t="s">
        <v>170</v>
      </c>
      <c r="E1962" s="20" t="s">
        <v>730</v>
      </c>
      <c r="F1962" s="22">
        <v>42656</v>
      </c>
      <c r="G1962" s="22">
        <v>46308</v>
      </c>
      <c r="H1962" s="34">
        <v>2000</v>
      </c>
    </row>
    <row r="1963" spans="2:8" s="31" customFormat="1" x14ac:dyDescent="0.2">
      <c r="B1963" s="27">
        <v>1960</v>
      </c>
      <c r="C1963" s="20" t="s">
        <v>756</v>
      </c>
      <c r="D1963" s="20" t="s">
        <v>170</v>
      </c>
      <c r="E1963" s="20" t="s">
        <v>757</v>
      </c>
      <c r="F1963" s="22">
        <v>42669</v>
      </c>
      <c r="G1963" s="22">
        <v>46321</v>
      </c>
      <c r="H1963" s="34">
        <v>2000</v>
      </c>
    </row>
    <row r="1964" spans="2:8" s="31" customFormat="1" x14ac:dyDescent="0.2">
      <c r="B1964" s="27">
        <v>1961</v>
      </c>
      <c r="C1964" s="20" t="s">
        <v>792</v>
      </c>
      <c r="D1964" s="20" t="s">
        <v>170</v>
      </c>
      <c r="E1964" s="20" t="s">
        <v>793</v>
      </c>
      <c r="F1964" s="22">
        <v>42683</v>
      </c>
      <c r="G1964" s="22">
        <v>46335</v>
      </c>
      <c r="H1964" s="34">
        <v>2000</v>
      </c>
    </row>
    <row r="1965" spans="2:8" s="31" customFormat="1" x14ac:dyDescent="0.2">
      <c r="B1965" s="27">
        <v>1962</v>
      </c>
      <c r="C1965" s="20" t="s">
        <v>826</v>
      </c>
      <c r="D1965" s="20" t="s">
        <v>170</v>
      </c>
      <c r="E1965" s="20" t="s">
        <v>827</v>
      </c>
      <c r="F1965" s="22">
        <v>42697</v>
      </c>
      <c r="G1965" s="22">
        <v>46349</v>
      </c>
      <c r="H1965" s="34">
        <v>2000</v>
      </c>
    </row>
    <row r="1966" spans="2:8" s="31" customFormat="1" x14ac:dyDescent="0.2">
      <c r="B1966" s="27">
        <v>1963</v>
      </c>
      <c r="C1966" s="20" t="s">
        <v>864</v>
      </c>
      <c r="D1966" s="20" t="s">
        <v>170</v>
      </c>
      <c r="E1966" s="20" t="s">
        <v>865</v>
      </c>
      <c r="F1966" s="22">
        <v>42718</v>
      </c>
      <c r="G1966" s="22">
        <v>46370</v>
      </c>
      <c r="H1966" s="34">
        <v>3500</v>
      </c>
    </row>
    <row r="1967" spans="2:8" s="31" customFormat="1" x14ac:dyDescent="0.2">
      <c r="B1967" s="27">
        <v>1964</v>
      </c>
      <c r="C1967" s="20" t="s">
        <v>896</v>
      </c>
      <c r="D1967" s="20" t="s">
        <v>170</v>
      </c>
      <c r="E1967" s="20" t="s">
        <v>897</v>
      </c>
      <c r="F1967" s="22">
        <v>42732</v>
      </c>
      <c r="G1967" s="22">
        <v>46384</v>
      </c>
      <c r="H1967" s="34">
        <v>3500</v>
      </c>
    </row>
    <row r="1968" spans="2:8" s="31" customFormat="1" x14ac:dyDescent="0.2">
      <c r="B1968" s="27">
        <v>1965</v>
      </c>
      <c r="C1968" s="20" t="s">
        <v>914</v>
      </c>
      <c r="D1968" s="20" t="s">
        <v>170</v>
      </c>
      <c r="E1968" s="20" t="s">
        <v>915</v>
      </c>
      <c r="F1968" s="22">
        <v>42746</v>
      </c>
      <c r="G1968" s="22">
        <v>46398</v>
      </c>
      <c r="H1968" s="34">
        <v>2000</v>
      </c>
    </row>
    <row r="1969" spans="2:8" s="31" customFormat="1" x14ac:dyDescent="0.2">
      <c r="B1969" s="27">
        <v>1966</v>
      </c>
      <c r="C1969" s="20" t="s">
        <v>946</v>
      </c>
      <c r="D1969" s="20" t="s">
        <v>170</v>
      </c>
      <c r="E1969" s="20" t="s">
        <v>947</v>
      </c>
      <c r="F1969" s="22">
        <v>42760</v>
      </c>
      <c r="G1969" s="22">
        <v>46412</v>
      </c>
      <c r="H1969" s="34">
        <v>1500</v>
      </c>
    </row>
    <row r="1970" spans="2:8" s="31" customFormat="1" x14ac:dyDescent="0.2">
      <c r="B1970" s="27">
        <v>1967</v>
      </c>
      <c r="C1970" s="20" t="s">
        <v>978</v>
      </c>
      <c r="D1970" s="20" t="s">
        <v>170</v>
      </c>
      <c r="E1970" s="20" t="s">
        <v>979</v>
      </c>
      <c r="F1970" s="22">
        <v>42781</v>
      </c>
      <c r="G1970" s="22">
        <v>46433</v>
      </c>
      <c r="H1970" s="34">
        <v>2000</v>
      </c>
    </row>
    <row r="1971" spans="2:8" s="31" customFormat="1" x14ac:dyDescent="0.2">
      <c r="B1971" s="27">
        <v>1968</v>
      </c>
      <c r="C1971" s="20" t="s">
        <v>1008</v>
      </c>
      <c r="D1971" s="20" t="s">
        <v>170</v>
      </c>
      <c r="E1971" s="20" t="s">
        <v>1009</v>
      </c>
      <c r="F1971" s="22">
        <v>42795</v>
      </c>
      <c r="G1971" s="22">
        <v>46447</v>
      </c>
      <c r="H1971" s="34">
        <v>2686</v>
      </c>
    </row>
    <row r="1972" spans="2:8" s="31" customFormat="1" x14ac:dyDescent="0.2">
      <c r="B1972" s="27">
        <v>1969</v>
      </c>
      <c r="C1972" s="20" t="s">
        <v>1044</v>
      </c>
      <c r="D1972" s="20" t="s">
        <v>170</v>
      </c>
      <c r="E1972" s="20" t="s">
        <v>1045</v>
      </c>
      <c r="F1972" s="22">
        <v>42809</v>
      </c>
      <c r="G1972" s="22">
        <v>46461</v>
      </c>
      <c r="H1972" s="34">
        <v>2686</v>
      </c>
    </row>
    <row r="1973" spans="2:8" s="31" customFormat="1" x14ac:dyDescent="0.2">
      <c r="B1973" s="27">
        <v>1970</v>
      </c>
      <c r="C1973" s="20" t="s">
        <v>1069</v>
      </c>
      <c r="D1973" s="20" t="s">
        <v>170</v>
      </c>
      <c r="E1973" s="20" t="s">
        <v>1070</v>
      </c>
      <c r="F1973" s="22">
        <v>42823</v>
      </c>
      <c r="G1973" s="22">
        <v>46475</v>
      </c>
      <c r="H1973" s="34">
        <v>2135</v>
      </c>
    </row>
    <row r="1974" spans="2:8" s="31" customFormat="1" x14ac:dyDescent="0.2">
      <c r="B1974" s="27">
        <v>1971</v>
      </c>
      <c r="C1974" s="20" t="s">
        <v>3651</v>
      </c>
      <c r="D1974" s="20" t="s">
        <v>170</v>
      </c>
      <c r="E1974" s="20" t="s">
        <v>3652</v>
      </c>
      <c r="F1974" s="22">
        <v>44034</v>
      </c>
      <c r="G1974" s="22">
        <v>46590</v>
      </c>
      <c r="H1974" s="34">
        <v>1000</v>
      </c>
    </row>
    <row r="1975" spans="2:8" s="31" customFormat="1" x14ac:dyDescent="0.2">
      <c r="B1975" s="27">
        <v>1972</v>
      </c>
      <c r="C1975" s="20" t="s">
        <v>2687</v>
      </c>
      <c r="D1975" s="20" t="s">
        <v>170</v>
      </c>
      <c r="E1975" s="20" t="s">
        <v>2688</v>
      </c>
      <c r="F1975" s="22">
        <v>43684</v>
      </c>
      <c r="G1975" s="22">
        <v>46606</v>
      </c>
      <c r="H1975" s="34">
        <v>1000</v>
      </c>
    </row>
    <row r="1976" spans="2:8" s="31" customFormat="1" x14ac:dyDescent="0.2">
      <c r="B1976" s="27">
        <v>1973</v>
      </c>
      <c r="C1976" s="20" t="s">
        <v>1359</v>
      </c>
      <c r="D1976" s="20" t="s">
        <v>170</v>
      </c>
      <c r="E1976" s="20" t="s">
        <v>1360</v>
      </c>
      <c r="F1976" s="22">
        <v>43005</v>
      </c>
      <c r="G1976" s="22">
        <v>46657</v>
      </c>
      <c r="H1976" s="34">
        <f>1500+1000</f>
        <v>2500</v>
      </c>
    </row>
    <row r="1977" spans="2:8" s="31" customFormat="1" x14ac:dyDescent="0.2">
      <c r="B1977" s="27">
        <v>1974</v>
      </c>
      <c r="C1977" s="20" t="s">
        <v>8575</v>
      </c>
      <c r="D1977" s="20" t="s">
        <v>170</v>
      </c>
      <c r="E1977" s="20" t="s">
        <v>8576</v>
      </c>
      <c r="F1977" s="22">
        <v>45568</v>
      </c>
      <c r="G1977" s="22">
        <v>46663</v>
      </c>
      <c r="H1977" s="34">
        <v>2000</v>
      </c>
    </row>
    <row r="1978" spans="2:8" s="31" customFormat="1" x14ac:dyDescent="0.2">
      <c r="B1978" s="27">
        <v>1975</v>
      </c>
      <c r="C1978" s="20" t="s">
        <v>1378</v>
      </c>
      <c r="D1978" s="20" t="s">
        <v>170</v>
      </c>
      <c r="E1978" s="20" t="s">
        <v>1379</v>
      </c>
      <c r="F1978" s="22">
        <v>43019</v>
      </c>
      <c r="G1978" s="22">
        <v>46671</v>
      </c>
      <c r="H1978" s="34">
        <v>1000</v>
      </c>
    </row>
    <row r="1979" spans="2:8" s="31" customFormat="1" x14ac:dyDescent="0.2">
      <c r="B1979" s="27">
        <v>1976</v>
      </c>
      <c r="C1979" s="20" t="s">
        <v>2864</v>
      </c>
      <c r="D1979" s="20" t="s">
        <v>170</v>
      </c>
      <c r="E1979" s="20" t="s">
        <v>2865</v>
      </c>
      <c r="F1979" s="22">
        <v>43754</v>
      </c>
      <c r="G1979" s="22">
        <v>46676</v>
      </c>
      <c r="H1979" s="34">
        <v>1000</v>
      </c>
    </row>
    <row r="1980" spans="2:8" s="31" customFormat="1" x14ac:dyDescent="0.2">
      <c r="B1980" s="27">
        <v>1977</v>
      </c>
      <c r="C1980" s="20" t="s">
        <v>1396</v>
      </c>
      <c r="D1980" s="20" t="s">
        <v>170</v>
      </c>
      <c r="E1980" s="20" t="s">
        <v>1397</v>
      </c>
      <c r="F1980" s="22">
        <v>43033</v>
      </c>
      <c r="G1980" s="22">
        <v>46685</v>
      </c>
      <c r="H1980" s="34">
        <v>1000</v>
      </c>
    </row>
    <row r="1981" spans="2:8" s="31" customFormat="1" x14ac:dyDescent="0.2">
      <c r="B1981" s="27">
        <v>1978</v>
      </c>
      <c r="C1981" s="20" t="s">
        <v>1414</v>
      </c>
      <c r="D1981" s="20" t="s">
        <v>170</v>
      </c>
      <c r="E1981" s="20" t="s">
        <v>1415</v>
      </c>
      <c r="F1981" s="22">
        <v>43040</v>
      </c>
      <c r="G1981" s="22">
        <v>46692</v>
      </c>
      <c r="H1981" s="34">
        <v>1500</v>
      </c>
    </row>
    <row r="1982" spans="2:8" s="31" customFormat="1" x14ac:dyDescent="0.2">
      <c r="B1982" s="27">
        <v>1979</v>
      </c>
      <c r="C1982" s="20" t="s">
        <v>1432</v>
      </c>
      <c r="D1982" s="20" t="s">
        <v>170</v>
      </c>
      <c r="E1982" s="20" t="s">
        <v>1433</v>
      </c>
      <c r="F1982" s="22">
        <v>43047</v>
      </c>
      <c r="G1982" s="22">
        <v>46699</v>
      </c>
      <c r="H1982" s="34">
        <v>1000</v>
      </c>
    </row>
    <row r="1983" spans="2:8" s="31" customFormat="1" x14ac:dyDescent="0.2">
      <c r="B1983" s="27">
        <v>1980</v>
      </c>
      <c r="C1983" s="20" t="s">
        <v>1445</v>
      </c>
      <c r="D1983" s="20" t="s">
        <v>170</v>
      </c>
      <c r="E1983" s="20" t="s">
        <v>1446</v>
      </c>
      <c r="F1983" s="22">
        <v>43054</v>
      </c>
      <c r="G1983" s="22">
        <v>46706</v>
      </c>
      <c r="H1983" s="34">
        <v>1000</v>
      </c>
    </row>
    <row r="1984" spans="2:8" s="31" customFormat="1" x14ac:dyDescent="0.2">
      <c r="B1984" s="27">
        <v>1981</v>
      </c>
      <c r="C1984" s="20" t="s">
        <v>1453</v>
      </c>
      <c r="D1984" s="20" t="s">
        <v>170</v>
      </c>
      <c r="E1984" s="20" t="s">
        <v>1454</v>
      </c>
      <c r="F1984" s="22">
        <v>43061</v>
      </c>
      <c r="G1984" s="22">
        <v>46713</v>
      </c>
      <c r="H1984" s="34">
        <v>1500</v>
      </c>
    </row>
    <row r="1985" spans="2:8" s="31" customFormat="1" x14ac:dyDescent="0.2">
      <c r="B1985" s="27">
        <v>1982</v>
      </c>
      <c r="C1985" s="20" t="s">
        <v>1467</v>
      </c>
      <c r="D1985" s="20" t="s">
        <v>170</v>
      </c>
      <c r="E1985" s="20" t="s">
        <v>1468</v>
      </c>
      <c r="F1985" s="22">
        <v>43068</v>
      </c>
      <c r="G1985" s="22">
        <v>46720</v>
      </c>
      <c r="H1985" s="34">
        <v>2000</v>
      </c>
    </row>
    <row r="1986" spans="2:8" s="31" customFormat="1" x14ac:dyDescent="0.2">
      <c r="B1986" s="27">
        <v>1983</v>
      </c>
      <c r="C1986" s="20" t="s">
        <v>1483</v>
      </c>
      <c r="D1986" s="20" t="s">
        <v>170</v>
      </c>
      <c r="E1986" s="20" t="s">
        <v>1468</v>
      </c>
      <c r="F1986" s="22">
        <v>43075</v>
      </c>
      <c r="G1986" s="22">
        <v>46727</v>
      </c>
      <c r="H1986" s="34">
        <v>1500</v>
      </c>
    </row>
    <row r="1987" spans="2:8" s="31" customFormat="1" x14ac:dyDescent="0.2">
      <c r="B1987" s="27">
        <v>1984</v>
      </c>
      <c r="C1987" s="20" t="s">
        <v>1499</v>
      </c>
      <c r="D1987" s="20" t="s">
        <v>170</v>
      </c>
      <c r="E1987" s="20" t="s">
        <v>1500</v>
      </c>
      <c r="F1987" s="22">
        <v>43082</v>
      </c>
      <c r="G1987" s="22">
        <v>46734</v>
      </c>
      <c r="H1987" s="34">
        <v>1500</v>
      </c>
    </row>
    <row r="1988" spans="2:8" s="31" customFormat="1" x14ac:dyDescent="0.2">
      <c r="B1988" s="27">
        <v>1985</v>
      </c>
      <c r="C1988" s="20" t="s">
        <v>1517</v>
      </c>
      <c r="D1988" s="20" t="s">
        <v>170</v>
      </c>
      <c r="E1988" s="20" t="s">
        <v>1518</v>
      </c>
      <c r="F1988" s="22">
        <v>43089</v>
      </c>
      <c r="G1988" s="22">
        <v>46741</v>
      </c>
      <c r="H1988" s="34">
        <v>2000</v>
      </c>
    </row>
    <row r="1989" spans="2:8" s="31" customFormat="1" x14ac:dyDescent="0.2">
      <c r="B1989" s="27">
        <v>1986</v>
      </c>
      <c r="C1989" s="20" t="s">
        <v>1531</v>
      </c>
      <c r="D1989" s="20" t="s">
        <v>170</v>
      </c>
      <c r="E1989" s="20" t="s">
        <v>1532</v>
      </c>
      <c r="F1989" s="22">
        <v>43096</v>
      </c>
      <c r="G1989" s="22">
        <v>46748</v>
      </c>
      <c r="H1989" s="34">
        <v>1598</v>
      </c>
    </row>
    <row r="1990" spans="2:8" s="31" customFormat="1" x14ac:dyDescent="0.2">
      <c r="B1990" s="27">
        <v>1987</v>
      </c>
      <c r="C1990" s="20" t="s">
        <v>1543</v>
      </c>
      <c r="D1990" s="20" t="s">
        <v>170</v>
      </c>
      <c r="E1990" s="20" t="s">
        <v>1544</v>
      </c>
      <c r="F1990" s="22">
        <v>43103</v>
      </c>
      <c r="G1990" s="22">
        <v>46755</v>
      </c>
      <c r="H1990" s="34">
        <v>2000</v>
      </c>
    </row>
    <row r="1991" spans="2:8" s="31" customFormat="1" x14ac:dyDescent="0.2">
      <c r="B1991" s="27">
        <v>1988</v>
      </c>
      <c r="C1991" s="20" t="s">
        <v>1569</v>
      </c>
      <c r="D1991" s="20" t="s">
        <v>170</v>
      </c>
      <c r="E1991" s="20" t="s">
        <v>1570</v>
      </c>
      <c r="F1991" s="22">
        <v>43117</v>
      </c>
      <c r="G1991" s="22">
        <v>46769</v>
      </c>
      <c r="H1991" s="34">
        <v>1000</v>
      </c>
    </row>
    <row r="1992" spans="2:8" s="31" customFormat="1" x14ac:dyDescent="0.2">
      <c r="B1992" s="27">
        <v>1989</v>
      </c>
      <c r="C1992" s="20" t="s">
        <v>1605</v>
      </c>
      <c r="D1992" s="20" t="s">
        <v>170</v>
      </c>
      <c r="E1992" s="20" t="s">
        <v>1606</v>
      </c>
      <c r="F1992" s="22">
        <v>43131</v>
      </c>
      <c r="G1992" s="22">
        <v>46783</v>
      </c>
      <c r="H1992" s="34">
        <v>2000</v>
      </c>
    </row>
    <row r="1993" spans="2:8" s="31" customFormat="1" x14ac:dyDescent="0.2">
      <c r="B1993" s="27">
        <v>1990</v>
      </c>
      <c r="C1993" s="20" t="s">
        <v>3210</v>
      </c>
      <c r="D1993" s="20" t="s">
        <v>170</v>
      </c>
      <c r="E1993" s="20" t="s">
        <v>3211</v>
      </c>
      <c r="F1993" s="22">
        <v>43887</v>
      </c>
      <c r="G1993" s="22">
        <v>46809</v>
      </c>
      <c r="H1993" s="34">
        <f>1000+1000+500</f>
        <v>2500</v>
      </c>
    </row>
    <row r="1994" spans="2:8" s="31" customFormat="1" x14ac:dyDescent="0.2">
      <c r="B1994" s="27">
        <v>1991</v>
      </c>
      <c r="C1994" s="20" t="s">
        <v>4470</v>
      </c>
      <c r="D1994" s="20" t="s">
        <v>170</v>
      </c>
      <c r="E1994" s="20" t="s">
        <v>4471</v>
      </c>
      <c r="F1994" s="22">
        <v>44272</v>
      </c>
      <c r="G1994" s="22">
        <v>46829</v>
      </c>
      <c r="H1994" s="34">
        <v>1000</v>
      </c>
    </row>
    <row r="1995" spans="2:8" s="31" customFormat="1" x14ac:dyDescent="0.2">
      <c r="B1995" s="27">
        <v>1992</v>
      </c>
      <c r="C1995" s="20" t="s">
        <v>3653</v>
      </c>
      <c r="D1995" s="20" t="s">
        <v>170</v>
      </c>
      <c r="E1995" s="20" t="s">
        <v>3654</v>
      </c>
      <c r="F1995" s="22">
        <v>44034</v>
      </c>
      <c r="G1995" s="22">
        <v>46956</v>
      </c>
      <c r="H1995" s="34">
        <v>1000</v>
      </c>
    </row>
    <row r="1996" spans="2:8" s="31" customFormat="1" x14ac:dyDescent="0.2">
      <c r="B1996" s="27">
        <v>1993</v>
      </c>
      <c r="C1996" s="20" t="s">
        <v>3689</v>
      </c>
      <c r="D1996" s="20" t="s">
        <v>170</v>
      </c>
      <c r="E1996" s="20" t="s">
        <v>3690</v>
      </c>
      <c r="F1996" s="22">
        <v>44048</v>
      </c>
      <c r="G1996" s="22">
        <v>46970</v>
      </c>
      <c r="H1996" s="34">
        <f>1000+1000</f>
        <v>2000</v>
      </c>
    </row>
    <row r="1997" spans="2:8" s="31" customFormat="1" x14ac:dyDescent="0.2">
      <c r="B1997" s="27">
        <v>1994</v>
      </c>
      <c r="C1997" s="20" t="s">
        <v>8533</v>
      </c>
      <c r="D1997" s="20" t="s">
        <v>170</v>
      </c>
      <c r="E1997" s="20" t="s">
        <v>8534</v>
      </c>
      <c r="F1997" s="22">
        <v>45560</v>
      </c>
      <c r="G1997" s="22">
        <v>47021</v>
      </c>
      <c r="H1997" s="34">
        <v>3000</v>
      </c>
    </row>
    <row r="1998" spans="2:8" s="31" customFormat="1" x14ac:dyDescent="0.2">
      <c r="B1998" s="27">
        <v>1995</v>
      </c>
      <c r="C1998" s="20" t="s">
        <v>2842</v>
      </c>
      <c r="D1998" s="20" t="s">
        <v>170</v>
      </c>
      <c r="E1998" s="20" t="s">
        <v>2843</v>
      </c>
      <c r="F1998" s="22">
        <v>43747</v>
      </c>
      <c r="G1998" s="22">
        <v>47035</v>
      </c>
      <c r="H1998" s="34">
        <f>1000+1000+1000+1000</f>
        <v>4000</v>
      </c>
    </row>
    <row r="1999" spans="2:8" s="31" customFormat="1" x14ac:dyDescent="0.2">
      <c r="B1999" s="27">
        <v>1996</v>
      </c>
      <c r="C1999" s="20" t="s">
        <v>2910</v>
      </c>
      <c r="D1999" s="20" t="s">
        <v>170</v>
      </c>
      <c r="E1999" s="20" t="s">
        <v>2911</v>
      </c>
      <c r="F1999" s="22">
        <v>43775</v>
      </c>
      <c r="G1999" s="22">
        <v>47063</v>
      </c>
      <c r="H1999" s="34">
        <f>1000+1000+1000+1000</f>
        <v>4000</v>
      </c>
    </row>
    <row r="2000" spans="2:8" s="31" customFormat="1" x14ac:dyDescent="0.2">
      <c r="B2000" s="27">
        <v>1997</v>
      </c>
      <c r="C2000" s="20" t="s">
        <v>2142</v>
      </c>
      <c r="D2000" s="20" t="s">
        <v>170</v>
      </c>
      <c r="E2000" s="20" t="s">
        <v>2143</v>
      </c>
      <c r="F2000" s="22">
        <v>43432</v>
      </c>
      <c r="G2000" s="22">
        <v>47085</v>
      </c>
      <c r="H2000" s="34">
        <v>2000</v>
      </c>
    </row>
    <row r="2001" spans="2:8" s="31" customFormat="1" x14ac:dyDescent="0.2">
      <c r="B2001" s="27">
        <v>1998</v>
      </c>
      <c r="C2001" s="20" t="s">
        <v>2210</v>
      </c>
      <c r="D2001" s="20" t="s">
        <v>170</v>
      </c>
      <c r="E2001" s="20" t="s">
        <v>2211</v>
      </c>
      <c r="F2001" s="22">
        <v>43460</v>
      </c>
      <c r="G2001" s="22">
        <v>47113</v>
      </c>
      <c r="H2001" s="34">
        <v>3000</v>
      </c>
    </row>
    <row r="2002" spans="2:8" s="31" customFormat="1" x14ac:dyDescent="0.2">
      <c r="B2002" s="27">
        <v>1999</v>
      </c>
      <c r="C2002" s="20" t="s">
        <v>2252</v>
      </c>
      <c r="D2002" s="20" t="s">
        <v>170</v>
      </c>
      <c r="E2002" s="20" t="s">
        <v>2253</v>
      </c>
      <c r="F2002" s="22">
        <v>43474</v>
      </c>
      <c r="G2002" s="22">
        <v>47127</v>
      </c>
      <c r="H2002" s="34">
        <v>2000</v>
      </c>
    </row>
    <row r="2003" spans="2:8" s="31" customFormat="1" x14ac:dyDescent="0.2">
      <c r="B2003" s="27">
        <v>2000</v>
      </c>
      <c r="C2003" s="20" t="s">
        <v>2264</v>
      </c>
      <c r="D2003" s="20" t="s">
        <v>170</v>
      </c>
      <c r="E2003" s="20" t="s">
        <v>2265</v>
      </c>
      <c r="F2003" s="22">
        <v>43481</v>
      </c>
      <c r="G2003" s="22">
        <v>47134</v>
      </c>
      <c r="H2003" s="34">
        <v>1000</v>
      </c>
    </row>
    <row r="2004" spans="2:8" s="31" customFormat="1" x14ac:dyDescent="0.2">
      <c r="B2004" s="27">
        <v>2001</v>
      </c>
      <c r="C2004" s="20" t="s">
        <v>2274</v>
      </c>
      <c r="D2004" s="20" t="s">
        <v>170</v>
      </c>
      <c r="E2004" s="20" t="s">
        <v>2275</v>
      </c>
      <c r="F2004" s="22">
        <v>43488</v>
      </c>
      <c r="G2004" s="22">
        <v>47141</v>
      </c>
      <c r="H2004" s="34">
        <v>2000</v>
      </c>
    </row>
    <row r="2005" spans="2:8" s="31" customFormat="1" x14ac:dyDescent="0.2">
      <c r="B2005" s="27">
        <v>2002</v>
      </c>
      <c r="C2005" s="20" t="s">
        <v>2314</v>
      </c>
      <c r="D2005" s="20" t="s">
        <v>170</v>
      </c>
      <c r="E2005" s="20" t="s">
        <v>2315</v>
      </c>
      <c r="F2005" s="22">
        <v>43502</v>
      </c>
      <c r="G2005" s="22">
        <v>47155</v>
      </c>
      <c r="H2005" s="34">
        <v>2000</v>
      </c>
    </row>
    <row r="2006" spans="2:8" s="31" customFormat="1" x14ac:dyDescent="0.2">
      <c r="B2006" s="27">
        <v>2003</v>
      </c>
      <c r="C2006" s="20" t="s">
        <v>2350</v>
      </c>
      <c r="D2006" s="20" t="s">
        <v>170</v>
      </c>
      <c r="E2006" s="20" t="s">
        <v>2351</v>
      </c>
      <c r="F2006" s="22">
        <v>43516</v>
      </c>
      <c r="G2006" s="22">
        <v>47169</v>
      </c>
      <c r="H2006" s="34">
        <v>1500</v>
      </c>
    </row>
    <row r="2007" spans="2:8" s="31" customFormat="1" x14ac:dyDescent="0.2">
      <c r="B2007" s="27">
        <v>2004</v>
      </c>
      <c r="C2007" s="20" t="s">
        <v>2366</v>
      </c>
      <c r="D2007" s="20" t="s">
        <v>170</v>
      </c>
      <c r="E2007" s="20" t="s">
        <v>2367</v>
      </c>
      <c r="F2007" s="22">
        <v>43523</v>
      </c>
      <c r="G2007" s="22">
        <v>47176</v>
      </c>
      <c r="H2007" s="34">
        <v>1000</v>
      </c>
    </row>
    <row r="2008" spans="2:8" s="31" customFormat="1" x14ac:dyDescent="0.2">
      <c r="B2008" s="27">
        <v>2005</v>
      </c>
      <c r="C2008" s="20" t="s">
        <v>2414</v>
      </c>
      <c r="D2008" s="20" t="s">
        <v>170</v>
      </c>
      <c r="E2008" s="20" t="s">
        <v>2415</v>
      </c>
      <c r="F2008" s="22">
        <v>43537</v>
      </c>
      <c r="G2008" s="22">
        <v>47190</v>
      </c>
      <c r="H2008" s="34">
        <v>2000</v>
      </c>
    </row>
    <row r="2009" spans="2:8" s="31" customFormat="1" x14ac:dyDescent="0.2">
      <c r="B2009" s="27">
        <v>2006</v>
      </c>
      <c r="C2009" s="20" t="s">
        <v>2438</v>
      </c>
      <c r="D2009" s="20" t="s">
        <v>170</v>
      </c>
      <c r="E2009" s="20" t="s">
        <v>2439</v>
      </c>
      <c r="F2009" s="22">
        <v>43544</v>
      </c>
      <c r="G2009" s="22">
        <v>47197</v>
      </c>
      <c r="H2009" s="34">
        <v>1500</v>
      </c>
    </row>
    <row r="2010" spans="2:8" s="31" customFormat="1" x14ac:dyDescent="0.2">
      <c r="B2010" s="27">
        <v>2007</v>
      </c>
      <c r="C2010" s="20" t="s">
        <v>2454</v>
      </c>
      <c r="D2010" s="20" t="s">
        <v>170</v>
      </c>
      <c r="E2010" s="20" t="s">
        <v>2455</v>
      </c>
      <c r="F2010" s="22">
        <v>43551</v>
      </c>
      <c r="G2010" s="22">
        <v>47204</v>
      </c>
      <c r="H2010" s="34">
        <v>1500</v>
      </c>
    </row>
    <row r="2011" spans="2:8" s="31" customFormat="1" x14ac:dyDescent="0.2">
      <c r="B2011" s="27">
        <v>2008</v>
      </c>
      <c r="C2011" s="20" t="s">
        <v>2637</v>
      </c>
      <c r="D2011" s="20" t="s">
        <v>170</v>
      </c>
      <c r="E2011" s="20" t="s">
        <v>2638</v>
      </c>
      <c r="F2011" s="22">
        <v>43663</v>
      </c>
      <c r="G2011" s="22">
        <v>47316</v>
      </c>
      <c r="H2011" s="34">
        <f>1000+1000+2000</f>
        <v>4000</v>
      </c>
    </row>
    <row r="2012" spans="2:8" s="31" customFormat="1" x14ac:dyDescent="0.2">
      <c r="B2012" s="27">
        <v>2009</v>
      </c>
      <c r="C2012" s="20" t="s">
        <v>2745</v>
      </c>
      <c r="D2012" s="20" t="s">
        <v>170</v>
      </c>
      <c r="E2012" s="20" t="s">
        <v>2746</v>
      </c>
      <c r="F2012" s="22">
        <v>43705</v>
      </c>
      <c r="G2012" s="22">
        <v>47358</v>
      </c>
      <c r="H2012" s="34">
        <v>1000</v>
      </c>
    </row>
    <row r="2013" spans="2:8" s="31" customFormat="1" x14ac:dyDescent="0.2">
      <c r="B2013" s="27">
        <v>2010</v>
      </c>
      <c r="C2013" s="20" t="s">
        <v>2800</v>
      </c>
      <c r="D2013" s="20" t="s">
        <v>170</v>
      </c>
      <c r="E2013" s="20" t="s">
        <v>2801</v>
      </c>
      <c r="F2013" s="22">
        <v>43726</v>
      </c>
      <c r="G2013" s="22">
        <v>47379</v>
      </c>
      <c r="H2013" s="34">
        <v>1000</v>
      </c>
    </row>
    <row r="2014" spans="2:8" s="31" customFormat="1" x14ac:dyDescent="0.2">
      <c r="B2014" s="27">
        <v>2011</v>
      </c>
      <c r="C2014" s="20" t="s">
        <v>2844</v>
      </c>
      <c r="D2014" s="20" t="s">
        <v>170</v>
      </c>
      <c r="E2014" s="20" t="s">
        <v>2845</v>
      </c>
      <c r="F2014" s="22">
        <v>43747</v>
      </c>
      <c r="G2014" s="22">
        <v>47400</v>
      </c>
      <c r="H2014" s="34">
        <v>1000</v>
      </c>
    </row>
    <row r="2015" spans="2:8" s="31" customFormat="1" x14ac:dyDescent="0.2">
      <c r="B2015" s="27">
        <v>2012</v>
      </c>
      <c r="C2015" s="20" t="s">
        <v>2882</v>
      </c>
      <c r="D2015" s="20" t="s">
        <v>170</v>
      </c>
      <c r="E2015" s="20" t="s">
        <v>2883</v>
      </c>
      <c r="F2015" s="22">
        <v>43761</v>
      </c>
      <c r="G2015" s="22">
        <v>47414</v>
      </c>
      <c r="H2015" s="34">
        <f>1200+1000+1000+1000+1000</f>
        <v>5200</v>
      </c>
    </row>
    <row r="2016" spans="2:8" s="31" customFormat="1" x14ac:dyDescent="0.2">
      <c r="B2016" s="27">
        <v>2013</v>
      </c>
      <c r="C2016" s="20" t="s">
        <v>8715</v>
      </c>
      <c r="D2016" s="20" t="s">
        <v>170</v>
      </c>
      <c r="E2016" s="20" t="s">
        <v>8716</v>
      </c>
      <c r="F2016" s="22">
        <v>45623</v>
      </c>
      <c r="G2016" s="22">
        <v>47449</v>
      </c>
      <c r="H2016" s="34">
        <v>2000</v>
      </c>
    </row>
    <row r="2017" spans="2:8" s="31" customFormat="1" x14ac:dyDescent="0.2">
      <c r="B2017" s="27">
        <v>2014</v>
      </c>
      <c r="C2017" s="20" t="s">
        <v>2950</v>
      </c>
      <c r="D2017" s="20" t="s">
        <v>170</v>
      </c>
      <c r="E2017" s="20" t="s">
        <v>2951</v>
      </c>
      <c r="F2017" s="22">
        <v>43796</v>
      </c>
      <c r="G2017" s="22">
        <v>47449</v>
      </c>
      <c r="H2017" s="34">
        <f>1200+1000+1000+1000</f>
        <v>4200</v>
      </c>
    </row>
    <row r="2018" spans="2:8" s="31" customFormat="1" x14ac:dyDescent="0.2">
      <c r="B2018" s="27">
        <v>2015</v>
      </c>
      <c r="C2018" s="20" t="s">
        <v>2977</v>
      </c>
      <c r="D2018" s="20" t="s">
        <v>170</v>
      </c>
      <c r="E2018" s="20" t="s">
        <v>2978</v>
      </c>
      <c r="F2018" s="22">
        <v>43803</v>
      </c>
      <c r="G2018" s="22">
        <v>47456</v>
      </c>
      <c r="H2018" s="34">
        <v>1000</v>
      </c>
    </row>
    <row r="2019" spans="2:8" s="31" customFormat="1" x14ac:dyDescent="0.2">
      <c r="B2019" s="27">
        <v>2016</v>
      </c>
      <c r="C2019" s="20" t="s">
        <v>3029</v>
      </c>
      <c r="D2019" s="20" t="s">
        <v>170</v>
      </c>
      <c r="E2019" s="20" t="s">
        <v>2978</v>
      </c>
      <c r="F2019" s="22">
        <v>43823</v>
      </c>
      <c r="G2019" s="22">
        <v>47476</v>
      </c>
      <c r="H2019" s="34">
        <f>1200+1000+1000+1000</f>
        <v>4200</v>
      </c>
    </row>
    <row r="2020" spans="2:8" s="31" customFormat="1" x14ac:dyDescent="0.2">
      <c r="B2020" s="27">
        <v>2017</v>
      </c>
      <c r="C2020" s="20" t="s">
        <v>3058</v>
      </c>
      <c r="D2020" s="20" t="s">
        <v>170</v>
      </c>
      <c r="E2020" s="20" t="s">
        <v>3059</v>
      </c>
      <c r="F2020" s="22">
        <v>43838</v>
      </c>
      <c r="G2020" s="22">
        <v>47491</v>
      </c>
      <c r="H2020" s="34">
        <f>1000+1000+1000</f>
        <v>3000</v>
      </c>
    </row>
    <row r="2021" spans="2:8" s="31" customFormat="1" x14ac:dyDescent="0.2">
      <c r="B2021" s="27">
        <v>2018</v>
      </c>
      <c r="C2021" s="20" t="s">
        <v>3114</v>
      </c>
      <c r="D2021" s="20" t="s">
        <v>170</v>
      </c>
      <c r="E2021" s="20" t="s">
        <v>3115</v>
      </c>
      <c r="F2021" s="22">
        <v>43859</v>
      </c>
      <c r="G2021" s="22">
        <v>47512</v>
      </c>
      <c r="H2021" s="34">
        <f>1000+1000</f>
        <v>2000</v>
      </c>
    </row>
    <row r="2022" spans="2:8" s="31" customFormat="1" x14ac:dyDescent="0.2">
      <c r="B2022" s="27">
        <v>2019</v>
      </c>
      <c r="C2022" s="20" t="s">
        <v>3182</v>
      </c>
      <c r="D2022" s="20" t="s">
        <v>170</v>
      </c>
      <c r="E2022" s="20" t="s">
        <v>3183</v>
      </c>
      <c r="F2022" s="22">
        <v>43879</v>
      </c>
      <c r="G2022" s="22">
        <v>47532</v>
      </c>
      <c r="H2022" s="34">
        <v>2000</v>
      </c>
    </row>
    <row r="2023" spans="2:8" s="31" customFormat="1" x14ac:dyDescent="0.2">
      <c r="B2023" s="27">
        <v>2020</v>
      </c>
      <c r="C2023" s="20" t="s">
        <v>3212</v>
      </c>
      <c r="D2023" s="20" t="s">
        <v>170</v>
      </c>
      <c r="E2023" s="20" t="s">
        <v>3213</v>
      </c>
      <c r="F2023" s="22">
        <v>43887</v>
      </c>
      <c r="G2023" s="22">
        <v>47540</v>
      </c>
      <c r="H2023" s="34">
        <f>1000+1400</f>
        <v>2400</v>
      </c>
    </row>
    <row r="2024" spans="2:8" s="31" customFormat="1" x14ac:dyDescent="0.2">
      <c r="B2024" s="27">
        <v>2021</v>
      </c>
      <c r="C2024" s="20" t="s">
        <v>3322</v>
      </c>
      <c r="D2024" s="20" t="s">
        <v>170</v>
      </c>
      <c r="E2024" s="20" t="s">
        <v>3323</v>
      </c>
      <c r="F2024" s="22">
        <v>43908</v>
      </c>
      <c r="G2024" s="22">
        <v>47560</v>
      </c>
      <c r="H2024" s="34">
        <f>1500+1000</f>
        <v>2500</v>
      </c>
    </row>
    <row r="2025" spans="2:8" s="31" customFormat="1" x14ac:dyDescent="0.2">
      <c r="B2025" s="27">
        <v>2022</v>
      </c>
      <c r="C2025" s="20" t="s">
        <v>3410</v>
      </c>
      <c r="D2025" s="20" t="s">
        <v>170</v>
      </c>
      <c r="E2025" s="20" t="s">
        <v>3411</v>
      </c>
      <c r="F2025" s="22">
        <v>43929</v>
      </c>
      <c r="G2025" s="22">
        <v>47581</v>
      </c>
      <c r="H2025" s="34">
        <v>1000</v>
      </c>
    </row>
    <row r="2026" spans="2:8" s="31" customFormat="1" x14ac:dyDescent="0.2">
      <c r="B2026" s="27">
        <v>2023</v>
      </c>
      <c r="C2026" s="20" t="s">
        <v>3515</v>
      </c>
      <c r="D2026" s="20" t="s">
        <v>170</v>
      </c>
      <c r="E2026" s="20" t="s">
        <v>3516</v>
      </c>
      <c r="F2026" s="22">
        <v>43978</v>
      </c>
      <c r="G2026" s="22">
        <v>47630</v>
      </c>
      <c r="H2026" s="34">
        <v>1000</v>
      </c>
    </row>
    <row r="2027" spans="2:8" s="31" customFormat="1" x14ac:dyDescent="0.2">
      <c r="B2027" s="27">
        <v>2024</v>
      </c>
      <c r="C2027" s="20" t="s">
        <v>3533</v>
      </c>
      <c r="D2027" s="20" t="s">
        <v>170</v>
      </c>
      <c r="E2027" s="20" t="s">
        <v>3534</v>
      </c>
      <c r="F2027" s="22">
        <v>43985</v>
      </c>
      <c r="G2027" s="22">
        <v>47637</v>
      </c>
      <c r="H2027" s="34">
        <f>2000+2000</f>
        <v>4000</v>
      </c>
    </row>
    <row r="2028" spans="2:8" s="31" customFormat="1" x14ac:dyDescent="0.2">
      <c r="B2028" s="27">
        <v>2025</v>
      </c>
      <c r="C2028" s="20" t="s">
        <v>3667</v>
      </c>
      <c r="D2028" s="20" t="s">
        <v>170</v>
      </c>
      <c r="E2028" s="20" t="s">
        <v>3668</v>
      </c>
      <c r="F2028" s="22">
        <v>44041</v>
      </c>
      <c r="G2028" s="22">
        <v>47693</v>
      </c>
      <c r="H2028" s="34">
        <v>1000</v>
      </c>
    </row>
    <row r="2029" spans="2:8" s="31" customFormat="1" x14ac:dyDescent="0.2">
      <c r="B2029" s="27">
        <v>2026</v>
      </c>
      <c r="C2029" s="20" t="s">
        <v>3708</v>
      </c>
      <c r="D2029" s="20" t="s">
        <v>170</v>
      </c>
      <c r="E2029" s="20" t="s">
        <v>3709</v>
      </c>
      <c r="F2029" s="22">
        <v>44055</v>
      </c>
      <c r="G2029" s="22">
        <v>47707</v>
      </c>
      <c r="H2029" s="34">
        <v>1000</v>
      </c>
    </row>
    <row r="2030" spans="2:8" s="31" customFormat="1" x14ac:dyDescent="0.2">
      <c r="B2030" s="27">
        <v>2027</v>
      </c>
      <c r="C2030" s="20" t="s">
        <v>3725</v>
      </c>
      <c r="D2030" s="20" t="s">
        <v>170</v>
      </c>
      <c r="E2030" s="20" t="s">
        <v>3726</v>
      </c>
      <c r="F2030" s="22">
        <v>44062</v>
      </c>
      <c r="G2030" s="22">
        <v>47714</v>
      </c>
      <c r="H2030" s="34">
        <v>1000</v>
      </c>
    </row>
    <row r="2031" spans="2:8" s="31" customFormat="1" x14ac:dyDescent="0.2">
      <c r="B2031" s="27">
        <v>2028</v>
      </c>
      <c r="C2031" s="20" t="s">
        <v>3743</v>
      </c>
      <c r="D2031" s="20" t="s">
        <v>170</v>
      </c>
      <c r="E2031" s="20" t="s">
        <v>3744</v>
      </c>
      <c r="F2031" s="22">
        <v>44069</v>
      </c>
      <c r="G2031" s="22">
        <v>47721</v>
      </c>
      <c r="H2031" s="34">
        <v>1000</v>
      </c>
    </row>
    <row r="2032" spans="2:8" s="31" customFormat="1" x14ac:dyDescent="0.2">
      <c r="B2032" s="27">
        <v>2029</v>
      </c>
      <c r="C2032" s="20" t="s">
        <v>3762</v>
      </c>
      <c r="D2032" s="20" t="s">
        <v>170</v>
      </c>
      <c r="E2032" s="20" t="s">
        <v>3668</v>
      </c>
      <c r="F2032" s="22">
        <v>44076</v>
      </c>
      <c r="G2032" s="22">
        <v>47728</v>
      </c>
      <c r="H2032" s="34">
        <v>1000</v>
      </c>
    </row>
    <row r="2033" spans="2:8" s="31" customFormat="1" x14ac:dyDescent="0.2">
      <c r="B2033" s="27">
        <v>2030</v>
      </c>
      <c r="C2033" s="20" t="s">
        <v>3787</v>
      </c>
      <c r="D2033" s="20" t="s">
        <v>170</v>
      </c>
      <c r="E2033" s="20" t="s">
        <v>3788</v>
      </c>
      <c r="F2033" s="22">
        <v>44083</v>
      </c>
      <c r="G2033" s="22">
        <v>47735</v>
      </c>
      <c r="H2033" s="34">
        <v>1000</v>
      </c>
    </row>
    <row r="2034" spans="2:8" s="31" customFormat="1" x14ac:dyDescent="0.2">
      <c r="B2034" s="27">
        <v>2031</v>
      </c>
      <c r="C2034" s="20" t="s">
        <v>3805</v>
      </c>
      <c r="D2034" s="20" t="s">
        <v>170</v>
      </c>
      <c r="E2034" s="20" t="s">
        <v>3806</v>
      </c>
      <c r="F2034" s="22">
        <v>44090</v>
      </c>
      <c r="G2034" s="22">
        <v>47742</v>
      </c>
      <c r="H2034" s="34">
        <v>1000</v>
      </c>
    </row>
    <row r="2035" spans="2:8" s="31" customFormat="1" x14ac:dyDescent="0.2">
      <c r="B2035" s="27">
        <v>2032</v>
      </c>
      <c r="C2035" s="20" t="s">
        <v>3831</v>
      </c>
      <c r="D2035" s="20" t="s">
        <v>170</v>
      </c>
      <c r="E2035" s="20" t="s">
        <v>3832</v>
      </c>
      <c r="F2035" s="22">
        <v>44097</v>
      </c>
      <c r="G2035" s="22">
        <v>47749</v>
      </c>
      <c r="H2035" s="34">
        <v>1000</v>
      </c>
    </row>
    <row r="2036" spans="2:8" s="31" customFormat="1" x14ac:dyDescent="0.2">
      <c r="B2036" s="27">
        <v>2033</v>
      </c>
      <c r="C2036" s="20" t="s">
        <v>9321</v>
      </c>
      <c r="D2036" s="20" t="s">
        <v>170</v>
      </c>
      <c r="E2036" s="20" t="s">
        <v>9322</v>
      </c>
      <c r="F2036" s="22">
        <v>45742</v>
      </c>
      <c r="G2036" s="22">
        <v>47752</v>
      </c>
      <c r="H2036" s="34">
        <v>3000</v>
      </c>
    </row>
    <row r="2037" spans="2:8" s="31" customFormat="1" x14ac:dyDescent="0.2">
      <c r="B2037" s="27">
        <v>2034</v>
      </c>
      <c r="C2037" s="20" t="s">
        <v>3872</v>
      </c>
      <c r="D2037" s="20" t="s">
        <v>170</v>
      </c>
      <c r="E2037" s="20" t="s">
        <v>3873</v>
      </c>
      <c r="F2037" s="22">
        <v>44104</v>
      </c>
      <c r="G2037" s="22">
        <v>47756</v>
      </c>
      <c r="H2037" s="34">
        <v>1000</v>
      </c>
    </row>
    <row r="2038" spans="2:8" s="31" customFormat="1" x14ac:dyDescent="0.2">
      <c r="B2038" s="27">
        <v>2035</v>
      </c>
      <c r="C2038" s="20" t="s">
        <v>8577</v>
      </c>
      <c r="D2038" s="20" t="s">
        <v>170</v>
      </c>
      <c r="E2038" s="20" t="s">
        <v>8578</v>
      </c>
      <c r="F2038" s="22">
        <v>45568</v>
      </c>
      <c r="G2038" s="22">
        <v>47759</v>
      </c>
      <c r="H2038" s="34">
        <v>2000</v>
      </c>
    </row>
    <row r="2039" spans="2:8" s="31" customFormat="1" x14ac:dyDescent="0.2">
      <c r="B2039" s="27">
        <v>2036</v>
      </c>
      <c r="C2039" s="20" t="s">
        <v>3899</v>
      </c>
      <c r="D2039" s="20" t="s">
        <v>170</v>
      </c>
      <c r="E2039" s="20" t="s">
        <v>3900</v>
      </c>
      <c r="F2039" s="22">
        <v>44111</v>
      </c>
      <c r="G2039" s="22">
        <v>47763</v>
      </c>
      <c r="H2039" s="34">
        <v>1000</v>
      </c>
    </row>
    <row r="2040" spans="2:8" s="31" customFormat="1" x14ac:dyDescent="0.2">
      <c r="B2040" s="27">
        <v>2037</v>
      </c>
      <c r="C2040" s="20" t="s">
        <v>3923</v>
      </c>
      <c r="D2040" s="20" t="s">
        <v>170</v>
      </c>
      <c r="E2040" s="20" t="s">
        <v>3924</v>
      </c>
      <c r="F2040" s="22">
        <v>44118</v>
      </c>
      <c r="G2040" s="22">
        <v>47770</v>
      </c>
      <c r="H2040" s="34">
        <v>1000</v>
      </c>
    </row>
    <row r="2041" spans="2:8" s="31" customFormat="1" x14ac:dyDescent="0.2">
      <c r="B2041" s="27">
        <v>2038</v>
      </c>
      <c r="C2041" s="20" t="s">
        <v>3952</v>
      </c>
      <c r="D2041" s="20" t="s">
        <v>170</v>
      </c>
      <c r="E2041" s="20" t="s">
        <v>3953</v>
      </c>
      <c r="F2041" s="22">
        <v>44125</v>
      </c>
      <c r="G2041" s="22">
        <v>47777</v>
      </c>
      <c r="H2041" s="34">
        <v>1000</v>
      </c>
    </row>
    <row r="2042" spans="2:8" s="31" customFormat="1" x14ac:dyDescent="0.2">
      <c r="B2042" s="27">
        <v>2039</v>
      </c>
      <c r="C2042" s="20" t="s">
        <v>3975</v>
      </c>
      <c r="D2042" s="20" t="s">
        <v>170</v>
      </c>
      <c r="E2042" s="20" t="s">
        <v>3668</v>
      </c>
      <c r="F2042" s="22">
        <v>44132</v>
      </c>
      <c r="G2042" s="22">
        <v>47784</v>
      </c>
      <c r="H2042" s="34">
        <v>1000</v>
      </c>
    </row>
    <row r="2043" spans="2:8" s="31" customFormat="1" x14ac:dyDescent="0.2">
      <c r="B2043" s="27">
        <v>2040</v>
      </c>
      <c r="C2043" s="20" t="s">
        <v>4008</v>
      </c>
      <c r="D2043" s="20" t="s">
        <v>170</v>
      </c>
      <c r="E2043" s="20" t="s">
        <v>3668</v>
      </c>
      <c r="F2043" s="22">
        <v>44139</v>
      </c>
      <c r="G2043" s="22">
        <v>47791</v>
      </c>
      <c r="H2043" s="34">
        <v>1000</v>
      </c>
    </row>
    <row r="2044" spans="2:8" s="31" customFormat="1" x14ac:dyDescent="0.2">
      <c r="B2044" s="27">
        <v>2041</v>
      </c>
      <c r="C2044" s="20" t="s">
        <v>4041</v>
      </c>
      <c r="D2044" s="20" t="s">
        <v>170</v>
      </c>
      <c r="E2044" s="20" t="s">
        <v>4042</v>
      </c>
      <c r="F2044" s="22">
        <v>44146</v>
      </c>
      <c r="G2044" s="22">
        <v>47798</v>
      </c>
      <c r="H2044" s="34">
        <v>1000</v>
      </c>
    </row>
    <row r="2045" spans="2:8" s="31" customFormat="1" x14ac:dyDescent="0.2">
      <c r="B2045" s="27">
        <v>2042</v>
      </c>
      <c r="C2045" s="20" t="s">
        <v>4060</v>
      </c>
      <c r="D2045" s="20" t="s">
        <v>170</v>
      </c>
      <c r="E2045" s="20" t="s">
        <v>3516</v>
      </c>
      <c r="F2045" s="22">
        <v>44153</v>
      </c>
      <c r="G2045" s="22">
        <v>47805</v>
      </c>
      <c r="H2045" s="34">
        <v>1000</v>
      </c>
    </row>
    <row r="2046" spans="2:8" s="31" customFormat="1" x14ac:dyDescent="0.2">
      <c r="B2046" s="27">
        <v>2043</v>
      </c>
      <c r="C2046" s="20" t="s">
        <v>4085</v>
      </c>
      <c r="D2046" s="20" t="s">
        <v>170</v>
      </c>
      <c r="E2046" s="20" t="s">
        <v>3726</v>
      </c>
      <c r="F2046" s="22">
        <v>44160</v>
      </c>
      <c r="G2046" s="22">
        <v>47812</v>
      </c>
      <c r="H2046" s="34">
        <v>1000</v>
      </c>
    </row>
    <row r="2047" spans="2:8" s="31" customFormat="1" x14ac:dyDescent="0.2">
      <c r="B2047" s="27">
        <v>2044</v>
      </c>
      <c r="C2047" s="20" t="s">
        <v>8717</v>
      </c>
      <c r="D2047" s="20" t="s">
        <v>170</v>
      </c>
      <c r="E2047" s="20" t="s">
        <v>8718</v>
      </c>
      <c r="F2047" s="22">
        <v>45623</v>
      </c>
      <c r="G2047" s="22">
        <v>47814</v>
      </c>
      <c r="H2047" s="34">
        <v>2000</v>
      </c>
    </row>
    <row r="2048" spans="2:8" s="31" customFormat="1" x14ac:dyDescent="0.2">
      <c r="B2048" s="27">
        <v>2045</v>
      </c>
      <c r="C2048" s="20" t="s">
        <v>4109</v>
      </c>
      <c r="D2048" s="20" t="s">
        <v>170</v>
      </c>
      <c r="E2048" s="20" t="s">
        <v>4110</v>
      </c>
      <c r="F2048" s="22">
        <v>44167</v>
      </c>
      <c r="G2048" s="22">
        <v>47819</v>
      </c>
      <c r="H2048" s="34">
        <v>1000</v>
      </c>
    </row>
    <row r="2049" spans="2:8" s="31" customFormat="1" x14ac:dyDescent="0.2">
      <c r="B2049" s="27">
        <v>2046</v>
      </c>
      <c r="C2049" s="20" t="s">
        <v>4132</v>
      </c>
      <c r="D2049" s="20" t="s">
        <v>170</v>
      </c>
      <c r="E2049" s="20" t="s">
        <v>4133</v>
      </c>
      <c r="F2049" s="22">
        <v>44174</v>
      </c>
      <c r="G2049" s="22">
        <v>47826</v>
      </c>
      <c r="H2049" s="34">
        <v>1000</v>
      </c>
    </row>
    <row r="2050" spans="2:8" s="31" customFormat="1" x14ac:dyDescent="0.2">
      <c r="B2050" s="27">
        <v>2047</v>
      </c>
      <c r="C2050" s="20" t="s">
        <v>4147</v>
      </c>
      <c r="D2050" s="20" t="s">
        <v>170</v>
      </c>
      <c r="E2050" s="20" t="s">
        <v>4148</v>
      </c>
      <c r="F2050" s="22">
        <v>44181</v>
      </c>
      <c r="G2050" s="22">
        <v>47833</v>
      </c>
      <c r="H2050" s="34">
        <v>1000</v>
      </c>
    </row>
    <row r="2051" spans="2:8" s="31" customFormat="1" x14ac:dyDescent="0.2">
      <c r="B2051" s="27">
        <v>2048</v>
      </c>
      <c r="C2051" s="20" t="s">
        <v>4167</v>
      </c>
      <c r="D2051" s="20" t="s">
        <v>170</v>
      </c>
      <c r="E2051" s="20" t="s">
        <v>3953</v>
      </c>
      <c r="F2051" s="22">
        <v>44188</v>
      </c>
      <c r="G2051" s="22">
        <v>47840</v>
      </c>
      <c r="H2051" s="34">
        <v>1000</v>
      </c>
    </row>
    <row r="2052" spans="2:8" s="31" customFormat="1" x14ac:dyDescent="0.2">
      <c r="B2052" s="27">
        <v>2049</v>
      </c>
      <c r="C2052" s="20" t="s">
        <v>4183</v>
      </c>
      <c r="D2052" s="20" t="s">
        <v>170</v>
      </c>
      <c r="E2052" s="20" t="s">
        <v>3953</v>
      </c>
      <c r="F2052" s="22">
        <v>44195</v>
      </c>
      <c r="G2052" s="22">
        <v>47847</v>
      </c>
      <c r="H2052" s="34">
        <v>1000</v>
      </c>
    </row>
    <row r="2053" spans="2:8" s="31" customFormat="1" x14ac:dyDescent="0.2">
      <c r="B2053" s="27">
        <v>2050</v>
      </c>
      <c r="C2053" s="20" t="s">
        <v>2290</v>
      </c>
      <c r="D2053" s="20" t="s">
        <v>170</v>
      </c>
      <c r="E2053" s="20" t="s">
        <v>2291</v>
      </c>
      <c r="F2053" s="22">
        <v>43495</v>
      </c>
      <c r="G2053" s="22">
        <v>47878</v>
      </c>
      <c r="H2053" s="34">
        <v>2000</v>
      </c>
    </row>
    <row r="2054" spans="2:8" s="31" customFormat="1" x14ac:dyDescent="0.2">
      <c r="B2054" s="27">
        <v>2051</v>
      </c>
      <c r="C2054" s="20" t="s">
        <v>3143</v>
      </c>
      <c r="D2054" s="20" t="s">
        <v>170</v>
      </c>
      <c r="E2054" s="20" t="s">
        <v>3144</v>
      </c>
      <c r="F2054" s="22">
        <v>43866</v>
      </c>
      <c r="G2054" s="22">
        <v>47884</v>
      </c>
      <c r="H2054" s="34">
        <v>1000</v>
      </c>
    </row>
    <row r="2055" spans="2:8" s="31" customFormat="1" x14ac:dyDescent="0.2">
      <c r="B2055" s="27">
        <v>2052</v>
      </c>
      <c r="C2055" s="20" t="s">
        <v>3246</v>
      </c>
      <c r="D2055" s="20" t="s">
        <v>170</v>
      </c>
      <c r="E2055" s="20" t="s">
        <v>3247</v>
      </c>
      <c r="F2055" s="22">
        <v>43894</v>
      </c>
      <c r="G2055" s="22">
        <v>47911</v>
      </c>
      <c r="H2055" s="34">
        <v>1000</v>
      </c>
    </row>
    <row r="2056" spans="2:8" s="31" customFormat="1" x14ac:dyDescent="0.2">
      <c r="B2056" s="27">
        <v>2053</v>
      </c>
      <c r="C2056" s="20" t="s">
        <v>3412</v>
      </c>
      <c r="D2056" s="20" t="s">
        <v>170</v>
      </c>
      <c r="E2056" s="20" t="s">
        <v>3413</v>
      </c>
      <c r="F2056" s="22">
        <v>43929</v>
      </c>
      <c r="G2056" s="22">
        <v>47946</v>
      </c>
      <c r="H2056" s="34">
        <v>1000</v>
      </c>
    </row>
    <row r="2057" spans="2:8" s="31" customFormat="1" x14ac:dyDescent="0.2">
      <c r="B2057" s="27">
        <v>2054</v>
      </c>
      <c r="C2057" s="20" t="s">
        <v>3517</v>
      </c>
      <c r="D2057" s="20" t="s">
        <v>170</v>
      </c>
      <c r="E2057" s="20" t="s">
        <v>3518</v>
      </c>
      <c r="F2057" s="22">
        <v>43978</v>
      </c>
      <c r="G2057" s="22">
        <v>47995</v>
      </c>
      <c r="H2057" s="34">
        <v>1000</v>
      </c>
    </row>
    <row r="2058" spans="2:8" s="31" customFormat="1" x14ac:dyDescent="0.2">
      <c r="B2058" s="27">
        <v>2055</v>
      </c>
      <c r="C2058" s="21" t="s">
        <v>10430</v>
      </c>
      <c r="D2058" s="21" t="s">
        <v>170</v>
      </c>
      <c r="E2058" s="21" t="s">
        <v>10431</v>
      </c>
      <c r="F2058" s="23">
        <v>46029</v>
      </c>
      <c r="G2058" s="23">
        <v>48036</v>
      </c>
      <c r="H2058" s="35">
        <f>2000+2000</f>
        <v>4000</v>
      </c>
    </row>
    <row r="2059" spans="2:8" s="31" customFormat="1" x14ac:dyDescent="0.2">
      <c r="B2059" s="27">
        <v>2056</v>
      </c>
      <c r="C2059" s="21" t="s">
        <v>10519</v>
      </c>
      <c r="D2059" s="21" t="s">
        <v>170</v>
      </c>
      <c r="E2059" s="21" t="s">
        <v>10520</v>
      </c>
      <c r="F2059" s="23">
        <v>46050</v>
      </c>
      <c r="G2059" s="23">
        <v>48057</v>
      </c>
      <c r="H2059" s="35">
        <f>2000+2000</f>
        <v>4000</v>
      </c>
    </row>
    <row r="2060" spans="2:8" s="31" customFormat="1" x14ac:dyDescent="0.2">
      <c r="B2060" s="27">
        <v>2057</v>
      </c>
      <c r="C2060" s="20" t="s">
        <v>3669</v>
      </c>
      <c r="D2060" s="20" t="s">
        <v>170</v>
      </c>
      <c r="E2060" s="20" t="s">
        <v>3670</v>
      </c>
      <c r="F2060" s="22">
        <v>44041</v>
      </c>
      <c r="G2060" s="22">
        <v>48058</v>
      </c>
      <c r="H2060" s="34">
        <v>1000</v>
      </c>
    </row>
    <row r="2061" spans="2:8" s="31" customFormat="1" x14ac:dyDescent="0.2">
      <c r="B2061" s="27">
        <v>2058</v>
      </c>
      <c r="C2061" s="20" t="s">
        <v>3710</v>
      </c>
      <c r="D2061" s="20" t="s">
        <v>170</v>
      </c>
      <c r="E2061" s="20" t="s">
        <v>3711</v>
      </c>
      <c r="F2061" s="22">
        <v>44055</v>
      </c>
      <c r="G2061" s="22">
        <v>48072</v>
      </c>
      <c r="H2061" s="34">
        <v>1000</v>
      </c>
    </row>
    <row r="2062" spans="2:8" s="31" customFormat="1" x14ac:dyDescent="0.2">
      <c r="B2062" s="27">
        <v>2059</v>
      </c>
      <c r="C2062" s="20" t="s">
        <v>9034</v>
      </c>
      <c r="D2062" s="20" t="s">
        <v>170</v>
      </c>
      <c r="E2062" s="20" t="s">
        <v>9035</v>
      </c>
      <c r="F2062" s="22">
        <v>45700</v>
      </c>
      <c r="G2062" s="22">
        <v>48072</v>
      </c>
      <c r="H2062" s="34">
        <f>2000+2000+2000</f>
        <v>6000</v>
      </c>
    </row>
    <row r="2063" spans="2:8" s="31" customFormat="1" x14ac:dyDescent="0.2">
      <c r="B2063" s="27">
        <v>2060</v>
      </c>
      <c r="C2063" s="20" t="s">
        <v>3874</v>
      </c>
      <c r="D2063" s="20" t="s">
        <v>170</v>
      </c>
      <c r="E2063" s="20" t="s">
        <v>3875</v>
      </c>
      <c r="F2063" s="22">
        <v>44104</v>
      </c>
      <c r="G2063" s="22">
        <v>48121</v>
      </c>
      <c r="H2063" s="34">
        <v>1000</v>
      </c>
    </row>
    <row r="2064" spans="2:8" s="31" customFormat="1" x14ac:dyDescent="0.2">
      <c r="B2064" s="27">
        <v>2061</v>
      </c>
      <c r="C2064" s="20" t="s">
        <v>4993</v>
      </c>
      <c r="D2064" s="20" t="s">
        <v>170</v>
      </c>
      <c r="E2064" s="20" t="s">
        <v>4994</v>
      </c>
      <c r="F2064" s="22">
        <v>44475</v>
      </c>
      <c r="G2064" s="22">
        <v>48127</v>
      </c>
      <c r="H2064" s="34">
        <v>1000</v>
      </c>
    </row>
    <row r="2065" spans="2:8" s="31" customFormat="1" x14ac:dyDescent="0.2">
      <c r="B2065" s="27">
        <v>2062</v>
      </c>
      <c r="C2065" s="20" t="s">
        <v>5016</v>
      </c>
      <c r="D2065" s="20" t="s">
        <v>170</v>
      </c>
      <c r="E2065" s="20" t="s">
        <v>5017</v>
      </c>
      <c r="F2065" s="22">
        <v>44482</v>
      </c>
      <c r="G2065" s="22">
        <v>48134</v>
      </c>
      <c r="H2065" s="34">
        <v>1000</v>
      </c>
    </row>
    <row r="2066" spans="2:8" s="31" customFormat="1" x14ac:dyDescent="0.2">
      <c r="B2066" s="27">
        <v>2063</v>
      </c>
      <c r="C2066" s="20" t="s">
        <v>5031</v>
      </c>
      <c r="D2066" s="20" t="s">
        <v>170</v>
      </c>
      <c r="E2066" s="20" t="s">
        <v>5032</v>
      </c>
      <c r="F2066" s="22">
        <v>44489</v>
      </c>
      <c r="G2066" s="22">
        <v>48141</v>
      </c>
      <c r="H2066" s="34">
        <v>1000</v>
      </c>
    </row>
    <row r="2067" spans="2:8" s="31" customFormat="1" x14ac:dyDescent="0.2">
      <c r="B2067" s="27">
        <v>2064</v>
      </c>
      <c r="C2067" s="20" t="s">
        <v>3976</v>
      </c>
      <c r="D2067" s="20" t="s">
        <v>170</v>
      </c>
      <c r="E2067" s="20" t="s">
        <v>3977</v>
      </c>
      <c r="F2067" s="22">
        <v>44132</v>
      </c>
      <c r="G2067" s="22">
        <v>48149</v>
      </c>
      <c r="H2067" s="34">
        <v>1000</v>
      </c>
    </row>
    <row r="2068" spans="2:8" s="31" customFormat="1" x14ac:dyDescent="0.2">
      <c r="B2068" s="27">
        <v>2065</v>
      </c>
      <c r="C2068" s="20" t="s">
        <v>6069</v>
      </c>
      <c r="D2068" s="20" t="s">
        <v>170</v>
      </c>
      <c r="E2068" s="20" t="s">
        <v>6070</v>
      </c>
      <c r="F2068" s="22">
        <v>44881</v>
      </c>
      <c r="G2068" s="22">
        <v>48168</v>
      </c>
      <c r="H2068" s="34">
        <v>2000</v>
      </c>
    </row>
    <row r="2069" spans="2:8" s="31" customFormat="1" x14ac:dyDescent="0.2">
      <c r="B2069" s="27">
        <v>2066</v>
      </c>
      <c r="C2069" s="20" t="s">
        <v>5082</v>
      </c>
      <c r="D2069" s="20" t="s">
        <v>170</v>
      </c>
      <c r="E2069" s="20" t="s">
        <v>5083</v>
      </c>
      <c r="F2069" s="22">
        <v>44517</v>
      </c>
      <c r="G2069" s="22">
        <v>48169</v>
      </c>
      <c r="H2069" s="34">
        <v>1000</v>
      </c>
    </row>
    <row r="2070" spans="2:8" s="31" customFormat="1" x14ac:dyDescent="0.2">
      <c r="B2070" s="27">
        <v>2067</v>
      </c>
      <c r="C2070" s="20" t="s">
        <v>5102</v>
      </c>
      <c r="D2070" s="20" t="s">
        <v>170</v>
      </c>
      <c r="E2070" s="20" t="s">
        <v>5103</v>
      </c>
      <c r="F2070" s="22">
        <v>44524</v>
      </c>
      <c r="G2070" s="22">
        <v>48176</v>
      </c>
      <c r="H2070" s="34">
        <v>1000</v>
      </c>
    </row>
    <row r="2071" spans="2:8" s="31" customFormat="1" x14ac:dyDescent="0.2">
      <c r="B2071" s="27">
        <v>2068</v>
      </c>
      <c r="C2071" s="20" t="s">
        <v>5110</v>
      </c>
      <c r="D2071" s="20" t="s">
        <v>170</v>
      </c>
      <c r="E2071" s="20" t="s">
        <v>5111</v>
      </c>
      <c r="F2071" s="22">
        <v>44531</v>
      </c>
      <c r="G2071" s="22">
        <v>48183</v>
      </c>
      <c r="H2071" s="34">
        <v>1000</v>
      </c>
    </row>
    <row r="2072" spans="2:8" s="31" customFormat="1" x14ac:dyDescent="0.2">
      <c r="B2072" s="27">
        <v>2069</v>
      </c>
      <c r="C2072" s="20" t="s">
        <v>5126</v>
      </c>
      <c r="D2072" s="20" t="s">
        <v>170</v>
      </c>
      <c r="E2072" s="20" t="s">
        <v>5111</v>
      </c>
      <c r="F2072" s="22">
        <v>44538</v>
      </c>
      <c r="G2072" s="22">
        <v>48190</v>
      </c>
      <c r="H2072" s="34">
        <v>1000</v>
      </c>
    </row>
    <row r="2073" spans="2:8" s="31" customFormat="1" x14ac:dyDescent="0.2">
      <c r="B2073" s="27">
        <v>2070</v>
      </c>
      <c r="C2073" s="20" t="s">
        <v>5136</v>
      </c>
      <c r="D2073" s="20" t="s">
        <v>170</v>
      </c>
      <c r="E2073" s="20" t="s">
        <v>5111</v>
      </c>
      <c r="F2073" s="22">
        <v>44545</v>
      </c>
      <c r="G2073" s="22">
        <v>48197</v>
      </c>
      <c r="H2073" s="34">
        <v>1000</v>
      </c>
    </row>
    <row r="2074" spans="2:8" s="31" customFormat="1" x14ac:dyDescent="0.2">
      <c r="B2074" s="27">
        <v>2071</v>
      </c>
      <c r="C2074" s="20" t="s">
        <v>5149</v>
      </c>
      <c r="D2074" s="20" t="s">
        <v>170</v>
      </c>
      <c r="E2074" s="20" t="s">
        <v>5017</v>
      </c>
      <c r="F2074" s="22">
        <v>44552</v>
      </c>
      <c r="G2074" s="22">
        <v>48204</v>
      </c>
      <c r="H2074" s="34">
        <v>1000</v>
      </c>
    </row>
    <row r="2075" spans="2:8" s="31" customFormat="1" x14ac:dyDescent="0.2">
      <c r="B2075" s="27">
        <v>2072</v>
      </c>
      <c r="C2075" s="20" t="s">
        <v>5170</v>
      </c>
      <c r="D2075" s="20" t="s">
        <v>170</v>
      </c>
      <c r="E2075" s="20" t="s">
        <v>5171</v>
      </c>
      <c r="F2075" s="22">
        <v>44559</v>
      </c>
      <c r="G2075" s="22">
        <v>48211</v>
      </c>
      <c r="H2075" s="34">
        <v>2000</v>
      </c>
    </row>
    <row r="2076" spans="2:8" s="31" customFormat="1" x14ac:dyDescent="0.2">
      <c r="B2076" s="27">
        <v>2073</v>
      </c>
      <c r="C2076" s="20" t="s">
        <v>5203</v>
      </c>
      <c r="D2076" s="20" t="s">
        <v>170</v>
      </c>
      <c r="E2076" s="20" t="s">
        <v>5204</v>
      </c>
      <c r="F2076" s="22">
        <v>44566</v>
      </c>
      <c r="G2076" s="22">
        <v>48218</v>
      </c>
      <c r="H2076" s="34">
        <v>2000</v>
      </c>
    </row>
    <row r="2077" spans="2:8" s="31" customFormat="1" x14ac:dyDescent="0.2">
      <c r="B2077" s="27">
        <v>2074</v>
      </c>
      <c r="C2077" s="20" t="s">
        <v>8883</v>
      </c>
      <c r="D2077" s="20" t="s">
        <v>170</v>
      </c>
      <c r="E2077" s="20" t="s">
        <v>8594</v>
      </c>
      <c r="F2077" s="22">
        <v>45665</v>
      </c>
      <c r="G2077" s="22">
        <v>48221</v>
      </c>
      <c r="H2077" s="34">
        <f>1460.136+1000</f>
        <v>2460.136</v>
      </c>
    </row>
    <row r="2078" spans="2:8" s="31" customFormat="1" x14ac:dyDescent="0.2">
      <c r="B2078" s="27">
        <v>2075</v>
      </c>
      <c r="C2078" s="20" t="s">
        <v>5225</v>
      </c>
      <c r="D2078" s="20" t="s">
        <v>170</v>
      </c>
      <c r="E2078" s="20" t="s">
        <v>5226</v>
      </c>
      <c r="F2078" s="22">
        <v>44573</v>
      </c>
      <c r="G2078" s="22">
        <v>48225</v>
      </c>
      <c r="H2078" s="34">
        <v>2000</v>
      </c>
    </row>
    <row r="2079" spans="2:8" s="31" customFormat="1" x14ac:dyDescent="0.2">
      <c r="B2079" s="27">
        <v>2076</v>
      </c>
      <c r="C2079" s="20" t="s">
        <v>5289</v>
      </c>
      <c r="D2079" s="20" t="s">
        <v>170</v>
      </c>
      <c r="E2079" s="20" t="s">
        <v>5290</v>
      </c>
      <c r="F2079" s="22">
        <v>44594</v>
      </c>
      <c r="G2079" s="22">
        <v>48246</v>
      </c>
      <c r="H2079" s="34">
        <v>2500</v>
      </c>
    </row>
    <row r="2080" spans="2:8" s="31" customFormat="1" x14ac:dyDescent="0.2">
      <c r="B2080" s="27">
        <v>2077</v>
      </c>
      <c r="C2080" s="20" t="s">
        <v>5305</v>
      </c>
      <c r="D2080" s="20" t="s">
        <v>170</v>
      </c>
      <c r="E2080" s="20" t="s">
        <v>5306</v>
      </c>
      <c r="F2080" s="22">
        <v>44601</v>
      </c>
      <c r="G2080" s="22">
        <v>48253</v>
      </c>
      <c r="H2080" s="34">
        <v>2000</v>
      </c>
    </row>
    <row r="2081" spans="2:9" s="31" customFormat="1" x14ac:dyDescent="0.2">
      <c r="B2081" s="27">
        <v>2078</v>
      </c>
      <c r="C2081" s="20" t="s">
        <v>7926</v>
      </c>
      <c r="D2081" s="20" t="s">
        <v>170</v>
      </c>
      <c r="E2081" s="20" t="s">
        <v>7927</v>
      </c>
      <c r="F2081" s="22">
        <v>45378</v>
      </c>
      <c r="G2081" s="22">
        <v>48300</v>
      </c>
      <c r="H2081" s="34">
        <v>1000</v>
      </c>
    </row>
    <row r="2082" spans="2:9" s="31" customFormat="1" x14ac:dyDescent="0.2">
      <c r="B2082" s="27">
        <v>2079</v>
      </c>
      <c r="C2082" s="21" t="s">
        <v>10331</v>
      </c>
      <c r="D2082" s="21" t="s">
        <v>170</v>
      </c>
      <c r="E2082" s="21" t="s">
        <v>10332</v>
      </c>
      <c r="F2082" s="23">
        <v>46015</v>
      </c>
      <c r="G2082" s="23">
        <v>48389</v>
      </c>
      <c r="H2082" s="35">
        <f>1000+1000</f>
        <v>2000</v>
      </c>
    </row>
    <row r="2083" spans="2:9" s="31" customFormat="1" x14ac:dyDescent="0.2">
      <c r="B2083" s="27">
        <v>2080</v>
      </c>
      <c r="C2083" s="27" t="s">
        <v>10471</v>
      </c>
      <c r="D2083" s="20" t="s">
        <v>170</v>
      </c>
      <c r="E2083" s="20" t="s">
        <v>10472</v>
      </c>
      <c r="F2083" s="22">
        <v>46036</v>
      </c>
      <c r="G2083" s="22">
        <v>48409</v>
      </c>
      <c r="H2083" s="34">
        <f>2000+2000</f>
        <v>4000</v>
      </c>
    </row>
    <row r="2084" spans="2:9" s="31" customFormat="1" x14ac:dyDescent="0.2">
      <c r="B2084" s="27">
        <v>2081</v>
      </c>
      <c r="C2084" s="20" t="s">
        <v>10604</v>
      </c>
      <c r="D2084" s="20" t="s">
        <v>170</v>
      </c>
      <c r="E2084" s="20" t="s">
        <v>10332</v>
      </c>
      <c r="F2084" s="22">
        <v>46064</v>
      </c>
      <c r="G2084" s="22">
        <v>48437</v>
      </c>
      <c r="H2084" s="34">
        <f>2000+2000</f>
        <v>4000</v>
      </c>
      <c r="I2084" s="41"/>
    </row>
    <row r="2085" spans="2:9" s="31" customFormat="1" x14ac:dyDescent="0.2">
      <c r="B2085" s="27">
        <v>2082</v>
      </c>
      <c r="C2085" s="20" t="s">
        <v>3727</v>
      </c>
      <c r="D2085" s="20" t="s">
        <v>170</v>
      </c>
      <c r="E2085" s="20" t="s">
        <v>3728</v>
      </c>
      <c r="F2085" s="22">
        <v>44062</v>
      </c>
      <c r="G2085" s="22">
        <v>48445</v>
      </c>
      <c r="H2085" s="34">
        <v>1000</v>
      </c>
    </row>
    <row r="2086" spans="2:9" s="31" customFormat="1" x14ac:dyDescent="0.2">
      <c r="B2086" s="27">
        <v>2083</v>
      </c>
      <c r="C2086" s="20" t="s">
        <v>9093</v>
      </c>
      <c r="D2086" s="20" t="s">
        <v>170</v>
      </c>
      <c r="E2086" s="20" t="s">
        <v>9094</v>
      </c>
      <c r="F2086" s="22">
        <v>45715</v>
      </c>
      <c r="G2086" s="22">
        <v>48453</v>
      </c>
      <c r="H2086" s="34">
        <v>2000</v>
      </c>
    </row>
    <row r="2087" spans="2:9" s="31" customFormat="1" x14ac:dyDescent="0.2">
      <c r="B2087" s="27">
        <v>2084</v>
      </c>
      <c r="C2087" s="20" t="s">
        <v>9149</v>
      </c>
      <c r="D2087" s="20" t="s">
        <v>170</v>
      </c>
      <c r="E2087" s="20" t="s">
        <v>9150</v>
      </c>
      <c r="F2087" s="22">
        <v>45721</v>
      </c>
      <c r="G2087" s="22">
        <v>48462</v>
      </c>
      <c r="H2087" s="34">
        <v>2000</v>
      </c>
    </row>
    <row r="2088" spans="2:9" s="31" customFormat="1" x14ac:dyDescent="0.2">
      <c r="B2088" s="27">
        <v>2085</v>
      </c>
      <c r="C2088" s="20" t="s">
        <v>3833</v>
      </c>
      <c r="D2088" s="20" t="s">
        <v>170</v>
      </c>
      <c r="E2088" s="20" t="s">
        <v>3834</v>
      </c>
      <c r="F2088" s="22">
        <v>44097</v>
      </c>
      <c r="G2088" s="22">
        <v>48480</v>
      </c>
      <c r="H2088" s="34">
        <v>1000</v>
      </c>
    </row>
    <row r="2089" spans="2:9" s="31" customFormat="1" x14ac:dyDescent="0.2">
      <c r="B2089" s="27">
        <v>2086</v>
      </c>
      <c r="C2089" s="20" t="s">
        <v>9323</v>
      </c>
      <c r="D2089" s="20" t="s">
        <v>170</v>
      </c>
      <c r="E2089" s="20" t="s">
        <v>9324</v>
      </c>
      <c r="F2089" s="22">
        <v>45742</v>
      </c>
      <c r="G2089" s="22">
        <v>48483</v>
      </c>
      <c r="H2089" s="34">
        <v>3000</v>
      </c>
    </row>
    <row r="2090" spans="2:9" s="31" customFormat="1" x14ac:dyDescent="0.2">
      <c r="B2090" s="27">
        <v>2087</v>
      </c>
      <c r="C2090" s="20" t="s">
        <v>4995</v>
      </c>
      <c r="D2090" s="20" t="s">
        <v>170</v>
      </c>
      <c r="E2090" s="20" t="s">
        <v>4996</v>
      </c>
      <c r="F2090" s="22">
        <v>44475</v>
      </c>
      <c r="G2090" s="22">
        <v>48493</v>
      </c>
      <c r="H2090" s="34">
        <v>1000</v>
      </c>
    </row>
    <row r="2091" spans="2:9" s="31" customFormat="1" x14ac:dyDescent="0.2">
      <c r="B2091" s="27">
        <v>2088</v>
      </c>
      <c r="C2091" s="20" t="s">
        <v>8593</v>
      </c>
      <c r="D2091" s="20" t="s">
        <v>170</v>
      </c>
      <c r="E2091" s="20" t="s">
        <v>8594</v>
      </c>
      <c r="F2091" s="22">
        <v>45574</v>
      </c>
      <c r="G2091" s="22">
        <v>48496</v>
      </c>
      <c r="H2091" s="34">
        <v>2000</v>
      </c>
    </row>
    <row r="2092" spans="2:9" s="31" customFormat="1" x14ac:dyDescent="0.2">
      <c r="B2092" s="27">
        <v>2089</v>
      </c>
      <c r="C2092" s="20" t="s">
        <v>5018</v>
      </c>
      <c r="D2092" s="20" t="s">
        <v>170</v>
      </c>
      <c r="E2092" s="20" t="s">
        <v>5019</v>
      </c>
      <c r="F2092" s="22">
        <v>44482</v>
      </c>
      <c r="G2092" s="22">
        <v>48500</v>
      </c>
      <c r="H2092" s="34">
        <v>1000</v>
      </c>
    </row>
    <row r="2093" spans="2:9" s="31" customFormat="1" x14ac:dyDescent="0.2">
      <c r="B2093" s="27">
        <v>2090</v>
      </c>
      <c r="C2093" s="20" t="s">
        <v>7177</v>
      </c>
      <c r="D2093" s="20" t="s">
        <v>170</v>
      </c>
      <c r="E2093" s="20" t="s">
        <v>7178</v>
      </c>
      <c r="F2093" s="22">
        <v>45217</v>
      </c>
      <c r="G2093" s="22">
        <v>48505</v>
      </c>
      <c r="H2093" s="34">
        <v>1000</v>
      </c>
    </row>
    <row r="2094" spans="2:9" s="31" customFormat="1" x14ac:dyDescent="0.2">
      <c r="B2094" s="27">
        <v>2091</v>
      </c>
      <c r="C2094" s="20" t="s">
        <v>3954</v>
      </c>
      <c r="D2094" s="20" t="s">
        <v>170</v>
      </c>
      <c r="E2094" s="20" t="s">
        <v>3955</v>
      </c>
      <c r="F2094" s="22">
        <v>44125</v>
      </c>
      <c r="G2094" s="22">
        <v>48508</v>
      </c>
      <c r="H2094" s="34">
        <v>1000</v>
      </c>
    </row>
    <row r="2095" spans="2:9" s="31" customFormat="1" x14ac:dyDescent="0.2">
      <c r="B2095" s="27">
        <v>2092</v>
      </c>
      <c r="C2095" s="20" t="s">
        <v>6071</v>
      </c>
      <c r="D2095" s="20" t="s">
        <v>170</v>
      </c>
      <c r="E2095" s="20" t="s">
        <v>6072</v>
      </c>
      <c r="F2095" s="22">
        <v>44881</v>
      </c>
      <c r="G2095" s="22">
        <v>48534</v>
      </c>
      <c r="H2095" s="34">
        <v>2000</v>
      </c>
    </row>
    <row r="2096" spans="2:9" s="31" customFormat="1" x14ac:dyDescent="0.2">
      <c r="B2096" s="27">
        <v>2093</v>
      </c>
      <c r="C2096" s="20" t="s">
        <v>4086</v>
      </c>
      <c r="D2096" s="20" t="s">
        <v>170</v>
      </c>
      <c r="E2096" s="20" t="s">
        <v>4087</v>
      </c>
      <c r="F2096" s="22">
        <v>44160</v>
      </c>
      <c r="G2096" s="22">
        <v>48543</v>
      </c>
      <c r="H2096" s="34">
        <v>1000</v>
      </c>
    </row>
    <row r="2097" spans="2:8" s="31" customFormat="1" x14ac:dyDescent="0.2">
      <c r="B2097" s="27">
        <v>2094</v>
      </c>
      <c r="C2097" s="20" t="s">
        <v>5127</v>
      </c>
      <c r="D2097" s="20" t="s">
        <v>170</v>
      </c>
      <c r="E2097" s="20" t="s">
        <v>5128</v>
      </c>
      <c r="F2097" s="22">
        <v>44538</v>
      </c>
      <c r="G2097" s="22">
        <v>48556</v>
      </c>
      <c r="H2097" s="34">
        <v>1000</v>
      </c>
    </row>
    <row r="2098" spans="2:8" s="31" customFormat="1" x14ac:dyDescent="0.2">
      <c r="B2098" s="27">
        <v>2095</v>
      </c>
      <c r="C2098" s="20" t="s">
        <v>6159</v>
      </c>
      <c r="D2098" s="20" t="s">
        <v>170</v>
      </c>
      <c r="E2098" s="20" t="s">
        <v>6160</v>
      </c>
      <c r="F2098" s="22">
        <v>44916</v>
      </c>
      <c r="G2098" s="22">
        <v>48569</v>
      </c>
      <c r="H2098" s="34">
        <v>2000</v>
      </c>
    </row>
    <row r="2099" spans="2:8" s="31" customFormat="1" x14ac:dyDescent="0.2">
      <c r="B2099" s="27">
        <v>2096</v>
      </c>
      <c r="C2099" s="20" t="s">
        <v>6186</v>
      </c>
      <c r="D2099" s="20" t="s">
        <v>170</v>
      </c>
      <c r="E2099" s="20" t="s">
        <v>6160</v>
      </c>
      <c r="F2099" s="22">
        <v>44923</v>
      </c>
      <c r="G2099" s="22">
        <v>48576</v>
      </c>
      <c r="H2099" s="34">
        <v>2000</v>
      </c>
    </row>
    <row r="2100" spans="2:8" s="31" customFormat="1" x14ac:dyDescent="0.2">
      <c r="B2100" s="27">
        <v>2097</v>
      </c>
      <c r="C2100" s="20" t="s">
        <v>4184</v>
      </c>
      <c r="D2100" s="20" t="s">
        <v>170</v>
      </c>
      <c r="E2100" s="20" t="s">
        <v>3955</v>
      </c>
      <c r="F2100" s="22">
        <v>44195</v>
      </c>
      <c r="G2100" s="22">
        <v>48578</v>
      </c>
      <c r="H2100" s="34">
        <v>1000</v>
      </c>
    </row>
    <row r="2101" spans="2:8" s="31" customFormat="1" x14ac:dyDescent="0.2">
      <c r="B2101" s="27">
        <v>2098</v>
      </c>
      <c r="C2101" s="20" t="s">
        <v>6218</v>
      </c>
      <c r="D2101" s="20" t="s">
        <v>170</v>
      </c>
      <c r="E2101" s="20" t="s">
        <v>6219</v>
      </c>
      <c r="F2101" s="22">
        <v>44930</v>
      </c>
      <c r="G2101" s="22">
        <v>48583</v>
      </c>
      <c r="H2101" s="34">
        <v>2000</v>
      </c>
    </row>
    <row r="2102" spans="2:8" s="31" customFormat="1" x14ac:dyDescent="0.2">
      <c r="B2102" s="27">
        <v>2099</v>
      </c>
      <c r="C2102" s="20" t="s">
        <v>5205</v>
      </c>
      <c r="D2102" s="20" t="s">
        <v>170</v>
      </c>
      <c r="E2102" s="20" t="s">
        <v>5206</v>
      </c>
      <c r="F2102" s="22">
        <v>44566</v>
      </c>
      <c r="G2102" s="22">
        <v>48584</v>
      </c>
      <c r="H2102" s="34">
        <v>2000</v>
      </c>
    </row>
    <row r="2103" spans="2:8" s="31" customFormat="1" x14ac:dyDescent="0.2">
      <c r="B2103" s="27">
        <v>2100</v>
      </c>
      <c r="C2103" s="20" t="s">
        <v>8884</v>
      </c>
      <c r="D2103" s="20" t="s">
        <v>170</v>
      </c>
      <c r="E2103" s="20" t="s">
        <v>8885</v>
      </c>
      <c r="F2103" s="22">
        <v>45665</v>
      </c>
      <c r="G2103" s="22">
        <v>48587</v>
      </c>
      <c r="H2103" s="34">
        <v>565.01400000000001</v>
      </c>
    </row>
    <row r="2104" spans="2:8" s="31" customFormat="1" x14ac:dyDescent="0.2">
      <c r="B2104" s="27">
        <v>2101</v>
      </c>
      <c r="C2104" s="20" t="s">
        <v>4265</v>
      </c>
      <c r="D2104" s="20" t="s">
        <v>170</v>
      </c>
      <c r="E2104" s="20" t="s">
        <v>4266</v>
      </c>
      <c r="F2104" s="22">
        <v>44216</v>
      </c>
      <c r="G2104" s="22">
        <v>48599</v>
      </c>
      <c r="H2104" s="34">
        <v>1000</v>
      </c>
    </row>
    <row r="2105" spans="2:8" s="31" customFormat="1" x14ac:dyDescent="0.2">
      <c r="B2105" s="27">
        <v>2102</v>
      </c>
      <c r="C2105" s="21" t="s">
        <v>10561</v>
      </c>
      <c r="D2105" s="21" t="s">
        <v>170</v>
      </c>
      <c r="E2105" s="21" t="s">
        <v>10562</v>
      </c>
      <c r="F2105" s="23">
        <v>46057</v>
      </c>
      <c r="G2105" s="23">
        <v>48614</v>
      </c>
      <c r="H2105" s="35">
        <v>2000</v>
      </c>
    </row>
    <row r="2106" spans="2:8" s="31" customFormat="1" x14ac:dyDescent="0.2">
      <c r="B2106" s="27">
        <v>2103</v>
      </c>
      <c r="C2106" s="20" t="s">
        <v>7692</v>
      </c>
      <c r="D2106" s="20" t="s">
        <v>170</v>
      </c>
      <c r="E2106" s="20" t="s">
        <v>7693</v>
      </c>
      <c r="F2106" s="22">
        <v>45343</v>
      </c>
      <c r="G2106" s="22">
        <v>48631</v>
      </c>
      <c r="H2106" s="34">
        <v>4000</v>
      </c>
    </row>
    <row r="2107" spans="2:8" s="31" customFormat="1" x14ac:dyDescent="0.2">
      <c r="B2107" s="27">
        <v>2104</v>
      </c>
      <c r="C2107" s="20" t="s">
        <v>7928</v>
      </c>
      <c r="D2107" s="20" t="s">
        <v>170</v>
      </c>
      <c r="E2107" s="20" t="s">
        <v>7929</v>
      </c>
      <c r="F2107" s="22">
        <v>45378</v>
      </c>
      <c r="G2107" s="22">
        <v>48665</v>
      </c>
      <c r="H2107" s="34">
        <v>2000</v>
      </c>
    </row>
    <row r="2108" spans="2:8" s="31" customFormat="1" x14ac:dyDescent="0.2">
      <c r="B2108" s="27">
        <v>2105</v>
      </c>
      <c r="C2108" s="21" t="s">
        <v>10492</v>
      </c>
      <c r="D2108" s="21" t="s">
        <v>170</v>
      </c>
      <c r="E2108" s="21" t="s">
        <v>10334</v>
      </c>
      <c r="F2108" s="23">
        <v>46043</v>
      </c>
      <c r="G2108" s="23">
        <v>48781</v>
      </c>
      <c r="H2108" s="35">
        <f>2000+2000</f>
        <v>4000</v>
      </c>
    </row>
    <row r="2109" spans="2:8" s="31" customFormat="1" x14ac:dyDescent="0.2">
      <c r="B2109" s="27">
        <v>2106</v>
      </c>
      <c r="C2109" s="20" t="s">
        <v>9036</v>
      </c>
      <c r="D2109" s="20" t="s">
        <v>170</v>
      </c>
      <c r="E2109" s="20" t="s">
        <v>9037</v>
      </c>
      <c r="F2109" s="22">
        <v>45700</v>
      </c>
      <c r="G2109" s="22">
        <v>48803</v>
      </c>
      <c r="H2109" s="34">
        <f>2000+2000</f>
        <v>4000</v>
      </c>
    </row>
    <row r="2110" spans="2:8" s="31" customFormat="1" x14ac:dyDescent="0.2">
      <c r="B2110" s="27">
        <v>2107</v>
      </c>
      <c r="C2110" s="20" t="s">
        <v>10650</v>
      </c>
      <c r="D2110" s="20" t="s">
        <v>170</v>
      </c>
      <c r="E2110" s="20" t="s">
        <v>10651</v>
      </c>
      <c r="F2110" s="22">
        <v>46071</v>
      </c>
      <c r="G2110" s="22">
        <v>48809</v>
      </c>
      <c r="H2110" s="34">
        <f>2000+1000</f>
        <v>3000</v>
      </c>
    </row>
    <row r="2111" spans="2:8" s="31" customFormat="1" x14ac:dyDescent="0.2">
      <c r="B2111" s="27">
        <v>2108</v>
      </c>
      <c r="C2111" s="20" t="s">
        <v>3745</v>
      </c>
      <c r="D2111" s="20" t="s">
        <v>170</v>
      </c>
      <c r="E2111" s="20" t="s">
        <v>3746</v>
      </c>
      <c r="F2111" s="22">
        <v>44069</v>
      </c>
      <c r="G2111" s="22">
        <v>48817</v>
      </c>
      <c r="H2111" s="34">
        <v>1000</v>
      </c>
    </row>
    <row r="2112" spans="2:8" s="31" customFormat="1" x14ac:dyDescent="0.2">
      <c r="B2112" s="27">
        <v>2109</v>
      </c>
      <c r="C2112" s="20" t="s">
        <v>3807</v>
      </c>
      <c r="D2112" s="20" t="s">
        <v>170</v>
      </c>
      <c r="E2112" s="20" t="s">
        <v>3808</v>
      </c>
      <c r="F2112" s="22">
        <v>44090</v>
      </c>
      <c r="G2112" s="22">
        <v>48838</v>
      </c>
      <c r="H2112" s="34">
        <v>1000</v>
      </c>
    </row>
    <row r="2113" spans="2:8" s="31" customFormat="1" x14ac:dyDescent="0.2">
      <c r="B2113" s="27">
        <v>2110</v>
      </c>
      <c r="C2113" s="20" t="s">
        <v>9325</v>
      </c>
      <c r="D2113" s="20" t="s">
        <v>170</v>
      </c>
      <c r="E2113" s="20" t="s">
        <v>9326</v>
      </c>
      <c r="F2113" s="22">
        <v>45742</v>
      </c>
      <c r="G2113" s="22">
        <v>48848</v>
      </c>
      <c r="H2113" s="34">
        <f>1000+1000</f>
        <v>2000</v>
      </c>
    </row>
    <row r="2114" spans="2:8" s="31" customFormat="1" x14ac:dyDescent="0.2">
      <c r="B2114" s="27">
        <v>2111</v>
      </c>
      <c r="C2114" s="20" t="s">
        <v>8595</v>
      </c>
      <c r="D2114" s="20" t="s">
        <v>170</v>
      </c>
      <c r="E2114" s="20" t="s">
        <v>8596</v>
      </c>
      <c r="F2114" s="22">
        <v>45574</v>
      </c>
      <c r="G2114" s="22">
        <v>48861</v>
      </c>
      <c r="H2114" s="34">
        <v>2000</v>
      </c>
    </row>
    <row r="2115" spans="2:8" s="31" customFormat="1" x14ac:dyDescent="0.2">
      <c r="B2115" s="27">
        <v>2112</v>
      </c>
      <c r="C2115" s="20" t="s">
        <v>3925</v>
      </c>
      <c r="D2115" s="20" t="s">
        <v>170</v>
      </c>
      <c r="E2115" s="20" t="s">
        <v>3808</v>
      </c>
      <c r="F2115" s="22">
        <v>44118</v>
      </c>
      <c r="G2115" s="22">
        <v>48866</v>
      </c>
      <c r="H2115" s="34">
        <v>1000</v>
      </c>
    </row>
    <row r="2116" spans="2:8" s="31" customFormat="1" x14ac:dyDescent="0.2">
      <c r="B2116" s="27">
        <v>2113</v>
      </c>
      <c r="C2116" s="20" t="s">
        <v>2083</v>
      </c>
      <c r="D2116" s="20" t="s">
        <v>170</v>
      </c>
      <c r="E2116" s="20" t="s">
        <v>2084</v>
      </c>
      <c r="F2116" s="22">
        <v>43397</v>
      </c>
      <c r="G2116" s="22">
        <v>48876</v>
      </c>
      <c r="H2116" s="34">
        <v>2000</v>
      </c>
    </row>
    <row r="2117" spans="2:8" s="31" customFormat="1" x14ac:dyDescent="0.2">
      <c r="B2117" s="27">
        <v>2114</v>
      </c>
      <c r="C2117" s="20" t="s">
        <v>7198</v>
      </c>
      <c r="D2117" s="20" t="s">
        <v>170</v>
      </c>
      <c r="E2117" s="20" t="s">
        <v>7199</v>
      </c>
      <c r="F2117" s="22">
        <v>45224</v>
      </c>
      <c r="G2117" s="22">
        <v>48877</v>
      </c>
      <c r="H2117" s="34">
        <v>1000</v>
      </c>
    </row>
    <row r="2118" spans="2:8" s="31" customFormat="1" x14ac:dyDescent="0.2">
      <c r="B2118" s="27">
        <v>2115</v>
      </c>
      <c r="C2118" s="20" t="s">
        <v>7270</v>
      </c>
      <c r="D2118" s="20" t="s">
        <v>170</v>
      </c>
      <c r="E2118" s="20" t="s">
        <v>7271</v>
      </c>
      <c r="F2118" s="22">
        <v>45238</v>
      </c>
      <c r="G2118" s="22">
        <v>48891</v>
      </c>
      <c r="H2118" s="34">
        <v>3000</v>
      </c>
    </row>
    <row r="2119" spans="2:8" s="31" customFormat="1" x14ac:dyDescent="0.2">
      <c r="B2119" s="27">
        <v>2116</v>
      </c>
      <c r="C2119" s="20" t="s">
        <v>4061</v>
      </c>
      <c r="D2119" s="20" t="s">
        <v>170</v>
      </c>
      <c r="E2119" s="20" t="s">
        <v>4062</v>
      </c>
      <c r="F2119" s="22">
        <v>44153</v>
      </c>
      <c r="G2119" s="22">
        <v>48901</v>
      </c>
      <c r="H2119" s="34">
        <v>1000</v>
      </c>
    </row>
    <row r="2120" spans="2:8" s="31" customFormat="1" x14ac:dyDescent="0.2">
      <c r="B2120" s="27">
        <v>2117</v>
      </c>
      <c r="C2120" s="20" t="s">
        <v>7378</v>
      </c>
      <c r="D2120" s="20" t="s">
        <v>170</v>
      </c>
      <c r="E2120" s="20" t="s">
        <v>7199</v>
      </c>
      <c r="F2120" s="22">
        <v>45266</v>
      </c>
      <c r="G2120" s="22">
        <v>48919</v>
      </c>
      <c r="H2120" s="34">
        <v>2000</v>
      </c>
    </row>
    <row r="2121" spans="2:8" s="31" customFormat="1" x14ac:dyDescent="0.2">
      <c r="B2121" s="27">
        <v>2118</v>
      </c>
      <c r="C2121" s="20" t="s">
        <v>5142</v>
      </c>
      <c r="D2121" s="20" t="s">
        <v>170</v>
      </c>
      <c r="E2121" s="20" t="s">
        <v>5143</v>
      </c>
      <c r="F2121" s="22">
        <v>44545</v>
      </c>
      <c r="G2121" s="22">
        <v>48928</v>
      </c>
      <c r="H2121" s="34">
        <v>1000</v>
      </c>
    </row>
    <row r="2122" spans="2:8" s="31" customFormat="1" x14ac:dyDescent="0.2">
      <c r="B2122" s="27">
        <v>2119</v>
      </c>
      <c r="C2122" s="20" t="s">
        <v>5150</v>
      </c>
      <c r="D2122" s="20" t="s">
        <v>170</v>
      </c>
      <c r="E2122" s="20" t="s">
        <v>5151</v>
      </c>
      <c r="F2122" s="22">
        <v>44552</v>
      </c>
      <c r="G2122" s="22">
        <v>48935</v>
      </c>
      <c r="H2122" s="34">
        <v>1000</v>
      </c>
    </row>
    <row r="2123" spans="2:8" s="31" customFormat="1" x14ac:dyDescent="0.2">
      <c r="B2123" s="27">
        <v>2120</v>
      </c>
      <c r="C2123" s="21" t="s">
        <v>10333</v>
      </c>
      <c r="D2123" s="21" t="s">
        <v>170</v>
      </c>
      <c r="E2123" s="21" t="s">
        <v>10334</v>
      </c>
      <c r="F2123" s="23">
        <v>46015</v>
      </c>
      <c r="G2123" s="23">
        <v>48937</v>
      </c>
      <c r="H2123" s="35">
        <v>2000</v>
      </c>
    </row>
    <row r="2124" spans="2:8" s="31" customFormat="1" x14ac:dyDescent="0.2">
      <c r="B2124" s="27">
        <v>2121</v>
      </c>
      <c r="C2124" s="20" t="s">
        <v>7470</v>
      </c>
      <c r="D2124" s="20" t="s">
        <v>170</v>
      </c>
      <c r="E2124" s="20" t="s">
        <v>7471</v>
      </c>
      <c r="F2124" s="22">
        <v>45294</v>
      </c>
      <c r="G2124" s="22">
        <v>48947</v>
      </c>
      <c r="H2124" s="34">
        <v>3000</v>
      </c>
    </row>
    <row r="2125" spans="2:8" s="31" customFormat="1" x14ac:dyDescent="0.2">
      <c r="B2125" s="27">
        <v>2122</v>
      </c>
      <c r="C2125" s="21" t="s">
        <v>10432</v>
      </c>
      <c r="D2125" s="21" t="s">
        <v>170</v>
      </c>
      <c r="E2125" s="21" t="s">
        <v>10433</v>
      </c>
      <c r="F2125" s="23">
        <v>46029</v>
      </c>
      <c r="G2125" s="23">
        <v>48951</v>
      </c>
      <c r="H2125" s="35">
        <v>1000</v>
      </c>
    </row>
    <row r="2126" spans="2:8" s="31" customFormat="1" x14ac:dyDescent="0.2">
      <c r="B2126" s="27">
        <v>2123</v>
      </c>
      <c r="C2126" s="20" t="s">
        <v>5227</v>
      </c>
      <c r="D2126" s="20" t="s">
        <v>170</v>
      </c>
      <c r="E2126" s="20" t="s">
        <v>5228</v>
      </c>
      <c r="F2126" s="22">
        <v>44573</v>
      </c>
      <c r="G2126" s="22">
        <v>48956</v>
      </c>
      <c r="H2126" s="34">
        <v>2000</v>
      </c>
    </row>
    <row r="2127" spans="2:8" s="31" customFormat="1" x14ac:dyDescent="0.2">
      <c r="B2127" s="27">
        <v>2124</v>
      </c>
      <c r="C2127" s="20" t="s">
        <v>5291</v>
      </c>
      <c r="D2127" s="20" t="s">
        <v>170</v>
      </c>
      <c r="E2127" s="20" t="s">
        <v>5292</v>
      </c>
      <c r="F2127" s="22">
        <v>44594</v>
      </c>
      <c r="G2127" s="22">
        <v>48977</v>
      </c>
      <c r="H2127" s="34">
        <v>2500</v>
      </c>
    </row>
    <row r="2128" spans="2:8" s="31" customFormat="1" x14ac:dyDescent="0.2">
      <c r="B2128" s="27">
        <v>2125</v>
      </c>
      <c r="C2128" s="21" t="s">
        <v>10694</v>
      </c>
      <c r="D2128" s="21" t="s">
        <v>170</v>
      </c>
      <c r="E2128" s="21" t="s">
        <v>10695</v>
      </c>
      <c r="F2128" s="23">
        <v>46078</v>
      </c>
      <c r="G2128" s="23">
        <v>49000</v>
      </c>
      <c r="H2128" s="35">
        <v>2000</v>
      </c>
    </row>
    <row r="2129" spans="2:8" s="31" customFormat="1" x14ac:dyDescent="0.2">
      <c r="B2129" s="27">
        <v>2126</v>
      </c>
      <c r="C2129" s="20" t="s">
        <v>7723</v>
      </c>
      <c r="D2129" s="20" t="s">
        <v>170</v>
      </c>
      <c r="E2129" s="20" t="s">
        <v>7724</v>
      </c>
      <c r="F2129" s="22">
        <v>45350</v>
      </c>
      <c r="G2129" s="22">
        <v>49003</v>
      </c>
      <c r="H2129" s="34">
        <v>3000</v>
      </c>
    </row>
    <row r="2130" spans="2:8" s="31" customFormat="1" x14ac:dyDescent="0.2">
      <c r="B2130" s="27">
        <v>2127</v>
      </c>
      <c r="C2130" s="20" t="s">
        <v>7803</v>
      </c>
      <c r="D2130" s="20" t="s">
        <v>170</v>
      </c>
      <c r="E2130" s="20" t="s">
        <v>7804</v>
      </c>
      <c r="F2130" s="22">
        <v>45364</v>
      </c>
      <c r="G2130" s="22">
        <v>49016</v>
      </c>
      <c r="H2130" s="34">
        <v>1000</v>
      </c>
    </row>
    <row r="2131" spans="2:8" s="31" customFormat="1" x14ac:dyDescent="0.2">
      <c r="B2131" s="27">
        <v>2128</v>
      </c>
      <c r="C2131" s="20" t="s">
        <v>9055</v>
      </c>
      <c r="D2131" s="20" t="s">
        <v>170</v>
      </c>
      <c r="E2131" s="20" t="s">
        <v>9056</v>
      </c>
      <c r="F2131" s="22">
        <v>45708</v>
      </c>
      <c r="G2131" s="22">
        <v>49176</v>
      </c>
      <c r="H2131" s="34">
        <f>2000+2000</f>
        <v>4000</v>
      </c>
    </row>
    <row r="2132" spans="2:8" s="31" customFormat="1" x14ac:dyDescent="0.2">
      <c r="B2132" s="27">
        <v>2129</v>
      </c>
      <c r="C2132" s="21" t="s">
        <v>10696</v>
      </c>
      <c r="D2132" s="21" t="s">
        <v>170</v>
      </c>
      <c r="E2132" s="21" t="s">
        <v>10697</v>
      </c>
      <c r="F2132" s="23">
        <v>46078</v>
      </c>
      <c r="G2132" s="23">
        <v>49181</v>
      </c>
      <c r="H2132" s="35">
        <v>2000</v>
      </c>
    </row>
    <row r="2133" spans="2:8" s="31" customFormat="1" x14ac:dyDescent="0.2">
      <c r="B2133" s="27">
        <v>2130</v>
      </c>
      <c r="C2133" s="20" t="s">
        <v>3789</v>
      </c>
      <c r="D2133" s="20" t="s">
        <v>170</v>
      </c>
      <c r="E2133" s="20" t="s">
        <v>3790</v>
      </c>
      <c r="F2133" s="22">
        <v>44083</v>
      </c>
      <c r="G2133" s="22">
        <v>49196</v>
      </c>
      <c r="H2133" s="34">
        <v>1000</v>
      </c>
    </row>
    <row r="2134" spans="2:8" s="31" customFormat="1" x14ac:dyDescent="0.2">
      <c r="B2134" s="27">
        <v>2131</v>
      </c>
      <c r="C2134" s="20" t="s">
        <v>3901</v>
      </c>
      <c r="D2134" s="20" t="s">
        <v>170</v>
      </c>
      <c r="E2134" s="20" t="s">
        <v>3902</v>
      </c>
      <c r="F2134" s="22">
        <v>44111</v>
      </c>
      <c r="G2134" s="22">
        <v>49224</v>
      </c>
      <c r="H2134" s="34">
        <v>1000</v>
      </c>
    </row>
    <row r="2135" spans="2:8" s="31" customFormat="1" x14ac:dyDescent="0.2">
      <c r="B2135" s="27">
        <v>2132</v>
      </c>
      <c r="C2135" s="20" t="s">
        <v>8616</v>
      </c>
      <c r="D2135" s="20" t="s">
        <v>170</v>
      </c>
      <c r="E2135" s="20" t="s">
        <v>8617</v>
      </c>
      <c r="F2135" s="22">
        <v>45581</v>
      </c>
      <c r="G2135" s="22">
        <v>49233</v>
      </c>
      <c r="H2135" s="34">
        <v>2000</v>
      </c>
    </row>
    <row r="2136" spans="2:8" s="31" customFormat="1" x14ac:dyDescent="0.2">
      <c r="B2136" s="27">
        <v>2133</v>
      </c>
      <c r="C2136" s="20" t="s">
        <v>5033</v>
      </c>
      <c r="D2136" s="20" t="s">
        <v>170</v>
      </c>
      <c r="E2136" s="20" t="s">
        <v>3902</v>
      </c>
      <c r="F2136" s="22">
        <v>44489</v>
      </c>
      <c r="G2136" s="22">
        <v>49237</v>
      </c>
      <c r="H2136" s="34">
        <v>1000</v>
      </c>
    </row>
    <row r="2137" spans="2:8" s="31" customFormat="1" x14ac:dyDescent="0.2">
      <c r="B2137" s="27">
        <v>2134</v>
      </c>
      <c r="C2137" s="20" t="s">
        <v>7200</v>
      </c>
      <c r="D2137" s="20" t="s">
        <v>170</v>
      </c>
      <c r="E2137" s="20" t="s">
        <v>7201</v>
      </c>
      <c r="F2137" s="22">
        <v>45224</v>
      </c>
      <c r="G2137" s="22">
        <v>49242</v>
      </c>
      <c r="H2137" s="34">
        <v>1000</v>
      </c>
    </row>
    <row r="2138" spans="2:8" s="31" customFormat="1" x14ac:dyDescent="0.2">
      <c r="B2138" s="27">
        <v>2135</v>
      </c>
      <c r="C2138" s="20" t="s">
        <v>4043</v>
      </c>
      <c r="D2138" s="20" t="s">
        <v>170</v>
      </c>
      <c r="E2138" s="20" t="s">
        <v>4044</v>
      </c>
      <c r="F2138" s="22">
        <v>44146</v>
      </c>
      <c r="G2138" s="22">
        <v>49259</v>
      </c>
      <c r="H2138" s="34">
        <v>1000</v>
      </c>
    </row>
    <row r="2139" spans="2:8" s="31" customFormat="1" x14ac:dyDescent="0.2">
      <c r="B2139" s="27">
        <v>2136</v>
      </c>
      <c r="C2139" s="20" t="s">
        <v>7341</v>
      </c>
      <c r="D2139" s="20" t="s">
        <v>170</v>
      </c>
      <c r="E2139" s="20" t="s">
        <v>7342</v>
      </c>
      <c r="F2139" s="22">
        <v>45259</v>
      </c>
      <c r="G2139" s="22">
        <v>49277</v>
      </c>
      <c r="H2139" s="34">
        <v>3000</v>
      </c>
    </row>
    <row r="2140" spans="2:8" s="31" customFormat="1" x14ac:dyDescent="0.2">
      <c r="B2140" s="27">
        <v>2137</v>
      </c>
      <c r="C2140" s="20" t="s">
        <v>6161</v>
      </c>
      <c r="D2140" s="20" t="s">
        <v>170</v>
      </c>
      <c r="E2140" s="20" t="s">
        <v>6162</v>
      </c>
      <c r="F2140" s="22">
        <v>44916</v>
      </c>
      <c r="G2140" s="22">
        <v>49299</v>
      </c>
      <c r="H2140" s="34">
        <v>2000</v>
      </c>
    </row>
    <row r="2141" spans="2:8" s="31" customFormat="1" x14ac:dyDescent="0.2">
      <c r="B2141" s="27">
        <v>2138</v>
      </c>
      <c r="C2141" s="20" t="s">
        <v>4168</v>
      </c>
      <c r="D2141" s="20" t="s">
        <v>170</v>
      </c>
      <c r="E2141" s="20" t="s">
        <v>4169</v>
      </c>
      <c r="F2141" s="22">
        <v>44188</v>
      </c>
      <c r="G2141" s="22">
        <v>49301</v>
      </c>
      <c r="H2141" s="34">
        <v>1000</v>
      </c>
    </row>
    <row r="2142" spans="2:8" s="31" customFormat="1" x14ac:dyDescent="0.2">
      <c r="B2142" s="27">
        <v>2139</v>
      </c>
      <c r="C2142" s="20" t="s">
        <v>6187</v>
      </c>
      <c r="D2142" s="20" t="s">
        <v>170</v>
      </c>
      <c r="E2142" s="20" t="s">
        <v>6188</v>
      </c>
      <c r="F2142" s="22">
        <v>44923</v>
      </c>
      <c r="G2142" s="22">
        <v>49306</v>
      </c>
      <c r="H2142" s="34">
        <v>2000</v>
      </c>
    </row>
    <row r="2143" spans="2:8" s="31" customFormat="1" x14ac:dyDescent="0.2">
      <c r="B2143" s="27">
        <v>2140</v>
      </c>
      <c r="C2143" s="20" t="s">
        <v>5172</v>
      </c>
      <c r="D2143" s="20" t="s">
        <v>170</v>
      </c>
      <c r="E2143" s="20" t="s">
        <v>5173</v>
      </c>
      <c r="F2143" s="22">
        <v>44559</v>
      </c>
      <c r="G2143" s="22">
        <v>49307</v>
      </c>
      <c r="H2143" s="34">
        <v>2000</v>
      </c>
    </row>
    <row r="2144" spans="2:8" s="31" customFormat="1" x14ac:dyDescent="0.2">
      <c r="B2144" s="27">
        <v>2141</v>
      </c>
      <c r="C2144" s="20" t="s">
        <v>7472</v>
      </c>
      <c r="D2144" s="20" t="s">
        <v>170</v>
      </c>
      <c r="E2144" s="20" t="s">
        <v>7237</v>
      </c>
      <c r="F2144" s="22">
        <v>45294</v>
      </c>
      <c r="G2144" s="22">
        <v>49312</v>
      </c>
      <c r="H2144" s="34">
        <v>3000</v>
      </c>
    </row>
    <row r="2145" spans="2:9" s="31" customFormat="1" x14ac:dyDescent="0.2">
      <c r="B2145" s="27">
        <v>2142</v>
      </c>
      <c r="C2145" s="20" t="s">
        <v>5207</v>
      </c>
      <c r="D2145" s="20" t="s">
        <v>170</v>
      </c>
      <c r="E2145" s="20" t="s">
        <v>5208</v>
      </c>
      <c r="F2145" s="22">
        <v>44566</v>
      </c>
      <c r="G2145" s="22">
        <v>49314</v>
      </c>
      <c r="H2145" s="34">
        <v>1000</v>
      </c>
    </row>
    <row r="2146" spans="2:9" s="31" customFormat="1" x14ac:dyDescent="0.2">
      <c r="B2146" s="27">
        <v>2143</v>
      </c>
      <c r="C2146" s="20" t="s">
        <v>5229</v>
      </c>
      <c r="D2146" s="20" t="s">
        <v>170</v>
      </c>
      <c r="E2146" s="20" t="s">
        <v>5230</v>
      </c>
      <c r="F2146" s="22">
        <v>44573</v>
      </c>
      <c r="G2146" s="22">
        <v>49321</v>
      </c>
      <c r="H2146" s="34">
        <v>1000</v>
      </c>
    </row>
    <row r="2147" spans="2:9" s="31" customFormat="1" x14ac:dyDescent="0.2">
      <c r="B2147" s="27">
        <v>2144</v>
      </c>
      <c r="C2147" s="21" t="s">
        <v>10563</v>
      </c>
      <c r="D2147" s="21" t="s">
        <v>170</v>
      </c>
      <c r="E2147" s="21" t="s">
        <v>10564</v>
      </c>
      <c r="F2147" s="23">
        <v>46057</v>
      </c>
      <c r="G2147" s="23">
        <v>49344</v>
      </c>
      <c r="H2147" s="35">
        <f>2000+2000</f>
        <v>4000</v>
      </c>
    </row>
    <row r="2148" spans="2:9" s="31" customFormat="1" x14ac:dyDescent="0.2">
      <c r="B2148" s="27">
        <v>2145</v>
      </c>
      <c r="C2148" s="20" t="s">
        <v>5307</v>
      </c>
      <c r="D2148" s="20" t="s">
        <v>170</v>
      </c>
      <c r="E2148" s="20" t="s">
        <v>5308</v>
      </c>
      <c r="F2148" s="22">
        <v>44601</v>
      </c>
      <c r="G2148" s="22">
        <v>49349</v>
      </c>
      <c r="H2148" s="34">
        <v>2000</v>
      </c>
    </row>
    <row r="2149" spans="2:9" s="31" customFormat="1" x14ac:dyDescent="0.2">
      <c r="B2149" s="27">
        <v>2146</v>
      </c>
      <c r="C2149" s="20" t="s">
        <v>7763</v>
      </c>
      <c r="D2149" s="20" t="s">
        <v>170</v>
      </c>
      <c r="E2149" s="20" t="s">
        <v>7764</v>
      </c>
      <c r="F2149" s="22">
        <v>45357</v>
      </c>
      <c r="G2149" s="22">
        <v>49374</v>
      </c>
      <c r="H2149" s="34">
        <v>3000</v>
      </c>
    </row>
    <row r="2150" spans="2:9" s="31" customFormat="1" x14ac:dyDescent="0.2">
      <c r="B2150" s="27">
        <v>2147</v>
      </c>
      <c r="C2150" s="20" t="s">
        <v>7850</v>
      </c>
      <c r="D2150" s="20" t="s">
        <v>170</v>
      </c>
      <c r="E2150" s="20" t="s">
        <v>7851</v>
      </c>
      <c r="F2150" s="22">
        <v>45371</v>
      </c>
      <c r="G2150" s="22">
        <v>49388</v>
      </c>
      <c r="H2150" s="34">
        <v>2000</v>
      </c>
    </row>
    <row r="2151" spans="2:9" s="31" customFormat="1" x14ac:dyDescent="0.2">
      <c r="B2151" s="27">
        <v>2148</v>
      </c>
      <c r="C2151" s="21" t="s">
        <v>10521</v>
      </c>
      <c r="D2151" s="21" t="s">
        <v>170</v>
      </c>
      <c r="E2151" s="21" t="s">
        <v>10522</v>
      </c>
      <c r="F2151" s="23">
        <v>46050</v>
      </c>
      <c r="G2151" s="23">
        <v>49518</v>
      </c>
      <c r="H2151" s="35">
        <v>2000</v>
      </c>
    </row>
    <row r="2152" spans="2:9" s="31" customFormat="1" x14ac:dyDescent="0.2">
      <c r="B2152" s="27">
        <v>2149</v>
      </c>
      <c r="C2152" s="20" t="s">
        <v>8995</v>
      </c>
      <c r="D2152" s="20" t="s">
        <v>170</v>
      </c>
      <c r="E2152" s="20" t="s">
        <v>8786</v>
      </c>
      <c r="F2152" s="22">
        <v>45693</v>
      </c>
      <c r="G2152" s="22">
        <v>49526</v>
      </c>
      <c r="H2152" s="34">
        <f>1000+1000</f>
        <v>2000</v>
      </c>
    </row>
    <row r="2153" spans="2:9" s="31" customFormat="1" x14ac:dyDescent="0.2">
      <c r="B2153" s="27">
        <v>2150</v>
      </c>
      <c r="C2153" s="20" t="s">
        <v>10605</v>
      </c>
      <c r="D2153" s="20" t="s">
        <v>170</v>
      </c>
      <c r="E2153" s="20" t="s">
        <v>10606</v>
      </c>
      <c r="F2153" s="22">
        <v>46064</v>
      </c>
      <c r="G2153" s="22">
        <v>49532</v>
      </c>
      <c r="H2153" s="34">
        <f>2000+2000</f>
        <v>4000</v>
      </c>
      <c r="I2153" s="41"/>
    </row>
    <row r="2154" spans="2:9" s="31" customFormat="1" x14ac:dyDescent="0.2">
      <c r="B2154" s="27">
        <v>2151</v>
      </c>
      <c r="C2154" s="20" t="s">
        <v>3763</v>
      </c>
      <c r="D2154" s="20" t="s">
        <v>170</v>
      </c>
      <c r="E2154" s="20" t="s">
        <v>3764</v>
      </c>
      <c r="F2154" s="22">
        <v>44076</v>
      </c>
      <c r="G2154" s="22">
        <v>49554</v>
      </c>
      <c r="H2154" s="34">
        <f>1000+2000</f>
        <v>3000</v>
      </c>
    </row>
    <row r="2155" spans="2:9" s="31" customFormat="1" x14ac:dyDescent="0.2">
      <c r="B2155" s="27">
        <v>2152</v>
      </c>
      <c r="C2155" s="20" t="s">
        <v>9151</v>
      </c>
      <c r="D2155" s="20" t="s">
        <v>170</v>
      </c>
      <c r="E2155" s="20" t="s">
        <v>9152</v>
      </c>
      <c r="F2155" s="22">
        <v>45721</v>
      </c>
      <c r="G2155" s="22">
        <v>49557</v>
      </c>
      <c r="H2155" s="34">
        <v>2000</v>
      </c>
    </row>
    <row r="2156" spans="2:9" s="31" customFormat="1" x14ac:dyDescent="0.2">
      <c r="B2156" s="27">
        <v>2153</v>
      </c>
      <c r="C2156" s="20" t="s">
        <v>8618</v>
      </c>
      <c r="D2156" s="20" t="s">
        <v>170</v>
      </c>
      <c r="E2156" s="20" t="s">
        <v>8619</v>
      </c>
      <c r="F2156" s="22">
        <v>45581</v>
      </c>
      <c r="G2156" s="22">
        <v>49598</v>
      </c>
      <c r="H2156" s="34">
        <v>2000</v>
      </c>
    </row>
    <row r="2157" spans="2:9" s="31" customFormat="1" x14ac:dyDescent="0.2">
      <c r="B2157" s="27">
        <v>2154</v>
      </c>
      <c r="C2157" s="20" t="s">
        <v>8632</v>
      </c>
      <c r="D2157" s="20" t="s">
        <v>170</v>
      </c>
      <c r="E2157" s="20" t="s">
        <v>8633</v>
      </c>
      <c r="F2157" s="22">
        <v>45588</v>
      </c>
      <c r="G2157" s="22">
        <v>49605</v>
      </c>
      <c r="H2157" s="34">
        <v>4000</v>
      </c>
    </row>
    <row r="2158" spans="2:9" s="31" customFormat="1" x14ac:dyDescent="0.2">
      <c r="B2158" s="27">
        <v>2155</v>
      </c>
      <c r="C2158" s="20" t="s">
        <v>7236</v>
      </c>
      <c r="D2158" s="20" t="s">
        <v>170</v>
      </c>
      <c r="E2158" s="20" t="s">
        <v>7237</v>
      </c>
      <c r="F2158" s="22">
        <v>45231</v>
      </c>
      <c r="G2158" s="22">
        <v>49614</v>
      </c>
      <c r="H2158" s="34">
        <v>1000</v>
      </c>
    </row>
    <row r="2159" spans="2:9" s="31" customFormat="1" x14ac:dyDescent="0.2">
      <c r="B2159" s="27">
        <v>2156</v>
      </c>
      <c r="C2159" s="20" t="s">
        <v>4009</v>
      </c>
      <c r="D2159" s="20" t="s">
        <v>170</v>
      </c>
      <c r="E2159" s="20" t="s">
        <v>4010</v>
      </c>
      <c r="F2159" s="22">
        <v>44139</v>
      </c>
      <c r="G2159" s="22">
        <v>49617</v>
      </c>
      <c r="H2159" s="34">
        <f>1000+2000</f>
        <v>3000</v>
      </c>
    </row>
    <row r="2160" spans="2:9" s="31" customFormat="1" x14ac:dyDescent="0.2">
      <c r="B2160" s="27">
        <v>2157</v>
      </c>
      <c r="C2160" s="20" t="s">
        <v>7379</v>
      </c>
      <c r="D2160" s="20" t="s">
        <v>170</v>
      </c>
      <c r="E2160" s="20" t="s">
        <v>7380</v>
      </c>
      <c r="F2160" s="22">
        <v>45266</v>
      </c>
      <c r="G2160" s="22">
        <v>49649</v>
      </c>
      <c r="H2160" s="34">
        <v>2000</v>
      </c>
    </row>
    <row r="2161" spans="2:9" s="31" customFormat="1" x14ac:dyDescent="0.2">
      <c r="B2161" s="27">
        <v>2158</v>
      </c>
      <c r="C2161" s="20" t="s">
        <v>7398</v>
      </c>
      <c r="D2161" s="20" t="s">
        <v>170</v>
      </c>
      <c r="E2161" s="20" t="s">
        <v>7380</v>
      </c>
      <c r="F2161" s="22">
        <v>45273</v>
      </c>
      <c r="G2161" s="22">
        <v>49656</v>
      </c>
      <c r="H2161" s="34">
        <v>1000</v>
      </c>
    </row>
    <row r="2162" spans="2:9" s="31" customFormat="1" x14ac:dyDescent="0.2">
      <c r="B2162" s="27">
        <v>2159</v>
      </c>
      <c r="C2162" s="20" t="s">
        <v>4149</v>
      </c>
      <c r="D2162" s="20" t="s">
        <v>170</v>
      </c>
      <c r="E2162" s="20" t="s">
        <v>4150</v>
      </c>
      <c r="F2162" s="22">
        <v>44181</v>
      </c>
      <c r="G2162" s="22">
        <v>49659</v>
      </c>
      <c r="H2162" s="34">
        <v>1000</v>
      </c>
    </row>
    <row r="2163" spans="2:9" s="31" customFormat="1" x14ac:dyDescent="0.2">
      <c r="B2163" s="27">
        <v>2160</v>
      </c>
      <c r="C2163" s="20" t="s">
        <v>8785</v>
      </c>
      <c r="D2163" s="20" t="s">
        <v>170</v>
      </c>
      <c r="E2163" s="20" t="s">
        <v>8786</v>
      </c>
      <c r="F2163" s="22">
        <v>45644</v>
      </c>
      <c r="G2163" s="22">
        <v>49661</v>
      </c>
      <c r="H2163" s="34">
        <v>2000</v>
      </c>
    </row>
    <row r="2164" spans="2:9" s="31" customFormat="1" x14ac:dyDescent="0.2">
      <c r="B2164" s="27">
        <v>2161</v>
      </c>
      <c r="C2164" s="21" t="s">
        <v>10335</v>
      </c>
      <c r="D2164" s="21" t="s">
        <v>170</v>
      </c>
      <c r="E2164" s="21" t="s">
        <v>7764</v>
      </c>
      <c r="F2164" s="23">
        <v>46015</v>
      </c>
      <c r="G2164" s="23">
        <v>49667</v>
      </c>
      <c r="H2164" s="35">
        <v>1000</v>
      </c>
    </row>
    <row r="2165" spans="2:9" s="31" customFormat="1" x14ac:dyDescent="0.2">
      <c r="B2165" s="27">
        <v>2162</v>
      </c>
      <c r="C2165" s="20" t="s">
        <v>7491</v>
      </c>
      <c r="D2165" s="20" t="s">
        <v>170</v>
      </c>
      <c r="E2165" s="20" t="s">
        <v>7492</v>
      </c>
      <c r="F2165" s="22">
        <v>45301</v>
      </c>
      <c r="G2165" s="22">
        <v>49684</v>
      </c>
      <c r="H2165" s="34">
        <v>3000</v>
      </c>
    </row>
    <row r="2166" spans="2:9" s="31" customFormat="1" x14ac:dyDescent="0.2">
      <c r="B2166" s="27">
        <v>2163</v>
      </c>
      <c r="C2166" s="20" t="s">
        <v>8910</v>
      </c>
      <c r="D2166" s="20" t="s">
        <v>170</v>
      </c>
      <c r="E2166" s="20" t="s">
        <v>8911</v>
      </c>
      <c r="F2166" s="22">
        <v>45672</v>
      </c>
      <c r="G2166" s="22">
        <v>49689</v>
      </c>
      <c r="H2166" s="34">
        <v>2000</v>
      </c>
    </row>
    <row r="2167" spans="2:9" s="31" customFormat="1" x14ac:dyDescent="0.2">
      <c r="B2167" s="27">
        <v>2164</v>
      </c>
      <c r="C2167" s="20" t="s">
        <v>5245</v>
      </c>
      <c r="D2167" s="20" t="s">
        <v>170</v>
      </c>
      <c r="E2167" s="20" t="s">
        <v>5246</v>
      </c>
      <c r="F2167" s="22">
        <v>44580</v>
      </c>
      <c r="G2167" s="22">
        <v>49693</v>
      </c>
      <c r="H2167" s="34">
        <v>2000</v>
      </c>
    </row>
    <row r="2168" spans="2:9" s="31" customFormat="1" x14ac:dyDescent="0.2">
      <c r="B2168" s="27">
        <v>2165</v>
      </c>
      <c r="C2168" s="20" t="s">
        <v>10607</v>
      </c>
      <c r="D2168" s="20" t="s">
        <v>170</v>
      </c>
      <c r="E2168" s="20" t="s">
        <v>10608</v>
      </c>
      <c r="F2168" s="22">
        <v>46064</v>
      </c>
      <c r="G2168" s="22">
        <v>49716</v>
      </c>
      <c r="H2168" s="34">
        <f>1000+1000</f>
        <v>2000</v>
      </c>
      <c r="I2168" s="41"/>
    </row>
    <row r="2169" spans="2:9" s="31" customFormat="1" x14ac:dyDescent="0.2">
      <c r="B2169" s="27">
        <v>2166</v>
      </c>
      <c r="C2169" s="20" t="s">
        <v>5333</v>
      </c>
      <c r="D2169" s="20" t="s">
        <v>170</v>
      </c>
      <c r="E2169" s="20" t="s">
        <v>5334</v>
      </c>
      <c r="F2169" s="22">
        <v>44608</v>
      </c>
      <c r="G2169" s="22">
        <v>49721</v>
      </c>
      <c r="H2169" s="34">
        <v>2000</v>
      </c>
    </row>
    <row r="2170" spans="2:9" s="31" customFormat="1" x14ac:dyDescent="0.2">
      <c r="B2170" s="27">
        <v>2167</v>
      </c>
      <c r="C2170" s="21" t="s">
        <v>10698</v>
      </c>
      <c r="D2170" s="21" t="s">
        <v>170</v>
      </c>
      <c r="E2170" s="21" t="s">
        <v>10699</v>
      </c>
      <c r="F2170" s="23">
        <v>46078</v>
      </c>
      <c r="G2170" s="23">
        <v>49730</v>
      </c>
      <c r="H2170" s="35">
        <v>2000</v>
      </c>
    </row>
    <row r="2171" spans="2:9" s="31" customFormat="1" x14ac:dyDescent="0.2">
      <c r="B2171" s="27">
        <v>2168</v>
      </c>
      <c r="C2171" s="20" t="s">
        <v>4405</v>
      </c>
      <c r="D2171" s="20" t="s">
        <v>170</v>
      </c>
      <c r="E2171" s="20" t="s">
        <v>4406</v>
      </c>
      <c r="F2171" s="22">
        <v>44258</v>
      </c>
      <c r="G2171" s="22">
        <v>49737</v>
      </c>
      <c r="H2171" s="34">
        <v>1000</v>
      </c>
    </row>
    <row r="2172" spans="2:9" s="31" customFormat="1" x14ac:dyDescent="0.2">
      <c r="B2172" s="27">
        <v>2169</v>
      </c>
      <c r="C2172" s="20" t="s">
        <v>7765</v>
      </c>
      <c r="D2172" s="20" t="s">
        <v>170</v>
      </c>
      <c r="E2172" s="20" t="s">
        <v>7766</v>
      </c>
      <c r="F2172" s="22">
        <v>45357</v>
      </c>
      <c r="G2172" s="22">
        <v>49740</v>
      </c>
      <c r="H2172" s="34">
        <v>3000</v>
      </c>
    </row>
    <row r="2173" spans="2:9" s="31" customFormat="1" x14ac:dyDescent="0.2">
      <c r="B2173" s="27">
        <v>2170</v>
      </c>
      <c r="C2173" s="21" t="s">
        <v>10434</v>
      </c>
      <c r="D2173" s="21" t="s">
        <v>170</v>
      </c>
      <c r="E2173" s="21" t="s">
        <v>10435</v>
      </c>
      <c r="F2173" s="23">
        <v>46029</v>
      </c>
      <c r="G2173" s="23">
        <v>49863</v>
      </c>
      <c r="H2173" s="35">
        <f>2000+2000</f>
        <v>4000</v>
      </c>
    </row>
    <row r="2174" spans="2:9" s="31" customFormat="1" x14ac:dyDescent="0.2">
      <c r="B2174" s="27">
        <v>2171</v>
      </c>
      <c r="C2174" s="20" t="s">
        <v>9057</v>
      </c>
      <c r="D2174" s="20" t="s">
        <v>170</v>
      </c>
      <c r="E2174" s="20" t="s">
        <v>9058</v>
      </c>
      <c r="F2174" s="22">
        <v>45708</v>
      </c>
      <c r="G2174" s="22">
        <v>49907</v>
      </c>
      <c r="H2174" s="34">
        <v>2000</v>
      </c>
    </row>
    <row r="2175" spans="2:9" s="31" customFormat="1" x14ac:dyDescent="0.2">
      <c r="B2175" s="27">
        <v>2172</v>
      </c>
      <c r="C2175" s="21" t="s">
        <v>10700</v>
      </c>
      <c r="D2175" s="21" t="s">
        <v>170</v>
      </c>
      <c r="E2175" s="21" t="s">
        <v>10701</v>
      </c>
      <c r="F2175" s="23">
        <v>46078</v>
      </c>
      <c r="G2175" s="23">
        <v>49912</v>
      </c>
      <c r="H2175" s="35">
        <v>2000</v>
      </c>
    </row>
    <row r="2176" spans="2:9" s="31" customFormat="1" x14ac:dyDescent="0.2">
      <c r="B2176" s="27">
        <v>2173</v>
      </c>
      <c r="C2176" s="20" t="s">
        <v>8644</v>
      </c>
      <c r="D2176" s="20" t="s">
        <v>170</v>
      </c>
      <c r="E2176" s="20" t="s">
        <v>8645</v>
      </c>
      <c r="F2176" s="22">
        <v>45595</v>
      </c>
      <c r="G2176" s="22">
        <v>49978</v>
      </c>
      <c r="H2176" s="34">
        <v>4000</v>
      </c>
    </row>
    <row r="2177" spans="2:8" s="31" customFormat="1" x14ac:dyDescent="0.2">
      <c r="B2177" s="27">
        <v>2174</v>
      </c>
      <c r="C2177" s="20" t="s">
        <v>7238</v>
      </c>
      <c r="D2177" s="20" t="s">
        <v>170</v>
      </c>
      <c r="E2177" s="20" t="s">
        <v>7239</v>
      </c>
      <c r="F2177" s="22">
        <v>45231</v>
      </c>
      <c r="G2177" s="22">
        <v>49980</v>
      </c>
      <c r="H2177" s="34">
        <v>1000</v>
      </c>
    </row>
    <row r="2178" spans="2:8" s="31" customFormat="1" x14ac:dyDescent="0.2">
      <c r="B2178" s="27">
        <v>2175</v>
      </c>
      <c r="C2178" s="20" t="s">
        <v>7316</v>
      </c>
      <c r="D2178" s="20" t="s">
        <v>170</v>
      </c>
      <c r="E2178" s="20" t="s">
        <v>7317</v>
      </c>
      <c r="F2178" s="22">
        <v>45252</v>
      </c>
      <c r="G2178" s="22">
        <v>50001</v>
      </c>
      <c r="H2178" s="34">
        <v>1000</v>
      </c>
    </row>
    <row r="2179" spans="2:8" s="31" customFormat="1" x14ac:dyDescent="0.2">
      <c r="B2179" s="27">
        <v>2176</v>
      </c>
      <c r="C2179" s="20" t="s">
        <v>4134</v>
      </c>
      <c r="D2179" s="20" t="s">
        <v>170</v>
      </c>
      <c r="E2179" s="20" t="s">
        <v>4135</v>
      </c>
      <c r="F2179" s="22">
        <v>44174</v>
      </c>
      <c r="G2179" s="22">
        <v>50018</v>
      </c>
      <c r="H2179" s="34">
        <v>1000</v>
      </c>
    </row>
    <row r="2180" spans="2:8" s="31" customFormat="1" x14ac:dyDescent="0.2">
      <c r="B2180" s="27">
        <v>2177</v>
      </c>
      <c r="C2180" s="20" t="s">
        <v>7399</v>
      </c>
      <c r="D2180" s="20" t="s">
        <v>170</v>
      </c>
      <c r="E2180" s="20" t="s">
        <v>7400</v>
      </c>
      <c r="F2180" s="22">
        <v>45273</v>
      </c>
      <c r="G2180" s="22">
        <v>50022</v>
      </c>
      <c r="H2180" s="34">
        <v>3000</v>
      </c>
    </row>
    <row r="2181" spans="2:8" s="31" customFormat="1" x14ac:dyDescent="0.2">
      <c r="B2181" s="27">
        <v>2178</v>
      </c>
      <c r="C2181" s="20" t="s">
        <v>8787</v>
      </c>
      <c r="D2181" s="20" t="s">
        <v>170</v>
      </c>
      <c r="E2181" s="20" t="s">
        <v>8788</v>
      </c>
      <c r="F2181" s="22">
        <v>45644</v>
      </c>
      <c r="G2181" s="22">
        <v>50027</v>
      </c>
      <c r="H2181" s="34">
        <v>2000</v>
      </c>
    </row>
    <row r="2182" spans="2:8" s="31" customFormat="1" x14ac:dyDescent="0.2">
      <c r="B2182" s="27">
        <v>2179</v>
      </c>
      <c r="C2182" s="21" t="s">
        <v>10382</v>
      </c>
      <c r="D2182" s="21" t="s">
        <v>170</v>
      </c>
      <c r="E2182" s="21" t="s">
        <v>10383</v>
      </c>
      <c r="F2182" s="23">
        <v>46022</v>
      </c>
      <c r="G2182" s="23">
        <v>50040</v>
      </c>
      <c r="H2182" s="35">
        <v>2000</v>
      </c>
    </row>
    <row r="2183" spans="2:8" s="31" customFormat="1" x14ac:dyDescent="0.2">
      <c r="B2183" s="27">
        <v>2180</v>
      </c>
      <c r="C2183" s="20" t="s">
        <v>7493</v>
      </c>
      <c r="D2183" s="20" t="s">
        <v>170</v>
      </c>
      <c r="E2183" s="20" t="s">
        <v>7494</v>
      </c>
      <c r="F2183" s="22">
        <v>45301</v>
      </c>
      <c r="G2183" s="22">
        <v>50050</v>
      </c>
      <c r="H2183" s="34">
        <v>2000</v>
      </c>
    </row>
    <row r="2184" spans="2:8" s="31" customFormat="1" x14ac:dyDescent="0.2">
      <c r="B2184" s="27">
        <v>2181</v>
      </c>
      <c r="C2184" s="20" t="s">
        <v>5247</v>
      </c>
      <c r="D2184" s="20" t="s">
        <v>170</v>
      </c>
      <c r="E2184" s="20" t="s">
        <v>5248</v>
      </c>
      <c r="F2184" s="22">
        <v>44580</v>
      </c>
      <c r="G2184" s="22">
        <v>50059</v>
      </c>
      <c r="H2184" s="34">
        <v>2000</v>
      </c>
    </row>
    <row r="2185" spans="2:8" s="31" customFormat="1" x14ac:dyDescent="0.2">
      <c r="B2185" s="27">
        <v>2182</v>
      </c>
      <c r="C2185" s="20" t="s">
        <v>4253</v>
      </c>
      <c r="D2185" s="20" t="s">
        <v>170</v>
      </c>
      <c r="E2185" s="20" t="s">
        <v>4254</v>
      </c>
      <c r="F2185" s="22">
        <v>44216</v>
      </c>
      <c r="G2185" s="22">
        <v>50060</v>
      </c>
      <c r="H2185" s="34">
        <v>1000</v>
      </c>
    </row>
    <row r="2186" spans="2:8" s="31" customFormat="1" x14ac:dyDescent="0.2">
      <c r="B2186" s="27">
        <v>2183</v>
      </c>
      <c r="C2186" s="20" t="s">
        <v>5335</v>
      </c>
      <c r="D2186" s="20" t="s">
        <v>170</v>
      </c>
      <c r="E2186" s="20" t="s">
        <v>5336</v>
      </c>
      <c r="F2186" s="22">
        <v>44608</v>
      </c>
      <c r="G2186" s="22">
        <v>50087</v>
      </c>
      <c r="H2186" s="34">
        <v>2000</v>
      </c>
    </row>
    <row r="2187" spans="2:8" s="31" customFormat="1" x14ac:dyDescent="0.2">
      <c r="B2187" s="27">
        <v>2184</v>
      </c>
      <c r="C2187" s="20" t="s">
        <v>10652</v>
      </c>
      <c r="D2187" s="20" t="s">
        <v>170</v>
      </c>
      <c r="E2187" s="20" t="s">
        <v>10653</v>
      </c>
      <c r="F2187" s="22">
        <v>46071</v>
      </c>
      <c r="G2187" s="22">
        <v>50089</v>
      </c>
      <c r="H2187" s="34">
        <v>2000</v>
      </c>
    </row>
    <row r="2188" spans="2:8" s="31" customFormat="1" x14ac:dyDescent="0.2">
      <c r="B2188" s="27">
        <v>2185</v>
      </c>
      <c r="C2188" s="20" t="s">
        <v>4407</v>
      </c>
      <c r="D2188" s="20" t="s">
        <v>170</v>
      </c>
      <c r="E2188" s="20" t="s">
        <v>4408</v>
      </c>
      <c r="F2188" s="22">
        <v>44258</v>
      </c>
      <c r="G2188" s="22">
        <v>50102</v>
      </c>
      <c r="H2188" s="34">
        <v>1000</v>
      </c>
    </row>
    <row r="2189" spans="2:8" s="31" customFormat="1" x14ac:dyDescent="0.2">
      <c r="B2189" s="27">
        <v>2186</v>
      </c>
      <c r="C2189" s="20" t="s">
        <v>4434</v>
      </c>
      <c r="D2189" s="20" t="s">
        <v>170</v>
      </c>
      <c r="E2189" s="20" t="s">
        <v>4435</v>
      </c>
      <c r="F2189" s="22">
        <v>44265</v>
      </c>
      <c r="G2189" s="22">
        <v>50109</v>
      </c>
      <c r="H2189" s="34">
        <v>1000</v>
      </c>
    </row>
    <row r="2190" spans="2:8" s="31" customFormat="1" x14ac:dyDescent="0.2">
      <c r="B2190" s="27">
        <v>2187</v>
      </c>
      <c r="C2190" s="20" t="s">
        <v>7805</v>
      </c>
      <c r="D2190" s="20" t="s">
        <v>170</v>
      </c>
      <c r="E2190" s="20" t="s">
        <v>7806</v>
      </c>
      <c r="F2190" s="22">
        <v>45364</v>
      </c>
      <c r="G2190" s="22">
        <v>50112</v>
      </c>
      <c r="H2190" s="34">
        <v>3000</v>
      </c>
    </row>
    <row r="2191" spans="2:8" s="31" customFormat="1" x14ac:dyDescent="0.2">
      <c r="B2191" s="27">
        <v>2188</v>
      </c>
      <c r="C2191" s="20" t="s">
        <v>7852</v>
      </c>
      <c r="D2191" s="20" t="s">
        <v>170</v>
      </c>
      <c r="E2191" s="20" t="s">
        <v>7853</v>
      </c>
      <c r="F2191" s="22">
        <v>45371</v>
      </c>
      <c r="G2191" s="22">
        <v>50119</v>
      </c>
      <c r="H2191" s="34">
        <v>2000</v>
      </c>
    </row>
    <row r="2192" spans="2:8" s="31" customFormat="1" x14ac:dyDescent="0.2">
      <c r="B2192" s="27">
        <v>2189</v>
      </c>
      <c r="C2192" s="21" t="s">
        <v>10493</v>
      </c>
      <c r="D2192" s="21" t="s">
        <v>170</v>
      </c>
      <c r="E2192" s="21" t="s">
        <v>10494</v>
      </c>
      <c r="F2192" s="23">
        <v>46043</v>
      </c>
      <c r="G2192" s="23">
        <v>50242</v>
      </c>
      <c r="H2192" s="35">
        <v>2000</v>
      </c>
    </row>
    <row r="2193" spans="2:8" s="31" customFormat="1" x14ac:dyDescent="0.2">
      <c r="B2193" s="27">
        <v>2190</v>
      </c>
      <c r="C2193" s="20" t="s">
        <v>9095</v>
      </c>
      <c r="D2193" s="20" t="s">
        <v>170</v>
      </c>
      <c r="E2193" s="20" t="s">
        <v>9096</v>
      </c>
      <c r="F2193" s="22">
        <v>45715</v>
      </c>
      <c r="G2193" s="22">
        <v>50279</v>
      </c>
      <c r="H2193" s="34">
        <v>2000</v>
      </c>
    </row>
    <row r="2194" spans="2:8" s="31" customFormat="1" x14ac:dyDescent="0.2">
      <c r="B2194" s="27">
        <v>2191</v>
      </c>
      <c r="C2194" s="20" t="s">
        <v>6082</v>
      </c>
      <c r="D2194" s="20" t="s">
        <v>170</v>
      </c>
      <c r="E2194" s="20" t="s">
        <v>6083</v>
      </c>
      <c r="F2194" s="22">
        <v>44888</v>
      </c>
      <c r="G2194" s="22">
        <v>50367</v>
      </c>
      <c r="H2194" s="34">
        <v>4000</v>
      </c>
    </row>
    <row r="2195" spans="2:8" s="31" customFormat="1" x14ac:dyDescent="0.2">
      <c r="B2195" s="27">
        <v>2192</v>
      </c>
      <c r="C2195" s="20" t="s">
        <v>6112</v>
      </c>
      <c r="D2195" s="20" t="s">
        <v>170</v>
      </c>
      <c r="E2195" s="20" t="s">
        <v>6113</v>
      </c>
      <c r="F2195" s="22">
        <v>44895</v>
      </c>
      <c r="G2195" s="22">
        <v>50374</v>
      </c>
      <c r="H2195" s="34">
        <v>2000</v>
      </c>
    </row>
    <row r="2196" spans="2:8" s="31" customFormat="1" x14ac:dyDescent="0.2">
      <c r="B2196" s="27">
        <v>2193</v>
      </c>
      <c r="C2196" s="20" t="s">
        <v>4111</v>
      </c>
      <c r="D2196" s="20" t="s">
        <v>170</v>
      </c>
      <c r="E2196" s="20" t="s">
        <v>4112</v>
      </c>
      <c r="F2196" s="22">
        <v>44167</v>
      </c>
      <c r="G2196" s="22">
        <v>50376</v>
      </c>
      <c r="H2196" s="34">
        <v>1000</v>
      </c>
    </row>
    <row r="2197" spans="2:8" s="31" customFormat="1" x14ac:dyDescent="0.2">
      <c r="B2197" s="27">
        <v>2194</v>
      </c>
      <c r="C2197" s="21" t="s">
        <v>10336</v>
      </c>
      <c r="D2197" s="21" t="s">
        <v>170</v>
      </c>
      <c r="E2197" s="21" t="s">
        <v>10337</v>
      </c>
      <c r="F2197" s="23">
        <v>46015</v>
      </c>
      <c r="G2197" s="23">
        <v>50398</v>
      </c>
      <c r="H2197" s="35">
        <v>2000</v>
      </c>
    </row>
    <row r="2198" spans="2:8" s="31" customFormat="1" x14ac:dyDescent="0.2">
      <c r="B2198" s="27">
        <v>2195</v>
      </c>
      <c r="C2198" s="20" t="s">
        <v>7446</v>
      </c>
      <c r="D2198" s="20" t="s">
        <v>170</v>
      </c>
      <c r="E2198" s="20" t="s">
        <v>7447</v>
      </c>
      <c r="F2198" s="22">
        <v>45287</v>
      </c>
      <c r="G2198" s="22">
        <v>50401</v>
      </c>
      <c r="H2198" s="34">
        <v>3000</v>
      </c>
    </row>
    <row r="2199" spans="2:8" s="31" customFormat="1" x14ac:dyDescent="0.2">
      <c r="B2199" s="27">
        <v>2196</v>
      </c>
      <c r="C2199" s="20" t="s">
        <v>7495</v>
      </c>
      <c r="D2199" s="20" t="s">
        <v>170</v>
      </c>
      <c r="E2199" s="20" t="s">
        <v>7496</v>
      </c>
      <c r="F2199" s="22">
        <v>45301</v>
      </c>
      <c r="G2199" s="22">
        <v>50415</v>
      </c>
      <c r="H2199" s="34">
        <v>2000</v>
      </c>
    </row>
    <row r="2200" spans="2:8" s="31" customFormat="1" x14ac:dyDescent="0.2">
      <c r="B2200" s="27">
        <v>2197</v>
      </c>
      <c r="C2200" s="20" t="s">
        <v>8932</v>
      </c>
      <c r="D2200" s="20" t="s">
        <v>170</v>
      </c>
      <c r="E2200" s="20" t="s">
        <v>8933</v>
      </c>
      <c r="F2200" s="22">
        <v>45679</v>
      </c>
      <c r="G2200" s="22">
        <v>50427</v>
      </c>
      <c r="H2200" s="34">
        <v>2000</v>
      </c>
    </row>
    <row r="2201" spans="2:8" s="31" customFormat="1" x14ac:dyDescent="0.2">
      <c r="B2201" s="27">
        <v>2198</v>
      </c>
      <c r="C2201" s="20" t="s">
        <v>5266</v>
      </c>
      <c r="D2201" s="20" t="s">
        <v>170</v>
      </c>
      <c r="E2201" s="20" t="s">
        <v>5267</v>
      </c>
      <c r="F2201" s="22">
        <v>44586</v>
      </c>
      <c r="G2201" s="22">
        <v>50430</v>
      </c>
      <c r="H2201" s="34">
        <v>2500</v>
      </c>
    </row>
    <row r="2202" spans="2:8" s="31" customFormat="1" x14ac:dyDescent="0.2">
      <c r="B2202" s="27">
        <v>2199</v>
      </c>
      <c r="C2202" s="20" t="s">
        <v>5348</v>
      </c>
      <c r="D2202" s="20" t="s">
        <v>170</v>
      </c>
      <c r="E2202" s="20" t="s">
        <v>5349</v>
      </c>
      <c r="F2202" s="22">
        <v>44615</v>
      </c>
      <c r="G2202" s="22">
        <v>50459</v>
      </c>
      <c r="H2202" s="34">
        <f>2000+2000</f>
        <v>4000</v>
      </c>
    </row>
    <row r="2203" spans="2:8" s="31" customFormat="1" x14ac:dyDescent="0.2">
      <c r="B2203" s="27">
        <v>2200</v>
      </c>
      <c r="C2203" s="20" t="s">
        <v>4381</v>
      </c>
      <c r="D2203" s="20" t="s">
        <v>170</v>
      </c>
      <c r="E2203" s="20" t="s">
        <v>4382</v>
      </c>
      <c r="F2203" s="22">
        <v>44251</v>
      </c>
      <c r="G2203" s="22">
        <v>50460</v>
      </c>
      <c r="H2203" s="34">
        <v>1000</v>
      </c>
    </row>
    <row r="2204" spans="2:8" s="31" customFormat="1" x14ac:dyDescent="0.2">
      <c r="B2204" s="27">
        <v>2201</v>
      </c>
      <c r="C2204" s="20" t="s">
        <v>4409</v>
      </c>
      <c r="D2204" s="20" t="s">
        <v>170</v>
      </c>
      <c r="E2204" s="20" t="s">
        <v>4382</v>
      </c>
      <c r="F2204" s="22">
        <v>44258</v>
      </c>
      <c r="G2204" s="22">
        <v>50467</v>
      </c>
      <c r="H2204" s="34">
        <v>1000</v>
      </c>
    </row>
    <row r="2205" spans="2:8" s="31" customFormat="1" x14ac:dyDescent="0.2">
      <c r="B2205" s="27">
        <v>2202</v>
      </c>
      <c r="C2205" s="20" t="s">
        <v>4436</v>
      </c>
      <c r="D2205" s="20" t="s">
        <v>170</v>
      </c>
      <c r="E2205" s="20" t="s">
        <v>4437</v>
      </c>
      <c r="F2205" s="22">
        <v>44265</v>
      </c>
      <c r="G2205" s="22">
        <v>50474</v>
      </c>
      <c r="H2205" s="34">
        <v>1000</v>
      </c>
    </row>
    <row r="2206" spans="2:8" s="31" customFormat="1" x14ac:dyDescent="0.2">
      <c r="B2206" s="27">
        <v>2203</v>
      </c>
      <c r="C2206" s="20" t="s">
        <v>7807</v>
      </c>
      <c r="D2206" s="20" t="s">
        <v>170</v>
      </c>
      <c r="E2206" s="20" t="s">
        <v>7808</v>
      </c>
      <c r="F2206" s="22">
        <v>45364</v>
      </c>
      <c r="G2206" s="22">
        <v>50477</v>
      </c>
      <c r="H2206" s="34">
        <v>2000</v>
      </c>
    </row>
    <row r="2207" spans="2:8" s="31" customFormat="1" x14ac:dyDescent="0.2">
      <c r="B2207" s="27">
        <v>2204</v>
      </c>
      <c r="C2207" s="20" t="s">
        <v>7854</v>
      </c>
      <c r="D2207" s="20" t="s">
        <v>170</v>
      </c>
      <c r="E2207" s="20" t="s">
        <v>7855</v>
      </c>
      <c r="F2207" s="22">
        <v>45371</v>
      </c>
      <c r="G2207" s="22">
        <v>50484</v>
      </c>
      <c r="H2207" s="34">
        <v>2000</v>
      </c>
    </row>
    <row r="2208" spans="2:8" s="31" customFormat="1" x14ac:dyDescent="0.2">
      <c r="B2208" s="27">
        <v>2205</v>
      </c>
      <c r="C2208" s="20" t="s">
        <v>6123</v>
      </c>
      <c r="D2208" s="20" t="s">
        <v>170</v>
      </c>
      <c r="E2208" s="20" t="s">
        <v>6124</v>
      </c>
      <c r="F2208" s="22">
        <v>44902</v>
      </c>
      <c r="G2208" s="22">
        <v>50746</v>
      </c>
      <c r="H2208" s="34">
        <v>2000</v>
      </c>
    </row>
    <row r="2209" spans="2:8" s="31" customFormat="1" x14ac:dyDescent="0.2">
      <c r="B2209" s="27">
        <v>2206</v>
      </c>
      <c r="C2209" s="20" t="s">
        <v>7421</v>
      </c>
      <c r="D2209" s="20" t="s">
        <v>170</v>
      </c>
      <c r="E2209" s="20" t="s">
        <v>7422</v>
      </c>
      <c r="F2209" s="22">
        <v>45280</v>
      </c>
      <c r="G2209" s="22">
        <v>50759</v>
      </c>
      <c r="H2209" s="34">
        <v>2000</v>
      </c>
    </row>
    <row r="2210" spans="2:8" s="31" customFormat="1" x14ac:dyDescent="0.2">
      <c r="B2210" s="27">
        <v>2207</v>
      </c>
      <c r="C2210" s="21" t="s">
        <v>10384</v>
      </c>
      <c r="D2210" s="21" t="s">
        <v>170</v>
      </c>
      <c r="E2210" s="21" t="s">
        <v>10385</v>
      </c>
      <c r="F2210" s="23">
        <v>46022</v>
      </c>
      <c r="G2210" s="23">
        <v>50770</v>
      </c>
      <c r="H2210" s="35">
        <v>2000</v>
      </c>
    </row>
    <row r="2211" spans="2:8" s="31" customFormat="1" x14ac:dyDescent="0.2">
      <c r="B2211" s="27">
        <v>2208</v>
      </c>
      <c r="C2211" s="20" t="s">
        <v>7527</v>
      </c>
      <c r="D2211" s="20" t="s">
        <v>170</v>
      </c>
      <c r="E2211" s="20" t="s">
        <v>7528</v>
      </c>
      <c r="F2211" s="22">
        <v>45308</v>
      </c>
      <c r="G2211" s="22">
        <v>50787</v>
      </c>
      <c r="H2211" s="34">
        <v>2000</v>
      </c>
    </row>
    <row r="2212" spans="2:8" s="31" customFormat="1" x14ac:dyDescent="0.2">
      <c r="B2212" s="27">
        <v>2209</v>
      </c>
      <c r="C2212" s="20" t="s">
        <v>5268</v>
      </c>
      <c r="D2212" s="20" t="s">
        <v>170</v>
      </c>
      <c r="E2212" s="20" t="s">
        <v>5269</v>
      </c>
      <c r="F2212" s="22">
        <v>44586</v>
      </c>
      <c r="G2212" s="22">
        <v>50795</v>
      </c>
      <c r="H2212" s="34">
        <v>2500</v>
      </c>
    </row>
    <row r="2213" spans="2:8" s="31" customFormat="1" x14ac:dyDescent="0.2">
      <c r="B2213" s="27">
        <v>2210</v>
      </c>
      <c r="C2213" s="20" t="s">
        <v>5350</v>
      </c>
      <c r="D2213" s="20" t="s">
        <v>170</v>
      </c>
      <c r="E2213" s="20" t="s">
        <v>5351</v>
      </c>
      <c r="F2213" s="22">
        <v>44615</v>
      </c>
      <c r="G2213" s="22">
        <v>50824</v>
      </c>
      <c r="H2213" s="34">
        <v>2000</v>
      </c>
    </row>
    <row r="2214" spans="2:8" s="31" customFormat="1" x14ac:dyDescent="0.2">
      <c r="B2214" s="27">
        <v>2211</v>
      </c>
      <c r="C2214" s="20" t="s">
        <v>4383</v>
      </c>
      <c r="D2214" s="20" t="s">
        <v>170</v>
      </c>
      <c r="E2214" s="20" t="s">
        <v>4384</v>
      </c>
      <c r="F2214" s="22">
        <v>44251</v>
      </c>
      <c r="G2214" s="22">
        <v>50825</v>
      </c>
      <c r="H2214" s="34">
        <v>1000</v>
      </c>
    </row>
    <row r="2215" spans="2:8" s="31" customFormat="1" x14ac:dyDescent="0.2">
      <c r="B2215" s="27">
        <v>2212</v>
      </c>
      <c r="C2215" s="20" t="s">
        <v>7725</v>
      </c>
      <c r="D2215" s="20" t="s">
        <v>170</v>
      </c>
      <c r="E2215" s="20" t="s">
        <v>7726</v>
      </c>
      <c r="F2215" s="22">
        <v>45350</v>
      </c>
      <c r="G2215" s="22">
        <v>50829</v>
      </c>
      <c r="H2215" s="34">
        <v>2000</v>
      </c>
    </row>
    <row r="2216" spans="2:8" s="31" customFormat="1" x14ac:dyDescent="0.2">
      <c r="B2216" s="27">
        <v>2213</v>
      </c>
      <c r="C2216" s="20" t="s">
        <v>4438</v>
      </c>
      <c r="D2216" s="20" t="s">
        <v>170</v>
      </c>
      <c r="E2216" s="20" t="s">
        <v>4439</v>
      </c>
      <c r="F2216" s="22">
        <v>44265</v>
      </c>
      <c r="G2216" s="22">
        <v>50839</v>
      </c>
      <c r="H2216" s="34">
        <v>1000</v>
      </c>
    </row>
    <row r="2217" spans="2:8" s="31" customFormat="1" x14ac:dyDescent="0.2">
      <c r="B2217" s="27">
        <v>2214</v>
      </c>
      <c r="C2217" s="20" t="s">
        <v>4472</v>
      </c>
      <c r="D2217" s="20" t="s">
        <v>170</v>
      </c>
      <c r="E2217" s="20" t="s">
        <v>4473</v>
      </c>
      <c r="F2217" s="22">
        <v>44272</v>
      </c>
      <c r="G2217" s="22">
        <v>50846</v>
      </c>
      <c r="H2217" s="34">
        <v>1000</v>
      </c>
    </row>
    <row r="2218" spans="2:8" s="31" customFormat="1" x14ac:dyDescent="0.2">
      <c r="B2218" s="27">
        <v>2215</v>
      </c>
      <c r="C2218" s="20" t="s">
        <v>6143</v>
      </c>
      <c r="D2218" s="20" t="s">
        <v>170</v>
      </c>
      <c r="E2218" s="20" t="s">
        <v>6144</v>
      </c>
      <c r="F2218" s="22">
        <v>44909</v>
      </c>
      <c r="G2218" s="22">
        <v>51118</v>
      </c>
      <c r="H2218" s="34">
        <v>2000</v>
      </c>
    </row>
    <row r="2219" spans="2:8" s="31" customFormat="1" x14ac:dyDescent="0.2">
      <c r="B2219" s="27">
        <v>2216</v>
      </c>
      <c r="C2219" s="20" t="s">
        <v>7423</v>
      </c>
      <c r="D2219" s="20" t="s">
        <v>170</v>
      </c>
      <c r="E2219" s="20" t="s">
        <v>7424</v>
      </c>
      <c r="F2219" s="22">
        <v>45280</v>
      </c>
      <c r="G2219" s="22">
        <v>51124</v>
      </c>
      <c r="H2219" s="34">
        <v>2000</v>
      </c>
    </row>
    <row r="2220" spans="2:8" s="31" customFormat="1" x14ac:dyDescent="0.2">
      <c r="B2220" s="27">
        <v>2217</v>
      </c>
      <c r="C2220" s="20" t="s">
        <v>7529</v>
      </c>
      <c r="D2220" s="20" t="s">
        <v>170</v>
      </c>
      <c r="E2220" s="20" t="s">
        <v>7530</v>
      </c>
      <c r="F2220" s="22">
        <v>45308</v>
      </c>
      <c r="G2220" s="22">
        <v>51152</v>
      </c>
      <c r="H2220" s="34">
        <v>3000</v>
      </c>
    </row>
    <row r="2221" spans="2:8" s="31" customFormat="1" x14ac:dyDescent="0.2">
      <c r="B2221" s="27">
        <v>2218</v>
      </c>
      <c r="C2221" s="20" t="s">
        <v>5249</v>
      </c>
      <c r="D2221" s="20" t="s">
        <v>170</v>
      </c>
      <c r="E2221" s="20" t="s">
        <v>5250</v>
      </c>
      <c r="F2221" s="22">
        <v>44580</v>
      </c>
      <c r="G2221" s="22">
        <v>51154</v>
      </c>
      <c r="H2221" s="34">
        <v>1000</v>
      </c>
    </row>
    <row r="2222" spans="2:8" s="31" customFormat="1" x14ac:dyDescent="0.2">
      <c r="B2222" s="27">
        <v>2219</v>
      </c>
      <c r="C2222" s="20" t="s">
        <v>7694</v>
      </c>
      <c r="D2222" s="20" t="s">
        <v>170</v>
      </c>
      <c r="E2222" s="20" t="s">
        <v>7695</v>
      </c>
      <c r="F2222" s="22">
        <v>45343</v>
      </c>
      <c r="G2222" s="22">
        <v>51187</v>
      </c>
      <c r="H2222" s="34">
        <v>1000</v>
      </c>
    </row>
    <row r="2223" spans="2:8" s="31" customFormat="1" x14ac:dyDescent="0.2">
      <c r="B2223" s="27">
        <v>2220</v>
      </c>
      <c r="C2223" s="20" t="s">
        <v>4385</v>
      </c>
      <c r="D2223" s="20" t="s">
        <v>170</v>
      </c>
      <c r="E2223" s="20" t="s">
        <v>4386</v>
      </c>
      <c r="F2223" s="22">
        <v>44251</v>
      </c>
      <c r="G2223" s="22">
        <v>51190</v>
      </c>
      <c r="H2223" s="34">
        <v>1000</v>
      </c>
    </row>
    <row r="2224" spans="2:8" s="31" customFormat="1" x14ac:dyDescent="0.2">
      <c r="B2224" s="27">
        <v>2221</v>
      </c>
      <c r="C2224" s="20" t="s">
        <v>4474</v>
      </c>
      <c r="D2224" s="20" t="s">
        <v>170</v>
      </c>
      <c r="E2224" s="20" t="s">
        <v>4475</v>
      </c>
      <c r="F2224" s="22">
        <v>44272</v>
      </c>
      <c r="G2224" s="22">
        <v>51212</v>
      </c>
      <c r="H2224" s="34">
        <v>1000</v>
      </c>
    </row>
    <row r="2225" spans="2:8" s="31" customFormat="1" x14ac:dyDescent="0.2">
      <c r="B2225" s="27">
        <v>2222</v>
      </c>
      <c r="C2225" s="20" t="s">
        <v>6145</v>
      </c>
      <c r="D2225" s="20" t="s">
        <v>170</v>
      </c>
      <c r="E2225" s="20" t="s">
        <v>6146</v>
      </c>
      <c r="F2225" s="22">
        <v>44909</v>
      </c>
      <c r="G2225" s="22">
        <v>51484</v>
      </c>
      <c r="H2225" s="34">
        <v>2000</v>
      </c>
    </row>
    <row r="2226" spans="2:8" s="31" customFormat="1" x14ac:dyDescent="0.2">
      <c r="B2226" s="27">
        <v>2223</v>
      </c>
      <c r="C2226" s="20" t="s">
        <v>8820</v>
      </c>
      <c r="D2226" s="20" t="s">
        <v>170</v>
      </c>
      <c r="E2226" s="20" t="s">
        <v>8821</v>
      </c>
      <c r="F2226" s="22">
        <v>45652</v>
      </c>
      <c r="G2226" s="22">
        <v>51496</v>
      </c>
      <c r="H2226" s="34">
        <v>2000</v>
      </c>
    </row>
    <row r="2227" spans="2:8" s="31" customFormat="1" x14ac:dyDescent="0.2">
      <c r="B2227" s="27">
        <v>2224</v>
      </c>
      <c r="C2227" s="20" t="s">
        <v>7559</v>
      </c>
      <c r="D2227" s="20" t="s">
        <v>170</v>
      </c>
      <c r="E2227" s="20" t="s">
        <v>7560</v>
      </c>
      <c r="F2227" s="22">
        <v>45315</v>
      </c>
      <c r="G2227" s="22">
        <v>51525</v>
      </c>
      <c r="H2227" s="34">
        <v>2000</v>
      </c>
    </row>
    <row r="2228" spans="2:8" s="31" customFormat="1" x14ac:dyDescent="0.2">
      <c r="B2228" s="27">
        <v>2225</v>
      </c>
      <c r="C2228" s="20" t="s">
        <v>8953</v>
      </c>
      <c r="D2228" s="20" t="s">
        <v>170</v>
      </c>
      <c r="E2228" s="20" t="s">
        <v>8954</v>
      </c>
      <c r="F2228" s="22">
        <v>45686</v>
      </c>
      <c r="G2228" s="22">
        <v>51530</v>
      </c>
      <c r="H2228" s="34">
        <v>2000</v>
      </c>
    </row>
    <row r="2229" spans="2:8" s="31" customFormat="1" x14ac:dyDescent="0.2">
      <c r="B2229" s="27">
        <v>2226</v>
      </c>
      <c r="C2229" s="20" t="s">
        <v>6125</v>
      </c>
      <c r="D2229" s="20" t="s">
        <v>170</v>
      </c>
      <c r="E2229" s="20" t="s">
        <v>6126</v>
      </c>
      <c r="F2229" s="22">
        <v>44902</v>
      </c>
      <c r="G2229" s="22">
        <v>51842</v>
      </c>
      <c r="H2229" s="34">
        <v>2000</v>
      </c>
    </row>
    <row r="2230" spans="2:8" s="31" customFormat="1" x14ac:dyDescent="0.2">
      <c r="B2230" s="27">
        <v>2227</v>
      </c>
      <c r="C2230" s="20" t="s">
        <v>8853</v>
      </c>
      <c r="D2230" s="20" t="s">
        <v>170</v>
      </c>
      <c r="E2230" s="20" t="s">
        <v>8854</v>
      </c>
      <c r="F2230" s="22">
        <v>45658</v>
      </c>
      <c r="G2230" s="22">
        <v>51867</v>
      </c>
      <c r="H2230" s="34">
        <f>2000+2000</f>
        <v>4000</v>
      </c>
    </row>
    <row r="2231" spans="2:8" s="31" customFormat="1" x14ac:dyDescent="0.2">
      <c r="B2231" s="27">
        <v>2228</v>
      </c>
      <c r="C2231" s="20" t="s">
        <v>7561</v>
      </c>
      <c r="D2231" s="20" t="s">
        <v>170</v>
      </c>
      <c r="E2231" s="20" t="s">
        <v>7562</v>
      </c>
      <c r="F2231" s="22">
        <v>45315</v>
      </c>
      <c r="G2231" s="22">
        <v>51890</v>
      </c>
      <c r="H2231" s="34">
        <v>3000</v>
      </c>
    </row>
    <row r="2232" spans="2:8" s="31" customFormat="1" x14ac:dyDescent="0.2">
      <c r="B2232" s="27">
        <v>2229</v>
      </c>
      <c r="C2232" s="20" t="s">
        <v>6084</v>
      </c>
      <c r="D2232" s="20" t="s">
        <v>170</v>
      </c>
      <c r="E2232" s="20" t="s">
        <v>6085</v>
      </c>
      <c r="F2232" s="22">
        <v>44888</v>
      </c>
      <c r="G2232" s="22">
        <v>52193</v>
      </c>
      <c r="H2232" s="34">
        <v>4000</v>
      </c>
    </row>
    <row r="2233" spans="2:8" s="31" customFormat="1" x14ac:dyDescent="0.2">
      <c r="B2233" s="27">
        <v>2230</v>
      </c>
      <c r="C2233" s="20" t="s">
        <v>6114</v>
      </c>
      <c r="D2233" s="20" t="s">
        <v>170</v>
      </c>
      <c r="E2233" s="20" t="s">
        <v>6115</v>
      </c>
      <c r="F2233" s="22">
        <v>44895</v>
      </c>
      <c r="G2233" s="22">
        <v>52200</v>
      </c>
      <c r="H2233" s="34">
        <v>2000</v>
      </c>
    </row>
    <row r="2234" spans="2:8" s="31" customFormat="1" x14ac:dyDescent="0.2">
      <c r="B2234" s="27">
        <v>2231</v>
      </c>
      <c r="C2234" s="20" t="s">
        <v>8855</v>
      </c>
      <c r="D2234" s="20" t="s">
        <v>170</v>
      </c>
      <c r="E2234" s="20" t="s">
        <v>8856</v>
      </c>
      <c r="F2234" s="22">
        <v>45658</v>
      </c>
      <c r="G2234" s="22">
        <v>52232</v>
      </c>
      <c r="H2234" s="34">
        <v>2000</v>
      </c>
    </row>
    <row r="2235" spans="2:8" s="31" customFormat="1" x14ac:dyDescent="0.2">
      <c r="B2235" s="27">
        <v>2232</v>
      </c>
      <c r="C2235" s="20" t="s">
        <v>456</v>
      </c>
      <c r="D2235" s="20" t="s">
        <v>45</v>
      </c>
      <c r="E2235" s="20" t="s">
        <v>457</v>
      </c>
      <c r="F2235" s="22">
        <v>42438</v>
      </c>
      <c r="G2235" s="22">
        <v>46090</v>
      </c>
      <c r="H2235" s="34">
        <v>500</v>
      </c>
    </row>
    <row r="2236" spans="2:8" s="31" customFormat="1" x14ac:dyDescent="0.2">
      <c r="B2236" s="27">
        <v>2233</v>
      </c>
      <c r="C2236" s="20" t="s">
        <v>482</v>
      </c>
      <c r="D2236" s="20" t="s">
        <v>45</v>
      </c>
      <c r="E2236" s="20" t="s">
        <v>483</v>
      </c>
      <c r="F2236" s="22">
        <v>42452</v>
      </c>
      <c r="G2236" s="22">
        <v>46104</v>
      </c>
      <c r="H2236" s="34">
        <v>500</v>
      </c>
    </row>
    <row r="2237" spans="2:8" s="31" customFormat="1" x14ac:dyDescent="0.2">
      <c r="B2237" s="27">
        <v>2234</v>
      </c>
      <c r="C2237" s="20" t="s">
        <v>494</v>
      </c>
      <c r="D2237" s="20" t="s">
        <v>45</v>
      </c>
      <c r="E2237" s="20" t="s">
        <v>495</v>
      </c>
      <c r="F2237" s="22">
        <v>42480</v>
      </c>
      <c r="G2237" s="22">
        <v>46132</v>
      </c>
      <c r="H2237" s="34">
        <v>500</v>
      </c>
    </row>
    <row r="2238" spans="2:8" s="31" customFormat="1" x14ac:dyDescent="0.2">
      <c r="B2238" s="27">
        <v>2235</v>
      </c>
      <c r="C2238" s="20" t="s">
        <v>515</v>
      </c>
      <c r="D2238" s="20" t="s">
        <v>45</v>
      </c>
      <c r="E2238" s="20" t="s">
        <v>516</v>
      </c>
      <c r="F2238" s="22">
        <v>42487</v>
      </c>
      <c r="G2238" s="22">
        <v>46139</v>
      </c>
      <c r="H2238" s="34">
        <v>500</v>
      </c>
    </row>
    <row r="2239" spans="2:8" s="31" customFormat="1" x14ac:dyDescent="0.2">
      <c r="B2239" s="27">
        <v>2236</v>
      </c>
      <c r="C2239" s="20" t="s">
        <v>529</v>
      </c>
      <c r="D2239" s="20" t="s">
        <v>45</v>
      </c>
      <c r="E2239" s="20" t="s">
        <v>495</v>
      </c>
      <c r="F2239" s="22">
        <v>42501</v>
      </c>
      <c r="G2239" s="22">
        <v>46153</v>
      </c>
      <c r="H2239" s="34">
        <v>1800</v>
      </c>
    </row>
    <row r="2240" spans="2:8" s="31" customFormat="1" x14ac:dyDescent="0.2">
      <c r="B2240" s="27">
        <v>2237</v>
      </c>
      <c r="C2240" s="20" t="s">
        <v>557</v>
      </c>
      <c r="D2240" s="20" t="s">
        <v>45</v>
      </c>
      <c r="E2240" s="20" t="s">
        <v>558</v>
      </c>
      <c r="F2240" s="22">
        <v>42536</v>
      </c>
      <c r="G2240" s="22">
        <v>46188</v>
      </c>
      <c r="H2240" s="34">
        <v>1000</v>
      </c>
    </row>
    <row r="2241" spans="2:8" s="31" customFormat="1" x14ac:dyDescent="0.2">
      <c r="B2241" s="27">
        <v>2238</v>
      </c>
      <c r="C2241" s="20" t="s">
        <v>580</v>
      </c>
      <c r="D2241" s="20" t="s">
        <v>45</v>
      </c>
      <c r="E2241" s="20" t="s">
        <v>495</v>
      </c>
      <c r="F2241" s="22">
        <v>42550</v>
      </c>
      <c r="G2241" s="22">
        <v>46202</v>
      </c>
      <c r="H2241" s="34">
        <v>500</v>
      </c>
    </row>
    <row r="2242" spans="2:8" s="31" customFormat="1" x14ac:dyDescent="0.2">
      <c r="B2242" s="27">
        <v>2239</v>
      </c>
      <c r="C2242" s="20" t="s">
        <v>609</v>
      </c>
      <c r="D2242" s="20" t="s">
        <v>45</v>
      </c>
      <c r="E2242" s="20" t="s">
        <v>610</v>
      </c>
      <c r="F2242" s="22">
        <v>42578</v>
      </c>
      <c r="G2242" s="22">
        <v>46230</v>
      </c>
      <c r="H2242" s="34">
        <v>500</v>
      </c>
    </row>
    <row r="2243" spans="2:8" s="31" customFormat="1" x14ac:dyDescent="0.2">
      <c r="B2243" s="27">
        <v>2240</v>
      </c>
      <c r="C2243" s="20" t="s">
        <v>627</v>
      </c>
      <c r="D2243" s="20" t="s">
        <v>45</v>
      </c>
      <c r="E2243" s="20" t="s">
        <v>628</v>
      </c>
      <c r="F2243" s="22">
        <v>42591</v>
      </c>
      <c r="G2243" s="22">
        <v>46243</v>
      </c>
      <c r="H2243" s="34">
        <v>1500</v>
      </c>
    </row>
    <row r="2244" spans="2:8" s="31" customFormat="1" x14ac:dyDescent="0.2">
      <c r="B2244" s="27">
        <v>2241</v>
      </c>
      <c r="C2244" s="20" t="s">
        <v>653</v>
      </c>
      <c r="D2244" s="20" t="s">
        <v>45</v>
      </c>
      <c r="E2244" s="20" t="s">
        <v>654</v>
      </c>
      <c r="F2244" s="22">
        <v>42606</v>
      </c>
      <c r="G2244" s="22">
        <v>46258</v>
      </c>
      <c r="H2244" s="34">
        <v>2300</v>
      </c>
    </row>
    <row r="2245" spans="2:8" s="31" customFormat="1" x14ac:dyDescent="0.2">
      <c r="B2245" s="27">
        <v>2242</v>
      </c>
      <c r="C2245" s="20" t="s">
        <v>731</v>
      </c>
      <c r="D2245" s="20" t="s">
        <v>45</v>
      </c>
      <c r="E2245" s="20" t="s">
        <v>732</v>
      </c>
      <c r="F2245" s="22">
        <v>42656</v>
      </c>
      <c r="G2245" s="22">
        <v>46308</v>
      </c>
      <c r="H2245" s="34">
        <v>750</v>
      </c>
    </row>
    <row r="2246" spans="2:8" s="31" customFormat="1" x14ac:dyDescent="0.2">
      <c r="B2246" s="27">
        <v>2243</v>
      </c>
      <c r="C2246" s="20" t="s">
        <v>794</v>
      </c>
      <c r="D2246" s="20" t="s">
        <v>45</v>
      </c>
      <c r="E2246" s="20" t="s">
        <v>795</v>
      </c>
      <c r="F2246" s="22">
        <v>42683</v>
      </c>
      <c r="G2246" s="22">
        <v>46335</v>
      </c>
      <c r="H2246" s="34">
        <v>1000</v>
      </c>
    </row>
    <row r="2247" spans="2:8" s="31" customFormat="1" x14ac:dyDescent="0.2">
      <c r="B2247" s="27">
        <v>2244</v>
      </c>
      <c r="C2247" s="20" t="s">
        <v>828</v>
      </c>
      <c r="D2247" s="20" t="s">
        <v>45</v>
      </c>
      <c r="E2247" s="20" t="s">
        <v>829</v>
      </c>
      <c r="F2247" s="22">
        <v>42697</v>
      </c>
      <c r="G2247" s="22">
        <v>46349</v>
      </c>
      <c r="H2247" s="34">
        <v>1500</v>
      </c>
    </row>
    <row r="2248" spans="2:8" s="31" customFormat="1" x14ac:dyDescent="0.2">
      <c r="B2248" s="27">
        <v>2245</v>
      </c>
      <c r="C2248" s="20" t="s">
        <v>898</v>
      </c>
      <c r="D2248" s="20" t="s">
        <v>45</v>
      </c>
      <c r="E2248" s="20" t="s">
        <v>899</v>
      </c>
      <c r="F2248" s="22">
        <v>42732</v>
      </c>
      <c r="G2248" s="22">
        <v>46384</v>
      </c>
      <c r="H2248" s="34">
        <v>1050</v>
      </c>
    </row>
    <row r="2249" spans="2:8" s="31" customFormat="1" x14ac:dyDescent="0.2">
      <c r="B2249" s="27">
        <v>2246</v>
      </c>
      <c r="C2249" s="20" t="s">
        <v>916</v>
      </c>
      <c r="D2249" s="20" t="s">
        <v>45</v>
      </c>
      <c r="E2249" s="20" t="s">
        <v>917</v>
      </c>
      <c r="F2249" s="22">
        <v>42746</v>
      </c>
      <c r="G2249" s="22">
        <v>46398</v>
      </c>
      <c r="H2249" s="34">
        <v>1500</v>
      </c>
    </row>
    <row r="2250" spans="2:8" s="31" customFormat="1" x14ac:dyDescent="0.2">
      <c r="B2250" s="27">
        <v>2247</v>
      </c>
      <c r="C2250" s="20" t="s">
        <v>1010</v>
      </c>
      <c r="D2250" s="20" t="s">
        <v>45</v>
      </c>
      <c r="E2250" s="20" t="s">
        <v>1011</v>
      </c>
      <c r="F2250" s="22">
        <v>42795</v>
      </c>
      <c r="G2250" s="22">
        <v>46447</v>
      </c>
      <c r="H2250" s="34">
        <v>1500</v>
      </c>
    </row>
    <row r="2251" spans="2:8" s="31" customFormat="1" x14ac:dyDescent="0.2">
      <c r="B2251" s="27">
        <v>2248</v>
      </c>
      <c r="C2251" s="20" t="s">
        <v>1046</v>
      </c>
      <c r="D2251" s="20" t="s">
        <v>45</v>
      </c>
      <c r="E2251" s="20" t="s">
        <v>1047</v>
      </c>
      <c r="F2251" s="22">
        <v>42809</v>
      </c>
      <c r="G2251" s="22">
        <v>46461</v>
      </c>
      <c r="H2251" s="34">
        <v>1400</v>
      </c>
    </row>
    <row r="2252" spans="2:8" s="31" customFormat="1" x14ac:dyDescent="0.2">
      <c r="B2252" s="27">
        <v>2249</v>
      </c>
      <c r="C2252" s="20" t="s">
        <v>4494</v>
      </c>
      <c r="D2252" s="20" t="s">
        <v>45</v>
      </c>
      <c r="E2252" s="20" t="s">
        <v>4495</v>
      </c>
      <c r="F2252" s="22">
        <v>44279</v>
      </c>
      <c r="G2252" s="22">
        <v>46470</v>
      </c>
      <c r="H2252" s="34">
        <v>1000</v>
      </c>
    </row>
    <row r="2253" spans="2:8" s="31" customFormat="1" x14ac:dyDescent="0.2">
      <c r="B2253" s="27">
        <v>2250</v>
      </c>
      <c r="C2253" s="20" t="s">
        <v>1099</v>
      </c>
      <c r="D2253" s="20" t="s">
        <v>45</v>
      </c>
      <c r="E2253" s="20" t="s">
        <v>1100</v>
      </c>
      <c r="F2253" s="22">
        <v>42837</v>
      </c>
      <c r="G2253" s="22">
        <v>46489</v>
      </c>
      <c r="H2253" s="34">
        <v>2000</v>
      </c>
    </row>
    <row r="2254" spans="2:8" s="31" customFormat="1" x14ac:dyDescent="0.2">
      <c r="B2254" s="27">
        <v>2251</v>
      </c>
      <c r="C2254" s="20" t="s">
        <v>1124</v>
      </c>
      <c r="D2254" s="20" t="s">
        <v>45</v>
      </c>
      <c r="E2254" s="20" t="s">
        <v>1125</v>
      </c>
      <c r="F2254" s="22">
        <v>42866</v>
      </c>
      <c r="G2254" s="22">
        <v>46518</v>
      </c>
      <c r="H2254" s="34">
        <v>1000</v>
      </c>
    </row>
    <row r="2255" spans="2:8" s="31" customFormat="1" x14ac:dyDescent="0.2">
      <c r="B2255" s="27">
        <v>2252</v>
      </c>
      <c r="C2255" s="20" t="s">
        <v>1165</v>
      </c>
      <c r="D2255" s="20" t="s">
        <v>45</v>
      </c>
      <c r="E2255" s="20" t="s">
        <v>1166</v>
      </c>
      <c r="F2255" s="22">
        <v>42900</v>
      </c>
      <c r="G2255" s="22">
        <v>46552</v>
      </c>
      <c r="H2255" s="34">
        <v>500</v>
      </c>
    </row>
    <row r="2256" spans="2:8" s="31" customFormat="1" x14ac:dyDescent="0.2">
      <c r="B2256" s="27">
        <v>2253</v>
      </c>
      <c r="C2256" s="20" t="s">
        <v>1189</v>
      </c>
      <c r="D2256" s="20" t="s">
        <v>45</v>
      </c>
      <c r="E2256" s="20" t="s">
        <v>1190</v>
      </c>
      <c r="F2256" s="22">
        <v>42914</v>
      </c>
      <c r="G2256" s="22">
        <v>46566</v>
      </c>
      <c r="H2256" s="34">
        <v>500</v>
      </c>
    </row>
    <row r="2257" spans="2:8" s="31" customFormat="1" x14ac:dyDescent="0.2">
      <c r="B2257" s="27">
        <v>2254</v>
      </c>
      <c r="C2257" s="20" t="s">
        <v>1215</v>
      </c>
      <c r="D2257" s="20" t="s">
        <v>45</v>
      </c>
      <c r="E2257" s="20" t="s">
        <v>1216</v>
      </c>
      <c r="F2257" s="22">
        <v>42928</v>
      </c>
      <c r="G2257" s="22">
        <v>46580</v>
      </c>
      <c r="H2257" s="34">
        <v>500</v>
      </c>
    </row>
    <row r="2258" spans="2:8" s="31" customFormat="1" x14ac:dyDescent="0.2">
      <c r="B2258" s="27">
        <v>2255</v>
      </c>
      <c r="C2258" s="20" t="s">
        <v>1236</v>
      </c>
      <c r="D2258" s="20" t="s">
        <v>45</v>
      </c>
      <c r="E2258" s="20" t="s">
        <v>1237</v>
      </c>
      <c r="F2258" s="22">
        <v>42942</v>
      </c>
      <c r="G2258" s="22">
        <v>46594</v>
      </c>
      <c r="H2258" s="34">
        <v>1000</v>
      </c>
    </row>
    <row r="2259" spans="2:8" s="31" customFormat="1" x14ac:dyDescent="0.2">
      <c r="B2259" s="27">
        <v>2256</v>
      </c>
      <c r="C2259" s="20" t="s">
        <v>3477</v>
      </c>
      <c r="D2259" s="20" t="s">
        <v>45</v>
      </c>
      <c r="E2259" s="20" t="s">
        <v>3478</v>
      </c>
      <c r="F2259" s="22">
        <v>43957</v>
      </c>
      <c r="G2259" s="22">
        <v>46697</v>
      </c>
      <c r="H2259" s="34">
        <v>500</v>
      </c>
    </row>
    <row r="2260" spans="2:8" s="31" customFormat="1" x14ac:dyDescent="0.2">
      <c r="B2260" s="27">
        <v>2257</v>
      </c>
      <c r="C2260" s="20" t="s">
        <v>3507</v>
      </c>
      <c r="D2260" s="20" t="s">
        <v>45</v>
      </c>
      <c r="E2260" s="20" t="s">
        <v>3508</v>
      </c>
      <c r="F2260" s="22">
        <v>43971</v>
      </c>
      <c r="G2260" s="22">
        <v>46711</v>
      </c>
      <c r="H2260" s="34">
        <v>500</v>
      </c>
    </row>
    <row r="2261" spans="2:8" s="31" customFormat="1" x14ac:dyDescent="0.2">
      <c r="B2261" s="27">
        <v>2258</v>
      </c>
      <c r="C2261" s="20" t="s">
        <v>4113</v>
      </c>
      <c r="D2261" s="20" t="s">
        <v>45</v>
      </c>
      <c r="E2261" s="20" t="s">
        <v>4114</v>
      </c>
      <c r="F2261" s="22">
        <v>44167</v>
      </c>
      <c r="G2261" s="22">
        <v>46723</v>
      </c>
      <c r="H2261" s="34">
        <v>2000</v>
      </c>
    </row>
    <row r="2262" spans="2:8" s="31" customFormat="1" x14ac:dyDescent="0.2">
      <c r="B2262" s="27">
        <v>2259</v>
      </c>
      <c r="C2262" s="20" t="s">
        <v>4185</v>
      </c>
      <c r="D2262" s="20" t="s">
        <v>45</v>
      </c>
      <c r="E2262" s="20" t="s">
        <v>4186</v>
      </c>
      <c r="F2262" s="22">
        <v>44195</v>
      </c>
      <c r="G2262" s="22">
        <v>46751</v>
      </c>
      <c r="H2262" s="34">
        <v>1000</v>
      </c>
    </row>
    <row r="2263" spans="2:8" s="31" customFormat="1" x14ac:dyDescent="0.2">
      <c r="B2263" s="27">
        <v>2260</v>
      </c>
      <c r="C2263" s="20" t="s">
        <v>1557</v>
      </c>
      <c r="D2263" s="20" t="s">
        <v>45</v>
      </c>
      <c r="E2263" s="20" t="s">
        <v>1558</v>
      </c>
      <c r="F2263" s="22">
        <v>43110</v>
      </c>
      <c r="G2263" s="22">
        <v>46762</v>
      </c>
      <c r="H2263" s="34">
        <v>1000</v>
      </c>
    </row>
    <row r="2264" spans="2:8" s="31" customFormat="1" x14ac:dyDescent="0.2">
      <c r="B2264" s="27">
        <v>2261</v>
      </c>
      <c r="C2264" s="20" t="s">
        <v>1621</v>
      </c>
      <c r="D2264" s="20" t="s">
        <v>45</v>
      </c>
      <c r="E2264" s="20" t="s">
        <v>1622</v>
      </c>
      <c r="F2264" s="22">
        <v>43138</v>
      </c>
      <c r="G2264" s="22">
        <v>46790</v>
      </c>
      <c r="H2264" s="34">
        <v>1500</v>
      </c>
    </row>
    <row r="2265" spans="2:8" s="31" customFormat="1" x14ac:dyDescent="0.2">
      <c r="B2265" s="27">
        <v>2262</v>
      </c>
      <c r="C2265" s="20" t="s">
        <v>1652</v>
      </c>
      <c r="D2265" s="20" t="s">
        <v>45</v>
      </c>
      <c r="E2265" s="20" t="s">
        <v>1653</v>
      </c>
      <c r="F2265" s="22">
        <v>43152</v>
      </c>
      <c r="G2265" s="22">
        <v>46804</v>
      </c>
      <c r="H2265" s="34">
        <v>1000</v>
      </c>
    </row>
    <row r="2266" spans="2:8" s="31" customFormat="1" x14ac:dyDescent="0.2">
      <c r="B2266" s="27">
        <v>2263</v>
      </c>
      <c r="C2266" s="20" t="s">
        <v>1678</v>
      </c>
      <c r="D2266" s="20" t="s">
        <v>45</v>
      </c>
      <c r="E2266" s="20" t="s">
        <v>1679</v>
      </c>
      <c r="F2266" s="22">
        <v>43159</v>
      </c>
      <c r="G2266" s="22">
        <v>46811</v>
      </c>
      <c r="H2266" s="34">
        <v>1000</v>
      </c>
    </row>
    <row r="2267" spans="2:8" s="31" customFormat="1" x14ac:dyDescent="0.2">
      <c r="B2267" s="27">
        <v>2264</v>
      </c>
      <c r="C2267" s="20" t="s">
        <v>4410</v>
      </c>
      <c r="D2267" s="20" t="s">
        <v>45</v>
      </c>
      <c r="E2267" s="20" t="s">
        <v>4411</v>
      </c>
      <c r="F2267" s="22">
        <v>44258</v>
      </c>
      <c r="G2267" s="22">
        <v>46815</v>
      </c>
      <c r="H2267" s="34">
        <v>1000</v>
      </c>
    </row>
    <row r="2268" spans="2:8" s="31" customFormat="1" x14ac:dyDescent="0.2">
      <c r="B2268" s="27">
        <v>2265</v>
      </c>
      <c r="C2268" s="20" t="s">
        <v>1740</v>
      </c>
      <c r="D2268" s="20" t="s">
        <v>45</v>
      </c>
      <c r="E2268" s="20" t="s">
        <v>1741</v>
      </c>
      <c r="F2268" s="22">
        <v>43180</v>
      </c>
      <c r="G2268" s="22">
        <v>46833</v>
      </c>
      <c r="H2268" s="34">
        <v>1000</v>
      </c>
    </row>
    <row r="2269" spans="2:8" s="31" customFormat="1" x14ac:dyDescent="0.2">
      <c r="B2269" s="27">
        <v>2266</v>
      </c>
      <c r="C2269" s="20" t="s">
        <v>1775</v>
      </c>
      <c r="D2269" s="20" t="s">
        <v>45</v>
      </c>
      <c r="E2269" s="20" t="s">
        <v>1776</v>
      </c>
      <c r="F2269" s="22">
        <v>43201</v>
      </c>
      <c r="G2269" s="22">
        <v>46854</v>
      </c>
      <c r="H2269" s="34">
        <v>3500</v>
      </c>
    </row>
    <row r="2270" spans="2:8" s="31" customFormat="1" x14ac:dyDescent="0.2">
      <c r="B2270" s="27">
        <v>2267</v>
      </c>
      <c r="C2270" s="20" t="s">
        <v>1839</v>
      </c>
      <c r="D2270" s="20" t="s">
        <v>45</v>
      </c>
      <c r="E2270" s="20" t="s">
        <v>1840</v>
      </c>
      <c r="F2270" s="22">
        <v>43250</v>
      </c>
      <c r="G2270" s="22">
        <v>46903</v>
      </c>
      <c r="H2270" s="34">
        <v>1000</v>
      </c>
    </row>
    <row r="2271" spans="2:8" s="31" customFormat="1" x14ac:dyDescent="0.2">
      <c r="B2271" s="27">
        <v>2268</v>
      </c>
      <c r="C2271" s="20" t="s">
        <v>1847</v>
      </c>
      <c r="D2271" s="20" t="s">
        <v>45</v>
      </c>
      <c r="E2271" s="20" t="s">
        <v>1848</v>
      </c>
      <c r="F2271" s="22">
        <v>43257</v>
      </c>
      <c r="G2271" s="22">
        <v>46910</v>
      </c>
      <c r="H2271" s="34">
        <v>1000</v>
      </c>
    </row>
    <row r="2272" spans="2:8" s="31" customFormat="1" x14ac:dyDescent="0.2">
      <c r="B2272" s="27">
        <v>2269</v>
      </c>
      <c r="C2272" s="20" t="s">
        <v>3547</v>
      </c>
      <c r="D2272" s="20" t="s">
        <v>45</v>
      </c>
      <c r="E2272" s="20" t="s">
        <v>3548</v>
      </c>
      <c r="F2272" s="22">
        <v>43992</v>
      </c>
      <c r="G2272" s="22">
        <v>46914</v>
      </c>
      <c r="H2272" s="34">
        <v>700</v>
      </c>
    </row>
    <row r="2273" spans="2:8" s="31" customFormat="1" x14ac:dyDescent="0.2">
      <c r="B2273" s="27">
        <v>2270</v>
      </c>
      <c r="C2273" s="20" t="s">
        <v>1922</v>
      </c>
      <c r="D2273" s="20" t="s">
        <v>45</v>
      </c>
      <c r="E2273" s="20" t="s">
        <v>1923</v>
      </c>
      <c r="F2273" s="22">
        <v>43306</v>
      </c>
      <c r="G2273" s="22">
        <v>46959</v>
      </c>
      <c r="H2273" s="34">
        <v>1000</v>
      </c>
    </row>
    <row r="2274" spans="2:8" s="31" customFormat="1" x14ac:dyDescent="0.2">
      <c r="B2274" s="27">
        <v>2271</v>
      </c>
      <c r="C2274" s="20" t="s">
        <v>1934</v>
      </c>
      <c r="D2274" s="20" t="s">
        <v>45</v>
      </c>
      <c r="E2274" s="20" t="s">
        <v>1935</v>
      </c>
      <c r="F2274" s="22">
        <v>43313</v>
      </c>
      <c r="G2274" s="22">
        <v>46966</v>
      </c>
      <c r="H2274" s="34">
        <v>1000</v>
      </c>
    </row>
    <row r="2275" spans="2:8" s="31" customFormat="1" x14ac:dyDescent="0.2">
      <c r="B2275" s="27">
        <v>2272</v>
      </c>
      <c r="C2275" s="20" t="s">
        <v>1967</v>
      </c>
      <c r="D2275" s="20" t="s">
        <v>45</v>
      </c>
      <c r="E2275" s="20" t="s">
        <v>1968</v>
      </c>
      <c r="F2275" s="22">
        <v>43333</v>
      </c>
      <c r="G2275" s="22">
        <v>46986</v>
      </c>
      <c r="H2275" s="34">
        <v>500</v>
      </c>
    </row>
    <row r="2276" spans="2:8" s="31" customFormat="1" x14ac:dyDescent="0.2">
      <c r="B2276" s="27">
        <v>2273</v>
      </c>
      <c r="C2276" s="20" t="s">
        <v>2144</v>
      </c>
      <c r="D2276" s="20" t="s">
        <v>45</v>
      </c>
      <c r="E2276" s="20" t="s">
        <v>2145</v>
      </c>
      <c r="F2276" s="22">
        <v>43432</v>
      </c>
      <c r="G2276" s="22">
        <v>47085</v>
      </c>
      <c r="H2276" s="34">
        <v>1500</v>
      </c>
    </row>
    <row r="2277" spans="2:8" s="31" customFormat="1" x14ac:dyDescent="0.2">
      <c r="B2277" s="27">
        <v>2274</v>
      </c>
      <c r="C2277" s="20" t="s">
        <v>2162</v>
      </c>
      <c r="D2277" s="20" t="s">
        <v>45</v>
      </c>
      <c r="E2277" s="20" t="s">
        <v>2163</v>
      </c>
      <c r="F2277" s="22">
        <v>43439</v>
      </c>
      <c r="G2277" s="22">
        <v>47092</v>
      </c>
      <c r="H2277" s="34">
        <v>800</v>
      </c>
    </row>
    <row r="2278" spans="2:8" s="31" customFormat="1" x14ac:dyDescent="0.2">
      <c r="B2278" s="27">
        <v>2275</v>
      </c>
      <c r="C2278" s="20" t="s">
        <v>2196</v>
      </c>
      <c r="D2278" s="20" t="s">
        <v>45</v>
      </c>
      <c r="E2278" s="20" t="s">
        <v>2197</v>
      </c>
      <c r="F2278" s="22">
        <v>43453</v>
      </c>
      <c r="G2278" s="22">
        <v>47106</v>
      </c>
      <c r="H2278" s="34">
        <v>1000</v>
      </c>
    </row>
    <row r="2279" spans="2:8" s="31" customFormat="1" x14ac:dyDescent="0.2">
      <c r="B2279" s="27">
        <v>2276</v>
      </c>
      <c r="C2279" s="20" t="s">
        <v>2316</v>
      </c>
      <c r="D2279" s="20" t="s">
        <v>45</v>
      </c>
      <c r="E2279" s="20" t="s">
        <v>2317</v>
      </c>
      <c r="F2279" s="22">
        <v>43502</v>
      </c>
      <c r="G2279" s="22">
        <v>47155</v>
      </c>
      <c r="H2279" s="34">
        <v>1000</v>
      </c>
    </row>
    <row r="2280" spans="2:8" s="31" customFormat="1" x14ac:dyDescent="0.2">
      <c r="B2280" s="27">
        <v>2277</v>
      </c>
      <c r="C2280" s="20" t="s">
        <v>2336</v>
      </c>
      <c r="D2280" s="20" t="s">
        <v>45</v>
      </c>
      <c r="E2280" s="20" t="s">
        <v>2337</v>
      </c>
      <c r="F2280" s="22">
        <v>43509</v>
      </c>
      <c r="G2280" s="22">
        <v>47162</v>
      </c>
      <c r="H2280" s="34">
        <v>700</v>
      </c>
    </row>
    <row r="2281" spans="2:8" s="31" customFormat="1" x14ac:dyDescent="0.2">
      <c r="B2281" s="27">
        <v>2278</v>
      </c>
      <c r="C2281" s="20" t="s">
        <v>2416</v>
      </c>
      <c r="D2281" s="20" t="s">
        <v>45</v>
      </c>
      <c r="E2281" s="20" t="s">
        <v>2417</v>
      </c>
      <c r="F2281" s="22">
        <v>43537</v>
      </c>
      <c r="G2281" s="22">
        <v>47190</v>
      </c>
      <c r="H2281" s="34">
        <v>500</v>
      </c>
    </row>
    <row r="2282" spans="2:8" s="31" customFormat="1" x14ac:dyDescent="0.2">
      <c r="B2282" s="27">
        <v>2279</v>
      </c>
      <c r="C2282" s="20" t="s">
        <v>2483</v>
      </c>
      <c r="D2282" s="20" t="s">
        <v>45</v>
      </c>
      <c r="E2282" s="20" t="s">
        <v>2484</v>
      </c>
      <c r="F2282" s="22">
        <v>43565</v>
      </c>
      <c r="G2282" s="22">
        <v>47218</v>
      </c>
      <c r="H2282" s="34">
        <v>1500</v>
      </c>
    </row>
    <row r="2283" spans="2:8" s="31" customFormat="1" x14ac:dyDescent="0.2">
      <c r="B2283" s="27">
        <v>2280</v>
      </c>
      <c r="C2283" s="20" t="s">
        <v>2495</v>
      </c>
      <c r="D2283" s="20" t="s">
        <v>45</v>
      </c>
      <c r="E2283" s="20" t="s">
        <v>2496</v>
      </c>
      <c r="F2283" s="22">
        <v>43571</v>
      </c>
      <c r="G2283" s="22">
        <v>47224</v>
      </c>
      <c r="H2283" s="34">
        <v>500</v>
      </c>
    </row>
    <row r="2284" spans="2:8" s="31" customFormat="1" x14ac:dyDescent="0.2">
      <c r="B2284" s="27">
        <v>2281</v>
      </c>
      <c r="C2284" s="20" t="s">
        <v>2509</v>
      </c>
      <c r="D2284" s="20" t="s">
        <v>45</v>
      </c>
      <c r="E2284" s="20" t="s">
        <v>2510</v>
      </c>
      <c r="F2284" s="22">
        <v>43579</v>
      </c>
      <c r="G2284" s="22">
        <v>47232</v>
      </c>
      <c r="H2284" s="34">
        <v>1000</v>
      </c>
    </row>
    <row r="2285" spans="2:8" s="31" customFormat="1" x14ac:dyDescent="0.2">
      <c r="B2285" s="27">
        <v>2282</v>
      </c>
      <c r="C2285" s="20" t="s">
        <v>2517</v>
      </c>
      <c r="D2285" s="20" t="s">
        <v>45</v>
      </c>
      <c r="E2285" s="20" t="s">
        <v>2518</v>
      </c>
      <c r="F2285" s="22">
        <v>43593</v>
      </c>
      <c r="G2285" s="22">
        <v>47246</v>
      </c>
      <c r="H2285" s="34">
        <v>1000</v>
      </c>
    </row>
    <row r="2286" spans="2:8" s="31" customFormat="1" x14ac:dyDescent="0.2">
      <c r="B2286" s="27">
        <v>2283</v>
      </c>
      <c r="C2286" s="20" t="s">
        <v>2529</v>
      </c>
      <c r="D2286" s="20" t="s">
        <v>45</v>
      </c>
      <c r="E2286" s="20" t="s">
        <v>2530</v>
      </c>
      <c r="F2286" s="22">
        <v>43600</v>
      </c>
      <c r="G2286" s="22">
        <v>47253</v>
      </c>
      <c r="H2286" s="34">
        <v>500</v>
      </c>
    </row>
    <row r="2287" spans="2:8" s="31" customFormat="1" x14ac:dyDescent="0.2">
      <c r="B2287" s="27">
        <v>2284</v>
      </c>
      <c r="C2287" s="20" t="s">
        <v>2537</v>
      </c>
      <c r="D2287" s="20" t="s">
        <v>45</v>
      </c>
      <c r="E2287" s="20" t="s">
        <v>2538</v>
      </c>
      <c r="F2287" s="22">
        <v>43614</v>
      </c>
      <c r="G2287" s="22">
        <v>47267</v>
      </c>
      <c r="H2287" s="34">
        <v>1000</v>
      </c>
    </row>
    <row r="2288" spans="2:8" s="31" customFormat="1" x14ac:dyDescent="0.2">
      <c r="B2288" s="27">
        <v>2285</v>
      </c>
      <c r="C2288" s="20" t="s">
        <v>2545</v>
      </c>
      <c r="D2288" s="20" t="s">
        <v>45</v>
      </c>
      <c r="E2288" s="20" t="s">
        <v>2546</v>
      </c>
      <c r="F2288" s="22">
        <v>43620</v>
      </c>
      <c r="G2288" s="22">
        <v>47273</v>
      </c>
      <c r="H2288" s="34">
        <v>300</v>
      </c>
    </row>
    <row r="2289" spans="2:8" s="31" customFormat="1" x14ac:dyDescent="0.2">
      <c r="B2289" s="27">
        <v>2286</v>
      </c>
      <c r="C2289" s="20" t="s">
        <v>2583</v>
      </c>
      <c r="D2289" s="20" t="s">
        <v>45</v>
      </c>
      <c r="E2289" s="20" t="s">
        <v>2584</v>
      </c>
      <c r="F2289" s="22">
        <v>43642</v>
      </c>
      <c r="G2289" s="22">
        <v>47295</v>
      </c>
      <c r="H2289" s="34">
        <v>429</v>
      </c>
    </row>
    <row r="2290" spans="2:8" s="31" customFormat="1" x14ac:dyDescent="0.2">
      <c r="B2290" s="27">
        <v>2287</v>
      </c>
      <c r="C2290" s="20" t="s">
        <v>2601</v>
      </c>
      <c r="D2290" s="20" t="s">
        <v>45</v>
      </c>
      <c r="E2290" s="20" t="s">
        <v>2602</v>
      </c>
      <c r="F2290" s="22">
        <v>43649</v>
      </c>
      <c r="G2290" s="22">
        <v>47302</v>
      </c>
      <c r="H2290" s="34">
        <v>1000</v>
      </c>
    </row>
    <row r="2291" spans="2:8" s="31" customFormat="1" x14ac:dyDescent="0.2">
      <c r="B2291" s="27">
        <v>2288</v>
      </c>
      <c r="C2291" s="20" t="s">
        <v>2623</v>
      </c>
      <c r="D2291" s="20" t="s">
        <v>45</v>
      </c>
      <c r="E2291" s="20" t="s">
        <v>2624</v>
      </c>
      <c r="F2291" s="22">
        <v>43656</v>
      </c>
      <c r="G2291" s="22">
        <v>47309</v>
      </c>
      <c r="H2291" s="34">
        <v>1000</v>
      </c>
    </row>
    <row r="2292" spans="2:8" s="31" customFormat="1" x14ac:dyDescent="0.2">
      <c r="B2292" s="27">
        <v>2289</v>
      </c>
      <c r="C2292" s="20" t="s">
        <v>2663</v>
      </c>
      <c r="D2292" s="20" t="s">
        <v>45</v>
      </c>
      <c r="E2292" s="20" t="s">
        <v>2664</v>
      </c>
      <c r="F2292" s="22">
        <v>43677</v>
      </c>
      <c r="G2292" s="22">
        <v>47330</v>
      </c>
      <c r="H2292" s="34">
        <v>1000</v>
      </c>
    </row>
    <row r="2293" spans="2:8" s="31" customFormat="1" x14ac:dyDescent="0.2">
      <c r="B2293" s="27">
        <v>2290</v>
      </c>
      <c r="C2293" s="20" t="s">
        <v>2707</v>
      </c>
      <c r="D2293" s="20" t="s">
        <v>45</v>
      </c>
      <c r="E2293" s="20" t="s">
        <v>2708</v>
      </c>
      <c r="F2293" s="22">
        <v>43691</v>
      </c>
      <c r="G2293" s="22">
        <v>47344</v>
      </c>
      <c r="H2293" s="34">
        <v>1000</v>
      </c>
    </row>
    <row r="2294" spans="2:8" s="31" customFormat="1" x14ac:dyDescent="0.2">
      <c r="B2294" s="27">
        <v>2291</v>
      </c>
      <c r="C2294" s="20" t="s">
        <v>2747</v>
      </c>
      <c r="D2294" s="20" t="s">
        <v>45</v>
      </c>
      <c r="E2294" s="20" t="s">
        <v>2748</v>
      </c>
      <c r="F2294" s="22">
        <v>43705</v>
      </c>
      <c r="G2294" s="22">
        <v>47358</v>
      </c>
      <c r="H2294" s="34">
        <v>1453</v>
      </c>
    </row>
    <row r="2295" spans="2:8" s="31" customFormat="1" x14ac:dyDescent="0.2">
      <c r="B2295" s="27">
        <v>2292</v>
      </c>
      <c r="C2295" s="20" t="s">
        <v>2766</v>
      </c>
      <c r="D2295" s="20" t="s">
        <v>45</v>
      </c>
      <c r="E2295" s="20" t="s">
        <v>2767</v>
      </c>
      <c r="F2295" s="22">
        <v>43712</v>
      </c>
      <c r="G2295" s="22">
        <v>47365</v>
      </c>
      <c r="H2295" s="34">
        <v>600</v>
      </c>
    </row>
    <row r="2296" spans="2:8" s="31" customFormat="1" x14ac:dyDescent="0.2">
      <c r="B2296" s="27">
        <v>2293</v>
      </c>
      <c r="C2296" s="20" t="s">
        <v>2846</v>
      </c>
      <c r="D2296" s="20" t="s">
        <v>45</v>
      </c>
      <c r="E2296" s="20" t="s">
        <v>2708</v>
      </c>
      <c r="F2296" s="22">
        <v>43747</v>
      </c>
      <c r="G2296" s="22">
        <v>47400</v>
      </c>
      <c r="H2296" s="34">
        <v>400</v>
      </c>
    </row>
    <row r="2297" spans="2:8" s="31" customFormat="1" x14ac:dyDescent="0.2">
      <c r="B2297" s="27">
        <v>2294</v>
      </c>
      <c r="C2297" s="20" t="s">
        <v>2897</v>
      </c>
      <c r="D2297" s="20" t="s">
        <v>45</v>
      </c>
      <c r="E2297" s="20" t="s">
        <v>2898</v>
      </c>
      <c r="F2297" s="22">
        <v>43768</v>
      </c>
      <c r="G2297" s="22">
        <v>47421</v>
      </c>
      <c r="H2297" s="34">
        <v>1000</v>
      </c>
    </row>
    <row r="2298" spans="2:8" s="31" customFormat="1" x14ac:dyDescent="0.2">
      <c r="B2298" s="27">
        <v>2295</v>
      </c>
      <c r="C2298" s="20" t="s">
        <v>2952</v>
      </c>
      <c r="D2298" s="20" t="s">
        <v>45</v>
      </c>
      <c r="E2298" s="20" t="s">
        <v>2953</v>
      </c>
      <c r="F2298" s="22">
        <v>43796</v>
      </c>
      <c r="G2298" s="22">
        <v>47449</v>
      </c>
      <c r="H2298" s="34">
        <v>1000</v>
      </c>
    </row>
    <row r="2299" spans="2:8" s="31" customFormat="1" x14ac:dyDescent="0.2">
      <c r="B2299" s="27">
        <v>2296</v>
      </c>
      <c r="C2299" s="20" t="s">
        <v>3080</v>
      </c>
      <c r="D2299" s="20" t="s">
        <v>45</v>
      </c>
      <c r="E2299" s="20" t="s">
        <v>3081</v>
      </c>
      <c r="F2299" s="22">
        <v>43845</v>
      </c>
      <c r="G2299" s="22">
        <v>47498</v>
      </c>
      <c r="H2299" s="34">
        <v>500</v>
      </c>
    </row>
    <row r="2300" spans="2:8" s="31" customFormat="1" x14ac:dyDescent="0.2">
      <c r="B2300" s="27">
        <v>2297</v>
      </c>
      <c r="C2300" s="20" t="s">
        <v>3116</v>
      </c>
      <c r="D2300" s="20" t="s">
        <v>45</v>
      </c>
      <c r="E2300" s="20" t="s">
        <v>3117</v>
      </c>
      <c r="F2300" s="22">
        <v>43859</v>
      </c>
      <c r="G2300" s="22">
        <v>47512</v>
      </c>
      <c r="H2300" s="34">
        <v>420</v>
      </c>
    </row>
    <row r="2301" spans="2:8" s="31" customFormat="1" x14ac:dyDescent="0.2">
      <c r="B2301" s="27">
        <v>2298</v>
      </c>
      <c r="C2301" s="20" t="s">
        <v>3160</v>
      </c>
      <c r="D2301" s="20" t="s">
        <v>45</v>
      </c>
      <c r="E2301" s="20" t="s">
        <v>3161</v>
      </c>
      <c r="F2301" s="22">
        <v>43873</v>
      </c>
      <c r="G2301" s="22">
        <v>47526</v>
      </c>
      <c r="H2301" s="34">
        <v>1000</v>
      </c>
    </row>
    <row r="2302" spans="2:8" s="31" customFormat="1" x14ac:dyDescent="0.2">
      <c r="B2302" s="27">
        <v>2299</v>
      </c>
      <c r="C2302" s="20" t="s">
        <v>3248</v>
      </c>
      <c r="D2302" s="20" t="s">
        <v>45</v>
      </c>
      <c r="E2302" s="20" t="s">
        <v>3249</v>
      </c>
      <c r="F2302" s="22">
        <v>43894</v>
      </c>
      <c r="G2302" s="22">
        <v>47546</v>
      </c>
      <c r="H2302" s="34">
        <v>1000</v>
      </c>
    </row>
    <row r="2303" spans="2:8" s="31" customFormat="1" x14ac:dyDescent="0.2">
      <c r="B2303" s="27">
        <v>2300</v>
      </c>
      <c r="C2303" s="20" t="s">
        <v>3280</v>
      </c>
      <c r="D2303" s="20" t="s">
        <v>45</v>
      </c>
      <c r="E2303" s="20" t="s">
        <v>3281</v>
      </c>
      <c r="F2303" s="22">
        <v>43901</v>
      </c>
      <c r="G2303" s="22">
        <v>47553</v>
      </c>
      <c r="H2303" s="34">
        <v>471</v>
      </c>
    </row>
    <row r="2304" spans="2:8" s="31" customFormat="1" x14ac:dyDescent="0.2">
      <c r="B2304" s="27">
        <v>2301</v>
      </c>
      <c r="C2304" s="20" t="s">
        <v>3414</v>
      </c>
      <c r="D2304" s="20" t="s">
        <v>45</v>
      </c>
      <c r="E2304" s="20" t="s">
        <v>3415</v>
      </c>
      <c r="F2304" s="22">
        <v>43929</v>
      </c>
      <c r="G2304" s="22">
        <v>47581</v>
      </c>
      <c r="H2304" s="34">
        <v>2000</v>
      </c>
    </row>
    <row r="2305" spans="2:8" s="31" customFormat="1" x14ac:dyDescent="0.2">
      <c r="B2305" s="27">
        <v>2302</v>
      </c>
      <c r="C2305" s="20" t="s">
        <v>1803</v>
      </c>
      <c r="D2305" s="20" t="s">
        <v>45</v>
      </c>
      <c r="E2305" s="20" t="s">
        <v>1804</v>
      </c>
      <c r="F2305" s="22">
        <v>43215</v>
      </c>
      <c r="G2305" s="22">
        <v>47598</v>
      </c>
      <c r="H2305" s="34">
        <v>1000</v>
      </c>
    </row>
    <row r="2306" spans="2:8" s="31" customFormat="1" x14ac:dyDescent="0.2">
      <c r="B2306" s="27">
        <v>2303</v>
      </c>
      <c r="C2306" s="20" t="s">
        <v>3509</v>
      </c>
      <c r="D2306" s="20" t="s">
        <v>45</v>
      </c>
      <c r="E2306" s="20" t="s">
        <v>3510</v>
      </c>
      <c r="F2306" s="22">
        <v>43971</v>
      </c>
      <c r="G2306" s="22">
        <v>47623</v>
      </c>
      <c r="H2306" s="34">
        <v>500</v>
      </c>
    </row>
    <row r="2307" spans="2:8" s="31" customFormat="1" x14ac:dyDescent="0.2">
      <c r="B2307" s="27">
        <v>2304</v>
      </c>
      <c r="C2307" s="20" t="s">
        <v>3535</v>
      </c>
      <c r="D2307" s="20" t="s">
        <v>45</v>
      </c>
      <c r="E2307" s="20" t="s">
        <v>3536</v>
      </c>
      <c r="F2307" s="22">
        <v>43985</v>
      </c>
      <c r="G2307" s="22">
        <v>47637</v>
      </c>
      <c r="H2307" s="34">
        <v>1000</v>
      </c>
    </row>
    <row r="2308" spans="2:8" s="31" customFormat="1" x14ac:dyDescent="0.2">
      <c r="B2308" s="27">
        <v>2305</v>
      </c>
      <c r="C2308" s="20" t="s">
        <v>1942</v>
      </c>
      <c r="D2308" s="20" t="s">
        <v>45</v>
      </c>
      <c r="E2308" s="20" t="s">
        <v>1943</v>
      </c>
      <c r="F2308" s="22">
        <v>43320</v>
      </c>
      <c r="G2308" s="22">
        <v>47703</v>
      </c>
      <c r="H2308" s="34">
        <v>2500</v>
      </c>
    </row>
    <row r="2309" spans="2:8" s="31" customFormat="1" x14ac:dyDescent="0.2">
      <c r="B2309" s="27">
        <v>2306</v>
      </c>
      <c r="C2309" s="20" t="s">
        <v>4520</v>
      </c>
      <c r="D2309" s="20" t="s">
        <v>45</v>
      </c>
      <c r="E2309" s="20" t="s">
        <v>4521</v>
      </c>
      <c r="F2309" s="22">
        <v>44286</v>
      </c>
      <c r="G2309" s="22">
        <v>47938</v>
      </c>
      <c r="H2309" s="34">
        <v>1000</v>
      </c>
    </row>
    <row r="2310" spans="2:8" s="31" customFormat="1" x14ac:dyDescent="0.2">
      <c r="B2310" s="27">
        <v>2307</v>
      </c>
      <c r="C2310" s="20" t="s">
        <v>4607</v>
      </c>
      <c r="D2310" s="20" t="s">
        <v>45</v>
      </c>
      <c r="E2310" s="20" t="s">
        <v>4608</v>
      </c>
      <c r="F2310" s="22">
        <v>44341</v>
      </c>
      <c r="G2310" s="22">
        <v>47993</v>
      </c>
      <c r="H2310" s="34">
        <v>1000</v>
      </c>
    </row>
    <row r="2311" spans="2:8" s="31" customFormat="1" x14ac:dyDescent="0.2">
      <c r="B2311" s="27">
        <v>2308</v>
      </c>
      <c r="C2311" s="20" t="s">
        <v>4672</v>
      </c>
      <c r="D2311" s="20" t="s">
        <v>45</v>
      </c>
      <c r="E2311" s="20" t="s">
        <v>4673</v>
      </c>
      <c r="F2311" s="22">
        <v>44363</v>
      </c>
      <c r="G2311" s="22">
        <v>48015</v>
      </c>
      <c r="H2311" s="34">
        <v>1000</v>
      </c>
    </row>
    <row r="2312" spans="2:8" s="31" customFormat="1" x14ac:dyDescent="0.2">
      <c r="B2312" s="27">
        <v>2309</v>
      </c>
      <c r="C2312" s="20" t="s">
        <v>4858</v>
      </c>
      <c r="D2312" s="20" t="s">
        <v>45</v>
      </c>
      <c r="E2312" s="20" t="s">
        <v>4859</v>
      </c>
      <c r="F2312" s="22">
        <v>44433</v>
      </c>
      <c r="G2312" s="22">
        <v>48085</v>
      </c>
      <c r="H2312" s="34">
        <v>1500</v>
      </c>
    </row>
    <row r="2313" spans="2:8" s="31" customFormat="1" x14ac:dyDescent="0.2">
      <c r="B2313" s="27">
        <v>2310</v>
      </c>
      <c r="C2313" s="20" t="s">
        <v>8693</v>
      </c>
      <c r="D2313" s="20" t="s">
        <v>45</v>
      </c>
      <c r="E2313" s="20" t="s">
        <v>8694</v>
      </c>
      <c r="F2313" s="22">
        <v>45617</v>
      </c>
      <c r="G2313" s="22">
        <v>48173</v>
      </c>
      <c r="H2313" s="34">
        <v>1249</v>
      </c>
    </row>
    <row r="2314" spans="2:8" s="31" customFormat="1" x14ac:dyDescent="0.2">
      <c r="B2314" s="27">
        <v>2311</v>
      </c>
      <c r="C2314" s="20" t="s">
        <v>5372</v>
      </c>
      <c r="D2314" s="20" t="s">
        <v>45</v>
      </c>
      <c r="E2314" s="20" t="s">
        <v>5373</v>
      </c>
      <c r="F2314" s="22">
        <v>44622</v>
      </c>
      <c r="G2314" s="22">
        <v>48275</v>
      </c>
      <c r="H2314" s="34">
        <v>1000</v>
      </c>
    </row>
    <row r="2315" spans="2:8" s="31" customFormat="1" x14ac:dyDescent="0.2">
      <c r="B2315" s="27">
        <v>2312</v>
      </c>
      <c r="C2315" s="20" t="s">
        <v>5463</v>
      </c>
      <c r="D2315" s="20" t="s">
        <v>45</v>
      </c>
      <c r="E2315" s="20" t="s">
        <v>5464</v>
      </c>
      <c r="F2315" s="22">
        <v>44650</v>
      </c>
      <c r="G2315" s="22">
        <v>48303</v>
      </c>
      <c r="H2315" s="34">
        <v>2000</v>
      </c>
    </row>
    <row r="2316" spans="2:8" s="31" customFormat="1" x14ac:dyDescent="0.2">
      <c r="B2316" s="27">
        <v>2313</v>
      </c>
      <c r="C2316" s="20" t="s">
        <v>4522</v>
      </c>
      <c r="D2316" s="20" t="s">
        <v>45</v>
      </c>
      <c r="E2316" s="20" t="s">
        <v>4523</v>
      </c>
      <c r="F2316" s="22">
        <v>44286</v>
      </c>
      <c r="G2316" s="22">
        <v>48304</v>
      </c>
      <c r="H2316" s="34">
        <v>1000</v>
      </c>
    </row>
    <row r="2317" spans="2:8" s="31" customFormat="1" x14ac:dyDescent="0.2">
      <c r="B2317" s="27">
        <v>2314</v>
      </c>
      <c r="C2317" s="20" t="s">
        <v>3416</v>
      </c>
      <c r="D2317" s="20" t="s">
        <v>45</v>
      </c>
      <c r="E2317" s="20" t="s">
        <v>3417</v>
      </c>
      <c r="F2317" s="22">
        <v>43929</v>
      </c>
      <c r="G2317" s="22">
        <v>48312</v>
      </c>
      <c r="H2317" s="34">
        <v>2000</v>
      </c>
    </row>
    <row r="2318" spans="2:8" s="31" customFormat="1" x14ac:dyDescent="0.2">
      <c r="B2318" s="27">
        <v>2315</v>
      </c>
      <c r="C2318" s="20" t="s">
        <v>1291</v>
      </c>
      <c r="D2318" s="20" t="s">
        <v>45</v>
      </c>
      <c r="E2318" s="20" t="s">
        <v>1292</v>
      </c>
      <c r="F2318" s="22">
        <v>42970</v>
      </c>
      <c r="G2318" s="22">
        <v>48449</v>
      </c>
      <c r="H2318" s="34">
        <v>4500</v>
      </c>
    </row>
    <row r="2319" spans="2:8" s="31" customFormat="1" x14ac:dyDescent="0.2">
      <c r="B2319" s="27">
        <v>2316</v>
      </c>
      <c r="C2319" s="20" t="s">
        <v>6189</v>
      </c>
      <c r="D2319" s="20" t="s">
        <v>45</v>
      </c>
      <c r="E2319" s="20" t="s">
        <v>6190</v>
      </c>
      <c r="F2319" s="22">
        <v>44923</v>
      </c>
      <c r="G2319" s="22">
        <v>48576</v>
      </c>
      <c r="H2319" s="34">
        <v>1500</v>
      </c>
    </row>
    <row r="2320" spans="2:8" s="31" customFormat="1" x14ac:dyDescent="0.2">
      <c r="B2320" s="27">
        <v>2317</v>
      </c>
      <c r="C2320" s="20" t="s">
        <v>1545</v>
      </c>
      <c r="D2320" s="20" t="s">
        <v>45</v>
      </c>
      <c r="E2320" s="20" t="s">
        <v>1546</v>
      </c>
      <c r="F2320" s="22">
        <v>43103</v>
      </c>
      <c r="G2320" s="22">
        <v>48582</v>
      </c>
      <c r="H2320" s="34">
        <v>1000</v>
      </c>
    </row>
    <row r="2321" spans="2:8" s="31" customFormat="1" x14ac:dyDescent="0.2">
      <c r="B2321" s="27">
        <v>2318</v>
      </c>
      <c r="C2321" s="20" t="s">
        <v>4609</v>
      </c>
      <c r="D2321" s="20" t="s">
        <v>45</v>
      </c>
      <c r="E2321" s="20" t="s">
        <v>4610</v>
      </c>
      <c r="F2321" s="22">
        <v>44341</v>
      </c>
      <c r="G2321" s="22">
        <v>48724</v>
      </c>
      <c r="H2321" s="34">
        <v>500</v>
      </c>
    </row>
    <row r="2322" spans="2:8" s="31" customFormat="1" x14ac:dyDescent="0.2">
      <c r="B2322" s="27">
        <v>2319</v>
      </c>
      <c r="C2322" s="21" t="s">
        <v>9861</v>
      </c>
      <c r="D2322" s="21" t="s">
        <v>45</v>
      </c>
      <c r="E2322" s="21" t="s">
        <v>9862</v>
      </c>
      <c r="F2322" s="23">
        <v>45897</v>
      </c>
      <c r="G2322" s="23">
        <v>48819</v>
      </c>
      <c r="H2322" s="35">
        <v>988.00699999999995</v>
      </c>
    </row>
    <row r="2323" spans="2:8" s="31" customFormat="1" x14ac:dyDescent="0.2">
      <c r="B2323" s="27">
        <v>2320</v>
      </c>
      <c r="C2323" s="20" t="s">
        <v>2039</v>
      </c>
      <c r="D2323" s="20" t="s">
        <v>45</v>
      </c>
      <c r="E2323" s="20" t="s">
        <v>2040</v>
      </c>
      <c r="F2323" s="22">
        <v>43376</v>
      </c>
      <c r="G2323" s="22">
        <v>48855</v>
      </c>
      <c r="H2323" s="34">
        <v>1500</v>
      </c>
    </row>
    <row r="2324" spans="2:8" s="31" customFormat="1" x14ac:dyDescent="0.2">
      <c r="B2324" s="27">
        <v>2321</v>
      </c>
      <c r="C2324" s="20" t="s">
        <v>6220</v>
      </c>
      <c r="D2324" s="20" t="s">
        <v>45</v>
      </c>
      <c r="E2324" s="20" t="s">
        <v>6221</v>
      </c>
      <c r="F2324" s="22">
        <v>44930</v>
      </c>
      <c r="G2324" s="22">
        <v>48948</v>
      </c>
      <c r="H2324" s="34">
        <v>1603</v>
      </c>
    </row>
    <row r="2325" spans="2:8" s="31" customFormat="1" x14ac:dyDescent="0.2">
      <c r="B2325" s="27">
        <v>2322</v>
      </c>
      <c r="C2325" s="20" t="s">
        <v>2368</v>
      </c>
      <c r="D2325" s="20" t="s">
        <v>45</v>
      </c>
      <c r="E2325" s="20" t="s">
        <v>2369</v>
      </c>
      <c r="F2325" s="22">
        <v>43523</v>
      </c>
      <c r="G2325" s="22">
        <v>49002</v>
      </c>
      <c r="H2325" s="34">
        <v>1000</v>
      </c>
    </row>
    <row r="2326" spans="2:8" s="31" customFormat="1" x14ac:dyDescent="0.2">
      <c r="B2326" s="27">
        <v>2323</v>
      </c>
      <c r="C2326" s="20" t="s">
        <v>7827</v>
      </c>
      <c r="D2326" s="20" t="s">
        <v>45</v>
      </c>
      <c r="E2326" s="20" t="s">
        <v>7828</v>
      </c>
      <c r="F2326" s="22">
        <v>45364</v>
      </c>
      <c r="G2326" s="22">
        <v>49016</v>
      </c>
      <c r="H2326" s="34">
        <v>1000</v>
      </c>
    </row>
    <row r="2327" spans="2:8" s="31" customFormat="1" x14ac:dyDescent="0.2">
      <c r="B2327" s="27">
        <v>2324</v>
      </c>
      <c r="C2327" s="20" t="s">
        <v>5438</v>
      </c>
      <c r="D2327" s="20" t="s">
        <v>45</v>
      </c>
      <c r="E2327" s="20" t="s">
        <v>5439</v>
      </c>
      <c r="F2327" s="22">
        <v>44643</v>
      </c>
      <c r="G2327" s="22">
        <v>49026</v>
      </c>
      <c r="H2327" s="34">
        <v>2000</v>
      </c>
    </row>
    <row r="2328" spans="2:8" s="31" customFormat="1" x14ac:dyDescent="0.2">
      <c r="B2328" s="27">
        <v>2325</v>
      </c>
      <c r="C2328" s="20" t="s">
        <v>5573</v>
      </c>
      <c r="D2328" s="20" t="s">
        <v>45</v>
      </c>
      <c r="E2328" s="20" t="s">
        <v>5574</v>
      </c>
      <c r="F2328" s="22">
        <v>44713</v>
      </c>
      <c r="G2328" s="22">
        <v>49096</v>
      </c>
      <c r="H2328" s="34">
        <v>1500</v>
      </c>
    </row>
    <row r="2329" spans="2:8" s="31" customFormat="1" x14ac:dyDescent="0.2">
      <c r="B2329" s="27">
        <v>2326</v>
      </c>
      <c r="C2329" s="20" t="s">
        <v>4634</v>
      </c>
      <c r="D2329" s="20" t="s">
        <v>45</v>
      </c>
      <c r="E2329" s="20" t="s">
        <v>4635</v>
      </c>
      <c r="F2329" s="22">
        <v>44349</v>
      </c>
      <c r="G2329" s="22">
        <v>49097</v>
      </c>
      <c r="H2329" s="34">
        <v>1000</v>
      </c>
    </row>
    <row r="2330" spans="2:8" s="31" customFormat="1" x14ac:dyDescent="0.2">
      <c r="B2330" s="27">
        <v>2327</v>
      </c>
      <c r="C2330" s="20" t="s">
        <v>5837</v>
      </c>
      <c r="D2330" s="20" t="s">
        <v>45</v>
      </c>
      <c r="E2330" s="20" t="s">
        <v>5838</v>
      </c>
      <c r="F2330" s="22">
        <v>44803</v>
      </c>
      <c r="G2330" s="22">
        <v>49186</v>
      </c>
      <c r="H2330" s="34">
        <v>2000</v>
      </c>
    </row>
    <row r="2331" spans="2:8" s="31" customFormat="1" x14ac:dyDescent="0.2">
      <c r="B2331" s="27">
        <v>2328</v>
      </c>
      <c r="C2331" s="20" t="s">
        <v>4881</v>
      </c>
      <c r="D2331" s="20" t="s">
        <v>45</v>
      </c>
      <c r="E2331" s="20" t="s">
        <v>4882</v>
      </c>
      <c r="F2331" s="22">
        <v>44440</v>
      </c>
      <c r="G2331" s="22">
        <v>49188</v>
      </c>
      <c r="H2331" s="34">
        <v>2000</v>
      </c>
    </row>
    <row r="2332" spans="2:8" s="31" customFormat="1" x14ac:dyDescent="0.2">
      <c r="B2332" s="27">
        <v>2329</v>
      </c>
      <c r="C2332" s="20" t="s">
        <v>8579</v>
      </c>
      <c r="D2332" s="20" t="s">
        <v>45</v>
      </c>
      <c r="E2332" s="20" t="s">
        <v>8580</v>
      </c>
      <c r="F2332" s="22">
        <v>45568</v>
      </c>
      <c r="G2332" s="22">
        <v>49220</v>
      </c>
      <c r="H2332" s="34">
        <v>1245</v>
      </c>
    </row>
    <row r="2333" spans="2:8" s="31" customFormat="1" x14ac:dyDescent="0.2">
      <c r="B2333" s="27">
        <v>2330</v>
      </c>
      <c r="C2333" s="20" t="s">
        <v>7497</v>
      </c>
      <c r="D2333" s="20" t="s">
        <v>45</v>
      </c>
      <c r="E2333" s="20" t="s">
        <v>7498</v>
      </c>
      <c r="F2333" s="22">
        <v>45301</v>
      </c>
      <c r="G2333" s="22">
        <v>49319</v>
      </c>
      <c r="H2333" s="34">
        <v>800</v>
      </c>
    </row>
    <row r="2334" spans="2:8" s="31" customFormat="1" x14ac:dyDescent="0.2">
      <c r="B2334" s="27">
        <v>2331</v>
      </c>
      <c r="C2334" s="20" t="s">
        <v>4524</v>
      </c>
      <c r="D2334" s="20" t="s">
        <v>45</v>
      </c>
      <c r="E2334" s="20" t="s">
        <v>4525</v>
      </c>
      <c r="F2334" s="22">
        <v>44286</v>
      </c>
      <c r="G2334" s="22">
        <v>49399</v>
      </c>
      <c r="H2334" s="34">
        <v>1000</v>
      </c>
    </row>
    <row r="2335" spans="2:8" s="31" customFormat="1" x14ac:dyDescent="0.2">
      <c r="B2335" s="27">
        <v>2332</v>
      </c>
      <c r="C2335" s="20" t="s">
        <v>3418</v>
      </c>
      <c r="D2335" s="20" t="s">
        <v>45</v>
      </c>
      <c r="E2335" s="20" t="s">
        <v>3419</v>
      </c>
      <c r="F2335" s="22">
        <v>43929</v>
      </c>
      <c r="G2335" s="22">
        <v>49407</v>
      </c>
      <c r="H2335" s="34">
        <v>1930</v>
      </c>
    </row>
    <row r="2336" spans="2:8" s="31" customFormat="1" x14ac:dyDescent="0.2">
      <c r="B2336" s="27">
        <v>2333</v>
      </c>
      <c r="C2336" s="20" t="s">
        <v>5762</v>
      </c>
      <c r="D2336" s="20" t="s">
        <v>45</v>
      </c>
      <c r="E2336" s="20" t="s">
        <v>5763</v>
      </c>
      <c r="F2336" s="22">
        <v>44776</v>
      </c>
      <c r="G2336" s="22">
        <v>49524</v>
      </c>
      <c r="H2336" s="34">
        <v>2000</v>
      </c>
    </row>
    <row r="2337" spans="2:8" s="31" customFormat="1" x14ac:dyDescent="0.2">
      <c r="B2337" s="27">
        <v>2334</v>
      </c>
      <c r="C2337" s="20" t="s">
        <v>4939</v>
      </c>
      <c r="D2337" s="20" t="s">
        <v>45</v>
      </c>
      <c r="E2337" s="20" t="s">
        <v>4940</v>
      </c>
      <c r="F2337" s="22">
        <v>44461</v>
      </c>
      <c r="G2337" s="22">
        <v>49574</v>
      </c>
      <c r="H2337" s="34">
        <v>500</v>
      </c>
    </row>
    <row r="2338" spans="2:8" s="31" customFormat="1" x14ac:dyDescent="0.2">
      <c r="B2338" s="27">
        <v>2335</v>
      </c>
      <c r="C2338" s="20" t="s">
        <v>8752</v>
      </c>
      <c r="D2338" s="20" t="s">
        <v>45</v>
      </c>
      <c r="E2338" s="20" t="s">
        <v>8753</v>
      </c>
      <c r="F2338" s="22">
        <v>45630</v>
      </c>
      <c r="G2338" s="22">
        <v>49647</v>
      </c>
      <c r="H2338" s="34">
        <v>1500</v>
      </c>
    </row>
    <row r="2339" spans="2:8" s="31" customFormat="1" x14ac:dyDescent="0.2">
      <c r="B2339" s="27">
        <v>2336</v>
      </c>
      <c r="C2339" s="20" t="s">
        <v>5174</v>
      </c>
      <c r="D2339" s="20" t="s">
        <v>45</v>
      </c>
      <c r="E2339" s="20" t="s">
        <v>5175</v>
      </c>
      <c r="F2339" s="22">
        <v>44559</v>
      </c>
      <c r="G2339" s="22">
        <v>49672</v>
      </c>
      <c r="H2339" s="34">
        <v>1000</v>
      </c>
    </row>
    <row r="2340" spans="2:8" s="31" customFormat="1" x14ac:dyDescent="0.2">
      <c r="B2340" s="27">
        <v>2337</v>
      </c>
      <c r="C2340" s="20" t="s">
        <v>7930</v>
      </c>
      <c r="D2340" s="20" t="s">
        <v>45</v>
      </c>
      <c r="E2340" s="20" t="s">
        <v>7931</v>
      </c>
      <c r="F2340" s="22">
        <v>45378</v>
      </c>
      <c r="G2340" s="22">
        <v>49761</v>
      </c>
      <c r="H2340" s="34">
        <v>1500</v>
      </c>
    </row>
    <row r="2341" spans="2:8" s="31" customFormat="1" x14ac:dyDescent="0.2">
      <c r="B2341" s="27">
        <v>2338</v>
      </c>
      <c r="C2341" s="20" t="s">
        <v>8106</v>
      </c>
      <c r="D2341" s="20" t="s">
        <v>45</v>
      </c>
      <c r="E2341" s="20" t="s">
        <v>8107</v>
      </c>
      <c r="F2341" s="22">
        <v>45441</v>
      </c>
      <c r="G2341" s="22">
        <v>49824</v>
      </c>
      <c r="H2341" s="34">
        <v>2000</v>
      </c>
    </row>
    <row r="2342" spans="2:8" s="31" customFormat="1" x14ac:dyDescent="0.2">
      <c r="B2342" s="27">
        <v>2339</v>
      </c>
      <c r="C2342" s="20" t="s">
        <v>4690</v>
      </c>
      <c r="D2342" s="20" t="s">
        <v>45</v>
      </c>
      <c r="E2342" s="20" t="s">
        <v>4691</v>
      </c>
      <c r="F2342" s="22">
        <v>44370</v>
      </c>
      <c r="G2342" s="22">
        <v>49849</v>
      </c>
      <c r="H2342" s="34">
        <v>1000</v>
      </c>
    </row>
    <row r="2343" spans="2:8" s="31" customFormat="1" x14ac:dyDescent="0.2">
      <c r="B2343" s="27">
        <v>2340</v>
      </c>
      <c r="C2343" s="20" t="s">
        <v>4959</v>
      </c>
      <c r="D2343" s="20" t="s">
        <v>45</v>
      </c>
      <c r="E2343" s="20" t="s">
        <v>4960</v>
      </c>
      <c r="F2343" s="22">
        <v>44468</v>
      </c>
      <c r="G2343" s="22">
        <v>49947</v>
      </c>
      <c r="H2343" s="34">
        <v>1500</v>
      </c>
    </row>
    <row r="2344" spans="2:8" s="31" customFormat="1" x14ac:dyDescent="0.2">
      <c r="B2344" s="27">
        <v>2341</v>
      </c>
      <c r="C2344" s="20" t="s">
        <v>4997</v>
      </c>
      <c r="D2344" s="20" t="s">
        <v>45</v>
      </c>
      <c r="E2344" s="20" t="s">
        <v>4998</v>
      </c>
      <c r="F2344" s="22">
        <v>44475</v>
      </c>
      <c r="G2344" s="22">
        <v>49954</v>
      </c>
      <c r="H2344" s="34">
        <v>2000</v>
      </c>
    </row>
    <row r="2345" spans="2:8" s="31" customFormat="1" x14ac:dyDescent="0.2">
      <c r="B2345" s="27">
        <v>2342</v>
      </c>
      <c r="C2345" s="20" t="s">
        <v>5465</v>
      </c>
      <c r="D2345" s="20" t="s">
        <v>45</v>
      </c>
      <c r="E2345" s="20" t="s">
        <v>5466</v>
      </c>
      <c r="F2345" s="22">
        <v>44650</v>
      </c>
      <c r="G2345" s="22">
        <v>50129</v>
      </c>
      <c r="H2345" s="34">
        <v>2000</v>
      </c>
    </row>
    <row r="2346" spans="2:8" s="31" customFormat="1" x14ac:dyDescent="0.2">
      <c r="B2346" s="27">
        <v>2343</v>
      </c>
      <c r="C2346" s="20" t="s">
        <v>9559</v>
      </c>
      <c r="D2346" s="20" t="s">
        <v>45</v>
      </c>
      <c r="E2346" s="20" t="s">
        <v>9560</v>
      </c>
      <c r="F2346" s="22">
        <v>45812</v>
      </c>
      <c r="G2346" s="22">
        <v>50195</v>
      </c>
      <c r="H2346" s="34">
        <v>1000</v>
      </c>
    </row>
    <row r="2347" spans="2:8" s="31" customFormat="1" x14ac:dyDescent="0.2">
      <c r="B2347" s="27">
        <v>2344</v>
      </c>
      <c r="C2347" s="20" t="s">
        <v>1261</v>
      </c>
      <c r="D2347" s="20" t="s">
        <v>45</v>
      </c>
      <c r="E2347" s="20" t="s">
        <v>1262</v>
      </c>
      <c r="F2347" s="22">
        <v>42956</v>
      </c>
      <c r="G2347" s="22">
        <v>50261</v>
      </c>
      <c r="H2347" s="34">
        <v>4000</v>
      </c>
    </row>
    <row r="2348" spans="2:8" s="31" customFormat="1" x14ac:dyDescent="0.2">
      <c r="B2348" s="27">
        <v>2345</v>
      </c>
      <c r="C2348" s="20" t="s">
        <v>6978</v>
      </c>
      <c r="D2348" s="20" t="s">
        <v>45</v>
      </c>
      <c r="E2348" s="20" t="s">
        <v>6979</v>
      </c>
      <c r="F2348" s="22">
        <v>45161</v>
      </c>
      <c r="G2348" s="22">
        <v>50275</v>
      </c>
      <c r="H2348" s="34">
        <v>2000</v>
      </c>
    </row>
    <row r="2349" spans="2:8" s="31" customFormat="1" x14ac:dyDescent="0.2">
      <c r="B2349" s="27">
        <v>2346</v>
      </c>
      <c r="C2349" s="20" t="s">
        <v>8996</v>
      </c>
      <c r="D2349" s="20" t="s">
        <v>45</v>
      </c>
      <c r="E2349" s="20" t="s">
        <v>8997</v>
      </c>
      <c r="F2349" s="22">
        <v>45693</v>
      </c>
      <c r="G2349" s="22">
        <v>50441</v>
      </c>
      <c r="H2349" s="34">
        <v>1000</v>
      </c>
    </row>
    <row r="2350" spans="2:8" s="31" customFormat="1" x14ac:dyDescent="0.2">
      <c r="B2350" s="27">
        <v>2347</v>
      </c>
      <c r="C2350" s="20" t="s">
        <v>9252</v>
      </c>
      <c r="D2350" s="20" t="s">
        <v>45</v>
      </c>
      <c r="E2350" s="20" t="s">
        <v>9253</v>
      </c>
      <c r="F2350" s="22">
        <v>45735</v>
      </c>
      <c r="G2350" s="22">
        <v>50483</v>
      </c>
      <c r="H2350" s="34">
        <v>2000</v>
      </c>
    </row>
    <row r="2351" spans="2:8" s="31" customFormat="1" x14ac:dyDescent="0.2">
      <c r="B2351" s="27">
        <v>2348</v>
      </c>
      <c r="C2351" s="20" t="s">
        <v>4692</v>
      </c>
      <c r="D2351" s="20" t="s">
        <v>45</v>
      </c>
      <c r="E2351" s="20" t="s">
        <v>4693</v>
      </c>
      <c r="F2351" s="22">
        <v>44370</v>
      </c>
      <c r="G2351" s="22">
        <v>50579</v>
      </c>
      <c r="H2351" s="34">
        <v>500</v>
      </c>
    </row>
    <row r="2352" spans="2:8" s="31" customFormat="1" x14ac:dyDescent="0.2">
      <c r="B2352" s="27">
        <v>2349</v>
      </c>
      <c r="C2352" s="20" t="s">
        <v>6890</v>
      </c>
      <c r="D2352" s="20" t="s">
        <v>45</v>
      </c>
      <c r="E2352" s="20" t="s">
        <v>6891</v>
      </c>
      <c r="F2352" s="22">
        <v>45126</v>
      </c>
      <c r="G2352" s="22">
        <v>50605</v>
      </c>
      <c r="H2352" s="34">
        <v>1500</v>
      </c>
    </row>
    <row r="2353" spans="2:8" s="31" customFormat="1" x14ac:dyDescent="0.2">
      <c r="B2353" s="27">
        <v>2350</v>
      </c>
      <c r="C2353" s="20" t="s">
        <v>5815</v>
      </c>
      <c r="D2353" s="20" t="s">
        <v>45</v>
      </c>
      <c r="E2353" s="20" t="s">
        <v>5816</v>
      </c>
      <c r="F2353" s="22">
        <v>44797</v>
      </c>
      <c r="G2353" s="22">
        <v>50641</v>
      </c>
      <c r="H2353" s="34">
        <v>1000</v>
      </c>
    </row>
    <row r="2354" spans="2:8" s="31" customFormat="1" x14ac:dyDescent="0.2">
      <c r="B2354" s="27">
        <v>2351</v>
      </c>
      <c r="C2354" s="20" t="s">
        <v>7425</v>
      </c>
      <c r="D2354" s="20" t="s">
        <v>45</v>
      </c>
      <c r="E2354" s="20" t="s">
        <v>7426</v>
      </c>
      <c r="F2354" s="22">
        <v>45280</v>
      </c>
      <c r="G2354" s="22">
        <v>50759</v>
      </c>
      <c r="H2354" s="34">
        <v>2000</v>
      </c>
    </row>
    <row r="2355" spans="2:8" s="31" customFormat="1" x14ac:dyDescent="0.2">
      <c r="B2355" s="27">
        <v>2352</v>
      </c>
      <c r="C2355" s="21" t="s">
        <v>10523</v>
      </c>
      <c r="D2355" s="21" t="s">
        <v>45</v>
      </c>
      <c r="E2355" s="21" t="s">
        <v>10524</v>
      </c>
      <c r="F2355" s="23">
        <v>46050</v>
      </c>
      <c r="G2355" s="23">
        <v>50798</v>
      </c>
      <c r="H2355" s="35">
        <v>2000</v>
      </c>
    </row>
    <row r="2356" spans="2:8" s="31" customFormat="1" x14ac:dyDescent="0.2">
      <c r="B2356" s="27">
        <v>2353</v>
      </c>
      <c r="C2356" s="20" t="s">
        <v>10654</v>
      </c>
      <c r="D2356" s="20" t="s">
        <v>45</v>
      </c>
      <c r="E2356" s="20" t="s">
        <v>10655</v>
      </c>
      <c r="F2356" s="22">
        <v>46071</v>
      </c>
      <c r="G2356" s="22">
        <v>50819</v>
      </c>
      <c r="H2356" s="34">
        <v>1000</v>
      </c>
    </row>
    <row r="2357" spans="2:8" s="31" customFormat="1" x14ac:dyDescent="0.2">
      <c r="B2357" s="27">
        <v>2354</v>
      </c>
      <c r="C2357" s="20" t="s">
        <v>6549</v>
      </c>
      <c r="D2357" s="20" t="s">
        <v>45</v>
      </c>
      <c r="E2357" s="20" t="s">
        <v>6550</v>
      </c>
      <c r="F2357" s="22">
        <v>45014</v>
      </c>
      <c r="G2357" s="22">
        <v>50858</v>
      </c>
      <c r="H2357" s="34">
        <v>2263</v>
      </c>
    </row>
    <row r="2358" spans="2:8" s="31" customFormat="1" x14ac:dyDescent="0.2">
      <c r="B2358" s="27">
        <v>2355</v>
      </c>
      <c r="C2358" s="20" t="s">
        <v>8014</v>
      </c>
      <c r="D2358" s="20" t="s">
        <v>45</v>
      </c>
      <c r="E2358" s="20" t="s">
        <v>8015</v>
      </c>
      <c r="F2358" s="22">
        <v>45406</v>
      </c>
      <c r="G2358" s="22">
        <v>50884</v>
      </c>
      <c r="H2358" s="34">
        <v>1000</v>
      </c>
    </row>
    <row r="2359" spans="2:8" s="31" customFormat="1" x14ac:dyDescent="0.2">
      <c r="B2359" s="27">
        <v>2356</v>
      </c>
      <c r="C2359" s="20" t="s">
        <v>6956</v>
      </c>
      <c r="D2359" s="20" t="s">
        <v>45</v>
      </c>
      <c r="E2359" s="20" t="s">
        <v>6957</v>
      </c>
      <c r="F2359" s="22">
        <v>45155</v>
      </c>
      <c r="G2359" s="22">
        <v>50999</v>
      </c>
      <c r="H2359" s="34">
        <v>1000</v>
      </c>
    </row>
    <row r="2360" spans="2:8" s="31" customFormat="1" x14ac:dyDescent="0.2">
      <c r="B2360" s="27">
        <v>2357</v>
      </c>
      <c r="C2360" s="20" t="s">
        <v>8415</v>
      </c>
      <c r="D2360" s="20" t="s">
        <v>45</v>
      </c>
      <c r="E2360" s="20" t="s">
        <v>8416</v>
      </c>
      <c r="F2360" s="22">
        <v>45532</v>
      </c>
      <c r="G2360" s="22">
        <v>51010</v>
      </c>
      <c r="H2360" s="34">
        <v>1000</v>
      </c>
    </row>
    <row r="2361" spans="2:8" s="31" customFormat="1" x14ac:dyDescent="0.2">
      <c r="B2361" s="27">
        <v>2358</v>
      </c>
      <c r="C2361" s="20" t="s">
        <v>4883</v>
      </c>
      <c r="D2361" s="20" t="s">
        <v>45</v>
      </c>
      <c r="E2361" s="20" t="s">
        <v>4884</v>
      </c>
      <c r="F2361" s="22">
        <v>44440</v>
      </c>
      <c r="G2361" s="22">
        <v>51014</v>
      </c>
      <c r="H2361" s="34">
        <v>1500</v>
      </c>
    </row>
    <row r="2362" spans="2:8" s="31" customFormat="1" x14ac:dyDescent="0.2">
      <c r="B2362" s="27">
        <v>2359</v>
      </c>
      <c r="C2362" s="20" t="s">
        <v>7088</v>
      </c>
      <c r="D2362" s="20" t="s">
        <v>45</v>
      </c>
      <c r="E2362" s="20" t="s">
        <v>7089</v>
      </c>
      <c r="F2362" s="22">
        <v>45196</v>
      </c>
      <c r="G2362" s="22">
        <v>51040</v>
      </c>
      <c r="H2362" s="34">
        <v>1000</v>
      </c>
    </row>
    <row r="2363" spans="2:8" s="31" customFormat="1" x14ac:dyDescent="0.2">
      <c r="B2363" s="27">
        <v>2360</v>
      </c>
      <c r="C2363" s="20" t="s">
        <v>8646</v>
      </c>
      <c r="D2363" s="20" t="s">
        <v>45</v>
      </c>
      <c r="E2363" s="20" t="s">
        <v>8647</v>
      </c>
      <c r="F2363" s="22">
        <v>45595</v>
      </c>
      <c r="G2363" s="22">
        <v>51073</v>
      </c>
      <c r="H2363" s="34">
        <v>1500</v>
      </c>
    </row>
    <row r="2364" spans="2:8" s="31" customFormat="1" x14ac:dyDescent="0.2">
      <c r="B2364" s="27">
        <v>2361</v>
      </c>
      <c r="C2364" s="20" t="s">
        <v>9369</v>
      </c>
      <c r="D2364" s="20" t="s">
        <v>45</v>
      </c>
      <c r="E2364" s="20" t="s">
        <v>9370</v>
      </c>
      <c r="F2364" s="22">
        <v>45742</v>
      </c>
      <c r="G2364" s="22">
        <v>51221</v>
      </c>
      <c r="H2364" s="34">
        <v>990</v>
      </c>
    </row>
    <row r="2365" spans="2:8" s="31" customFormat="1" x14ac:dyDescent="0.2">
      <c r="B2365" s="27">
        <v>2362</v>
      </c>
      <c r="C2365" s="20" t="s">
        <v>9467</v>
      </c>
      <c r="D2365" s="20" t="s">
        <v>45</v>
      </c>
      <c r="E2365" s="20" t="s">
        <v>9468</v>
      </c>
      <c r="F2365" s="22">
        <v>45784</v>
      </c>
      <c r="G2365" s="22">
        <v>51263</v>
      </c>
      <c r="H2365" s="34">
        <v>1000</v>
      </c>
    </row>
    <row r="2366" spans="2:8" s="31" customFormat="1" x14ac:dyDescent="0.2">
      <c r="B2366" s="27">
        <v>2363</v>
      </c>
      <c r="C2366" s="20" t="s">
        <v>6927</v>
      </c>
      <c r="D2366" s="20" t="s">
        <v>45</v>
      </c>
      <c r="E2366" s="20" t="s">
        <v>6928</v>
      </c>
      <c r="F2366" s="22">
        <v>45140</v>
      </c>
      <c r="G2366" s="22">
        <v>51350</v>
      </c>
      <c r="H2366" s="34">
        <v>2000</v>
      </c>
    </row>
    <row r="2367" spans="2:8" s="31" customFormat="1" x14ac:dyDescent="0.2">
      <c r="B2367" s="27">
        <v>2364</v>
      </c>
      <c r="C2367" s="20" t="s">
        <v>8338</v>
      </c>
      <c r="D2367" s="20" t="s">
        <v>45</v>
      </c>
      <c r="E2367" s="20" t="s">
        <v>8339</v>
      </c>
      <c r="F2367" s="22">
        <v>45511</v>
      </c>
      <c r="G2367" s="22">
        <v>51355</v>
      </c>
      <c r="H2367" s="34">
        <v>1000</v>
      </c>
    </row>
    <row r="2368" spans="2:8" s="31" customFormat="1" x14ac:dyDescent="0.2">
      <c r="B2368" s="27">
        <v>2365</v>
      </c>
      <c r="C2368" s="20" t="s">
        <v>8465</v>
      </c>
      <c r="D2368" s="20" t="s">
        <v>45</v>
      </c>
      <c r="E2368" s="20" t="s">
        <v>8466</v>
      </c>
      <c r="F2368" s="22">
        <v>45539</v>
      </c>
      <c r="G2368" s="22">
        <v>51383</v>
      </c>
      <c r="H2368" s="34">
        <v>753</v>
      </c>
    </row>
    <row r="2369" spans="2:8" s="31" customFormat="1" x14ac:dyDescent="0.2">
      <c r="B2369" s="27">
        <v>2366</v>
      </c>
      <c r="C2369" s="20" t="s">
        <v>5910</v>
      </c>
      <c r="D2369" s="20" t="s">
        <v>45</v>
      </c>
      <c r="E2369" s="20" t="s">
        <v>5911</v>
      </c>
      <c r="F2369" s="22">
        <v>44832</v>
      </c>
      <c r="G2369" s="22">
        <v>51407</v>
      </c>
      <c r="H2369" s="34">
        <v>1436</v>
      </c>
    </row>
    <row r="2370" spans="2:8" s="31" customFormat="1" x14ac:dyDescent="0.2">
      <c r="B2370" s="27">
        <v>2367</v>
      </c>
      <c r="C2370" s="20" t="s">
        <v>10033</v>
      </c>
      <c r="D2370" s="20" t="s">
        <v>45</v>
      </c>
      <c r="E2370" s="20" t="s">
        <v>10034</v>
      </c>
      <c r="F2370" s="22">
        <v>45931</v>
      </c>
      <c r="G2370" s="22">
        <v>51410</v>
      </c>
      <c r="H2370" s="34">
        <v>2000</v>
      </c>
    </row>
    <row r="2371" spans="2:8" s="31" customFormat="1" x14ac:dyDescent="0.2">
      <c r="B2371" s="27">
        <v>2368</v>
      </c>
      <c r="C2371" s="20" t="s">
        <v>8671</v>
      </c>
      <c r="D2371" s="20" t="s">
        <v>45</v>
      </c>
      <c r="E2371" s="20" t="s">
        <v>8672</v>
      </c>
      <c r="F2371" s="22">
        <v>45602</v>
      </c>
      <c r="G2371" s="22">
        <v>51446</v>
      </c>
      <c r="H2371" s="34">
        <v>1000</v>
      </c>
    </row>
    <row r="2372" spans="2:8" s="31" customFormat="1" x14ac:dyDescent="0.2">
      <c r="B2372" s="27">
        <v>2369</v>
      </c>
      <c r="C2372" s="20" t="s">
        <v>4694</v>
      </c>
      <c r="D2372" s="20" t="s">
        <v>45</v>
      </c>
      <c r="E2372" s="20" t="s">
        <v>4695</v>
      </c>
      <c r="F2372" s="22">
        <v>44370</v>
      </c>
      <c r="G2372" s="22">
        <v>51675</v>
      </c>
      <c r="H2372" s="34">
        <v>1000</v>
      </c>
    </row>
    <row r="2373" spans="2:8" s="31" customFormat="1" x14ac:dyDescent="0.2">
      <c r="B2373" s="27">
        <v>2370</v>
      </c>
      <c r="C2373" s="20" t="s">
        <v>8199</v>
      </c>
      <c r="D2373" s="20" t="s">
        <v>45</v>
      </c>
      <c r="E2373" s="20" t="s">
        <v>8200</v>
      </c>
      <c r="F2373" s="22">
        <v>45469</v>
      </c>
      <c r="G2373" s="22">
        <v>51678</v>
      </c>
      <c r="H2373" s="34">
        <v>1500</v>
      </c>
    </row>
    <row r="2374" spans="2:8" s="31" customFormat="1" x14ac:dyDescent="0.2">
      <c r="B2374" s="27">
        <v>2371</v>
      </c>
      <c r="C2374" s="20" t="s">
        <v>6904</v>
      </c>
      <c r="D2374" s="20" t="s">
        <v>45</v>
      </c>
      <c r="E2374" s="20" t="s">
        <v>6905</v>
      </c>
      <c r="F2374" s="22">
        <v>45133</v>
      </c>
      <c r="G2374" s="22">
        <v>51708</v>
      </c>
      <c r="H2374" s="34">
        <v>1000</v>
      </c>
    </row>
    <row r="2375" spans="2:8" s="31" customFormat="1" x14ac:dyDescent="0.2">
      <c r="B2375" s="27">
        <v>2372</v>
      </c>
      <c r="C2375" s="21" t="s">
        <v>9797</v>
      </c>
      <c r="D2375" s="21" t="s">
        <v>45</v>
      </c>
      <c r="E2375" s="21" t="s">
        <v>9798</v>
      </c>
      <c r="F2375" s="23">
        <v>45875</v>
      </c>
      <c r="G2375" s="23">
        <v>51719</v>
      </c>
      <c r="H2375" s="35">
        <v>1000</v>
      </c>
    </row>
    <row r="2376" spans="2:8" s="31" customFormat="1" x14ac:dyDescent="0.2">
      <c r="B2376" s="27">
        <v>2373</v>
      </c>
      <c r="C2376" s="20" t="s">
        <v>6994</v>
      </c>
      <c r="D2376" s="20" t="s">
        <v>45</v>
      </c>
      <c r="E2376" s="20" t="s">
        <v>6995</v>
      </c>
      <c r="F2376" s="22">
        <v>45168</v>
      </c>
      <c r="G2376" s="22">
        <v>51743</v>
      </c>
      <c r="H2376" s="34">
        <v>1300</v>
      </c>
    </row>
    <row r="2377" spans="2:8" s="31" customFormat="1" x14ac:dyDescent="0.2">
      <c r="B2377" s="27">
        <v>2374</v>
      </c>
      <c r="C2377" s="20" t="s">
        <v>9097</v>
      </c>
      <c r="D2377" s="20" t="s">
        <v>45</v>
      </c>
      <c r="E2377" s="20" t="s">
        <v>9098</v>
      </c>
      <c r="F2377" s="22">
        <v>45715</v>
      </c>
      <c r="G2377" s="22">
        <v>51924</v>
      </c>
      <c r="H2377" s="34">
        <v>1920</v>
      </c>
    </row>
    <row r="2378" spans="2:8" s="31" customFormat="1" x14ac:dyDescent="0.2">
      <c r="B2378" s="27">
        <v>2375</v>
      </c>
      <c r="C2378" s="20" t="s">
        <v>6850</v>
      </c>
      <c r="D2378" s="20" t="s">
        <v>45</v>
      </c>
      <c r="E2378" s="20" t="s">
        <v>6851</v>
      </c>
      <c r="F2378" s="22">
        <v>45112</v>
      </c>
      <c r="G2378" s="22">
        <v>52052</v>
      </c>
      <c r="H2378" s="34">
        <v>2000</v>
      </c>
    </row>
    <row r="2379" spans="2:8" s="31" customFormat="1" x14ac:dyDescent="0.2">
      <c r="B2379" s="27">
        <v>2376</v>
      </c>
      <c r="C2379" s="20" t="s">
        <v>5839</v>
      </c>
      <c r="D2379" s="20" t="s">
        <v>45</v>
      </c>
      <c r="E2379" s="20" t="s">
        <v>5840</v>
      </c>
      <c r="F2379" s="22">
        <v>44803</v>
      </c>
      <c r="G2379" s="22">
        <v>52108</v>
      </c>
      <c r="H2379" s="34">
        <v>1000</v>
      </c>
    </row>
    <row r="2380" spans="2:8" s="31" customFormat="1" x14ac:dyDescent="0.2">
      <c r="B2380" s="27">
        <v>2377</v>
      </c>
      <c r="C2380" s="20" t="s">
        <v>8789</v>
      </c>
      <c r="D2380" s="20" t="s">
        <v>45</v>
      </c>
      <c r="E2380" s="20" t="s">
        <v>8790</v>
      </c>
      <c r="F2380" s="22">
        <v>45644</v>
      </c>
      <c r="G2380" s="22">
        <v>52218</v>
      </c>
      <c r="H2380" s="34">
        <v>1255</v>
      </c>
    </row>
    <row r="2381" spans="2:8" s="31" customFormat="1" x14ac:dyDescent="0.2">
      <c r="B2381" s="27">
        <v>2378</v>
      </c>
      <c r="C2381" s="21" t="s">
        <v>10338</v>
      </c>
      <c r="D2381" s="21" t="s">
        <v>45</v>
      </c>
      <c r="E2381" s="21" t="s">
        <v>10339</v>
      </c>
      <c r="F2381" s="23">
        <v>46015</v>
      </c>
      <c r="G2381" s="23">
        <v>52224</v>
      </c>
      <c r="H2381" s="35">
        <v>1850</v>
      </c>
    </row>
    <row r="2382" spans="2:8" s="31" customFormat="1" x14ac:dyDescent="0.2">
      <c r="B2382" s="27">
        <v>2379</v>
      </c>
      <c r="C2382" s="20" t="s">
        <v>7583</v>
      </c>
      <c r="D2382" s="20" t="s">
        <v>45</v>
      </c>
      <c r="E2382" s="20" t="s">
        <v>7584</v>
      </c>
      <c r="F2382" s="22">
        <v>45322</v>
      </c>
      <c r="G2382" s="22">
        <v>52262</v>
      </c>
      <c r="H2382" s="34">
        <v>1130</v>
      </c>
    </row>
    <row r="2383" spans="2:8" s="31" customFormat="1" x14ac:dyDescent="0.2">
      <c r="B2383" s="27">
        <v>2380</v>
      </c>
      <c r="C2383" s="20" t="s">
        <v>9201</v>
      </c>
      <c r="D2383" s="20" t="s">
        <v>45</v>
      </c>
      <c r="E2383" s="20" t="s">
        <v>9202</v>
      </c>
      <c r="F2383" s="22">
        <v>45728</v>
      </c>
      <c r="G2383" s="22">
        <v>52302</v>
      </c>
      <c r="H2383" s="34">
        <v>605</v>
      </c>
    </row>
    <row r="2384" spans="2:8" s="31" customFormat="1" x14ac:dyDescent="0.2">
      <c r="B2384" s="27">
        <v>2381</v>
      </c>
      <c r="C2384" s="20" t="s">
        <v>9371</v>
      </c>
      <c r="D2384" s="20" t="s">
        <v>45</v>
      </c>
      <c r="E2384" s="20" t="s">
        <v>9372</v>
      </c>
      <c r="F2384" s="22">
        <v>45742</v>
      </c>
      <c r="G2384" s="22">
        <v>52316</v>
      </c>
      <c r="H2384" s="34">
        <v>3000</v>
      </c>
    </row>
    <row r="2385" spans="2:8" s="31" customFormat="1" x14ac:dyDescent="0.2">
      <c r="B2385" s="27">
        <v>2382</v>
      </c>
      <c r="C2385" s="20" t="s">
        <v>6879</v>
      </c>
      <c r="D2385" s="20" t="s">
        <v>45</v>
      </c>
      <c r="E2385" s="20" t="s">
        <v>6880</v>
      </c>
      <c r="F2385" s="22">
        <v>45119</v>
      </c>
      <c r="G2385" s="22">
        <v>52424</v>
      </c>
      <c r="H2385" s="34">
        <v>1000</v>
      </c>
    </row>
    <row r="2386" spans="2:8" s="31" customFormat="1" x14ac:dyDescent="0.2">
      <c r="B2386" s="27">
        <v>2383</v>
      </c>
      <c r="C2386" s="20" t="s">
        <v>7343</v>
      </c>
      <c r="D2386" s="20" t="s">
        <v>45</v>
      </c>
      <c r="E2386" s="20" t="s">
        <v>7344</v>
      </c>
      <c r="F2386" s="22">
        <v>45259</v>
      </c>
      <c r="G2386" s="22">
        <v>52564</v>
      </c>
      <c r="H2386" s="34">
        <v>2000</v>
      </c>
    </row>
    <row r="2387" spans="2:8" s="31" customFormat="1" x14ac:dyDescent="0.2">
      <c r="B2387" s="27">
        <v>2384</v>
      </c>
      <c r="C2387" s="20" t="s">
        <v>6116</v>
      </c>
      <c r="D2387" s="20" t="s">
        <v>45</v>
      </c>
      <c r="E2387" s="20" t="s">
        <v>6117</v>
      </c>
      <c r="F2387" s="22">
        <v>44895</v>
      </c>
      <c r="G2387" s="22">
        <v>52565</v>
      </c>
      <c r="H2387" s="34">
        <v>2000</v>
      </c>
    </row>
    <row r="2388" spans="2:8" s="31" customFormat="1" x14ac:dyDescent="0.2">
      <c r="B2388" s="27">
        <v>2385</v>
      </c>
      <c r="C2388" s="20" t="s">
        <v>8912</v>
      </c>
      <c r="D2388" s="20" t="s">
        <v>45</v>
      </c>
      <c r="E2388" s="20" t="s">
        <v>8913</v>
      </c>
      <c r="F2388" s="22">
        <v>45672</v>
      </c>
      <c r="G2388" s="22">
        <v>52611</v>
      </c>
      <c r="H2388" s="34">
        <v>2500</v>
      </c>
    </row>
    <row r="2389" spans="2:8" s="31" customFormat="1" x14ac:dyDescent="0.2">
      <c r="B2389" s="27">
        <v>2386</v>
      </c>
      <c r="C2389" s="20" t="s">
        <v>7829</v>
      </c>
      <c r="D2389" s="20" t="s">
        <v>45</v>
      </c>
      <c r="E2389" s="20" t="s">
        <v>7830</v>
      </c>
      <c r="F2389" s="22">
        <v>45364</v>
      </c>
      <c r="G2389" s="22">
        <v>52669</v>
      </c>
      <c r="H2389" s="34">
        <v>2000</v>
      </c>
    </row>
    <row r="2390" spans="2:8" s="31" customFormat="1" x14ac:dyDescent="0.2">
      <c r="B2390" s="27">
        <v>2387</v>
      </c>
      <c r="C2390" s="20" t="s">
        <v>6001</v>
      </c>
      <c r="D2390" s="20" t="s">
        <v>45</v>
      </c>
      <c r="E2390" s="20" t="s">
        <v>6002</v>
      </c>
      <c r="F2390" s="22">
        <v>44861</v>
      </c>
      <c r="G2390" s="22">
        <v>52897</v>
      </c>
      <c r="H2390" s="34">
        <v>1500</v>
      </c>
    </row>
    <row r="2391" spans="2:8" s="31" customFormat="1" x14ac:dyDescent="0.2">
      <c r="B2391" s="27">
        <v>2388</v>
      </c>
      <c r="C2391" s="20" t="s">
        <v>7448</v>
      </c>
      <c r="D2391" s="20" t="s">
        <v>45</v>
      </c>
      <c r="E2391" s="20" t="s">
        <v>7449</v>
      </c>
      <c r="F2391" s="22">
        <v>45287</v>
      </c>
      <c r="G2391" s="22">
        <v>52958</v>
      </c>
      <c r="H2391" s="34">
        <v>1100</v>
      </c>
    </row>
    <row r="2392" spans="2:8" s="31" customFormat="1" x14ac:dyDescent="0.2">
      <c r="B2392" s="27">
        <v>2389</v>
      </c>
      <c r="C2392" s="21" t="s">
        <v>10386</v>
      </c>
      <c r="D2392" s="21" t="s">
        <v>45</v>
      </c>
      <c r="E2392" s="21" t="s">
        <v>10387</v>
      </c>
      <c r="F2392" s="23">
        <v>46022</v>
      </c>
      <c r="G2392" s="23">
        <v>52962</v>
      </c>
      <c r="H2392" s="35">
        <v>2000</v>
      </c>
    </row>
    <row r="2393" spans="2:8" s="31" customFormat="1" x14ac:dyDescent="0.2">
      <c r="B2393" s="27">
        <v>2390</v>
      </c>
      <c r="C2393" s="20" t="s">
        <v>8934</v>
      </c>
      <c r="D2393" s="20" t="s">
        <v>45</v>
      </c>
      <c r="E2393" s="20" t="s">
        <v>8935</v>
      </c>
      <c r="F2393" s="22">
        <v>45679</v>
      </c>
      <c r="G2393" s="22">
        <v>52984</v>
      </c>
      <c r="H2393" s="34">
        <v>1500</v>
      </c>
    </row>
    <row r="2394" spans="2:8" s="31" customFormat="1" x14ac:dyDescent="0.2">
      <c r="B2394" s="27">
        <v>2391</v>
      </c>
      <c r="C2394" s="20" t="s">
        <v>6270</v>
      </c>
      <c r="D2394" s="20" t="s">
        <v>45</v>
      </c>
      <c r="E2394" s="20" t="s">
        <v>6271</v>
      </c>
      <c r="F2394" s="22">
        <v>44951</v>
      </c>
      <c r="G2394" s="22">
        <v>52987</v>
      </c>
      <c r="H2394" s="34">
        <v>1500</v>
      </c>
    </row>
    <row r="2395" spans="2:8" s="31" customFormat="1" x14ac:dyDescent="0.2">
      <c r="B2395" s="27">
        <v>2392</v>
      </c>
      <c r="C2395" s="21" t="s">
        <v>10702</v>
      </c>
      <c r="D2395" s="21" t="s">
        <v>45</v>
      </c>
      <c r="E2395" s="21" t="s">
        <v>10703</v>
      </c>
      <c r="F2395" s="23">
        <v>46078</v>
      </c>
      <c r="G2395" s="23">
        <v>53018</v>
      </c>
      <c r="H2395" s="35">
        <v>1000</v>
      </c>
    </row>
    <row r="2396" spans="2:8" s="31" customFormat="1" x14ac:dyDescent="0.2">
      <c r="B2396" s="27">
        <v>2393</v>
      </c>
      <c r="C2396" s="21" t="s">
        <v>9749</v>
      </c>
      <c r="D2396" s="21" t="s">
        <v>45</v>
      </c>
      <c r="E2396" s="21" t="s">
        <v>9750</v>
      </c>
      <c r="F2396" s="23">
        <v>45861</v>
      </c>
      <c r="G2396" s="23">
        <v>53166</v>
      </c>
      <c r="H2396" s="35">
        <v>1000</v>
      </c>
    </row>
    <row r="2397" spans="2:8" s="31" customFormat="1" x14ac:dyDescent="0.2">
      <c r="B2397" s="27">
        <v>2394</v>
      </c>
      <c r="C2397" s="25" t="s">
        <v>9906</v>
      </c>
      <c r="D2397" s="25" t="s">
        <v>45</v>
      </c>
      <c r="E2397" s="25" t="s">
        <v>9907</v>
      </c>
      <c r="F2397" s="26">
        <v>45903</v>
      </c>
      <c r="G2397" s="26">
        <v>53208</v>
      </c>
      <c r="H2397" s="36">
        <v>2000</v>
      </c>
    </row>
    <row r="2398" spans="2:8" s="31" customFormat="1" x14ac:dyDescent="0.2">
      <c r="B2398" s="27">
        <v>2395</v>
      </c>
      <c r="C2398" s="20" t="s">
        <v>8492</v>
      </c>
      <c r="D2398" s="20" t="s">
        <v>45</v>
      </c>
      <c r="E2398" s="20" t="s">
        <v>8493</v>
      </c>
      <c r="F2398" s="22">
        <v>45546</v>
      </c>
      <c r="G2398" s="22">
        <v>53216</v>
      </c>
      <c r="H2398" s="34">
        <v>1500</v>
      </c>
    </row>
    <row r="2399" spans="2:8" s="31" customFormat="1" x14ac:dyDescent="0.2">
      <c r="B2399" s="27">
        <v>2396</v>
      </c>
      <c r="C2399" s="20" t="s">
        <v>7124</v>
      </c>
      <c r="D2399" s="20" t="s">
        <v>45</v>
      </c>
      <c r="E2399" s="20" t="s">
        <v>7125</v>
      </c>
      <c r="F2399" s="22">
        <v>45203</v>
      </c>
      <c r="G2399" s="22">
        <v>53239</v>
      </c>
      <c r="H2399" s="34">
        <v>1000</v>
      </c>
    </row>
    <row r="2400" spans="2:8" s="31" customFormat="1" x14ac:dyDescent="0.2">
      <c r="B2400" s="27">
        <v>2397</v>
      </c>
      <c r="C2400" s="20" t="s">
        <v>6031</v>
      </c>
      <c r="D2400" s="20" t="s">
        <v>45</v>
      </c>
      <c r="E2400" s="20" t="s">
        <v>6032</v>
      </c>
      <c r="F2400" s="22">
        <v>44867</v>
      </c>
      <c r="G2400" s="22">
        <v>53268</v>
      </c>
      <c r="H2400" s="34">
        <v>2000</v>
      </c>
    </row>
    <row r="2401" spans="2:8" s="31" customFormat="1" x14ac:dyDescent="0.2">
      <c r="B2401" s="27">
        <v>2398</v>
      </c>
      <c r="C2401" s="21" t="s">
        <v>10132</v>
      </c>
      <c r="D2401" s="21" t="s">
        <v>45</v>
      </c>
      <c r="E2401" s="21" t="s">
        <v>10133</v>
      </c>
      <c r="F2401" s="23">
        <v>45967</v>
      </c>
      <c r="G2401" s="23">
        <v>53272</v>
      </c>
      <c r="H2401" s="35">
        <v>2000</v>
      </c>
    </row>
    <row r="2402" spans="2:8" s="31" customFormat="1" x14ac:dyDescent="0.2">
      <c r="B2402" s="27">
        <v>2399</v>
      </c>
      <c r="C2402" s="20" t="s">
        <v>9423</v>
      </c>
      <c r="D2402" s="20" t="s">
        <v>45</v>
      </c>
      <c r="E2402" s="20" t="s">
        <v>9424</v>
      </c>
      <c r="F2402" s="22">
        <v>45777</v>
      </c>
      <c r="G2402" s="22">
        <v>53447</v>
      </c>
      <c r="H2402" s="34">
        <v>2000</v>
      </c>
    </row>
    <row r="2403" spans="2:8" s="31" customFormat="1" x14ac:dyDescent="0.2">
      <c r="B2403" s="27">
        <v>2400</v>
      </c>
      <c r="C2403" s="20" t="s">
        <v>4717</v>
      </c>
      <c r="D2403" s="20" t="s">
        <v>45</v>
      </c>
      <c r="E2403" s="20" t="s">
        <v>4718</v>
      </c>
      <c r="F2403" s="22">
        <v>44377</v>
      </c>
      <c r="G2403" s="22">
        <v>53508</v>
      </c>
      <c r="H2403" s="34">
        <v>2000</v>
      </c>
    </row>
    <row r="2404" spans="2:8" s="31" customFormat="1" x14ac:dyDescent="0.2">
      <c r="B2404" s="27">
        <v>2401</v>
      </c>
      <c r="C2404" s="20" t="s">
        <v>8228</v>
      </c>
      <c r="D2404" s="20" t="s">
        <v>45</v>
      </c>
      <c r="E2404" s="20" t="s">
        <v>8229</v>
      </c>
      <c r="F2404" s="22">
        <v>45476</v>
      </c>
      <c r="G2404" s="22">
        <v>53511</v>
      </c>
      <c r="H2404" s="34">
        <v>1500</v>
      </c>
    </row>
    <row r="2405" spans="2:8" s="31" customFormat="1" x14ac:dyDescent="0.2">
      <c r="B2405" s="27">
        <v>2402</v>
      </c>
      <c r="C2405" s="20" t="s">
        <v>7240</v>
      </c>
      <c r="D2405" s="20" t="s">
        <v>45</v>
      </c>
      <c r="E2405" s="20" t="s">
        <v>7241</v>
      </c>
      <c r="F2405" s="22">
        <v>45231</v>
      </c>
      <c r="G2405" s="22">
        <v>53632</v>
      </c>
      <c r="H2405" s="34">
        <v>1000</v>
      </c>
    </row>
    <row r="2406" spans="2:8" s="31" customFormat="1" x14ac:dyDescent="0.2">
      <c r="B2406" s="27">
        <v>2403</v>
      </c>
      <c r="C2406" s="21" t="s">
        <v>10565</v>
      </c>
      <c r="D2406" s="21" t="s">
        <v>45</v>
      </c>
      <c r="E2406" s="21" t="s">
        <v>10566</v>
      </c>
      <c r="F2406" s="23">
        <v>46057</v>
      </c>
      <c r="G2406" s="23">
        <v>53727</v>
      </c>
      <c r="H2406" s="35">
        <v>1000</v>
      </c>
    </row>
    <row r="2407" spans="2:8" s="31" customFormat="1" x14ac:dyDescent="0.2">
      <c r="B2407" s="27">
        <v>2404</v>
      </c>
      <c r="C2407" s="20" t="s">
        <v>9513</v>
      </c>
      <c r="D2407" s="20" t="s">
        <v>45</v>
      </c>
      <c r="E2407" s="20" t="s">
        <v>9514</v>
      </c>
      <c r="F2407" s="22">
        <v>45798</v>
      </c>
      <c r="G2407" s="22">
        <v>53833</v>
      </c>
      <c r="H2407" s="34">
        <v>2000</v>
      </c>
    </row>
    <row r="2408" spans="2:8" s="31" customFormat="1" x14ac:dyDescent="0.2">
      <c r="B2408" s="27">
        <v>2405</v>
      </c>
      <c r="C2408" s="20" t="s">
        <v>8509</v>
      </c>
      <c r="D2408" s="20" t="s">
        <v>45</v>
      </c>
      <c r="E2408" s="20" t="s">
        <v>8510</v>
      </c>
      <c r="F2408" s="22">
        <v>45554</v>
      </c>
      <c r="G2408" s="22">
        <v>53954</v>
      </c>
      <c r="H2408" s="34">
        <v>1500</v>
      </c>
    </row>
    <row r="2409" spans="2:8" s="31" customFormat="1" x14ac:dyDescent="0.2">
      <c r="B2409" s="27">
        <v>2406</v>
      </c>
      <c r="C2409" s="20" t="s">
        <v>5936</v>
      </c>
      <c r="D2409" s="20" t="s">
        <v>45</v>
      </c>
      <c r="E2409" s="20" t="s">
        <v>5937</v>
      </c>
      <c r="F2409" s="22">
        <v>44838</v>
      </c>
      <c r="G2409" s="22">
        <v>53969</v>
      </c>
      <c r="H2409" s="34">
        <v>1000</v>
      </c>
    </row>
    <row r="2410" spans="2:8" s="31" customFormat="1" x14ac:dyDescent="0.2">
      <c r="B2410" s="27">
        <v>2407</v>
      </c>
      <c r="C2410" s="20" t="s">
        <v>6304</v>
      </c>
      <c r="D2410" s="20" t="s">
        <v>45</v>
      </c>
      <c r="E2410" s="20" t="s">
        <v>6305</v>
      </c>
      <c r="F2410" s="22">
        <v>44958</v>
      </c>
      <c r="G2410" s="22">
        <v>54089</v>
      </c>
      <c r="H2410" s="34">
        <v>2000</v>
      </c>
    </row>
    <row r="2411" spans="2:8" s="31" customFormat="1" x14ac:dyDescent="0.2">
      <c r="B2411" s="27">
        <v>2408</v>
      </c>
      <c r="C2411" s="20" t="s">
        <v>6623</v>
      </c>
      <c r="D2411" s="20" t="s">
        <v>45</v>
      </c>
      <c r="E2411" s="20" t="s">
        <v>6624</v>
      </c>
      <c r="F2411" s="22">
        <v>45049</v>
      </c>
      <c r="G2411" s="22">
        <v>54181</v>
      </c>
      <c r="H2411" s="34">
        <v>1500</v>
      </c>
    </row>
    <row r="2412" spans="2:8" s="31" customFormat="1" x14ac:dyDescent="0.2">
      <c r="B2412" s="27">
        <v>2409</v>
      </c>
      <c r="C2412" s="20" t="s">
        <v>6402</v>
      </c>
      <c r="D2412" s="20" t="s">
        <v>45</v>
      </c>
      <c r="E2412" s="20" t="s">
        <v>6403</v>
      </c>
      <c r="F2412" s="22">
        <v>44986</v>
      </c>
      <c r="G2412" s="22">
        <v>54483</v>
      </c>
      <c r="H2412" s="34">
        <v>1000</v>
      </c>
    </row>
    <row r="2413" spans="2:8" s="31" customFormat="1" x14ac:dyDescent="0.2">
      <c r="B2413" s="27">
        <v>2410</v>
      </c>
      <c r="C2413" s="20" t="s">
        <v>7856</v>
      </c>
      <c r="D2413" s="20" t="s">
        <v>45</v>
      </c>
      <c r="E2413" s="20" t="s">
        <v>7857</v>
      </c>
      <c r="F2413" s="22">
        <v>45371</v>
      </c>
      <c r="G2413" s="22">
        <v>54502</v>
      </c>
      <c r="H2413" s="34">
        <v>2000</v>
      </c>
    </row>
    <row r="2414" spans="2:8" s="31" customFormat="1" x14ac:dyDescent="0.2">
      <c r="B2414" s="27">
        <v>2411</v>
      </c>
      <c r="C2414" s="20" t="s">
        <v>6680</v>
      </c>
      <c r="D2414" s="20" t="s">
        <v>45</v>
      </c>
      <c r="E2414" s="20" t="s">
        <v>6681</v>
      </c>
      <c r="F2414" s="22">
        <v>45070</v>
      </c>
      <c r="G2414" s="22">
        <v>54567</v>
      </c>
      <c r="H2414" s="34">
        <v>500</v>
      </c>
    </row>
    <row r="2415" spans="2:8" s="31" customFormat="1" x14ac:dyDescent="0.2">
      <c r="B2415" s="27">
        <v>2412</v>
      </c>
      <c r="C2415" s="20" t="s">
        <v>8998</v>
      </c>
      <c r="D2415" s="20" t="s">
        <v>45</v>
      </c>
      <c r="E2415" s="20" t="s">
        <v>8999</v>
      </c>
      <c r="F2415" s="22">
        <v>45693</v>
      </c>
      <c r="G2415" s="22">
        <v>54824</v>
      </c>
      <c r="H2415" s="34">
        <v>2000</v>
      </c>
    </row>
    <row r="2416" spans="2:8" s="31" customFormat="1" x14ac:dyDescent="0.2">
      <c r="B2416" s="27">
        <v>2413</v>
      </c>
      <c r="C2416" s="20" t="s">
        <v>6474</v>
      </c>
      <c r="D2416" s="20" t="s">
        <v>45</v>
      </c>
      <c r="E2416" s="20" t="s">
        <v>6475</v>
      </c>
      <c r="F2416" s="22">
        <v>45000</v>
      </c>
      <c r="G2416" s="22">
        <v>54862</v>
      </c>
      <c r="H2416" s="34">
        <v>1500</v>
      </c>
    </row>
    <row r="2417" spans="2:8" s="31" customFormat="1" x14ac:dyDescent="0.2">
      <c r="B2417" s="27">
        <v>2414</v>
      </c>
      <c r="C2417" s="20" t="s">
        <v>9254</v>
      </c>
      <c r="D2417" s="20" t="s">
        <v>45</v>
      </c>
      <c r="E2417" s="20" t="s">
        <v>8999</v>
      </c>
      <c r="F2417" s="22">
        <v>45735</v>
      </c>
      <c r="G2417" s="22">
        <v>54866</v>
      </c>
      <c r="H2417" s="34">
        <v>3000</v>
      </c>
    </row>
    <row r="2418" spans="2:8" s="31" customFormat="1" x14ac:dyDescent="0.2">
      <c r="B2418" s="27">
        <v>2415</v>
      </c>
      <c r="C2418" s="20" t="s">
        <v>7932</v>
      </c>
      <c r="D2418" s="20" t="s">
        <v>45</v>
      </c>
      <c r="E2418" s="20" t="s">
        <v>7933</v>
      </c>
      <c r="F2418" s="22">
        <v>45378</v>
      </c>
      <c r="G2418" s="22">
        <v>54874</v>
      </c>
      <c r="H2418" s="34">
        <v>1366</v>
      </c>
    </row>
    <row r="2419" spans="2:8" s="31" customFormat="1" x14ac:dyDescent="0.2">
      <c r="B2419" s="27">
        <v>2416</v>
      </c>
      <c r="C2419" s="20" t="s">
        <v>8036</v>
      </c>
      <c r="D2419" s="20" t="s">
        <v>45</v>
      </c>
      <c r="E2419" s="20" t="s">
        <v>8037</v>
      </c>
      <c r="F2419" s="22">
        <v>45414</v>
      </c>
      <c r="G2419" s="22">
        <v>54910</v>
      </c>
      <c r="H2419" s="34">
        <v>2000</v>
      </c>
    </row>
    <row r="2420" spans="2:8" s="31" customFormat="1" x14ac:dyDescent="0.2">
      <c r="B2420" s="27">
        <v>2417</v>
      </c>
      <c r="C2420" s="21" t="s">
        <v>9863</v>
      </c>
      <c r="D2420" s="21" t="s">
        <v>45</v>
      </c>
      <c r="E2420" s="21" t="s">
        <v>9864</v>
      </c>
      <c r="F2420" s="23">
        <v>45897</v>
      </c>
      <c r="G2420" s="23">
        <v>55028</v>
      </c>
      <c r="H2420" s="35">
        <v>1000</v>
      </c>
    </row>
    <row r="2421" spans="2:8" s="31" customFormat="1" x14ac:dyDescent="0.2">
      <c r="B2421" s="27">
        <v>2418</v>
      </c>
      <c r="C2421" s="21" t="s">
        <v>9999</v>
      </c>
      <c r="D2421" s="21" t="s">
        <v>45</v>
      </c>
      <c r="E2421" s="21" t="s">
        <v>10000</v>
      </c>
      <c r="F2421" s="23">
        <v>45924</v>
      </c>
      <c r="G2421" s="23">
        <v>55055</v>
      </c>
      <c r="H2421" s="35">
        <v>1000</v>
      </c>
    </row>
    <row r="2422" spans="2:8" s="31" customFormat="1" x14ac:dyDescent="0.2">
      <c r="B2422" s="27">
        <v>2419</v>
      </c>
      <c r="C2422" s="20" t="s">
        <v>10199</v>
      </c>
      <c r="D2422" s="20" t="s">
        <v>45</v>
      </c>
      <c r="E2422" s="20" t="s">
        <v>10200</v>
      </c>
      <c r="F2422" s="22">
        <v>45987</v>
      </c>
      <c r="G2422" s="22">
        <v>55118</v>
      </c>
      <c r="H2422" s="34">
        <v>1500</v>
      </c>
    </row>
    <row r="2423" spans="2:8" s="31" customFormat="1" x14ac:dyDescent="0.2">
      <c r="B2423" s="27">
        <v>2420</v>
      </c>
      <c r="C2423" s="20" t="s">
        <v>6551</v>
      </c>
      <c r="D2423" s="20" t="s">
        <v>45</v>
      </c>
      <c r="E2423" s="20" t="s">
        <v>6552</v>
      </c>
      <c r="F2423" s="22">
        <v>45014</v>
      </c>
      <c r="G2423" s="22">
        <v>55241</v>
      </c>
      <c r="H2423" s="34">
        <v>1037</v>
      </c>
    </row>
    <row r="2424" spans="2:8" s="31" customFormat="1" x14ac:dyDescent="0.2">
      <c r="B2424" s="27">
        <v>2421</v>
      </c>
      <c r="C2424" s="20" t="s">
        <v>9533</v>
      </c>
      <c r="D2424" s="20" t="s">
        <v>45</v>
      </c>
      <c r="E2424" s="20" t="s">
        <v>9534</v>
      </c>
      <c r="F2424" s="22">
        <v>45805</v>
      </c>
      <c r="G2424" s="22">
        <v>55301</v>
      </c>
      <c r="H2424" s="34">
        <v>2000</v>
      </c>
    </row>
    <row r="2425" spans="2:8" s="31" customFormat="1" x14ac:dyDescent="0.2">
      <c r="B2425" s="27">
        <v>2422</v>
      </c>
      <c r="C2425" s="20" t="s">
        <v>6755</v>
      </c>
      <c r="D2425" s="20" t="s">
        <v>45</v>
      </c>
      <c r="E2425" s="20" t="s">
        <v>6756</v>
      </c>
      <c r="F2425" s="22">
        <v>45084</v>
      </c>
      <c r="G2425" s="22">
        <v>55311</v>
      </c>
      <c r="H2425" s="34">
        <v>2000</v>
      </c>
    </row>
    <row r="2426" spans="2:8" s="31" customFormat="1" x14ac:dyDescent="0.2">
      <c r="B2426" s="27">
        <v>2423</v>
      </c>
      <c r="C2426" s="21" t="s">
        <v>9765</v>
      </c>
      <c r="D2426" s="21" t="s">
        <v>45</v>
      </c>
      <c r="E2426" s="21" t="s">
        <v>9766</v>
      </c>
      <c r="F2426" s="23">
        <v>45868</v>
      </c>
      <c r="G2426" s="23">
        <v>55364</v>
      </c>
      <c r="H2426" s="35">
        <v>2000</v>
      </c>
    </row>
    <row r="2427" spans="2:8" s="31" customFormat="1" x14ac:dyDescent="0.2">
      <c r="B2427" s="27">
        <v>2424</v>
      </c>
      <c r="C2427" s="20" t="s">
        <v>4860</v>
      </c>
      <c r="D2427" s="20" t="s">
        <v>45</v>
      </c>
      <c r="E2427" s="20" t="s">
        <v>4861</v>
      </c>
      <c r="F2427" s="22">
        <v>44433</v>
      </c>
      <c r="G2427" s="22">
        <v>55390</v>
      </c>
      <c r="H2427" s="34">
        <v>1000</v>
      </c>
    </row>
    <row r="2428" spans="2:8" s="31" customFormat="1" x14ac:dyDescent="0.2">
      <c r="B2428" s="27">
        <v>2425</v>
      </c>
      <c r="C2428" s="20" t="s">
        <v>9633</v>
      </c>
      <c r="D2428" s="20" t="s">
        <v>45</v>
      </c>
      <c r="E2428" s="20" t="s">
        <v>9634</v>
      </c>
      <c r="F2428" s="22">
        <v>45833</v>
      </c>
      <c r="G2428" s="22">
        <v>55695</v>
      </c>
      <c r="H2428" s="34">
        <v>2000</v>
      </c>
    </row>
    <row r="2429" spans="2:8" s="31" customFormat="1" x14ac:dyDescent="0.2">
      <c r="B2429" s="27">
        <v>2426</v>
      </c>
      <c r="C2429" s="20" t="s">
        <v>6818</v>
      </c>
      <c r="D2429" s="20" t="s">
        <v>45</v>
      </c>
      <c r="E2429" s="20" t="s">
        <v>6819</v>
      </c>
      <c r="F2429" s="22">
        <v>45105</v>
      </c>
      <c r="G2429" s="22">
        <v>55698</v>
      </c>
      <c r="H2429" s="34">
        <v>1000</v>
      </c>
    </row>
    <row r="2430" spans="2:8" s="31" customFormat="1" x14ac:dyDescent="0.2">
      <c r="B2430" s="27">
        <v>2427</v>
      </c>
      <c r="C2430" s="20" t="s">
        <v>8299</v>
      </c>
      <c r="D2430" s="20" t="s">
        <v>45</v>
      </c>
      <c r="E2430" s="20" t="s">
        <v>8300</v>
      </c>
      <c r="F2430" s="22">
        <v>45504</v>
      </c>
      <c r="G2430" s="22">
        <v>55731</v>
      </c>
      <c r="H2430" s="34">
        <v>2000</v>
      </c>
    </row>
    <row r="2431" spans="2:8" s="31" customFormat="1" x14ac:dyDescent="0.2">
      <c r="B2431" s="27">
        <v>2428</v>
      </c>
      <c r="C2431" s="20" t="s">
        <v>6222</v>
      </c>
      <c r="D2431" s="20" t="s">
        <v>45</v>
      </c>
      <c r="E2431" s="20" t="s">
        <v>6223</v>
      </c>
      <c r="F2431" s="22">
        <v>44930</v>
      </c>
      <c r="G2431" s="22">
        <v>55888</v>
      </c>
      <c r="H2431" s="34">
        <v>1000</v>
      </c>
    </row>
    <row r="2432" spans="2:8" s="31" customFormat="1" x14ac:dyDescent="0.2">
      <c r="B2432" s="27">
        <v>2429</v>
      </c>
      <c r="C2432" s="20" t="s">
        <v>6702</v>
      </c>
      <c r="D2432" s="20" t="s">
        <v>45</v>
      </c>
      <c r="E2432" s="20" t="s">
        <v>6703</v>
      </c>
      <c r="F2432" s="22">
        <v>45077</v>
      </c>
      <c r="G2432" s="22">
        <v>56035</v>
      </c>
      <c r="H2432" s="34">
        <v>2000</v>
      </c>
    </row>
    <row r="2433" spans="2:8" s="31" customFormat="1" x14ac:dyDescent="0.2">
      <c r="B2433" s="27">
        <v>2430</v>
      </c>
      <c r="C2433" s="20" t="s">
        <v>7831</v>
      </c>
      <c r="D2433" s="20" t="s">
        <v>45</v>
      </c>
      <c r="E2433" s="20" t="s">
        <v>7832</v>
      </c>
      <c r="F2433" s="22">
        <v>45364</v>
      </c>
      <c r="G2433" s="22">
        <v>56321</v>
      </c>
      <c r="H2433" s="34">
        <v>2000</v>
      </c>
    </row>
    <row r="2434" spans="2:8" s="31" customFormat="1" x14ac:dyDescent="0.2">
      <c r="B2434" s="27">
        <v>2431</v>
      </c>
      <c r="C2434" s="20" t="s">
        <v>8274</v>
      </c>
      <c r="D2434" s="20" t="s">
        <v>45</v>
      </c>
      <c r="E2434" s="20" t="s">
        <v>8275</v>
      </c>
      <c r="F2434" s="22">
        <v>45497</v>
      </c>
      <c r="G2434" s="22">
        <v>56454</v>
      </c>
      <c r="H2434" s="34">
        <v>1000</v>
      </c>
    </row>
    <row r="2435" spans="2:8" s="31" customFormat="1" x14ac:dyDescent="0.2">
      <c r="B2435" s="27">
        <v>2432</v>
      </c>
      <c r="C2435" s="20" t="s">
        <v>9373</v>
      </c>
      <c r="D2435" s="20" t="s">
        <v>45</v>
      </c>
      <c r="E2435" s="20" t="s">
        <v>9374</v>
      </c>
      <c r="F2435" s="22">
        <v>45742</v>
      </c>
      <c r="G2435" s="22">
        <v>56699</v>
      </c>
      <c r="H2435" s="34">
        <v>3149</v>
      </c>
    </row>
    <row r="2436" spans="2:8" s="31" customFormat="1" x14ac:dyDescent="0.2">
      <c r="B2436" s="27">
        <v>2433</v>
      </c>
      <c r="C2436" s="20" t="s">
        <v>7934</v>
      </c>
      <c r="D2436" s="20" t="s">
        <v>45</v>
      </c>
      <c r="E2436" s="20" t="s">
        <v>7935</v>
      </c>
      <c r="F2436" s="22">
        <v>45378</v>
      </c>
      <c r="G2436" s="22">
        <v>56700</v>
      </c>
      <c r="H2436" s="34">
        <v>2000</v>
      </c>
    </row>
    <row r="2437" spans="2:8" s="31" customFormat="1" x14ac:dyDescent="0.2">
      <c r="B2437" s="27">
        <v>2434</v>
      </c>
      <c r="C2437" s="20" t="s">
        <v>8108</v>
      </c>
      <c r="D2437" s="20" t="s">
        <v>45</v>
      </c>
      <c r="E2437" s="20" t="s">
        <v>8109</v>
      </c>
      <c r="F2437" s="22">
        <v>45441</v>
      </c>
      <c r="G2437" s="22">
        <v>56763</v>
      </c>
      <c r="H2437" s="34">
        <v>1500</v>
      </c>
    </row>
    <row r="2438" spans="2:8" s="31" customFormat="1" x14ac:dyDescent="0.2">
      <c r="B2438" s="27">
        <v>2435</v>
      </c>
      <c r="C2438" s="20" t="s">
        <v>8144</v>
      </c>
      <c r="D2438" s="20" t="s">
        <v>45</v>
      </c>
      <c r="E2438" s="20" t="s">
        <v>8145</v>
      </c>
      <c r="F2438" s="22">
        <v>45448</v>
      </c>
      <c r="G2438" s="22">
        <v>56770</v>
      </c>
      <c r="H2438" s="34">
        <v>2000</v>
      </c>
    </row>
    <row r="2439" spans="2:8" s="31" customFormat="1" x14ac:dyDescent="0.2">
      <c r="B2439" s="27">
        <v>2436</v>
      </c>
      <c r="C2439" s="20" t="s">
        <v>4719</v>
      </c>
      <c r="D2439" s="20" t="s">
        <v>45</v>
      </c>
      <c r="E2439" s="20" t="s">
        <v>4720</v>
      </c>
      <c r="F2439" s="22">
        <v>44377</v>
      </c>
      <c r="G2439" s="22">
        <v>57161</v>
      </c>
      <c r="H2439" s="34">
        <v>1000</v>
      </c>
    </row>
    <row r="2440" spans="2:8" s="31" customFormat="1" x14ac:dyDescent="0.2">
      <c r="B2440" s="27">
        <v>2437</v>
      </c>
      <c r="C2440" s="21" t="s">
        <v>9837</v>
      </c>
      <c r="D2440" s="21" t="s">
        <v>45</v>
      </c>
      <c r="E2440" s="21" t="s">
        <v>9838</v>
      </c>
      <c r="F2440" s="23">
        <v>45889</v>
      </c>
      <c r="G2440" s="23">
        <v>57212</v>
      </c>
      <c r="H2440" s="35">
        <v>2000</v>
      </c>
    </row>
    <row r="2441" spans="2:8" s="31" customFormat="1" x14ac:dyDescent="0.2">
      <c r="B2441" s="27">
        <v>2438</v>
      </c>
      <c r="C2441" s="20" t="s">
        <v>6553</v>
      </c>
      <c r="D2441" s="20" t="s">
        <v>45</v>
      </c>
      <c r="E2441" s="20" t="s">
        <v>6554</v>
      </c>
      <c r="F2441" s="22">
        <v>45014</v>
      </c>
      <c r="G2441" s="22">
        <v>57798</v>
      </c>
      <c r="H2441" s="34">
        <v>2000</v>
      </c>
    </row>
    <row r="2442" spans="2:8" s="31" customFormat="1" x14ac:dyDescent="0.2">
      <c r="B2442" s="27">
        <v>2439</v>
      </c>
      <c r="C2442" s="20" t="s">
        <v>9683</v>
      </c>
      <c r="D2442" s="20" t="s">
        <v>45</v>
      </c>
      <c r="E2442" s="20" t="s">
        <v>9669</v>
      </c>
      <c r="F2442" s="22">
        <v>45840</v>
      </c>
      <c r="G2442" s="22">
        <v>57893</v>
      </c>
      <c r="H2442" s="34">
        <v>2000</v>
      </c>
    </row>
    <row r="2443" spans="2:8" s="31" customFormat="1" x14ac:dyDescent="0.2">
      <c r="B2443" s="27">
        <v>2440</v>
      </c>
      <c r="C2443" s="20" t="s">
        <v>8340</v>
      </c>
      <c r="D2443" s="20" t="s">
        <v>45</v>
      </c>
      <c r="E2443" s="20" t="s">
        <v>8341</v>
      </c>
      <c r="F2443" s="22">
        <v>45511</v>
      </c>
      <c r="G2443" s="22">
        <v>58294</v>
      </c>
      <c r="H2443" s="34">
        <v>2000</v>
      </c>
    </row>
    <row r="2444" spans="2:8" s="31" customFormat="1" x14ac:dyDescent="0.2">
      <c r="B2444" s="27">
        <v>2441</v>
      </c>
      <c r="C2444" s="20" t="s">
        <v>8417</v>
      </c>
      <c r="D2444" s="20" t="s">
        <v>45</v>
      </c>
      <c r="E2444" s="20" t="s">
        <v>8418</v>
      </c>
      <c r="F2444" s="22">
        <v>45532</v>
      </c>
      <c r="G2444" s="22">
        <v>58315</v>
      </c>
      <c r="H2444" s="34">
        <v>2000</v>
      </c>
    </row>
    <row r="2445" spans="2:8" s="31" customFormat="1" x14ac:dyDescent="0.2">
      <c r="B2445" s="27">
        <v>2442</v>
      </c>
      <c r="C2445" s="25" t="s">
        <v>9908</v>
      </c>
      <c r="D2445" s="25" t="s">
        <v>45</v>
      </c>
      <c r="E2445" s="25" t="s">
        <v>9909</v>
      </c>
      <c r="F2445" s="26">
        <v>45903</v>
      </c>
      <c r="G2445" s="26">
        <v>58687</v>
      </c>
      <c r="H2445" s="36">
        <v>2000</v>
      </c>
    </row>
    <row r="2446" spans="2:8" s="31" customFormat="1" x14ac:dyDescent="0.2">
      <c r="B2446" s="27">
        <v>2443</v>
      </c>
      <c r="C2446" s="20" t="s">
        <v>9561</v>
      </c>
      <c r="D2446" s="20" t="s">
        <v>45</v>
      </c>
      <c r="E2446" s="20" t="s">
        <v>9562</v>
      </c>
      <c r="F2446" s="22">
        <v>45812</v>
      </c>
      <c r="G2446" s="22">
        <v>59326</v>
      </c>
      <c r="H2446" s="34">
        <v>2000</v>
      </c>
    </row>
    <row r="2447" spans="2:8" s="31" customFormat="1" x14ac:dyDescent="0.2">
      <c r="B2447" s="27">
        <v>2444</v>
      </c>
      <c r="C2447" s="20" t="s">
        <v>7858</v>
      </c>
      <c r="D2447" s="20" t="s">
        <v>45</v>
      </c>
      <c r="E2447" s="20" t="s">
        <v>7859</v>
      </c>
      <c r="F2447" s="22">
        <v>45371</v>
      </c>
      <c r="G2447" s="22">
        <v>59981</v>
      </c>
      <c r="H2447" s="34">
        <v>1742</v>
      </c>
    </row>
    <row r="2448" spans="2:8" s="31" customFormat="1" x14ac:dyDescent="0.2">
      <c r="B2448" s="27">
        <v>2445</v>
      </c>
      <c r="C2448" s="20" t="s">
        <v>629</v>
      </c>
      <c r="D2448" s="20" t="s">
        <v>17</v>
      </c>
      <c r="E2448" s="20" t="s">
        <v>630</v>
      </c>
      <c r="F2448" s="22">
        <v>42591</v>
      </c>
      <c r="G2448" s="22">
        <v>46243</v>
      </c>
      <c r="H2448" s="34">
        <v>1500</v>
      </c>
    </row>
    <row r="2449" spans="2:8" s="31" customFormat="1" x14ac:dyDescent="0.2">
      <c r="B2449" s="27">
        <v>2446</v>
      </c>
      <c r="C2449" s="20" t="s">
        <v>655</v>
      </c>
      <c r="D2449" s="20" t="s">
        <v>17</v>
      </c>
      <c r="E2449" s="20" t="s">
        <v>656</v>
      </c>
      <c r="F2449" s="22">
        <v>42606</v>
      </c>
      <c r="G2449" s="22">
        <v>46258</v>
      </c>
      <c r="H2449" s="34">
        <v>1000</v>
      </c>
    </row>
    <row r="2450" spans="2:8" s="31" customFormat="1" x14ac:dyDescent="0.2">
      <c r="B2450" s="27">
        <v>2447</v>
      </c>
      <c r="C2450" s="20" t="s">
        <v>4885</v>
      </c>
      <c r="D2450" s="20" t="s">
        <v>17</v>
      </c>
      <c r="E2450" s="20" t="s">
        <v>4886</v>
      </c>
      <c r="F2450" s="22">
        <v>44440</v>
      </c>
      <c r="G2450" s="22">
        <v>46266</v>
      </c>
      <c r="H2450" s="34">
        <v>2000</v>
      </c>
    </row>
    <row r="2451" spans="2:8" s="31" customFormat="1" x14ac:dyDescent="0.2">
      <c r="B2451" s="27">
        <v>2448</v>
      </c>
      <c r="C2451" s="20" t="s">
        <v>679</v>
      </c>
      <c r="D2451" s="20" t="s">
        <v>17</v>
      </c>
      <c r="E2451" s="20" t="s">
        <v>680</v>
      </c>
      <c r="F2451" s="22">
        <v>42627</v>
      </c>
      <c r="G2451" s="22">
        <v>46279</v>
      </c>
      <c r="H2451" s="34">
        <v>1500</v>
      </c>
    </row>
    <row r="2452" spans="2:8" s="31" customFormat="1" x14ac:dyDescent="0.2">
      <c r="B2452" s="27">
        <v>2449</v>
      </c>
      <c r="C2452" s="20" t="s">
        <v>705</v>
      </c>
      <c r="D2452" s="20" t="s">
        <v>17</v>
      </c>
      <c r="E2452" s="20" t="s">
        <v>706</v>
      </c>
      <c r="F2452" s="22">
        <v>42641</v>
      </c>
      <c r="G2452" s="22">
        <v>46293</v>
      </c>
      <c r="H2452" s="34">
        <v>1000</v>
      </c>
    </row>
    <row r="2453" spans="2:8" s="31" customFormat="1" x14ac:dyDescent="0.2">
      <c r="B2453" s="27">
        <v>2450</v>
      </c>
      <c r="C2453" s="20" t="s">
        <v>733</v>
      </c>
      <c r="D2453" s="20" t="s">
        <v>17</v>
      </c>
      <c r="E2453" s="20" t="s">
        <v>734</v>
      </c>
      <c r="F2453" s="22">
        <v>42656</v>
      </c>
      <c r="G2453" s="22">
        <v>46308</v>
      </c>
      <c r="H2453" s="34">
        <v>2000</v>
      </c>
    </row>
    <row r="2454" spans="2:8" s="31" customFormat="1" x14ac:dyDescent="0.2">
      <c r="B2454" s="27">
        <v>2451</v>
      </c>
      <c r="C2454" s="20" t="s">
        <v>758</v>
      </c>
      <c r="D2454" s="20" t="s">
        <v>17</v>
      </c>
      <c r="E2454" s="20" t="s">
        <v>759</v>
      </c>
      <c r="F2454" s="22">
        <v>42669</v>
      </c>
      <c r="G2454" s="22">
        <v>46321</v>
      </c>
      <c r="H2454" s="34">
        <v>2000</v>
      </c>
    </row>
    <row r="2455" spans="2:8" s="31" customFormat="1" x14ac:dyDescent="0.2">
      <c r="B2455" s="27">
        <v>2452</v>
      </c>
      <c r="C2455" s="20" t="s">
        <v>796</v>
      </c>
      <c r="D2455" s="20" t="s">
        <v>17</v>
      </c>
      <c r="E2455" s="20" t="s">
        <v>797</v>
      </c>
      <c r="F2455" s="22">
        <v>42683</v>
      </c>
      <c r="G2455" s="22">
        <v>46335</v>
      </c>
      <c r="H2455" s="34">
        <v>1500</v>
      </c>
    </row>
    <row r="2456" spans="2:8" s="31" customFormat="1" x14ac:dyDescent="0.2">
      <c r="B2456" s="27">
        <v>2453</v>
      </c>
      <c r="C2456" s="20" t="s">
        <v>948</v>
      </c>
      <c r="D2456" s="20" t="s">
        <v>17</v>
      </c>
      <c r="E2456" s="20" t="s">
        <v>949</v>
      </c>
      <c r="F2456" s="22">
        <v>42760</v>
      </c>
      <c r="G2456" s="22">
        <v>46412</v>
      </c>
      <c r="H2456" s="34">
        <v>1000</v>
      </c>
    </row>
    <row r="2457" spans="2:8" s="31" customFormat="1" x14ac:dyDescent="0.2">
      <c r="B2457" s="27">
        <v>2454</v>
      </c>
      <c r="C2457" s="20" t="s">
        <v>980</v>
      </c>
      <c r="D2457" s="20" t="s">
        <v>17</v>
      </c>
      <c r="E2457" s="20" t="s">
        <v>981</v>
      </c>
      <c r="F2457" s="22">
        <v>42781</v>
      </c>
      <c r="G2457" s="22">
        <v>46433</v>
      </c>
      <c r="H2457" s="34">
        <v>2600</v>
      </c>
    </row>
    <row r="2458" spans="2:8" s="31" customFormat="1" x14ac:dyDescent="0.2">
      <c r="B2458" s="27">
        <v>2455</v>
      </c>
      <c r="C2458" s="20" t="s">
        <v>1012</v>
      </c>
      <c r="D2458" s="20" t="s">
        <v>17</v>
      </c>
      <c r="E2458" s="20" t="s">
        <v>1013</v>
      </c>
      <c r="F2458" s="22">
        <v>42795</v>
      </c>
      <c r="G2458" s="22">
        <v>46447</v>
      </c>
      <c r="H2458" s="34">
        <v>2000</v>
      </c>
    </row>
    <row r="2459" spans="2:8" s="31" customFormat="1" x14ac:dyDescent="0.2">
      <c r="B2459" s="27">
        <v>2456</v>
      </c>
      <c r="C2459" s="20" t="s">
        <v>1263</v>
      </c>
      <c r="D2459" s="20" t="s">
        <v>17</v>
      </c>
      <c r="E2459" s="20" t="s">
        <v>1264</v>
      </c>
      <c r="F2459" s="22">
        <v>42956</v>
      </c>
      <c r="G2459" s="22">
        <v>46608</v>
      </c>
      <c r="H2459" s="34">
        <v>2000</v>
      </c>
    </row>
    <row r="2460" spans="2:8" s="31" customFormat="1" x14ac:dyDescent="0.2">
      <c r="B2460" s="27">
        <v>2457</v>
      </c>
      <c r="C2460" s="20" t="s">
        <v>1293</v>
      </c>
      <c r="D2460" s="20" t="s">
        <v>17</v>
      </c>
      <c r="E2460" s="20" t="s">
        <v>1294</v>
      </c>
      <c r="F2460" s="22">
        <v>42970</v>
      </c>
      <c r="G2460" s="22">
        <v>46622</v>
      </c>
      <c r="H2460" s="34">
        <v>1000</v>
      </c>
    </row>
    <row r="2461" spans="2:8" s="31" customFormat="1" x14ac:dyDescent="0.2">
      <c r="B2461" s="27">
        <v>2458</v>
      </c>
      <c r="C2461" s="20" t="s">
        <v>1319</v>
      </c>
      <c r="D2461" s="20" t="s">
        <v>17</v>
      </c>
      <c r="E2461" s="20" t="s">
        <v>1320</v>
      </c>
      <c r="F2461" s="22">
        <v>42991</v>
      </c>
      <c r="G2461" s="22">
        <v>46643</v>
      </c>
      <c r="H2461" s="34">
        <v>2000</v>
      </c>
    </row>
    <row r="2462" spans="2:8" s="31" customFormat="1" x14ac:dyDescent="0.2">
      <c r="B2462" s="27">
        <v>2459</v>
      </c>
      <c r="C2462" s="20" t="s">
        <v>1363</v>
      </c>
      <c r="D2462" s="20" t="s">
        <v>17</v>
      </c>
      <c r="E2462" s="20" t="s">
        <v>1364</v>
      </c>
      <c r="F2462" s="22">
        <v>43005</v>
      </c>
      <c r="G2462" s="22">
        <v>46657</v>
      </c>
      <c r="H2462" s="34">
        <v>2000</v>
      </c>
    </row>
    <row r="2463" spans="2:8" s="31" customFormat="1" x14ac:dyDescent="0.2">
      <c r="B2463" s="27">
        <v>2460</v>
      </c>
      <c r="C2463" s="20" t="s">
        <v>1380</v>
      </c>
      <c r="D2463" s="20" t="s">
        <v>17</v>
      </c>
      <c r="E2463" s="20" t="s">
        <v>1381</v>
      </c>
      <c r="F2463" s="22">
        <v>43019</v>
      </c>
      <c r="G2463" s="22">
        <v>46671</v>
      </c>
      <c r="H2463" s="34">
        <v>2000</v>
      </c>
    </row>
    <row r="2464" spans="2:8" s="31" customFormat="1" x14ac:dyDescent="0.2">
      <c r="B2464" s="27">
        <v>2461</v>
      </c>
      <c r="C2464" s="20" t="s">
        <v>1416</v>
      </c>
      <c r="D2464" s="20" t="s">
        <v>17</v>
      </c>
      <c r="E2464" s="20" t="s">
        <v>1417</v>
      </c>
      <c r="F2464" s="22">
        <v>43040</v>
      </c>
      <c r="G2464" s="22">
        <v>46692</v>
      </c>
      <c r="H2464" s="34">
        <v>2000</v>
      </c>
    </row>
    <row r="2465" spans="2:8" s="31" customFormat="1" x14ac:dyDescent="0.2">
      <c r="B2465" s="27">
        <v>2462</v>
      </c>
      <c r="C2465" s="20" t="s">
        <v>1579</v>
      </c>
      <c r="D2465" s="20" t="s">
        <v>17</v>
      </c>
      <c r="E2465" s="20" t="s">
        <v>1580</v>
      </c>
      <c r="F2465" s="22">
        <v>43124</v>
      </c>
      <c r="G2465" s="22">
        <v>46776</v>
      </c>
      <c r="H2465" s="34">
        <v>2000</v>
      </c>
    </row>
    <row r="2466" spans="2:8" s="31" customFormat="1" x14ac:dyDescent="0.2">
      <c r="B2466" s="27">
        <v>2463</v>
      </c>
      <c r="C2466" s="20" t="s">
        <v>1638</v>
      </c>
      <c r="D2466" s="20" t="s">
        <v>17</v>
      </c>
      <c r="E2466" s="20" t="s">
        <v>1639</v>
      </c>
      <c r="F2466" s="22">
        <v>43145</v>
      </c>
      <c r="G2466" s="22">
        <v>46797</v>
      </c>
      <c r="H2466" s="34">
        <v>2000</v>
      </c>
    </row>
    <row r="2467" spans="2:8" s="31" customFormat="1" x14ac:dyDescent="0.2">
      <c r="B2467" s="27">
        <v>2464</v>
      </c>
      <c r="C2467" s="20" t="s">
        <v>1795</v>
      </c>
      <c r="D2467" s="20" t="s">
        <v>17</v>
      </c>
      <c r="E2467" s="20" t="s">
        <v>1639</v>
      </c>
      <c r="F2467" s="22">
        <v>43208</v>
      </c>
      <c r="G2467" s="22">
        <v>46861</v>
      </c>
      <c r="H2467" s="34">
        <v>2000</v>
      </c>
    </row>
    <row r="2468" spans="2:8" s="31" customFormat="1" x14ac:dyDescent="0.2">
      <c r="B2468" s="27">
        <v>2465</v>
      </c>
      <c r="C2468" s="20" t="s">
        <v>1841</v>
      </c>
      <c r="D2468" s="20" t="s">
        <v>17</v>
      </c>
      <c r="E2468" s="20" t="s">
        <v>1842</v>
      </c>
      <c r="F2468" s="22">
        <v>43250</v>
      </c>
      <c r="G2468" s="22">
        <v>46903</v>
      </c>
      <c r="H2468" s="34">
        <v>1000</v>
      </c>
    </row>
    <row r="2469" spans="2:8" s="31" customFormat="1" x14ac:dyDescent="0.2">
      <c r="B2469" s="27">
        <v>2466</v>
      </c>
      <c r="C2469" s="20" t="s">
        <v>1886</v>
      </c>
      <c r="D2469" s="20" t="s">
        <v>17</v>
      </c>
      <c r="E2469" s="20" t="s">
        <v>1887</v>
      </c>
      <c r="F2469" s="22">
        <v>43285</v>
      </c>
      <c r="G2469" s="22">
        <v>46938</v>
      </c>
      <c r="H2469" s="34">
        <v>1000</v>
      </c>
    </row>
    <row r="2470" spans="2:8" s="31" customFormat="1" x14ac:dyDescent="0.2">
      <c r="B2470" s="27">
        <v>2467</v>
      </c>
      <c r="C2470" s="20" t="s">
        <v>1944</v>
      </c>
      <c r="D2470" s="20" t="s">
        <v>17</v>
      </c>
      <c r="E2470" s="20" t="s">
        <v>1945</v>
      </c>
      <c r="F2470" s="22">
        <v>43320</v>
      </c>
      <c r="G2470" s="22">
        <v>46973</v>
      </c>
      <c r="H2470" s="34">
        <v>1000</v>
      </c>
    </row>
    <row r="2471" spans="2:8" s="31" customFormat="1" x14ac:dyDescent="0.2">
      <c r="B2471" s="27">
        <v>2468</v>
      </c>
      <c r="C2471" s="20" t="s">
        <v>2164</v>
      </c>
      <c r="D2471" s="20" t="s">
        <v>17</v>
      </c>
      <c r="E2471" s="20" t="s">
        <v>2165</v>
      </c>
      <c r="F2471" s="22">
        <v>43439</v>
      </c>
      <c r="G2471" s="22">
        <v>47092</v>
      </c>
      <c r="H2471" s="34">
        <f>800+1000+1000</f>
        <v>2800</v>
      </c>
    </row>
    <row r="2472" spans="2:8" s="31" customFormat="1" x14ac:dyDescent="0.2">
      <c r="B2472" s="27">
        <v>2469</v>
      </c>
      <c r="C2472" s="20" t="s">
        <v>5400</v>
      </c>
      <c r="D2472" s="20" t="s">
        <v>17</v>
      </c>
      <c r="E2472" s="20" t="s">
        <v>5401</v>
      </c>
      <c r="F2472" s="22">
        <v>44629</v>
      </c>
      <c r="G2472" s="22">
        <v>47186</v>
      </c>
      <c r="H2472" s="34">
        <v>2000</v>
      </c>
    </row>
    <row r="2473" spans="2:8" s="31" customFormat="1" x14ac:dyDescent="0.2">
      <c r="B2473" s="27">
        <v>2470</v>
      </c>
      <c r="C2473" s="20" t="s">
        <v>3380</v>
      </c>
      <c r="D2473" s="20" t="s">
        <v>17</v>
      </c>
      <c r="E2473" s="20" t="s">
        <v>3381</v>
      </c>
      <c r="F2473" s="22">
        <v>43921</v>
      </c>
      <c r="G2473" s="22">
        <v>47208</v>
      </c>
      <c r="H2473" s="34">
        <v>750</v>
      </c>
    </row>
    <row r="2474" spans="2:8" s="31" customFormat="1" x14ac:dyDescent="0.2">
      <c r="B2474" s="27">
        <v>2471</v>
      </c>
      <c r="C2474" s="20" t="s">
        <v>2547</v>
      </c>
      <c r="D2474" s="20" t="s">
        <v>17</v>
      </c>
      <c r="E2474" s="20" t="s">
        <v>2548</v>
      </c>
      <c r="F2474" s="22">
        <v>43620</v>
      </c>
      <c r="G2474" s="22">
        <v>47273</v>
      </c>
      <c r="H2474" s="34">
        <v>1000</v>
      </c>
    </row>
    <row r="2475" spans="2:8" s="31" customFormat="1" x14ac:dyDescent="0.2">
      <c r="B2475" s="27">
        <v>2472</v>
      </c>
      <c r="C2475" s="20" t="s">
        <v>2565</v>
      </c>
      <c r="D2475" s="20" t="s">
        <v>17</v>
      </c>
      <c r="E2475" s="20" t="s">
        <v>2566</v>
      </c>
      <c r="F2475" s="22">
        <v>43628</v>
      </c>
      <c r="G2475" s="22">
        <v>47281</v>
      </c>
      <c r="H2475" s="34">
        <v>1000</v>
      </c>
    </row>
    <row r="2476" spans="2:8" s="31" customFormat="1" x14ac:dyDescent="0.2">
      <c r="B2476" s="27">
        <v>2473</v>
      </c>
      <c r="C2476" s="20" t="s">
        <v>2625</v>
      </c>
      <c r="D2476" s="20" t="s">
        <v>17</v>
      </c>
      <c r="E2476" s="20" t="s">
        <v>2626</v>
      </c>
      <c r="F2476" s="22">
        <v>43656</v>
      </c>
      <c r="G2476" s="22">
        <v>47309</v>
      </c>
      <c r="H2476" s="34">
        <f>1000+1000</f>
        <v>2000</v>
      </c>
    </row>
    <row r="2477" spans="2:8" s="31" customFormat="1" x14ac:dyDescent="0.2">
      <c r="B2477" s="27">
        <v>2474</v>
      </c>
      <c r="C2477" s="20" t="s">
        <v>7090</v>
      </c>
      <c r="D2477" s="20" t="s">
        <v>17</v>
      </c>
      <c r="E2477" s="20" t="s">
        <v>7091</v>
      </c>
      <c r="F2477" s="22">
        <v>45196</v>
      </c>
      <c r="G2477" s="22">
        <v>47388</v>
      </c>
      <c r="H2477" s="34">
        <v>2000</v>
      </c>
    </row>
    <row r="2478" spans="2:8" s="31" customFormat="1" x14ac:dyDescent="0.2">
      <c r="B2478" s="27">
        <v>2475</v>
      </c>
      <c r="C2478" s="20" t="s">
        <v>2979</v>
      </c>
      <c r="D2478" s="20" t="s">
        <v>17</v>
      </c>
      <c r="E2478" s="20" t="s">
        <v>2980</v>
      </c>
      <c r="F2478" s="22">
        <v>43803</v>
      </c>
      <c r="G2478" s="22">
        <v>47456</v>
      </c>
      <c r="H2478" s="34">
        <v>1000</v>
      </c>
    </row>
    <row r="2479" spans="2:8" s="31" customFormat="1" x14ac:dyDescent="0.2">
      <c r="B2479" s="27">
        <v>2476</v>
      </c>
      <c r="C2479" s="20" t="s">
        <v>3036</v>
      </c>
      <c r="D2479" s="20" t="s">
        <v>17</v>
      </c>
      <c r="E2479" s="20" t="s">
        <v>3037</v>
      </c>
      <c r="F2479" s="22">
        <v>43831</v>
      </c>
      <c r="G2479" s="22">
        <v>47484</v>
      </c>
      <c r="H2479" s="34">
        <v>1000</v>
      </c>
    </row>
    <row r="2480" spans="2:8" s="31" customFormat="1" x14ac:dyDescent="0.2">
      <c r="B2480" s="27">
        <v>2477</v>
      </c>
      <c r="C2480" s="21" t="s">
        <v>10436</v>
      </c>
      <c r="D2480" s="21" t="s">
        <v>17</v>
      </c>
      <c r="E2480" s="21" t="s">
        <v>10437</v>
      </c>
      <c r="F2480" s="23">
        <v>46029</v>
      </c>
      <c r="G2480" s="23">
        <v>47490</v>
      </c>
      <c r="H2480" s="35">
        <v>1500</v>
      </c>
    </row>
    <row r="2481" spans="2:8" s="31" customFormat="1" x14ac:dyDescent="0.2">
      <c r="B2481" s="27">
        <v>2478</v>
      </c>
      <c r="C2481" s="20" t="s">
        <v>3082</v>
      </c>
      <c r="D2481" s="20" t="s">
        <v>17</v>
      </c>
      <c r="E2481" s="20" t="s">
        <v>3083</v>
      </c>
      <c r="F2481" s="22">
        <v>43845</v>
      </c>
      <c r="G2481" s="22">
        <v>47498</v>
      </c>
      <c r="H2481" s="34">
        <v>1000</v>
      </c>
    </row>
    <row r="2482" spans="2:8" s="31" customFormat="1" x14ac:dyDescent="0.2">
      <c r="B2482" s="27">
        <v>2479</v>
      </c>
      <c r="C2482" s="20" t="s">
        <v>3145</v>
      </c>
      <c r="D2482" s="20" t="s">
        <v>17</v>
      </c>
      <c r="E2482" s="20" t="s">
        <v>3146</v>
      </c>
      <c r="F2482" s="22">
        <v>43866</v>
      </c>
      <c r="G2482" s="22">
        <v>47519</v>
      </c>
      <c r="H2482" s="34">
        <v>1000</v>
      </c>
    </row>
    <row r="2483" spans="2:8" s="31" customFormat="1" x14ac:dyDescent="0.2">
      <c r="B2483" s="27">
        <v>2480</v>
      </c>
      <c r="C2483" s="20" t="s">
        <v>3214</v>
      </c>
      <c r="D2483" s="20" t="s">
        <v>17</v>
      </c>
      <c r="E2483" s="20" t="s">
        <v>3215</v>
      </c>
      <c r="F2483" s="22">
        <v>43887</v>
      </c>
      <c r="G2483" s="22">
        <v>47540</v>
      </c>
      <c r="H2483" s="34">
        <v>1000</v>
      </c>
    </row>
    <row r="2484" spans="2:8" s="31" customFormat="1" x14ac:dyDescent="0.2">
      <c r="B2484" s="27">
        <v>2481</v>
      </c>
      <c r="C2484" s="20" t="s">
        <v>3250</v>
      </c>
      <c r="D2484" s="20" t="s">
        <v>17</v>
      </c>
      <c r="E2484" s="20" t="s">
        <v>3251</v>
      </c>
      <c r="F2484" s="22">
        <v>43894</v>
      </c>
      <c r="G2484" s="22">
        <v>47546</v>
      </c>
      <c r="H2484" s="34">
        <v>1000</v>
      </c>
    </row>
    <row r="2485" spans="2:8" s="31" customFormat="1" x14ac:dyDescent="0.2">
      <c r="B2485" s="27">
        <v>2482</v>
      </c>
      <c r="C2485" s="20" t="s">
        <v>3324</v>
      </c>
      <c r="D2485" s="20" t="s">
        <v>17</v>
      </c>
      <c r="E2485" s="20" t="s">
        <v>3325</v>
      </c>
      <c r="F2485" s="22">
        <v>43908</v>
      </c>
      <c r="G2485" s="22">
        <v>47560</v>
      </c>
      <c r="H2485" s="34">
        <v>500</v>
      </c>
    </row>
    <row r="2486" spans="2:8" s="31" customFormat="1" x14ac:dyDescent="0.2">
      <c r="B2486" s="27">
        <v>2483</v>
      </c>
      <c r="C2486" s="20" t="s">
        <v>3479</v>
      </c>
      <c r="D2486" s="20" t="s">
        <v>17</v>
      </c>
      <c r="E2486" s="20" t="s">
        <v>3480</v>
      </c>
      <c r="F2486" s="22">
        <v>43957</v>
      </c>
      <c r="G2486" s="22">
        <v>47609</v>
      </c>
      <c r="H2486" s="34">
        <v>1000</v>
      </c>
    </row>
    <row r="2487" spans="2:8" s="31" customFormat="1" x14ac:dyDescent="0.2">
      <c r="B2487" s="27">
        <v>2484</v>
      </c>
      <c r="C2487" s="20" t="s">
        <v>3491</v>
      </c>
      <c r="D2487" s="20" t="s">
        <v>17</v>
      </c>
      <c r="E2487" s="20" t="s">
        <v>3492</v>
      </c>
      <c r="F2487" s="22">
        <v>43964</v>
      </c>
      <c r="G2487" s="22">
        <v>47616</v>
      </c>
      <c r="H2487" s="34">
        <v>1000</v>
      </c>
    </row>
    <row r="2488" spans="2:8" s="31" customFormat="1" x14ac:dyDescent="0.2">
      <c r="B2488" s="27">
        <v>2485</v>
      </c>
      <c r="C2488" s="20" t="s">
        <v>3537</v>
      </c>
      <c r="D2488" s="20" t="s">
        <v>17</v>
      </c>
      <c r="E2488" s="20" t="s">
        <v>3538</v>
      </c>
      <c r="F2488" s="22">
        <v>43985</v>
      </c>
      <c r="G2488" s="22">
        <v>47637</v>
      </c>
      <c r="H2488" s="34">
        <v>500</v>
      </c>
    </row>
    <row r="2489" spans="2:8" s="31" customFormat="1" x14ac:dyDescent="0.2">
      <c r="B2489" s="27">
        <v>2486</v>
      </c>
      <c r="C2489" s="20" t="s">
        <v>3549</v>
      </c>
      <c r="D2489" s="20" t="s">
        <v>17</v>
      </c>
      <c r="E2489" s="20" t="s">
        <v>3550</v>
      </c>
      <c r="F2489" s="22">
        <v>43992</v>
      </c>
      <c r="G2489" s="22">
        <v>47644</v>
      </c>
      <c r="H2489" s="34">
        <v>500</v>
      </c>
    </row>
    <row r="2490" spans="2:8" s="31" customFormat="1" x14ac:dyDescent="0.2">
      <c r="B2490" s="27">
        <v>2487</v>
      </c>
      <c r="C2490" s="21" t="s">
        <v>10388</v>
      </c>
      <c r="D2490" s="21" t="s">
        <v>17</v>
      </c>
      <c r="E2490" s="21" t="s">
        <v>10389</v>
      </c>
      <c r="F2490" s="23">
        <v>46022</v>
      </c>
      <c r="G2490" s="23">
        <v>47848</v>
      </c>
      <c r="H2490" s="35">
        <v>1200</v>
      </c>
    </row>
    <row r="2491" spans="2:8" s="31" customFormat="1" x14ac:dyDescent="0.2">
      <c r="B2491" s="27">
        <v>2488</v>
      </c>
      <c r="C2491" s="20" t="s">
        <v>4346</v>
      </c>
      <c r="D2491" s="20" t="s">
        <v>17</v>
      </c>
      <c r="E2491" s="20" t="s">
        <v>4347</v>
      </c>
      <c r="F2491" s="22">
        <v>44244</v>
      </c>
      <c r="G2491" s="22">
        <v>47896</v>
      </c>
      <c r="H2491" s="34">
        <f>3000+3000</f>
        <v>6000</v>
      </c>
    </row>
    <row r="2492" spans="2:8" s="31" customFormat="1" x14ac:dyDescent="0.2">
      <c r="B2492" s="27">
        <v>2489</v>
      </c>
      <c r="C2492" s="20" t="s">
        <v>9203</v>
      </c>
      <c r="D2492" s="20" t="s">
        <v>17</v>
      </c>
      <c r="E2492" s="20" t="s">
        <v>9204</v>
      </c>
      <c r="F2492" s="22">
        <v>45728</v>
      </c>
      <c r="G2492" s="22">
        <v>47919</v>
      </c>
      <c r="H2492" s="34">
        <v>2000</v>
      </c>
    </row>
    <row r="2493" spans="2:8" s="31" customFormat="1" x14ac:dyDescent="0.2">
      <c r="B2493" s="27">
        <v>2490</v>
      </c>
      <c r="C2493" s="20" t="s">
        <v>4778</v>
      </c>
      <c r="D2493" s="20" t="s">
        <v>17</v>
      </c>
      <c r="E2493" s="20" t="s">
        <v>4779</v>
      </c>
      <c r="F2493" s="22">
        <v>44391</v>
      </c>
      <c r="G2493" s="22">
        <v>48043</v>
      </c>
      <c r="H2493" s="34">
        <v>2000</v>
      </c>
    </row>
    <row r="2494" spans="2:8" s="31" customFormat="1" x14ac:dyDescent="0.2">
      <c r="B2494" s="27">
        <v>2491</v>
      </c>
      <c r="C2494" s="20" t="s">
        <v>4923</v>
      </c>
      <c r="D2494" s="20" t="s">
        <v>17</v>
      </c>
      <c r="E2494" s="20" t="s">
        <v>4924</v>
      </c>
      <c r="F2494" s="22">
        <v>44454</v>
      </c>
      <c r="G2494" s="22">
        <v>48106</v>
      </c>
      <c r="H2494" s="34">
        <f>2000+2000+2000+2000</f>
        <v>8000</v>
      </c>
    </row>
    <row r="2495" spans="2:8" s="31" customFormat="1" x14ac:dyDescent="0.2">
      <c r="B2495" s="27">
        <v>2492</v>
      </c>
      <c r="C2495" s="20" t="s">
        <v>9255</v>
      </c>
      <c r="D2495" s="20" t="s">
        <v>17</v>
      </c>
      <c r="E2495" s="20" t="s">
        <v>9256</v>
      </c>
      <c r="F2495" s="22">
        <v>45735</v>
      </c>
      <c r="G2495" s="22">
        <v>48292</v>
      </c>
      <c r="H2495" s="34">
        <v>2000</v>
      </c>
    </row>
    <row r="2496" spans="2:8" s="31" customFormat="1" x14ac:dyDescent="0.2">
      <c r="B2496" s="27">
        <v>2493</v>
      </c>
      <c r="C2496" s="20" t="s">
        <v>9327</v>
      </c>
      <c r="D2496" s="20" t="s">
        <v>17</v>
      </c>
      <c r="E2496" s="20" t="s">
        <v>9328</v>
      </c>
      <c r="F2496" s="22">
        <v>45742</v>
      </c>
      <c r="G2496" s="22">
        <v>48299</v>
      </c>
      <c r="H2496" s="34">
        <v>2000</v>
      </c>
    </row>
    <row r="2497" spans="2:9" s="31" customFormat="1" x14ac:dyDescent="0.2">
      <c r="B2497" s="27">
        <v>2494</v>
      </c>
      <c r="C2497" s="20" t="s">
        <v>5646</v>
      </c>
      <c r="D2497" s="20" t="s">
        <v>17</v>
      </c>
      <c r="E2497" s="20" t="s">
        <v>5647</v>
      </c>
      <c r="F2497" s="22">
        <v>44741</v>
      </c>
      <c r="G2497" s="22">
        <v>48394</v>
      </c>
      <c r="H2497" s="34">
        <f>2000+2000</f>
        <v>4000</v>
      </c>
    </row>
    <row r="2498" spans="2:9" s="31" customFormat="1" x14ac:dyDescent="0.2">
      <c r="B2498" s="27">
        <v>2495</v>
      </c>
      <c r="C2498" s="20" t="s">
        <v>5877</v>
      </c>
      <c r="D2498" s="20" t="s">
        <v>17</v>
      </c>
      <c r="E2498" s="20" t="s">
        <v>5878</v>
      </c>
      <c r="F2498" s="22">
        <v>44818</v>
      </c>
      <c r="G2498" s="22">
        <v>48471</v>
      </c>
      <c r="H2498" s="34">
        <f>2000+2000</f>
        <v>4000</v>
      </c>
    </row>
    <row r="2499" spans="2:9" s="31" customFormat="1" x14ac:dyDescent="0.2">
      <c r="B2499" s="27">
        <v>2496</v>
      </c>
      <c r="C2499" s="20" t="s">
        <v>3903</v>
      </c>
      <c r="D2499" s="20" t="s">
        <v>17</v>
      </c>
      <c r="E2499" s="20" t="s">
        <v>3904</v>
      </c>
      <c r="F2499" s="22">
        <v>44111</v>
      </c>
      <c r="G2499" s="22">
        <v>48494</v>
      </c>
      <c r="H2499" s="34">
        <v>1000</v>
      </c>
    </row>
    <row r="2500" spans="2:9" s="31" customFormat="1" x14ac:dyDescent="0.2">
      <c r="B2500" s="27">
        <v>2497</v>
      </c>
      <c r="C2500" s="20" t="s">
        <v>6306</v>
      </c>
      <c r="D2500" s="20" t="s">
        <v>17</v>
      </c>
      <c r="E2500" s="20" t="s">
        <v>6307</v>
      </c>
      <c r="F2500" s="22">
        <v>44958</v>
      </c>
      <c r="G2500" s="22">
        <v>48611</v>
      </c>
      <c r="H2500" s="34">
        <v>2000</v>
      </c>
    </row>
    <row r="2501" spans="2:9" s="31" customFormat="1" x14ac:dyDescent="0.2">
      <c r="B2501" s="27">
        <v>2498</v>
      </c>
      <c r="C2501" s="21" t="s">
        <v>10567</v>
      </c>
      <c r="D2501" s="21" t="s">
        <v>17</v>
      </c>
      <c r="E2501" s="21" t="s">
        <v>10568</v>
      </c>
      <c r="F2501" s="23">
        <v>46057</v>
      </c>
      <c r="G2501" s="23">
        <v>48614</v>
      </c>
      <c r="H2501" s="35">
        <v>1200</v>
      </c>
    </row>
    <row r="2502" spans="2:9" s="31" customFormat="1" x14ac:dyDescent="0.2">
      <c r="B2502" s="27">
        <v>2499</v>
      </c>
      <c r="C2502" s="20" t="s">
        <v>6338</v>
      </c>
      <c r="D2502" s="20" t="s">
        <v>17</v>
      </c>
      <c r="E2502" s="20" t="s">
        <v>6339</v>
      </c>
      <c r="F2502" s="22">
        <v>44965</v>
      </c>
      <c r="G2502" s="22">
        <v>48618</v>
      </c>
      <c r="H2502" s="34">
        <v>3000</v>
      </c>
    </row>
    <row r="2503" spans="2:9" s="31" customFormat="1" x14ac:dyDescent="0.2">
      <c r="B2503" s="27">
        <v>2500</v>
      </c>
      <c r="C2503" s="20" t="s">
        <v>6704</v>
      </c>
      <c r="D2503" s="20" t="s">
        <v>17</v>
      </c>
      <c r="E2503" s="20" t="s">
        <v>6705</v>
      </c>
      <c r="F2503" s="22">
        <v>45077</v>
      </c>
      <c r="G2503" s="22">
        <v>48730</v>
      </c>
      <c r="H2503" s="34">
        <v>2000</v>
      </c>
    </row>
    <row r="2504" spans="2:9" s="31" customFormat="1" x14ac:dyDescent="0.2">
      <c r="B2504" s="27">
        <v>2501</v>
      </c>
      <c r="C2504" s="20" t="s">
        <v>1989</v>
      </c>
      <c r="D2504" s="20" t="s">
        <v>17</v>
      </c>
      <c r="E2504" s="20" t="s">
        <v>1990</v>
      </c>
      <c r="F2504" s="22">
        <v>43346</v>
      </c>
      <c r="G2504" s="22">
        <v>48825</v>
      </c>
      <c r="H2504" s="34">
        <f>1000+371+1000</f>
        <v>2371</v>
      </c>
    </row>
    <row r="2505" spans="2:9" s="31" customFormat="1" x14ac:dyDescent="0.2">
      <c r="B2505" s="27">
        <v>2502</v>
      </c>
      <c r="C2505" s="20" t="s">
        <v>3791</v>
      </c>
      <c r="D2505" s="20" t="s">
        <v>17</v>
      </c>
      <c r="E2505" s="20" t="s">
        <v>3792</v>
      </c>
      <c r="F2505" s="22">
        <v>44083</v>
      </c>
      <c r="G2505" s="22">
        <v>48831</v>
      </c>
      <c r="H2505" s="34">
        <v>1000</v>
      </c>
    </row>
    <row r="2506" spans="2:9" s="31" customFormat="1" x14ac:dyDescent="0.2">
      <c r="B2506" s="27">
        <v>2503</v>
      </c>
      <c r="C2506" s="20" t="s">
        <v>3809</v>
      </c>
      <c r="D2506" s="20" t="s">
        <v>17</v>
      </c>
      <c r="E2506" s="20" t="s">
        <v>3810</v>
      </c>
      <c r="F2506" s="22">
        <v>44090</v>
      </c>
      <c r="G2506" s="22">
        <v>48838</v>
      </c>
      <c r="H2506" s="34">
        <v>1000</v>
      </c>
    </row>
    <row r="2507" spans="2:9" s="31" customFormat="1" x14ac:dyDescent="0.2">
      <c r="B2507" s="27">
        <v>2504</v>
      </c>
      <c r="C2507" s="20" t="s">
        <v>6003</v>
      </c>
      <c r="D2507" s="20" t="s">
        <v>17</v>
      </c>
      <c r="E2507" s="20" t="s">
        <v>6004</v>
      </c>
      <c r="F2507" s="22">
        <v>44861</v>
      </c>
      <c r="G2507" s="22">
        <v>48879</v>
      </c>
      <c r="H2507" s="34">
        <f>1000+2000</f>
        <v>3000</v>
      </c>
    </row>
    <row r="2508" spans="2:9" s="31" customFormat="1" x14ac:dyDescent="0.2">
      <c r="B2508" s="27">
        <v>2505</v>
      </c>
      <c r="C2508" s="20" t="s">
        <v>10236</v>
      </c>
      <c r="D2508" s="20" t="s">
        <v>17</v>
      </c>
      <c r="E2508" s="20" t="s">
        <v>10237</v>
      </c>
      <c r="F2508" s="22">
        <v>45994</v>
      </c>
      <c r="G2508" s="22">
        <v>48916</v>
      </c>
      <c r="H2508" s="34">
        <v>1000</v>
      </c>
    </row>
    <row r="2509" spans="2:9" s="31" customFormat="1" x14ac:dyDescent="0.2">
      <c r="B2509" s="27">
        <v>2506</v>
      </c>
      <c r="C2509" s="20" t="s">
        <v>10609</v>
      </c>
      <c r="D2509" s="20" t="s">
        <v>17</v>
      </c>
      <c r="E2509" s="20" t="s">
        <v>10610</v>
      </c>
      <c r="F2509" s="22">
        <v>46064</v>
      </c>
      <c r="G2509" s="22">
        <v>48986</v>
      </c>
      <c r="H2509" s="34">
        <v>1000</v>
      </c>
      <c r="I2509" s="41"/>
    </row>
    <row r="2510" spans="2:9" s="31" customFormat="1" x14ac:dyDescent="0.2">
      <c r="B2510" s="27">
        <v>2507</v>
      </c>
      <c r="C2510" s="20" t="s">
        <v>6362</v>
      </c>
      <c r="D2510" s="20" t="s">
        <v>17</v>
      </c>
      <c r="E2510" s="20" t="s">
        <v>6363</v>
      </c>
      <c r="F2510" s="22">
        <v>44972</v>
      </c>
      <c r="G2510" s="22">
        <v>48990</v>
      </c>
      <c r="H2510" s="34">
        <v>3000</v>
      </c>
    </row>
    <row r="2511" spans="2:9" s="31" customFormat="1" x14ac:dyDescent="0.2">
      <c r="B2511" s="27">
        <v>2508</v>
      </c>
      <c r="C2511" s="20" t="s">
        <v>10656</v>
      </c>
      <c r="D2511" s="20" t="s">
        <v>17</v>
      </c>
      <c r="E2511" s="20" t="s">
        <v>10657</v>
      </c>
      <c r="F2511" s="22">
        <v>46071</v>
      </c>
      <c r="G2511" s="22">
        <v>48993</v>
      </c>
      <c r="H2511" s="34">
        <v>1200</v>
      </c>
    </row>
    <row r="2512" spans="2:9" s="31" customFormat="1" x14ac:dyDescent="0.2">
      <c r="B2512" s="27">
        <v>2509</v>
      </c>
      <c r="C2512" s="20" t="s">
        <v>6773</v>
      </c>
      <c r="D2512" s="20" t="s">
        <v>17</v>
      </c>
      <c r="E2512" s="20" t="s">
        <v>6774</v>
      </c>
      <c r="F2512" s="22">
        <v>45091</v>
      </c>
      <c r="G2512" s="22">
        <v>49109</v>
      </c>
      <c r="H2512" s="34">
        <v>4000</v>
      </c>
    </row>
    <row r="2513" spans="2:8" s="31" customFormat="1" x14ac:dyDescent="0.2">
      <c r="B2513" s="27">
        <v>2510</v>
      </c>
      <c r="C2513" s="20" t="s">
        <v>7202</v>
      </c>
      <c r="D2513" s="20" t="s">
        <v>17</v>
      </c>
      <c r="E2513" s="20" t="s">
        <v>7203</v>
      </c>
      <c r="F2513" s="22">
        <v>45224</v>
      </c>
      <c r="G2513" s="22">
        <v>49242</v>
      </c>
      <c r="H2513" s="34">
        <v>1000</v>
      </c>
    </row>
    <row r="2514" spans="2:8" s="31" customFormat="1" x14ac:dyDescent="0.2">
      <c r="B2514" s="27">
        <v>2511</v>
      </c>
      <c r="C2514" s="20" t="s">
        <v>2981</v>
      </c>
      <c r="D2514" s="20" t="s">
        <v>17</v>
      </c>
      <c r="E2514" s="20" t="s">
        <v>2982</v>
      </c>
      <c r="F2514" s="22">
        <v>43803</v>
      </c>
      <c r="G2514" s="22">
        <v>49282</v>
      </c>
      <c r="H2514" s="34">
        <v>1000</v>
      </c>
    </row>
    <row r="2515" spans="2:8" s="31" customFormat="1" x14ac:dyDescent="0.2">
      <c r="B2515" s="27">
        <v>2512</v>
      </c>
      <c r="C2515" s="20" t="s">
        <v>3038</v>
      </c>
      <c r="D2515" s="20" t="s">
        <v>17</v>
      </c>
      <c r="E2515" s="20" t="s">
        <v>3039</v>
      </c>
      <c r="F2515" s="22">
        <v>43831</v>
      </c>
      <c r="G2515" s="22">
        <v>49310</v>
      </c>
      <c r="H2515" s="34">
        <v>1000</v>
      </c>
    </row>
    <row r="2516" spans="2:8" s="31" customFormat="1" x14ac:dyDescent="0.2">
      <c r="B2516" s="27">
        <v>2513</v>
      </c>
      <c r="C2516" s="20" t="s">
        <v>3216</v>
      </c>
      <c r="D2516" s="20" t="s">
        <v>17</v>
      </c>
      <c r="E2516" s="20" t="s">
        <v>3217</v>
      </c>
      <c r="F2516" s="22">
        <v>43887</v>
      </c>
      <c r="G2516" s="22">
        <v>49366</v>
      </c>
      <c r="H2516" s="34">
        <v>1000</v>
      </c>
    </row>
    <row r="2517" spans="2:8" s="31" customFormat="1" x14ac:dyDescent="0.2">
      <c r="B2517" s="27">
        <v>2514</v>
      </c>
      <c r="C2517" s="20" t="s">
        <v>3252</v>
      </c>
      <c r="D2517" s="20" t="s">
        <v>17</v>
      </c>
      <c r="E2517" s="20" t="s">
        <v>3253</v>
      </c>
      <c r="F2517" s="22">
        <v>43894</v>
      </c>
      <c r="G2517" s="22">
        <v>49372</v>
      </c>
      <c r="H2517" s="34">
        <v>1000</v>
      </c>
    </row>
    <row r="2518" spans="2:8" s="31" customFormat="1" x14ac:dyDescent="0.2">
      <c r="B2518" s="27">
        <v>2515</v>
      </c>
      <c r="C2518" s="20" t="s">
        <v>3304</v>
      </c>
      <c r="D2518" s="20" t="s">
        <v>17</v>
      </c>
      <c r="E2518" s="20" t="s">
        <v>3305</v>
      </c>
      <c r="F2518" s="22">
        <v>43901</v>
      </c>
      <c r="G2518" s="22">
        <v>49379</v>
      </c>
      <c r="H2518" s="34">
        <v>1000</v>
      </c>
    </row>
    <row r="2519" spans="2:8" s="31" customFormat="1" x14ac:dyDescent="0.2">
      <c r="B2519" s="27">
        <v>2516</v>
      </c>
      <c r="C2519" s="20" t="s">
        <v>3326</v>
      </c>
      <c r="D2519" s="20" t="s">
        <v>17</v>
      </c>
      <c r="E2519" s="20" t="s">
        <v>3327</v>
      </c>
      <c r="F2519" s="22">
        <v>43908</v>
      </c>
      <c r="G2519" s="22">
        <v>49386</v>
      </c>
      <c r="H2519" s="34">
        <v>621.39</v>
      </c>
    </row>
    <row r="2520" spans="2:8" s="31" customFormat="1" x14ac:dyDescent="0.2">
      <c r="B2520" s="27">
        <v>2517</v>
      </c>
      <c r="C2520" s="20" t="s">
        <v>9329</v>
      </c>
      <c r="D2520" s="20" t="s">
        <v>17</v>
      </c>
      <c r="E2520" s="20" t="s">
        <v>9330</v>
      </c>
      <c r="F2520" s="22">
        <v>45742</v>
      </c>
      <c r="G2520" s="22">
        <v>49394</v>
      </c>
      <c r="H2520" s="34">
        <v>2400</v>
      </c>
    </row>
    <row r="2521" spans="2:8" s="31" customFormat="1" x14ac:dyDescent="0.2">
      <c r="B2521" s="27">
        <v>2518</v>
      </c>
      <c r="C2521" s="20" t="s">
        <v>3615</v>
      </c>
      <c r="D2521" s="20" t="s">
        <v>17</v>
      </c>
      <c r="E2521" s="20" t="s">
        <v>3616</v>
      </c>
      <c r="F2521" s="22">
        <v>44020</v>
      </c>
      <c r="G2521" s="22">
        <v>49498</v>
      </c>
      <c r="H2521" s="34">
        <v>1000</v>
      </c>
    </row>
    <row r="2522" spans="2:8" s="31" customFormat="1" x14ac:dyDescent="0.2">
      <c r="B2522" s="27">
        <v>2519</v>
      </c>
      <c r="C2522" s="20" t="s">
        <v>3639</v>
      </c>
      <c r="D2522" s="20" t="s">
        <v>17</v>
      </c>
      <c r="E2522" s="20" t="s">
        <v>3640</v>
      </c>
      <c r="F2522" s="22">
        <v>44027</v>
      </c>
      <c r="G2522" s="22">
        <v>49505</v>
      </c>
      <c r="H2522" s="34">
        <v>1000</v>
      </c>
    </row>
    <row r="2523" spans="2:8" s="31" customFormat="1" x14ac:dyDescent="0.2">
      <c r="B2523" s="27">
        <v>2520</v>
      </c>
      <c r="C2523" s="20" t="s">
        <v>3691</v>
      </c>
      <c r="D2523" s="20" t="s">
        <v>17</v>
      </c>
      <c r="E2523" s="20" t="s">
        <v>3692</v>
      </c>
      <c r="F2523" s="22">
        <v>44048</v>
      </c>
      <c r="G2523" s="22">
        <v>49526</v>
      </c>
      <c r="H2523" s="34">
        <v>1000</v>
      </c>
    </row>
    <row r="2524" spans="2:8" s="31" customFormat="1" x14ac:dyDescent="0.2">
      <c r="B2524" s="27">
        <v>2521</v>
      </c>
      <c r="C2524" s="20" t="s">
        <v>8342</v>
      </c>
      <c r="D2524" s="20" t="s">
        <v>17</v>
      </c>
      <c r="E2524" s="20" t="s">
        <v>8343</v>
      </c>
      <c r="F2524" s="22">
        <v>45511</v>
      </c>
      <c r="G2524" s="22">
        <v>49528</v>
      </c>
      <c r="H2524" s="34">
        <v>2500</v>
      </c>
    </row>
    <row r="2525" spans="2:8" s="31" customFormat="1" x14ac:dyDescent="0.2">
      <c r="B2525" s="27">
        <v>2522</v>
      </c>
      <c r="C2525" s="20" t="s">
        <v>3712</v>
      </c>
      <c r="D2525" s="20" t="s">
        <v>17</v>
      </c>
      <c r="E2525" s="20" t="s">
        <v>3713</v>
      </c>
      <c r="F2525" s="22">
        <v>44055</v>
      </c>
      <c r="G2525" s="22">
        <v>49533</v>
      </c>
      <c r="H2525" s="34">
        <v>1000</v>
      </c>
    </row>
    <row r="2526" spans="2:8" s="31" customFormat="1" x14ac:dyDescent="0.2">
      <c r="B2526" s="27">
        <v>2523</v>
      </c>
      <c r="C2526" s="20" t="s">
        <v>7070</v>
      </c>
      <c r="D2526" s="20" t="s">
        <v>17</v>
      </c>
      <c r="E2526" s="20" t="s">
        <v>7071</v>
      </c>
      <c r="F2526" s="22">
        <v>45191</v>
      </c>
      <c r="G2526" s="22">
        <v>49574</v>
      </c>
      <c r="H2526" s="34">
        <v>500</v>
      </c>
    </row>
    <row r="2527" spans="2:8" s="31" customFormat="1" x14ac:dyDescent="0.2">
      <c r="B2527" s="27">
        <v>2524</v>
      </c>
      <c r="C2527" s="20" t="s">
        <v>7126</v>
      </c>
      <c r="D2527" s="20" t="s">
        <v>17</v>
      </c>
      <c r="E2527" s="20" t="s">
        <v>7127</v>
      </c>
      <c r="F2527" s="22">
        <v>45203</v>
      </c>
      <c r="G2527" s="22">
        <v>49586</v>
      </c>
      <c r="H2527" s="34">
        <v>2000</v>
      </c>
    </row>
    <row r="2528" spans="2:8" s="31" customFormat="1" x14ac:dyDescent="0.2">
      <c r="B2528" s="27">
        <v>2525</v>
      </c>
      <c r="C2528" s="20" t="s">
        <v>8597</v>
      </c>
      <c r="D2528" s="20" t="s">
        <v>17</v>
      </c>
      <c r="E2528" s="20" t="s">
        <v>8598</v>
      </c>
      <c r="F2528" s="22">
        <v>45574</v>
      </c>
      <c r="G2528" s="22">
        <v>49591</v>
      </c>
      <c r="H2528" s="34">
        <v>2500</v>
      </c>
    </row>
    <row r="2529" spans="2:8" s="31" customFormat="1" x14ac:dyDescent="0.2">
      <c r="B2529" s="27">
        <v>2526</v>
      </c>
      <c r="C2529" s="20" t="s">
        <v>8535</v>
      </c>
      <c r="D2529" s="20" t="s">
        <v>17</v>
      </c>
      <c r="E2529" s="20" t="s">
        <v>8536</v>
      </c>
      <c r="F2529" s="22">
        <v>45560</v>
      </c>
      <c r="G2529" s="22">
        <v>49943</v>
      </c>
      <c r="H2529" s="34">
        <v>2500</v>
      </c>
    </row>
    <row r="2530" spans="2:8" s="31" customFormat="1" x14ac:dyDescent="0.2">
      <c r="B2530" s="27">
        <v>2527</v>
      </c>
      <c r="C2530" s="21" t="s">
        <v>10390</v>
      </c>
      <c r="D2530" s="21" t="s">
        <v>17</v>
      </c>
      <c r="E2530" s="21" t="s">
        <v>10391</v>
      </c>
      <c r="F2530" s="23">
        <v>46022</v>
      </c>
      <c r="G2530" s="23">
        <v>50040</v>
      </c>
      <c r="H2530" s="35">
        <v>1200</v>
      </c>
    </row>
    <row r="2531" spans="2:8" s="31" customFormat="1" x14ac:dyDescent="0.2">
      <c r="B2531" s="27">
        <v>2528</v>
      </c>
      <c r="C2531" s="20" t="s">
        <v>4255</v>
      </c>
      <c r="D2531" s="20" t="s">
        <v>17</v>
      </c>
      <c r="E2531" s="20" t="s">
        <v>4256</v>
      </c>
      <c r="F2531" s="22">
        <v>44216</v>
      </c>
      <c r="G2531" s="22">
        <v>50060</v>
      </c>
      <c r="H2531" s="34">
        <f>1000+1000+2000+3000</f>
        <v>7000</v>
      </c>
    </row>
    <row r="2532" spans="2:8" s="31" customFormat="1" x14ac:dyDescent="0.2">
      <c r="B2532" s="27">
        <v>2529</v>
      </c>
      <c r="C2532" s="20" t="s">
        <v>9059</v>
      </c>
      <c r="D2532" s="20" t="s">
        <v>17</v>
      </c>
      <c r="E2532" s="20" t="s">
        <v>9060</v>
      </c>
      <c r="F2532" s="22">
        <v>45708</v>
      </c>
      <c r="G2532" s="22">
        <v>50091</v>
      </c>
      <c r="H2532" s="34">
        <v>2000</v>
      </c>
    </row>
    <row r="2533" spans="2:8" s="31" customFormat="1" x14ac:dyDescent="0.2">
      <c r="B2533" s="27">
        <v>2530</v>
      </c>
      <c r="C2533" s="20" t="s">
        <v>9469</v>
      </c>
      <c r="D2533" s="20" t="s">
        <v>17</v>
      </c>
      <c r="E2533" s="20" t="s">
        <v>9470</v>
      </c>
      <c r="F2533" s="22">
        <v>45784</v>
      </c>
      <c r="G2533" s="22">
        <v>50167</v>
      </c>
      <c r="H2533" s="34">
        <v>2500</v>
      </c>
    </row>
    <row r="2534" spans="2:8" s="31" customFormat="1" x14ac:dyDescent="0.2">
      <c r="B2534" s="27">
        <v>2531</v>
      </c>
      <c r="C2534" s="20" t="s">
        <v>7242</v>
      </c>
      <c r="D2534" s="20" t="s">
        <v>17</v>
      </c>
      <c r="E2534" s="20" t="s">
        <v>7243</v>
      </c>
      <c r="F2534" s="22">
        <v>45231</v>
      </c>
      <c r="G2534" s="22">
        <v>50345</v>
      </c>
      <c r="H2534" s="34">
        <v>2000</v>
      </c>
    </row>
    <row r="2535" spans="2:8" s="31" customFormat="1" x14ac:dyDescent="0.2">
      <c r="B2535" s="27">
        <v>2532</v>
      </c>
      <c r="C2535" s="20" t="s">
        <v>7345</v>
      </c>
      <c r="D2535" s="20" t="s">
        <v>17</v>
      </c>
      <c r="E2535" s="20" t="s">
        <v>7243</v>
      </c>
      <c r="F2535" s="22">
        <v>45259</v>
      </c>
      <c r="G2535" s="22">
        <v>50373</v>
      </c>
      <c r="H2535" s="34">
        <v>2000</v>
      </c>
    </row>
    <row r="2536" spans="2:8" s="31" customFormat="1" x14ac:dyDescent="0.2">
      <c r="B2536" s="27">
        <v>2533</v>
      </c>
      <c r="C2536" s="20" t="s">
        <v>8857</v>
      </c>
      <c r="D2536" s="20" t="s">
        <v>17</v>
      </c>
      <c r="E2536" s="20" t="s">
        <v>8858</v>
      </c>
      <c r="F2536" s="22">
        <v>45658</v>
      </c>
      <c r="G2536" s="22">
        <v>50406</v>
      </c>
      <c r="H2536" s="34">
        <v>2500</v>
      </c>
    </row>
    <row r="2537" spans="2:8" s="31" customFormat="1" x14ac:dyDescent="0.2">
      <c r="B2537" s="27">
        <v>2534</v>
      </c>
      <c r="C2537" s="21" t="s">
        <v>10438</v>
      </c>
      <c r="D2537" s="21" t="s">
        <v>17</v>
      </c>
      <c r="E2537" s="21" t="s">
        <v>6387</v>
      </c>
      <c r="F2537" s="23">
        <v>46029</v>
      </c>
      <c r="G2537" s="23">
        <v>50412</v>
      </c>
      <c r="H2537" s="35">
        <v>1500</v>
      </c>
    </row>
    <row r="2538" spans="2:8" s="31" customFormat="1" x14ac:dyDescent="0.2">
      <c r="B2538" s="27">
        <v>2535</v>
      </c>
      <c r="C2538" s="20" t="s">
        <v>6308</v>
      </c>
      <c r="D2538" s="20" t="s">
        <v>17</v>
      </c>
      <c r="E2538" s="20" t="s">
        <v>6309</v>
      </c>
      <c r="F2538" s="22">
        <v>44958</v>
      </c>
      <c r="G2538" s="22">
        <v>50437</v>
      </c>
      <c r="H2538" s="34">
        <v>2000</v>
      </c>
    </row>
    <row r="2539" spans="2:8" s="31" customFormat="1" x14ac:dyDescent="0.2">
      <c r="B2539" s="27">
        <v>2536</v>
      </c>
      <c r="C2539" s="20" t="s">
        <v>6386</v>
      </c>
      <c r="D2539" s="20" t="s">
        <v>17</v>
      </c>
      <c r="E2539" s="20" t="s">
        <v>6387</v>
      </c>
      <c r="F2539" s="22">
        <v>44979</v>
      </c>
      <c r="G2539" s="22">
        <v>50458</v>
      </c>
      <c r="H2539" s="34">
        <v>3000</v>
      </c>
    </row>
    <row r="2540" spans="2:8" s="31" customFormat="1" x14ac:dyDescent="0.2">
      <c r="B2540" s="27">
        <v>2537</v>
      </c>
      <c r="C2540" s="20" t="s">
        <v>8419</v>
      </c>
      <c r="D2540" s="20" t="s">
        <v>17</v>
      </c>
      <c r="E2540" s="20" t="s">
        <v>8420</v>
      </c>
      <c r="F2540" s="22">
        <v>45532</v>
      </c>
      <c r="G2540" s="22">
        <v>50645</v>
      </c>
      <c r="H2540" s="34">
        <v>2500</v>
      </c>
    </row>
    <row r="2541" spans="2:8" s="31" customFormat="1" x14ac:dyDescent="0.2">
      <c r="B2541" s="27">
        <v>2538</v>
      </c>
      <c r="C2541" s="20" t="s">
        <v>7040</v>
      </c>
      <c r="D2541" s="20" t="s">
        <v>17</v>
      </c>
      <c r="E2541" s="20" t="s">
        <v>7041</v>
      </c>
      <c r="F2541" s="22">
        <v>45182</v>
      </c>
      <c r="G2541" s="22">
        <v>50661</v>
      </c>
      <c r="H2541" s="34">
        <v>2000</v>
      </c>
    </row>
    <row r="2542" spans="2:8" s="31" customFormat="1" x14ac:dyDescent="0.2">
      <c r="B2542" s="27">
        <v>2539</v>
      </c>
      <c r="C2542" s="20" t="s">
        <v>7092</v>
      </c>
      <c r="D2542" s="20" t="s">
        <v>17</v>
      </c>
      <c r="E2542" s="20" t="s">
        <v>7041</v>
      </c>
      <c r="F2542" s="22">
        <v>45196</v>
      </c>
      <c r="G2542" s="22">
        <v>50675</v>
      </c>
      <c r="H2542" s="34">
        <v>1000</v>
      </c>
    </row>
    <row r="2543" spans="2:8" s="31" customFormat="1" x14ac:dyDescent="0.2">
      <c r="B2543" s="27">
        <v>2540</v>
      </c>
      <c r="C2543" s="20" t="s">
        <v>2041</v>
      </c>
      <c r="D2543" s="20" t="s">
        <v>17</v>
      </c>
      <c r="E2543" s="20" t="s">
        <v>2042</v>
      </c>
      <c r="F2543" s="22">
        <v>43376</v>
      </c>
      <c r="G2543" s="22">
        <v>50681</v>
      </c>
      <c r="H2543" s="34">
        <f>325+500</f>
        <v>825</v>
      </c>
    </row>
    <row r="2544" spans="2:8" s="31" customFormat="1" x14ac:dyDescent="0.2">
      <c r="B2544" s="27">
        <v>2541</v>
      </c>
      <c r="C2544" s="20" t="s">
        <v>7128</v>
      </c>
      <c r="D2544" s="20" t="s">
        <v>17</v>
      </c>
      <c r="E2544" s="20" t="s">
        <v>7129</v>
      </c>
      <c r="F2544" s="22">
        <v>45203</v>
      </c>
      <c r="G2544" s="22">
        <v>50682</v>
      </c>
      <c r="H2544" s="34">
        <v>1000</v>
      </c>
    </row>
    <row r="2545" spans="2:8" s="31" customFormat="1" x14ac:dyDescent="0.2">
      <c r="B2545" s="27">
        <v>2542</v>
      </c>
      <c r="C2545" s="20" t="s">
        <v>8719</v>
      </c>
      <c r="D2545" s="20" t="s">
        <v>17</v>
      </c>
      <c r="E2545" s="20" t="s">
        <v>8720</v>
      </c>
      <c r="F2545" s="22">
        <v>45623</v>
      </c>
      <c r="G2545" s="22">
        <v>50736</v>
      </c>
      <c r="H2545" s="34">
        <v>2500</v>
      </c>
    </row>
    <row r="2546" spans="2:8" s="31" customFormat="1" x14ac:dyDescent="0.2">
      <c r="B2546" s="27">
        <v>2543</v>
      </c>
      <c r="C2546" s="20" t="s">
        <v>10238</v>
      </c>
      <c r="D2546" s="20" t="s">
        <v>17</v>
      </c>
      <c r="E2546" s="20" t="s">
        <v>10239</v>
      </c>
      <c r="F2546" s="22">
        <v>45994</v>
      </c>
      <c r="G2546" s="22">
        <v>50742</v>
      </c>
      <c r="H2546" s="34">
        <v>1000</v>
      </c>
    </row>
    <row r="2547" spans="2:8" s="31" customFormat="1" x14ac:dyDescent="0.2">
      <c r="B2547" s="27">
        <v>2544</v>
      </c>
      <c r="C2547" s="20" t="s">
        <v>10658</v>
      </c>
      <c r="D2547" s="20" t="s">
        <v>17</v>
      </c>
      <c r="E2547" s="20" t="s">
        <v>10659</v>
      </c>
      <c r="F2547" s="22">
        <v>46071</v>
      </c>
      <c r="G2547" s="22">
        <v>50819</v>
      </c>
      <c r="H2547" s="34">
        <v>1400</v>
      </c>
    </row>
    <row r="2548" spans="2:8" s="31" customFormat="1" x14ac:dyDescent="0.2">
      <c r="B2548" s="27">
        <v>2545</v>
      </c>
      <c r="C2548" s="20" t="s">
        <v>9153</v>
      </c>
      <c r="D2548" s="20" t="s">
        <v>17</v>
      </c>
      <c r="E2548" s="20" t="s">
        <v>9154</v>
      </c>
      <c r="F2548" s="22">
        <v>45721</v>
      </c>
      <c r="G2548" s="22">
        <v>50834</v>
      </c>
      <c r="H2548" s="34">
        <v>2000</v>
      </c>
    </row>
    <row r="2549" spans="2:8" s="31" customFormat="1" x14ac:dyDescent="0.2">
      <c r="B2549" s="27">
        <v>2546</v>
      </c>
      <c r="C2549" s="20" t="s">
        <v>9471</v>
      </c>
      <c r="D2549" s="20" t="s">
        <v>17</v>
      </c>
      <c r="E2549" s="20" t="s">
        <v>9472</v>
      </c>
      <c r="F2549" s="22">
        <v>45784</v>
      </c>
      <c r="G2549" s="22">
        <v>50897</v>
      </c>
      <c r="H2549" s="34">
        <v>2500</v>
      </c>
    </row>
    <row r="2550" spans="2:8" s="31" customFormat="1" x14ac:dyDescent="0.2">
      <c r="B2550" s="27">
        <v>2547</v>
      </c>
      <c r="C2550" s="20" t="s">
        <v>2689</v>
      </c>
      <c r="D2550" s="20" t="s">
        <v>17</v>
      </c>
      <c r="E2550" s="20" t="s">
        <v>2690</v>
      </c>
      <c r="F2550" s="22">
        <v>43684</v>
      </c>
      <c r="G2550" s="22">
        <v>50989</v>
      </c>
      <c r="H2550" s="34">
        <v>1000</v>
      </c>
    </row>
    <row r="2551" spans="2:8" s="31" customFormat="1" x14ac:dyDescent="0.2">
      <c r="B2551" s="27">
        <v>2548</v>
      </c>
      <c r="C2551" s="20" t="s">
        <v>7042</v>
      </c>
      <c r="D2551" s="20" t="s">
        <v>17</v>
      </c>
      <c r="E2551" s="20" t="s">
        <v>7043</v>
      </c>
      <c r="F2551" s="22">
        <v>45182</v>
      </c>
      <c r="G2551" s="22">
        <v>51026</v>
      </c>
      <c r="H2551" s="34">
        <f>1000+500</f>
        <v>1500</v>
      </c>
    </row>
    <row r="2552" spans="2:8" s="31" customFormat="1" x14ac:dyDescent="0.2">
      <c r="B2552" s="27">
        <v>2549</v>
      </c>
      <c r="C2552" s="20" t="s">
        <v>7555</v>
      </c>
      <c r="D2552" s="20" t="s">
        <v>17</v>
      </c>
      <c r="E2552" s="20" t="s">
        <v>7556</v>
      </c>
      <c r="F2552" s="22">
        <v>45315</v>
      </c>
      <c r="G2552" s="22">
        <v>51159</v>
      </c>
      <c r="H2552" s="34">
        <v>2500</v>
      </c>
    </row>
    <row r="2553" spans="2:8" s="31" customFormat="1" x14ac:dyDescent="0.2">
      <c r="B2553" s="27">
        <v>2550</v>
      </c>
      <c r="C2553" s="20" t="s">
        <v>7631</v>
      </c>
      <c r="D2553" s="20" t="s">
        <v>17</v>
      </c>
      <c r="E2553" s="20" t="s">
        <v>7632</v>
      </c>
      <c r="F2553" s="22">
        <v>45329</v>
      </c>
      <c r="G2553" s="22">
        <v>51173</v>
      </c>
      <c r="H2553" s="34">
        <v>1500</v>
      </c>
    </row>
    <row r="2554" spans="2:8" s="31" customFormat="1" x14ac:dyDescent="0.2">
      <c r="B2554" s="27">
        <v>2551</v>
      </c>
      <c r="C2554" s="20" t="s">
        <v>9061</v>
      </c>
      <c r="D2554" s="20" t="s">
        <v>17</v>
      </c>
      <c r="E2554" s="20" t="s">
        <v>9062</v>
      </c>
      <c r="F2554" s="22">
        <v>45708</v>
      </c>
      <c r="G2554" s="22">
        <v>51186</v>
      </c>
      <c r="H2554" s="34">
        <v>2000</v>
      </c>
    </row>
    <row r="2555" spans="2:8" s="31" customFormat="1" x14ac:dyDescent="0.2">
      <c r="B2555" s="27">
        <v>2552</v>
      </c>
      <c r="C2555" s="20" t="s">
        <v>7696</v>
      </c>
      <c r="D2555" s="20" t="s">
        <v>17</v>
      </c>
      <c r="E2555" s="20" t="s">
        <v>7697</v>
      </c>
      <c r="F2555" s="22">
        <v>45343</v>
      </c>
      <c r="G2555" s="22">
        <v>51187</v>
      </c>
      <c r="H2555" s="34">
        <v>1500</v>
      </c>
    </row>
    <row r="2556" spans="2:8" s="31" customFormat="1" x14ac:dyDescent="0.2">
      <c r="B2556" s="27">
        <v>2553</v>
      </c>
      <c r="C2556" s="20" t="s">
        <v>3254</v>
      </c>
      <c r="D2556" s="20" t="s">
        <v>17</v>
      </c>
      <c r="E2556" s="20" t="s">
        <v>3255</v>
      </c>
      <c r="F2556" s="22">
        <v>43894</v>
      </c>
      <c r="G2556" s="22">
        <v>51199</v>
      </c>
      <c r="H2556" s="34">
        <v>1000</v>
      </c>
    </row>
    <row r="2557" spans="2:8" s="31" customFormat="1" x14ac:dyDescent="0.2">
      <c r="B2557" s="27">
        <v>2554</v>
      </c>
      <c r="C2557" s="20" t="s">
        <v>3926</v>
      </c>
      <c r="D2557" s="20" t="s">
        <v>17</v>
      </c>
      <c r="E2557" s="20" t="s">
        <v>3927</v>
      </c>
      <c r="F2557" s="22">
        <v>44118</v>
      </c>
      <c r="G2557" s="22">
        <v>51423</v>
      </c>
      <c r="H2557" s="34">
        <v>1000</v>
      </c>
    </row>
    <row r="2558" spans="2:8" s="31" customFormat="1" x14ac:dyDescent="0.2">
      <c r="B2558" s="27">
        <v>2555</v>
      </c>
      <c r="C2558" s="20" t="s">
        <v>3956</v>
      </c>
      <c r="D2558" s="20" t="s">
        <v>17</v>
      </c>
      <c r="E2558" s="20" t="s">
        <v>3957</v>
      </c>
      <c r="F2558" s="22">
        <v>44125</v>
      </c>
      <c r="G2558" s="22">
        <v>51430</v>
      </c>
      <c r="H2558" s="34">
        <v>1000</v>
      </c>
    </row>
    <row r="2559" spans="2:8" s="31" customFormat="1" x14ac:dyDescent="0.2">
      <c r="B2559" s="27">
        <v>2556</v>
      </c>
      <c r="C2559" s="20" t="s">
        <v>4013</v>
      </c>
      <c r="D2559" s="20" t="s">
        <v>17</v>
      </c>
      <c r="E2559" s="20" t="s">
        <v>4014</v>
      </c>
      <c r="F2559" s="22">
        <v>44139</v>
      </c>
      <c r="G2559" s="22">
        <v>51444</v>
      </c>
      <c r="H2559" s="34">
        <f>1000+1000+2000+2000</f>
        <v>6000</v>
      </c>
    </row>
    <row r="2560" spans="2:8" s="31" customFormat="1" x14ac:dyDescent="0.2">
      <c r="B2560" s="27">
        <v>2557</v>
      </c>
      <c r="C2560" s="20" t="s">
        <v>4045</v>
      </c>
      <c r="D2560" s="20" t="s">
        <v>17</v>
      </c>
      <c r="E2560" s="20" t="s">
        <v>4046</v>
      </c>
      <c r="F2560" s="22">
        <v>44146</v>
      </c>
      <c r="G2560" s="22">
        <v>51451</v>
      </c>
      <c r="H2560" s="34">
        <v>2000</v>
      </c>
    </row>
    <row r="2561" spans="2:9" s="31" customFormat="1" x14ac:dyDescent="0.2">
      <c r="B2561" s="27">
        <v>2558</v>
      </c>
      <c r="C2561" s="20" t="s">
        <v>7633</v>
      </c>
      <c r="D2561" s="20" t="s">
        <v>17</v>
      </c>
      <c r="E2561" s="20" t="s">
        <v>7634</v>
      </c>
      <c r="F2561" s="22">
        <v>45329</v>
      </c>
      <c r="G2561" s="22">
        <v>51539</v>
      </c>
      <c r="H2561" s="34">
        <v>1500</v>
      </c>
    </row>
    <row r="2562" spans="2:9" s="31" customFormat="1" x14ac:dyDescent="0.2">
      <c r="B2562" s="27">
        <v>2559</v>
      </c>
      <c r="C2562" s="20" t="s">
        <v>9563</v>
      </c>
      <c r="D2562" s="20" t="s">
        <v>17</v>
      </c>
      <c r="E2562" s="20" t="s">
        <v>9564</v>
      </c>
      <c r="F2562" s="22">
        <v>45812</v>
      </c>
      <c r="G2562" s="22">
        <v>51656</v>
      </c>
      <c r="H2562" s="34">
        <v>776.51199999999994</v>
      </c>
    </row>
    <row r="2563" spans="2:9" s="31" customFormat="1" x14ac:dyDescent="0.2">
      <c r="B2563" s="27">
        <v>2560</v>
      </c>
      <c r="C2563" s="20" t="s">
        <v>9699</v>
      </c>
      <c r="D2563" s="20" t="s">
        <v>17</v>
      </c>
      <c r="E2563" s="20" t="s">
        <v>9700</v>
      </c>
      <c r="F2563" s="22">
        <v>45847</v>
      </c>
      <c r="G2563" s="22">
        <v>51691</v>
      </c>
      <c r="H2563" s="34">
        <v>2500</v>
      </c>
    </row>
    <row r="2564" spans="2:9" s="31" customFormat="1" x14ac:dyDescent="0.2">
      <c r="B2564" s="27">
        <v>2561</v>
      </c>
      <c r="C2564" s="21" t="s">
        <v>10145</v>
      </c>
      <c r="D2564" s="21" t="s">
        <v>17</v>
      </c>
      <c r="E2564" s="21" t="s">
        <v>10146</v>
      </c>
      <c r="F2564" s="23">
        <v>45973</v>
      </c>
      <c r="G2564" s="23">
        <v>51817</v>
      </c>
      <c r="H2564" s="35">
        <v>1500</v>
      </c>
    </row>
    <row r="2565" spans="2:9" s="31" customFormat="1" x14ac:dyDescent="0.2">
      <c r="B2565" s="27">
        <v>2562</v>
      </c>
      <c r="C2565" s="20" t="s">
        <v>5084</v>
      </c>
      <c r="D2565" s="20" t="s">
        <v>17</v>
      </c>
      <c r="E2565" s="20" t="s">
        <v>5085</v>
      </c>
      <c r="F2565" s="22">
        <v>44517</v>
      </c>
      <c r="G2565" s="22">
        <v>51822</v>
      </c>
      <c r="H2565" s="34">
        <f>2000+1000</f>
        <v>3000</v>
      </c>
    </row>
    <row r="2566" spans="2:9" s="31" customFormat="1" x14ac:dyDescent="0.2">
      <c r="B2566" s="27">
        <v>2563</v>
      </c>
      <c r="C2566" s="20" t="s">
        <v>8822</v>
      </c>
      <c r="D2566" s="20" t="s">
        <v>17</v>
      </c>
      <c r="E2566" s="20" t="s">
        <v>8823</v>
      </c>
      <c r="F2566" s="22">
        <v>45652</v>
      </c>
      <c r="G2566" s="22">
        <v>51861</v>
      </c>
      <c r="H2566" s="34">
        <v>2500</v>
      </c>
    </row>
    <row r="2567" spans="2:9" s="31" customFormat="1" x14ac:dyDescent="0.2">
      <c r="B2567" s="27">
        <v>2564</v>
      </c>
      <c r="C2567" s="20" t="s">
        <v>5251</v>
      </c>
      <c r="D2567" s="20" t="s">
        <v>17</v>
      </c>
      <c r="E2567" s="20" t="s">
        <v>5252</v>
      </c>
      <c r="F2567" s="22">
        <v>44580</v>
      </c>
      <c r="G2567" s="22">
        <v>51885</v>
      </c>
      <c r="H2567" s="34">
        <f>2000+2000+2000</f>
        <v>6000</v>
      </c>
    </row>
    <row r="2568" spans="2:9" s="31" customFormat="1" x14ac:dyDescent="0.2">
      <c r="B2568" s="27">
        <v>2565</v>
      </c>
      <c r="C2568" s="20" t="s">
        <v>10611</v>
      </c>
      <c r="D2568" s="20" t="s">
        <v>17</v>
      </c>
      <c r="E2568" s="20" t="s">
        <v>10612</v>
      </c>
      <c r="F2568" s="22">
        <v>46064</v>
      </c>
      <c r="G2568" s="22">
        <v>51908</v>
      </c>
      <c r="H2568" s="34">
        <v>2000</v>
      </c>
      <c r="I2568" s="41"/>
    </row>
    <row r="2569" spans="2:9" s="31" customFormat="1" x14ac:dyDescent="0.2">
      <c r="B2569" s="27">
        <v>2566</v>
      </c>
      <c r="C2569" s="20" t="s">
        <v>9205</v>
      </c>
      <c r="D2569" s="20" t="s">
        <v>17</v>
      </c>
      <c r="E2569" s="20" t="s">
        <v>9206</v>
      </c>
      <c r="F2569" s="22">
        <v>45728</v>
      </c>
      <c r="G2569" s="22">
        <v>51937</v>
      </c>
      <c r="H2569" s="34">
        <v>2000</v>
      </c>
    </row>
    <row r="2570" spans="2:9" s="31" customFormat="1" x14ac:dyDescent="0.2">
      <c r="B2570" s="27">
        <v>2567</v>
      </c>
      <c r="C2570" s="21" t="s">
        <v>9767</v>
      </c>
      <c r="D2570" s="21" t="s">
        <v>17</v>
      </c>
      <c r="E2570" s="21" t="s">
        <v>9768</v>
      </c>
      <c r="F2570" s="23">
        <v>45868</v>
      </c>
      <c r="G2570" s="23">
        <v>52077</v>
      </c>
      <c r="H2570" s="35">
        <v>2000</v>
      </c>
    </row>
    <row r="2571" spans="2:9" s="31" customFormat="1" x14ac:dyDescent="0.2">
      <c r="B2571" s="27">
        <v>2568</v>
      </c>
      <c r="C2571" s="25" t="s">
        <v>9944</v>
      </c>
      <c r="D2571" s="25" t="s">
        <v>17</v>
      </c>
      <c r="E2571" s="25" t="s">
        <v>9945</v>
      </c>
      <c r="F2571" s="26">
        <v>45910</v>
      </c>
      <c r="G2571" s="26">
        <v>52119</v>
      </c>
      <c r="H2571" s="36">
        <v>1500</v>
      </c>
    </row>
    <row r="2572" spans="2:9" s="31" customFormat="1" x14ac:dyDescent="0.2">
      <c r="B2572" s="27">
        <v>2569</v>
      </c>
      <c r="C2572" s="21" t="s">
        <v>10569</v>
      </c>
      <c r="D2572" s="21" t="s">
        <v>17</v>
      </c>
      <c r="E2572" s="21" t="s">
        <v>10570</v>
      </c>
      <c r="F2572" s="23">
        <v>46057</v>
      </c>
      <c r="G2572" s="23">
        <v>52266</v>
      </c>
      <c r="H2572" s="35">
        <v>2000</v>
      </c>
    </row>
    <row r="2573" spans="2:9" s="31" customFormat="1" x14ac:dyDescent="0.2">
      <c r="B2573" s="27">
        <v>2570</v>
      </c>
      <c r="C2573" s="20" t="s">
        <v>6404</v>
      </c>
      <c r="D2573" s="20" t="s">
        <v>17</v>
      </c>
      <c r="E2573" s="20" t="s">
        <v>6405</v>
      </c>
      <c r="F2573" s="22">
        <v>44986</v>
      </c>
      <c r="G2573" s="22">
        <v>52291</v>
      </c>
      <c r="H2573" s="34">
        <v>3000</v>
      </c>
    </row>
    <row r="2574" spans="2:9" s="31" customFormat="1" x14ac:dyDescent="0.2">
      <c r="B2574" s="27">
        <v>2571</v>
      </c>
      <c r="C2574" s="20" t="s">
        <v>6444</v>
      </c>
      <c r="D2574" s="20" t="s">
        <v>17</v>
      </c>
      <c r="E2574" s="20" t="s">
        <v>6445</v>
      </c>
      <c r="F2574" s="22">
        <v>44993</v>
      </c>
      <c r="G2574" s="22">
        <v>52298</v>
      </c>
      <c r="H2574" s="34">
        <v>3000</v>
      </c>
    </row>
    <row r="2575" spans="2:9" s="31" customFormat="1" x14ac:dyDescent="0.2">
      <c r="B2575" s="27">
        <v>2572</v>
      </c>
      <c r="C2575" s="20" t="s">
        <v>6511</v>
      </c>
      <c r="D2575" s="20" t="s">
        <v>17</v>
      </c>
      <c r="E2575" s="20" t="s">
        <v>6512</v>
      </c>
      <c r="F2575" s="22">
        <v>45008</v>
      </c>
      <c r="G2575" s="22">
        <v>52313</v>
      </c>
      <c r="H2575" s="34">
        <v>4000</v>
      </c>
    </row>
    <row r="2576" spans="2:9" s="31" customFormat="1" x14ac:dyDescent="0.2">
      <c r="B2576" s="27">
        <v>2573</v>
      </c>
      <c r="C2576" s="20" t="s">
        <v>9565</v>
      </c>
      <c r="D2576" s="20" t="s">
        <v>17</v>
      </c>
      <c r="E2576" s="20" t="s">
        <v>9566</v>
      </c>
      <c r="F2576" s="22">
        <v>45812</v>
      </c>
      <c r="G2576" s="22">
        <v>52386</v>
      </c>
      <c r="H2576" s="34">
        <v>2500</v>
      </c>
    </row>
    <row r="2577" spans="2:8" s="31" customFormat="1" x14ac:dyDescent="0.2">
      <c r="B2577" s="27">
        <v>2574</v>
      </c>
      <c r="C2577" s="20" t="s">
        <v>9701</v>
      </c>
      <c r="D2577" s="20" t="s">
        <v>17</v>
      </c>
      <c r="E2577" s="20" t="s">
        <v>8600</v>
      </c>
      <c r="F2577" s="22">
        <v>45847</v>
      </c>
      <c r="G2577" s="22">
        <v>52421</v>
      </c>
      <c r="H2577" s="34">
        <v>2300</v>
      </c>
    </row>
    <row r="2578" spans="2:8" s="31" customFormat="1" x14ac:dyDescent="0.2">
      <c r="B2578" s="27">
        <v>2575</v>
      </c>
      <c r="C2578" s="21" t="s">
        <v>9799</v>
      </c>
      <c r="D2578" s="21" t="s">
        <v>17</v>
      </c>
      <c r="E2578" s="21" t="s">
        <v>9800</v>
      </c>
      <c r="F2578" s="23">
        <v>45875</v>
      </c>
      <c r="G2578" s="23">
        <v>52449</v>
      </c>
      <c r="H2578" s="35">
        <v>1600</v>
      </c>
    </row>
    <row r="2579" spans="2:8" s="31" customFormat="1" x14ac:dyDescent="0.2">
      <c r="B2579" s="27">
        <v>2576</v>
      </c>
      <c r="C2579" s="21" t="s">
        <v>9865</v>
      </c>
      <c r="D2579" s="21" t="s">
        <v>17</v>
      </c>
      <c r="E2579" s="21" t="s">
        <v>9866</v>
      </c>
      <c r="F2579" s="23">
        <v>45897</v>
      </c>
      <c r="G2579" s="23">
        <v>52471</v>
      </c>
      <c r="H2579" s="35">
        <v>2300</v>
      </c>
    </row>
    <row r="2580" spans="2:8" s="31" customFormat="1" x14ac:dyDescent="0.2">
      <c r="B2580" s="27">
        <v>2577</v>
      </c>
      <c r="C2580" s="21" t="s">
        <v>10001</v>
      </c>
      <c r="D2580" s="21" t="s">
        <v>17</v>
      </c>
      <c r="E2580" s="21" t="s">
        <v>10002</v>
      </c>
      <c r="F2580" s="23">
        <v>45924</v>
      </c>
      <c r="G2580" s="23">
        <v>52498</v>
      </c>
      <c r="H2580" s="35">
        <v>1500</v>
      </c>
    </row>
    <row r="2581" spans="2:8" s="31" customFormat="1" x14ac:dyDescent="0.2">
      <c r="B2581" s="27">
        <v>2578</v>
      </c>
      <c r="C2581" s="20" t="s">
        <v>8537</v>
      </c>
      <c r="D2581" s="20" t="s">
        <v>17</v>
      </c>
      <c r="E2581" s="20" t="s">
        <v>8538</v>
      </c>
      <c r="F2581" s="22">
        <v>45560</v>
      </c>
      <c r="G2581" s="22">
        <v>52499</v>
      </c>
      <c r="H2581" s="34">
        <v>2500</v>
      </c>
    </row>
    <row r="2582" spans="2:8" s="31" customFormat="1" x14ac:dyDescent="0.2">
      <c r="B2582" s="27">
        <v>2579</v>
      </c>
      <c r="C2582" s="20" t="s">
        <v>8599</v>
      </c>
      <c r="D2582" s="20" t="s">
        <v>17</v>
      </c>
      <c r="E2582" s="20" t="s">
        <v>8600</v>
      </c>
      <c r="F2582" s="22">
        <v>45574</v>
      </c>
      <c r="G2582" s="22">
        <v>52513</v>
      </c>
      <c r="H2582" s="34">
        <v>2500</v>
      </c>
    </row>
    <row r="2583" spans="2:8" s="31" customFormat="1" x14ac:dyDescent="0.2">
      <c r="B2583" s="27">
        <v>2580</v>
      </c>
      <c r="C2583" s="20" t="s">
        <v>2107</v>
      </c>
      <c r="D2583" s="20" t="s">
        <v>17</v>
      </c>
      <c r="E2583" s="20" t="s">
        <v>2108</v>
      </c>
      <c r="F2583" s="22">
        <v>43410</v>
      </c>
      <c r="G2583" s="22">
        <v>52541</v>
      </c>
      <c r="H2583" s="34">
        <f>500+500</f>
        <v>1000</v>
      </c>
    </row>
    <row r="2584" spans="2:8" s="31" customFormat="1" x14ac:dyDescent="0.2">
      <c r="B2584" s="27">
        <v>2581</v>
      </c>
      <c r="C2584" s="21" t="s">
        <v>10147</v>
      </c>
      <c r="D2584" s="21" t="s">
        <v>17</v>
      </c>
      <c r="E2584" s="21" t="s">
        <v>10148</v>
      </c>
      <c r="F2584" s="23">
        <v>45973</v>
      </c>
      <c r="G2584" s="23">
        <v>52547</v>
      </c>
      <c r="H2584" s="35">
        <v>1500</v>
      </c>
    </row>
    <row r="2585" spans="2:8" s="31" customFormat="1" x14ac:dyDescent="0.2">
      <c r="B2585" s="27">
        <v>2582</v>
      </c>
      <c r="C2585" s="21" t="s">
        <v>10439</v>
      </c>
      <c r="D2585" s="21" t="s">
        <v>17</v>
      </c>
      <c r="E2585" s="21" t="s">
        <v>10440</v>
      </c>
      <c r="F2585" s="23">
        <v>46029</v>
      </c>
      <c r="G2585" s="23">
        <v>52603</v>
      </c>
      <c r="H2585" s="35">
        <v>1000</v>
      </c>
    </row>
    <row r="2586" spans="2:8" s="31" customFormat="1" x14ac:dyDescent="0.2">
      <c r="B2586" s="27">
        <v>2583</v>
      </c>
      <c r="C2586" s="20" t="s">
        <v>7698</v>
      </c>
      <c r="D2586" s="20" t="s">
        <v>17</v>
      </c>
      <c r="E2586" s="20" t="s">
        <v>7094</v>
      </c>
      <c r="F2586" s="22">
        <v>45343</v>
      </c>
      <c r="G2586" s="22">
        <v>52648</v>
      </c>
      <c r="H2586" s="34">
        <v>1500</v>
      </c>
    </row>
    <row r="2587" spans="2:8" s="31" customFormat="1" x14ac:dyDescent="0.2">
      <c r="B2587" s="27">
        <v>2584</v>
      </c>
      <c r="C2587" s="20" t="s">
        <v>7727</v>
      </c>
      <c r="D2587" s="20" t="s">
        <v>17</v>
      </c>
      <c r="E2587" s="20" t="s">
        <v>7728</v>
      </c>
      <c r="F2587" s="22">
        <v>45350</v>
      </c>
      <c r="G2587" s="22">
        <v>52655</v>
      </c>
      <c r="H2587" s="34">
        <v>2000</v>
      </c>
    </row>
    <row r="2588" spans="2:8" s="31" customFormat="1" x14ac:dyDescent="0.2">
      <c r="B2588" s="27">
        <v>2585</v>
      </c>
      <c r="C2588" s="25" t="s">
        <v>9946</v>
      </c>
      <c r="D2588" s="25" t="s">
        <v>17</v>
      </c>
      <c r="E2588" s="25" t="s">
        <v>9947</v>
      </c>
      <c r="F2588" s="26">
        <v>45910</v>
      </c>
      <c r="G2588" s="26">
        <v>52850</v>
      </c>
      <c r="H2588" s="36">
        <v>1500</v>
      </c>
    </row>
    <row r="2589" spans="2:8" s="31" customFormat="1" x14ac:dyDescent="0.2">
      <c r="B2589" s="27">
        <v>2586</v>
      </c>
      <c r="C2589" s="20" t="s">
        <v>7093</v>
      </c>
      <c r="D2589" s="20" t="s">
        <v>17</v>
      </c>
      <c r="E2589" s="20" t="s">
        <v>7094</v>
      </c>
      <c r="F2589" s="22">
        <v>45196</v>
      </c>
      <c r="G2589" s="22">
        <v>52867</v>
      </c>
      <c r="H2589" s="34">
        <v>2000</v>
      </c>
    </row>
    <row r="2590" spans="2:8" s="31" customFormat="1" x14ac:dyDescent="0.2">
      <c r="B2590" s="27">
        <v>2587</v>
      </c>
      <c r="C2590" s="21" t="s">
        <v>10149</v>
      </c>
      <c r="D2590" s="21" t="s">
        <v>17</v>
      </c>
      <c r="E2590" s="21" t="s">
        <v>7094</v>
      </c>
      <c r="F2590" s="23">
        <v>45973</v>
      </c>
      <c r="G2590" s="23">
        <v>52913</v>
      </c>
      <c r="H2590" s="35">
        <v>1000</v>
      </c>
    </row>
    <row r="2591" spans="2:8" s="31" customFormat="1" x14ac:dyDescent="0.2">
      <c r="B2591" s="27">
        <v>2588</v>
      </c>
      <c r="C2591" s="20" t="s">
        <v>8721</v>
      </c>
      <c r="D2591" s="20" t="s">
        <v>17</v>
      </c>
      <c r="E2591" s="20" t="s">
        <v>8722</v>
      </c>
      <c r="F2591" s="22">
        <v>45623</v>
      </c>
      <c r="G2591" s="22">
        <v>52928</v>
      </c>
      <c r="H2591" s="34">
        <v>2500</v>
      </c>
    </row>
    <row r="2592" spans="2:8" s="31" customFormat="1" x14ac:dyDescent="0.2">
      <c r="B2592" s="27">
        <v>2589</v>
      </c>
      <c r="C2592" s="20" t="s">
        <v>10660</v>
      </c>
      <c r="D2592" s="20" t="s">
        <v>17</v>
      </c>
      <c r="E2592" s="20" t="s">
        <v>10661</v>
      </c>
      <c r="F2592" s="22">
        <v>46071</v>
      </c>
      <c r="G2592" s="22">
        <v>53011</v>
      </c>
      <c r="H2592" s="34">
        <v>1600</v>
      </c>
    </row>
    <row r="2593" spans="2:9" s="31" customFormat="1" x14ac:dyDescent="0.2">
      <c r="B2593" s="27">
        <v>2590</v>
      </c>
      <c r="C2593" s="20" t="s">
        <v>7699</v>
      </c>
      <c r="D2593" s="20" t="s">
        <v>17</v>
      </c>
      <c r="E2593" s="20" t="s">
        <v>7700</v>
      </c>
      <c r="F2593" s="22">
        <v>45343</v>
      </c>
      <c r="G2593" s="22">
        <v>53014</v>
      </c>
      <c r="H2593" s="34">
        <v>2000</v>
      </c>
    </row>
    <row r="2594" spans="2:9" s="31" customFormat="1" x14ac:dyDescent="0.2">
      <c r="B2594" s="27">
        <v>2591</v>
      </c>
      <c r="C2594" s="20" t="s">
        <v>7729</v>
      </c>
      <c r="D2594" s="20" t="s">
        <v>17</v>
      </c>
      <c r="E2594" s="20" t="s">
        <v>7730</v>
      </c>
      <c r="F2594" s="22">
        <v>45350</v>
      </c>
      <c r="G2594" s="22">
        <v>53021</v>
      </c>
      <c r="H2594" s="34">
        <v>2000</v>
      </c>
    </row>
    <row r="2595" spans="2:9" s="31" customFormat="1" x14ac:dyDescent="0.2">
      <c r="B2595" s="27">
        <v>2592</v>
      </c>
      <c r="C2595" s="20" t="s">
        <v>9155</v>
      </c>
      <c r="D2595" s="20" t="s">
        <v>17</v>
      </c>
      <c r="E2595" s="20" t="s">
        <v>9156</v>
      </c>
      <c r="F2595" s="22">
        <v>45721</v>
      </c>
      <c r="G2595" s="22">
        <v>53026</v>
      </c>
      <c r="H2595" s="34">
        <v>2000</v>
      </c>
    </row>
    <row r="2596" spans="2:9" s="31" customFormat="1" x14ac:dyDescent="0.2">
      <c r="B2596" s="27">
        <v>2593</v>
      </c>
      <c r="C2596" s="21" t="s">
        <v>9801</v>
      </c>
      <c r="D2596" s="21" t="s">
        <v>17</v>
      </c>
      <c r="E2596" s="21" t="s">
        <v>9802</v>
      </c>
      <c r="F2596" s="23">
        <v>45875</v>
      </c>
      <c r="G2596" s="23">
        <v>53180</v>
      </c>
      <c r="H2596" s="35">
        <v>1400</v>
      </c>
    </row>
    <row r="2597" spans="2:9" s="31" customFormat="1" x14ac:dyDescent="0.2">
      <c r="B2597" s="27">
        <v>2594</v>
      </c>
      <c r="C2597" s="20" t="s">
        <v>8344</v>
      </c>
      <c r="D2597" s="20" t="s">
        <v>17</v>
      </c>
      <c r="E2597" s="20" t="s">
        <v>8345</v>
      </c>
      <c r="F2597" s="22">
        <v>45511</v>
      </c>
      <c r="G2597" s="22">
        <v>53181</v>
      </c>
      <c r="H2597" s="34">
        <v>2500</v>
      </c>
    </row>
    <row r="2598" spans="2:9" s="31" customFormat="1" x14ac:dyDescent="0.2">
      <c r="B2598" s="27">
        <v>2595</v>
      </c>
      <c r="C2598" s="20" t="s">
        <v>8421</v>
      </c>
      <c r="D2598" s="20" t="s">
        <v>17</v>
      </c>
      <c r="E2598" s="20" t="s">
        <v>8422</v>
      </c>
      <c r="F2598" s="22">
        <v>45532</v>
      </c>
      <c r="G2598" s="22">
        <v>53202</v>
      </c>
      <c r="H2598" s="34">
        <v>2500</v>
      </c>
    </row>
    <row r="2599" spans="2:9" s="31" customFormat="1" x14ac:dyDescent="0.2">
      <c r="B2599" s="27">
        <v>2596</v>
      </c>
      <c r="C2599" s="21" t="s">
        <v>9867</v>
      </c>
      <c r="D2599" s="21" t="s">
        <v>17</v>
      </c>
      <c r="E2599" s="21" t="s">
        <v>9868</v>
      </c>
      <c r="F2599" s="23">
        <v>45897</v>
      </c>
      <c r="G2599" s="23">
        <v>53202</v>
      </c>
      <c r="H2599" s="35">
        <v>2500</v>
      </c>
    </row>
    <row r="2600" spans="2:9" s="31" customFormat="1" x14ac:dyDescent="0.2">
      <c r="B2600" s="27">
        <v>2597</v>
      </c>
      <c r="C2600" s="20" t="s">
        <v>10035</v>
      </c>
      <c r="D2600" s="20" t="s">
        <v>17</v>
      </c>
      <c r="E2600" s="20" t="s">
        <v>10036</v>
      </c>
      <c r="F2600" s="22">
        <v>45931</v>
      </c>
      <c r="G2600" s="22">
        <v>53236</v>
      </c>
      <c r="H2600" s="34">
        <v>1500</v>
      </c>
    </row>
    <row r="2601" spans="2:9" s="31" customFormat="1" x14ac:dyDescent="0.2">
      <c r="B2601" s="27">
        <v>2598</v>
      </c>
      <c r="C2601" s="20" t="s">
        <v>8824</v>
      </c>
      <c r="D2601" s="20" t="s">
        <v>17</v>
      </c>
      <c r="E2601" s="20" t="s">
        <v>8825</v>
      </c>
      <c r="F2601" s="22">
        <v>45652</v>
      </c>
      <c r="G2601" s="22">
        <v>53322</v>
      </c>
      <c r="H2601" s="34">
        <v>2500</v>
      </c>
    </row>
    <row r="2602" spans="2:9" s="31" customFormat="1" x14ac:dyDescent="0.2">
      <c r="B2602" s="27">
        <v>2599</v>
      </c>
      <c r="C2602" s="20" t="s">
        <v>7731</v>
      </c>
      <c r="D2602" s="20" t="s">
        <v>17</v>
      </c>
      <c r="E2602" s="20" t="s">
        <v>7732</v>
      </c>
      <c r="F2602" s="22">
        <v>45350</v>
      </c>
      <c r="G2602" s="22">
        <v>53386</v>
      </c>
      <c r="H2602" s="34">
        <v>1000</v>
      </c>
    </row>
    <row r="2603" spans="2:9" s="31" customFormat="1" x14ac:dyDescent="0.2">
      <c r="B2603" s="27">
        <v>2600</v>
      </c>
      <c r="C2603" s="20" t="s">
        <v>9257</v>
      </c>
      <c r="D2603" s="20" t="s">
        <v>17</v>
      </c>
      <c r="E2603" s="20" t="s">
        <v>9258</v>
      </c>
      <c r="F2603" s="22">
        <v>45735</v>
      </c>
      <c r="G2603" s="22">
        <v>53405</v>
      </c>
      <c r="H2603" s="34">
        <v>2000</v>
      </c>
    </row>
    <row r="2604" spans="2:9" s="31" customFormat="1" x14ac:dyDescent="0.2">
      <c r="B2604" s="27">
        <v>2601</v>
      </c>
      <c r="C2604" s="21" t="s">
        <v>10003</v>
      </c>
      <c r="D2604" s="21" t="s">
        <v>17</v>
      </c>
      <c r="E2604" s="21" t="s">
        <v>10004</v>
      </c>
      <c r="F2604" s="23">
        <v>45924</v>
      </c>
      <c r="G2604" s="23">
        <v>53594</v>
      </c>
      <c r="H2604" s="35">
        <v>1500</v>
      </c>
    </row>
    <row r="2605" spans="2:9" s="31" customFormat="1" x14ac:dyDescent="0.2">
      <c r="B2605" s="27">
        <v>2602</v>
      </c>
      <c r="C2605" s="24" t="s">
        <v>10120</v>
      </c>
      <c r="D2605" s="24" t="s">
        <v>17</v>
      </c>
      <c r="E2605" s="24" t="s">
        <v>10121</v>
      </c>
      <c r="F2605" s="29">
        <v>45959</v>
      </c>
      <c r="G2605" s="29">
        <v>53629</v>
      </c>
      <c r="H2605" s="38">
        <v>2700</v>
      </c>
    </row>
    <row r="2606" spans="2:9" s="31" customFormat="1" x14ac:dyDescent="0.2">
      <c r="B2606" s="27">
        <v>2603</v>
      </c>
      <c r="C2606" s="21" t="s">
        <v>10392</v>
      </c>
      <c r="D2606" s="21" t="s">
        <v>17</v>
      </c>
      <c r="E2606" s="21" t="s">
        <v>10393</v>
      </c>
      <c r="F2606" s="23">
        <v>46022</v>
      </c>
      <c r="G2606" s="23">
        <v>53692</v>
      </c>
      <c r="H2606" s="35">
        <v>1000</v>
      </c>
    </row>
    <row r="2607" spans="2:9" s="31" customFormat="1" x14ac:dyDescent="0.2">
      <c r="B2607" s="27">
        <v>2604</v>
      </c>
      <c r="C2607" s="20" t="s">
        <v>8859</v>
      </c>
      <c r="D2607" s="20" t="s">
        <v>17</v>
      </c>
      <c r="E2607" s="20" t="s">
        <v>8860</v>
      </c>
      <c r="F2607" s="22">
        <v>45658</v>
      </c>
      <c r="G2607" s="22">
        <v>53693</v>
      </c>
      <c r="H2607" s="34">
        <v>2500</v>
      </c>
    </row>
    <row r="2608" spans="2:9" s="31" customFormat="1" x14ac:dyDescent="0.2">
      <c r="B2608" s="27">
        <v>2605</v>
      </c>
      <c r="C2608" s="20" t="s">
        <v>10613</v>
      </c>
      <c r="D2608" s="20" t="s">
        <v>17</v>
      </c>
      <c r="E2608" s="20" t="s">
        <v>10614</v>
      </c>
      <c r="F2608" s="22">
        <v>46064</v>
      </c>
      <c r="G2608" s="22">
        <v>53734</v>
      </c>
      <c r="H2608" s="34">
        <v>1550.201</v>
      </c>
      <c r="I2608" s="41"/>
    </row>
    <row r="2609" spans="2:8" s="31" customFormat="1" x14ac:dyDescent="0.2">
      <c r="B2609" s="27">
        <v>2606</v>
      </c>
      <c r="C2609" s="20" t="s">
        <v>9207</v>
      </c>
      <c r="D2609" s="20" t="s">
        <v>17</v>
      </c>
      <c r="E2609" s="20" t="s">
        <v>9208</v>
      </c>
      <c r="F2609" s="22">
        <v>45728</v>
      </c>
      <c r="G2609" s="22">
        <v>53763</v>
      </c>
      <c r="H2609" s="34">
        <v>2000</v>
      </c>
    </row>
    <row r="2610" spans="2:8" s="31" customFormat="1" x14ac:dyDescent="0.2">
      <c r="B2610" s="27">
        <v>2607</v>
      </c>
      <c r="C2610" s="20" t="s">
        <v>6555</v>
      </c>
      <c r="D2610" s="20" t="s">
        <v>17</v>
      </c>
      <c r="E2610" s="20" t="s">
        <v>6556</v>
      </c>
      <c r="F2610" s="22">
        <v>45014</v>
      </c>
      <c r="G2610" s="22">
        <v>53780</v>
      </c>
      <c r="H2610" s="34">
        <v>1000</v>
      </c>
    </row>
    <row r="2611" spans="2:8" s="31" customFormat="1" x14ac:dyDescent="0.2">
      <c r="B2611" s="27">
        <v>2608</v>
      </c>
      <c r="C2611" s="24" t="s">
        <v>10118</v>
      </c>
      <c r="D2611" s="24" t="s">
        <v>17</v>
      </c>
      <c r="E2611" s="24" t="s">
        <v>10119</v>
      </c>
      <c r="F2611" s="29">
        <v>45959</v>
      </c>
      <c r="G2611" s="29">
        <v>53994</v>
      </c>
      <c r="H2611" s="38">
        <v>2500</v>
      </c>
    </row>
    <row r="2612" spans="2:8" s="31" customFormat="1" x14ac:dyDescent="0.2">
      <c r="B2612" s="27">
        <v>2609</v>
      </c>
      <c r="C2612" s="21" t="s">
        <v>10571</v>
      </c>
      <c r="D2612" s="21" t="s">
        <v>17</v>
      </c>
      <c r="E2612" s="21" t="s">
        <v>10572</v>
      </c>
      <c r="F2612" s="23">
        <v>46057</v>
      </c>
      <c r="G2612" s="23">
        <v>54092</v>
      </c>
      <c r="H2612" s="35">
        <v>2000</v>
      </c>
    </row>
    <row r="2613" spans="2:8" s="31" customFormat="1" x14ac:dyDescent="0.2">
      <c r="B2613" s="27">
        <v>2610</v>
      </c>
      <c r="C2613" s="20" t="s">
        <v>9063</v>
      </c>
      <c r="D2613" s="20" t="s">
        <v>17</v>
      </c>
      <c r="E2613" s="20" t="s">
        <v>9064</v>
      </c>
      <c r="F2613" s="22">
        <v>45708</v>
      </c>
      <c r="G2613" s="22">
        <v>54108</v>
      </c>
      <c r="H2613" s="34">
        <v>2000</v>
      </c>
    </row>
    <row r="2614" spans="2:8" s="31" customFormat="1" x14ac:dyDescent="0.2">
      <c r="B2614" s="27">
        <v>2611</v>
      </c>
      <c r="C2614" s="20" t="s">
        <v>9157</v>
      </c>
      <c r="D2614" s="20" t="s">
        <v>17</v>
      </c>
      <c r="E2614" s="20" t="s">
        <v>9158</v>
      </c>
      <c r="F2614" s="22">
        <v>45721</v>
      </c>
      <c r="G2614" s="22">
        <v>54122</v>
      </c>
      <c r="H2614" s="34">
        <v>2000</v>
      </c>
    </row>
    <row r="2615" spans="2:8" s="31" customFormat="1" x14ac:dyDescent="0.2">
      <c r="B2615" s="27">
        <v>2612</v>
      </c>
      <c r="C2615" s="20" t="s">
        <v>6476</v>
      </c>
      <c r="D2615" s="20" t="s">
        <v>17</v>
      </c>
      <c r="E2615" s="20" t="s">
        <v>6477</v>
      </c>
      <c r="F2615" s="22">
        <v>45000</v>
      </c>
      <c r="G2615" s="22">
        <v>54132</v>
      </c>
      <c r="H2615" s="34">
        <v>2000</v>
      </c>
    </row>
    <row r="2616" spans="2:8" s="31" customFormat="1" x14ac:dyDescent="0.2">
      <c r="B2616" s="27">
        <v>2613</v>
      </c>
      <c r="C2616" s="21" t="s">
        <v>9803</v>
      </c>
      <c r="D2616" s="21" t="s">
        <v>17</v>
      </c>
      <c r="E2616" s="21" t="s">
        <v>9804</v>
      </c>
      <c r="F2616" s="23">
        <v>45875</v>
      </c>
      <c r="G2616" s="23">
        <v>54276</v>
      </c>
      <c r="H2616" s="35">
        <v>1000</v>
      </c>
    </row>
    <row r="2617" spans="2:8" s="31" customFormat="1" x14ac:dyDescent="0.2">
      <c r="B2617" s="27">
        <v>2614</v>
      </c>
      <c r="C2617" s="20" t="s">
        <v>10037</v>
      </c>
      <c r="D2617" s="20" t="s">
        <v>17</v>
      </c>
      <c r="E2617" s="20" t="s">
        <v>10038</v>
      </c>
      <c r="F2617" s="22">
        <v>45931</v>
      </c>
      <c r="G2617" s="22">
        <v>54332</v>
      </c>
      <c r="H2617" s="34">
        <v>1500</v>
      </c>
    </row>
    <row r="2618" spans="2:8" s="31" customFormat="1" x14ac:dyDescent="0.2">
      <c r="B2618" s="27">
        <v>2615</v>
      </c>
      <c r="C2618" s="20" t="s">
        <v>10240</v>
      </c>
      <c r="D2618" s="20" t="s">
        <v>17</v>
      </c>
      <c r="E2618" s="20" t="s">
        <v>10241</v>
      </c>
      <c r="F2618" s="22">
        <v>45994</v>
      </c>
      <c r="G2618" s="22">
        <v>54395</v>
      </c>
      <c r="H2618" s="34">
        <v>1000</v>
      </c>
    </row>
    <row r="2619" spans="2:8" s="31" customFormat="1" x14ac:dyDescent="0.2">
      <c r="B2619" s="27">
        <v>2616</v>
      </c>
      <c r="C2619" s="20" t="s">
        <v>10662</v>
      </c>
      <c r="D2619" s="20" t="s">
        <v>17</v>
      </c>
      <c r="E2619" s="20" t="s">
        <v>10663</v>
      </c>
      <c r="F2619" s="22">
        <v>46071</v>
      </c>
      <c r="G2619" s="22">
        <v>54472</v>
      </c>
      <c r="H2619" s="34">
        <v>1400</v>
      </c>
    </row>
    <row r="2620" spans="2:8" s="31" customFormat="1" x14ac:dyDescent="0.2">
      <c r="B2620" s="27">
        <v>2617</v>
      </c>
      <c r="C2620" s="20" t="s">
        <v>9259</v>
      </c>
      <c r="D2620" s="20" t="s">
        <v>17</v>
      </c>
      <c r="E2620" s="20" t="s">
        <v>9260</v>
      </c>
      <c r="F2620" s="22">
        <v>45735</v>
      </c>
      <c r="G2620" s="22">
        <v>54501</v>
      </c>
      <c r="H2620" s="34">
        <v>2000</v>
      </c>
    </row>
    <row r="2621" spans="2:8" s="31" customFormat="1" x14ac:dyDescent="0.2">
      <c r="B2621" s="27">
        <v>2618</v>
      </c>
      <c r="C2621" s="20" t="s">
        <v>458</v>
      </c>
      <c r="D2621" s="20" t="s">
        <v>20</v>
      </c>
      <c r="E2621" s="20" t="s">
        <v>459</v>
      </c>
      <c r="F2621" s="22">
        <v>42438</v>
      </c>
      <c r="G2621" s="22">
        <v>46090</v>
      </c>
      <c r="H2621" s="34">
        <v>2000</v>
      </c>
    </row>
    <row r="2622" spans="2:8" s="31" customFormat="1" x14ac:dyDescent="0.2">
      <c r="B2622" s="27">
        <v>2619</v>
      </c>
      <c r="C2622" s="20" t="s">
        <v>559</v>
      </c>
      <c r="D2622" s="20" t="s">
        <v>20</v>
      </c>
      <c r="E2622" s="20" t="s">
        <v>560</v>
      </c>
      <c r="F2622" s="22">
        <v>42536</v>
      </c>
      <c r="G2622" s="22">
        <v>46188</v>
      </c>
      <c r="H2622" s="34">
        <v>2500</v>
      </c>
    </row>
    <row r="2623" spans="2:8" s="31" customFormat="1" x14ac:dyDescent="0.2">
      <c r="B2623" s="27">
        <v>2620</v>
      </c>
      <c r="C2623" s="20" t="s">
        <v>581</v>
      </c>
      <c r="D2623" s="20" t="s">
        <v>20</v>
      </c>
      <c r="E2623" s="20" t="s">
        <v>582</v>
      </c>
      <c r="F2623" s="22">
        <v>42550</v>
      </c>
      <c r="G2623" s="22">
        <v>46202</v>
      </c>
      <c r="H2623" s="34">
        <v>2500</v>
      </c>
    </row>
    <row r="2624" spans="2:8" s="31" customFormat="1" x14ac:dyDescent="0.2">
      <c r="B2624" s="27">
        <v>2621</v>
      </c>
      <c r="C2624" s="20" t="s">
        <v>593</v>
      </c>
      <c r="D2624" s="20" t="s">
        <v>20</v>
      </c>
      <c r="E2624" s="20" t="s">
        <v>594</v>
      </c>
      <c r="F2624" s="22">
        <v>42564</v>
      </c>
      <c r="G2624" s="22">
        <v>46216</v>
      </c>
      <c r="H2624" s="34">
        <v>2500</v>
      </c>
    </row>
    <row r="2625" spans="2:8" s="31" customFormat="1" x14ac:dyDescent="0.2">
      <c r="B2625" s="27">
        <v>2622</v>
      </c>
      <c r="C2625" s="20" t="s">
        <v>611</v>
      </c>
      <c r="D2625" s="20" t="s">
        <v>20</v>
      </c>
      <c r="E2625" s="20" t="s">
        <v>612</v>
      </c>
      <c r="F2625" s="22">
        <v>42578</v>
      </c>
      <c r="G2625" s="22">
        <v>46230</v>
      </c>
      <c r="H2625" s="34">
        <v>2500</v>
      </c>
    </row>
    <row r="2626" spans="2:8" s="31" customFormat="1" x14ac:dyDescent="0.2">
      <c r="B2626" s="27">
        <v>2623</v>
      </c>
      <c r="C2626" s="20" t="s">
        <v>4833</v>
      </c>
      <c r="D2626" s="20" t="s">
        <v>20</v>
      </c>
      <c r="E2626" s="20" t="s">
        <v>4834</v>
      </c>
      <c r="F2626" s="22">
        <v>44419</v>
      </c>
      <c r="G2626" s="22">
        <v>46245</v>
      </c>
      <c r="H2626" s="34">
        <f>2000+2000</f>
        <v>4000</v>
      </c>
    </row>
    <row r="2627" spans="2:8" s="31" customFormat="1" x14ac:dyDescent="0.2">
      <c r="B2627" s="27">
        <v>2624</v>
      </c>
      <c r="C2627" s="20" t="s">
        <v>657</v>
      </c>
      <c r="D2627" s="20" t="s">
        <v>20</v>
      </c>
      <c r="E2627" s="20" t="s">
        <v>658</v>
      </c>
      <c r="F2627" s="22">
        <v>42606</v>
      </c>
      <c r="G2627" s="22">
        <v>46258</v>
      </c>
      <c r="H2627" s="34">
        <v>2500</v>
      </c>
    </row>
    <row r="2628" spans="2:8" s="31" customFormat="1" x14ac:dyDescent="0.2">
      <c r="B2628" s="27">
        <v>2625</v>
      </c>
      <c r="C2628" s="20" t="s">
        <v>681</v>
      </c>
      <c r="D2628" s="20" t="s">
        <v>20</v>
      </c>
      <c r="E2628" s="20" t="s">
        <v>682</v>
      </c>
      <c r="F2628" s="22">
        <v>42627</v>
      </c>
      <c r="G2628" s="22">
        <v>46279</v>
      </c>
      <c r="H2628" s="34">
        <v>2500</v>
      </c>
    </row>
    <row r="2629" spans="2:8" s="31" customFormat="1" x14ac:dyDescent="0.2">
      <c r="B2629" s="27">
        <v>2626</v>
      </c>
      <c r="C2629" s="20" t="s">
        <v>707</v>
      </c>
      <c r="D2629" s="20" t="s">
        <v>20</v>
      </c>
      <c r="E2629" s="20" t="s">
        <v>708</v>
      </c>
      <c r="F2629" s="22">
        <v>42641</v>
      </c>
      <c r="G2629" s="22">
        <v>46293</v>
      </c>
      <c r="H2629" s="34">
        <v>2500</v>
      </c>
    </row>
    <row r="2630" spans="2:8" s="31" customFormat="1" x14ac:dyDescent="0.2">
      <c r="B2630" s="27">
        <v>2627</v>
      </c>
      <c r="C2630" s="20" t="s">
        <v>735</v>
      </c>
      <c r="D2630" s="20" t="s">
        <v>20</v>
      </c>
      <c r="E2630" s="20" t="s">
        <v>736</v>
      </c>
      <c r="F2630" s="22">
        <v>42656</v>
      </c>
      <c r="G2630" s="22">
        <v>46308</v>
      </c>
      <c r="H2630" s="34">
        <v>2500</v>
      </c>
    </row>
    <row r="2631" spans="2:8" s="31" customFormat="1" x14ac:dyDescent="0.2">
      <c r="B2631" s="27">
        <v>2628</v>
      </c>
      <c r="C2631" s="20" t="s">
        <v>760</v>
      </c>
      <c r="D2631" s="20" t="s">
        <v>20</v>
      </c>
      <c r="E2631" s="20" t="s">
        <v>761</v>
      </c>
      <c r="F2631" s="22">
        <v>42669</v>
      </c>
      <c r="G2631" s="22">
        <v>46321</v>
      </c>
      <c r="H2631" s="34">
        <v>3000</v>
      </c>
    </row>
    <row r="2632" spans="2:8" s="31" customFormat="1" x14ac:dyDescent="0.2">
      <c r="B2632" s="27">
        <v>2629</v>
      </c>
      <c r="C2632" s="20" t="s">
        <v>798</v>
      </c>
      <c r="D2632" s="20" t="s">
        <v>20</v>
      </c>
      <c r="E2632" s="20" t="s">
        <v>799</v>
      </c>
      <c r="F2632" s="22">
        <v>42683</v>
      </c>
      <c r="G2632" s="22">
        <v>46335</v>
      </c>
      <c r="H2632" s="34">
        <v>5000</v>
      </c>
    </row>
    <row r="2633" spans="2:8" s="31" customFormat="1" x14ac:dyDescent="0.2">
      <c r="B2633" s="27">
        <v>2630</v>
      </c>
      <c r="C2633" s="20" t="s">
        <v>830</v>
      </c>
      <c r="D2633" s="20" t="s">
        <v>20</v>
      </c>
      <c r="E2633" s="20" t="s">
        <v>831</v>
      </c>
      <c r="F2633" s="22">
        <v>42697</v>
      </c>
      <c r="G2633" s="22">
        <v>46349</v>
      </c>
      <c r="H2633" s="34">
        <v>2000</v>
      </c>
    </row>
    <row r="2634" spans="2:8" s="31" customFormat="1" x14ac:dyDescent="0.2">
      <c r="B2634" s="27">
        <v>2631</v>
      </c>
      <c r="C2634" s="20" t="s">
        <v>900</v>
      </c>
      <c r="D2634" s="20" t="s">
        <v>20</v>
      </c>
      <c r="E2634" s="20" t="s">
        <v>901</v>
      </c>
      <c r="F2634" s="22">
        <v>42732</v>
      </c>
      <c r="G2634" s="22">
        <v>46384</v>
      </c>
      <c r="H2634" s="34">
        <v>2500</v>
      </c>
    </row>
    <row r="2635" spans="2:8" s="31" customFormat="1" x14ac:dyDescent="0.2">
      <c r="B2635" s="27">
        <v>2632</v>
      </c>
      <c r="C2635" s="20" t="s">
        <v>5309</v>
      </c>
      <c r="D2635" s="20" t="s">
        <v>20</v>
      </c>
      <c r="E2635" s="20" t="s">
        <v>5310</v>
      </c>
      <c r="F2635" s="22">
        <v>44601</v>
      </c>
      <c r="G2635" s="22">
        <v>46427</v>
      </c>
      <c r="H2635" s="34">
        <f>1000+2000</f>
        <v>3000</v>
      </c>
    </row>
    <row r="2636" spans="2:8" s="31" customFormat="1" x14ac:dyDescent="0.2">
      <c r="B2636" s="27">
        <v>2633</v>
      </c>
      <c r="C2636" s="20" t="s">
        <v>1143</v>
      </c>
      <c r="D2636" s="20" t="s">
        <v>20</v>
      </c>
      <c r="E2636" s="20" t="s">
        <v>1144</v>
      </c>
      <c r="F2636" s="22">
        <v>42879</v>
      </c>
      <c r="G2636" s="22">
        <v>46531</v>
      </c>
      <c r="H2636" s="34">
        <v>2000</v>
      </c>
    </row>
    <row r="2637" spans="2:8" s="31" customFormat="1" x14ac:dyDescent="0.2">
      <c r="B2637" s="27">
        <v>2634</v>
      </c>
      <c r="C2637" s="20" t="s">
        <v>1265</v>
      </c>
      <c r="D2637" s="20" t="s">
        <v>20</v>
      </c>
      <c r="E2637" s="20" t="s">
        <v>1266</v>
      </c>
      <c r="F2637" s="22">
        <v>42956</v>
      </c>
      <c r="G2637" s="22">
        <v>46608</v>
      </c>
      <c r="H2637" s="34">
        <f>1000+1000+1000+1000+750+750+750+750+750+750+750+748+3000</f>
        <v>12998</v>
      </c>
    </row>
    <row r="2638" spans="2:8" s="31" customFormat="1" x14ac:dyDescent="0.2">
      <c r="B2638" s="27">
        <v>2635</v>
      </c>
      <c r="C2638" s="20" t="s">
        <v>4846</v>
      </c>
      <c r="D2638" s="20" t="s">
        <v>20</v>
      </c>
      <c r="E2638" s="20" t="s">
        <v>4847</v>
      </c>
      <c r="F2638" s="22">
        <v>44426</v>
      </c>
      <c r="G2638" s="22">
        <v>46617</v>
      </c>
      <c r="H2638" s="34">
        <v>2000</v>
      </c>
    </row>
    <row r="2639" spans="2:8" s="31" customFormat="1" x14ac:dyDescent="0.2">
      <c r="B2639" s="27">
        <v>2636</v>
      </c>
      <c r="C2639" s="20" t="s">
        <v>4862</v>
      </c>
      <c r="D2639" s="20" t="s">
        <v>20</v>
      </c>
      <c r="E2639" s="20" t="s">
        <v>4863</v>
      </c>
      <c r="F2639" s="22">
        <v>44433</v>
      </c>
      <c r="G2639" s="22">
        <v>46624</v>
      </c>
      <c r="H2639" s="34">
        <v>2000</v>
      </c>
    </row>
    <row r="2640" spans="2:8" s="31" customFormat="1" x14ac:dyDescent="0.2">
      <c r="B2640" s="27">
        <v>2637</v>
      </c>
      <c r="C2640" s="20" t="s">
        <v>1321</v>
      </c>
      <c r="D2640" s="20" t="s">
        <v>20</v>
      </c>
      <c r="E2640" s="20" t="s">
        <v>1322</v>
      </c>
      <c r="F2640" s="22">
        <v>42991</v>
      </c>
      <c r="G2640" s="22">
        <v>46643</v>
      </c>
      <c r="H2640" s="34">
        <f>800+1000+2000</f>
        <v>3800</v>
      </c>
    </row>
    <row r="2641" spans="2:8" s="31" customFormat="1" x14ac:dyDescent="0.2">
      <c r="B2641" s="27">
        <v>2638</v>
      </c>
      <c r="C2641" s="20" t="s">
        <v>3928</v>
      </c>
      <c r="D2641" s="20" t="s">
        <v>20</v>
      </c>
      <c r="E2641" s="20" t="s">
        <v>3929</v>
      </c>
      <c r="F2641" s="22">
        <v>44118</v>
      </c>
      <c r="G2641" s="22">
        <v>46674</v>
      </c>
      <c r="H2641" s="34">
        <v>1000</v>
      </c>
    </row>
    <row r="2642" spans="2:8" s="31" customFormat="1" x14ac:dyDescent="0.2">
      <c r="B2642" s="27">
        <v>2639</v>
      </c>
      <c r="C2642" s="20" t="s">
        <v>3162</v>
      </c>
      <c r="D2642" s="20" t="s">
        <v>20</v>
      </c>
      <c r="E2642" s="20" t="s">
        <v>3163</v>
      </c>
      <c r="F2642" s="22">
        <v>43873</v>
      </c>
      <c r="G2642" s="22">
        <v>46795</v>
      </c>
      <c r="H2642" s="34">
        <v>2998.3009999999999</v>
      </c>
    </row>
    <row r="2643" spans="2:8" s="31" customFormat="1" x14ac:dyDescent="0.2">
      <c r="B2643" s="27">
        <v>2640</v>
      </c>
      <c r="C2643" s="20" t="s">
        <v>3184</v>
      </c>
      <c r="D2643" s="20" t="s">
        <v>20</v>
      </c>
      <c r="E2643" s="20" t="s">
        <v>3185</v>
      </c>
      <c r="F2643" s="22">
        <v>43879</v>
      </c>
      <c r="G2643" s="22">
        <v>46801</v>
      </c>
      <c r="H2643" s="34">
        <v>3000</v>
      </c>
    </row>
    <row r="2644" spans="2:8" s="31" customFormat="1" x14ac:dyDescent="0.2">
      <c r="B2644" s="27">
        <v>2641</v>
      </c>
      <c r="C2644" s="20" t="s">
        <v>3218</v>
      </c>
      <c r="D2644" s="20" t="s">
        <v>20</v>
      </c>
      <c r="E2644" s="20" t="s">
        <v>3219</v>
      </c>
      <c r="F2644" s="22">
        <v>43887</v>
      </c>
      <c r="G2644" s="22">
        <v>46809</v>
      </c>
      <c r="H2644" s="34">
        <v>6000</v>
      </c>
    </row>
    <row r="2645" spans="2:8" s="31" customFormat="1" x14ac:dyDescent="0.2">
      <c r="B2645" s="27">
        <v>2642</v>
      </c>
      <c r="C2645" s="20" t="s">
        <v>6591</v>
      </c>
      <c r="D2645" s="20" t="s">
        <v>20</v>
      </c>
      <c r="E2645" s="20" t="s">
        <v>6592</v>
      </c>
      <c r="F2645" s="22">
        <v>45028</v>
      </c>
      <c r="G2645" s="22">
        <v>46855</v>
      </c>
      <c r="H2645" s="34">
        <v>1500</v>
      </c>
    </row>
    <row r="2646" spans="2:8" s="31" customFormat="1" x14ac:dyDescent="0.2">
      <c r="B2646" s="27">
        <v>2643</v>
      </c>
      <c r="C2646" s="20" t="s">
        <v>6682</v>
      </c>
      <c r="D2646" s="20" t="s">
        <v>20</v>
      </c>
      <c r="E2646" s="20" t="s">
        <v>6683</v>
      </c>
      <c r="F2646" s="22">
        <v>45070</v>
      </c>
      <c r="G2646" s="22">
        <v>46897</v>
      </c>
      <c r="H2646" s="34">
        <v>3000</v>
      </c>
    </row>
    <row r="2647" spans="2:8" s="31" customFormat="1" x14ac:dyDescent="0.2">
      <c r="B2647" s="27">
        <v>2644</v>
      </c>
      <c r="C2647" s="20" t="s">
        <v>1896</v>
      </c>
      <c r="D2647" s="20" t="s">
        <v>20</v>
      </c>
      <c r="E2647" s="20" t="s">
        <v>1897</v>
      </c>
      <c r="F2647" s="22">
        <v>43292</v>
      </c>
      <c r="G2647" s="22">
        <v>46945</v>
      </c>
      <c r="H2647" s="34">
        <v>1001.35</v>
      </c>
    </row>
    <row r="2648" spans="2:8" s="31" customFormat="1" x14ac:dyDescent="0.2">
      <c r="B2648" s="27">
        <v>2645</v>
      </c>
      <c r="C2648" s="20" t="s">
        <v>3655</v>
      </c>
      <c r="D2648" s="20" t="s">
        <v>20</v>
      </c>
      <c r="E2648" s="20" t="s">
        <v>3656</v>
      </c>
      <c r="F2648" s="22">
        <v>44034</v>
      </c>
      <c r="G2648" s="22">
        <v>46956</v>
      </c>
      <c r="H2648" s="34">
        <v>3000</v>
      </c>
    </row>
    <row r="2649" spans="2:8" s="31" customFormat="1" x14ac:dyDescent="0.2">
      <c r="B2649" s="27">
        <v>2646</v>
      </c>
      <c r="C2649" s="20" t="s">
        <v>1936</v>
      </c>
      <c r="D2649" s="20" t="s">
        <v>20</v>
      </c>
      <c r="E2649" s="20" t="s">
        <v>1937</v>
      </c>
      <c r="F2649" s="22">
        <v>43313</v>
      </c>
      <c r="G2649" s="22">
        <v>46966</v>
      </c>
      <c r="H2649" s="34">
        <v>2000</v>
      </c>
    </row>
    <row r="2650" spans="2:8" s="31" customFormat="1" x14ac:dyDescent="0.2">
      <c r="B2650" s="27">
        <v>2647</v>
      </c>
      <c r="C2650" s="20" t="s">
        <v>3714</v>
      </c>
      <c r="D2650" s="20" t="s">
        <v>20</v>
      </c>
      <c r="E2650" s="20" t="s">
        <v>3715</v>
      </c>
      <c r="F2650" s="22">
        <v>44055</v>
      </c>
      <c r="G2650" s="22">
        <v>46977</v>
      </c>
      <c r="H2650" s="34">
        <f>1000+1000</f>
        <v>2000</v>
      </c>
    </row>
    <row r="2651" spans="2:8" s="31" customFormat="1" x14ac:dyDescent="0.2">
      <c r="B2651" s="27">
        <v>2648</v>
      </c>
      <c r="C2651" s="20" t="s">
        <v>3835</v>
      </c>
      <c r="D2651" s="20" t="s">
        <v>20</v>
      </c>
      <c r="E2651" s="20" t="s">
        <v>3836</v>
      </c>
      <c r="F2651" s="22">
        <v>44097</v>
      </c>
      <c r="G2651" s="22">
        <v>47019</v>
      </c>
      <c r="H2651" s="34">
        <v>1500</v>
      </c>
    </row>
    <row r="2652" spans="2:8" s="31" customFormat="1" x14ac:dyDescent="0.2">
      <c r="B2652" s="27">
        <v>2649</v>
      </c>
      <c r="C2652" s="20" t="s">
        <v>3905</v>
      </c>
      <c r="D2652" s="20" t="s">
        <v>20</v>
      </c>
      <c r="E2652" s="20" t="s">
        <v>3906</v>
      </c>
      <c r="F2652" s="22">
        <v>44111</v>
      </c>
      <c r="G2652" s="22">
        <v>47033</v>
      </c>
      <c r="H2652" s="34">
        <v>1000</v>
      </c>
    </row>
    <row r="2653" spans="2:8" s="31" customFormat="1" x14ac:dyDescent="0.2">
      <c r="B2653" s="27">
        <v>2650</v>
      </c>
      <c r="C2653" s="20" t="s">
        <v>3930</v>
      </c>
      <c r="D2653" s="20" t="s">
        <v>20</v>
      </c>
      <c r="E2653" s="20" t="s">
        <v>3931</v>
      </c>
      <c r="F2653" s="22">
        <v>44118</v>
      </c>
      <c r="G2653" s="22">
        <v>47040</v>
      </c>
      <c r="H2653" s="34">
        <v>1500</v>
      </c>
    </row>
    <row r="2654" spans="2:8" s="31" customFormat="1" x14ac:dyDescent="0.2">
      <c r="B2654" s="27">
        <v>2651</v>
      </c>
      <c r="C2654" s="20" t="s">
        <v>3958</v>
      </c>
      <c r="D2654" s="20" t="s">
        <v>20</v>
      </c>
      <c r="E2654" s="20" t="s">
        <v>3959</v>
      </c>
      <c r="F2654" s="22">
        <v>44125</v>
      </c>
      <c r="G2654" s="22">
        <v>47047</v>
      </c>
      <c r="H2654" s="34">
        <v>1500</v>
      </c>
    </row>
    <row r="2655" spans="2:8" s="31" customFormat="1" x14ac:dyDescent="0.2">
      <c r="B2655" s="27">
        <v>2652</v>
      </c>
      <c r="C2655" s="20" t="s">
        <v>4088</v>
      </c>
      <c r="D2655" s="20" t="s">
        <v>20</v>
      </c>
      <c r="E2655" s="20" t="s">
        <v>4089</v>
      </c>
      <c r="F2655" s="22">
        <v>44160</v>
      </c>
      <c r="G2655" s="22">
        <v>47082</v>
      </c>
      <c r="H2655" s="34">
        <v>1000</v>
      </c>
    </row>
    <row r="2656" spans="2:8" s="31" customFormat="1" x14ac:dyDescent="0.2">
      <c r="B2656" s="27">
        <v>2653</v>
      </c>
      <c r="C2656" s="20" t="s">
        <v>2212</v>
      </c>
      <c r="D2656" s="20" t="s">
        <v>20</v>
      </c>
      <c r="E2656" s="20" t="s">
        <v>2213</v>
      </c>
      <c r="F2656" s="22">
        <v>43460</v>
      </c>
      <c r="G2656" s="22">
        <v>47113</v>
      </c>
      <c r="H2656" s="34">
        <f>2000+2500+1000+1000+1000</f>
        <v>7500</v>
      </c>
    </row>
    <row r="2657" spans="2:8" s="31" customFormat="1" x14ac:dyDescent="0.2">
      <c r="B2657" s="27">
        <v>2654</v>
      </c>
      <c r="C2657" s="20" t="s">
        <v>2234</v>
      </c>
      <c r="D2657" s="20" t="s">
        <v>20</v>
      </c>
      <c r="E2657" s="20" t="s">
        <v>2235</v>
      </c>
      <c r="F2657" s="22">
        <v>43467</v>
      </c>
      <c r="G2657" s="22">
        <v>47120</v>
      </c>
      <c r="H2657" s="34">
        <v>2500</v>
      </c>
    </row>
    <row r="2658" spans="2:8" s="31" customFormat="1" x14ac:dyDescent="0.2">
      <c r="B2658" s="27">
        <v>2655</v>
      </c>
      <c r="C2658" s="20" t="s">
        <v>5311</v>
      </c>
      <c r="D2658" s="20" t="s">
        <v>20</v>
      </c>
      <c r="E2658" s="20" t="s">
        <v>5312</v>
      </c>
      <c r="F2658" s="22">
        <v>44601</v>
      </c>
      <c r="G2658" s="22">
        <v>47158</v>
      </c>
      <c r="H2658" s="34">
        <v>1500</v>
      </c>
    </row>
    <row r="2659" spans="2:8" s="31" customFormat="1" x14ac:dyDescent="0.2">
      <c r="B2659" s="27">
        <v>2656</v>
      </c>
      <c r="C2659" s="20" t="s">
        <v>4412</v>
      </c>
      <c r="D2659" s="20" t="s">
        <v>20</v>
      </c>
      <c r="E2659" s="20" t="s">
        <v>4413</v>
      </c>
      <c r="F2659" s="22">
        <v>44258</v>
      </c>
      <c r="G2659" s="22">
        <v>47180</v>
      </c>
      <c r="H2659" s="34">
        <v>1000</v>
      </c>
    </row>
    <row r="2660" spans="2:8" s="31" customFormat="1" x14ac:dyDescent="0.2">
      <c r="B2660" s="27">
        <v>2657</v>
      </c>
      <c r="C2660" s="20" t="s">
        <v>4440</v>
      </c>
      <c r="D2660" s="20" t="s">
        <v>20</v>
      </c>
      <c r="E2660" s="20" t="s">
        <v>4441</v>
      </c>
      <c r="F2660" s="22">
        <v>44265</v>
      </c>
      <c r="G2660" s="22">
        <v>47187</v>
      </c>
      <c r="H2660" s="34">
        <v>2000</v>
      </c>
    </row>
    <row r="2661" spans="2:8" s="31" customFormat="1" x14ac:dyDescent="0.2">
      <c r="B2661" s="27">
        <v>2658</v>
      </c>
      <c r="C2661" s="20" t="s">
        <v>3348</v>
      </c>
      <c r="D2661" s="20" t="s">
        <v>20</v>
      </c>
      <c r="E2661" s="20" t="s">
        <v>3349</v>
      </c>
      <c r="F2661" s="22">
        <v>43914</v>
      </c>
      <c r="G2661" s="22">
        <v>47201</v>
      </c>
      <c r="H2661" s="34">
        <v>5000</v>
      </c>
    </row>
    <row r="2662" spans="2:8" s="31" customFormat="1" x14ac:dyDescent="0.2">
      <c r="B2662" s="27">
        <v>2659</v>
      </c>
      <c r="C2662" s="20" t="s">
        <v>5499</v>
      </c>
      <c r="D2662" s="20" t="s">
        <v>20</v>
      </c>
      <c r="E2662" s="20" t="s">
        <v>2666</v>
      </c>
      <c r="F2662" s="22">
        <v>44659</v>
      </c>
      <c r="G2662" s="22">
        <v>47216</v>
      </c>
      <c r="H2662" s="34">
        <v>2000</v>
      </c>
    </row>
    <row r="2663" spans="2:8" s="31" customFormat="1" x14ac:dyDescent="0.2">
      <c r="B2663" s="27">
        <v>2660</v>
      </c>
      <c r="C2663" s="20" t="s">
        <v>5526</v>
      </c>
      <c r="D2663" s="20" t="s">
        <v>20</v>
      </c>
      <c r="E2663" s="20" t="s">
        <v>5527</v>
      </c>
      <c r="F2663" s="22">
        <v>44692</v>
      </c>
      <c r="G2663" s="22">
        <v>47249</v>
      </c>
      <c r="H2663" s="34">
        <f>2500+3000</f>
        <v>5500</v>
      </c>
    </row>
    <row r="2664" spans="2:8" s="31" customFormat="1" x14ac:dyDescent="0.2">
      <c r="B2664" s="27">
        <v>2661</v>
      </c>
      <c r="C2664" s="20" t="s">
        <v>1191</v>
      </c>
      <c r="D2664" s="20" t="s">
        <v>20</v>
      </c>
      <c r="E2664" s="20" t="s">
        <v>1192</v>
      </c>
      <c r="F2664" s="22">
        <v>42914</v>
      </c>
      <c r="G2664" s="22">
        <v>47297</v>
      </c>
      <c r="H2664" s="34">
        <f>2000+2000+1437.5+1000+500+2000+2000+1091+730+520+882.5</f>
        <v>14161</v>
      </c>
    </row>
    <row r="2665" spans="2:8" s="31" customFormat="1" x14ac:dyDescent="0.2">
      <c r="B2665" s="27">
        <v>2662</v>
      </c>
      <c r="C2665" s="20" t="s">
        <v>2665</v>
      </c>
      <c r="D2665" s="20" t="s">
        <v>20</v>
      </c>
      <c r="E2665" s="20" t="s">
        <v>2666</v>
      </c>
      <c r="F2665" s="22">
        <v>43677</v>
      </c>
      <c r="G2665" s="22">
        <v>47330</v>
      </c>
      <c r="H2665" s="34">
        <v>2000</v>
      </c>
    </row>
    <row r="2666" spans="2:8" s="31" customFormat="1" x14ac:dyDescent="0.2">
      <c r="B2666" s="27">
        <v>2663</v>
      </c>
      <c r="C2666" s="25" t="s">
        <v>9948</v>
      </c>
      <c r="D2666" s="25" t="s">
        <v>20</v>
      </c>
      <c r="E2666" s="25" t="s">
        <v>9949</v>
      </c>
      <c r="F2666" s="26">
        <v>45910</v>
      </c>
      <c r="G2666" s="26">
        <v>47371</v>
      </c>
      <c r="H2666" s="36">
        <f>1000+1000+1000+1000</f>
        <v>4000</v>
      </c>
    </row>
    <row r="2667" spans="2:8" s="31" customFormat="1" x14ac:dyDescent="0.2">
      <c r="B2667" s="27">
        <v>2664</v>
      </c>
      <c r="C2667" s="20" t="s">
        <v>2811</v>
      </c>
      <c r="D2667" s="20" t="s">
        <v>20</v>
      </c>
      <c r="E2667" s="20" t="s">
        <v>2812</v>
      </c>
      <c r="F2667" s="22">
        <v>43733</v>
      </c>
      <c r="G2667" s="22">
        <v>47386</v>
      </c>
      <c r="H2667" s="34">
        <v>2000</v>
      </c>
    </row>
    <row r="2668" spans="2:8" s="31" customFormat="1" x14ac:dyDescent="0.2">
      <c r="B2668" s="27">
        <v>2665</v>
      </c>
      <c r="C2668" s="20" t="s">
        <v>2847</v>
      </c>
      <c r="D2668" s="20" t="s">
        <v>20</v>
      </c>
      <c r="E2668" s="20" t="s">
        <v>2848</v>
      </c>
      <c r="F2668" s="22">
        <v>43747</v>
      </c>
      <c r="G2668" s="22">
        <v>47400</v>
      </c>
      <c r="H2668" s="34">
        <v>2000</v>
      </c>
    </row>
    <row r="2669" spans="2:8" s="31" customFormat="1" x14ac:dyDescent="0.2">
      <c r="B2669" s="27">
        <v>2666</v>
      </c>
      <c r="C2669" s="20" t="s">
        <v>2866</v>
      </c>
      <c r="D2669" s="20" t="s">
        <v>20</v>
      </c>
      <c r="E2669" s="20" t="s">
        <v>2848</v>
      </c>
      <c r="F2669" s="22">
        <v>43754</v>
      </c>
      <c r="G2669" s="22">
        <v>47407</v>
      </c>
      <c r="H2669" s="34">
        <v>3000</v>
      </c>
    </row>
    <row r="2670" spans="2:8" s="31" customFormat="1" x14ac:dyDescent="0.2">
      <c r="B2670" s="27">
        <v>2667</v>
      </c>
      <c r="C2670" s="20" t="s">
        <v>2884</v>
      </c>
      <c r="D2670" s="20" t="s">
        <v>20</v>
      </c>
      <c r="E2670" s="20" t="s">
        <v>2885</v>
      </c>
      <c r="F2670" s="22">
        <v>43761</v>
      </c>
      <c r="G2670" s="22">
        <v>47414</v>
      </c>
      <c r="H2670" s="34">
        <v>3000</v>
      </c>
    </row>
    <row r="2671" spans="2:8" s="31" customFormat="1" x14ac:dyDescent="0.2">
      <c r="B2671" s="27">
        <v>2668</v>
      </c>
      <c r="C2671" s="20" t="s">
        <v>3030</v>
      </c>
      <c r="D2671" s="20" t="s">
        <v>20</v>
      </c>
      <c r="E2671" s="20" t="s">
        <v>3031</v>
      </c>
      <c r="F2671" s="22">
        <v>43823</v>
      </c>
      <c r="G2671" s="22">
        <v>47476</v>
      </c>
      <c r="H2671" s="34">
        <v>3000</v>
      </c>
    </row>
    <row r="2672" spans="2:8" s="31" customFormat="1" x14ac:dyDescent="0.2">
      <c r="B2672" s="27">
        <v>2669</v>
      </c>
      <c r="C2672" s="20" t="s">
        <v>3084</v>
      </c>
      <c r="D2672" s="20" t="s">
        <v>20</v>
      </c>
      <c r="E2672" s="20" t="s">
        <v>3085</v>
      </c>
      <c r="F2672" s="22">
        <v>43845</v>
      </c>
      <c r="G2672" s="22">
        <v>47498</v>
      </c>
      <c r="H2672" s="34">
        <v>3000</v>
      </c>
    </row>
    <row r="2673" spans="2:8" s="31" customFormat="1" x14ac:dyDescent="0.2">
      <c r="B2673" s="27">
        <v>2670</v>
      </c>
      <c r="C2673" s="21" t="s">
        <v>10573</v>
      </c>
      <c r="D2673" s="21" t="s">
        <v>20</v>
      </c>
      <c r="E2673" s="21" t="s">
        <v>10574</v>
      </c>
      <c r="F2673" s="23">
        <v>46057</v>
      </c>
      <c r="G2673" s="23">
        <v>47518</v>
      </c>
      <c r="H2673" s="35">
        <f>1850+1850+1850</f>
        <v>5550</v>
      </c>
    </row>
    <row r="2674" spans="2:8" s="31" customFormat="1" x14ac:dyDescent="0.2">
      <c r="B2674" s="27">
        <v>2671</v>
      </c>
      <c r="C2674" s="21" t="s">
        <v>10704</v>
      </c>
      <c r="D2674" s="21" t="s">
        <v>20</v>
      </c>
      <c r="E2674" s="21" t="s">
        <v>10705</v>
      </c>
      <c r="F2674" s="23">
        <v>46078</v>
      </c>
      <c r="G2674" s="23">
        <v>47539</v>
      </c>
      <c r="H2674" s="35">
        <v>1850</v>
      </c>
    </row>
    <row r="2675" spans="2:8" s="31" customFormat="1" x14ac:dyDescent="0.2">
      <c r="B2675" s="27">
        <v>2672</v>
      </c>
      <c r="C2675" s="20" t="s">
        <v>5500</v>
      </c>
      <c r="D2675" s="20" t="s">
        <v>20</v>
      </c>
      <c r="E2675" s="20" t="s">
        <v>5501</v>
      </c>
      <c r="F2675" s="22">
        <v>44659</v>
      </c>
      <c r="G2675" s="22">
        <v>47581</v>
      </c>
      <c r="H2675" s="34">
        <v>2000</v>
      </c>
    </row>
    <row r="2676" spans="2:8" s="31" customFormat="1" x14ac:dyDescent="0.2">
      <c r="B2676" s="27">
        <v>2673</v>
      </c>
      <c r="C2676" s="20" t="s">
        <v>3428</v>
      </c>
      <c r="D2676" s="20" t="s">
        <v>20</v>
      </c>
      <c r="E2676" s="20" t="s">
        <v>3429</v>
      </c>
      <c r="F2676" s="22">
        <v>43929</v>
      </c>
      <c r="G2676" s="22">
        <v>47581</v>
      </c>
      <c r="H2676" s="34">
        <v>5000</v>
      </c>
    </row>
    <row r="2677" spans="2:8" s="31" customFormat="1" x14ac:dyDescent="0.2">
      <c r="B2677" s="27">
        <v>2674</v>
      </c>
      <c r="C2677" s="20" t="s">
        <v>6593</v>
      </c>
      <c r="D2677" s="20" t="s">
        <v>20</v>
      </c>
      <c r="E2677" s="20" t="s">
        <v>6594</v>
      </c>
      <c r="F2677" s="22">
        <v>45028</v>
      </c>
      <c r="G2677" s="22">
        <v>47585</v>
      </c>
      <c r="H2677" s="34">
        <v>1500</v>
      </c>
    </row>
    <row r="2678" spans="2:8" s="31" customFormat="1" x14ac:dyDescent="0.2">
      <c r="B2678" s="27">
        <v>2675</v>
      </c>
      <c r="C2678" s="20" t="s">
        <v>3443</v>
      </c>
      <c r="D2678" s="20" t="s">
        <v>20</v>
      </c>
      <c r="E2678" s="20" t="s">
        <v>3444</v>
      </c>
      <c r="F2678" s="22">
        <v>43936</v>
      </c>
      <c r="G2678" s="22">
        <v>47588</v>
      </c>
      <c r="H2678" s="34">
        <v>2000</v>
      </c>
    </row>
    <row r="2679" spans="2:8" s="31" customFormat="1" x14ac:dyDescent="0.2">
      <c r="B2679" s="27">
        <v>2676</v>
      </c>
      <c r="C2679" s="20" t="s">
        <v>2497</v>
      </c>
      <c r="D2679" s="20" t="s">
        <v>20</v>
      </c>
      <c r="E2679" s="20" t="s">
        <v>2498</v>
      </c>
      <c r="F2679" s="22">
        <v>43571</v>
      </c>
      <c r="G2679" s="22">
        <v>47589</v>
      </c>
      <c r="H2679" s="34">
        <f>2500+2000+1500</f>
        <v>6000</v>
      </c>
    </row>
    <row r="2680" spans="2:8" s="31" customFormat="1" x14ac:dyDescent="0.2">
      <c r="B2680" s="27">
        <v>2677</v>
      </c>
      <c r="C2680" s="20" t="s">
        <v>5528</v>
      </c>
      <c r="D2680" s="20" t="s">
        <v>20</v>
      </c>
      <c r="E2680" s="20" t="s">
        <v>5529</v>
      </c>
      <c r="F2680" s="22">
        <v>44692</v>
      </c>
      <c r="G2680" s="22">
        <v>47614</v>
      </c>
      <c r="H2680" s="34">
        <f>2500+2000</f>
        <v>4500</v>
      </c>
    </row>
    <row r="2681" spans="2:8" s="31" customFormat="1" x14ac:dyDescent="0.2">
      <c r="B2681" s="27">
        <v>2678</v>
      </c>
      <c r="C2681" s="20" t="s">
        <v>6684</v>
      </c>
      <c r="D2681" s="20" t="s">
        <v>20</v>
      </c>
      <c r="E2681" s="20" t="s">
        <v>6685</v>
      </c>
      <c r="F2681" s="22">
        <v>45070</v>
      </c>
      <c r="G2681" s="22">
        <v>47627</v>
      </c>
      <c r="H2681" s="34">
        <v>3000</v>
      </c>
    </row>
    <row r="2682" spans="2:8" s="31" customFormat="1" x14ac:dyDescent="0.2">
      <c r="B2682" s="27">
        <v>2679</v>
      </c>
      <c r="C2682" s="20" t="s">
        <v>5544</v>
      </c>
      <c r="D2682" s="20" t="s">
        <v>20</v>
      </c>
      <c r="E2682" s="20" t="s">
        <v>5545</v>
      </c>
      <c r="F2682" s="22">
        <v>44706</v>
      </c>
      <c r="G2682" s="22">
        <v>47628</v>
      </c>
      <c r="H2682" s="34">
        <f>2000+2000</f>
        <v>4000</v>
      </c>
    </row>
    <row r="2683" spans="2:8" s="31" customFormat="1" x14ac:dyDescent="0.2">
      <c r="B2683" s="27">
        <v>2680</v>
      </c>
      <c r="C2683" s="20" t="s">
        <v>3519</v>
      </c>
      <c r="D2683" s="20" t="s">
        <v>20</v>
      </c>
      <c r="E2683" s="20" t="s">
        <v>3520</v>
      </c>
      <c r="F2683" s="22">
        <v>43978</v>
      </c>
      <c r="G2683" s="22">
        <v>47630</v>
      </c>
      <c r="H2683" s="34">
        <v>5000</v>
      </c>
    </row>
    <row r="2684" spans="2:8" s="31" customFormat="1" x14ac:dyDescent="0.2">
      <c r="B2684" s="27">
        <v>2681</v>
      </c>
      <c r="C2684" s="20" t="s">
        <v>2549</v>
      </c>
      <c r="D2684" s="20" t="s">
        <v>20</v>
      </c>
      <c r="E2684" s="20" t="s">
        <v>2550</v>
      </c>
      <c r="F2684" s="22">
        <v>43620</v>
      </c>
      <c r="G2684" s="22">
        <v>47638</v>
      </c>
      <c r="H2684" s="34">
        <v>2000</v>
      </c>
    </row>
    <row r="2685" spans="2:8" s="31" customFormat="1" x14ac:dyDescent="0.2">
      <c r="B2685" s="27">
        <v>2682</v>
      </c>
      <c r="C2685" s="20" t="s">
        <v>5589</v>
      </c>
      <c r="D2685" s="20" t="s">
        <v>20</v>
      </c>
      <c r="E2685" s="20" t="s">
        <v>5590</v>
      </c>
      <c r="F2685" s="22">
        <v>44720</v>
      </c>
      <c r="G2685" s="22">
        <v>47642</v>
      </c>
      <c r="H2685" s="34">
        <v>2000</v>
      </c>
    </row>
    <row r="2686" spans="2:8" s="31" customFormat="1" x14ac:dyDescent="0.2">
      <c r="B2686" s="27">
        <v>2683</v>
      </c>
      <c r="C2686" s="20" t="s">
        <v>2603</v>
      </c>
      <c r="D2686" s="20" t="s">
        <v>20</v>
      </c>
      <c r="E2686" s="20" t="s">
        <v>2604</v>
      </c>
      <c r="F2686" s="22">
        <v>43649</v>
      </c>
      <c r="G2686" s="22">
        <v>47667</v>
      </c>
      <c r="H2686" s="34">
        <v>2500</v>
      </c>
    </row>
    <row r="2687" spans="2:8" s="31" customFormat="1" x14ac:dyDescent="0.2">
      <c r="B2687" s="27">
        <v>2684</v>
      </c>
      <c r="C2687" s="20" t="s">
        <v>5912</v>
      </c>
      <c r="D2687" s="20" t="s">
        <v>20</v>
      </c>
      <c r="E2687" s="20" t="s">
        <v>5913</v>
      </c>
      <c r="F2687" s="22">
        <v>44832</v>
      </c>
      <c r="G2687" s="22">
        <v>47754</v>
      </c>
      <c r="H2687" s="34">
        <v>2000</v>
      </c>
    </row>
    <row r="2688" spans="2:8" s="31" customFormat="1" x14ac:dyDescent="0.2">
      <c r="B2688" s="27">
        <v>2685</v>
      </c>
      <c r="C2688" s="20" t="s">
        <v>5938</v>
      </c>
      <c r="D2688" s="20" t="s">
        <v>20</v>
      </c>
      <c r="E2688" s="20" t="s">
        <v>5939</v>
      </c>
      <c r="F2688" s="22">
        <v>44838</v>
      </c>
      <c r="G2688" s="22">
        <v>47760</v>
      </c>
      <c r="H2688" s="34">
        <v>4000</v>
      </c>
    </row>
    <row r="2689" spans="2:8" s="31" customFormat="1" x14ac:dyDescent="0.2">
      <c r="B2689" s="27">
        <v>2686</v>
      </c>
      <c r="C2689" s="20" t="s">
        <v>3907</v>
      </c>
      <c r="D2689" s="20" t="s">
        <v>20</v>
      </c>
      <c r="E2689" s="20" t="s">
        <v>3908</v>
      </c>
      <c r="F2689" s="22">
        <v>44111</v>
      </c>
      <c r="G2689" s="22">
        <v>47763</v>
      </c>
      <c r="H2689" s="34">
        <v>1500</v>
      </c>
    </row>
    <row r="2690" spans="2:8" s="31" customFormat="1" x14ac:dyDescent="0.2">
      <c r="B2690" s="27">
        <v>2687</v>
      </c>
      <c r="C2690" s="20" t="s">
        <v>3932</v>
      </c>
      <c r="D2690" s="20" t="s">
        <v>20</v>
      </c>
      <c r="E2690" s="20" t="s">
        <v>3933</v>
      </c>
      <c r="F2690" s="22">
        <v>44118</v>
      </c>
      <c r="G2690" s="22">
        <v>47770</v>
      </c>
      <c r="H2690" s="34">
        <v>1500</v>
      </c>
    </row>
    <row r="2691" spans="2:8" s="31" customFormat="1" x14ac:dyDescent="0.2">
      <c r="B2691" s="27">
        <v>2688</v>
      </c>
      <c r="C2691" s="20" t="s">
        <v>5984</v>
      </c>
      <c r="D2691" s="20" t="s">
        <v>20</v>
      </c>
      <c r="E2691" s="20" t="s">
        <v>5985</v>
      </c>
      <c r="F2691" s="22">
        <v>44853</v>
      </c>
      <c r="G2691" s="22">
        <v>47775</v>
      </c>
      <c r="H2691" s="34">
        <v>4000</v>
      </c>
    </row>
    <row r="2692" spans="2:8" s="31" customFormat="1" x14ac:dyDescent="0.2">
      <c r="B2692" s="27">
        <v>2689</v>
      </c>
      <c r="C2692" s="20" t="s">
        <v>3960</v>
      </c>
      <c r="D2692" s="20" t="s">
        <v>20</v>
      </c>
      <c r="E2692" s="20" t="s">
        <v>3961</v>
      </c>
      <c r="F2692" s="22">
        <v>44125</v>
      </c>
      <c r="G2692" s="22">
        <v>47777</v>
      </c>
      <c r="H2692" s="34">
        <v>1500</v>
      </c>
    </row>
    <row r="2693" spans="2:8" s="31" customFormat="1" x14ac:dyDescent="0.2">
      <c r="B2693" s="27">
        <v>2690</v>
      </c>
      <c r="C2693" s="20" t="s">
        <v>6005</v>
      </c>
      <c r="D2693" s="20" t="s">
        <v>20</v>
      </c>
      <c r="E2693" s="20" t="s">
        <v>6006</v>
      </c>
      <c r="F2693" s="22">
        <v>44861</v>
      </c>
      <c r="G2693" s="22">
        <v>47783</v>
      </c>
      <c r="H2693" s="34">
        <v>3000</v>
      </c>
    </row>
    <row r="2694" spans="2:8" s="31" customFormat="1" x14ac:dyDescent="0.2">
      <c r="B2694" s="27">
        <v>2691</v>
      </c>
      <c r="C2694" s="20" t="s">
        <v>4015</v>
      </c>
      <c r="D2694" s="20" t="s">
        <v>20</v>
      </c>
      <c r="E2694" s="20" t="s">
        <v>4016</v>
      </c>
      <c r="F2694" s="22">
        <v>44139</v>
      </c>
      <c r="G2694" s="22">
        <v>47791</v>
      </c>
      <c r="H2694" s="34">
        <v>1000</v>
      </c>
    </row>
    <row r="2695" spans="2:8" s="31" customFormat="1" x14ac:dyDescent="0.2">
      <c r="B2695" s="27">
        <v>2692</v>
      </c>
      <c r="C2695" s="20" t="s">
        <v>4090</v>
      </c>
      <c r="D2695" s="20" t="s">
        <v>20</v>
      </c>
      <c r="E2695" s="20" t="s">
        <v>4091</v>
      </c>
      <c r="F2695" s="22">
        <v>44160</v>
      </c>
      <c r="G2695" s="22">
        <v>47812</v>
      </c>
      <c r="H2695" s="34">
        <v>1000</v>
      </c>
    </row>
    <row r="2696" spans="2:8" s="31" customFormat="1" x14ac:dyDescent="0.2">
      <c r="B2696" s="27">
        <v>2693</v>
      </c>
      <c r="C2696" s="20" t="s">
        <v>6272</v>
      </c>
      <c r="D2696" s="20" t="s">
        <v>20</v>
      </c>
      <c r="E2696" s="20" t="s">
        <v>6273</v>
      </c>
      <c r="F2696" s="22">
        <v>44951</v>
      </c>
      <c r="G2696" s="22">
        <v>47873</v>
      </c>
      <c r="H2696" s="34">
        <v>2500</v>
      </c>
    </row>
    <row r="2697" spans="2:8" s="31" customFormat="1" x14ac:dyDescent="0.2">
      <c r="B2697" s="27">
        <v>2694</v>
      </c>
      <c r="C2697" s="20" t="s">
        <v>4387</v>
      </c>
      <c r="D2697" s="20" t="s">
        <v>20</v>
      </c>
      <c r="E2697" s="20" t="s">
        <v>4388</v>
      </c>
      <c r="F2697" s="22">
        <v>44251</v>
      </c>
      <c r="G2697" s="22">
        <v>47903</v>
      </c>
      <c r="H2697" s="34">
        <v>1000</v>
      </c>
    </row>
    <row r="2698" spans="2:8" s="31" customFormat="1" x14ac:dyDescent="0.2">
      <c r="B2698" s="27">
        <v>2695</v>
      </c>
      <c r="C2698" s="20" t="s">
        <v>6406</v>
      </c>
      <c r="D2698" s="20" t="s">
        <v>20</v>
      </c>
      <c r="E2698" s="20" t="s">
        <v>6407</v>
      </c>
      <c r="F2698" s="22">
        <v>44986</v>
      </c>
      <c r="G2698" s="22">
        <v>47908</v>
      </c>
      <c r="H2698" s="34">
        <v>2500</v>
      </c>
    </row>
    <row r="2699" spans="2:8" s="31" customFormat="1" x14ac:dyDescent="0.2">
      <c r="B2699" s="27">
        <v>2696</v>
      </c>
      <c r="C2699" s="20" t="s">
        <v>6460</v>
      </c>
      <c r="D2699" s="20" t="s">
        <v>20</v>
      </c>
      <c r="E2699" s="20" t="s">
        <v>6461</v>
      </c>
      <c r="F2699" s="22">
        <v>44993</v>
      </c>
      <c r="G2699" s="22">
        <v>47915</v>
      </c>
      <c r="H2699" s="34">
        <v>2000</v>
      </c>
    </row>
    <row r="2700" spans="2:8" s="31" customFormat="1" x14ac:dyDescent="0.2">
      <c r="B2700" s="27">
        <v>2697</v>
      </c>
      <c r="C2700" s="20" t="s">
        <v>6478</v>
      </c>
      <c r="D2700" s="20" t="s">
        <v>20</v>
      </c>
      <c r="E2700" s="20" t="s">
        <v>6479</v>
      </c>
      <c r="F2700" s="22">
        <v>45000</v>
      </c>
      <c r="G2700" s="22">
        <v>47922</v>
      </c>
      <c r="H2700" s="34">
        <v>2500</v>
      </c>
    </row>
    <row r="2701" spans="2:8" s="31" customFormat="1" x14ac:dyDescent="0.2">
      <c r="B2701" s="27">
        <v>2698</v>
      </c>
      <c r="C2701" s="20" t="s">
        <v>4611</v>
      </c>
      <c r="D2701" s="20" t="s">
        <v>20</v>
      </c>
      <c r="E2701" s="20" t="s">
        <v>4612</v>
      </c>
      <c r="F2701" s="22">
        <v>44341</v>
      </c>
      <c r="G2701" s="22">
        <v>47993</v>
      </c>
      <c r="H2701" s="34">
        <f>2000+2000+2500+2000+3000</f>
        <v>11500</v>
      </c>
    </row>
    <row r="2702" spans="2:8" s="31" customFormat="1" x14ac:dyDescent="0.2">
      <c r="B2702" s="27">
        <v>2699</v>
      </c>
      <c r="C2702" s="20" t="s">
        <v>6706</v>
      </c>
      <c r="D2702" s="20" t="s">
        <v>20</v>
      </c>
      <c r="E2702" s="20" t="s">
        <v>6707</v>
      </c>
      <c r="F2702" s="22">
        <v>45077</v>
      </c>
      <c r="G2702" s="22">
        <v>47999</v>
      </c>
      <c r="H2702" s="34">
        <f>3000+2000+3000+3000</f>
        <v>11000</v>
      </c>
    </row>
    <row r="2703" spans="2:8" s="31" customFormat="1" x14ac:dyDescent="0.2">
      <c r="B2703" s="27">
        <v>2700</v>
      </c>
      <c r="C2703" s="20" t="s">
        <v>4636</v>
      </c>
      <c r="D2703" s="20" t="s">
        <v>20</v>
      </c>
      <c r="E2703" s="20" t="s">
        <v>4637</v>
      </c>
      <c r="F2703" s="22">
        <v>44349</v>
      </c>
      <c r="G2703" s="22">
        <v>48001</v>
      </c>
      <c r="H2703" s="34">
        <v>2000</v>
      </c>
    </row>
    <row r="2704" spans="2:8" s="31" customFormat="1" x14ac:dyDescent="0.2">
      <c r="B2704" s="27">
        <v>2701</v>
      </c>
      <c r="C2704" s="20" t="s">
        <v>3539</v>
      </c>
      <c r="D2704" s="20" t="s">
        <v>20</v>
      </c>
      <c r="E2704" s="20" t="s">
        <v>3540</v>
      </c>
      <c r="F2704" s="22">
        <v>43985</v>
      </c>
      <c r="G2704" s="22">
        <v>48002</v>
      </c>
      <c r="H2704" s="34">
        <v>3000</v>
      </c>
    </row>
    <row r="2705" spans="2:8" s="31" customFormat="1" x14ac:dyDescent="0.2">
      <c r="B2705" s="27">
        <v>2702</v>
      </c>
      <c r="C2705" s="20" t="s">
        <v>3551</v>
      </c>
      <c r="D2705" s="20" t="s">
        <v>20</v>
      </c>
      <c r="E2705" s="20" t="s">
        <v>3552</v>
      </c>
      <c r="F2705" s="22">
        <v>43992</v>
      </c>
      <c r="G2705" s="22">
        <v>48009</v>
      </c>
      <c r="H2705" s="34">
        <v>2000</v>
      </c>
    </row>
    <row r="2706" spans="2:8" s="31" customFormat="1" x14ac:dyDescent="0.2">
      <c r="B2706" s="27">
        <v>2703</v>
      </c>
      <c r="C2706" s="20" t="s">
        <v>6775</v>
      </c>
      <c r="D2706" s="20" t="s">
        <v>20</v>
      </c>
      <c r="E2706" s="20" t="s">
        <v>6776</v>
      </c>
      <c r="F2706" s="22">
        <v>45091</v>
      </c>
      <c r="G2706" s="22">
        <v>48013</v>
      </c>
      <c r="H2706" s="34">
        <v>2500</v>
      </c>
    </row>
    <row r="2707" spans="2:8" s="31" customFormat="1" x14ac:dyDescent="0.2">
      <c r="B2707" s="27">
        <v>2704</v>
      </c>
      <c r="C2707" s="20" t="s">
        <v>4674</v>
      </c>
      <c r="D2707" s="20" t="s">
        <v>20</v>
      </c>
      <c r="E2707" s="20" t="s">
        <v>4675</v>
      </c>
      <c r="F2707" s="22">
        <v>44363</v>
      </c>
      <c r="G2707" s="22">
        <v>48015</v>
      </c>
      <c r="H2707" s="34">
        <v>1500</v>
      </c>
    </row>
    <row r="2708" spans="2:8" s="31" customFormat="1" x14ac:dyDescent="0.2">
      <c r="B2708" s="27">
        <v>2705</v>
      </c>
      <c r="C2708" s="20" t="s">
        <v>4696</v>
      </c>
      <c r="D2708" s="20" t="s">
        <v>20</v>
      </c>
      <c r="E2708" s="20" t="s">
        <v>4697</v>
      </c>
      <c r="F2708" s="22">
        <v>44370</v>
      </c>
      <c r="G2708" s="22">
        <v>48022</v>
      </c>
      <c r="H2708" s="34">
        <v>1500</v>
      </c>
    </row>
    <row r="2709" spans="2:8" s="31" customFormat="1" x14ac:dyDescent="0.2">
      <c r="B2709" s="27">
        <v>2706</v>
      </c>
      <c r="C2709" s="20" t="s">
        <v>6820</v>
      </c>
      <c r="D2709" s="20" t="s">
        <v>20</v>
      </c>
      <c r="E2709" s="20" t="s">
        <v>6821</v>
      </c>
      <c r="F2709" s="22">
        <v>45105</v>
      </c>
      <c r="G2709" s="22">
        <v>48027</v>
      </c>
      <c r="H2709" s="34">
        <v>2500</v>
      </c>
    </row>
    <row r="2710" spans="2:8" s="31" customFormat="1" x14ac:dyDescent="0.2">
      <c r="B2710" s="27">
        <v>2707</v>
      </c>
      <c r="C2710" s="20" t="s">
        <v>4721</v>
      </c>
      <c r="D2710" s="20" t="s">
        <v>20</v>
      </c>
      <c r="E2710" s="20" t="s">
        <v>4722</v>
      </c>
      <c r="F2710" s="22">
        <v>44377</v>
      </c>
      <c r="G2710" s="22">
        <v>48029</v>
      </c>
      <c r="H2710" s="34">
        <v>1500</v>
      </c>
    </row>
    <row r="2711" spans="2:8" s="31" customFormat="1" x14ac:dyDescent="0.2">
      <c r="B2711" s="27">
        <v>2708</v>
      </c>
      <c r="C2711" s="20" t="s">
        <v>4756</v>
      </c>
      <c r="D2711" s="20" t="s">
        <v>20</v>
      </c>
      <c r="E2711" s="20" t="s">
        <v>4757</v>
      </c>
      <c r="F2711" s="22">
        <v>44384</v>
      </c>
      <c r="G2711" s="22">
        <v>48036</v>
      </c>
      <c r="H2711" s="34">
        <v>1500</v>
      </c>
    </row>
    <row r="2712" spans="2:8" s="31" customFormat="1" x14ac:dyDescent="0.2">
      <c r="B2712" s="27">
        <v>2709</v>
      </c>
      <c r="C2712" s="20" t="s">
        <v>4780</v>
      </c>
      <c r="D2712" s="20" t="s">
        <v>20</v>
      </c>
      <c r="E2712" s="20" t="s">
        <v>4781</v>
      </c>
      <c r="F2712" s="22">
        <v>44391</v>
      </c>
      <c r="G2712" s="22">
        <v>48043</v>
      </c>
      <c r="H2712" s="34">
        <v>1250</v>
      </c>
    </row>
    <row r="2713" spans="2:8" s="31" customFormat="1" x14ac:dyDescent="0.2">
      <c r="B2713" s="27">
        <v>2710</v>
      </c>
      <c r="C2713" s="20" t="s">
        <v>3716</v>
      </c>
      <c r="D2713" s="20" t="s">
        <v>20</v>
      </c>
      <c r="E2713" s="20" t="s">
        <v>3717</v>
      </c>
      <c r="F2713" s="22">
        <v>44055</v>
      </c>
      <c r="G2713" s="22">
        <v>48072</v>
      </c>
      <c r="H2713" s="34">
        <v>2000</v>
      </c>
    </row>
    <row r="2714" spans="2:8" s="31" customFormat="1" x14ac:dyDescent="0.2">
      <c r="B2714" s="27">
        <v>2711</v>
      </c>
      <c r="C2714" s="20" t="s">
        <v>3793</v>
      </c>
      <c r="D2714" s="20" t="s">
        <v>20</v>
      </c>
      <c r="E2714" s="20" t="s">
        <v>3794</v>
      </c>
      <c r="F2714" s="22">
        <v>44083</v>
      </c>
      <c r="G2714" s="22">
        <v>48100</v>
      </c>
      <c r="H2714" s="34">
        <v>2000</v>
      </c>
    </row>
    <row r="2715" spans="2:8" s="31" customFormat="1" x14ac:dyDescent="0.2">
      <c r="B2715" s="27">
        <v>2712</v>
      </c>
      <c r="C2715" s="20" t="s">
        <v>918</v>
      </c>
      <c r="D2715" s="20" t="s">
        <v>20</v>
      </c>
      <c r="E2715" s="20" t="s">
        <v>919</v>
      </c>
      <c r="F2715" s="22">
        <v>42746</v>
      </c>
      <c r="G2715" s="22">
        <v>48224</v>
      </c>
      <c r="H2715" s="34">
        <v>3000</v>
      </c>
    </row>
    <row r="2716" spans="2:8" s="31" customFormat="1" x14ac:dyDescent="0.2">
      <c r="B2716" s="27">
        <v>2713</v>
      </c>
      <c r="C2716" s="20" t="s">
        <v>950</v>
      </c>
      <c r="D2716" s="20" t="s">
        <v>20</v>
      </c>
      <c r="E2716" s="20" t="s">
        <v>951</v>
      </c>
      <c r="F2716" s="22">
        <v>42760</v>
      </c>
      <c r="G2716" s="22">
        <v>48238</v>
      </c>
      <c r="H2716" s="34">
        <v>2500</v>
      </c>
    </row>
    <row r="2717" spans="2:8" s="31" customFormat="1" x14ac:dyDescent="0.2">
      <c r="B2717" s="27">
        <v>2714</v>
      </c>
      <c r="C2717" s="20" t="s">
        <v>6513</v>
      </c>
      <c r="D2717" s="20" t="s">
        <v>20</v>
      </c>
      <c r="E2717" s="20" t="s">
        <v>6514</v>
      </c>
      <c r="F2717" s="22">
        <v>45008</v>
      </c>
      <c r="G2717" s="22">
        <v>48296</v>
      </c>
      <c r="H2717" s="34">
        <v>2500</v>
      </c>
    </row>
    <row r="2718" spans="2:8" s="31" customFormat="1" x14ac:dyDescent="0.2">
      <c r="B2718" s="27">
        <v>2715</v>
      </c>
      <c r="C2718" s="20" t="s">
        <v>6557</v>
      </c>
      <c r="D2718" s="20" t="s">
        <v>20</v>
      </c>
      <c r="E2718" s="20" t="s">
        <v>6558</v>
      </c>
      <c r="F2718" s="22">
        <v>45014</v>
      </c>
      <c r="G2718" s="22">
        <v>48302</v>
      </c>
      <c r="H2718" s="34">
        <v>3000</v>
      </c>
    </row>
    <row r="2719" spans="2:8" s="31" customFormat="1" x14ac:dyDescent="0.2">
      <c r="B2719" s="27">
        <v>2716</v>
      </c>
      <c r="C2719" s="20" t="s">
        <v>4560</v>
      </c>
      <c r="D2719" s="20" t="s">
        <v>20</v>
      </c>
      <c r="E2719" s="20" t="s">
        <v>4561</v>
      </c>
      <c r="F2719" s="22">
        <v>44321</v>
      </c>
      <c r="G2719" s="22">
        <v>48339</v>
      </c>
      <c r="H2719" s="34">
        <v>2500</v>
      </c>
    </row>
    <row r="2720" spans="2:8" s="31" customFormat="1" x14ac:dyDescent="0.2">
      <c r="B2720" s="27">
        <v>2717</v>
      </c>
      <c r="C2720" s="20" t="s">
        <v>4579</v>
      </c>
      <c r="D2720" s="20" t="s">
        <v>20</v>
      </c>
      <c r="E2720" s="20" t="s">
        <v>4580</v>
      </c>
      <c r="F2720" s="22">
        <v>44328</v>
      </c>
      <c r="G2720" s="22">
        <v>48346</v>
      </c>
      <c r="H2720" s="34">
        <v>1500</v>
      </c>
    </row>
    <row r="2721" spans="2:8" s="31" customFormat="1" x14ac:dyDescent="0.2">
      <c r="B2721" s="27">
        <v>2718</v>
      </c>
      <c r="C2721" s="20" t="s">
        <v>4596</v>
      </c>
      <c r="D2721" s="20" t="s">
        <v>20</v>
      </c>
      <c r="E2721" s="20" t="s">
        <v>4597</v>
      </c>
      <c r="F2721" s="22">
        <v>44335</v>
      </c>
      <c r="G2721" s="22">
        <v>48353</v>
      </c>
      <c r="H2721" s="34">
        <v>1500</v>
      </c>
    </row>
    <row r="2722" spans="2:8" s="31" customFormat="1" x14ac:dyDescent="0.2">
      <c r="B2722" s="27">
        <v>2719</v>
      </c>
      <c r="C2722" s="20" t="s">
        <v>4613</v>
      </c>
      <c r="D2722" s="20" t="s">
        <v>20</v>
      </c>
      <c r="E2722" s="20" t="s">
        <v>4597</v>
      </c>
      <c r="F2722" s="22">
        <v>44341</v>
      </c>
      <c r="G2722" s="22">
        <v>48359</v>
      </c>
      <c r="H2722" s="34">
        <v>1000</v>
      </c>
    </row>
    <row r="2723" spans="2:8" s="31" customFormat="1" x14ac:dyDescent="0.2">
      <c r="B2723" s="27">
        <v>2720</v>
      </c>
      <c r="C2723" s="20" t="s">
        <v>5546</v>
      </c>
      <c r="D2723" s="20" t="s">
        <v>20</v>
      </c>
      <c r="E2723" s="20" t="s">
        <v>5547</v>
      </c>
      <c r="F2723" s="22">
        <v>44706</v>
      </c>
      <c r="G2723" s="22">
        <v>48359</v>
      </c>
      <c r="H2723" s="34">
        <f>2000+2000</f>
        <v>4000</v>
      </c>
    </row>
    <row r="2724" spans="2:8" s="31" customFormat="1" x14ac:dyDescent="0.2">
      <c r="B2724" s="27">
        <v>2721</v>
      </c>
      <c r="C2724" s="20" t="s">
        <v>6708</v>
      </c>
      <c r="D2724" s="20" t="s">
        <v>20</v>
      </c>
      <c r="E2724" s="20" t="s">
        <v>6709</v>
      </c>
      <c r="F2724" s="22">
        <v>45077</v>
      </c>
      <c r="G2724" s="22">
        <v>48365</v>
      </c>
      <c r="H2724" s="34">
        <f>3000+2000</f>
        <v>5000</v>
      </c>
    </row>
    <row r="2725" spans="2:8" s="31" customFormat="1" x14ac:dyDescent="0.2">
      <c r="B2725" s="27">
        <v>2722</v>
      </c>
      <c r="C2725" s="20" t="s">
        <v>4638</v>
      </c>
      <c r="D2725" s="20" t="s">
        <v>20</v>
      </c>
      <c r="E2725" s="20" t="s">
        <v>4639</v>
      </c>
      <c r="F2725" s="22">
        <v>44349</v>
      </c>
      <c r="G2725" s="22">
        <v>48367</v>
      </c>
      <c r="H2725" s="34">
        <v>1000</v>
      </c>
    </row>
    <row r="2726" spans="2:8" s="31" customFormat="1" x14ac:dyDescent="0.2">
      <c r="B2726" s="27">
        <v>2723</v>
      </c>
      <c r="C2726" s="20" t="s">
        <v>5591</v>
      </c>
      <c r="D2726" s="20" t="s">
        <v>20</v>
      </c>
      <c r="E2726" s="20" t="s">
        <v>5592</v>
      </c>
      <c r="F2726" s="22">
        <v>44720</v>
      </c>
      <c r="G2726" s="22">
        <v>48373</v>
      </c>
      <c r="H2726" s="34">
        <v>2000</v>
      </c>
    </row>
    <row r="2727" spans="2:8" s="31" customFormat="1" x14ac:dyDescent="0.2">
      <c r="B2727" s="27">
        <v>2724</v>
      </c>
      <c r="C2727" s="20" t="s">
        <v>6777</v>
      </c>
      <c r="D2727" s="20" t="s">
        <v>20</v>
      </c>
      <c r="E2727" s="20" t="s">
        <v>6778</v>
      </c>
      <c r="F2727" s="22">
        <v>45091</v>
      </c>
      <c r="G2727" s="22">
        <v>48379</v>
      </c>
      <c r="H2727" s="34">
        <v>2500</v>
      </c>
    </row>
    <row r="2728" spans="2:8" s="31" customFormat="1" x14ac:dyDescent="0.2">
      <c r="B2728" s="27">
        <v>2725</v>
      </c>
      <c r="C2728" s="20" t="s">
        <v>4676</v>
      </c>
      <c r="D2728" s="20" t="s">
        <v>20</v>
      </c>
      <c r="E2728" s="20" t="s">
        <v>4597</v>
      </c>
      <c r="F2728" s="22">
        <v>44363</v>
      </c>
      <c r="G2728" s="22">
        <v>48381</v>
      </c>
      <c r="H2728" s="34">
        <v>1000</v>
      </c>
    </row>
    <row r="2729" spans="2:8" s="31" customFormat="1" x14ac:dyDescent="0.2">
      <c r="B2729" s="27">
        <v>2726</v>
      </c>
      <c r="C2729" s="20" t="s">
        <v>4698</v>
      </c>
      <c r="D2729" s="20" t="s">
        <v>20</v>
      </c>
      <c r="E2729" s="20" t="s">
        <v>4699</v>
      </c>
      <c r="F2729" s="22">
        <v>44370</v>
      </c>
      <c r="G2729" s="22">
        <v>48388</v>
      </c>
      <c r="H2729" s="34">
        <v>1000</v>
      </c>
    </row>
    <row r="2730" spans="2:8" s="31" customFormat="1" x14ac:dyDescent="0.2">
      <c r="B2730" s="27">
        <v>2727</v>
      </c>
      <c r="C2730" s="20" t="s">
        <v>1193</v>
      </c>
      <c r="D2730" s="20" t="s">
        <v>20</v>
      </c>
      <c r="E2730" s="20" t="s">
        <v>1194</v>
      </c>
      <c r="F2730" s="22">
        <v>42914</v>
      </c>
      <c r="G2730" s="22">
        <v>48393</v>
      </c>
      <c r="H2730" s="34">
        <f>3000+3000+3000</f>
        <v>9000</v>
      </c>
    </row>
    <row r="2731" spans="2:8" s="31" customFormat="1" x14ac:dyDescent="0.2">
      <c r="B2731" s="27">
        <v>2728</v>
      </c>
      <c r="C2731" s="20" t="s">
        <v>6822</v>
      </c>
      <c r="D2731" s="20" t="s">
        <v>20</v>
      </c>
      <c r="E2731" s="20" t="s">
        <v>6823</v>
      </c>
      <c r="F2731" s="22">
        <v>45105</v>
      </c>
      <c r="G2731" s="22">
        <v>48393</v>
      </c>
      <c r="H2731" s="34">
        <v>2500</v>
      </c>
    </row>
    <row r="2732" spans="2:8" s="31" customFormat="1" x14ac:dyDescent="0.2">
      <c r="B2732" s="27">
        <v>2729</v>
      </c>
      <c r="C2732" s="20" t="s">
        <v>4723</v>
      </c>
      <c r="D2732" s="20" t="s">
        <v>20</v>
      </c>
      <c r="E2732" s="20" t="s">
        <v>4724</v>
      </c>
      <c r="F2732" s="22">
        <v>44377</v>
      </c>
      <c r="G2732" s="22">
        <v>48395</v>
      </c>
      <c r="H2732" s="34">
        <v>1000</v>
      </c>
    </row>
    <row r="2733" spans="2:8" s="31" customFormat="1" x14ac:dyDescent="0.2">
      <c r="B2733" s="27">
        <v>2730</v>
      </c>
      <c r="C2733" s="20" t="s">
        <v>4758</v>
      </c>
      <c r="D2733" s="20" t="s">
        <v>20</v>
      </c>
      <c r="E2733" s="20" t="s">
        <v>4759</v>
      </c>
      <c r="F2733" s="22">
        <v>44384</v>
      </c>
      <c r="G2733" s="22">
        <v>48402</v>
      </c>
      <c r="H2733" s="34">
        <v>1000</v>
      </c>
    </row>
    <row r="2734" spans="2:8" s="31" customFormat="1" x14ac:dyDescent="0.2">
      <c r="B2734" s="27">
        <v>2731</v>
      </c>
      <c r="C2734" s="20" t="s">
        <v>3837</v>
      </c>
      <c r="D2734" s="20" t="s">
        <v>20</v>
      </c>
      <c r="E2734" s="20" t="s">
        <v>3838</v>
      </c>
      <c r="F2734" s="22">
        <v>44097</v>
      </c>
      <c r="G2734" s="22">
        <v>48480</v>
      </c>
      <c r="H2734" s="34">
        <v>1500</v>
      </c>
    </row>
    <row r="2735" spans="2:8" s="31" customFormat="1" x14ac:dyDescent="0.2">
      <c r="B2735" s="27">
        <v>2732</v>
      </c>
      <c r="C2735" s="20" t="s">
        <v>8539</v>
      </c>
      <c r="D2735" s="20" t="s">
        <v>20</v>
      </c>
      <c r="E2735" s="20" t="s">
        <v>8540</v>
      </c>
      <c r="F2735" s="22">
        <v>45560</v>
      </c>
      <c r="G2735" s="22">
        <v>48482</v>
      </c>
      <c r="H2735" s="34">
        <v>1500</v>
      </c>
    </row>
    <row r="2736" spans="2:8" s="31" customFormat="1" x14ac:dyDescent="0.2">
      <c r="B2736" s="27">
        <v>2733</v>
      </c>
      <c r="C2736" s="20" t="s">
        <v>5914</v>
      </c>
      <c r="D2736" s="20" t="s">
        <v>20</v>
      </c>
      <c r="E2736" s="20" t="s">
        <v>5915</v>
      </c>
      <c r="F2736" s="22">
        <v>44832</v>
      </c>
      <c r="G2736" s="22">
        <v>48485</v>
      </c>
      <c r="H2736" s="34">
        <v>2000</v>
      </c>
    </row>
    <row r="2737" spans="2:8" s="31" customFormat="1" x14ac:dyDescent="0.2">
      <c r="B2737" s="27">
        <v>2734</v>
      </c>
      <c r="C2737" s="20" t="s">
        <v>3876</v>
      </c>
      <c r="D2737" s="20" t="s">
        <v>20</v>
      </c>
      <c r="E2737" s="20" t="s">
        <v>3877</v>
      </c>
      <c r="F2737" s="22">
        <v>44104</v>
      </c>
      <c r="G2737" s="22">
        <v>48487</v>
      </c>
      <c r="H2737" s="34">
        <v>1500</v>
      </c>
    </row>
    <row r="2738" spans="2:8" s="31" customFormat="1" x14ac:dyDescent="0.2">
      <c r="B2738" s="27">
        <v>2735</v>
      </c>
      <c r="C2738" s="20" t="s">
        <v>3909</v>
      </c>
      <c r="D2738" s="20" t="s">
        <v>20</v>
      </c>
      <c r="E2738" s="20" t="s">
        <v>3910</v>
      </c>
      <c r="F2738" s="22">
        <v>44111</v>
      </c>
      <c r="G2738" s="22">
        <v>48494</v>
      </c>
      <c r="H2738" s="34">
        <v>1500</v>
      </c>
    </row>
    <row r="2739" spans="2:8" s="31" customFormat="1" x14ac:dyDescent="0.2">
      <c r="B2739" s="27">
        <v>2736</v>
      </c>
      <c r="C2739" s="20" t="s">
        <v>8601</v>
      </c>
      <c r="D2739" s="20" t="s">
        <v>20</v>
      </c>
      <c r="E2739" s="20" t="s">
        <v>8602</v>
      </c>
      <c r="F2739" s="22">
        <v>45574</v>
      </c>
      <c r="G2739" s="22">
        <v>48496</v>
      </c>
      <c r="H2739" s="34">
        <v>1500</v>
      </c>
    </row>
    <row r="2740" spans="2:8" s="31" customFormat="1" x14ac:dyDescent="0.2">
      <c r="B2740" s="27">
        <v>2737</v>
      </c>
      <c r="C2740" s="20" t="s">
        <v>4017</v>
      </c>
      <c r="D2740" s="20" t="s">
        <v>20</v>
      </c>
      <c r="E2740" s="20" t="s">
        <v>4018</v>
      </c>
      <c r="F2740" s="22">
        <v>44139</v>
      </c>
      <c r="G2740" s="22">
        <v>48522</v>
      </c>
      <c r="H2740" s="34">
        <v>1500</v>
      </c>
    </row>
    <row r="2741" spans="2:8" s="31" customFormat="1" x14ac:dyDescent="0.2">
      <c r="B2741" s="27">
        <v>2738</v>
      </c>
      <c r="C2741" s="20" t="s">
        <v>4092</v>
      </c>
      <c r="D2741" s="20" t="s">
        <v>20</v>
      </c>
      <c r="E2741" s="20" t="s">
        <v>4093</v>
      </c>
      <c r="F2741" s="22">
        <v>44160</v>
      </c>
      <c r="G2741" s="22">
        <v>48543</v>
      </c>
      <c r="H2741" s="34">
        <v>1000</v>
      </c>
    </row>
    <row r="2742" spans="2:8" s="31" customFormat="1" x14ac:dyDescent="0.2">
      <c r="B2742" s="27">
        <v>2739</v>
      </c>
      <c r="C2742" s="20" t="s">
        <v>6274</v>
      </c>
      <c r="D2742" s="20" t="s">
        <v>20</v>
      </c>
      <c r="E2742" s="20" t="s">
        <v>6275</v>
      </c>
      <c r="F2742" s="22">
        <v>44951</v>
      </c>
      <c r="G2742" s="22">
        <v>48604</v>
      </c>
      <c r="H2742" s="34">
        <v>2500</v>
      </c>
    </row>
    <row r="2743" spans="2:8" s="31" customFormat="1" x14ac:dyDescent="0.2">
      <c r="B2743" s="27">
        <v>2740</v>
      </c>
      <c r="C2743" s="20" t="s">
        <v>6408</v>
      </c>
      <c r="D2743" s="20" t="s">
        <v>20</v>
      </c>
      <c r="E2743" s="20" t="s">
        <v>6409</v>
      </c>
      <c r="F2743" s="22">
        <v>44986</v>
      </c>
      <c r="G2743" s="22">
        <v>48639</v>
      </c>
      <c r="H2743" s="34">
        <v>2500</v>
      </c>
    </row>
    <row r="2744" spans="2:8" s="31" customFormat="1" x14ac:dyDescent="0.2">
      <c r="B2744" s="27">
        <v>2741</v>
      </c>
      <c r="C2744" s="20" t="s">
        <v>6462</v>
      </c>
      <c r="D2744" s="20" t="s">
        <v>20</v>
      </c>
      <c r="E2744" s="20" t="s">
        <v>6463</v>
      </c>
      <c r="F2744" s="22">
        <v>44993</v>
      </c>
      <c r="G2744" s="22">
        <v>48646</v>
      </c>
      <c r="H2744" s="34">
        <v>2000</v>
      </c>
    </row>
    <row r="2745" spans="2:8" s="31" customFormat="1" x14ac:dyDescent="0.2">
      <c r="B2745" s="27">
        <v>2742</v>
      </c>
      <c r="C2745" s="20" t="s">
        <v>6480</v>
      </c>
      <c r="D2745" s="20" t="s">
        <v>20</v>
      </c>
      <c r="E2745" s="20" t="s">
        <v>6481</v>
      </c>
      <c r="F2745" s="22">
        <v>45000</v>
      </c>
      <c r="G2745" s="22">
        <v>48653</v>
      </c>
      <c r="H2745" s="34">
        <v>2500</v>
      </c>
    </row>
    <row r="2746" spans="2:8" s="31" customFormat="1" x14ac:dyDescent="0.2">
      <c r="B2746" s="27">
        <v>2743</v>
      </c>
      <c r="C2746" s="20" t="s">
        <v>4562</v>
      </c>
      <c r="D2746" s="20" t="s">
        <v>20</v>
      </c>
      <c r="E2746" s="20" t="s">
        <v>4563</v>
      </c>
      <c r="F2746" s="22">
        <v>44321</v>
      </c>
      <c r="G2746" s="22">
        <v>48704</v>
      </c>
      <c r="H2746" s="34">
        <v>2500</v>
      </c>
    </row>
    <row r="2747" spans="2:8" s="31" customFormat="1" x14ac:dyDescent="0.2">
      <c r="B2747" s="27">
        <v>2744</v>
      </c>
      <c r="C2747" s="20" t="s">
        <v>4581</v>
      </c>
      <c r="D2747" s="20" t="s">
        <v>20</v>
      </c>
      <c r="E2747" s="20" t="s">
        <v>4582</v>
      </c>
      <c r="F2747" s="22">
        <v>44328</v>
      </c>
      <c r="G2747" s="22">
        <v>48711</v>
      </c>
      <c r="H2747" s="34">
        <v>1500</v>
      </c>
    </row>
    <row r="2748" spans="2:8" s="31" customFormat="1" x14ac:dyDescent="0.2">
      <c r="B2748" s="27">
        <v>2745</v>
      </c>
      <c r="C2748" s="20" t="s">
        <v>4598</v>
      </c>
      <c r="D2748" s="20" t="s">
        <v>20</v>
      </c>
      <c r="E2748" s="20" t="s">
        <v>4563</v>
      </c>
      <c r="F2748" s="22">
        <v>44335</v>
      </c>
      <c r="G2748" s="22">
        <v>48718</v>
      </c>
      <c r="H2748" s="34">
        <v>1000</v>
      </c>
    </row>
    <row r="2749" spans="2:8" s="31" customFormat="1" x14ac:dyDescent="0.2">
      <c r="B2749" s="27">
        <v>2746</v>
      </c>
      <c r="C2749" s="25" t="s">
        <v>9950</v>
      </c>
      <c r="D2749" s="25" t="s">
        <v>20</v>
      </c>
      <c r="E2749" s="25" t="s">
        <v>9951</v>
      </c>
      <c r="F2749" s="26">
        <v>45910</v>
      </c>
      <c r="G2749" s="26">
        <v>48832</v>
      </c>
      <c r="H2749" s="36">
        <f>1000+1000+1000+1500</f>
        <v>4500</v>
      </c>
    </row>
    <row r="2750" spans="2:8" s="31" customFormat="1" x14ac:dyDescent="0.2">
      <c r="B2750" s="27">
        <v>2747</v>
      </c>
      <c r="C2750" s="20" t="s">
        <v>7044</v>
      </c>
      <c r="D2750" s="20" t="s">
        <v>20</v>
      </c>
      <c r="E2750" s="20" t="s">
        <v>7045</v>
      </c>
      <c r="F2750" s="22">
        <v>45182</v>
      </c>
      <c r="G2750" s="22">
        <v>48835</v>
      </c>
      <c r="H2750" s="34">
        <f>2000+2000+2000</f>
        <v>6000</v>
      </c>
    </row>
    <row r="2751" spans="2:8" s="31" customFormat="1" x14ac:dyDescent="0.2">
      <c r="B2751" s="27">
        <v>2748</v>
      </c>
      <c r="C2751" s="20" t="s">
        <v>4925</v>
      </c>
      <c r="D2751" s="20" t="s">
        <v>20</v>
      </c>
      <c r="E2751" s="20" t="s">
        <v>4926</v>
      </c>
      <c r="F2751" s="22">
        <v>44454</v>
      </c>
      <c r="G2751" s="22">
        <v>48837</v>
      </c>
      <c r="H2751" s="34">
        <f>2000+2500+3000+2500</f>
        <v>10000</v>
      </c>
    </row>
    <row r="2752" spans="2:8" s="31" customFormat="1" x14ac:dyDescent="0.2">
      <c r="B2752" s="27">
        <v>2749</v>
      </c>
      <c r="C2752" s="20" t="s">
        <v>8511</v>
      </c>
      <c r="D2752" s="20" t="s">
        <v>20</v>
      </c>
      <c r="E2752" s="20" t="s">
        <v>8512</v>
      </c>
      <c r="F2752" s="22">
        <v>45554</v>
      </c>
      <c r="G2752" s="22">
        <v>48841</v>
      </c>
      <c r="H2752" s="34">
        <v>1500</v>
      </c>
    </row>
    <row r="2753" spans="2:8" s="31" customFormat="1" x14ac:dyDescent="0.2">
      <c r="B2753" s="27">
        <v>2750</v>
      </c>
      <c r="C2753" s="20" t="s">
        <v>7272</v>
      </c>
      <c r="D2753" s="20" t="s">
        <v>20</v>
      </c>
      <c r="E2753" s="20" t="s">
        <v>7273</v>
      </c>
      <c r="F2753" s="22">
        <v>45238</v>
      </c>
      <c r="G2753" s="22">
        <v>48891</v>
      </c>
      <c r="H2753" s="34">
        <v>2500</v>
      </c>
    </row>
    <row r="2754" spans="2:8" s="31" customFormat="1" x14ac:dyDescent="0.2">
      <c r="B2754" s="27">
        <v>2751</v>
      </c>
      <c r="C2754" s="21" t="s">
        <v>10150</v>
      </c>
      <c r="D2754" s="21" t="s">
        <v>20</v>
      </c>
      <c r="E2754" s="21" t="s">
        <v>10151</v>
      </c>
      <c r="F2754" s="23">
        <v>45973</v>
      </c>
      <c r="G2754" s="23">
        <v>48895</v>
      </c>
      <c r="H2754" s="35">
        <f>1000+1000</f>
        <v>2000</v>
      </c>
    </row>
    <row r="2755" spans="2:8" s="31" customFormat="1" x14ac:dyDescent="0.2">
      <c r="B2755" s="27">
        <v>2752</v>
      </c>
      <c r="C2755" s="20" t="s">
        <v>7299</v>
      </c>
      <c r="D2755" s="20" t="s">
        <v>20</v>
      </c>
      <c r="E2755" s="20" t="s">
        <v>6463</v>
      </c>
      <c r="F2755" s="22">
        <v>45245</v>
      </c>
      <c r="G2755" s="22">
        <v>48898</v>
      </c>
      <c r="H2755" s="34">
        <f>2000+2000</f>
        <v>4000</v>
      </c>
    </row>
    <row r="2756" spans="2:8" s="31" customFormat="1" x14ac:dyDescent="0.2">
      <c r="B2756" s="27">
        <v>2753</v>
      </c>
      <c r="C2756" s="21" t="s">
        <v>10575</v>
      </c>
      <c r="D2756" s="21" t="s">
        <v>20</v>
      </c>
      <c r="E2756" s="21" t="s">
        <v>10576</v>
      </c>
      <c r="F2756" s="23">
        <v>46057</v>
      </c>
      <c r="G2756" s="23">
        <v>48979</v>
      </c>
      <c r="H2756" s="35">
        <f>1850+1850+1850</f>
        <v>5550</v>
      </c>
    </row>
    <row r="2757" spans="2:8" s="31" customFormat="1" x14ac:dyDescent="0.2">
      <c r="B2757" s="27">
        <v>2754</v>
      </c>
      <c r="C2757" s="21" t="s">
        <v>10706</v>
      </c>
      <c r="D2757" s="21" t="s">
        <v>20</v>
      </c>
      <c r="E2757" s="21" t="s">
        <v>10707</v>
      </c>
      <c r="F2757" s="23">
        <v>46078</v>
      </c>
      <c r="G2757" s="23">
        <v>49000</v>
      </c>
      <c r="H2757" s="35">
        <v>1850</v>
      </c>
    </row>
    <row r="2758" spans="2:8" s="31" customFormat="1" x14ac:dyDescent="0.2">
      <c r="B2758" s="27">
        <v>2755</v>
      </c>
      <c r="C2758" s="20" t="s">
        <v>7895</v>
      </c>
      <c r="D2758" s="20" t="s">
        <v>20</v>
      </c>
      <c r="E2758" s="20" t="s">
        <v>7896</v>
      </c>
      <c r="F2758" s="22">
        <v>45373</v>
      </c>
      <c r="G2758" s="22">
        <v>49025</v>
      </c>
      <c r="H2758" s="34">
        <v>3000</v>
      </c>
    </row>
    <row r="2759" spans="2:8" s="31" customFormat="1" x14ac:dyDescent="0.2">
      <c r="B2759" s="27">
        <v>2756</v>
      </c>
      <c r="C2759" s="20" t="s">
        <v>6515</v>
      </c>
      <c r="D2759" s="20" t="s">
        <v>20</v>
      </c>
      <c r="E2759" s="20" t="s">
        <v>6516</v>
      </c>
      <c r="F2759" s="22">
        <v>45008</v>
      </c>
      <c r="G2759" s="22">
        <v>49026</v>
      </c>
      <c r="H2759" s="34">
        <v>2500</v>
      </c>
    </row>
    <row r="2760" spans="2:8" s="31" customFormat="1" x14ac:dyDescent="0.2">
      <c r="B2760" s="27">
        <v>2757</v>
      </c>
      <c r="C2760" s="20" t="s">
        <v>5548</v>
      </c>
      <c r="D2760" s="20" t="s">
        <v>20</v>
      </c>
      <c r="E2760" s="20" t="s">
        <v>5549</v>
      </c>
      <c r="F2760" s="22">
        <v>44706</v>
      </c>
      <c r="G2760" s="22">
        <v>49089</v>
      </c>
      <c r="H2760" s="34">
        <f>2000+2000</f>
        <v>4000</v>
      </c>
    </row>
    <row r="2761" spans="2:8" s="31" customFormat="1" x14ac:dyDescent="0.2">
      <c r="B2761" s="27">
        <v>2758</v>
      </c>
      <c r="C2761" s="20" t="s">
        <v>8301</v>
      </c>
      <c r="D2761" s="20" t="s">
        <v>20</v>
      </c>
      <c r="E2761" s="20" t="s">
        <v>8302</v>
      </c>
      <c r="F2761" s="22">
        <v>45504</v>
      </c>
      <c r="G2761" s="22">
        <v>49156</v>
      </c>
      <c r="H2761" s="34">
        <v>1500</v>
      </c>
    </row>
    <row r="2762" spans="2:8" s="31" customFormat="1" x14ac:dyDescent="0.2">
      <c r="B2762" s="27">
        <v>2759</v>
      </c>
      <c r="C2762" s="20" t="s">
        <v>8346</v>
      </c>
      <c r="D2762" s="20" t="s">
        <v>20</v>
      </c>
      <c r="E2762" s="20" t="s">
        <v>8347</v>
      </c>
      <c r="F2762" s="22">
        <v>45511</v>
      </c>
      <c r="G2762" s="22">
        <v>49163</v>
      </c>
      <c r="H2762" s="34">
        <f>1500+1500</f>
        <v>3000</v>
      </c>
    </row>
    <row r="2763" spans="2:8" s="31" customFormat="1" x14ac:dyDescent="0.2">
      <c r="B2763" s="27">
        <v>2760</v>
      </c>
      <c r="C2763" s="20" t="s">
        <v>8423</v>
      </c>
      <c r="D2763" s="20" t="s">
        <v>20</v>
      </c>
      <c r="E2763" s="20" t="s">
        <v>8424</v>
      </c>
      <c r="F2763" s="22">
        <v>45532</v>
      </c>
      <c r="G2763" s="22">
        <v>49184</v>
      </c>
      <c r="H2763" s="34">
        <f>1500+1500</f>
        <v>3000</v>
      </c>
    </row>
    <row r="2764" spans="2:8" s="31" customFormat="1" x14ac:dyDescent="0.2">
      <c r="B2764" s="27">
        <v>2761</v>
      </c>
      <c r="C2764" s="25" t="s">
        <v>9952</v>
      </c>
      <c r="D2764" s="25" t="s">
        <v>20</v>
      </c>
      <c r="E2764" s="25" t="s">
        <v>9953</v>
      </c>
      <c r="F2764" s="26">
        <v>45910</v>
      </c>
      <c r="G2764" s="26">
        <v>49197</v>
      </c>
      <c r="H2764" s="36">
        <f>1000+1000+1000+1000+1500</f>
        <v>5500</v>
      </c>
    </row>
    <row r="2765" spans="2:8" s="31" customFormat="1" x14ac:dyDescent="0.2">
      <c r="B2765" s="27">
        <v>2762</v>
      </c>
      <c r="C2765" s="20" t="s">
        <v>7046</v>
      </c>
      <c r="D2765" s="20" t="s">
        <v>20</v>
      </c>
      <c r="E2765" s="20" t="s">
        <v>7047</v>
      </c>
      <c r="F2765" s="22">
        <v>45182</v>
      </c>
      <c r="G2765" s="22">
        <v>49200</v>
      </c>
      <c r="H2765" s="34">
        <f>2000+2000+2000</f>
        <v>6000</v>
      </c>
    </row>
    <row r="2766" spans="2:8" s="31" customFormat="1" x14ac:dyDescent="0.2">
      <c r="B2766" s="27">
        <v>2763</v>
      </c>
      <c r="C2766" s="20" t="s">
        <v>4927</v>
      </c>
      <c r="D2766" s="20" t="s">
        <v>20</v>
      </c>
      <c r="E2766" s="20" t="s">
        <v>4928</v>
      </c>
      <c r="F2766" s="22">
        <v>44454</v>
      </c>
      <c r="G2766" s="22">
        <v>49202</v>
      </c>
      <c r="H2766" s="34">
        <v>2000</v>
      </c>
    </row>
    <row r="2767" spans="2:8" s="31" customFormat="1" x14ac:dyDescent="0.2">
      <c r="B2767" s="27">
        <v>2764</v>
      </c>
      <c r="C2767" s="20" t="s">
        <v>7274</v>
      </c>
      <c r="D2767" s="20" t="s">
        <v>20</v>
      </c>
      <c r="E2767" s="20" t="s">
        <v>7275</v>
      </c>
      <c r="F2767" s="22">
        <v>45238</v>
      </c>
      <c r="G2767" s="22">
        <v>49256</v>
      </c>
      <c r="H2767" s="34">
        <v>2500</v>
      </c>
    </row>
    <row r="2768" spans="2:8" s="31" customFormat="1" x14ac:dyDescent="0.2">
      <c r="B2768" s="27">
        <v>2765</v>
      </c>
      <c r="C2768" s="20" t="s">
        <v>7300</v>
      </c>
      <c r="D2768" s="20" t="s">
        <v>20</v>
      </c>
      <c r="E2768" s="20" t="s">
        <v>7275</v>
      </c>
      <c r="F2768" s="22">
        <v>45245</v>
      </c>
      <c r="G2768" s="22">
        <v>49263</v>
      </c>
      <c r="H2768" s="34">
        <f>2000+2000</f>
        <v>4000</v>
      </c>
    </row>
    <row r="2769" spans="2:8" s="31" customFormat="1" x14ac:dyDescent="0.2">
      <c r="B2769" s="27">
        <v>2766</v>
      </c>
      <c r="C2769" s="20" t="s">
        <v>10242</v>
      </c>
      <c r="D2769" s="20" t="s">
        <v>20</v>
      </c>
      <c r="E2769" s="20" t="s">
        <v>8424</v>
      </c>
      <c r="F2769" s="22">
        <v>45994</v>
      </c>
      <c r="G2769" s="22">
        <v>49281</v>
      </c>
      <c r="H2769" s="34">
        <f>1000+1000</f>
        <v>2000</v>
      </c>
    </row>
    <row r="2770" spans="2:8" s="31" customFormat="1" x14ac:dyDescent="0.2">
      <c r="B2770" s="27">
        <v>2767</v>
      </c>
      <c r="C2770" s="20" t="s">
        <v>7499</v>
      </c>
      <c r="D2770" s="20" t="s">
        <v>20</v>
      </c>
      <c r="E2770" s="20" t="s">
        <v>7500</v>
      </c>
      <c r="F2770" s="22">
        <v>45301</v>
      </c>
      <c r="G2770" s="22">
        <v>49319</v>
      </c>
      <c r="H2770" s="34">
        <v>2000</v>
      </c>
    </row>
    <row r="2771" spans="2:8" s="31" customFormat="1" x14ac:dyDescent="0.2">
      <c r="B2771" s="27">
        <v>2768</v>
      </c>
      <c r="C2771" s="20" t="s">
        <v>7585</v>
      </c>
      <c r="D2771" s="20" t="s">
        <v>20</v>
      </c>
      <c r="E2771" s="20" t="s">
        <v>7586</v>
      </c>
      <c r="F2771" s="22">
        <v>45322</v>
      </c>
      <c r="G2771" s="22">
        <v>49340</v>
      </c>
      <c r="H2771" s="34">
        <v>2500</v>
      </c>
    </row>
    <row r="2772" spans="2:8" s="31" customFormat="1" x14ac:dyDescent="0.2">
      <c r="B2772" s="27">
        <v>2769</v>
      </c>
      <c r="C2772" s="20" t="s">
        <v>7635</v>
      </c>
      <c r="D2772" s="20" t="s">
        <v>20</v>
      </c>
      <c r="E2772" s="20" t="s">
        <v>7636</v>
      </c>
      <c r="F2772" s="22">
        <v>45329</v>
      </c>
      <c r="G2772" s="22">
        <v>49347</v>
      </c>
      <c r="H2772" s="34">
        <v>2500</v>
      </c>
    </row>
    <row r="2773" spans="2:8" s="31" customFormat="1" x14ac:dyDescent="0.2">
      <c r="B2773" s="27">
        <v>2770</v>
      </c>
      <c r="C2773" s="20" t="s">
        <v>7701</v>
      </c>
      <c r="D2773" s="20" t="s">
        <v>20</v>
      </c>
      <c r="E2773" s="20" t="s">
        <v>7702</v>
      </c>
      <c r="F2773" s="22">
        <v>45343</v>
      </c>
      <c r="G2773" s="22">
        <v>49361</v>
      </c>
      <c r="H2773" s="34">
        <v>1500</v>
      </c>
    </row>
    <row r="2774" spans="2:8" s="31" customFormat="1" x14ac:dyDescent="0.2">
      <c r="B2774" s="27">
        <v>2771</v>
      </c>
      <c r="C2774" s="20" t="s">
        <v>7733</v>
      </c>
      <c r="D2774" s="20" t="s">
        <v>20</v>
      </c>
      <c r="E2774" s="20" t="s">
        <v>7734</v>
      </c>
      <c r="F2774" s="22">
        <v>45350</v>
      </c>
      <c r="G2774" s="22">
        <v>49368</v>
      </c>
      <c r="H2774" s="34">
        <v>1500</v>
      </c>
    </row>
    <row r="2775" spans="2:8" s="31" customFormat="1" x14ac:dyDescent="0.2">
      <c r="B2775" s="27">
        <v>2772</v>
      </c>
      <c r="C2775" s="20" t="s">
        <v>7767</v>
      </c>
      <c r="D2775" s="20" t="s">
        <v>20</v>
      </c>
      <c r="E2775" s="20" t="s">
        <v>7768</v>
      </c>
      <c r="F2775" s="22">
        <v>45357</v>
      </c>
      <c r="G2775" s="22">
        <v>49374</v>
      </c>
      <c r="H2775" s="34">
        <v>2000</v>
      </c>
    </row>
    <row r="2776" spans="2:8" s="31" customFormat="1" x14ac:dyDescent="0.2">
      <c r="B2776" s="27">
        <v>2773</v>
      </c>
      <c r="C2776" s="20" t="s">
        <v>8386</v>
      </c>
      <c r="D2776" s="20" t="s">
        <v>20</v>
      </c>
      <c r="E2776" s="20" t="s">
        <v>8387</v>
      </c>
      <c r="F2776" s="22">
        <v>45525</v>
      </c>
      <c r="G2776" s="22">
        <v>49542</v>
      </c>
      <c r="H2776" s="34">
        <v>1500</v>
      </c>
    </row>
    <row r="2777" spans="2:8" s="31" customFormat="1" x14ac:dyDescent="0.2">
      <c r="B2777" s="27">
        <v>2774</v>
      </c>
      <c r="C2777" s="20" t="s">
        <v>8467</v>
      </c>
      <c r="D2777" s="20" t="s">
        <v>20</v>
      </c>
      <c r="E2777" s="20" t="s">
        <v>8468</v>
      </c>
      <c r="F2777" s="22">
        <v>45539</v>
      </c>
      <c r="G2777" s="22">
        <v>49556</v>
      </c>
      <c r="H2777" s="34">
        <v>1500</v>
      </c>
    </row>
    <row r="2778" spans="2:8" s="31" customFormat="1" x14ac:dyDescent="0.2">
      <c r="B2778" s="27">
        <v>2775</v>
      </c>
      <c r="C2778" s="21" t="s">
        <v>10284</v>
      </c>
      <c r="D2778" s="21" t="s">
        <v>20</v>
      </c>
      <c r="E2778" s="21" t="s">
        <v>10285</v>
      </c>
      <c r="F2778" s="23">
        <v>46001</v>
      </c>
      <c r="G2778" s="23">
        <v>49653</v>
      </c>
      <c r="H2778" s="35">
        <f>1000+1000</f>
        <v>2000</v>
      </c>
    </row>
    <row r="2779" spans="2:8" s="31" customFormat="1" x14ac:dyDescent="0.2">
      <c r="B2779" s="27">
        <v>2776</v>
      </c>
      <c r="C2779" s="20" t="s">
        <v>7501</v>
      </c>
      <c r="D2779" s="20" t="s">
        <v>20</v>
      </c>
      <c r="E2779" s="20" t="s">
        <v>7502</v>
      </c>
      <c r="F2779" s="22">
        <v>45301</v>
      </c>
      <c r="G2779" s="22">
        <v>49684</v>
      </c>
      <c r="H2779" s="34">
        <v>2000</v>
      </c>
    </row>
    <row r="2780" spans="2:8" s="31" customFormat="1" x14ac:dyDescent="0.2">
      <c r="B2780" s="27">
        <v>2777</v>
      </c>
      <c r="C2780" s="20" t="s">
        <v>7587</v>
      </c>
      <c r="D2780" s="20" t="s">
        <v>20</v>
      </c>
      <c r="E2780" s="20" t="s">
        <v>7588</v>
      </c>
      <c r="F2780" s="22">
        <v>45322</v>
      </c>
      <c r="G2780" s="22">
        <v>49705</v>
      </c>
      <c r="H2780" s="34">
        <v>2500</v>
      </c>
    </row>
    <row r="2781" spans="2:8" s="31" customFormat="1" x14ac:dyDescent="0.2">
      <c r="B2781" s="27">
        <v>2778</v>
      </c>
      <c r="C2781" s="20" t="s">
        <v>9000</v>
      </c>
      <c r="D2781" s="20" t="s">
        <v>20</v>
      </c>
      <c r="E2781" s="20" t="s">
        <v>8514</v>
      </c>
      <c r="F2781" s="22">
        <v>45693</v>
      </c>
      <c r="G2781" s="22">
        <v>49710</v>
      </c>
      <c r="H2781" s="34">
        <f>1500+1000+2000+1500+2000</f>
        <v>8000</v>
      </c>
    </row>
    <row r="2782" spans="2:8" s="31" customFormat="1" x14ac:dyDescent="0.2">
      <c r="B2782" s="27">
        <v>2779</v>
      </c>
      <c r="C2782" s="20" t="s">
        <v>7637</v>
      </c>
      <c r="D2782" s="20" t="s">
        <v>20</v>
      </c>
      <c r="E2782" s="20" t="s">
        <v>7638</v>
      </c>
      <c r="F2782" s="22">
        <v>45329</v>
      </c>
      <c r="G2782" s="22">
        <v>49712</v>
      </c>
      <c r="H2782" s="34">
        <v>2500</v>
      </c>
    </row>
    <row r="2783" spans="2:8" s="31" customFormat="1" x14ac:dyDescent="0.2">
      <c r="B2783" s="27">
        <v>2780</v>
      </c>
      <c r="C2783" s="20" t="s">
        <v>7703</v>
      </c>
      <c r="D2783" s="20" t="s">
        <v>20</v>
      </c>
      <c r="E2783" s="20" t="s">
        <v>7704</v>
      </c>
      <c r="F2783" s="22">
        <v>45343</v>
      </c>
      <c r="G2783" s="22">
        <v>49726</v>
      </c>
      <c r="H2783" s="34">
        <v>1500</v>
      </c>
    </row>
    <row r="2784" spans="2:8" s="31" customFormat="1" x14ac:dyDescent="0.2">
      <c r="B2784" s="27">
        <v>2781</v>
      </c>
      <c r="C2784" s="20" t="s">
        <v>7735</v>
      </c>
      <c r="D2784" s="20" t="s">
        <v>20</v>
      </c>
      <c r="E2784" s="20" t="s">
        <v>7736</v>
      </c>
      <c r="F2784" s="22">
        <v>45350</v>
      </c>
      <c r="G2784" s="22">
        <v>49733</v>
      </c>
      <c r="H2784" s="34">
        <v>1500</v>
      </c>
    </row>
    <row r="2785" spans="2:8" s="31" customFormat="1" x14ac:dyDescent="0.2">
      <c r="B2785" s="27">
        <v>2782</v>
      </c>
      <c r="C2785" s="20" t="s">
        <v>7769</v>
      </c>
      <c r="D2785" s="20" t="s">
        <v>20</v>
      </c>
      <c r="E2785" s="20" t="s">
        <v>7770</v>
      </c>
      <c r="F2785" s="22">
        <v>45357</v>
      </c>
      <c r="G2785" s="22">
        <v>49740</v>
      </c>
      <c r="H2785" s="34">
        <v>2000</v>
      </c>
    </row>
    <row r="2786" spans="2:8" s="31" customFormat="1" x14ac:dyDescent="0.2">
      <c r="B2786" s="27">
        <v>2783</v>
      </c>
      <c r="C2786" s="20" t="s">
        <v>4822</v>
      </c>
      <c r="D2786" s="20" t="s">
        <v>20</v>
      </c>
      <c r="E2786" s="20" t="s">
        <v>4823</v>
      </c>
      <c r="F2786" s="22">
        <v>44412</v>
      </c>
      <c r="G2786" s="22">
        <v>49891</v>
      </c>
      <c r="H2786" s="34">
        <f>2000+3000</f>
        <v>5000</v>
      </c>
    </row>
    <row r="2787" spans="2:8" s="31" customFormat="1" x14ac:dyDescent="0.2">
      <c r="B2787" s="27">
        <v>2784</v>
      </c>
      <c r="C2787" s="20" t="s">
        <v>8513</v>
      </c>
      <c r="D2787" s="20" t="s">
        <v>20</v>
      </c>
      <c r="E2787" s="20" t="s">
        <v>8514</v>
      </c>
      <c r="F2787" s="22">
        <v>45554</v>
      </c>
      <c r="G2787" s="22">
        <v>49937</v>
      </c>
      <c r="H2787" s="34">
        <v>1500</v>
      </c>
    </row>
    <row r="2788" spans="2:8" s="31" customFormat="1" x14ac:dyDescent="0.2">
      <c r="B2788" s="27">
        <v>2785</v>
      </c>
      <c r="C2788" s="21" t="s">
        <v>10005</v>
      </c>
      <c r="D2788" s="21" t="s">
        <v>20</v>
      </c>
      <c r="E2788" s="21" t="s">
        <v>10006</v>
      </c>
      <c r="F2788" s="23">
        <v>45924</v>
      </c>
      <c r="G2788" s="23">
        <v>49942</v>
      </c>
      <c r="H2788" s="35">
        <f>1000+1000+1500+1000</f>
        <v>4500</v>
      </c>
    </row>
    <row r="2789" spans="2:8" s="31" customFormat="1" x14ac:dyDescent="0.2">
      <c r="B2789" s="27">
        <v>2786</v>
      </c>
      <c r="C2789" s="20" t="s">
        <v>8541</v>
      </c>
      <c r="D2789" s="20" t="s">
        <v>20</v>
      </c>
      <c r="E2789" s="20" t="s">
        <v>8542</v>
      </c>
      <c r="F2789" s="22">
        <v>45560</v>
      </c>
      <c r="G2789" s="22">
        <v>49943</v>
      </c>
      <c r="H2789" s="34">
        <f>1500+2000</f>
        <v>3500</v>
      </c>
    </row>
    <row r="2790" spans="2:8" s="31" customFormat="1" x14ac:dyDescent="0.2">
      <c r="B2790" s="27">
        <v>2787</v>
      </c>
      <c r="C2790" s="24" t="s">
        <v>10092</v>
      </c>
      <c r="D2790" s="24" t="s">
        <v>20</v>
      </c>
      <c r="E2790" s="24" t="s">
        <v>10093</v>
      </c>
      <c r="F2790" s="28">
        <v>45953</v>
      </c>
      <c r="G2790" s="28">
        <v>49971</v>
      </c>
      <c r="H2790" s="37">
        <f>1500+1000</f>
        <v>2500</v>
      </c>
    </row>
    <row r="2791" spans="2:8" s="31" customFormat="1" x14ac:dyDescent="0.2">
      <c r="B2791" s="27">
        <v>2788</v>
      </c>
      <c r="C2791" s="21" t="s">
        <v>10577</v>
      </c>
      <c r="D2791" s="21" t="s">
        <v>20</v>
      </c>
      <c r="E2791" s="21" t="s">
        <v>10578</v>
      </c>
      <c r="F2791" s="23">
        <v>46057</v>
      </c>
      <c r="G2791" s="23">
        <v>50075</v>
      </c>
      <c r="H2791" s="35">
        <f>1850+1850</f>
        <v>3700</v>
      </c>
    </row>
    <row r="2792" spans="2:8" s="31" customFormat="1" x14ac:dyDescent="0.2">
      <c r="B2792" s="27">
        <v>2789</v>
      </c>
      <c r="C2792" s="20" t="s">
        <v>9001</v>
      </c>
      <c r="D2792" s="20" t="s">
        <v>20</v>
      </c>
      <c r="E2792" s="20" t="s">
        <v>8516</v>
      </c>
      <c r="F2792" s="22">
        <v>45693</v>
      </c>
      <c r="G2792" s="22">
        <v>50076</v>
      </c>
      <c r="H2792" s="34">
        <f>1500+1000+1500+1000+2000</f>
        <v>7000</v>
      </c>
    </row>
    <row r="2793" spans="2:8" s="31" customFormat="1" x14ac:dyDescent="0.2">
      <c r="B2793" s="27">
        <v>2790</v>
      </c>
      <c r="C2793" s="21" t="s">
        <v>10708</v>
      </c>
      <c r="D2793" s="21" t="s">
        <v>20</v>
      </c>
      <c r="E2793" s="21" t="s">
        <v>10709</v>
      </c>
      <c r="F2793" s="23">
        <v>46078</v>
      </c>
      <c r="G2793" s="23">
        <v>50096</v>
      </c>
      <c r="H2793" s="35">
        <v>1850</v>
      </c>
    </row>
    <row r="2794" spans="2:8" s="31" customFormat="1" x14ac:dyDescent="0.2">
      <c r="B2794" s="27">
        <v>2791</v>
      </c>
      <c r="C2794" s="20" t="s">
        <v>9099</v>
      </c>
      <c r="D2794" s="20" t="s">
        <v>20</v>
      </c>
      <c r="E2794" s="20" t="s">
        <v>9100</v>
      </c>
      <c r="F2794" s="22">
        <v>45715</v>
      </c>
      <c r="G2794" s="22">
        <v>50098</v>
      </c>
      <c r="H2794" s="34">
        <f>1500+1000</f>
        <v>2500</v>
      </c>
    </row>
    <row r="2795" spans="2:8" s="31" customFormat="1" x14ac:dyDescent="0.2">
      <c r="B2795" s="27">
        <v>2792</v>
      </c>
      <c r="C2795" s="20" t="s">
        <v>7860</v>
      </c>
      <c r="D2795" s="20" t="s">
        <v>20</v>
      </c>
      <c r="E2795" s="20" t="s">
        <v>7861</v>
      </c>
      <c r="F2795" s="22">
        <v>45371</v>
      </c>
      <c r="G2795" s="22">
        <v>50119</v>
      </c>
      <c r="H2795" s="34">
        <v>3000</v>
      </c>
    </row>
    <row r="2796" spans="2:8" s="31" customFormat="1" x14ac:dyDescent="0.2">
      <c r="B2796" s="27">
        <v>2793</v>
      </c>
      <c r="C2796" s="20" t="s">
        <v>7897</v>
      </c>
      <c r="D2796" s="20" t="s">
        <v>20</v>
      </c>
      <c r="E2796" s="20" t="s">
        <v>7898</v>
      </c>
      <c r="F2796" s="22">
        <v>45373</v>
      </c>
      <c r="G2796" s="22">
        <v>50121</v>
      </c>
      <c r="H2796" s="34">
        <v>3000</v>
      </c>
    </row>
    <row r="2797" spans="2:8" s="31" customFormat="1" x14ac:dyDescent="0.2">
      <c r="B2797" s="27">
        <v>2794</v>
      </c>
      <c r="C2797" s="20" t="s">
        <v>9409</v>
      </c>
      <c r="D2797" s="20" t="s">
        <v>20</v>
      </c>
      <c r="E2797" s="20" t="s">
        <v>9410</v>
      </c>
      <c r="F2797" s="22">
        <v>45770</v>
      </c>
      <c r="G2797" s="22">
        <v>50153</v>
      </c>
      <c r="H2797" s="34">
        <f>2000+1000</f>
        <v>3000</v>
      </c>
    </row>
    <row r="2798" spans="2:8" s="31" customFormat="1" x14ac:dyDescent="0.2">
      <c r="B2798" s="27">
        <v>2795</v>
      </c>
      <c r="C2798" s="20" t="s">
        <v>9425</v>
      </c>
      <c r="D2798" s="20" t="s">
        <v>20</v>
      </c>
      <c r="E2798" s="20" t="s">
        <v>9426</v>
      </c>
      <c r="F2798" s="22">
        <v>45777</v>
      </c>
      <c r="G2798" s="22">
        <v>50160</v>
      </c>
      <c r="H2798" s="34">
        <v>2000</v>
      </c>
    </row>
    <row r="2799" spans="2:8" s="31" customFormat="1" x14ac:dyDescent="0.2">
      <c r="B2799" s="27">
        <v>2796</v>
      </c>
      <c r="C2799" s="20" t="s">
        <v>9635</v>
      </c>
      <c r="D2799" s="20" t="s">
        <v>20</v>
      </c>
      <c r="E2799" s="20" t="s">
        <v>9636</v>
      </c>
      <c r="F2799" s="22">
        <v>45833</v>
      </c>
      <c r="G2799" s="22">
        <v>50216</v>
      </c>
      <c r="H2799" s="34">
        <f>2000+1000</f>
        <v>3000</v>
      </c>
    </row>
    <row r="2800" spans="2:8" s="31" customFormat="1" x14ac:dyDescent="0.2">
      <c r="B2800" s="27">
        <v>2797</v>
      </c>
      <c r="C2800" s="20" t="s">
        <v>8515</v>
      </c>
      <c r="D2800" s="20" t="s">
        <v>20</v>
      </c>
      <c r="E2800" s="20" t="s">
        <v>8516</v>
      </c>
      <c r="F2800" s="22">
        <v>45554</v>
      </c>
      <c r="G2800" s="22">
        <v>50302</v>
      </c>
      <c r="H2800" s="34">
        <v>1500</v>
      </c>
    </row>
    <row r="2801" spans="2:8" s="31" customFormat="1" x14ac:dyDescent="0.2">
      <c r="B2801" s="27">
        <v>2798</v>
      </c>
      <c r="C2801" s="20" t="s">
        <v>8603</v>
      </c>
      <c r="D2801" s="20" t="s">
        <v>20</v>
      </c>
      <c r="E2801" s="20" t="s">
        <v>8516</v>
      </c>
      <c r="F2801" s="22">
        <v>45574</v>
      </c>
      <c r="G2801" s="22">
        <v>50322</v>
      </c>
      <c r="H2801" s="34">
        <v>1500</v>
      </c>
    </row>
    <row r="2802" spans="2:8" s="31" customFormat="1" x14ac:dyDescent="0.2">
      <c r="B2802" s="27">
        <v>2799</v>
      </c>
      <c r="C2802" s="21" t="s">
        <v>10152</v>
      </c>
      <c r="D2802" s="21" t="s">
        <v>20</v>
      </c>
      <c r="E2802" s="21" t="s">
        <v>10153</v>
      </c>
      <c r="F2802" s="23">
        <v>45973</v>
      </c>
      <c r="G2802" s="23">
        <v>50356</v>
      </c>
      <c r="H2802" s="35">
        <f>1000+1000</f>
        <v>2000</v>
      </c>
    </row>
    <row r="2803" spans="2:8" s="31" customFormat="1" x14ac:dyDescent="0.2">
      <c r="B2803" s="27">
        <v>2800</v>
      </c>
      <c r="C2803" s="20" t="s">
        <v>8886</v>
      </c>
      <c r="D2803" s="20" t="s">
        <v>20</v>
      </c>
      <c r="E2803" s="20" t="s">
        <v>8887</v>
      </c>
      <c r="F2803" s="22">
        <v>45665</v>
      </c>
      <c r="G2803" s="22">
        <v>50413</v>
      </c>
      <c r="H2803" s="34">
        <f>2000+2500+2000</f>
        <v>6500</v>
      </c>
    </row>
    <row r="2804" spans="2:8" s="31" customFormat="1" x14ac:dyDescent="0.2">
      <c r="B2804" s="27">
        <v>2801</v>
      </c>
      <c r="C2804" s="20" t="s">
        <v>9002</v>
      </c>
      <c r="D2804" s="20" t="s">
        <v>20</v>
      </c>
      <c r="E2804" s="20" t="s">
        <v>8544</v>
      </c>
      <c r="F2804" s="22">
        <v>45693</v>
      </c>
      <c r="G2804" s="22">
        <v>50441</v>
      </c>
      <c r="H2804" s="34">
        <f>1000+1000+2000+1500+2000</f>
        <v>7500</v>
      </c>
    </row>
    <row r="2805" spans="2:8" s="31" customFormat="1" x14ac:dyDescent="0.2">
      <c r="B2805" s="27">
        <v>2802</v>
      </c>
      <c r="C2805" s="20" t="s">
        <v>9101</v>
      </c>
      <c r="D2805" s="20" t="s">
        <v>20</v>
      </c>
      <c r="E2805" s="20" t="s">
        <v>9102</v>
      </c>
      <c r="F2805" s="22">
        <v>45715</v>
      </c>
      <c r="G2805" s="22">
        <v>50463</v>
      </c>
      <c r="H2805" s="34">
        <f>1500+1000</f>
        <v>2500</v>
      </c>
    </row>
    <row r="2806" spans="2:8" s="31" customFormat="1" x14ac:dyDescent="0.2">
      <c r="B2806" s="27">
        <v>2803</v>
      </c>
      <c r="C2806" s="20" t="s">
        <v>7862</v>
      </c>
      <c r="D2806" s="20" t="s">
        <v>20</v>
      </c>
      <c r="E2806" s="20" t="s">
        <v>7863</v>
      </c>
      <c r="F2806" s="22">
        <v>45371</v>
      </c>
      <c r="G2806" s="22">
        <v>50484</v>
      </c>
      <c r="H2806" s="34">
        <v>3000</v>
      </c>
    </row>
    <row r="2807" spans="2:8" s="31" customFormat="1" x14ac:dyDescent="0.2">
      <c r="B2807" s="27">
        <v>2804</v>
      </c>
      <c r="C2807" s="20" t="s">
        <v>7899</v>
      </c>
      <c r="D2807" s="20" t="s">
        <v>20</v>
      </c>
      <c r="E2807" s="20" t="s">
        <v>7863</v>
      </c>
      <c r="F2807" s="22">
        <v>45373</v>
      </c>
      <c r="G2807" s="22">
        <v>50486</v>
      </c>
      <c r="H2807" s="34">
        <v>3000</v>
      </c>
    </row>
    <row r="2808" spans="2:8" s="31" customFormat="1" x14ac:dyDescent="0.2">
      <c r="B2808" s="27">
        <v>2805</v>
      </c>
      <c r="C2808" s="20" t="s">
        <v>9411</v>
      </c>
      <c r="D2808" s="20" t="s">
        <v>20</v>
      </c>
      <c r="E2808" s="20" t="s">
        <v>9412</v>
      </c>
      <c r="F2808" s="22">
        <v>45770</v>
      </c>
      <c r="G2808" s="22">
        <v>50518</v>
      </c>
      <c r="H2808" s="34">
        <f>2000+1000</f>
        <v>3000</v>
      </c>
    </row>
    <row r="2809" spans="2:8" s="31" customFormat="1" x14ac:dyDescent="0.2">
      <c r="B2809" s="27">
        <v>2806</v>
      </c>
      <c r="C2809" s="20" t="s">
        <v>9427</v>
      </c>
      <c r="D2809" s="20" t="s">
        <v>20</v>
      </c>
      <c r="E2809" s="20" t="s">
        <v>9428</v>
      </c>
      <c r="F2809" s="22">
        <v>45777</v>
      </c>
      <c r="G2809" s="22">
        <v>50525</v>
      </c>
      <c r="H2809" s="34">
        <v>2000</v>
      </c>
    </row>
    <row r="2810" spans="2:8" s="31" customFormat="1" x14ac:dyDescent="0.2">
      <c r="B2810" s="27">
        <v>2807</v>
      </c>
      <c r="C2810" s="20" t="s">
        <v>9637</v>
      </c>
      <c r="D2810" s="20" t="s">
        <v>20</v>
      </c>
      <c r="E2810" s="20" t="s">
        <v>9638</v>
      </c>
      <c r="F2810" s="22">
        <v>45833</v>
      </c>
      <c r="G2810" s="22">
        <v>50581</v>
      </c>
      <c r="H2810" s="34">
        <f>2000+1000</f>
        <v>3000</v>
      </c>
    </row>
    <row r="2811" spans="2:8" s="31" customFormat="1" x14ac:dyDescent="0.2">
      <c r="B2811" s="27">
        <v>2808</v>
      </c>
      <c r="C2811" s="20" t="s">
        <v>8303</v>
      </c>
      <c r="D2811" s="20" t="s">
        <v>20</v>
      </c>
      <c r="E2811" s="20" t="s">
        <v>8304</v>
      </c>
      <c r="F2811" s="22">
        <v>45504</v>
      </c>
      <c r="G2811" s="22">
        <v>50617</v>
      </c>
      <c r="H2811" s="34">
        <v>1500</v>
      </c>
    </row>
    <row r="2812" spans="2:8" s="31" customFormat="1" x14ac:dyDescent="0.2">
      <c r="B2812" s="27">
        <v>2809</v>
      </c>
      <c r="C2812" s="20" t="s">
        <v>8543</v>
      </c>
      <c r="D2812" s="20" t="s">
        <v>20</v>
      </c>
      <c r="E2812" s="20" t="s">
        <v>8544</v>
      </c>
      <c r="F2812" s="22">
        <v>45560</v>
      </c>
      <c r="G2812" s="22">
        <v>50673</v>
      </c>
      <c r="H2812" s="34">
        <v>1500</v>
      </c>
    </row>
    <row r="2813" spans="2:8" s="31" customFormat="1" x14ac:dyDescent="0.2">
      <c r="B2813" s="27">
        <v>2810</v>
      </c>
      <c r="C2813" s="20" t="s">
        <v>9003</v>
      </c>
      <c r="D2813" s="20" t="s">
        <v>20</v>
      </c>
      <c r="E2813" s="20" t="s">
        <v>9004</v>
      </c>
      <c r="F2813" s="22">
        <v>45693</v>
      </c>
      <c r="G2813" s="22">
        <v>50806</v>
      </c>
      <c r="H2813" s="34">
        <f>1000+1000+1500+1000+2000</f>
        <v>6500</v>
      </c>
    </row>
    <row r="2814" spans="2:8" s="31" customFormat="1" x14ac:dyDescent="0.2">
      <c r="B2814" s="27">
        <v>2811</v>
      </c>
      <c r="C2814" s="20" t="s">
        <v>9103</v>
      </c>
      <c r="D2814" s="20" t="s">
        <v>20</v>
      </c>
      <c r="E2814" s="20" t="s">
        <v>9104</v>
      </c>
      <c r="F2814" s="22">
        <v>45715</v>
      </c>
      <c r="G2814" s="22">
        <v>50828</v>
      </c>
      <c r="H2814" s="34">
        <f>1000+1000</f>
        <v>2000</v>
      </c>
    </row>
    <row r="2815" spans="2:8" s="31" customFormat="1" x14ac:dyDescent="0.2">
      <c r="B2815" s="27">
        <v>2812</v>
      </c>
      <c r="C2815" s="20" t="s">
        <v>7900</v>
      </c>
      <c r="D2815" s="20" t="s">
        <v>20</v>
      </c>
      <c r="E2815" s="20" t="s">
        <v>7901</v>
      </c>
      <c r="F2815" s="22">
        <v>45373</v>
      </c>
      <c r="G2815" s="22">
        <v>50851</v>
      </c>
      <c r="H2815" s="34">
        <v>3000</v>
      </c>
    </row>
    <row r="2816" spans="2:8" s="31" customFormat="1" x14ac:dyDescent="0.2">
      <c r="B2816" s="27">
        <v>2813</v>
      </c>
      <c r="C2816" s="20" t="s">
        <v>7936</v>
      </c>
      <c r="D2816" s="20" t="s">
        <v>20</v>
      </c>
      <c r="E2816" s="20" t="s">
        <v>7901</v>
      </c>
      <c r="F2816" s="22">
        <v>45378</v>
      </c>
      <c r="G2816" s="22">
        <v>50856</v>
      </c>
      <c r="H2816" s="34">
        <v>2000</v>
      </c>
    </row>
    <row r="2817" spans="2:8" s="31" customFormat="1" x14ac:dyDescent="0.2">
      <c r="B2817" s="27">
        <v>2814</v>
      </c>
      <c r="C2817" s="20" t="s">
        <v>7981</v>
      </c>
      <c r="D2817" s="20" t="s">
        <v>20</v>
      </c>
      <c r="E2817" s="20" t="s">
        <v>7982</v>
      </c>
      <c r="F2817" s="22">
        <v>45385</v>
      </c>
      <c r="G2817" s="22">
        <v>50863</v>
      </c>
      <c r="H2817" s="34">
        <v>2000</v>
      </c>
    </row>
    <row r="2818" spans="2:8" s="31" customFormat="1" x14ac:dyDescent="0.2">
      <c r="B2818" s="27">
        <v>2815</v>
      </c>
      <c r="C2818" s="20" t="s">
        <v>9413</v>
      </c>
      <c r="D2818" s="20" t="s">
        <v>20</v>
      </c>
      <c r="E2818" s="20" t="s">
        <v>9414</v>
      </c>
      <c r="F2818" s="22">
        <v>45770</v>
      </c>
      <c r="G2818" s="22">
        <v>50883</v>
      </c>
      <c r="H2818" s="34">
        <f>1500+1000</f>
        <v>2500</v>
      </c>
    </row>
    <row r="2819" spans="2:8" s="31" customFormat="1" x14ac:dyDescent="0.2">
      <c r="B2819" s="27">
        <v>2816</v>
      </c>
      <c r="C2819" s="20" t="s">
        <v>9429</v>
      </c>
      <c r="D2819" s="20" t="s">
        <v>20</v>
      </c>
      <c r="E2819" s="20" t="s">
        <v>9430</v>
      </c>
      <c r="F2819" s="22">
        <v>45777</v>
      </c>
      <c r="G2819" s="22">
        <v>50890</v>
      </c>
      <c r="H2819" s="34">
        <v>1500</v>
      </c>
    </row>
    <row r="2820" spans="2:8" s="31" customFormat="1" x14ac:dyDescent="0.2">
      <c r="B2820" s="27">
        <v>2817</v>
      </c>
      <c r="C2820" s="20" t="s">
        <v>9639</v>
      </c>
      <c r="D2820" s="20" t="s">
        <v>20</v>
      </c>
      <c r="E2820" s="20" t="s">
        <v>9640</v>
      </c>
      <c r="F2820" s="22">
        <v>45833</v>
      </c>
      <c r="G2820" s="22">
        <v>50946</v>
      </c>
      <c r="H2820" s="34">
        <f>2000+1000+750</f>
        <v>3750</v>
      </c>
    </row>
    <row r="2821" spans="2:8" s="31" customFormat="1" x14ac:dyDescent="0.2">
      <c r="B2821" s="27">
        <v>2818</v>
      </c>
      <c r="C2821" s="20" t="s">
        <v>8305</v>
      </c>
      <c r="D2821" s="20" t="s">
        <v>20</v>
      </c>
      <c r="E2821" s="20" t="s">
        <v>8306</v>
      </c>
      <c r="F2821" s="22">
        <v>45504</v>
      </c>
      <c r="G2821" s="22">
        <v>50982</v>
      </c>
      <c r="H2821" s="34">
        <v>1500</v>
      </c>
    </row>
    <row r="2822" spans="2:8" s="31" customFormat="1" x14ac:dyDescent="0.2">
      <c r="B2822" s="27">
        <v>2819</v>
      </c>
      <c r="C2822" s="20" t="s">
        <v>8348</v>
      </c>
      <c r="D2822" s="20" t="s">
        <v>20</v>
      </c>
      <c r="E2822" s="20" t="s">
        <v>8349</v>
      </c>
      <c r="F2822" s="22">
        <v>45511</v>
      </c>
      <c r="G2822" s="22">
        <v>50989</v>
      </c>
      <c r="H2822" s="34">
        <f>1500+1500</f>
        <v>3000</v>
      </c>
    </row>
    <row r="2823" spans="2:8" s="31" customFormat="1" x14ac:dyDescent="0.2">
      <c r="B2823" s="27">
        <v>2820</v>
      </c>
      <c r="C2823" s="20" t="s">
        <v>8425</v>
      </c>
      <c r="D2823" s="20" t="s">
        <v>20</v>
      </c>
      <c r="E2823" s="20" t="s">
        <v>8426</v>
      </c>
      <c r="F2823" s="22">
        <v>45532</v>
      </c>
      <c r="G2823" s="22">
        <v>51010</v>
      </c>
      <c r="H2823" s="34">
        <f>1500+1500</f>
        <v>3000</v>
      </c>
    </row>
    <row r="2824" spans="2:8" s="31" customFormat="1" x14ac:dyDescent="0.2">
      <c r="B2824" s="27">
        <v>2821</v>
      </c>
      <c r="C2824" s="20" t="s">
        <v>9105</v>
      </c>
      <c r="D2824" s="20" t="s">
        <v>20</v>
      </c>
      <c r="E2824" s="20" t="s">
        <v>9106</v>
      </c>
      <c r="F2824" s="22">
        <v>45715</v>
      </c>
      <c r="G2824" s="22">
        <v>51193</v>
      </c>
      <c r="H2824" s="34">
        <f>1000+1000</f>
        <v>2000</v>
      </c>
    </row>
    <row r="2825" spans="2:8" s="31" customFormat="1" x14ac:dyDescent="0.2">
      <c r="B2825" s="27">
        <v>2822</v>
      </c>
      <c r="C2825" s="20" t="s">
        <v>9415</v>
      </c>
      <c r="D2825" s="20" t="s">
        <v>20</v>
      </c>
      <c r="E2825" s="20" t="s">
        <v>9416</v>
      </c>
      <c r="F2825" s="22">
        <v>45770</v>
      </c>
      <c r="G2825" s="22">
        <v>51249</v>
      </c>
      <c r="H2825" s="34">
        <f>1500+1000</f>
        <v>2500</v>
      </c>
    </row>
    <row r="2826" spans="2:8" s="31" customFormat="1" x14ac:dyDescent="0.2">
      <c r="B2826" s="27">
        <v>2823</v>
      </c>
      <c r="C2826" s="20" t="s">
        <v>9431</v>
      </c>
      <c r="D2826" s="20" t="s">
        <v>20</v>
      </c>
      <c r="E2826" s="20" t="s">
        <v>9432</v>
      </c>
      <c r="F2826" s="22">
        <v>45777</v>
      </c>
      <c r="G2826" s="22">
        <v>51256</v>
      </c>
      <c r="H2826" s="34">
        <v>1000</v>
      </c>
    </row>
    <row r="2827" spans="2:8" s="31" customFormat="1" x14ac:dyDescent="0.2">
      <c r="B2827" s="27">
        <v>2824</v>
      </c>
      <c r="C2827" s="20" t="s">
        <v>9641</v>
      </c>
      <c r="D2827" s="20" t="s">
        <v>20</v>
      </c>
      <c r="E2827" s="20" t="s">
        <v>9642</v>
      </c>
      <c r="F2827" s="22">
        <v>45833</v>
      </c>
      <c r="G2827" s="22">
        <v>51312</v>
      </c>
      <c r="H2827" s="34">
        <f>2000+1000+750</f>
        <v>3750</v>
      </c>
    </row>
    <row r="2828" spans="2:8" s="31" customFormat="1" x14ac:dyDescent="0.2">
      <c r="B2828" s="27">
        <v>2825</v>
      </c>
      <c r="C2828" s="20" t="s">
        <v>8388</v>
      </c>
      <c r="D2828" s="20" t="s">
        <v>20</v>
      </c>
      <c r="E2828" s="20" t="s">
        <v>8389</v>
      </c>
      <c r="F2828" s="22">
        <v>45525</v>
      </c>
      <c r="G2828" s="22">
        <v>51369</v>
      </c>
      <c r="H2828" s="34">
        <v>1500</v>
      </c>
    </row>
    <row r="2829" spans="2:8" s="31" customFormat="1" x14ac:dyDescent="0.2">
      <c r="B2829" s="27">
        <v>2826</v>
      </c>
      <c r="C2829" s="20" t="s">
        <v>8469</v>
      </c>
      <c r="D2829" s="20" t="s">
        <v>20</v>
      </c>
      <c r="E2829" s="20" t="s">
        <v>8470</v>
      </c>
      <c r="F2829" s="22">
        <v>45539</v>
      </c>
      <c r="G2829" s="22">
        <v>51383</v>
      </c>
      <c r="H2829" s="34">
        <v>1500</v>
      </c>
    </row>
    <row r="2830" spans="2:8" s="31" customFormat="1" x14ac:dyDescent="0.2">
      <c r="B2830" s="27">
        <v>2827</v>
      </c>
      <c r="C2830" s="20" t="s">
        <v>10243</v>
      </c>
      <c r="D2830" s="20" t="s">
        <v>20</v>
      </c>
      <c r="E2830" s="20" t="s">
        <v>10244</v>
      </c>
      <c r="F2830" s="22">
        <v>45994</v>
      </c>
      <c r="G2830" s="22">
        <v>51473</v>
      </c>
      <c r="H2830" s="34">
        <f>1000+1000+1500</f>
        <v>3500</v>
      </c>
    </row>
    <row r="2831" spans="2:8" s="31" customFormat="1" x14ac:dyDescent="0.2">
      <c r="B2831" s="27">
        <v>2828</v>
      </c>
      <c r="C2831" s="20" t="s">
        <v>8914</v>
      </c>
      <c r="D2831" s="20" t="s">
        <v>20</v>
      </c>
      <c r="E2831" s="20" t="s">
        <v>8915</v>
      </c>
      <c r="F2831" s="22">
        <v>45672</v>
      </c>
      <c r="G2831" s="22">
        <v>51516</v>
      </c>
      <c r="H2831" s="34">
        <v>2500</v>
      </c>
    </row>
    <row r="2832" spans="2:8" s="31" customFormat="1" x14ac:dyDescent="0.2">
      <c r="B2832" s="27">
        <v>2829</v>
      </c>
      <c r="C2832" s="20" t="s">
        <v>7937</v>
      </c>
      <c r="D2832" s="20" t="s">
        <v>20</v>
      </c>
      <c r="E2832" s="20" t="s">
        <v>7938</v>
      </c>
      <c r="F2832" s="22">
        <v>45378</v>
      </c>
      <c r="G2832" s="22">
        <v>51587</v>
      </c>
      <c r="H2832" s="34">
        <v>2000</v>
      </c>
    </row>
    <row r="2833" spans="2:8" s="31" customFormat="1" x14ac:dyDescent="0.2">
      <c r="B2833" s="27">
        <v>2830</v>
      </c>
      <c r="C2833" s="20" t="s">
        <v>7983</v>
      </c>
      <c r="D2833" s="20" t="s">
        <v>20</v>
      </c>
      <c r="E2833" s="20" t="s">
        <v>7984</v>
      </c>
      <c r="F2833" s="22">
        <v>45385</v>
      </c>
      <c r="G2833" s="22">
        <v>51594</v>
      </c>
      <c r="H2833" s="34">
        <v>2000</v>
      </c>
    </row>
    <row r="2834" spans="2:8" s="31" customFormat="1" x14ac:dyDescent="0.2">
      <c r="B2834" s="27">
        <v>2831</v>
      </c>
      <c r="C2834" s="20" t="s">
        <v>7998</v>
      </c>
      <c r="D2834" s="20" t="s">
        <v>20</v>
      </c>
      <c r="E2834" s="20" t="s">
        <v>7999</v>
      </c>
      <c r="F2834" s="22">
        <v>45392</v>
      </c>
      <c r="G2834" s="22">
        <v>51601</v>
      </c>
      <c r="H2834" s="34">
        <v>2000</v>
      </c>
    </row>
    <row r="2835" spans="2:8" s="31" customFormat="1" x14ac:dyDescent="0.2">
      <c r="B2835" s="27">
        <v>2832</v>
      </c>
      <c r="C2835" s="21" t="s">
        <v>10068</v>
      </c>
      <c r="D2835" s="21" t="s">
        <v>20</v>
      </c>
      <c r="E2835" s="21" t="s">
        <v>10069</v>
      </c>
      <c r="F2835" s="23">
        <v>45938</v>
      </c>
      <c r="G2835" s="23">
        <v>51782</v>
      </c>
      <c r="H2835" s="35">
        <f>1000+1500+1500</f>
        <v>4000</v>
      </c>
    </row>
    <row r="2836" spans="2:8" s="31" customFormat="1" x14ac:dyDescent="0.2">
      <c r="B2836" s="27">
        <v>2833</v>
      </c>
      <c r="C2836" s="20" t="s">
        <v>7939</v>
      </c>
      <c r="D2836" s="20" t="s">
        <v>20</v>
      </c>
      <c r="E2836" s="20" t="s">
        <v>7940</v>
      </c>
      <c r="F2836" s="22">
        <v>45378</v>
      </c>
      <c r="G2836" s="22">
        <v>51952</v>
      </c>
      <c r="H2836" s="34">
        <v>2000</v>
      </c>
    </row>
    <row r="2837" spans="2:8" s="31" customFormat="1" x14ac:dyDescent="0.2">
      <c r="B2837" s="27">
        <v>2834</v>
      </c>
      <c r="C2837" s="20" t="s">
        <v>7985</v>
      </c>
      <c r="D2837" s="20" t="s">
        <v>20</v>
      </c>
      <c r="E2837" s="20" t="s">
        <v>7986</v>
      </c>
      <c r="F2837" s="22">
        <v>45385</v>
      </c>
      <c r="G2837" s="22">
        <v>51959</v>
      </c>
      <c r="H2837" s="34">
        <v>2000</v>
      </c>
    </row>
    <row r="2838" spans="2:8" s="31" customFormat="1" x14ac:dyDescent="0.2">
      <c r="B2838" s="27">
        <v>2835</v>
      </c>
      <c r="C2838" s="20" t="s">
        <v>8000</v>
      </c>
      <c r="D2838" s="20" t="s">
        <v>20</v>
      </c>
      <c r="E2838" s="20" t="s">
        <v>7986</v>
      </c>
      <c r="F2838" s="22">
        <v>45392</v>
      </c>
      <c r="G2838" s="22">
        <v>51966</v>
      </c>
      <c r="H2838" s="34">
        <v>2000</v>
      </c>
    </row>
    <row r="2839" spans="2:8" s="31" customFormat="1" x14ac:dyDescent="0.2">
      <c r="B2839" s="27">
        <v>2836</v>
      </c>
      <c r="C2839" s="21" t="s">
        <v>10070</v>
      </c>
      <c r="D2839" s="21" t="s">
        <v>20</v>
      </c>
      <c r="E2839" s="21" t="s">
        <v>10071</v>
      </c>
      <c r="F2839" s="23">
        <v>45938</v>
      </c>
      <c r="G2839" s="23">
        <v>52147</v>
      </c>
      <c r="H2839" s="35">
        <f>1000+1000</f>
        <v>2000</v>
      </c>
    </row>
    <row r="2840" spans="2:8" s="31" customFormat="1" x14ac:dyDescent="0.2">
      <c r="B2840" s="27">
        <v>2837</v>
      </c>
      <c r="C2840" s="20" t="s">
        <v>8888</v>
      </c>
      <c r="D2840" s="20" t="s">
        <v>20</v>
      </c>
      <c r="E2840" s="20" t="s">
        <v>8889</v>
      </c>
      <c r="F2840" s="22">
        <v>45665</v>
      </c>
      <c r="G2840" s="22">
        <v>52239</v>
      </c>
      <c r="H2840" s="34">
        <f>2000+2500</f>
        <v>4500</v>
      </c>
    </row>
    <row r="2841" spans="2:8" s="31" customFormat="1" x14ac:dyDescent="0.2">
      <c r="B2841" s="27">
        <v>2838</v>
      </c>
      <c r="C2841" s="20" t="s">
        <v>8517</v>
      </c>
      <c r="D2841" s="20" t="s">
        <v>20</v>
      </c>
      <c r="E2841" s="20" t="s">
        <v>8518</v>
      </c>
      <c r="F2841" s="22">
        <v>45554</v>
      </c>
      <c r="G2841" s="22">
        <v>52493</v>
      </c>
      <c r="H2841" s="34">
        <v>1500</v>
      </c>
    </row>
    <row r="2842" spans="2:8" s="31" customFormat="1" x14ac:dyDescent="0.2">
      <c r="B2842" s="27">
        <v>2839</v>
      </c>
      <c r="C2842" s="20" t="s">
        <v>8545</v>
      </c>
      <c r="D2842" s="20" t="s">
        <v>20</v>
      </c>
      <c r="E2842" s="20" t="s">
        <v>8546</v>
      </c>
      <c r="F2842" s="22">
        <v>45560</v>
      </c>
      <c r="G2842" s="22">
        <v>52499</v>
      </c>
      <c r="H2842" s="34">
        <v>1500</v>
      </c>
    </row>
    <row r="2843" spans="2:8" s="31" customFormat="1" x14ac:dyDescent="0.2">
      <c r="B2843" s="27">
        <v>2840</v>
      </c>
      <c r="C2843" s="20" t="s">
        <v>8916</v>
      </c>
      <c r="D2843" s="20" t="s">
        <v>20</v>
      </c>
      <c r="E2843" s="20" t="s">
        <v>8917</v>
      </c>
      <c r="F2843" s="22">
        <v>45672</v>
      </c>
      <c r="G2843" s="22">
        <v>52611</v>
      </c>
      <c r="H2843" s="34">
        <v>2500</v>
      </c>
    </row>
    <row r="2844" spans="2:8" s="31" customFormat="1" x14ac:dyDescent="0.2">
      <c r="B2844" s="27">
        <v>2841</v>
      </c>
      <c r="C2844" s="20" t="s">
        <v>7941</v>
      </c>
      <c r="D2844" s="20" t="s">
        <v>20</v>
      </c>
      <c r="E2844" s="20" t="s">
        <v>7942</v>
      </c>
      <c r="F2844" s="22">
        <v>45378</v>
      </c>
      <c r="G2844" s="22">
        <v>52683</v>
      </c>
      <c r="H2844" s="34">
        <v>2000</v>
      </c>
    </row>
    <row r="2845" spans="2:8" s="31" customFormat="1" x14ac:dyDescent="0.2">
      <c r="B2845" s="27">
        <v>2842</v>
      </c>
      <c r="C2845" s="20" t="s">
        <v>8307</v>
      </c>
      <c r="D2845" s="20" t="s">
        <v>20</v>
      </c>
      <c r="E2845" s="20" t="s">
        <v>8308</v>
      </c>
      <c r="F2845" s="22">
        <v>45504</v>
      </c>
      <c r="G2845" s="22">
        <v>52809</v>
      </c>
      <c r="H2845" s="34">
        <v>1500</v>
      </c>
    </row>
    <row r="2846" spans="2:8" s="31" customFormat="1" x14ac:dyDescent="0.2">
      <c r="B2846" s="27">
        <v>2843</v>
      </c>
      <c r="C2846" s="20" t="s">
        <v>8350</v>
      </c>
      <c r="D2846" s="20" t="s">
        <v>20</v>
      </c>
      <c r="E2846" s="20" t="s">
        <v>8351</v>
      </c>
      <c r="F2846" s="22">
        <v>45511</v>
      </c>
      <c r="G2846" s="22">
        <v>52816</v>
      </c>
      <c r="H2846" s="34">
        <f>1500+1500</f>
        <v>3000</v>
      </c>
    </row>
    <row r="2847" spans="2:8" s="31" customFormat="1" x14ac:dyDescent="0.2">
      <c r="B2847" s="27">
        <v>2844</v>
      </c>
      <c r="C2847" s="20" t="s">
        <v>8427</v>
      </c>
      <c r="D2847" s="20" t="s">
        <v>20</v>
      </c>
      <c r="E2847" s="20" t="s">
        <v>8428</v>
      </c>
      <c r="F2847" s="22">
        <v>45532</v>
      </c>
      <c r="G2847" s="22">
        <v>52837</v>
      </c>
      <c r="H2847" s="34">
        <f>1500+1500</f>
        <v>3000</v>
      </c>
    </row>
    <row r="2848" spans="2:8" s="31" customFormat="1" x14ac:dyDescent="0.2">
      <c r="B2848" s="27">
        <v>2845</v>
      </c>
      <c r="C2848" s="20" t="s">
        <v>9684</v>
      </c>
      <c r="D2848" s="20" t="s">
        <v>20</v>
      </c>
      <c r="E2848" s="20" t="s">
        <v>9670</v>
      </c>
      <c r="F2848" s="22">
        <v>45840</v>
      </c>
      <c r="G2848" s="22">
        <v>53145</v>
      </c>
      <c r="H2848" s="34">
        <v>2000</v>
      </c>
    </row>
    <row r="2849" spans="2:8" s="31" customFormat="1" x14ac:dyDescent="0.2">
      <c r="B2849" s="27">
        <v>2846</v>
      </c>
      <c r="C2849" s="20" t="s">
        <v>9702</v>
      </c>
      <c r="D2849" s="20" t="s">
        <v>20</v>
      </c>
      <c r="E2849" s="20" t="s">
        <v>9703</v>
      </c>
      <c r="F2849" s="22">
        <v>45847</v>
      </c>
      <c r="G2849" s="22">
        <v>53152</v>
      </c>
      <c r="H2849" s="34">
        <f>2000+1000+1000</f>
        <v>4000</v>
      </c>
    </row>
    <row r="2850" spans="2:8" s="31" customFormat="1" x14ac:dyDescent="0.2">
      <c r="B2850" s="27">
        <v>2847</v>
      </c>
      <c r="C2850" s="20" t="s">
        <v>8390</v>
      </c>
      <c r="D2850" s="20" t="s">
        <v>20</v>
      </c>
      <c r="E2850" s="20" t="s">
        <v>8391</v>
      </c>
      <c r="F2850" s="22">
        <v>45525</v>
      </c>
      <c r="G2850" s="22">
        <v>53195</v>
      </c>
      <c r="H2850" s="34">
        <v>1500</v>
      </c>
    </row>
    <row r="2851" spans="2:8" s="31" customFormat="1" x14ac:dyDescent="0.2">
      <c r="B2851" s="27">
        <v>2848</v>
      </c>
      <c r="C2851" s="20" t="s">
        <v>8471</v>
      </c>
      <c r="D2851" s="20" t="s">
        <v>20</v>
      </c>
      <c r="E2851" s="20" t="s">
        <v>8472</v>
      </c>
      <c r="F2851" s="22">
        <v>45539</v>
      </c>
      <c r="G2851" s="22">
        <v>53209</v>
      </c>
      <c r="H2851" s="34">
        <v>1500</v>
      </c>
    </row>
    <row r="2852" spans="2:8" s="31" customFormat="1" x14ac:dyDescent="0.2">
      <c r="B2852" s="27">
        <v>2849</v>
      </c>
      <c r="C2852" s="21" t="s">
        <v>10286</v>
      </c>
      <c r="D2852" s="21" t="s">
        <v>20</v>
      </c>
      <c r="E2852" s="21" t="s">
        <v>10287</v>
      </c>
      <c r="F2852" s="23">
        <v>46001</v>
      </c>
      <c r="G2852" s="23">
        <v>53306</v>
      </c>
      <c r="H2852" s="35">
        <v>1000</v>
      </c>
    </row>
    <row r="2853" spans="2:8" s="31" customFormat="1" x14ac:dyDescent="0.2">
      <c r="B2853" s="27">
        <v>2850</v>
      </c>
      <c r="C2853" s="20" t="s">
        <v>9685</v>
      </c>
      <c r="D2853" s="20" t="s">
        <v>20</v>
      </c>
      <c r="E2853" s="20" t="s">
        <v>9671</v>
      </c>
      <c r="F2853" s="22">
        <v>45840</v>
      </c>
      <c r="G2853" s="22">
        <v>53510</v>
      </c>
      <c r="H2853" s="34">
        <v>2000</v>
      </c>
    </row>
    <row r="2854" spans="2:8" s="31" customFormat="1" x14ac:dyDescent="0.2">
      <c r="B2854" s="27">
        <v>2851</v>
      </c>
      <c r="C2854" s="20" t="s">
        <v>9704</v>
      </c>
      <c r="D2854" s="20" t="s">
        <v>20</v>
      </c>
      <c r="E2854" s="20" t="s">
        <v>9705</v>
      </c>
      <c r="F2854" s="22">
        <v>45847</v>
      </c>
      <c r="G2854" s="22">
        <v>53517</v>
      </c>
      <c r="H2854" s="34">
        <f>2000+1000+1000</f>
        <v>4000</v>
      </c>
    </row>
    <row r="2855" spans="2:8" s="31" customFormat="1" x14ac:dyDescent="0.2">
      <c r="B2855" s="27">
        <v>2852</v>
      </c>
      <c r="C2855" s="20" t="s">
        <v>9686</v>
      </c>
      <c r="D2855" s="20" t="s">
        <v>20</v>
      </c>
      <c r="E2855" s="20" t="s">
        <v>9672</v>
      </c>
      <c r="F2855" s="22">
        <v>45840</v>
      </c>
      <c r="G2855" s="22">
        <v>53875</v>
      </c>
      <c r="H2855" s="34">
        <v>2000</v>
      </c>
    </row>
    <row r="2856" spans="2:8" s="31" customFormat="1" x14ac:dyDescent="0.2">
      <c r="B2856" s="27">
        <v>2853</v>
      </c>
      <c r="C2856" s="21" t="s">
        <v>9721</v>
      </c>
      <c r="D2856" s="21" t="s">
        <v>20</v>
      </c>
      <c r="E2856" s="21" t="s">
        <v>9722</v>
      </c>
      <c r="F2856" s="22">
        <v>45854</v>
      </c>
      <c r="G2856" s="22">
        <v>53889</v>
      </c>
      <c r="H2856" s="35">
        <f>1500+1000</f>
        <v>2500</v>
      </c>
    </row>
    <row r="2857" spans="2:8" s="31" customFormat="1" x14ac:dyDescent="0.2">
      <c r="B2857" s="27">
        <v>2854</v>
      </c>
      <c r="C2857" s="21" t="s">
        <v>9723</v>
      </c>
      <c r="D2857" s="21" t="s">
        <v>20</v>
      </c>
      <c r="E2857" s="21" t="s">
        <v>9724</v>
      </c>
      <c r="F2857" s="22">
        <v>45854</v>
      </c>
      <c r="G2857" s="22">
        <v>54255</v>
      </c>
      <c r="H2857" s="35">
        <f>1500+1000</f>
        <v>2500</v>
      </c>
    </row>
    <row r="2858" spans="2:8" s="31" customFormat="1" x14ac:dyDescent="0.2">
      <c r="B2858" s="27">
        <v>2855</v>
      </c>
      <c r="C2858" s="21" t="s">
        <v>9725</v>
      </c>
      <c r="D2858" s="21" t="s">
        <v>20</v>
      </c>
      <c r="E2858" s="21" t="s">
        <v>9726</v>
      </c>
      <c r="F2858" s="22">
        <v>45854</v>
      </c>
      <c r="G2858" s="22">
        <v>54620</v>
      </c>
      <c r="H2858" s="35">
        <f>1500+1000</f>
        <v>2500</v>
      </c>
    </row>
    <row r="2859" spans="2:8" s="31" customFormat="1" x14ac:dyDescent="0.2">
      <c r="B2859" s="27">
        <v>2856</v>
      </c>
      <c r="C2859" s="20" t="s">
        <v>8352</v>
      </c>
      <c r="D2859" s="20" t="s">
        <v>20</v>
      </c>
      <c r="E2859" s="20" t="s">
        <v>8353</v>
      </c>
      <c r="F2859" s="22">
        <v>45511</v>
      </c>
      <c r="G2859" s="22">
        <v>54642</v>
      </c>
      <c r="H2859" s="34">
        <f>1500+1500</f>
        <v>3000</v>
      </c>
    </row>
    <row r="2860" spans="2:8" s="31" customFormat="1" x14ac:dyDescent="0.2">
      <c r="B2860" s="27">
        <v>2857</v>
      </c>
      <c r="C2860" s="20" t="s">
        <v>8429</v>
      </c>
      <c r="D2860" s="20" t="s">
        <v>20</v>
      </c>
      <c r="E2860" s="20" t="s">
        <v>8430</v>
      </c>
      <c r="F2860" s="22">
        <v>45532</v>
      </c>
      <c r="G2860" s="22">
        <v>54663</v>
      </c>
      <c r="H2860" s="34">
        <f>1500+1500</f>
        <v>3000</v>
      </c>
    </row>
    <row r="2861" spans="2:8" s="31" customFormat="1" x14ac:dyDescent="0.2">
      <c r="B2861" s="27">
        <v>2858</v>
      </c>
      <c r="C2861" s="21" t="s">
        <v>9727</v>
      </c>
      <c r="D2861" s="21" t="s">
        <v>20</v>
      </c>
      <c r="E2861" s="21" t="s">
        <v>9728</v>
      </c>
      <c r="F2861" s="22">
        <v>45854</v>
      </c>
      <c r="G2861" s="22">
        <v>54985</v>
      </c>
      <c r="H2861" s="35">
        <f>1500+1000+1500</f>
        <v>4000</v>
      </c>
    </row>
    <row r="2862" spans="2:8" s="31" customFormat="1" x14ac:dyDescent="0.2">
      <c r="B2862" s="27">
        <v>2859</v>
      </c>
      <c r="C2862" s="20" t="s">
        <v>8392</v>
      </c>
      <c r="D2862" s="20" t="s">
        <v>20</v>
      </c>
      <c r="E2862" s="20" t="s">
        <v>8393</v>
      </c>
      <c r="F2862" s="22">
        <v>45525</v>
      </c>
      <c r="G2862" s="22">
        <v>55021</v>
      </c>
      <c r="H2862" s="34">
        <v>1500</v>
      </c>
    </row>
    <row r="2863" spans="2:8" s="31" customFormat="1" x14ac:dyDescent="0.2">
      <c r="B2863" s="27">
        <v>2860</v>
      </c>
      <c r="C2863" s="20" t="s">
        <v>8473</v>
      </c>
      <c r="D2863" s="20" t="s">
        <v>20</v>
      </c>
      <c r="E2863" s="20" t="s">
        <v>8474</v>
      </c>
      <c r="F2863" s="22">
        <v>45539</v>
      </c>
      <c r="G2863" s="22">
        <v>55035</v>
      </c>
      <c r="H2863" s="34">
        <v>1500</v>
      </c>
    </row>
    <row r="2864" spans="2:8" s="31" customFormat="1" x14ac:dyDescent="0.2">
      <c r="B2864" s="27">
        <v>2861</v>
      </c>
      <c r="C2864" s="24" t="s">
        <v>10090</v>
      </c>
      <c r="D2864" s="24" t="s">
        <v>20</v>
      </c>
      <c r="E2864" s="24" t="s">
        <v>10091</v>
      </c>
      <c r="F2864" s="28">
        <v>45953</v>
      </c>
      <c r="G2864" s="28">
        <v>55084</v>
      </c>
      <c r="H2864" s="37">
        <v>1000</v>
      </c>
    </row>
    <row r="2865" spans="2:8" s="31" customFormat="1" x14ac:dyDescent="0.2">
      <c r="B2865" s="27">
        <v>2862</v>
      </c>
      <c r="C2865" s="21" t="s">
        <v>9805</v>
      </c>
      <c r="D2865" s="21" t="s">
        <v>20</v>
      </c>
      <c r="E2865" s="21" t="s">
        <v>9806</v>
      </c>
      <c r="F2865" s="23">
        <v>45875</v>
      </c>
      <c r="G2865" s="23">
        <v>56467</v>
      </c>
      <c r="H2865" s="35">
        <f>1000+1000</f>
        <v>2000</v>
      </c>
    </row>
    <row r="2866" spans="2:8" s="31" customFormat="1" x14ac:dyDescent="0.2">
      <c r="B2866" s="27">
        <v>2863</v>
      </c>
      <c r="C2866" s="21" t="s">
        <v>9807</v>
      </c>
      <c r="D2866" s="21" t="s">
        <v>20</v>
      </c>
      <c r="E2866" s="21" t="s">
        <v>9808</v>
      </c>
      <c r="F2866" s="23">
        <v>45875</v>
      </c>
      <c r="G2866" s="23">
        <v>56832</v>
      </c>
      <c r="H2866" s="35">
        <f>1000+1000+1000</f>
        <v>3000</v>
      </c>
    </row>
    <row r="2867" spans="2:8" s="31" customFormat="1" x14ac:dyDescent="0.2">
      <c r="B2867" s="27">
        <v>2864</v>
      </c>
      <c r="C2867" s="20" t="s">
        <v>517</v>
      </c>
      <c r="D2867" s="20" t="s">
        <v>23</v>
      </c>
      <c r="E2867" s="20" t="s">
        <v>518</v>
      </c>
      <c r="F2867" s="22">
        <v>42487</v>
      </c>
      <c r="G2867" s="22">
        <v>46139</v>
      </c>
      <c r="H2867" s="34">
        <v>50</v>
      </c>
    </row>
    <row r="2868" spans="2:8" s="31" customFormat="1" x14ac:dyDescent="0.2">
      <c r="B2868" s="27">
        <v>2865</v>
      </c>
      <c r="C2868" s="20" t="s">
        <v>631</v>
      </c>
      <c r="D2868" s="20" t="s">
        <v>23</v>
      </c>
      <c r="E2868" s="20" t="s">
        <v>632</v>
      </c>
      <c r="F2868" s="22">
        <v>42591</v>
      </c>
      <c r="G2868" s="22">
        <v>46243</v>
      </c>
      <c r="H2868" s="34">
        <v>100</v>
      </c>
    </row>
    <row r="2869" spans="2:8" s="31" customFormat="1" x14ac:dyDescent="0.2">
      <c r="B2869" s="27">
        <v>2866</v>
      </c>
      <c r="C2869" s="20" t="s">
        <v>659</v>
      </c>
      <c r="D2869" s="20" t="s">
        <v>23</v>
      </c>
      <c r="E2869" s="20" t="s">
        <v>660</v>
      </c>
      <c r="F2869" s="22">
        <v>42606</v>
      </c>
      <c r="G2869" s="22">
        <v>46258</v>
      </c>
      <c r="H2869" s="34">
        <v>100</v>
      </c>
    </row>
    <row r="2870" spans="2:8" s="31" customFormat="1" x14ac:dyDescent="0.2">
      <c r="B2870" s="27">
        <v>2867</v>
      </c>
      <c r="C2870" s="20" t="s">
        <v>683</v>
      </c>
      <c r="D2870" s="20" t="s">
        <v>23</v>
      </c>
      <c r="E2870" s="20" t="s">
        <v>684</v>
      </c>
      <c r="F2870" s="22">
        <v>42627</v>
      </c>
      <c r="G2870" s="22">
        <v>46279</v>
      </c>
      <c r="H2870" s="34">
        <v>50</v>
      </c>
    </row>
    <row r="2871" spans="2:8" s="31" customFormat="1" x14ac:dyDescent="0.2">
      <c r="B2871" s="27">
        <v>2868</v>
      </c>
      <c r="C2871" s="20" t="s">
        <v>737</v>
      </c>
      <c r="D2871" s="20" t="s">
        <v>23</v>
      </c>
      <c r="E2871" s="20" t="s">
        <v>738</v>
      </c>
      <c r="F2871" s="22">
        <v>42656</v>
      </c>
      <c r="G2871" s="22">
        <v>46308</v>
      </c>
      <c r="H2871" s="34">
        <v>100</v>
      </c>
    </row>
    <row r="2872" spans="2:8" s="31" customFormat="1" x14ac:dyDescent="0.2">
      <c r="B2872" s="27">
        <v>2869</v>
      </c>
      <c r="C2872" s="20" t="s">
        <v>762</v>
      </c>
      <c r="D2872" s="20" t="s">
        <v>23</v>
      </c>
      <c r="E2872" s="20" t="s">
        <v>763</v>
      </c>
      <c r="F2872" s="22">
        <v>42669</v>
      </c>
      <c r="G2872" s="22">
        <v>46321</v>
      </c>
      <c r="H2872" s="34">
        <v>60</v>
      </c>
    </row>
    <row r="2873" spans="2:8" s="31" customFormat="1" x14ac:dyDescent="0.2">
      <c r="B2873" s="27">
        <v>2870</v>
      </c>
      <c r="C2873" s="20" t="s">
        <v>800</v>
      </c>
      <c r="D2873" s="20" t="s">
        <v>23</v>
      </c>
      <c r="E2873" s="20" t="s">
        <v>801</v>
      </c>
      <c r="F2873" s="22">
        <v>42683</v>
      </c>
      <c r="G2873" s="22">
        <v>46335</v>
      </c>
      <c r="H2873" s="34">
        <v>90</v>
      </c>
    </row>
    <row r="2874" spans="2:8" s="31" customFormat="1" x14ac:dyDescent="0.2">
      <c r="B2874" s="27">
        <v>2871</v>
      </c>
      <c r="C2874" s="20" t="s">
        <v>982</v>
      </c>
      <c r="D2874" s="20" t="s">
        <v>23</v>
      </c>
      <c r="E2874" s="20" t="s">
        <v>983</v>
      </c>
      <c r="F2874" s="22">
        <v>42781</v>
      </c>
      <c r="G2874" s="22">
        <v>46433</v>
      </c>
      <c r="H2874" s="34">
        <v>80</v>
      </c>
    </row>
    <row r="2875" spans="2:8" s="31" customFormat="1" x14ac:dyDescent="0.2">
      <c r="B2875" s="27">
        <v>2872</v>
      </c>
      <c r="C2875" s="20" t="s">
        <v>1167</v>
      </c>
      <c r="D2875" s="20" t="s">
        <v>23</v>
      </c>
      <c r="E2875" s="20" t="s">
        <v>1168</v>
      </c>
      <c r="F2875" s="22">
        <v>42900</v>
      </c>
      <c r="G2875" s="22">
        <v>46552</v>
      </c>
      <c r="H2875" s="34">
        <v>300</v>
      </c>
    </row>
    <row r="2876" spans="2:8" s="31" customFormat="1" x14ac:dyDescent="0.2">
      <c r="B2876" s="27">
        <v>2873</v>
      </c>
      <c r="C2876" s="20" t="s">
        <v>1571</v>
      </c>
      <c r="D2876" s="20" t="s">
        <v>23</v>
      </c>
      <c r="E2876" s="20" t="s">
        <v>1572</v>
      </c>
      <c r="F2876" s="22">
        <v>43117</v>
      </c>
      <c r="G2876" s="22">
        <v>46769</v>
      </c>
      <c r="H2876" s="34">
        <v>150</v>
      </c>
    </row>
    <row r="2877" spans="2:8" s="31" customFormat="1" x14ac:dyDescent="0.2">
      <c r="B2877" s="27">
        <v>2874</v>
      </c>
      <c r="C2877" s="20" t="s">
        <v>1607</v>
      </c>
      <c r="D2877" s="20" t="s">
        <v>23</v>
      </c>
      <c r="E2877" s="20" t="s">
        <v>1572</v>
      </c>
      <c r="F2877" s="22">
        <v>43131</v>
      </c>
      <c r="G2877" s="22">
        <v>46783</v>
      </c>
      <c r="H2877" s="34">
        <v>75</v>
      </c>
    </row>
    <row r="2878" spans="2:8" s="31" customFormat="1" x14ac:dyDescent="0.2">
      <c r="B2878" s="27">
        <v>2875</v>
      </c>
      <c r="C2878" s="20" t="s">
        <v>1777</v>
      </c>
      <c r="D2878" s="20" t="s">
        <v>23</v>
      </c>
      <c r="E2878" s="20" t="s">
        <v>1778</v>
      </c>
      <c r="F2878" s="22">
        <v>43201</v>
      </c>
      <c r="G2878" s="22">
        <v>46854</v>
      </c>
      <c r="H2878" s="34">
        <v>350</v>
      </c>
    </row>
    <row r="2879" spans="2:8" s="31" customFormat="1" x14ac:dyDescent="0.2">
      <c r="B2879" s="27">
        <v>2876</v>
      </c>
      <c r="C2879" s="20" t="s">
        <v>2109</v>
      </c>
      <c r="D2879" s="20" t="s">
        <v>23</v>
      </c>
      <c r="E2879" s="20" t="s">
        <v>2110</v>
      </c>
      <c r="F2879" s="22">
        <v>43410</v>
      </c>
      <c r="G2879" s="22">
        <v>47063</v>
      </c>
      <c r="H2879" s="34">
        <v>50</v>
      </c>
    </row>
    <row r="2880" spans="2:8" s="31" customFormat="1" x14ac:dyDescent="0.2">
      <c r="B2880" s="27">
        <v>2877</v>
      </c>
      <c r="C2880" s="20" t="s">
        <v>2214</v>
      </c>
      <c r="D2880" s="20" t="s">
        <v>23</v>
      </c>
      <c r="E2880" s="20" t="s">
        <v>2215</v>
      </c>
      <c r="F2880" s="22">
        <v>43460</v>
      </c>
      <c r="G2880" s="22">
        <v>47113</v>
      </c>
      <c r="H2880" s="34">
        <v>100</v>
      </c>
    </row>
    <row r="2881" spans="2:8" s="31" customFormat="1" x14ac:dyDescent="0.2">
      <c r="B2881" s="27">
        <v>2878</v>
      </c>
      <c r="C2881" s="20" t="s">
        <v>2318</v>
      </c>
      <c r="D2881" s="20" t="s">
        <v>23</v>
      </c>
      <c r="E2881" s="20" t="s">
        <v>2319</v>
      </c>
      <c r="F2881" s="22">
        <v>43502</v>
      </c>
      <c r="G2881" s="22">
        <v>47155</v>
      </c>
      <c r="H2881" s="34">
        <v>200</v>
      </c>
    </row>
    <row r="2882" spans="2:8" s="31" customFormat="1" x14ac:dyDescent="0.2">
      <c r="B2882" s="27">
        <v>2879</v>
      </c>
      <c r="C2882" s="20" t="s">
        <v>2394</v>
      </c>
      <c r="D2882" s="20" t="s">
        <v>23</v>
      </c>
      <c r="E2882" s="20" t="s">
        <v>2395</v>
      </c>
      <c r="F2882" s="22">
        <v>43530</v>
      </c>
      <c r="G2882" s="22">
        <v>47183</v>
      </c>
      <c r="H2882" s="34">
        <v>150</v>
      </c>
    </row>
    <row r="2883" spans="2:8" s="31" customFormat="1" x14ac:dyDescent="0.2">
      <c r="B2883" s="27">
        <v>2880</v>
      </c>
      <c r="C2883" s="20" t="s">
        <v>2456</v>
      </c>
      <c r="D2883" s="20" t="s">
        <v>23</v>
      </c>
      <c r="E2883" s="20" t="s">
        <v>2457</v>
      </c>
      <c r="F2883" s="22">
        <v>43551</v>
      </c>
      <c r="G2883" s="22">
        <v>47204</v>
      </c>
      <c r="H2883" s="34">
        <v>120</v>
      </c>
    </row>
    <row r="2884" spans="2:8" s="31" customFormat="1" x14ac:dyDescent="0.2">
      <c r="B2884" s="27">
        <v>2881</v>
      </c>
      <c r="C2884" s="20" t="s">
        <v>2511</v>
      </c>
      <c r="D2884" s="20" t="s">
        <v>23</v>
      </c>
      <c r="E2884" s="20" t="s">
        <v>2512</v>
      </c>
      <c r="F2884" s="22">
        <v>43579</v>
      </c>
      <c r="G2884" s="22">
        <v>47232</v>
      </c>
      <c r="H2884" s="34">
        <v>203</v>
      </c>
    </row>
    <row r="2885" spans="2:8" s="31" customFormat="1" x14ac:dyDescent="0.2">
      <c r="B2885" s="27">
        <v>2882</v>
      </c>
      <c r="C2885" s="20" t="s">
        <v>2571</v>
      </c>
      <c r="D2885" s="20" t="s">
        <v>23</v>
      </c>
      <c r="E2885" s="20" t="s">
        <v>2572</v>
      </c>
      <c r="F2885" s="22">
        <v>43637</v>
      </c>
      <c r="G2885" s="22">
        <v>47290</v>
      </c>
      <c r="H2885" s="34">
        <v>400</v>
      </c>
    </row>
    <row r="2886" spans="2:8" s="31" customFormat="1" x14ac:dyDescent="0.2">
      <c r="B2886" s="27">
        <v>2883</v>
      </c>
      <c r="C2886" s="20" t="s">
        <v>2721</v>
      </c>
      <c r="D2886" s="20" t="s">
        <v>23</v>
      </c>
      <c r="E2886" s="20" t="s">
        <v>2722</v>
      </c>
      <c r="F2886" s="22">
        <v>43691</v>
      </c>
      <c r="G2886" s="22">
        <v>47344</v>
      </c>
      <c r="H2886" s="34">
        <v>200</v>
      </c>
    </row>
    <row r="2887" spans="2:8" s="31" customFormat="1" x14ac:dyDescent="0.2">
      <c r="B2887" s="27">
        <v>2884</v>
      </c>
      <c r="C2887" s="20" t="s">
        <v>3190</v>
      </c>
      <c r="D2887" s="20" t="s">
        <v>23</v>
      </c>
      <c r="E2887" s="20" t="s">
        <v>3191</v>
      </c>
      <c r="F2887" s="22">
        <v>43879</v>
      </c>
      <c r="G2887" s="22">
        <v>47532</v>
      </c>
      <c r="H2887" s="34">
        <v>300</v>
      </c>
    </row>
    <row r="2888" spans="2:8" s="31" customFormat="1" x14ac:dyDescent="0.2">
      <c r="B2888" s="27">
        <v>2885</v>
      </c>
      <c r="C2888" s="20" t="s">
        <v>3220</v>
      </c>
      <c r="D2888" s="20" t="s">
        <v>23</v>
      </c>
      <c r="E2888" s="20" t="s">
        <v>3221</v>
      </c>
      <c r="F2888" s="22">
        <v>43887</v>
      </c>
      <c r="G2888" s="22">
        <v>47540</v>
      </c>
      <c r="H2888" s="34">
        <v>100</v>
      </c>
    </row>
    <row r="2889" spans="2:8" s="31" customFormat="1" x14ac:dyDescent="0.2">
      <c r="B2889" s="27">
        <v>2886</v>
      </c>
      <c r="C2889" s="20" t="s">
        <v>3256</v>
      </c>
      <c r="D2889" s="20" t="s">
        <v>23</v>
      </c>
      <c r="E2889" s="20" t="s">
        <v>3257</v>
      </c>
      <c r="F2889" s="22">
        <v>43894</v>
      </c>
      <c r="G2889" s="22">
        <v>47546</v>
      </c>
      <c r="H2889" s="34">
        <v>191</v>
      </c>
    </row>
    <row r="2890" spans="2:8" s="31" customFormat="1" x14ac:dyDescent="0.2">
      <c r="B2890" s="27">
        <v>2887</v>
      </c>
      <c r="C2890" s="20" t="s">
        <v>3282</v>
      </c>
      <c r="D2890" s="20" t="s">
        <v>23</v>
      </c>
      <c r="E2890" s="20" t="s">
        <v>3283</v>
      </c>
      <c r="F2890" s="22">
        <v>43901</v>
      </c>
      <c r="G2890" s="22">
        <v>47553</v>
      </c>
      <c r="H2890" s="34">
        <v>363</v>
      </c>
    </row>
    <row r="2891" spans="2:8" s="31" customFormat="1" x14ac:dyDescent="0.2">
      <c r="B2891" s="27">
        <v>2888</v>
      </c>
      <c r="C2891" s="20" t="s">
        <v>3434</v>
      </c>
      <c r="D2891" s="20" t="s">
        <v>23</v>
      </c>
      <c r="E2891" s="20" t="s">
        <v>3435</v>
      </c>
      <c r="F2891" s="22">
        <v>43929</v>
      </c>
      <c r="G2891" s="22">
        <v>47581</v>
      </c>
      <c r="H2891" s="34">
        <v>200</v>
      </c>
    </row>
    <row r="2892" spans="2:8" s="31" customFormat="1" x14ac:dyDescent="0.2">
      <c r="B2892" s="27">
        <v>2889</v>
      </c>
      <c r="C2892" s="20" t="s">
        <v>3493</v>
      </c>
      <c r="D2892" s="20" t="s">
        <v>23</v>
      </c>
      <c r="E2892" s="20" t="s">
        <v>3494</v>
      </c>
      <c r="F2892" s="22">
        <v>43964</v>
      </c>
      <c r="G2892" s="22">
        <v>47616</v>
      </c>
      <c r="H2892" s="34">
        <v>150</v>
      </c>
    </row>
    <row r="2893" spans="2:8" s="31" customFormat="1" x14ac:dyDescent="0.2">
      <c r="B2893" s="27">
        <v>2890</v>
      </c>
      <c r="C2893" s="20" t="s">
        <v>3571</v>
      </c>
      <c r="D2893" s="20" t="s">
        <v>23</v>
      </c>
      <c r="E2893" s="20" t="s">
        <v>3572</v>
      </c>
      <c r="F2893" s="22">
        <v>43999</v>
      </c>
      <c r="G2893" s="22">
        <v>47651</v>
      </c>
      <c r="H2893" s="34">
        <v>100</v>
      </c>
    </row>
    <row r="2894" spans="2:8" s="31" customFormat="1" x14ac:dyDescent="0.2">
      <c r="B2894" s="27">
        <v>2891</v>
      </c>
      <c r="C2894" s="20" t="s">
        <v>3641</v>
      </c>
      <c r="D2894" s="20" t="s">
        <v>23</v>
      </c>
      <c r="E2894" s="20" t="s">
        <v>3642</v>
      </c>
      <c r="F2894" s="22">
        <v>44027</v>
      </c>
      <c r="G2894" s="22">
        <v>47679</v>
      </c>
      <c r="H2894" s="34">
        <v>150</v>
      </c>
    </row>
    <row r="2895" spans="2:8" s="31" customFormat="1" x14ac:dyDescent="0.2">
      <c r="B2895" s="27">
        <v>2892</v>
      </c>
      <c r="C2895" s="20" t="s">
        <v>3693</v>
      </c>
      <c r="D2895" s="20" t="s">
        <v>23</v>
      </c>
      <c r="E2895" s="20" t="s">
        <v>3694</v>
      </c>
      <c r="F2895" s="22">
        <v>44048</v>
      </c>
      <c r="G2895" s="22">
        <v>47700</v>
      </c>
      <c r="H2895" s="34">
        <v>100</v>
      </c>
    </row>
    <row r="2896" spans="2:8" s="31" customFormat="1" x14ac:dyDescent="0.2">
      <c r="B2896" s="27">
        <v>2893</v>
      </c>
      <c r="C2896" s="20" t="s">
        <v>4115</v>
      </c>
      <c r="D2896" s="20" t="s">
        <v>23</v>
      </c>
      <c r="E2896" s="20" t="s">
        <v>4116</v>
      </c>
      <c r="F2896" s="22">
        <v>44167</v>
      </c>
      <c r="G2896" s="22">
        <v>47819</v>
      </c>
      <c r="H2896" s="34">
        <v>180</v>
      </c>
    </row>
    <row r="2897" spans="2:8" s="31" customFormat="1" x14ac:dyDescent="0.2">
      <c r="B2897" s="27">
        <v>2894</v>
      </c>
      <c r="C2897" s="20" t="s">
        <v>4213</v>
      </c>
      <c r="D2897" s="20" t="s">
        <v>23</v>
      </c>
      <c r="E2897" s="20" t="s">
        <v>4214</v>
      </c>
      <c r="F2897" s="22">
        <v>44202</v>
      </c>
      <c r="G2897" s="22">
        <v>47854</v>
      </c>
      <c r="H2897" s="34">
        <v>150</v>
      </c>
    </row>
    <row r="2898" spans="2:8" s="31" customFormat="1" x14ac:dyDescent="0.2">
      <c r="B2898" s="27">
        <v>2895</v>
      </c>
      <c r="C2898" s="20" t="s">
        <v>4298</v>
      </c>
      <c r="D2898" s="20" t="s">
        <v>23</v>
      </c>
      <c r="E2898" s="20" t="s">
        <v>4299</v>
      </c>
      <c r="F2898" s="22">
        <v>44230</v>
      </c>
      <c r="G2898" s="22">
        <v>47882</v>
      </c>
      <c r="H2898" s="34">
        <v>152</v>
      </c>
    </row>
    <row r="2899" spans="2:8" s="31" customFormat="1" x14ac:dyDescent="0.2">
      <c r="B2899" s="27">
        <v>2896</v>
      </c>
      <c r="C2899" s="20" t="s">
        <v>4442</v>
      </c>
      <c r="D2899" s="20" t="s">
        <v>23</v>
      </c>
      <c r="E2899" s="20" t="s">
        <v>4443</v>
      </c>
      <c r="F2899" s="22">
        <v>44265</v>
      </c>
      <c r="G2899" s="22">
        <v>47917</v>
      </c>
      <c r="H2899" s="34">
        <v>120</v>
      </c>
    </row>
    <row r="2900" spans="2:8" s="31" customFormat="1" x14ac:dyDescent="0.2">
      <c r="B2900" s="27">
        <v>2897</v>
      </c>
      <c r="C2900" s="20" t="s">
        <v>4554</v>
      </c>
      <c r="D2900" s="20" t="s">
        <v>23</v>
      </c>
      <c r="E2900" s="20" t="s">
        <v>4555</v>
      </c>
      <c r="F2900" s="22">
        <v>44314</v>
      </c>
      <c r="G2900" s="22">
        <v>47966</v>
      </c>
      <c r="H2900" s="34">
        <v>200</v>
      </c>
    </row>
    <row r="2901" spans="2:8" s="31" customFormat="1" x14ac:dyDescent="0.2">
      <c r="B2901" s="27">
        <v>2898</v>
      </c>
      <c r="C2901" s="20" t="s">
        <v>4725</v>
      </c>
      <c r="D2901" s="20" t="s">
        <v>23</v>
      </c>
      <c r="E2901" s="20" t="s">
        <v>4726</v>
      </c>
      <c r="F2901" s="22">
        <v>44377</v>
      </c>
      <c r="G2901" s="22">
        <v>48029</v>
      </c>
      <c r="H2901" s="34">
        <v>200</v>
      </c>
    </row>
    <row r="2902" spans="2:8" s="31" customFormat="1" x14ac:dyDescent="0.2">
      <c r="B2902" s="27">
        <v>2899</v>
      </c>
      <c r="C2902" s="20" t="s">
        <v>4796</v>
      </c>
      <c r="D2902" s="20" t="s">
        <v>23</v>
      </c>
      <c r="E2902" s="20" t="s">
        <v>4797</v>
      </c>
      <c r="F2902" s="22">
        <v>44397</v>
      </c>
      <c r="G2902" s="22">
        <v>48049</v>
      </c>
      <c r="H2902" s="34">
        <v>200</v>
      </c>
    </row>
    <row r="2903" spans="2:8" s="31" customFormat="1" x14ac:dyDescent="0.2">
      <c r="B2903" s="27">
        <v>2900</v>
      </c>
      <c r="C2903" s="20" t="s">
        <v>4929</v>
      </c>
      <c r="D2903" s="20" t="s">
        <v>23</v>
      </c>
      <c r="E2903" s="20" t="s">
        <v>4930</v>
      </c>
      <c r="F2903" s="22">
        <v>44454</v>
      </c>
      <c r="G2903" s="22">
        <v>48106</v>
      </c>
      <c r="H2903" s="34">
        <v>147</v>
      </c>
    </row>
    <row r="2904" spans="2:8" s="31" customFormat="1" x14ac:dyDescent="0.2">
      <c r="B2904" s="27">
        <v>2901</v>
      </c>
      <c r="C2904" s="20" t="s">
        <v>5020</v>
      </c>
      <c r="D2904" s="20" t="s">
        <v>23</v>
      </c>
      <c r="E2904" s="20" t="s">
        <v>4726</v>
      </c>
      <c r="F2904" s="22">
        <v>44482</v>
      </c>
      <c r="G2904" s="22">
        <v>48134</v>
      </c>
      <c r="H2904" s="34">
        <v>140</v>
      </c>
    </row>
    <row r="2905" spans="2:8" s="31" customFormat="1" x14ac:dyDescent="0.2">
      <c r="B2905" s="27">
        <v>2902</v>
      </c>
      <c r="C2905" s="20" t="s">
        <v>5066</v>
      </c>
      <c r="D2905" s="20" t="s">
        <v>23</v>
      </c>
      <c r="E2905" s="20" t="s">
        <v>5067</v>
      </c>
      <c r="F2905" s="22">
        <v>44502</v>
      </c>
      <c r="G2905" s="22">
        <v>48154</v>
      </c>
      <c r="H2905" s="34">
        <v>200</v>
      </c>
    </row>
    <row r="2906" spans="2:8" s="31" customFormat="1" x14ac:dyDescent="0.2">
      <c r="B2906" s="27">
        <v>2903</v>
      </c>
      <c r="C2906" s="20" t="s">
        <v>5176</v>
      </c>
      <c r="D2906" s="20" t="s">
        <v>23</v>
      </c>
      <c r="E2906" s="20" t="s">
        <v>4726</v>
      </c>
      <c r="F2906" s="22">
        <v>44559</v>
      </c>
      <c r="G2906" s="22">
        <v>48211</v>
      </c>
      <c r="H2906" s="34">
        <v>90</v>
      </c>
    </row>
    <row r="2907" spans="2:8" s="31" customFormat="1" x14ac:dyDescent="0.2">
      <c r="B2907" s="27">
        <v>2904</v>
      </c>
      <c r="C2907" s="20" t="s">
        <v>5253</v>
      </c>
      <c r="D2907" s="20" t="s">
        <v>23</v>
      </c>
      <c r="E2907" s="20" t="s">
        <v>5254</v>
      </c>
      <c r="F2907" s="22">
        <v>44580</v>
      </c>
      <c r="G2907" s="22">
        <v>48232</v>
      </c>
      <c r="H2907" s="34">
        <v>59</v>
      </c>
    </row>
    <row r="2908" spans="2:8" s="31" customFormat="1" x14ac:dyDescent="0.2">
      <c r="B2908" s="27">
        <v>2905</v>
      </c>
      <c r="C2908" s="20" t="s">
        <v>5313</v>
      </c>
      <c r="D2908" s="20" t="s">
        <v>23</v>
      </c>
      <c r="E2908" s="20" t="s">
        <v>5314</v>
      </c>
      <c r="F2908" s="22">
        <v>44601</v>
      </c>
      <c r="G2908" s="22">
        <v>48253</v>
      </c>
      <c r="H2908" s="34">
        <v>60</v>
      </c>
    </row>
    <row r="2909" spans="2:8" s="31" customFormat="1" x14ac:dyDescent="0.2">
      <c r="B2909" s="27">
        <v>2906</v>
      </c>
      <c r="C2909" s="20" t="s">
        <v>5467</v>
      </c>
      <c r="D2909" s="20" t="s">
        <v>23</v>
      </c>
      <c r="E2909" s="20" t="s">
        <v>5314</v>
      </c>
      <c r="F2909" s="22">
        <v>44650</v>
      </c>
      <c r="G2909" s="22">
        <v>48303</v>
      </c>
      <c r="H2909" s="34">
        <v>180</v>
      </c>
    </row>
    <row r="2910" spans="2:8" s="31" customFormat="1" x14ac:dyDescent="0.2">
      <c r="B2910" s="27">
        <v>2907</v>
      </c>
      <c r="C2910" s="20" t="s">
        <v>5550</v>
      </c>
      <c r="D2910" s="20" t="s">
        <v>23</v>
      </c>
      <c r="E2910" s="20" t="s">
        <v>5551</v>
      </c>
      <c r="F2910" s="22">
        <v>44706</v>
      </c>
      <c r="G2910" s="22">
        <v>48359</v>
      </c>
      <c r="H2910" s="34">
        <v>250</v>
      </c>
    </row>
    <row r="2911" spans="2:8" s="31" customFormat="1" x14ac:dyDescent="0.2">
      <c r="B2911" s="27">
        <v>2908</v>
      </c>
      <c r="C2911" s="20" t="s">
        <v>5575</v>
      </c>
      <c r="D2911" s="20" t="s">
        <v>23</v>
      </c>
      <c r="E2911" s="20" t="s">
        <v>5576</v>
      </c>
      <c r="F2911" s="22">
        <v>44713</v>
      </c>
      <c r="G2911" s="22">
        <v>48366</v>
      </c>
      <c r="H2911" s="34">
        <v>150</v>
      </c>
    </row>
    <row r="2912" spans="2:8" s="31" customFormat="1" x14ac:dyDescent="0.2">
      <c r="B2912" s="27">
        <v>2909</v>
      </c>
      <c r="C2912" s="20" t="s">
        <v>5704</v>
      </c>
      <c r="D2912" s="20" t="s">
        <v>23</v>
      </c>
      <c r="E2912" s="20" t="s">
        <v>5705</v>
      </c>
      <c r="F2912" s="22">
        <v>44762</v>
      </c>
      <c r="G2912" s="22">
        <v>48415</v>
      </c>
      <c r="H2912" s="34">
        <v>250</v>
      </c>
    </row>
    <row r="2913" spans="2:8" s="31" customFormat="1" x14ac:dyDescent="0.2">
      <c r="B2913" s="27">
        <v>2910</v>
      </c>
      <c r="C2913" s="20" t="s">
        <v>5916</v>
      </c>
      <c r="D2913" s="20" t="s">
        <v>23</v>
      </c>
      <c r="E2913" s="20" t="s">
        <v>5917</v>
      </c>
      <c r="F2913" s="22">
        <v>44832</v>
      </c>
      <c r="G2913" s="22">
        <v>48485</v>
      </c>
      <c r="H2913" s="34">
        <v>100</v>
      </c>
    </row>
    <row r="2914" spans="2:8" s="31" customFormat="1" x14ac:dyDescent="0.2">
      <c r="B2914" s="27">
        <v>2911</v>
      </c>
      <c r="C2914" s="20" t="s">
        <v>6163</v>
      </c>
      <c r="D2914" s="20" t="s">
        <v>23</v>
      </c>
      <c r="E2914" s="20" t="s">
        <v>6164</v>
      </c>
      <c r="F2914" s="22">
        <v>44916</v>
      </c>
      <c r="G2914" s="22">
        <v>49299</v>
      </c>
      <c r="H2914" s="34">
        <v>122</v>
      </c>
    </row>
    <row r="2915" spans="2:8" s="31" customFormat="1" x14ac:dyDescent="0.2">
      <c r="B2915" s="27">
        <v>2912</v>
      </c>
      <c r="C2915" s="20" t="s">
        <v>6276</v>
      </c>
      <c r="D2915" s="20" t="s">
        <v>23</v>
      </c>
      <c r="E2915" s="20" t="s">
        <v>6277</v>
      </c>
      <c r="F2915" s="22">
        <v>44951</v>
      </c>
      <c r="G2915" s="22">
        <v>49334</v>
      </c>
      <c r="H2915" s="34">
        <v>150</v>
      </c>
    </row>
    <row r="2916" spans="2:8" s="31" customFormat="1" x14ac:dyDescent="0.2">
      <c r="B2916" s="27">
        <v>2913</v>
      </c>
      <c r="C2916" s="20" t="s">
        <v>6364</v>
      </c>
      <c r="D2916" s="20" t="s">
        <v>23</v>
      </c>
      <c r="E2916" s="20" t="s">
        <v>6365</v>
      </c>
      <c r="F2916" s="22">
        <v>44972</v>
      </c>
      <c r="G2916" s="22">
        <v>49355</v>
      </c>
      <c r="H2916" s="34">
        <v>200</v>
      </c>
    </row>
    <row r="2917" spans="2:8" s="31" customFormat="1" x14ac:dyDescent="0.2">
      <c r="B2917" s="27">
        <v>2914</v>
      </c>
      <c r="C2917" s="20" t="s">
        <v>6410</v>
      </c>
      <c r="D2917" s="20" t="s">
        <v>23</v>
      </c>
      <c r="E2917" s="20" t="s">
        <v>6411</v>
      </c>
      <c r="F2917" s="22">
        <v>44986</v>
      </c>
      <c r="G2917" s="22">
        <v>49369</v>
      </c>
      <c r="H2917" s="34">
        <v>200</v>
      </c>
    </row>
    <row r="2918" spans="2:8" s="31" customFormat="1" x14ac:dyDescent="0.2">
      <c r="B2918" s="27">
        <v>2915</v>
      </c>
      <c r="C2918" s="20" t="s">
        <v>6625</v>
      </c>
      <c r="D2918" s="20" t="s">
        <v>23</v>
      </c>
      <c r="E2918" s="20" t="s">
        <v>6626</v>
      </c>
      <c r="F2918" s="22">
        <v>45049</v>
      </c>
      <c r="G2918" s="22">
        <v>49432</v>
      </c>
      <c r="H2918" s="34">
        <v>200</v>
      </c>
    </row>
    <row r="2919" spans="2:8" s="31" customFormat="1" x14ac:dyDescent="0.2">
      <c r="B2919" s="27">
        <v>2916</v>
      </c>
      <c r="C2919" s="20" t="s">
        <v>6710</v>
      </c>
      <c r="D2919" s="20" t="s">
        <v>23</v>
      </c>
      <c r="E2919" s="20" t="s">
        <v>6711</v>
      </c>
      <c r="F2919" s="22">
        <v>45077</v>
      </c>
      <c r="G2919" s="22">
        <v>49460</v>
      </c>
      <c r="H2919" s="34">
        <v>150</v>
      </c>
    </row>
    <row r="2920" spans="2:8" s="31" customFormat="1" x14ac:dyDescent="0.2">
      <c r="B2920" s="27">
        <v>2917</v>
      </c>
      <c r="C2920" s="20" t="s">
        <v>6906</v>
      </c>
      <c r="D2920" s="20" t="s">
        <v>23</v>
      </c>
      <c r="E2920" s="20" t="s">
        <v>6907</v>
      </c>
      <c r="F2920" s="22">
        <v>45133</v>
      </c>
      <c r="G2920" s="22">
        <v>49516</v>
      </c>
      <c r="H2920" s="34">
        <v>150</v>
      </c>
    </row>
    <row r="2921" spans="2:8" s="31" customFormat="1" x14ac:dyDescent="0.2">
      <c r="B2921" s="27">
        <v>2918</v>
      </c>
      <c r="C2921" s="20" t="s">
        <v>6958</v>
      </c>
      <c r="D2921" s="20" t="s">
        <v>23</v>
      </c>
      <c r="E2921" s="20" t="s">
        <v>6959</v>
      </c>
      <c r="F2921" s="22">
        <v>45155</v>
      </c>
      <c r="G2921" s="22">
        <v>49538</v>
      </c>
      <c r="H2921" s="34">
        <v>200</v>
      </c>
    </row>
    <row r="2922" spans="2:8" s="31" customFormat="1" x14ac:dyDescent="0.2">
      <c r="B2922" s="27">
        <v>2919</v>
      </c>
      <c r="C2922" s="20" t="s">
        <v>7019</v>
      </c>
      <c r="D2922" s="20" t="s">
        <v>23</v>
      </c>
      <c r="E2922" s="20" t="s">
        <v>7020</v>
      </c>
      <c r="F2922" s="22">
        <v>45175</v>
      </c>
      <c r="G2922" s="22">
        <v>49558</v>
      </c>
      <c r="H2922" s="34">
        <v>100</v>
      </c>
    </row>
    <row r="2923" spans="2:8" s="31" customFormat="1" x14ac:dyDescent="0.2">
      <c r="B2923" s="27">
        <v>2920</v>
      </c>
      <c r="C2923" s="20" t="s">
        <v>7095</v>
      </c>
      <c r="D2923" s="20" t="s">
        <v>23</v>
      </c>
      <c r="E2923" s="20" t="s">
        <v>7096</v>
      </c>
      <c r="F2923" s="22">
        <v>45196</v>
      </c>
      <c r="G2923" s="22">
        <v>49579</v>
      </c>
      <c r="H2923" s="34">
        <v>100</v>
      </c>
    </row>
    <row r="2924" spans="2:8" s="31" customFormat="1" x14ac:dyDescent="0.2">
      <c r="B2924" s="27">
        <v>2921</v>
      </c>
      <c r="C2924" s="20" t="s">
        <v>7204</v>
      </c>
      <c r="D2924" s="20" t="s">
        <v>23</v>
      </c>
      <c r="E2924" s="20" t="s">
        <v>7205</v>
      </c>
      <c r="F2924" s="22">
        <v>45224</v>
      </c>
      <c r="G2924" s="22">
        <v>49607</v>
      </c>
      <c r="H2924" s="34">
        <v>100</v>
      </c>
    </row>
    <row r="2925" spans="2:8" s="31" customFormat="1" x14ac:dyDescent="0.2">
      <c r="B2925" s="27">
        <v>2922</v>
      </c>
      <c r="C2925" s="20" t="s">
        <v>7864</v>
      </c>
      <c r="D2925" s="20" t="s">
        <v>23</v>
      </c>
      <c r="E2925" s="20" t="s">
        <v>7865</v>
      </c>
      <c r="F2925" s="22">
        <v>45371</v>
      </c>
      <c r="G2925" s="22">
        <v>49754</v>
      </c>
      <c r="H2925" s="34">
        <v>200</v>
      </c>
    </row>
    <row r="2926" spans="2:8" s="31" customFormat="1" x14ac:dyDescent="0.2">
      <c r="B2926" s="27">
        <v>2923</v>
      </c>
      <c r="C2926" s="20" t="s">
        <v>7943</v>
      </c>
      <c r="D2926" s="20" t="s">
        <v>23</v>
      </c>
      <c r="E2926" s="20" t="s">
        <v>7865</v>
      </c>
      <c r="F2926" s="22">
        <v>45378</v>
      </c>
      <c r="G2926" s="22">
        <v>49761</v>
      </c>
      <c r="H2926" s="34">
        <v>126</v>
      </c>
    </row>
    <row r="2927" spans="2:8" s="31" customFormat="1" x14ac:dyDescent="0.2">
      <c r="B2927" s="27">
        <v>2924</v>
      </c>
      <c r="C2927" s="20" t="s">
        <v>8092</v>
      </c>
      <c r="D2927" s="20" t="s">
        <v>23</v>
      </c>
      <c r="E2927" s="20" t="s">
        <v>8093</v>
      </c>
      <c r="F2927" s="22">
        <v>45434</v>
      </c>
      <c r="G2927" s="22">
        <v>49817</v>
      </c>
      <c r="H2927" s="34">
        <v>200</v>
      </c>
    </row>
    <row r="2928" spans="2:8" s="31" customFormat="1" x14ac:dyDescent="0.2">
      <c r="B2928" s="27">
        <v>2925</v>
      </c>
      <c r="C2928" s="20" t="s">
        <v>8230</v>
      </c>
      <c r="D2928" s="20" t="s">
        <v>23</v>
      </c>
      <c r="E2928" s="20" t="s">
        <v>8231</v>
      </c>
      <c r="F2928" s="22">
        <v>45476</v>
      </c>
      <c r="G2928" s="22">
        <v>49859</v>
      </c>
      <c r="H2928" s="34">
        <v>200</v>
      </c>
    </row>
    <row r="2929" spans="2:8" s="31" customFormat="1" x14ac:dyDescent="0.2">
      <c r="B2929" s="27">
        <v>2926</v>
      </c>
      <c r="C2929" s="20" t="s">
        <v>8431</v>
      </c>
      <c r="D2929" s="20" t="s">
        <v>23</v>
      </c>
      <c r="E2929" s="20" t="s">
        <v>8432</v>
      </c>
      <c r="F2929" s="22">
        <v>45532</v>
      </c>
      <c r="G2929" s="22">
        <v>49915</v>
      </c>
      <c r="H2929" s="34">
        <v>200</v>
      </c>
    </row>
    <row r="2930" spans="2:8" s="31" customFormat="1" x14ac:dyDescent="0.2">
      <c r="B2930" s="27">
        <v>2927</v>
      </c>
      <c r="C2930" s="25" t="s">
        <v>9910</v>
      </c>
      <c r="D2930" s="25" t="s">
        <v>23</v>
      </c>
      <c r="E2930" s="25" t="s">
        <v>9911</v>
      </c>
      <c r="F2930" s="26">
        <v>45903</v>
      </c>
      <c r="G2930" s="26">
        <v>50286</v>
      </c>
      <c r="H2930" s="36">
        <v>350</v>
      </c>
    </row>
    <row r="2931" spans="2:8" s="31" customFormat="1" x14ac:dyDescent="0.2">
      <c r="B2931" s="27">
        <v>2928</v>
      </c>
      <c r="C2931" s="20" t="s">
        <v>10201</v>
      </c>
      <c r="D2931" s="20" t="s">
        <v>23</v>
      </c>
      <c r="E2931" s="20" t="s">
        <v>10202</v>
      </c>
      <c r="F2931" s="22">
        <v>45987</v>
      </c>
      <c r="G2931" s="22">
        <v>50370</v>
      </c>
      <c r="H2931" s="34">
        <v>150</v>
      </c>
    </row>
    <row r="2932" spans="2:8" s="31" customFormat="1" x14ac:dyDescent="0.2">
      <c r="B2932" s="27">
        <v>2929</v>
      </c>
      <c r="C2932" s="20" t="s">
        <v>7346</v>
      </c>
      <c r="D2932" s="20" t="s">
        <v>23</v>
      </c>
      <c r="E2932" s="20" t="s">
        <v>7347</v>
      </c>
      <c r="F2932" s="22">
        <v>45259</v>
      </c>
      <c r="G2932" s="22">
        <v>50738</v>
      </c>
      <c r="H2932" s="34">
        <v>100</v>
      </c>
    </row>
    <row r="2933" spans="2:8" s="31" customFormat="1" x14ac:dyDescent="0.2">
      <c r="B2933" s="27">
        <v>2930</v>
      </c>
      <c r="C2933" s="21" t="s">
        <v>10394</v>
      </c>
      <c r="D2933" s="21" t="s">
        <v>23</v>
      </c>
      <c r="E2933" s="21" t="s">
        <v>10395</v>
      </c>
      <c r="F2933" s="23">
        <v>46022</v>
      </c>
      <c r="G2933" s="23">
        <v>50770</v>
      </c>
      <c r="H2933" s="35">
        <v>150</v>
      </c>
    </row>
    <row r="2934" spans="2:8" s="31" customFormat="1" x14ac:dyDescent="0.2">
      <c r="B2934" s="27">
        <v>2931</v>
      </c>
      <c r="C2934" s="20" t="s">
        <v>8648</v>
      </c>
      <c r="D2934" s="20" t="s">
        <v>23</v>
      </c>
      <c r="E2934" s="20" t="s">
        <v>8649</v>
      </c>
      <c r="F2934" s="22">
        <v>45595</v>
      </c>
      <c r="G2934" s="22">
        <v>51073</v>
      </c>
      <c r="H2934" s="34">
        <v>200</v>
      </c>
    </row>
    <row r="2935" spans="2:8" s="31" customFormat="1" x14ac:dyDescent="0.2">
      <c r="B2935" s="27">
        <v>2932</v>
      </c>
      <c r="C2935" s="20" t="s">
        <v>8826</v>
      </c>
      <c r="D2935" s="20" t="s">
        <v>23</v>
      </c>
      <c r="E2935" s="20" t="s">
        <v>8649</v>
      </c>
      <c r="F2935" s="22">
        <v>45652</v>
      </c>
      <c r="G2935" s="22">
        <v>51130</v>
      </c>
      <c r="H2935" s="34">
        <v>200</v>
      </c>
    </row>
    <row r="2936" spans="2:8" s="31" customFormat="1" x14ac:dyDescent="0.2">
      <c r="B2936" s="27">
        <v>2933</v>
      </c>
      <c r="C2936" s="20" t="s">
        <v>9107</v>
      </c>
      <c r="D2936" s="20" t="s">
        <v>23</v>
      </c>
      <c r="E2936" s="20" t="s">
        <v>9108</v>
      </c>
      <c r="F2936" s="22">
        <v>45715</v>
      </c>
      <c r="G2936" s="22">
        <v>51193</v>
      </c>
      <c r="H2936" s="34">
        <v>250</v>
      </c>
    </row>
    <row r="2937" spans="2:8" s="31" customFormat="1" x14ac:dyDescent="0.2">
      <c r="B2937" s="27">
        <v>2934</v>
      </c>
      <c r="C2937" s="20" t="s">
        <v>9331</v>
      </c>
      <c r="D2937" s="20" t="s">
        <v>23</v>
      </c>
      <c r="E2937" s="20" t="s">
        <v>9332</v>
      </c>
      <c r="F2937" s="22">
        <v>45742</v>
      </c>
      <c r="G2937" s="22">
        <v>51221</v>
      </c>
      <c r="H2937" s="34">
        <v>250</v>
      </c>
    </row>
    <row r="2938" spans="2:8" s="31" customFormat="1" x14ac:dyDescent="0.2">
      <c r="B2938" s="27">
        <v>2935</v>
      </c>
      <c r="C2938" s="20" t="s">
        <v>9489</v>
      </c>
      <c r="D2938" s="20" t="s">
        <v>23</v>
      </c>
      <c r="E2938" s="20" t="s">
        <v>9490</v>
      </c>
      <c r="F2938" s="22">
        <v>45791</v>
      </c>
      <c r="G2938" s="22">
        <v>51270</v>
      </c>
      <c r="H2938" s="34">
        <v>500</v>
      </c>
    </row>
    <row r="2939" spans="2:8" s="31" customFormat="1" x14ac:dyDescent="0.2">
      <c r="B2939" s="27">
        <v>2936</v>
      </c>
      <c r="C2939" s="20" t="s">
        <v>9535</v>
      </c>
      <c r="D2939" s="20" t="s">
        <v>23</v>
      </c>
      <c r="E2939" s="20" t="s">
        <v>9536</v>
      </c>
      <c r="F2939" s="22">
        <v>45805</v>
      </c>
      <c r="G2939" s="22">
        <v>51284</v>
      </c>
      <c r="H2939" s="34">
        <v>250</v>
      </c>
    </row>
    <row r="2940" spans="2:8" s="31" customFormat="1" x14ac:dyDescent="0.2">
      <c r="B2940" s="27">
        <v>2937</v>
      </c>
      <c r="C2940" s="21" t="s">
        <v>9751</v>
      </c>
      <c r="D2940" s="21" t="s">
        <v>23</v>
      </c>
      <c r="E2940" s="21" t="s">
        <v>9752</v>
      </c>
      <c r="F2940" s="23">
        <v>45861</v>
      </c>
      <c r="G2940" s="23">
        <v>51340</v>
      </c>
      <c r="H2940" s="35">
        <v>250</v>
      </c>
    </row>
    <row r="2941" spans="2:8" s="31" customFormat="1" x14ac:dyDescent="0.2">
      <c r="B2941" s="27">
        <v>2938</v>
      </c>
      <c r="C2941" s="20" t="s">
        <v>496</v>
      </c>
      <c r="D2941" s="20" t="s">
        <v>52</v>
      </c>
      <c r="E2941" s="20" t="s">
        <v>497</v>
      </c>
      <c r="F2941" s="22">
        <v>42480</v>
      </c>
      <c r="G2941" s="22">
        <v>46132</v>
      </c>
      <c r="H2941" s="34">
        <v>60</v>
      </c>
    </row>
    <row r="2942" spans="2:8" s="31" customFormat="1" x14ac:dyDescent="0.2">
      <c r="B2942" s="27">
        <v>2939</v>
      </c>
      <c r="C2942" s="20" t="s">
        <v>542</v>
      </c>
      <c r="D2942" s="20" t="s">
        <v>52</v>
      </c>
      <c r="E2942" s="20" t="s">
        <v>543</v>
      </c>
      <c r="F2942" s="22">
        <v>42515</v>
      </c>
      <c r="G2942" s="22">
        <v>46167</v>
      </c>
      <c r="H2942" s="34">
        <v>100</v>
      </c>
    </row>
    <row r="2943" spans="2:8" s="31" customFormat="1" x14ac:dyDescent="0.2">
      <c r="B2943" s="27">
        <v>2940</v>
      </c>
      <c r="C2943" s="20" t="s">
        <v>613</v>
      </c>
      <c r="D2943" s="20" t="s">
        <v>52</v>
      </c>
      <c r="E2943" s="20" t="s">
        <v>614</v>
      </c>
      <c r="F2943" s="22">
        <v>42578</v>
      </c>
      <c r="G2943" s="22">
        <v>46230</v>
      </c>
      <c r="H2943" s="34">
        <v>50</v>
      </c>
    </row>
    <row r="2944" spans="2:8" s="31" customFormat="1" x14ac:dyDescent="0.2">
      <c r="B2944" s="27">
        <v>2941</v>
      </c>
      <c r="C2944" s="20" t="s">
        <v>685</v>
      </c>
      <c r="D2944" s="20" t="s">
        <v>52</v>
      </c>
      <c r="E2944" s="20" t="s">
        <v>686</v>
      </c>
      <c r="F2944" s="22">
        <v>42627</v>
      </c>
      <c r="G2944" s="22">
        <v>46279</v>
      </c>
      <c r="H2944" s="34">
        <v>100</v>
      </c>
    </row>
    <row r="2945" spans="2:8" s="31" customFormat="1" x14ac:dyDescent="0.2">
      <c r="B2945" s="27">
        <v>2942</v>
      </c>
      <c r="C2945" s="20" t="s">
        <v>709</v>
      </c>
      <c r="D2945" s="20" t="s">
        <v>52</v>
      </c>
      <c r="E2945" s="20" t="s">
        <v>710</v>
      </c>
      <c r="F2945" s="22">
        <v>42641</v>
      </c>
      <c r="G2945" s="22">
        <v>46293</v>
      </c>
      <c r="H2945" s="34">
        <v>150</v>
      </c>
    </row>
    <row r="2946" spans="2:8" s="31" customFormat="1" x14ac:dyDescent="0.2">
      <c r="B2946" s="27">
        <v>2943</v>
      </c>
      <c r="C2946" s="20" t="s">
        <v>6086</v>
      </c>
      <c r="D2946" s="20" t="s">
        <v>52</v>
      </c>
      <c r="E2946" s="20" t="s">
        <v>6087</v>
      </c>
      <c r="F2946" s="22">
        <v>44888</v>
      </c>
      <c r="G2946" s="22">
        <v>46349</v>
      </c>
      <c r="H2946" s="34">
        <v>413</v>
      </c>
    </row>
    <row r="2947" spans="2:8" s="31" customFormat="1" x14ac:dyDescent="0.2">
      <c r="B2947" s="27">
        <v>2944</v>
      </c>
      <c r="C2947" s="20" t="s">
        <v>866</v>
      </c>
      <c r="D2947" s="20" t="s">
        <v>52</v>
      </c>
      <c r="E2947" s="20" t="s">
        <v>867</v>
      </c>
      <c r="F2947" s="22">
        <v>42718</v>
      </c>
      <c r="G2947" s="22">
        <v>46370</v>
      </c>
      <c r="H2947" s="34">
        <v>180</v>
      </c>
    </row>
    <row r="2948" spans="2:8" s="31" customFormat="1" x14ac:dyDescent="0.2">
      <c r="B2948" s="27">
        <v>2945</v>
      </c>
      <c r="C2948" s="20" t="s">
        <v>984</v>
      </c>
      <c r="D2948" s="20" t="s">
        <v>52</v>
      </c>
      <c r="E2948" s="20" t="s">
        <v>985</v>
      </c>
      <c r="F2948" s="22">
        <v>42781</v>
      </c>
      <c r="G2948" s="22">
        <v>46433</v>
      </c>
      <c r="H2948" s="34">
        <v>100</v>
      </c>
    </row>
    <row r="2949" spans="2:8" s="31" customFormat="1" x14ac:dyDescent="0.2">
      <c r="B2949" s="27">
        <v>2946</v>
      </c>
      <c r="C2949" s="20" t="s">
        <v>1048</v>
      </c>
      <c r="D2949" s="20" t="s">
        <v>52</v>
      </c>
      <c r="E2949" s="20" t="s">
        <v>1049</v>
      </c>
      <c r="F2949" s="22">
        <v>42809</v>
      </c>
      <c r="G2949" s="22">
        <v>46461</v>
      </c>
      <c r="H2949" s="34">
        <v>114</v>
      </c>
    </row>
    <row r="2950" spans="2:8" s="31" customFormat="1" x14ac:dyDescent="0.2">
      <c r="B2950" s="27">
        <v>2947</v>
      </c>
      <c r="C2950" s="20" t="s">
        <v>1071</v>
      </c>
      <c r="D2950" s="20" t="s">
        <v>52</v>
      </c>
      <c r="E2950" s="20" t="s">
        <v>1072</v>
      </c>
      <c r="F2950" s="22">
        <v>42823</v>
      </c>
      <c r="G2950" s="22">
        <v>46475</v>
      </c>
      <c r="H2950" s="34">
        <v>147</v>
      </c>
    </row>
    <row r="2951" spans="2:8" s="31" customFormat="1" x14ac:dyDescent="0.2">
      <c r="B2951" s="27">
        <v>2948</v>
      </c>
      <c r="C2951" s="20" t="s">
        <v>1238</v>
      </c>
      <c r="D2951" s="20" t="s">
        <v>52</v>
      </c>
      <c r="E2951" s="20" t="s">
        <v>1239</v>
      </c>
      <c r="F2951" s="22">
        <v>42942</v>
      </c>
      <c r="G2951" s="22">
        <v>46594</v>
      </c>
      <c r="H2951" s="34">
        <v>125</v>
      </c>
    </row>
    <row r="2952" spans="2:8" s="31" customFormat="1" x14ac:dyDescent="0.2">
      <c r="B2952" s="27">
        <v>2949</v>
      </c>
      <c r="C2952" s="20" t="s">
        <v>1295</v>
      </c>
      <c r="D2952" s="20" t="s">
        <v>52</v>
      </c>
      <c r="E2952" s="20" t="s">
        <v>1296</v>
      </c>
      <c r="F2952" s="22">
        <v>42970</v>
      </c>
      <c r="G2952" s="22">
        <v>46622</v>
      </c>
      <c r="H2952" s="34">
        <v>120</v>
      </c>
    </row>
    <row r="2953" spans="2:8" s="31" customFormat="1" x14ac:dyDescent="0.2">
      <c r="B2953" s="27">
        <v>2950</v>
      </c>
      <c r="C2953" s="20" t="s">
        <v>1323</v>
      </c>
      <c r="D2953" s="20" t="s">
        <v>52</v>
      </c>
      <c r="E2953" s="20" t="s">
        <v>1324</v>
      </c>
      <c r="F2953" s="22">
        <v>42991</v>
      </c>
      <c r="G2953" s="22">
        <v>46643</v>
      </c>
      <c r="H2953" s="34">
        <v>125</v>
      </c>
    </row>
    <row r="2954" spans="2:8" s="31" customFormat="1" x14ac:dyDescent="0.2">
      <c r="B2954" s="27">
        <v>2951</v>
      </c>
      <c r="C2954" s="20" t="s">
        <v>1455</v>
      </c>
      <c r="D2954" s="20" t="s">
        <v>52</v>
      </c>
      <c r="E2954" s="20" t="s">
        <v>1456</v>
      </c>
      <c r="F2954" s="22">
        <v>43061</v>
      </c>
      <c r="G2954" s="22">
        <v>46713</v>
      </c>
      <c r="H2954" s="34">
        <v>125</v>
      </c>
    </row>
    <row r="2955" spans="2:8" s="31" customFormat="1" x14ac:dyDescent="0.2">
      <c r="B2955" s="27">
        <v>2952</v>
      </c>
      <c r="C2955" s="20" t="s">
        <v>1484</v>
      </c>
      <c r="D2955" s="20" t="s">
        <v>52</v>
      </c>
      <c r="E2955" s="20" t="s">
        <v>1485</v>
      </c>
      <c r="F2955" s="22">
        <v>43075</v>
      </c>
      <c r="G2955" s="22">
        <v>46727</v>
      </c>
      <c r="H2955" s="34">
        <v>245</v>
      </c>
    </row>
    <row r="2956" spans="2:8" s="31" customFormat="1" x14ac:dyDescent="0.2">
      <c r="B2956" s="27">
        <v>2953</v>
      </c>
      <c r="C2956" s="20" t="s">
        <v>6147</v>
      </c>
      <c r="D2956" s="20" t="s">
        <v>52</v>
      </c>
      <c r="E2956" s="20" t="s">
        <v>6148</v>
      </c>
      <c r="F2956" s="22">
        <v>44909</v>
      </c>
      <c r="G2956" s="22">
        <v>46735</v>
      </c>
      <c r="H2956" s="34">
        <v>86</v>
      </c>
    </row>
    <row r="2957" spans="2:8" s="31" customFormat="1" x14ac:dyDescent="0.2">
      <c r="B2957" s="27">
        <v>2954</v>
      </c>
      <c r="C2957" s="20" t="s">
        <v>6165</v>
      </c>
      <c r="D2957" s="20" t="s">
        <v>52</v>
      </c>
      <c r="E2957" s="20" t="s">
        <v>6166</v>
      </c>
      <c r="F2957" s="22">
        <v>44916</v>
      </c>
      <c r="G2957" s="22">
        <v>46742</v>
      </c>
      <c r="H2957" s="34">
        <v>354</v>
      </c>
    </row>
    <row r="2958" spans="2:8" s="31" customFormat="1" x14ac:dyDescent="0.2">
      <c r="B2958" s="27">
        <v>2955</v>
      </c>
      <c r="C2958" s="20" t="s">
        <v>1721</v>
      </c>
      <c r="D2958" s="20" t="s">
        <v>52</v>
      </c>
      <c r="E2958" s="20" t="s">
        <v>1722</v>
      </c>
      <c r="F2958" s="22">
        <v>43173</v>
      </c>
      <c r="G2958" s="22">
        <v>46826</v>
      </c>
      <c r="H2958" s="34">
        <v>100</v>
      </c>
    </row>
    <row r="2959" spans="2:8" s="31" customFormat="1" x14ac:dyDescent="0.2">
      <c r="B2959" s="27">
        <v>2956</v>
      </c>
      <c r="C2959" s="20" t="s">
        <v>1742</v>
      </c>
      <c r="D2959" s="20" t="s">
        <v>52</v>
      </c>
      <c r="E2959" s="20" t="s">
        <v>1743</v>
      </c>
      <c r="F2959" s="22">
        <v>43180</v>
      </c>
      <c r="G2959" s="22">
        <v>46833</v>
      </c>
      <c r="H2959" s="34">
        <v>125</v>
      </c>
    </row>
    <row r="2960" spans="2:8" s="31" customFormat="1" x14ac:dyDescent="0.2">
      <c r="B2960" s="27">
        <v>2957</v>
      </c>
      <c r="C2960" s="20" t="s">
        <v>1758</v>
      </c>
      <c r="D2960" s="20" t="s">
        <v>52</v>
      </c>
      <c r="E2960" s="20" t="s">
        <v>1759</v>
      </c>
      <c r="F2960" s="22">
        <v>43186</v>
      </c>
      <c r="G2960" s="22">
        <v>46839</v>
      </c>
      <c r="H2960" s="34">
        <v>150.5</v>
      </c>
    </row>
    <row r="2961" spans="2:8" s="31" customFormat="1" x14ac:dyDescent="0.2">
      <c r="B2961" s="27">
        <v>2958</v>
      </c>
      <c r="C2961" s="20" t="s">
        <v>2067</v>
      </c>
      <c r="D2961" s="20" t="s">
        <v>52</v>
      </c>
      <c r="E2961" s="20" t="s">
        <v>2068</v>
      </c>
      <c r="F2961" s="22">
        <v>43390</v>
      </c>
      <c r="G2961" s="22">
        <v>47043</v>
      </c>
      <c r="H2961" s="34">
        <v>150</v>
      </c>
    </row>
    <row r="2962" spans="2:8" s="31" customFormat="1" x14ac:dyDescent="0.2">
      <c r="B2962" s="27">
        <v>2959</v>
      </c>
      <c r="C2962" s="20" t="s">
        <v>2146</v>
      </c>
      <c r="D2962" s="20" t="s">
        <v>52</v>
      </c>
      <c r="E2962" s="20" t="s">
        <v>2147</v>
      </c>
      <c r="F2962" s="22">
        <v>43432</v>
      </c>
      <c r="G2962" s="22">
        <v>47085</v>
      </c>
      <c r="H2962" s="34">
        <v>250</v>
      </c>
    </row>
    <row r="2963" spans="2:8" s="31" customFormat="1" x14ac:dyDescent="0.2">
      <c r="B2963" s="27">
        <v>2960</v>
      </c>
      <c r="C2963" s="20" t="s">
        <v>2182</v>
      </c>
      <c r="D2963" s="20" t="s">
        <v>52</v>
      </c>
      <c r="E2963" s="20" t="s">
        <v>2183</v>
      </c>
      <c r="F2963" s="22">
        <v>43446</v>
      </c>
      <c r="G2963" s="22">
        <v>47099</v>
      </c>
      <c r="H2963" s="34">
        <v>150</v>
      </c>
    </row>
    <row r="2964" spans="2:8" s="31" customFormat="1" x14ac:dyDescent="0.2">
      <c r="B2964" s="27">
        <v>2961</v>
      </c>
      <c r="C2964" s="20" t="s">
        <v>2216</v>
      </c>
      <c r="D2964" s="20" t="s">
        <v>52</v>
      </c>
      <c r="E2964" s="20" t="s">
        <v>2217</v>
      </c>
      <c r="F2964" s="22">
        <v>43460</v>
      </c>
      <c r="G2964" s="22">
        <v>47113</v>
      </c>
      <c r="H2964" s="34">
        <v>100</v>
      </c>
    </row>
    <row r="2965" spans="2:8" s="31" customFormat="1" x14ac:dyDescent="0.2">
      <c r="B2965" s="27">
        <v>2962</v>
      </c>
      <c r="C2965" s="20" t="s">
        <v>2370</v>
      </c>
      <c r="D2965" s="20" t="s">
        <v>52</v>
      </c>
      <c r="E2965" s="20" t="s">
        <v>2371</v>
      </c>
      <c r="F2965" s="22">
        <v>43523</v>
      </c>
      <c r="G2965" s="22">
        <v>47176</v>
      </c>
      <c r="H2965" s="34">
        <v>100</v>
      </c>
    </row>
    <row r="2966" spans="2:8" s="31" customFormat="1" x14ac:dyDescent="0.2">
      <c r="B2966" s="27">
        <v>2963</v>
      </c>
      <c r="C2966" s="20" t="s">
        <v>2418</v>
      </c>
      <c r="D2966" s="20" t="s">
        <v>52</v>
      </c>
      <c r="E2966" s="20" t="s">
        <v>2419</v>
      </c>
      <c r="F2966" s="22">
        <v>43537</v>
      </c>
      <c r="G2966" s="22">
        <v>47190</v>
      </c>
      <c r="H2966" s="34">
        <v>250</v>
      </c>
    </row>
    <row r="2967" spans="2:8" s="31" customFormat="1" x14ac:dyDescent="0.2">
      <c r="B2967" s="27">
        <v>2964</v>
      </c>
      <c r="C2967" s="20" t="s">
        <v>2458</v>
      </c>
      <c r="D2967" s="20" t="s">
        <v>52</v>
      </c>
      <c r="E2967" s="20" t="s">
        <v>2459</v>
      </c>
      <c r="F2967" s="22">
        <v>43551</v>
      </c>
      <c r="G2967" s="22">
        <v>47204</v>
      </c>
      <c r="H2967" s="34">
        <v>122</v>
      </c>
    </row>
    <row r="2968" spans="2:8" s="31" customFormat="1" x14ac:dyDescent="0.2">
      <c r="B2968" s="27">
        <v>2965</v>
      </c>
      <c r="C2968" s="20" t="s">
        <v>2627</v>
      </c>
      <c r="D2968" s="20" t="s">
        <v>52</v>
      </c>
      <c r="E2968" s="20" t="s">
        <v>2628</v>
      </c>
      <c r="F2968" s="22">
        <v>43656</v>
      </c>
      <c r="G2968" s="22">
        <v>47309</v>
      </c>
      <c r="H2968" s="34">
        <v>200</v>
      </c>
    </row>
    <row r="2969" spans="2:8" s="31" customFormat="1" x14ac:dyDescent="0.2">
      <c r="B2969" s="27">
        <v>2966</v>
      </c>
      <c r="C2969" s="20" t="s">
        <v>2691</v>
      </c>
      <c r="D2969" s="20" t="s">
        <v>52</v>
      </c>
      <c r="E2969" s="20" t="s">
        <v>2692</v>
      </c>
      <c r="F2969" s="22">
        <v>43684</v>
      </c>
      <c r="G2969" s="22">
        <v>47337</v>
      </c>
      <c r="H2969" s="34">
        <v>150</v>
      </c>
    </row>
    <row r="2970" spans="2:8" s="31" customFormat="1" x14ac:dyDescent="0.2">
      <c r="B2970" s="27">
        <v>2967</v>
      </c>
      <c r="C2970" s="20" t="s">
        <v>2813</v>
      </c>
      <c r="D2970" s="20" t="s">
        <v>52</v>
      </c>
      <c r="E2970" s="20" t="s">
        <v>2814</v>
      </c>
      <c r="F2970" s="22">
        <v>43733</v>
      </c>
      <c r="G2970" s="22">
        <v>47386</v>
      </c>
      <c r="H2970" s="34">
        <v>100</v>
      </c>
    </row>
    <row r="2971" spans="2:8" s="31" customFormat="1" x14ac:dyDescent="0.2">
      <c r="B2971" s="27">
        <v>2968</v>
      </c>
      <c r="C2971" s="20" t="s">
        <v>2983</v>
      </c>
      <c r="D2971" s="20" t="s">
        <v>52</v>
      </c>
      <c r="E2971" s="20" t="s">
        <v>2984</v>
      </c>
      <c r="F2971" s="22">
        <v>43803</v>
      </c>
      <c r="G2971" s="22">
        <v>47456</v>
      </c>
      <c r="H2971" s="34">
        <v>195</v>
      </c>
    </row>
    <row r="2972" spans="2:8" s="31" customFormat="1" x14ac:dyDescent="0.2">
      <c r="B2972" s="27">
        <v>2969</v>
      </c>
      <c r="C2972" s="20" t="s">
        <v>3027</v>
      </c>
      <c r="D2972" s="20" t="s">
        <v>52</v>
      </c>
      <c r="E2972" s="20" t="s">
        <v>3028</v>
      </c>
      <c r="F2972" s="22">
        <v>43817</v>
      </c>
      <c r="G2972" s="22">
        <v>47470</v>
      </c>
      <c r="H2972" s="34">
        <v>100</v>
      </c>
    </row>
    <row r="2973" spans="2:8" s="31" customFormat="1" x14ac:dyDescent="0.2">
      <c r="B2973" s="27">
        <v>2970</v>
      </c>
      <c r="C2973" s="20" t="s">
        <v>3230</v>
      </c>
      <c r="D2973" s="20" t="s">
        <v>52</v>
      </c>
      <c r="E2973" s="20" t="s">
        <v>3231</v>
      </c>
      <c r="F2973" s="22">
        <v>43887</v>
      </c>
      <c r="G2973" s="22">
        <v>47540</v>
      </c>
      <c r="H2973" s="34">
        <v>150</v>
      </c>
    </row>
    <row r="2974" spans="2:8" s="31" customFormat="1" x14ac:dyDescent="0.2">
      <c r="B2974" s="27">
        <v>2971</v>
      </c>
      <c r="C2974" s="20" t="s">
        <v>3328</v>
      </c>
      <c r="D2974" s="20" t="s">
        <v>52</v>
      </c>
      <c r="E2974" s="20" t="s">
        <v>3329</v>
      </c>
      <c r="F2974" s="22">
        <v>43908</v>
      </c>
      <c r="G2974" s="22">
        <v>47560</v>
      </c>
      <c r="H2974" s="34">
        <v>449</v>
      </c>
    </row>
    <row r="2975" spans="2:8" s="31" customFormat="1" x14ac:dyDescent="0.2">
      <c r="B2975" s="27">
        <v>2972</v>
      </c>
      <c r="C2975" s="20" t="s">
        <v>3617</v>
      </c>
      <c r="D2975" s="20" t="s">
        <v>52</v>
      </c>
      <c r="E2975" s="20" t="s">
        <v>3618</v>
      </c>
      <c r="F2975" s="22">
        <v>44020</v>
      </c>
      <c r="G2975" s="22">
        <v>47672</v>
      </c>
      <c r="H2975" s="34">
        <v>200</v>
      </c>
    </row>
    <row r="2976" spans="2:8" s="31" customFormat="1" x14ac:dyDescent="0.2">
      <c r="B2976" s="27">
        <v>2973</v>
      </c>
      <c r="C2976" s="20" t="s">
        <v>3765</v>
      </c>
      <c r="D2976" s="20" t="s">
        <v>52</v>
      </c>
      <c r="E2976" s="20" t="s">
        <v>3766</v>
      </c>
      <c r="F2976" s="22">
        <v>44076</v>
      </c>
      <c r="G2976" s="22">
        <v>47728</v>
      </c>
      <c r="H2976" s="34">
        <v>150</v>
      </c>
    </row>
    <row r="2977" spans="2:8" s="31" customFormat="1" x14ac:dyDescent="0.2">
      <c r="B2977" s="27">
        <v>2974</v>
      </c>
      <c r="C2977" s="20" t="s">
        <v>3811</v>
      </c>
      <c r="D2977" s="20" t="s">
        <v>52</v>
      </c>
      <c r="E2977" s="20" t="s">
        <v>3812</v>
      </c>
      <c r="F2977" s="22">
        <v>44090</v>
      </c>
      <c r="G2977" s="22">
        <v>47742</v>
      </c>
      <c r="H2977" s="34">
        <v>200</v>
      </c>
    </row>
    <row r="2978" spans="2:8" s="31" customFormat="1" x14ac:dyDescent="0.2">
      <c r="B2978" s="27">
        <v>2975</v>
      </c>
      <c r="C2978" s="20" t="s">
        <v>3847</v>
      </c>
      <c r="D2978" s="20" t="s">
        <v>52</v>
      </c>
      <c r="E2978" s="20" t="s">
        <v>3848</v>
      </c>
      <c r="F2978" s="22">
        <v>44104</v>
      </c>
      <c r="G2978" s="22">
        <v>47756</v>
      </c>
      <c r="H2978" s="34">
        <v>250</v>
      </c>
    </row>
    <row r="2979" spans="2:8" s="31" customFormat="1" x14ac:dyDescent="0.2">
      <c r="B2979" s="27">
        <v>2976</v>
      </c>
      <c r="C2979" s="20" t="s">
        <v>3944</v>
      </c>
      <c r="D2979" s="20" t="s">
        <v>52</v>
      </c>
      <c r="E2979" s="20" t="s">
        <v>3945</v>
      </c>
      <c r="F2979" s="22">
        <v>44118</v>
      </c>
      <c r="G2979" s="22">
        <v>47770</v>
      </c>
      <c r="H2979" s="34">
        <v>250</v>
      </c>
    </row>
    <row r="2980" spans="2:8" s="31" customFormat="1" x14ac:dyDescent="0.2">
      <c r="B2980" s="27">
        <v>2977</v>
      </c>
      <c r="C2980" s="20" t="s">
        <v>4159</v>
      </c>
      <c r="D2980" s="20" t="s">
        <v>52</v>
      </c>
      <c r="E2980" s="20" t="s">
        <v>4160</v>
      </c>
      <c r="F2980" s="22">
        <v>44181</v>
      </c>
      <c r="G2980" s="22">
        <v>47833</v>
      </c>
      <c r="H2980" s="34">
        <v>265</v>
      </c>
    </row>
    <row r="2981" spans="2:8" s="31" customFormat="1" x14ac:dyDescent="0.2">
      <c r="B2981" s="27">
        <v>2978</v>
      </c>
      <c r="C2981" s="20" t="s">
        <v>4187</v>
      </c>
      <c r="D2981" s="20" t="s">
        <v>52</v>
      </c>
      <c r="E2981" s="20" t="s">
        <v>4160</v>
      </c>
      <c r="F2981" s="22">
        <v>44195</v>
      </c>
      <c r="G2981" s="22">
        <v>47847</v>
      </c>
      <c r="H2981" s="34">
        <v>100</v>
      </c>
    </row>
    <row r="2982" spans="2:8" s="31" customFormat="1" x14ac:dyDescent="0.2">
      <c r="B2982" s="27">
        <v>2979</v>
      </c>
      <c r="C2982" s="20" t="s">
        <v>4257</v>
      </c>
      <c r="D2982" s="20" t="s">
        <v>52</v>
      </c>
      <c r="E2982" s="20" t="s">
        <v>4258</v>
      </c>
      <c r="F2982" s="22">
        <v>44216</v>
      </c>
      <c r="G2982" s="22">
        <v>47868</v>
      </c>
      <c r="H2982" s="34">
        <v>106</v>
      </c>
    </row>
    <row r="2983" spans="2:8" s="31" customFormat="1" x14ac:dyDescent="0.2">
      <c r="B2983" s="27">
        <v>2980</v>
      </c>
      <c r="C2983" s="20" t="s">
        <v>4414</v>
      </c>
      <c r="D2983" s="20" t="s">
        <v>52</v>
      </c>
      <c r="E2983" s="20" t="s">
        <v>4415</v>
      </c>
      <c r="F2983" s="22">
        <v>44258</v>
      </c>
      <c r="G2983" s="22">
        <v>47910</v>
      </c>
      <c r="H2983" s="34">
        <v>96</v>
      </c>
    </row>
    <row r="2984" spans="2:8" s="31" customFormat="1" x14ac:dyDescent="0.2">
      <c r="B2984" s="27">
        <v>2981</v>
      </c>
      <c r="C2984" s="20" t="s">
        <v>4476</v>
      </c>
      <c r="D2984" s="20" t="s">
        <v>52</v>
      </c>
      <c r="E2984" s="20" t="s">
        <v>4477</v>
      </c>
      <c r="F2984" s="22">
        <v>44272</v>
      </c>
      <c r="G2984" s="22">
        <v>47924</v>
      </c>
      <c r="H2984" s="34">
        <v>58</v>
      </c>
    </row>
    <row r="2985" spans="2:8" s="31" customFormat="1" x14ac:dyDescent="0.2">
      <c r="B2985" s="27">
        <v>2982</v>
      </c>
      <c r="C2985" s="20" t="s">
        <v>4496</v>
      </c>
      <c r="D2985" s="20" t="s">
        <v>52</v>
      </c>
      <c r="E2985" s="20" t="s">
        <v>4497</v>
      </c>
      <c r="F2985" s="22">
        <v>44279</v>
      </c>
      <c r="G2985" s="22">
        <v>47931</v>
      </c>
      <c r="H2985" s="34">
        <v>102</v>
      </c>
    </row>
    <row r="2986" spans="2:8" s="31" customFormat="1" x14ac:dyDescent="0.2">
      <c r="B2986" s="27">
        <v>2983</v>
      </c>
      <c r="C2986" s="20" t="s">
        <v>4540</v>
      </c>
      <c r="D2986" s="20" t="s">
        <v>52</v>
      </c>
      <c r="E2986" s="20" t="s">
        <v>4541</v>
      </c>
      <c r="F2986" s="22">
        <v>44302</v>
      </c>
      <c r="G2986" s="22">
        <v>47954</v>
      </c>
      <c r="H2986" s="34">
        <f>200+100+100</f>
        <v>400</v>
      </c>
    </row>
    <row r="2987" spans="2:8" s="31" customFormat="1" x14ac:dyDescent="0.2">
      <c r="B2987" s="27">
        <v>2984</v>
      </c>
      <c r="C2987" s="20" t="s">
        <v>5577</v>
      </c>
      <c r="D2987" s="20" t="s">
        <v>52</v>
      </c>
      <c r="E2987" s="20" t="s">
        <v>5578</v>
      </c>
      <c r="F2987" s="22">
        <v>44713</v>
      </c>
      <c r="G2987" s="22">
        <v>48000</v>
      </c>
      <c r="H2987" s="34">
        <v>200</v>
      </c>
    </row>
    <row r="2988" spans="2:8" s="31" customFormat="1" x14ac:dyDescent="0.2">
      <c r="B2988" s="27">
        <v>2985</v>
      </c>
      <c r="C2988" s="20" t="s">
        <v>6852</v>
      </c>
      <c r="D2988" s="20" t="s">
        <v>52</v>
      </c>
      <c r="E2988" s="20" t="s">
        <v>6853</v>
      </c>
      <c r="F2988" s="22">
        <v>45112</v>
      </c>
      <c r="G2988" s="22">
        <v>48034</v>
      </c>
      <c r="H2988" s="34">
        <v>200</v>
      </c>
    </row>
    <row r="2989" spans="2:8" s="31" customFormat="1" x14ac:dyDescent="0.2">
      <c r="B2989" s="27">
        <v>2986</v>
      </c>
      <c r="C2989" s="20" t="s">
        <v>5689</v>
      </c>
      <c r="D2989" s="20" t="s">
        <v>52</v>
      </c>
      <c r="E2989" s="20" t="s">
        <v>5690</v>
      </c>
      <c r="F2989" s="22">
        <v>44755</v>
      </c>
      <c r="G2989" s="22">
        <v>48042</v>
      </c>
      <c r="H2989" s="34">
        <v>200</v>
      </c>
    </row>
    <row r="2990" spans="2:8" s="31" customFormat="1" x14ac:dyDescent="0.2">
      <c r="B2990" s="27">
        <v>2987</v>
      </c>
      <c r="C2990" s="20" t="s">
        <v>7179</v>
      </c>
      <c r="D2990" s="20" t="s">
        <v>52</v>
      </c>
      <c r="E2990" s="20" t="s">
        <v>7180</v>
      </c>
      <c r="F2990" s="22">
        <v>45217</v>
      </c>
      <c r="G2990" s="22">
        <v>48139</v>
      </c>
      <c r="H2990" s="34">
        <v>322</v>
      </c>
    </row>
    <row r="2991" spans="2:8" s="31" customFormat="1" x14ac:dyDescent="0.2">
      <c r="B2991" s="27">
        <v>2988</v>
      </c>
      <c r="C2991" s="20" t="s">
        <v>5440</v>
      </c>
      <c r="D2991" s="20" t="s">
        <v>52</v>
      </c>
      <c r="E2991" s="20" t="s">
        <v>5441</v>
      </c>
      <c r="F2991" s="22">
        <v>44643</v>
      </c>
      <c r="G2991" s="22">
        <v>48296</v>
      </c>
      <c r="H2991" s="34">
        <v>80</v>
      </c>
    </row>
    <row r="2992" spans="2:8" s="31" customFormat="1" x14ac:dyDescent="0.2">
      <c r="B2992" s="27">
        <v>2989</v>
      </c>
      <c r="C2992" s="20" t="s">
        <v>6712</v>
      </c>
      <c r="D2992" s="20" t="s">
        <v>52</v>
      </c>
      <c r="E2992" s="20" t="s">
        <v>6713</v>
      </c>
      <c r="F2992" s="22">
        <v>45077</v>
      </c>
      <c r="G2992" s="22">
        <v>48365</v>
      </c>
      <c r="H2992" s="34">
        <v>150</v>
      </c>
    </row>
    <row r="2993" spans="2:8" s="31" customFormat="1" x14ac:dyDescent="0.2">
      <c r="B2993" s="27">
        <v>2990</v>
      </c>
      <c r="C2993" s="20" t="s">
        <v>6824</v>
      </c>
      <c r="D2993" s="20" t="s">
        <v>52</v>
      </c>
      <c r="E2993" s="20" t="s">
        <v>6825</v>
      </c>
      <c r="F2993" s="22">
        <v>45105</v>
      </c>
      <c r="G2993" s="22">
        <v>48393</v>
      </c>
      <c r="H2993" s="34">
        <v>350</v>
      </c>
    </row>
    <row r="2994" spans="2:8" s="31" customFormat="1" x14ac:dyDescent="0.2">
      <c r="B2994" s="27">
        <v>2991</v>
      </c>
      <c r="C2994" s="20" t="s">
        <v>7318</v>
      </c>
      <c r="D2994" s="20" t="s">
        <v>52</v>
      </c>
      <c r="E2994" s="20" t="s">
        <v>7319</v>
      </c>
      <c r="F2994" s="22">
        <v>45252</v>
      </c>
      <c r="G2994" s="22">
        <v>48540</v>
      </c>
      <c r="H2994" s="34">
        <v>170</v>
      </c>
    </row>
    <row r="2995" spans="2:8" s="31" customFormat="1" x14ac:dyDescent="0.2">
      <c r="B2995" s="27">
        <v>2992</v>
      </c>
      <c r="C2995" s="20" t="s">
        <v>7427</v>
      </c>
      <c r="D2995" s="20" t="s">
        <v>52</v>
      </c>
      <c r="E2995" s="20" t="s">
        <v>7428</v>
      </c>
      <c r="F2995" s="22">
        <v>45280</v>
      </c>
      <c r="G2995" s="22">
        <v>48568</v>
      </c>
      <c r="H2995" s="34">
        <v>172</v>
      </c>
    </row>
    <row r="2996" spans="2:8" s="31" customFormat="1" x14ac:dyDescent="0.2">
      <c r="B2996" s="27">
        <v>2993</v>
      </c>
      <c r="C2996" s="20" t="s">
        <v>8791</v>
      </c>
      <c r="D2996" s="20" t="s">
        <v>52</v>
      </c>
      <c r="E2996" s="20" t="s">
        <v>8792</v>
      </c>
      <c r="F2996" s="22">
        <v>45644</v>
      </c>
      <c r="G2996" s="22">
        <v>48931</v>
      </c>
      <c r="H2996" s="34">
        <v>635</v>
      </c>
    </row>
    <row r="2997" spans="2:8" s="31" customFormat="1" x14ac:dyDescent="0.2">
      <c r="B2997" s="27">
        <v>2994</v>
      </c>
      <c r="C2997" s="20" t="s">
        <v>7987</v>
      </c>
      <c r="D2997" s="20" t="s">
        <v>52</v>
      </c>
      <c r="E2997" s="20" t="s">
        <v>7988</v>
      </c>
      <c r="F2997" s="22">
        <v>45385</v>
      </c>
      <c r="G2997" s="22">
        <v>49037</v>
      </c>
      <c r="H2997" s="34">
        <v>100</v>
      </c>
    </row>
    <row r="2998" spans="2:8" s="31" customFormat="1" x14ac:dyDescent="0.2">
      <c r="B2998" s="27">
        <v>2995</v>
      </c>
      <c r="C2998" s="20" t="s">
        <v>8062</v>
      </c>
      <c r="D2998" s="20" t="s">
        <v>52</v>
      </c>
      <c r="E2998" s="20" t="s">
        <v>8063</v>
      </c>
      <c r="F2998" s="22">
        <v>45420</v>
      </c>
      <c r="G2998" s="22">
        <v>49072</v>
      </c>
      <c r="H2998" s="34">
        <v>200</v>
      </c>
    </row>
    <row r="2999" spans="2:8" s="31" customFormat="1" x14ac:dyDescent="0.2">
      <c r="B2999" s="27">
        <v>2996</v>
      </c>
      <c r="C2999" s="20" t="s">
        <v>8146</v>
      </c>
      <c r="D2999" s="20" t="s">
        <v>52</v>
      </c>
      <c r="E2999" s="20" t="s">
        <v>8147</v>
      </c>
      <c r="F2999" s="22">
        <v>45448</v>
      </c>
      <c r="G2999" s="22">
        <v>49100</v>
      </c>
      <c r="H2999" s="34">
        <v>200</v>
      </c>
    </row>
    <row r="3000" spans="2:8" s="31" customFormat="1" x14ac:dyDescent="0.2">
      <c r="B3000" s="27">
        <v>2997</v>
      </c>
      <c r="C3000" s="20" t="s">
        <v>8232</v>
      </c>
      <c r="D3000" s="20" t="s">
        <v>52</v>
      </c>
      <c r="E3000" s="20" t="s">
        <v>8233</v>
      </c>
      <c r="F3000" s="22">
        <v>45476</v>
      </c>
      <c r="G3000" s="22">
        <v>49128</v>
      </c>
      <c r="H3000" s="34">
        <v>400</v>
      </c>
    </row>
    <row r="3001" spans="2:8" s="31" customFormat="1" x14ac:dyDescent="0.2">
      <c r="B3001" s="27">
        <v>2998</v>
      </c>
      <c r="C3001" s="20" t="s">
        <v>8475</v>
      </c>
      <c r="D3001" s="20" t="s">
        <v>52</v>
      </c>
      <c r="E3001" s="20" t="s">
        <v>8476</v>
      </c>
      <c r="F3001" s="22">
        <v>45539</v>
      </c>
      <c r="G3001" s="22">
        <v>49191</v>
      </c>
      <c r="H3001" s="34">
        <v>150</v>
      </c>
    </row>
    <row r="3002" spans="2:8" s="31" customFormat="1" x14ac:dyDescent="0.2">
      <c r="B3002" s="27">
        <v>2999</v>
      </c>
      <c r="C3002" s="20" t="s">
        <v>8581</v>
      </c>
      <c r="D3002" s="20" t="s">
        <v>52</v>
      </c>
      <c r="E3002" s="20" t="s">
        <v>8582</v>
      </c>
      <c r="F3002" s="22">
        <v>45568</v>
      </c>
      <c r="G3002" s="22">
        <v>49220</v>
      </c>
      <c r="H3002" s="34">
        <v>197</v>
      </c>
    </row>
    <row r="3003" spans="2:8" s="31" customFormat="1" x14ac:dyDescent="0.2">
      <c r="B3003" s="27">
        <v>3000</v>
      </c>
      <c r="C3003" s="21" t="s">
        <v>10288</v>
      </c>
      <c r="D3003" s="21" t="s">
        <v>52</v>
      </c>
      <c r="E3003" s="21" t="s">
        <v>10289</v>
      </c>
      <c r="F3003" s="23">
        <v>46001</v>
      </c>
      <c r="G3003" s="23">
        <v>49288</v>
      </c>
      <c r="H3003" s="35">
        <v>484</v>
      </c>
    </row>
    <row r="3004" spans="2:8" s="31" customFormat="1" x14ac:dyDescent="0.2">
      <c r="B3004" s="27">
        <v>3001</v>
      </c>
      <c r="C3004" s="20" t="s">
        <v>9389</v>
      </c>
      <c r="D3004" s="20" t="s">
        <v>52</v>
      </c>
      <c r="E3004" s="20" t="s">
        <v>9390</v>
      </c>
      <c r="F3004" s="22">
        <v>45751</v>
      </c>
      <c r="G3004" s="22">
        <v>49403</v>
      </c>
      <c r="H3004" s="34">
        <v>350</v>
      </c>
    </row>
    <row r="3005" spans="2:8" s="31" customFormat="1" x14ac:dyDescent="0.2">
      <c r="B3005" s="27">
        <v>3002</v>
      </c>
      <c r="C3005" s="20" t="s">
        <v>9567</v>
      </c>
      <c r="D3005" s="20" t="s">
        <v>52</v>
      </c>
      <c r="E3005" s="20" t="s">
        <v>9568</v>
      </c>
      <c r="F3005" s="22">
        <v>45812</v>
      </c>
      <c r="G3005" s="22">
        <v>49464</v>
      </c>
      <c r="H3005" s="34">
        <v>500</v>
      </c>
    </row>
    <row r="3006" spans="2:8" s="31" customFormat="1" x14ac:dyDescent="0.2">
      <c r="B3006" s="27">
        <v>3003</v>
      </c>
      <c r="C3006" s="21" t="s">
        <v>9809</v>
      </c>
      <c r="D3006" s="21" t="s">
        <v>52</v>
      </c>
      <c r="E3006" s="21" t="s">
        <v>9810</v>
      </c>
      <c r="F3006" s="23">
        <v>45875</v>
      </c>
      <c r="G3006" s="23">
        <v>49527</v>
      </c>
      <c r="H3006" s="35">
        <v>300</v>
      </c>
    </row>
    <row r="3007" spans="2:8" s="31" customFormat="1" x14ac:dyDescent="0.2">
      <c r="B3007" s="27">
        <v>3004</v>
      </c>
      <c r="C3007" s="25" t="s">
        <v>9912</v>
      </c>
      <c r="D3007" s="25" t="s">
        <v>52</v>
      </c>
      <c r="E3007" s="25" t="s">
        <v>9913</v>
      </c>
      <c r="F3007" s="26">
        <v>45903</v>
      </c>
      <c r="G3007" s="26">
        <v>49555</v>
      </c>
      <c r="H3007" s="36">
        <v>500</v>
      </c>
    </row>
    <row r="3008" spans="2:8" s="31" customFormat="1" x14ac:dyDescent="0.2">
      <c r="B3008" s="27">
        <v>3005</v>
      </c>
      <c r="C3008" s="20" t="s">
        <v>10245</v>
      </c>
      <c r="D3008" s="20" t="s">
        <v>52</v>
      </c>
      <c r="E3008" s="20" t="s">
        <v>10246</v>
      </c>
      <c r="F3008" s="22">
        <v>45994</v>
      </c>
      <c r="G3008" s="22">
        <v>49646</v>
      </c>
      <c r="H3008" s="34">
        <v>500</v>
      </c>
    </row>
    <row r="3009" spans="2:8" s="31" customFormat="1" x14ac:dyDescent="0.2">
      <c r="B3009" s="27">
        <v>3006</v>
      </c>
      <c r="C3009" s="20" t="s">
        <v>4742</v>
      </c>
      <c r="D3009" s="20" t="s">
        <v>52</v>
      </c>
      <c r="E3009" s="20" t="s">
        <v>4743</v>
      </c>
      <c r="F3009" s="22">
        <v>44377</v>
      </c>
      <c r="G3009" s="22">
        <v>51682</v>
      </c>
      <c r="H3009" s="34">
        <f>200+200</f>
        <v>400</v>
      </c>
    </row>
    <row r="3010" spans="2:8" s="31" customFormat="1" x14ac:dyDescent="0.2">
      <c r="B3010" s="27">
        <v>3007</v>
      </c>
      <c r="C3010" s="20" t="s">
        <v>4897</v>
      </c>
      <c r="D3010" s="20" t="s">
        <v>52</v>
      </c>
      <c r="E3010" s="20" t="s">
        <v>4898</v>
      </c>
      <c r="F3010" s="22">
        <v>44447</v>
      </c>
      <c r="G3010" s="22">
        <v>51752</v>
      </c>
      <c r="H3010" s="34">
        <f>100+100+100</f>
        <v>300</v>
      </c>
    </row>
    <row r="3011" spans="2:8" s="31" customFormat="1" x14ac:dyDescent="0.2">
      <c r="B3011" s="27">
        <v>3008</v>
      </c>
      <c r="C3011" s="20" t="s">
        <v>561</v>
      </c>
      <c r="D3011" s="20" t="s">
        <v>151</v>
      </c>
      <c r="E3011" s="20" t="s">
        <v>562</v>
      </c>
      <c r="F3011" s="22">
        <v>42536</v>
      </c>
      <c r="G3011" s="22">
        <v>46188</v>
      </c>
      <c r="H3011" s="34">
        <v>50</v>
      </c>
    </row>
    <row r="3012" spans="2:8" s="31" customFormat="1" x14ac:dyDescent="0.2">
      <c r="B3012" s="27">
        <v>3009</v>
      </c>
      <c r="C3012" s="20" t="s">
        <v>902</v>
      </c>
      <c r="D3012" s="20" t="s">
        <v>151</v>
      </c>
      <c r="E3012" s="20" t="s">
        <v>903</v>
      </c>
      <c r="F3012" s="22">
        <v>42732</v>
      </c>
      <c r="G3012" s="22">
        <v>46384</v>
      </c>
      <c r="H3012" s="34">
        <v>120</v>
      </c>
    </row>
    <row r="3013" spans="2:8" s="31" customFormat="1" x14ac:dyDescent="0.2">
      <c r="B3013" s="27">
        <v>3010</v>
      </c>
      <c r="C3013" s="20" t="s">
        <v>1217</v>
      </c>
      <c r="D3013" s="20" t="s">
        <v>151</v>
      </c>
      <c r="E3013" s="20" t="s">
        <v>1218</v>
      </c>
      <c r="F3013" s="22">
        <v>42928</v>
      </c>
      <c r="G3013" s="22">
        <v>46580</v>
      </c>
      <c r="H3013" s="34">
        <v>100</v>
      </c>
    </row>
    <row r="3014" spans="2:8" s="31" customFormat="1" x14ac:dyDescent="0.2">
      <c r="B3014" s="27">
        <v>3011</v>
      </c>
      <c r="C3014" s="20" t="s">
        <v>1325</v>
      </c>
      <c r="D3014" s="20" t="s">
        <v>151</v>
      </c>
      <c r="E3014" s="20" t="s">
        <v>1326</v>
      </c>
      <c r="F3014" s="22">
        <v>42991</v>
      </c>
      <c r="G3014" s="22">
        <v>46643</v>
      </c>
      <c r="H3014" s="34">
        <v>100</v>
      </c>
    </row>
    <row r="3015" spans="2:8" s="31" customFormat="1" x14ac:dyDescent="0.2">
      <c r="B3015" s="27">
        <v>3012</v>
      </c>
      <c r="C3015" s="20" t="s">
        <v>1519</v>
      </c>
      <c r="D3015" s="20" t="s">
        <v>151</v>
      </c>
      <c r="E3015" s="20" t="s">
        <v>1520</v>
      </c>
      <c r="F3015" s="22">
        <v>43089</v>
      </c>
      <c r="G3015" s="22">
        <v>46741</v>
      </c>
      <c r="H3015" s="34">
        <v>74</v>
      </c>
    </row>
    <row r="3016" spans="2:8" s="31" customFormat="1" x14ac:dyDescent="0.2">
      <c r="B3016" s="27">
        <v>3013</v>
      </c>
      <c r="C3016" s="20" t="s">
        <v>1744</v>
      </c>
      <c r="D3016" s="20" t="s">
        <v>151</v>
      </c>
      <c r="E3016" s="20" t="s">
        <v>1745</v>
      </c>
      <c r="F3016" s="22">
        <v>43180</v>
      </c>
      <c r="G3016" s="22">
        <v>46833</v>
      </c>
      <c r="H3016" s="34">
        <v>150</v>
      </c>
    </row>
    <row r="3017" spans="2:8" s="31" customFormat="1" x14ac:dyDescent="0.2">
      <c r="B3017" s="27">
        <v>3014</v>
      </c>
      <c r="C3017" s="20" t="s">
        <v>5315</v>
      </c>
      <c r="D3017" s="20" t="s">
        <v>151</v>
      </c>
      <c r="E3017" s="20" t="s">
        <v>5316</v>
      </c>
      <c r="F3017" s="22">
        <v>44601</v>
      </c>
      <c r="G3017" s="22">
        <v>47158</v>
      </c>
      <c r="H3017" s="34">
        <v>73</v>
      </c>
    </row>
    <row r="3018" spans="2:8" s="31" customFormat="1" x14ac:dyDescent="0.2">
      <c r="B3018" s="27">
        <v>3015</v>
      </c>
      <c r="C3018" s="20" t="s">
        <v>2485</v>
      </c>
      <c r="D3018" s="20" t="s">
        <v>151</v>
      </c>
      <c r="E3018" s="20" t="s">
        <v>2486</v>
      </c>
      <c r="F3018" s="22">
        <v>43565</v>
      </c>
      <c r="G3018" s="22">
        <v>47218</v>
      </c>
      <c r="H3018" s="34">
        <v>158</v>
      </c>
    </row>
    <row r="3019" spans="2:8" s="31" customFormat="1" x14ac:dyDescent="0.2">
      <c r="B3019" s="27">
        <v>3016</v>
      </c>
      <c r="C3019" s="20" t="s">
        <v>2709</v>
      </c>
      <c r="D3019" s="20" t="s">
        <v>151</v>
      </c>
      <c r="E3019" s="20" t="s">
        <v>2710</v>
      </c>
      <c r="F3019" s="22">
        <v>43691</v>
      </c>
      <c r="G3019" s="22">
        <v>47344</v>
      </c>
      <c r="H3019" s="34">
        <v>100</v>
      </c>
    </row>
    <row r="3020" spans="2:8" s="31" customFormat="1" x14ac:dyDescent="0.2">
      <c r="B3020" s="27">
        <v>3017</v>
      </c>
      <c r="C3020" s="20" t="s">
        <v>2849</v>
      </c>
      <c r="D3020" s="20" t="s">
        <v>151</v>
      </c>
      <c r="E3020" s="20" t="s">
        <v>2850</v>
      </c>
      <c r="F3020" s="22">
        <v>43747</v>
      </c>
      <c r="G3020" s="22">
        <v>47400</v>
      </c>
      <c r="H3020" s="34">
        <v>100</v>
      </c>
    </row>
    <row r="3021" spans="2:8" s="31" customFormat="1" x14ac:dyDescent="0.2">
      <c r="B3021" s="27">
        <v>3018</v>
      </c>
      <c r="C3021" s="20" t="s">
        <v>2985</v>
      </c>
      <c r="D3021" s="20" t="s">
        <v>151</v>
      </c>
      <c r="E3021" s="20" t="s">
        <v>2986</v>
      </c>
      <c r="F3021" s="22">
        <v>43803</v>
      </c>
      <c r="G3021" s="22">
        <v>47456</v>
      </c>
      <c r="H3021" s="34">
        <v>92</v>
      </c>
    </row>
    <row r="3022" spans="2:8" s="31" customFormat="1" x14ac:dyDescent="0.2">
      <c r="B3022" s="27">
        <v>3019</v>
      </c>
      <c r="C3022" s="20" t="s">
        <v>3147</v>
      </c>
      <c r="D3022" s="20" t="s">
        <v>151</v>
      </c>
      <c r="E3022" s="20" t="s">
        <v>3148</v>
      </c>
      <c r="F3022" s="22">
        <v>43866</v>
      </c>
      <c r="G3022" s="22">
        <v>47519</v>
      </c>
      <c r="H3022" s="34">
        <v>90</v>
      </c>
    </row>
    <row r="3023" spans="2:8" s="31" customFormat="1" x14ac:dyDescent="0.2">
      <c r="B3023" s="27">
        <v>3020</v>
      </c>
      <c r="C3023" s="20" t="s">
        <v>3330</v>
      </c>
      <c r="D3023" s="20" t="s">
        <v>151</v>
      </c>
      <c r="E3023" s="20" t="s">
        <v>3331</v>
      </c>
      <c r="F3023" s="22">
        <v>43908</v>
      </c>
      <c r="G3023" s="22">
        <v>47560</v>
      </c>
      <c r="H3023" s="34">
        <v>271</v>
      </c>
    </row>
    <row r="3024" spans="2:8" s="31" customFormat="1" x14ac:dyDescent="0.2">
      <c r="B3024" s="27">
        <v>3021</v>
      </c>
      <c r="C3024" s="20" t="s">
        <v>3350</v>
      </c>
      <c r="D3024" s="20" t="s">
        <v>151</v>
      </c>
      <c r="E3024" s="20" t="s">
        <v>3351</v>
      </c>
      <c r="F3024" s="22">
        <v>43914</v>
      </c>
      <c r="G3024" s="22">
        <v>47566</v>
      </c>
      <c r="H3024" s="34">
        <v>89</v>
      </c>
    </row>
    <row r="3025" spans="2:8" s="31" customFormat="1" x14ac:dyDescent="0.2">
      <c r="B3025" s="27">
        <v>3022</v>
      </c>
      <c r="C3025" s="20" t="s">
        <v>3457</v>
      </c>
      <c r="D3025" s="20" t="s">
        <v>151</v>
      </c>
      <c r="E3025" s="20" t="s">
        <v>3458</v>
      </c>
      <c r="F3025" s="22">
        <v>43943</v>
      </c>
      <c r="G3025" s="22">
        <v>47595</v>
      </c>
      <c r="H3025" s="34">
        <v>100</v>
      </c>
    </row>
    <row r="3026" spans="2:8" s="31" customFormat="1" x14ac:dyDescent="0.2">
      <c r="B3026" s="27">
        <v>3023</v>
      </c>
      <c r="C3026" s="20" t="s">
        <v>3553</v>
      </c>
      <c r="D3026" s="20" t="s">
        <v>151</v>
      </c>
      <c r="E3026" s="20" t="s">
        <v>3554</v>
      </c>
      <c r="F3026" s="22">
        <v>43992</v>
      </c>
      <c r="G3026" s="22">
        <v>47644</v>
      </c>
      <c r="H3026" s="34">
        <v>60</v>
      </c>
    </row>
    <row r="3027" spans="2:8" s="31" customFormat="1" x14ac:dyDescent="0.2">
      <c r="B3027" s="27">
        <v>3024</v>
      </c>
      <c r="C3027" s="20" t="s">
        <v>4019</v>
      </c>
      <c r="D3027" s="20" t="s">
        <v>151</v>
      </c>
      <c r="E3027" s="20" t="s">
        <v>4020</v>
      </c>
      <c r="F3027" s="22">
        <v>44139</v>
      </c>
      <c r="G3027" s="22">
        <v>47791</v>
      </c>
      <c r="H3027" s="34">
        <v>100</v>
      </c>
    </row>
    <row r="3028" spans="2:8" s="31" customFormat="1" x14ac:dyDescent="0.2">
      <c r="B3028" s="27">
        <v>3025</v>
      </c>
      <c r="C3028" s="20" t="s">
        <v>5552</v>
      </c>
      <c r="D3028" s="20" t="s">
        <v>151</v>
      </c>
      <c r="E3028" s="20" t="s">
        <v>5553</v>
      </c>
      <c r="F3028" s="22">
        <v>44706</v>
      </c>
      <c r="G3028" s="22">
        <v>47993</v>
      </c>
      <c r="H3028" s="34">
        <v>150</v>
      </c>
    </row>
    <row r="3029" spans="2:8" s="31" customFormat="1" x14ac:dyDescent="0.2">
      <c r="B3029" s="27">
        <v>3026</v>
      </c>
      <c r="C3029" s="20" t="s">
        <v>8394</v>
      </c>
      <c r="D3029" s="20" t="s">
        <v>151</v>
      </c>
      <c r="E3029" s="20" t="s">
        <v>8395</v>
      </c>
      <c r="F3029" s="22">
        <v>45525</v>
      </c>
      <c r="G3029" s="22">
        <v>48081</v>
      </c>
      <c r="H3029" s="34">
        <v>90</v>
      </c>
    </row>
    <row r="3030" spans="2:8" s="31" customFormat="1" x14ac:dyDescent="0.2">
      <c r="B3030" s="27">
        <v>3027</v>
      </c>
      <c r="C3030" s="20" t="s">
        <v>4136</v>
      </c>
      <c r="D3030" s="20" t="s">
        <v>151</v>
      </c>
      <c r="E3030" s="20" t="s">
        <v>4137</v>
      </c>
      <c r="F3030" s="22">
        <v>44174</v>
      </c>
      <c r="G3030" s="22">
        <v>48191</v>
      </c>
      <c r="H3030" s="34">
        <v>100</v>
      </c>
    </row>
    <row r="3031" spans="2:8" s="31" customFormat="1" x14ac:dyDescent="0.2">
      <c r="B3031" s="27">
        <v>3028</v>
      </c>
      <c r="C3031" s="20" t="s">
        <v>4235</v>
      </c>
      <c r="D3031" s="20" t="s">
        <v>151</v>
      </c>
      <c r="E3031" s="20" t="s">
        <v>4236</v>
      </c>
      <c r="F3031" s="22">
        <v>44209</v>
      </c>
      <c r="G3031" s="22">
        <v>48226</v>
      </c>
      <c r="H3031" s="34">
        <v>90</v>
      </c>
    </row>
    <row r="3032" spans="2:8" s="31" customFormat="1" x14ac:dyDescent="0.2">
      <c r="B3032" s="27">
        <v>3029</v>
      </c>
      <c r="C3032" s="20" t="s">
        <v>5612</v>
      </c>
      <c r="D3032" s="20" t="s">
        <v>151</v>
      </c>
      <c r="E3032" s="20" t="s">
        <v>5613</v>
      </c>
      <c r="F3032" s="22">
        <v>44734</v>
      </c>
      <c r="G3032" s="22">
        <v>48387</v>
      </c>
      <c r="H3032" s="34">
        <v>100</v>
      </c>
    </row>
    <row r="3033" spans="2:8" s="31" customFormat="1" x14ac:dyDescent="0.2">
      <c r="B3033" s="27">
        <v>3030</v>
      </c>
      <c r="C3033" s="20" t="s">
        <v>5940</v>
      </c>
      <c r="D3033" s="20" t="s">
        <v>151</v>
      </c>
      <c r="E3033" s="20" t="s">
        <v>5941</v>
      </c>
      <c r="F3033" s="22">
        <v>44838</v>
      </c>
      <c r="G3033" s="22">
        <v>48491</v>
      </c>
      <c r="H3033" s="34">
        <v>100</v>
      </c>
    </row>
    <row r="3034" spans="2:8" s="31" customFormat="1" x14ac:dyDescent="0.2">
      <c r="B3034" s="27">
        <v>3031</v>
      </c>
      <c r="C3034" s="20" t="s">
        <v>5270</v>
      </c>
      <c r="D3034" s="20" t="s">
        <v>151</v>
      </c>
      <c r="E3034" s="20" t="s">
        <v>5271</v>
      </c>
      <c r="F3034" s="22">
        <v>44586</v>
      </c>
      <c r="G3034" s="22">
        <v>48604</v>
      </c>
      <c r="H3034" s="34">
        <v>150</v>
      </c>
    </row>
    <row r="3035" spans="2:8" s="31" customFormat="1" x14ac:dyDescent="0.2">
      <c r="B3035" s="27">
        <v>3032</v>
      </c>
      <c r="C3035" s="20" t="s">
        <v>4320</v>
      </c>
      <c r="D3035" s="20" t="s">
        <v>151</v>
      </c>
      <c r="E3035" s="20" t="s">
        <v>4321</v>
      </c>
      <c r="F3035" s="22">
        <v>44237</v>
      </c>
      <c r="G3035" s="22">
        <v>48620</v>
      </c>
      <c r="H3035" s="34">
        <v>50</v>
      </c>
    </row>
    <row r="3036" spans="2:8" s="31" customFormat="1" x14ac:dyDescent="0.2">
      <c r="B3036" s="27">
        <v>3033</v>
      </c>
      <c r="C3036" s="20" t="s">
        <v>4446</v>
      </c>
      <c r="D3036" s="20" t="s">
        <v>151</v>
      </c>
      <c r="E3036" s="20" t="s">
        <v>4447</v>
      </c>
      <c r="F3036" s="22">
        <v>44265</v>
      </c>
      <c r="G3036" s="22">
        <v>48648</v>
      </c>
      <c r="H3036" s="34">
        <v>30</v>
      </c>
    </row>
    <row r="3037" spans="2:8" s="31" customFormat="1" x14ac:dyDescent="0.2">
      <c r="B3037" s="27">
        <v>3034</v>
      </c>
      <c r="C3037" s="20" t="s">
        <v>4583</v>
      </c>
      <c r="D3037" s="20" t="s">
        <v>151</v>
      </c>
      <c r="E3037" s="20" t="s">
        <v>4584</v>
      </c>
      <c r="F3037" s="22">
        <v>44328</v>
      </c>
      <c r="G3037" s="22">
        <v>48711</v>
      </c>
      <c r="H3037" s="34">
        <v>150</v>
      </c>
    </row>
    <row r="3038" spans="2:8" s="31" customFormat="1" x14ac:dyDescent="0.2">
      <c r="B3038" s="27">
        <v>3035</v>
      </c>
      <c r="C3038" s="20" t="s">
        <v>5766</v>
      </c>
      <c r="D3038" s="20" t="s">
        <v>151</v>
      </c>
      <c r="E3038" s="20" t="s">
        <v>5767</v>
      </c>
      <c r="F3038" s="22">
        <v>44776</v>
      </c>
      <c r="G3038" s="22">
        <v>48794</v>
      </c>
      <c r="H3038" s="34">
        <v>200</v>
      </c>
    </row>
    <row r="3039" spans="2:8" s="31" customFormat="1" x14ac:dyDescent="0.2">
      <c r="B3039" s="27">
        <v>3036</v>
      </c>
      <c r="C3039" s="21" t="s">
        <v>10154</v>
      </c>
      <c r="D3039" s="21" t="s">
        <v>151</v>
      </c>
      <c r="E3039" s="21" t="s">
        <v>10155</v>
      </c>
      <c r="F3039" s="23">
        <v>45973</v>
      </c>
      <c r="G3039" s="23">
        <v>48895</v>
      </c>
      <c r="H3039" s="35">
        <v>110</v>
      </c>
    </row>
    <row r="3040" spans="2:8" s="31" customFormat="1" x14ac:dyDescent="0.2">
      <c r="B3040" s="27">
        <v>3037</v>
      </c>
      <c r="C3040" s="20" t="s">
        <v>5402</v>
      </c>
      <c r="D3040" s="20" t="s">
        <v>151</v>
      </c>
      <c r="E3040" s="20" t="s">
        <v>5403</v>
      </c>
      <c r="F3040" s="22">
        <v>44629</v>
      </c>
      <c r="G3040" s="22">
        <v>49012</v>
      </c>
      <c r="H3040" s="34">
        <v>90</v>
      </c>
    </row>
    <row r="3041" spans="2:8" s="31" customFormat="1" x14ac:dyDescent="0.2">
      <c r="B3041" s="27">
        <v>3038</v>
      </c>
      <c r="C3041" s="20" t="s">
        <v>4760</v>
      </c>
      <c r="D3041" s="20" t="s">
        <v>151</v>
      </c>
      <c r="E3041" s="20" t="s">
        <v>4761</v>
      </c>
      <c r="F3041" s="22">
        <v>44384</v>
      </c>
      <c r="G3041" s="22">
        <v>49132</v>
      </c>
      <c r="H3041" s="34">
        <v>100</v>
      </c>
    </row>
    <row r="3042" spans="2:8" s="31" customFormat="1" x14ac:dyDescent="0.2">
      <c r="B3042" s="27">
        <v>3039</v>
      </c>
      <c r="C3042" s="20" t="s">
        <v>4899</v>
      </c>
      <c r="D3042" s="20" t="s">
        <v>151</v>
      </c>
      <c r="E3042" s="20" t="s">
        <v>4900</v>
      </c>
      <c r="F3042" s="22">
        <v>44447</v>
      </c>
      <c r="G3042" s="22">
        <v>49195</v>
      </c>
      <c r="H3042" s="34">
        <v>80</v>
      </c>
    </row>
    <row r="3043" spans="2:8" s="31" customFormat="1" x14ac:dyDescent="0.2">
      <c r="B3043" s="27">
        <v>3040</v>
      </c>
      <c r="C3043" s="20" t="s">
        <v>4999</v>
      </c>
      <c r="D3043" s="20" t="s">
        <v>151</v>
      </c>
      <c r="E3043" s="20" t="s">
        <v>5000</v>
      </c>
      <c r="F3043" s="22">
        <v>44475</v>
      </c>
      <c r="G3043" s="22">
        <v>49223</v>
      </c>
      <c r="H3043" s="34">
        <v>104</v>
      </c>
    </row>
    <row r="3044" spans="2:8" s="31" customFormat="1" x14ac:dyDescent="0.2">
      <c r="B3044" s="27">
        <v>3041</v>
      </c>
      <c r="C3044" s="20" t="s">
        <v>4047</v>
      </c>
      <c r="D3044" s="20" t="s">
        <v>151</v>
      </c>
      <c r="E3044" s="20" t="s">
        <v>4048</v>
      </c>
      <c r="F3044" s="22">
        <v>44146</v>
      </c>
      <c r="G3044" s="22">
        <v>49259</v>
      </c>
      <c r="H3044" s="34">
        <v>132</v>
      </c>
    </row>
    <row r="3045" spans="2:8" s="31" customFormat="1" x14ac:dyDescent="0.2">
      <c r="B3045" s="27">
        <v>3042</v>
      </c>
      <c r="C3045" s="20" t="s">
        <v>9038</v>
      </c>
      <c r="D3045" s="20" t="s">
        <v>151</v>
      </c>
      <c r="E3045" s="20" t="s">
        <v>9039</v>
      </c>
      <c r="F3045" s="22">
        <v>45700</v>
      </c>
      <c r="G3045" s="22">
        <v>49352</v>
      </c>
      <c r="H3045" s="34">
        <v>119</v>
      </c>
    </row>
    <row r="3046" spans="2:8" s="31" customFormat="1" x14ac:dyDescent="0.2">
      <c r="B3046" s="27">
        <v>3043</v>
      </c>
      <c r="C3046" s="20" t="s">
        <v>3619</v>
      </c>
      <c r="D3046" s="20" t="s">
        <v>151</v>
      </c>
      <c r="E3046" s="20" t="s">
        <v>3620</v>
      </c>
      <c r="F3046" s="22">
        <v>44020</v>
      </c>
      <c r="G3046" s="22">
        <v>49498</v>
      </c>
      <c r="H3046" s="34">
        <v>150</v>
      </c>
    </row>
    <row r="3047" spans="2:8" s="31" customFormat="1" x14ac:dyDescent="0.2">
      <c r="B3047" s="27">
        <v>3044</v>
      </c>
      <c r="C3047" s="20" t="s">
        <v>3849</v>
      </c>
      <c r="D3047" s="20" t="s">
        <v>151</v>
      </c>
      <c r="E3047" s="20" t="s">
        <v>3850</v>
      </c>
      <c r="F3047" s="22">
        <v>44104</v>
      </c>
      <c r="G3047" s="22">
        <v>49582</v>
      </c>
      <c r="H3047" s="34">
        <v>132</v>
      </c>
    </row>
    <row r="3048" spans="2:8" s="31" customFormat="1" x14ac:dyDescent="0.2">
      <c r="B3048" s="27">
        <v>3045</v>
      </c>
      <c r="C3048" s="20" t="s">
        <v>6167</v>
      </c>
      <c r="D3048" s="20" t="s">
        <v>151</v>
      </c>
      <c r="E3048" s="20" t="s">
        <v>6168</v>
      </c>
      <c r="F3048" s="22">
        <v>44916</v>
      </c>
      <c r="G3048" s="22">
        <v>49664</v>
      </c>
      <c r="H3048" s="34">
        <v>150</v>
      </c>
    </row>
    <row r="3049" spans="2:8" s="31" customFormat="1" x14ac:dyDescent="0.2">
      <c r="B3049" s="27">
        <v>3046</v>
      </c>
      <c r="C3049" s="20" t="s">
        <v>6366</v>
      </c>
      <c r="D3049" s="20" t="s">
        <v>151</v>
      </c>
      <c r="E3049" s="20" t="s">
        <v>6367</v>
      </c>
      <c r="F3049" s="22">
        <v>44972</v>
      </c>
      <c r="G3049" s="22">
        <v>49720</v>
      </c>
      <c r="H3049" s="34">
        <v>100</v>
      </c>
    </row>
    <row r="3050" spans="2:8" s="31" customFormat="1" x14ac:dyDescent="0.2">
      <c r="B3050" s="27">
        <v>3047</v>
      </c>
      <c r="C3050" s="20" t="s">
        <v>6714</v>
      </c>
      <c r="D3050" s="20" t="s">
        <v>151</v>
      </c>
      <c r="E3050" s="20" t="s">
        <v>6715</v>
      </c>
      <c r="F3050" s="22">
        <v>45077</v>
      </c>
      <c r="G3050" s="22">
        <v>49826</v>
      </c>
      <c r="H3050" s="34">
        <v>125</v>
      </c>
    </row>
    <row r="3051" spans="2:8" s="31" customFormat="1" x14ac:dyDescent="0.2">
      <c r="B3051" s="27">
        <v>3048</v>
      </c>
      <c r="C3051" s="20" t="s">
        <v>5706</v>
      </c>
      <c r="D3051" s="20" t="s">
        <v>151</v>
      </c>
      <c r="E3051" s="20" t="s">
        <v>5707</v>
      </c>
      <c r="F3051" s="22">
        <v>44762</v>
      </c>
      <c r="G3051" s="22">
        <v>49876</v>
      </c>
      <c r="H3051" s="34">
        <v>90</v>
      </c>
    </row>
    <row r="3052" spans="2:8" s="31" customFormat="1" x14ac:dyDescent="0.2">
      <c r="B3052" s="27">
        <v>3049</v>
      </c>
      <c r="C3052" s="25" t="s">
        <v>9968</v>
      </c>
      <c r="D3052" s="25" t="s">
        <v>151</v>
      </c>
      <c r="E3052" s="25" t="s">
        <v>9969</v>
      </c>
      <c r="F3052" s="26">
        <v>45917</v>
      </c>
      <c r="G3052" s="26">
        <v>49935</v>
      </c>
      <c r="H3052" s="36">
        <v>150</v>
      </c>
    </row>
    <row r="3053" spans="2:8" s="31" customFormat="1" x14ac:dyDescent="0.2">
      <c r="B3053" s="27">
        <v>3050</v>
      </c>
      <c r="C3053" s="20" t="s">
        <v>6057</v>
      </c>
      <c r="D3053" s="20" t="s">
        <v>151</v>
      </c>
      <c r="E3053" s="20" t="s">
        <v>6058</v>
      </c>
      <c r="F3053" s="22">
        <v>44874</v>
      </c>
      <c r="G3053" s="22">
        <v>49988</v>
      </c>
      <c r="H3053" s="34">
        <v>100</v>
      </c>
    </row>
    <row r="3054" spans="2:8" s="31" customFormat="1" x14ac:dyDescent="0.2">
      <c r="B3054" s="27">
        <v>3051</v>
      </c>
      <c r="C3054" s="20" t="s">
        <v>6278</v>
      </c>
      <c r="D3054" s="20" t="s">
        <v>151</v>
      </c>
      <c r="E3054" s="20" t="s">
        <v>6279</v>
      </c>
      <c r="F3054" s="22">
        <v>44951</v>
      </c>
      <c r="G3054" s="22">
        <v>50065</v>
      </c>
      <c r="H3054" s="34">
        <v>100</v>
      </c>
    </row>
    <row r="3055" spans="2:8" s="31" customFormat="1" x14ac:dyDescent="0.2">
      <c r="B3055" s="27">
        <v>3052</v>
      </c>
      <c r="C3055" s="20" t="s">
        <v>6716</v>
      </c>
      <c r="D3055" s="20" t="s">
        <v>151</v>
      </c>
      <c r="E3055" s="20" t="s">
        <v>6717</v>
      </c>
      <c r="F3055" s="22">
        <v>45077</v>
      </c>
      <c r="G3055" s="22">
        <v>50191</v>
      </c>
      <c r="H3055" s="34">
        <v>125</v>
      </c>
    </row>
    <row r="3056" spans="2:8" s="31" customFormat="1" x14ac:dyDescent="0.2">
      <c r="B3056" s="27">
        <v>3053</v>
      </c>
      <c r="C3056" s="20" t="s">
        <v>8264</v>
      </c>
      <c r="D3056" s="20" t="s">
        <v>151</v>
      </c>
      <c r="E3056" s="20" t="s">
        <v>8265</v>
      </c>
      <c r="F3056" s="22">
        <v>45491</v>
      </c>
      <c r="G3056" s="22">
        <v>50239</v>
      </c>
      <c r="H3056" s="34">
        <v>90</v>
      </c>
    </row>
    <row r="3057" spans="2:8" s="31" customFormat="1" x14ac:dyDescent="0.2">
      <c r="B3057" s="27">
        <v>3054</v>
      </c>
      <c r="C3057" s="20" t="s">
        <v>5918</v>
      </c>
      <c r="D3057" s="20" t="s">
        <v>151</v>
      </c>
      <c r="E3057" s="20" t="s">
        <v>5919</v>
      </c>
      <c r="F3057" s="22">
        <v>44832</v>
      </c>
      <c r="G3057" s="22">
        <v>50311</v>
      </c>
      <c r="H3057" s="34">
        <v>100</v>
      </c>
    </row>
    <row r="3058" spans="2:8" s="31" customFormat="1" x14ac:dyDescent="0.2">
      <c r="B3058" s="27">
        <v>3055</v>
      </c>
      <c r="C3058" s="20" t="s">
        <v>7381</v>
      </c>
      <c r="D3058" s="20" t="s">
        <v>151</v>
      </c>
      <c r="E3058" s="20" t="s">
        <v>7382</v>
      </c>
      <c r="F3058" s="22">
        <v>45266</v>
      </c>
      <c r="G3058" s="22">
        <v>50380</v>
      </c>
      <c r="H3058" s="34">
        <v>90</v>
      </c>
    </row>
    <row r="3059" spans="2:8" s="31" customFormat="1" x14ac:dyDescent="0.2">
      <c r="B3059" s="27">
        <v>3056</v>
      </c>
      <c r="C3059" s="20" t="s">
        <v>6482</v>
      </c>
      <c r="D3059" s="20" t="s">
        <v>151</v>
      </c>
      <c r="E3059" s="20" t="s">
        <v>6483</v>
      </c>
      <c r="F3059" s="22">
        <v>45000</v>
      </c>
      <c r="G3059" s="22">
        <v>50479</v>
      </c>
      <c r="H3059" s="34">
        <v>125</v>
      </c>
    </row>
    <row r="3060" spans="2:8" s="31" customFormat="1" x14ac:dyDescent="0.2">
      <c r="B3060" s="27">
        <v>3057</v>
      </c>
      <c r="C3060" s="20" t="s">
        <v>6798</v>
      </c>
      <c r="D3060" s="20" t="s">
        <v>151</v>
      </c>
      <c r="E3060" s="20" t="s">
        <v>6799</v>
      </c>
      <c r="F3060" s="22">
        <v>45098</v>
      </c>
      <c r="G3060" s="22">
        <v>50577</v>
      </c>
      <c r="H3060" s="34">
        <v>100</v>
      </c>
    </row>
    <row r="3061" spans="2:8" s="31" customFormat="1" x14ac:dyDescent="0.2">
      <c r="B3061" s="27">
        <v>3058</v>
      </c>
      <c r="C3061" s="20" t="s">
        <v>6892</v>
      </c>
      <c r="D3061" s="20" t="s">
        <v>151</v>
      </c>
      <c r="E3061" s="20" t="s">
        <v>6799</v>
      </c>
      <c r="F3061" s="22">
        <v>45126</v>
      </c>
      <c r="G3061" s="22">
        <v>50605</v>
      </c>
      <c r="H3061" s="34">
        <v>80</v>
      </c>
    </row>
    <row r="3062" spans="2:8" s="31" customFormat="1" x14ac:dyDescent="0.2">
      <c r="B3062" s="27">
        <v>3059</v>
      </c>
      <c r="C3062" s="20" t="s">
        <v>8494</v>
      </c>
      <c r="D3062" s="20" t="s">
        <v>151</v>
      </c>
      <c r="E3062" s="20" t="s">
        <v>8495</v>
      </c>
      <c r="F3062" s="22">
        <v>45546</v>
      </c>
      <c r="G3062" s="22">
        <v>50659</v>
      </c>
      <c r="H3062" s="34">
        <v>90</v>
      </c>
    </row>
    <row r="3063" spans="2:8" s="31" customFormat="1" x14ac:dyDescent="0.2">
      <c r="B3063" s="27">
        <v>3060</v>
      </c>
      <c r="C3063" s="20" t="s">
        <v>7181</v>
      </c>
      <c r="D3063" s="20" t="s">
        <v>151</v>
      </c>
      <c r="E3063" s="20" t="s">
        <v>7182</v>
      </c>
      <c r="F3063" s="22">
        <v>45217</v>
      </c>
      <c r="G3063" s="22">
        <v>50696</v>
      </c>
      <c r="H3063" s="34">
        <v>60</v>
      </c>
    </row>
    <row r="3064" spans="2:8" s="31" customFormat="1" x14ac:dyDescent="0.2">
      <c r="B3064" s="27">
        <v>3061</v>
      </c>
      <c r="C3064" s="21" t="s">
        <v>10290</v>
      </c>
      <c r="D3064" s="21" t="s">
        <v>151</v>
      </c>
      <c r="E3064" s="21" t="s">
        <v>10291</v>
      </c>
      <c r="F3064" s="23">
        <v>46001</v>
      </c>
      <c r="G3064" s="23">
        <v>50749</v>
      </c>
      <c r="H3064" s="35">
        <v>105</v>
      </c>
    </row>
    <row r="3065" spans="2:8" s="31" customFormat="1" x14ac:dyDescent="0.2">
      <c r="B3065" s="27">
        <v>3062</v>
      </c>
      <c r="C3065" s="20" t="s">
        <v>7551</v>
      </c>
      <c r="D3065" s="20" t="s">
        <v>151</v>
      </c>
      <c r="E3065" s="20" t="s">
        <v>7552</v>
      </c>
      <c r="F3065" s="22">
        <v>45315</v>
      </c>
      <c r="G3065" s="22">
        <v>50794</v>
      </c>
      <c r="H3065" s="34">
        <v>80</v>
      </c>
    </row>
    <row r="3066" spans="2:8" s="31" customFormat="1" x14ac:dyDescent="0.2">
      <c r="B3066" s="27">
        <v>3063</v>
      </c>
      <c r="C3066" s="20" t="s">
        <v>7771</v>
      </c>
      <c r="D3066" s="20" t="s">
        <v>151</v>
      </c>
      <c r="E3066" s="20" t="s">
        <v>7772</v>
      </c>
      <c r="F3066" s="22">
        <v>45357</v>
      </c>
      <c r="G3066" s="22">
        <v>50835</v>
      </c>
      <c r="H3066" s="34">
        <v>81</v>
      </c>
    </row>
    <row r="3067" spans="2:8" s="31" customFormat="1" x14ac:dyDescent="0.2">
      <c r="B3067" s="27">
        <v>3064</v>
      </c>
      <c r="C3067" s="20" t="s">
        <v>8110</v>
      </c>
      <c r="D3067" s="20" t="s">
        <v>151</v>
      </c>
      <c r="E3067" s="20" t="s">
        <v>8111</v>
      </c>
      <c r="F3067" s="22">
        <v>45441</v>
      </c>
      <c r="G3067" s="22">
        <v>50919</v>
      </c>
      <c r="H3067" s="34">
        <v>200</v>
      </c>
    </row>
    <row r="3068" spans="2:8" s="31" customFormat="1" x14ac:dyDescent="0.2">
      <c r="B3068" s="27">
        <v>3065</v>
      </c>
      <c r="C3068" s="20" t="s">
        <v>9596</v>
      </c>
      <c r="D3068" s="20" t="s">
        <v>151</v>
      </c>
      <c r="E3068" s="20" t="s">
        <v>9597</v>
      </c>
      <c r="F3068" s="22">
        <v>45819</v>
      </c>
      <c r="G3068" s="22">
        <v>50932</v>
      </c>
      <c r="H3068" s="34">
        <v>125</v>
      </c>
    </row>
    <row r="3069" spans="2:8" s="31" customFormat="1" x14ac:dyDescent="0.2">
      <c r="B3069" s="27">
        <v>3066</v>
      </c>
      <c r="C3069" s="20" t="s">
        <v>8201</v>
      </c>
      <c r="D3069" s="20" t="s">
        <v>151</v>
      </c>
      <c r="E3069" s="20" t="s">
        <v>8202</v>
      </c>
      <c r="F3069" s="22">
        <v>45469</v>
      </c>
      <c r="G3069" s="22">
        <v>50947</v>
      </c>
      <c r="H3069" s="34">
        <v>71</v>
      </c>
    </row>
    <row r="3070" spans="2:8" s="31" customFormat="1" x14ac:dyDescent="0.2">
      <c r="B3070" s="27">
        <v>3067</v>
      </c>
      <c r="C3070" s="20" t="s">
        <v>6980</v>
      </c>
      <c r="D3070" s="20" t="s">
        <v>151</v>
      </c>
      <c r="E3070" s="20" t="s">
        <v>6981</v>
      </c>
      <c r="F3070" s="22">
        <v>45161</v>
      </c>
      <c r="G3070" s="22">
        <v>51005</v>
      </c>
      <c r="H3070" s="34">
        <v>80</v>
      </c>
    </row>
    <row r="3071" spans="2:8" s="31" customFormat="1" x14ac:dyDescent="0.2">
      <c r="B3071" s="27">
        <v>3068</v>
      </c>
      <c r="C3071" s="20" t="s">
        <v>8604</v>
      </c>
      <c r="D3071" s="20" t="s">
        <v>151</v>
      </c>
      <c r="E3071" s="20" t="s">
        <v>8605</v>
      </c>
      <c r="F3071" s="22">
        <v>45574</v>
      </c>
      <c r="G3071" s="22">
        <v>51052</v>
      </c>
      <c r="H3071" s="34">
        <v>50</v>
      </c>
    </row>
    <row r="3072" spans="2:8" s="31" customFormat="1" x14ac:dyDescent="0.2">
      <c r="B3072" s="27">
        <v>3069</v>
      </c>
      <c r="C3072" s="20" t="s">
        <v>8793</v>
      </c>
      <c r="D3072" s="20" t="s">
        <v>151</v>
      </c>
      <c r="E3072" s="20" t="s">
        <v>8794</v>
      </c>
      <c r="F3072" s="22">
        <v>45644</v>
      </c>
      <c r="G3072" s="22">
        <v>51122</v>
      </c>
      <c r="H3072" s="34">
        <v>140</v>
      </c>
    </row>
    <row r="3073" spans="2:9" s="31" customFormat="1" x14ac:dyDescent="0.2">
      <c r="B3073" s="27">
        <v>3070</v>
      </c>
      <c r="C3073" s="20" t="s">
        <v>8918</v>
      </c>
      <c r="D3073" s="20" t="s">
        <v>151</v>
      </c>
      <c r="E3073" s="20" t="s">
        <v>8919</v>
      </c>
      <c r="F3073" s="22">
        <v>45672</v>
      </c>
      <c r="G3073" s="22">
        <v>51150</v>
      </c>
      <c r="H3073" s="34">
        <v>119</v>
      </c>
    </row>
    <row r="3074" spans="2:9" s="31" customFormat="1" x14ac:dyDescent="0.2">
      <c r="B3074" s="27">
        <v>3071</v>
      </c>
      <c r="C3074" s="20" t="s">
        <v>7639</v>
      </c>
      <c r="D3074" s="20" t="s">
        <v>151</v>
      </c>
      <c r="E3074" s="20" t="s">
        <v>7640</v>
      </c>
      <c r="F3074" s="22">
        <v>45329</v>
      </c>
      <c r="G3074" s="22">
        <v>51173</v>
      </c>
      <c r="H3074" s="34">
        <v>80</v>
      </c>
    </row>
    <row r="3075" spans="2:9" s="31" customFormat="1" x14ac:dyDescent="0.2">
      <c r="B3075" s="27">
        <v>3072</v>
      </c>
      <c r="C3075" s="20" t="s">
        <v>9261</v>
      </c>
      <c r="D3075" s="20" t="s">
        <v>151</v>
      </c>
      <c r="E3075" s="20" t="s">
        <v>9262</v>
      </c>
      <c r="F3075" s="22">
        <v>45735</v>
      </c>
      <c r="G3075" s="22">
        <v>51214</v>
      </c>
      <c r="H3075" s="34">
        <v>120</v>
      </c>
    </row>
    <row r="3076" spans="2:9" s="31" customFormat="1" x14ac:dyDescent="0.2">
      <c r="B3076" s="27">
        <v>3073</v>
      </c>
      <c r="C3076" s="20" t="s">
        <v>9706</v>
      </c>
      <c r="D3076" s="20" t="s">
        <v>151</v>
      </c>
      <c r="E3076" s="20" t="s">
        <v>9707</v>
      </c>
      <c r="F3076" s="22">
        <v>45847</v>
      </c>
      <c r="G3076" s="22">
        <v>51326</v>
      </c>
      <c r="H3076" s="34">
        <v>100</v>
      </c>
    </row>
    <row r="3077" spans="2:9" s="31" customFormat="1" x14ac:dyDescent="0.2">
      <c r="B3077" s="27">
        <v>3074</v>
      </c>
      <c r="C3077" s="21" t="s">
        <v>9811</v>
      </c>
      <c r="D3077" s="21" t="s">
        <v>151</v>
      </c>
      <c r="E3077" s="21" t="s">
        <v>9812</v>
      </c>
      <c r="F3077" s="23">
        <v>45875</v>
      </c>
      <c r="G3077" s="23">
        <v>51354</v>
      </c>
      <c r="H3077" s="35">
        <v>100</v>
      </c>
    </row>
    <row r="3078" spans="2:9" s="31" customFormat="1" x14ac:dyDescent="0.2">
      <c r="B3078" s="27">
        <v>3075</v>
      </c>
      <c r="C3078" s="20" t="s">
        <v>8673</v>
      </c>
      <c r="D3078" s="20" t="s">
        <v>151</v>
      </c>
      <c r="E3078" s="20" t="s">
        <v>8674</v>
      </c>
      <c r="F3078" s="22">
        <v>45602</v>
      </c>
      <c r="G3078" s="22">
        <v>51446</v>
      </c>
      <c r="H3078" s="34">
        <v>80</v>
      </c>
    </row>
    <row r="3079" spans="2:9" s="31" customFormat="1" x14ac:dyDescent="0.2">
      <c r="B3079" s="27">
        <v>3076</v>
      </c>
      <c r="C3079" s="27" t="s">
        <v>10473</v>
      </c>
      <c r="D3079" s="20" t="s">
        <v>151</v>
      </c>
      <c r="E3079" s="20" t="s">
        <v>10474</v>
      </c>
      <c r="F3079" s="22">
        <v>46036</v>
      </c>
      <c r="G3079" s="22">
        <v>51515</v>
      </c>
      <c r="H3079" s="34">
        <v>115</v>
      </c>
    </row>
    <row r="3080" spans="2:9" s="31" customFormat="1" x14ac:dyDescent="0.2">
      <c r="B3080" s="27">
        <v>3077</v>
      </c>
      <c r="C3080" s="21" t="s">
        <v>10072</v>
      </c>
      <c r="D3080" s="21" t="s">
        <v>151</v>
      </c>
      <c r="E3080" s="21" t="s">
        <v>10073</v>
      </c>
      <c r="F3080" s="23">
        <v>45938</v>
      </c>
      <c r="G3080" s="23">
        <v>51782</v>
      </c>
      <c r="H3080" s="35">
        <v>110</v>
      </c>
    </row>
    <row r="3081" spans="2:9" s="31" customFormat="1" x14ac:dyDescent="0.2">
      <c r="B3081" s="27">
        <v>3078</v>
      </c>
      <c r="C3081" s="20" t="s">
        <v>10615</v>
      </c>
      <c r="D3081" s="20" t="s">
        <v>151</v>
      </c>
      <c r="E3081" s="20" t="s">
        <v>10616</v>
      </c>
      <c r="F3081" s="22">
        <v>46064</v>
      </c>
      <c r="G3081" s="22">
        <v>51908</v>
      </c>
      <c r="H3081" s="34">
        <v>115</v>
      </c>
      <c r="I3081" s="41"/>
    </row>
    <row r="3082" spans="2:9" s="31" customFormat="1" x14ac:dyDescent="0.2">
      <c r="B3082" s="27">
        <v>3079</v>
      </c>
      <c r="C3082" s="20" t="s">
        <v>460</v>
      </c>
      <c r="D3082" s="20" t="s">
        <v>126</v>
      </c>
      <c r="E3082" s="20" t="s">
        <v>461</v>
      </c>
      <c r="F3082" s="22">
        <v>42438</v>
      </c>
      <c r="G3082" s="22">
        <v>46090</v>
      </c>
      <c r="H3082" s="34">
        <v>200</v>
      </c>
    </row>
    <row r="3083" spans="2:9" s="31" customFormat="1" x14ac:dyDescent="0.2">
      <c r="B3083" s="27">
        <v>3080</v>
      </c>
      <c r="C3083" s="20" t="s">
        <v>498</v>
      </c>
      <c r="D3083" s="20" t="s">
        <v>126</v>
      </c>
      <c r="E3083" s="20" t="s">
        <v>499</v>
      </c>
      <c r="F3083" s="22">
        <v>42480</v>
      </c>
      <c r="G3083" s="22">
        <v>46132</v>
      </c>
      <c r="H3083" s="34">
        <v>60</v>
      </c>
    </row>
    <row r="3084" spans="2:9" s="31" customFormat="1" x14ac:dyDescent="0.2">
      <c r="B3084" s="27">
        <v>3081</v>
      </c>
      <c r="C3084" s="20" t="s">
        <v>661</v>
      </c>
      <c r="D3084" s="20" t="s">
        <v>126</v>
      </c>
      <c r="E3084" s="20" t="s">
        <v>662</v>
      </c>
      <c r="F3084" s="22">
        <v>42606</v>
      </c>
      <c r="G3084" s="22">
        <v>46258</v>
      </c>
      <c r="H3084" s="34">
        <v>75</v>
      </c>
    </row>
    <row r="3085" spans="2:9" s="31" customFormat="1" x14ac:dyDescent="0.2">
      <c r="B3085" s="27">
        <v>3082</v>
      </c>
      <c r="C3085" s="20" t="s">
        <v>687</v>
      </c>
      <c r="D3085" s="20" t="s">
        <v>126</v>
      </c>
      <c r="E3085" s="20" t="s">
        <v>688</v>
      </c>
      <c r="F3085" s="22">
        <v>42627</v>
      </c>
      <c r="G3085" s="22">
        <v>46279</v>
      </c>
      <c r="H3085" s="34">
        <v>75</v>
      </c>
    </row>
    <row r="3086" spans="2:9" s="31" customFormat="1" x14ac:dyDescent="0.2">
      <c r="B3086" s="27">
        <v>3083</v>
      </c>
      <c r="C3086" s="20" t="s">
        <v>764</v>
      </c>
      <c r="D3086" s="20" t="s">
        <v>126</v>
      </c>
      <c r="E3086" s="20" t="s">
        <v>765</v>
      </c>
      <c r="F3086" s="22">
        <v>42669</v>
      </c>
      <c r="G3086" s="22">
        <v>46321</v>
      </c>
      <c r="H3086" s="34">
        <v>75</v>
      </c>
    </row>
    <row r="3087" spans="2:9" s="31" customFormat="1" x14ac:dyDescent="0.2">
      <c r="B3087" s="27">
        <v>3084</v>
      </c>
      <c r="C3087" s="20" t="s">
        <v>832</v>
      </c>
      <c r="D3087" s="20" t="s">
        <v>126</v>
      </c>
      <c r="E3087" s="20" t="s">
        <v>833</v>
      </c>
      <c r="F3087" s="22">
        <v>42697</v>
      </c>
      <c r="G3087" s="22">
        <v>46349</v>
      </c>
      <c r="H3087" s="34">
        <v>150</v>
      </c>
    </row>
    <row r="3088" spans="2:9" s="31" customFormat="1" x14ac:dyDescent="0.2">
      <c r="B3088" s="27">
        <v>3085</v>
      </c>
      <c r="C3088" s="20" t="s">
        <v>868</v>
      </c>
      <c r="D3088" s="20" t="s">
        <v>126</v>
      </c>
      <c r="E3088" s="20" t="s">
        <v>869</v>
      </c>
      <c r="F3088" s="22">
        <v>42718</v>
      </c>
      <c r="G3088" s="22">
        <v>46370</v>
      </c>
      <c r="H3088" s="34">
        <v>150</v>
      </c>
    </row>
    <row r="3089" spans="2:8" s="31" customFormat="1" x14ac:dyDescent="0.2">
      <c r="B3089" s="27">
        <v>3086</v>
      </c>
      <c r="C3089" s="20" t="s">
        <v>952</v>
      </c>
      <c r="D3089" s="20" t="s">
        <v>126</v>
      </c>
      <c r="E3089" s="20" t="s">
        <v>953</v>
      </c>
      <c r="F3089" s="22">
        <v>42760</v>
      </c>
      <c r="G3089" s="22">
        <v>46412</v>
      </c>
      <c r="H3089" s="34">
        <v>100</v>
      </c>
    </row>
    <row r="3090" spans="2:8" s="31" customFormat="1" x14ac:dyDescent="0.2">
      <c r="B3090" s="27">
        <v>3087</v>
      </c>
      <c r="C3090" s="20" t="s">
        <v>1014</v>
      </c>
      <c r="D3090" s="20" t="s">
        <v>126</v>
      </c>
      <c r="E3090" s="20" t="s">
        <v>1015</v>
      </c>
      <c r="F3090" s="22">
        <v>42795</v>
      </c>
      <c r="G3090" s="22">
        <v>46447</v>
      </c>
      <c r="H3090" s="34">
        <v>150</v>
      </c>
    </row>
    <row r="3091" spans="2:8" s="31" customFormat="1" x14ac:dyDescent="0.2">
      <c r="B3091" s="27">
        <v>3088</v>
      </c>
      <c r="C3091" s="20" t="s">
        <v>1073</v>
      </c>
      <c r="D3091" s="20" t="s">
        <v>126</v>
      </c>
      <c r="E3091" s="20" t="s">
        <v>1074</v>
      </c>
      <c r="F3091" s="22">
        <v>42823</v>
      </c>
      <c r="G3091" s="22">
        <v>46475</v>
      </c>
      <c r="H3091" s="34">
        <v>235</v>
      </c>
    </row>
    <row r="3092" spans="2:8" s="31" customFormat="1" x14ac:dyDescent="0.2">
      <c r="B3092" s="27">
        <v>3089</v>
      </c>
      <c r="C3092" s="20" t="s">
        <v>1327</v>
      </c>
      <c r="D3092" s="20" t="s">
        <v>126</v>
      </c>
      <c r="E3092" s="20" t="s">
        <v>1328</v>
      </c>
      <c r="F3092" s="22">
        <v>42991</v>
      </c>
      <c r="G3092" s="22">
        <v>46643</v>
      </c>
      <c r="H3092" s="34">
        <v>200</v>
      </c>
    </row>
    <row r="3093" spans="2:8" s="31" customFormat="1" x14ac:dyDescent="0.2">
      <c r="B3093" s="27">
        <v>3090</v>
      </c>
      <c r="C3093" s="20" t="s">
        <v>1501</v>
      </c>
      <c r="D3093" s="20" t="s">
        <v>126</v>
      </c>
      <c r="E3093" s="20" t="s">
        <v>1502</v>
      </c>
      <c r="F3093" s="22">
        <v>43082</v>
      </c>
      <c r="G3093" s="22">
        <v>46734</v>
      </c>
      <c r="H3093" s="34">
        <v>300</v>
      </c>
    </row>
    <row r="3094" spans="2:8" s="31" customFormat="1" x14ac:dyDescent="0.2">
      <c r="B3094" s="27">
        <v>3091</v>
      </c>
      <c r="C3094" s="20" t="s">
        <v>1581</v>
      </c>
      <c r="D3094" s="20" t="s">
        <v>126</v>
      </c>
      <c r="E3094" s="20" t="s">
        <v>1582</v>
      </c>
      <c r="F3094" s="22">
        <v>43124</v>
      </c>
      <c r="G3094" s="22">
        <v>46776</v>
      </c>
      <c r="H3094" s="34">
        <v>200</v>
      </c>
    </row>
    <row r="3095" spans="2:8" s="31" customFormat="1" x14ac:dyDescent="0.2">
      <c r="B3095" s="27">
        <v>3092</v>
      </c>
      <c r="C3095" s="20" t="s">
        <v>1654</v>
      </c>
      <c r="D3095" s="20" t="s">
        <v>126</v>
      </c>
      <c r="E3095" s="20" t="s">
        <v>1655</v>
      </c>
      <c r="F3095" s="22">
        <v>43152</v>
      </c>
      <c r="G3095" s="22">
        <v>46804</v>
      </c>
      <c r="H3095" s="34">
        <v>150</v>
      </c>
    </row>
    <row r="3096" spans="2:8" s="31" customFormat="1" x14ac:dyDescent="0.2">
      <c r="B3096" s="27">
        <v>3093</v>
      </c>
      <c r="C3096" s="20" t="s">
        <v>1746</v>
      </c>
      <c r="D3096" s="20" t="s">
        <v>126</v>
      </c>
      <c r="E3096" s="20" t="s">
        <v>1747</v>
      </c>
      <c r="F3096" s="22">
        <v>43180</v>
      </c>
      <c r="G3096" s="22">
        <v>46833</v>
      </c>
      <c r="H3096" s="34">
        <v>285</v>
      </c>
    </row>
    <row r="3097" spans="2:8" s="31" customFormat="1" x14ac:dyDescent="0.2">
      <c r="B3097" s="27">
        <v>3094</v>
      </c>
      <c r="C3097" s="20" t="s">
        <v>1796</v>
      </c>
      <c r="D3097" s="20" t="s">
        <v>126</v>
      </c>
      <c r="E3097" s="20" t="s">
        <v>1797</v>
      </c>
      <c r="F3097" s="22">
        <v>43208</v>
      </c>
      <c r="G3097" s="22">
        <v>46861</v>
      </c>
      <c r="H3097" s="34">
        <v>200</v>
      </c>
    </row>
    <row r="3098" spans="2:8" s="31" customFormat="1" x14ac:dyDescent="0.2">
      <c r="B3098" s="27">
        <v>3095</v>
      </c>
      <c r="C3098" s="20" t="s">
        <v>2029</v>
      </c>
      <c r="D3098" s="20" t="s">
        <v>126</v>
      </c>
      <c r="E3098" s="20" t="s">
        <v>2030</v>
      </c>
      <c r="F3098" s="22">
        <v>43369</v>
      </c>
      <c r="G3098" s="22">
        <v>47022</v>
      </c>
      <c r="H3098" s="34">
        <v>150</v>
      </c>
    </row>
    <row r="3099" spans="2:8" s="31" customFormat="1" x14ac:dyDescent="0.2">
      <c r="B3099" s="27">
        <v>3096</v>
      </c>
      <c r="C3099" s="20" t="s">
        <v>2198</v>
      </c>
      <c r="D3099" s="20" t="s">
        <v>126</v>
      </c>
      <c r="E3099" s="20" t="s">
        <v>2199</v>
      </c>
      <c r="F3099" s="22">
        <v>43453</v>
      </c>
      <c r="G3099" s="22">
        <v>47106</v>
      </c>
      <c r="H3099" s="34">
        <v>150</v>
      </c>
    </row>
    <row r="3100" spans="2:8" s="31" customFormat="1" x14ac:dyDescent="0.2">
      <c r="B3100" s="27">
        <v>3097</v>
      </c>
      <c r="C3100" s="20" t="s">
        <v>2352</v>
      </c>
      <c r="D3100" s="20" t="s">
        <v>126</v>
      </c>
      <c r="E3100" s="20" t="s">
        <v>2353</v>
      </c>
      <c r="F3100" s="22">
        <v>43516</v>
      </c>
      <c r="G3100" s="22">
        <v>47169</v>
      </c>
      <c r="H3100" s="34">
        <v>150</v>
      </c>
    </row>
    <row r="3101" spans="2:8" s="31" customFormat="1" x14ac:dyDescent="0.2">
      <c r="B3101" s="27">
        <v>3098</v>
      </c>
      <c r="C3101" s="20" t="s">
        <v>2440</v>
      </c>
      <c r="D3101" s="20" t="s">
        <v>126</v>
      </c>
      <c r="E3101" s="20" t="s">
        <v>2441</v>
      </c>
      <c r="F3101" s="22">
        <v>43544</v>
      </c>
      <c r="G3101" s="22">
        <v>47197</v>
      </c>
      <c r="H3101" s="34">
        <v>172</v>
      </c>
    </row>
    <row r="3102" spans="2:8" s="31" customFormat="1" x14ac:dyDescent="0.2">
      <c r="B3102" s="27">
        <v>3099</v>
      </c>
      <c r="C3102" s="20" t="s">
        <v>2499</v>
      </c>
      <c r="D3102" s="20" t="s">
        <v>126</v>
      </c>
      <c r="E3102" s="20" t="s">
        <v>2500</v>
      </c>
      <c r="F3102" s="22">
        <v>43571</v>
      </c>
      <c r="G3102" s="22">
        <v>47224</v>
      </c>
      <c r="H3102" s="34">
        <v>100</v>
      </c>
    </row>
    <row r="3103" spans="2:8" s="31" customFormat="1" x14ac:dyDescent="0.2">
      <c r="B3103" s="27">
        <v>3100</v>
      </c>
      <c r="C3103" s="20" t="s">
        <v>2827</v>
      </c>
      <c r="D3103" s="20" t="s">
        <v>126</v>
      </c>
      <c r="E3103" s="20" t="s">
        <v>2828</v>
      </c>
      <c r="F3103" s="22">
        <v>43733</v>
      </c>
      <c r="G3103" s="22">
        <v>47386</v>
      </c>
      <c r="H3103" s="34">
        <v>150</v>
      </c>
    </row>
    <row r="3104" spans="2:8" s="31" customFormat="1" x14ac:dyDescent="0.2">
      <c r="B3104" s="27">
        <v>3101</v>
      </c>
      <c r="C3104" s="20" t="s">
        <v>2954</v>
      </c>
      <c r="D3104" s="20" t="s">
        <v>126</v>
      </c>
      <c r="E3104" s="20" t="s">
        <v>2955</v>
      </c>
      <c r="F3104" s="22">
        <v>43796</v>
      </c>
      <c r="G3104" s="22">
        <v>47449</v>
      </c>
      <c r="H3104" s="34">
        <v>150</v>
      </c>
    </row>
    <row r="3105" spans="2:8" s="31" customFormat="1" x14ac:dyDescent="0.2">
      <c r="B3105" s="27">
        <v>3102</v>
      </c>
      <c r="C3105" s="20" t="s">
        <v>3019</v>
      </c>
      <c r="D3105" s="20" t="s">
        <v>126</v>
      </c>
      <c r="E3105" s="20" t="s">
        <v>3020</v>
      </c>
      <c r="F3105" s="22">
        <v>43817</v>
      </c>
      <c r="G3105" s="22">
        <v>47470</v>
      </c>
      <c r="H3105" s="34">
        <v>250</v>
      </c>
    </row>
    <row r="3106" spans="2:8" s="31" customFormat="1" x14ac:dyDescent="0.2">
      <c r="B3106" s="27">
        <v>3103</v>
      </c>
      <c r="C3106" s="20" t="s">
        <v>3164</v>
      </c>
      <c r="D3106" s="20" t="s">
        <v>126</v>
      </c>
      <c r="E3106" s="20" t="s">
        <v>3165</v>
      </c>
      <c r="F3106" s="22">
        <v>43873</v>
      </c>
      <c r="G3106" s="22">
        <v>47526</v>
      </c>
      <c r="H3106" s="34">
        <v>150</v>
      </c>
    </row>
    <row r="3107" spans="2:8" s="31" customFormat="1" x14ac:dyDescent="0.2">
      <c r="B3107" s="27">
        <v>3104</v>
      </c>
      <c r="C3107" s="21" t="s">
        <v>10710</v>
      </c>
      <c r="D3107" s="21" t="s">
        <v>126</v>
      </c>
      <c r="E3107" s="21" t="s">
        <v>10711</v>
      </c>
      <c r="F3107" s="23">
        <v>46078</v>
      </c>
      <c r="G3107" s="23">
        <v>47539</v>
      </c>
      <c r="H3107" s="35">
        <v>500</v>
      </c>
    </row>
    <row r="3108" spans="2:8" s="31" customFormat="1" x14ac:dyDescent="0.2">
      <c r="B3108" s="27">
        <v>3105</v>
      </c>
      <c r="C3108" s="20" t="s">
        <v>3258</v>
      </c>
      <c r="D3108" s="20" t="s">
        <v>126</v>
      </c>
      <c r="E3108" s="20" t="s">
        <v>3259</v>
      </c>
      <c r="F3108" s="22">
        <v>43894</v>
      </c>
      <c r="G3108" s="22">
        <v>47546</v>
      </c>
      <c r="H3108" s="34">
        <v>200</v>
      </c>
    </row>
    <row r="3109" spans="2:8" s="31" customFormat="1" x14ac:dyDescent="0.2">
      <c r="B3109" s="27">
        <v>3106</v>
      </c>
      <c r="C3109" s="20" t="s">
        <v>3430</v>
      </c>
      <c r="D3109" s="20" t="s">
        <v>126</v>
      </c>
      <c r="E3109" s="20" t="s">
        <v>3431</v>
      </c>
      <c r="F3109" s="22">
        <v>43929</v>
      </c>
      <c r="G3109" s="22">
        <v>47581</v>
      </c>
      <c r="H3109" s="34">
        <v>200</v>
      </c>
    </row>
    <row r="3110" spans="2:8" s="31" customFormat="1" x14ac:dyDescent="0.2">
      <c r="B3110" s="27">
        <v>3107</v>
      </c>
      <c r="C3110" s="20" t="s">
        <v>3621</v>
      </c>
      <c r="D3110" s="20" t="s">
        <v>126</v>
      </c>
      <c r="E3110" s="20" t="s">
        <v>3622</v>
      </c>
      <c r="F3110" s="22">
        <v>44020</v>
      </c>
      <c r="G3110" s="22">
        <v>47672</v>
      </c>
      <c r="H3110" s="34">
        <v>150</v>
      </c>
    </row>
    <row r="3111" spans="2:8" s="31" customFormat="1" x14ac:dyDescent="0.2">
      <c r="B3111" s="27">
        <v>3108</v>
      </c>
      <c r="C3111" s="20" t="s">
        <v>3813</v>
      </c>
      <c r="D3111" s="20" t="s">
        <v>126</v>
      </c>
      <c r="E3111" s="20" t="s">
        <v>3814</v>
      </c>
      <c r="F3111" s="22">
        <v>44090</v>
      </c>
      <c r="G3111" s="22">
        <v>47742</v>
      </c>
      <c r="H3111" s="34">
        <v>150</v>
      </c>
    </row>
    <row r="3112" spans="2:8" s="31" customFormat="1" x14ac:dyDescent="0.2">
      <c r="B3112" s="27">
        <v>3109</v>
      </c>
      <c r="C3112" s="25" t="s">
        <v>9970</v>
      </c>
      <c r="D3112" s="25" t="s">
        <v>126</v>
      </c>
      <c r="E3112" s="25" t="s">
        <v>9971</v>
      </c>
      <c r="F3112" s="26">
        <v>45917</v>
      </c>
      <c r="G3112" s="26">
        <v>47743</v>
      </c>
      <c r="H3112" s="36">
        <v>400</v>
      </c>
    </row>
    <row r="3113" spans="2:8" s="31" customFormat="1" x14ac:dyDescent="0.2">
      <c r="B3113" s="27">
        <v>3110</v>
      </c>
      <c r="C3113" s="20" t="s">
        <v>3911</v>
      </c>
      <c r="D3113" s="20" t="s">
        <v>126</v>
      </c>
      <c r="E3113" s="20" t="s">
        <v>3912</v>
      </c>
      <c r="F3113" s="22">
        <v>44111</v>
      </c>
      <c r="G3113" s="22">
        <v>47763</v>
      </c>
      <c r="H3113" s="34">
        <v>250</v>
      </c>
    </row>
    <row r="3114" spans="2:8" s="31" customFormat="1" x14ac:dyDescent="0.2">
      <c r="B3114" s="27">
        <v>3111</v>
      </c>
      <c r="C3114" s="20" t="s">
        <v>4021</v>
      </c>
      <c r="D3114" s="20" t="s">
        <v>126</v>
      </c>
      <c r="E3114" s="20" t="s">
        <v>4022</v>
      </c>
      <c r="F3114" s="22">
        <v>44139</v>
      </c>
      <c r="G3114" s="22">
        <v>47791</v>
      </c>
      <c r="H3114" s="34">
        <v>314</v>
      </c>
    </row>
    <row r="3115" spans="2:8" s="31" customFormat="1" x14ac:dyDescent="0.2">
      <c r="B3115" s="27">
        <v>3112</v>
      </c>
      <c r="C3115" s="20" t="s">
        <v>4138</v>
      </c>
      <c r="D3115" s="20" t="s">
        <v>126</v>
      </c>
      <c r="E3115" s="20" t="s">
        <v>4139</v>
      </c>
      <c r="F3115" s="22">
        <v>44174</v>
      </c>
      <c r="G3115" s="22">
        <v>47826</v>
      </c>
      <c r="H3115" s="34">
        <v>220</v>
      </c>
    </row>
    <row r="3116" spans="2:8" s="31" customFormat="1" x14ac:dyDescent="0.2">
      <c r="B3116" s="27">
        <v>3113</v>
      </c>
      <c r="C3116" s="21" t="s">
        <v>10302</v>
      </c>
      <c r="D3116" s="21" t="s">
        <v>126</v>
      </c>
      <c r="E3116" s="21" t="s">
        <v>9971</v>
      </c>
      <c r="F3116" s="23">
        <v>46008</v>
      </c>
      <c r="G3116" s="23">
        <v>47834</v>
      </c>
      <c r="H3116" s="35">
        <v>500</v>
      </c>
    </row>
    <row r="3117" spans="2:8" s="31" customFormat="1" x14ac:dyDescent="0.2">
      <c r="B3117" s="27">
        <v>3114</v>
      </c>
      <c r="C3117" s="20" t="s">
        <v>4348</v>
      </c>
      <c r="D3117" s="20" t="s">
        <v>126</v>
      </c>
      <c r="E3117" s="20" t="s">
        <v>4349</v>
      </c>
      <c r="F3117" s="22">
        <v>44244</v>
      </c>
      <c r="G3117" s="22">
        <v>47896</v>
      </c>
      <c r="H3117" s="34">
        <v>437</v>
      </c>
    </row>
    <row r="3118" spans="2:8" s="31" customFormat="1" x14ac:dyDescent="0.2">
      <c r="B3118" s="27">
        <v>3115</v>
      </c>
      <c r="C3118" s="20" t="s">
        <v>4548</v>
      </c>
      <c r="D3118" s="20" t="s">
        <v>126</v>
      </c>
      <c r="E3118" s="20" t="s">
        <v>4549</v>
      </c>
      <c r="F3118" s="22">
        <v>44306</v>
      </c>
      <c r="G3118" s="22">
        <v>47958</v>
      </c>
      <c r="H3118" s="34">
        <v>350</v>
      </c>
    </row>
    <row r="3119" spans="2:8" s="31" customFormat="1" x14ac:dyDescent="0.2">
      <c r="B3119" s="27">
        <v>3116</v>
      </c>
      <c r="C3119" s="20" t="s">
        <v>4640</v>
      </c>
      <c r="D3119" s="20" t="s">
        <v>126</v>
      </c>
      <c r="E3119" s="20" t="s">
        <v>4549</v>
      </c>
      <c r="F3119" s="22">
        <v>44349</v>
      </c>
      <c r="G3119" s="22">
        <v>48001</v>
      </c>
      <c r="H3119" s="34">
        <v>250</v>
      </c>
    </row>
    <row r="3120" spans="2:8" s="31" customFormat="1" x14ac:dyDescent="0.2">
      <c r="B3120" s="27">
        <v>3117</v>
      </c>
      <c r="C3120" s="20" t="s">
        <v>4848</v>
      </c>
      <c r="D3120" s="20" t="s">
        <v>126</v>
      </c>
      <c r="E3120" s="20" t="s">
        <v>4849</v>
      </c>
      <c r="F3120" s="22">
        <v>44426</v>
      </c>
      <c r="G3120" s="22">
        <v>48078</v>
      </c>
      <c r="H3120" s="34">
        <v>150</v>
      </c>
    </row>
    <row r="3121" spans="2:8" s="31" customFormat="1" x14ac:dyDescent="0.2">
      <c r="B3121" s="27">
        <v>3118</v>
      </c>
      <c r="C3121" s="20" t="s">
        <v>4941</v>
      </c>
      <c r="D3121" s="20" t="s">
        <v>126</v>
      </c>
      <c r="E3121" s="20" t="s">
        <v>4942</v>
      </c>
      <c r="F3121" s="22">
        <v>44461</v>
      </c>
      <c r="G3121" s="22">
        <v>48113</v>
      </c>
      <c r="H3121" s="34">
        <v>150</v>
      </c>
    </row>
    <row r="3122" spans="2:8" s="31" customFormat="1" x14ac:dyDescent="0.2">
      <c r="B3122" s="27">
        <v>3119</v>
      </c>
      <c r="C3122" s="20" t="s">
        <v>5021</v>
      </c>
      <c r="D3122" s="20" t="s">
        <v>126</v>
      </c>
      <c r="E3122" s="20" t="s">
        <v>5022</v>
      </c>
      <c r="F3122" s="22">
        <v>44482</v>
      </c>
      <c r="G3122" s="22">
        <v>48134</v>
      </c>
      <c r="H3122" s="34">
        <v>89</v>
      </c>
    </row>
    <row r="3123" spans="2:8" s="31" customFormat="1" x14ac:dyDescent="0.2">
      <c r="B3123" s="27">
        <v>3120</v>
      </c>
      <c r="C3123" s="20" t="s">
        <v>5152</v>
      </c>
      <c r="D3123" s="20" t="s">
        <v>126</v>
      </c>
      <c r="E3123" s="20" t="s">
        <v>5022</v>
      </c>
      <c r="F3123" s="22">
        <v>44552</v>
      </c>
      <c r="G3123" s="22">
        <v>48204</v>
      </c>
      <c r="H3123" s="34">
        <v>298</v>
      </c>
    </row>
    <row r="3124" spans="2:8" s="31" customFormat="1" x14ac:dyDescent="0.2">
      <c r="B3124" s="27">
        <v>3121</v>
      </c>
      <c r="C3124" s="20" t="s">
        <v>5468</v>
      </c>
      <c r="D3124" s="20" t="s">
        <v>126</v>
      </c>
      <c r="E3124" s="20" t="s">
        <v>5469</v>
      </c>
      <c r="F3124" s="22">
        <v>44650</v>
      </c>
      <c r="G3124" s="22">
        <v>48303</v>
      </c>
      <c r="H3124" s="34">
        <v>440</v>
      </c>
    </row>
    <row r="3125" spans="2:8" s="31" customFormat="1" x14ac:dyDescent="0.2">
      <c r="B3125" s="27">
        <v>3122</v>
      </c>
      <c r="C3125" s="20" t="s">
        <v>5614</v>
      </c>
      <c r="D3125" s="20" t="s">
        <v>126</v>
      </c>
      <c r="E3125" s="20" t="s">
        <v>5615</v>
      </c>
      <c r="F3125" s="22">
        <v>44734</v>
      </c>
      <c r="G3125" s="22">
        <v>48387</v>
      </c>
      <c r="H3125" s="34">
        <v>400</v>
      </c>
    </row>
    <row r="3126" spans="2:8" s="31" customFormat="1" x14ac:dyDescent="0.2">
      <c r="B3126" s="27">
        <v>3123</v>
      </c>
      <c r="C3126" s="20" t="s">
        <v>5729</v>
      </c>
      <c r="D3126" s="20" t="s">
        <v>126</v>
      </c>
      <c r="E3126" s="20" t="s">
        <v>5730</v>
      </c>
      <c r="F3126" s="22">
        <v>44769</v>
      </c>
      <c r="G3126" s="22">
        <v>48422</v>
      </c>
      <c r="H3126" s="34">
        <v>250</v>
      </c>
    </row>
    <row r="3127" spans="2:8" s="31" customFormat="1" x14ac:dyDescent="0.2">
      <c r="B3127" s="27">
        <v>3124</v>
      </c>
      <c r="C3127" s="20" t="s">
        <v>5768</v>
      </c>
      <c r="D3127" s="20" t="s">
        <v>126</v>
      </c>
      <c r="E3127" s="20" t="s">
        <v>5769</v>
      </c>
      <c r="F3127" s="22">
        <v>44776</v>
      </c>
      <c r="G3127" s="22">
        <v>48429</v>
      </c>
      <c r="H3127" s="34">
        <v>226</v>
      </c>
    </row>
    <row r="3128" spans="2:8" s="31" customFormat="1" x14ac:dyDescent="0.2">
      <c r="B3128" s="27">
        <v>3125</v>
      </c>
      <c r="C3128" s="20" t="s">
        <v>6059</v>
      </c>
      <c r="D3128" s="20" t="s">
        <v>126</v>
      </c>
      <c r="E3128" s="20" t="s">
        <v>6060</v>
      </c>
      <c r="F3128" s="22">
        <v>44874</v>
      </c>
      <c r="G3128" s="22">
        <v>48527</v>
      </c>
      <c r="H3128" s="34">
        <v>146</v>
      </c>
    </row>
    <row r="3129" spans="2:8" s="31" customFormat="1" x14ac:dyDescent="0.2">
      <c r="B3129" s="27">
        <v>3126</v>
      </c>
      <c r="C3129" s="20" t="s">
        <v>6169</v>
      </c>
      <c r="D3129" s="20" t="s">
        <v>126</v>
      </c>
      <c r="E3129" s="20" t="s">
        <v>6170</v>
      </c>
      <c r="F3129" s="22">
        <v>44916</v>
      </c>
      <c r="G3129" s="22">
        <v>48569</v>
      </c>
      <c r="H3129" s="34">
        <v>300</v>
      </c>
    </row>
    <row r="3130" spans="2:8" s="31" customFormat="1" x14ac:dyDescent="0.2">
      <c r="B3130" s="27">
        <v>3127</v>
      </c>
      <c r="C3130" s="20" t="s">
        <v>6224</v>
      </c>
      <c r="D3130" s="20" t="s">
        <v>126</v>
      </c>
      <c r="E3130" s="20" t="s">
        <v>6225</v>
      </c>
      <c r="F3130" s="22">
        <v>44930</v>
      </c>
      <c r="G3130" s="22">
        <v>48583</v>
      </c>
      <c r="H3130" s="34">
        <v>193</v>
      </c>
    </row>
    <row r="3131" spans="2:8" s="31" customFormat="1" x14ac:dyDescent="0.2">
      <c r="B3131" s="27">
        <v>3128</v>
      </c>
      <c r="C3131" s="20" t="s">
        <v>6310</v>
      </c>
      <c r="D3131" s="20" t="s">
        <v>126</v>
      </c>
      <c r="E3131" s="20" t="s">
        <v>6225</v>
      </c>
      <c r="F3131" s="22">
        <v>44958</v>
      </c>
      <c r="G3131" s="22">
        <v>48611</v>
      </c>
      <c r="H3131" s="34">
        <v>248</v>
      </c>
    </row>
    <row r="3132" spans="2:8" s="31" customFormat="1" x14ac:dyDescent="0.2">
      <c r="B3132" s="27">
        <v>3129</v>
      </c>
      <c r="C3132" s="20" t="s">
        <v>6559</v>
      </c>
      <c r="D3132" s="20" t="s">
        <v>126</v>
      </c>
      <c r="E3132" s="20" t="s">
        <v>6560</v>
      </c>
      <c r="F3132" s="22">
        <v>45014</v>
      </c>
      <c r="G3132" s="22">
        <v>48667</v>
      </c>
      <c r="H3132" s="34">
        <v>91</v>
      </c>
    </row>
    <row r="3133" spans="2:8" s="31" customFormat="1" x14ac:dyDescent="0.2">
      <c r="B3133" s="27">
        <v>3130</v>
      </c>
      <c r="C3133" s="20" t="s">
        <v>6595</v>
      </c>
      <c r="D3133" s="20" t="s">
        <v>126</v>
      </c>
      <c r="E3133" s="20" t="s">
        <v>6596</v>
      </c>
      <c r="F3133" s="22">
        <v>45028</v>
      </c>
      <c r="G3133" s="22">
        <v>48681</v>
      </c>
      <c r="H3133" s="34">
        <v>300</v>
      </c>
    </row>
    <row r="3134" spans="2:8" s="31" customFormat="1" x14ac:dyDescent="0.2">
      <c r="B3134" s="27">
        <v>3131</v>
      </c>
      <c r="C3134" s="20" t="s">
        <v>6686</v>
      </c>
      <c r="D3134" s="20" t="s">
        <v>126</v>
      </c>
      <c r="E3134" s="20" t="s">
        <v>6687</v>
      </c>
      <c r="F3134" s="22">
        <v>45070</v>
      </c>
      <c r="G3134" s="22">
        <v>48723</v>
      </c>
      <c r="H3134" s="34">
        <v>250</v>
      </c>
    </row>
    <row r="3135" spans="2:8" s="31" customFormat="1" x14ac:dyDescent="0.2">
      <c r="B3135" s="27">
        <v>3132</v>
      </c>
      <c r="C3135" s="20" t="s">
        <v>6718</v>
      </c>
      <c r="D3135" s="20" t="s">
        <v>126</v>
      </c>
      <c r="E3135" s="20" t="s">
        <v>6719</v>
      </c>
      <c r="F3135" s="22">
        <v>45077</v>
      </c>
      <c r="G3135" s="22">
        <v>48730</v>
      </c>
      <c r="H3135" s="34">
        <v>200</v>
      </c>
    </row>
    <row r="3136" spans="2:8" s="31" customFormat="1" x14ac:dyDescent="0.2">
      <c r="B3136" s="27">
        <v>3133</v>
      </c>
      <c r="C3136" s="20" t="s">
        <v>6779</v>
      </c>
      <c r="D3136" s="20" t="s">
        <v>126</v>
      </c>
      <c r="E3136" s="20" t="s">
        <v>6719</v>
      </c>
      <c r="F3136" s="22">
        <v>45091</v>
      </c>
      <c r="G3136" s="22">
        <v>48744</v>
      </c>
      <c r="H3136" s="34">
        <v>150</v>
      </c>
    </row>
    <row r="3137" spans="2:8" s="31" customFormat="1" x14ac:dyDescent="0.2">
      <c r="B3137" s="27">
        <v>3134</v>
      </c>
      <c r="C3137" s="20" t="s">
        <v>7320</v>
      </c>
      <c r="D3137" s="20" t="s">
        <v>126</v>
      </c>
      <c r="E3137" s="20" t="s">
        <v>6225</v>
      </c>
      <c r="F3137" s="22">
        <v>45252</v>
      </c>
      <c r="G3137" s="22">
        <v>48905</v>
      </c>
      <c r="H3137" s="34">
        <v>350</v>
      </c>
    </row>
    <row r="3138" spans="2:8" s="31" customFormat="1" x14ac:dyDescent="0.2">
      <c r="B3138" s="27">
        <v>3135</v>
      </c>
      <c r="C3138" s="20" t="s">
        <v>7383</v>
      </c>
      <c r="D3138" s="20" t="s">
        <v>126</v>
      </c>
      <c r="E3138" s="20" t="s">
        <v>7384</v>
      </c>
      <c r="F3138" s="22">
        <v>45266</v>
      </c>
      <c r="G3138" s="22">
        <v>48919</v>
      </c>
      <c r="H3138" s="34">
        <v>501</v>
      </c>
    </row>
    <row r="3139" spans="2:8" s="31" customFormat="1" x14ac:dyDescent="0.2">
      <c r="B3139" s="27">
        <v>3136</v>
      </c>
      <c r="C3139" s="20" t="s">
        <v>7705</v>
      </c>
      <c r="D3139" s="20" t="s">
        <v>126</v>
      </c>
      <c r="E3139" s="20" t="s">
        <v>7706</v>
      </c>
      <c r="F3139" s="22">
        <v>45343</v>
      </c>
      <c r="G3139" s="22">
        <v>48996</v>
      </c>
      <c r="H3139" s="34">
        <v>400</v>
      </c>
    </row>
    <row r="3140" spans="2:8" s="31" customFormat="1" x14ac:dyDescent="0.2">
      <c r="B3140" s="27">
        <v>3137</v>
      </c>
      <c r="C3140" s="20" t="s">
        <v>7866</v>
      </c>
      <c r="D3140" s="20" t="s">
        <v>126</v>
      </c>
      <c r="E3140" s="20" t="s">
        <v>7867</v>
      </c>
      <c r="F3140" s="22">
        <v>45371</v>
      </c>
      <c r="G3140" s="22">
        <v>49023</v>
      </c>
      <c r="H3140" s="34">
        <v>400</v>
      </c>
    </row>
    <row r="3141" spans="2:8" s="31" customFormat="1" x14ac:dyDescent="0.2">
      <c r="B3141" s="27">
        <v>3138</v>
      </c>
      <c r="C3141" s="20" t="s">
        <v>8148</v>
      </c>
      <c r="D3141" s="20" t="s">
        <v>126</v>
      </c>
      <c r="E3141" s="20" t="s">
        <v>8149</v>
      </c>
      <c r="F3141" s="22">
        <v>45448</v>
      </c>
      <c r="G3141" s="22">
        <v>49100</v>
      </c>
      <c r="H3141" s="34">
        <v>300</v>
      </c>
    </row>
    <row r="3142" spans="2:8" s="31" customFormat="1" x14ac:dyDescent="0.2">
      <c r="B3142" s="27">
        <v>3139</v>
      </c>
      <c r="C3142" s="20" t="s">
        <v>8827</v>
      </c>
      <c r="D3142" s="20" t="s">
        <v>126</v>
      </c>
      <c r="E3142" s="20" t="s">
        <v>8828</v>
      </c>
      <c r="F3142" s="22">
        <v>45652</v>
      </c>
      <c r="G3142" s="22">
        <v>49304</v>
      </c>
      <c r="H3142" s="34">
        <v>250</v>
      </c>
    </row>
    <row r="3143" spans="2:8" s="31" customFormat="1" x14ac:dyDescent="0.2">
      <c r="B3143" s="27">
        <v>3140</v>
      </c>
      <c r="C3143" s="20" t="s">
        <v>9209</v>
      </c>
      <c r="D3143" s="20" t="s">
        <v>126</v>
      </c>
      <c r="E3143" s="20" t="s">
        <v>9210</v>
      </c>
      <c r="F3143" s="22">
        <v>45728</v>
      </c>
      <c r="G3143" s="22">
        <v>49380</v>
      </c>
      <c r="H3143" s="34">
        <v>600</v>
      </c>
    </row>
    <row r="3144" spans="2:8" s="31" customFormat="1" x14ac:dyDescent="0.2">
      <c r="B3144" s="27">
        <v>3141</v>
      </c>
      <c r="C3144" s="20" t="s">
        <v>9333</v>
      </c>
      <c r="D3144" s="20" t="s">
        <v>126</v>
      </c>
      <c r="E3144" s="20" t="s">
        <v>9334</v>
      </c>
      <c r="F3144" s="22">
        <v>45742</v>
      </c>
      <c r="G3144" s="22">
        <v>49394</v>
      </c>
      <c r="H3144" s="34">
        <v>400</v>
      </c>
    </row>
    <row r="3145" spans="2:8" s="31" customFormat="1" x14ac:dyDescent="0.2">
      <c r="B3145" s="27">
        <v>3142</v>
      </c>
      <c r="C3145" s="20" t="s">
        <v>544</v>
      </c>
      <c r="D3145" s="20" t="s">
        <v>10547</v>
      </c>
      <c r="E3145" s="20" t="s">
        <v>545</v>
      </c>
      <c r="F3145" s="22">
        <v>42515</v>
      </c>
      <c r="G3145" s="22">
        <v>46167</v>
      </c>
      <c r="H3145" s="34">
        <v>500</v>
      </c>
    </row>
    <row r="3146" spans="2:8" s="31" customFormat="1" x14ac:dyDescent="0.2">
      <c r="B3146" s="27">
        <v>3143</v>
      </c>
      <c r="C3146" s="20" t="s">
        <v>663</v>
      </c>
      <c r="D3146" s="20" t="s">
        <v>10547</v>
      </c>
      <c r="E3146" s="20" t="s">
        <v>664</v>
      </c>
      <c r="F3146" s="22">
        <v>42606</v>
      </c>
      <c r="G3146" s="22">
        <v>46258</v>
      </c>
      <c r="H3146" s="34">
        <v>500</v>
      </c>
    </row>
    <row r="3147" spans="2:8" s="31" customFormat="1" x14ac:dyDescent="0.2">
      <c r="B3147" s="27">
        <v>3144</v>
      </c>
      <c r="C3147" s="20" t="s">
        <v>870</v>
      </c>
      <c r="D3147" s="20" t="s">
        <v>10547</v>
      </c>
      <c r="E3147" s="20" t="s">
        <v>871</v>
      </c>
      <c r="F3147" s="22">
        <v>42718</v>
      </c>
      <c r="G3147" s="22">
        <v>46370</v>
      </c>
      <c r="H3147" s="34">
        <v>1000</v>
      </c>
    </row>
    <row r="3148" spans="2:8" s="31" customFormat="1" x14ac:dyDescent="0.2">
      <c r="B3148" s="27">
        <v>3145</v>
      </c>
      <c r="C3148" s="20" t="s">
        <v>1469</v>
      </c>
      <c r="D3148" s="20" t="s">
        <v>10547</v>
      </c>
      <c r="E3148" s="20" t="s">
        <v>1470</v>
      </c>
      <c r="F3148" s="22">
        <v>43068</v>
      </c>
      <c r="G3148" s="22">
        <v>46720</v>
      </c>
      <c r="H3148" s="34">
        <v>500</v>
      </c>
    </row>
    <row r="3149" spans="2:8" s="31" customFormat="1" x14ac:dyDescent="0.2">
      <c r="B3149" s="27">
        <v>3146</v>
      </c>
      <c r="C3149" s="20" t="s">
        <v>9065</v>
      </c>
      <c r="D3149" s="20" t="s">
        <v>10547</v>
      </c>
      <c r="E3149" s="20" t="s">
        <v>9066</v>
      </c>
      <c r="F3149" s="22">
        <v>45708</v>
      </c>
      <c r="G3149" s="22">
        <v>46803</v>
      </c>
      <c r="H3149" s="34">
        <v>1000</v>
      </c>
    </row>
    <row r="3150" spans="2:8" s="31" customFormat="1" x14ac:dyDescent="0.2">
      <c r="B3150" s="27">
        <v>3147</v>
      </c>
      <c r="C3150" s="20" t="s">
        <v>1813</v>
      </c>
      <c r="D3150" s="20" t="s">
        <v>10547</v>
      </c>
      <c r="E3150" s="20" t="s">
        <v>1814</v>
      </c>
      <c r="F3150" s="22">
        <v>43229</v>
      </c>
      <c r="G3150" s="22">
        <v>46882</v>
      </c>
      <c r="H3150" s="34">
        <v>500</v>
      </c>
    </row>
    <row r="3151" spans="2:8" s="31" customFormat="1" x14ac:dyDescent="0.2">
      <c r="B3151" s="27">
        <v>3148</v>
      </c>
      <c r="C3151" s="21" t="s">
        <v>9729</v>
      </c>
      <c r="D3151" s="20" t="s">
        <v>10547</v>
      </c>
      <c r="E3151" s="21" t="s">
        <v>9730</v>
      </c>
      <c r="F3151" s="22">
        <v>45854</v>
      </c>
      <c r="G3151" s="22">
        <v>46950</v>
      </c>
      <c r="H3151" s="35">
        <v>500</v>
      </c>
    </row>
    <row r="3152" spans="2:8" s="31" customFormat="1" x14ac:dyDescent="0.2">
      <c r="B3152" s="27">
        <v>3149</v>
      </c>
      <c r="C3152" s="20" t="s">
        <v>9211</v>
      </c>
      <c r="D3152" s="20" t="s">
        <v>10547</v>
      </c>
      <c r="E3152" s="20" t="s">
        <v>9212</v>
      </c>
      <c r="F3152" s="22">
        <v>45728</v>
      </c>
      <c r="G3152" s="22">
        <v>47008</v>
      </c>
      <c r="H3152" s="34">
        <v>1000</v>
      </c>
    </row>
    <row r="3153" spans="2:8" s="31" customFormat="1" x14ac:dyDescent="0.2">
      <c r="B3153" s="27">
        <v>3150</v>
      </c>
      <c r="C3153" s="20" t="s">
        <v>2651</v>
      </c>
      <c r="D3153" s="20" t="s">
        <v>10547</v>
      </c>
      <c r="E3153" s="20" t="s">
        <v>2652</v>
      </c>
      <c r="F3153" s="22">
        <v>43670</v>
      </c>
      <c r="G3153" s="22">
        <v>47323</v>
      </c>
      <c r="H3153" s="34">
        <v>500</v>
      </c>
    </row>
    <row r="3154" spans="2:8" s="31" customFormat="1" x14ac:dyDescent="0.2">
      <c r="B3154" s="27">
        <v>3151</v>
      </c>
      <c r="C3154" s="20" t="s">
        <v>1297</v>
      </c>
      <c r="D3154" s="20" t="s">
        <v>10547</v>
      </c>
      <c r="E3154" s="20" t="s">
        <v>1298</v>
      </c>
      <c r="F3154" s="22">
        <v>42970</v>
      </c>
      <c r="G3154" s="22">
        <v>47353</v>
      </c>
      <c r="H3154" s="34">
        <v>500</v>
      </c>
    </row>
    <row r="3155" spans="2:8" s="31" customFormat="1" x14ac:dyDescent="0.2">
      <c r="B3155" s="27">
        <v>3152</v>
      </c>
      <c r="C3155" s="25" t="s">
        <v>9972</v>
      </c>
      <c r="D3155" s="20" t="s">
        <v>10547</v>
      </c>
      <c r="E3155" s="25" t="s">
        <v>9973</v>
      </c>
      <c r="F3155" s="26">
        <v>45917</v>
      </c>
      <c r="G3155" s="26">
        <v>47378</v>
      </c>
      <c r="H3155" s="36">
        <v>500</v>
      </c>
    </row>
    <row r="3156" spans="2:8" s="31" customFormat="1" x14ac:dyDescent="0.2">
      <c r="B3156" s="27">
        <v>3153</v>
      </c>
      <c r="C3156" s="20" t="s">
        <v>9263</v>
      </c>
      <c r="D3156" s="20" t="s">
        <v>10547</v>
      </c>
      <c r="E3156" s="20" t="s">
        <v>9264</v>
      </c>
      <c r="F3156" s="22">
        <v>45735</v>
      </c>
      <c r="G3156" s="22">
        <v>47380</v>
      </c>
      <c r="H3156" s="34">
        <v>1000</v>
      </c>
    </row>
    <row r="3157" spans="2:8" s="31" customFormat="1" x14ac:dyDescent="0.2">
      <c r="B3157" s="27">
        <v>3154</v>
      </c>
      <c r="C3157" s="20" t="s">
        <v>1503</v>
      </c>
      <c r="D3157" s="20" t="s">
        <v>10547</v>
      </c>
      <c r="E3157" s="20" t="s">
        <v>1504</v>
      </c>
      <c r="F3157" s="22">
        <v>43082</v>
      </c>
      <c r="G3157" s="22">
        <v>47465</v>
      </c>
      <c r="H3157" s="34">
        <v>500</v>
      </c>
    </row>
    <row r="3158" spans="2:8" s="31" customFormat="1" x14ac:dyDescent="0.2">
      <c r="B3158" s="27">
        <v>3155</v>
      </c>
      <c r="C3158" s="20" t="s">
        <v>9005</v>
      </c>
      <c r="D3158" s="20" t="s">
        <v>10547</v>
      </c>
      <c r="E3158" s="20" t="s">
        <v>9006</v>
      </c>
      <c r="F3158" s="22">
        <v>45693</v>
      </c>
      <c r="G3158" s="22">
        <v>47519</v>
      </c>
      <c r="H3158" s="34">
        <v>1000</v>
      </c>
    </row>
    <row r="3159" spans="2:8" s="31" customFormat="1" x14ac:dyDescent="0.2">
      <c r="B3159" s="27">
        <v>3156</v>
      </c>
      <c r="C3159" s="21" t="s">
        <v>9769</v>
      </c>
      <c r="D3159" s="20" t="s">
        <v>10547</v>
      </c>
      <c r="E3159" s="21" t="s">
        <v>9770</v>
      </c>
      <c r="F3159" s="23">
        <v>45868</v>
      </c>
      <c r="G3159" s="23">
        <v>47694</v>
      </c>
      <c r="H3159" s="35">
        <v>500</v>
      </c>
    </row>
    <row r="3160" spans="2:8" s="31" customFormat="1" x14ac:dyDescent="0.2">
      <c r="B3160" s="27">
        <v>3157</v>
      </c>
      <c r="C3160" s="20" t="s">
        <v>9213</v>
      </c>
      <c r="D3160" s="20" t="s">
        <v>10547</v>
      </c>
      <c r="E3160" s="20" t="s">
        <v>9214</v>
      </c>
      <c r="F3160" s="22">
        <v>45728</v>
      </c>
      <c r="G3160" s="22">
        <v>47738</v>
      </c>
      <c r="H3160" s="34">
        <v>780</v>
      </c>
    </row>
    <row r="3161" spans="2:8" s="31" customFormat="1" x14ac:dyDescent="0.2">
      <c r="B3161" s="27">
        <v>3158</v>
      </c>
      <c r="C3161" s="20" t="s">
        <v>8955</v>
      </c>
      <c r="D3161" s="20" t="s">
        <v>10547</v>
      </c>
      <c r="E3161" s="20" t="s">
        <v>8956</v>
      </c>
      <c r="F3161" s="22">
        <v>45686</v>
      </c>
      <c r="G3161" s="22">
        <v>47877</v>
      </c>
      <c r="H3161" s="34">
        <v>1000</v>
      </c>
    </row>
    <row r="3162" spans="2:8" s="31" customFormat="1" x14ac:dyDescent="0.2">
      <c r="B3162" s="27">
        <v>3159</v>
      </c>
      <c r="C3162" s="20" t="s">
        <v>9067</v>
      </c>
      <c r="D3162" s="20" t="s">
        <v>10547</v>
      </c>
      <c r="E3162" s="20" t="s">
        <v>9068</v>
      </c>
      <c r="F3162" s="22">
        <v>45708</v>
      </c>
      <c r="G3162" s="22">
        <v>47899</v>
      </c>
      <c r="H3162" s="34">
        <v>1000</v>
      </c>
    </row>
    <row r="3163" spans="2:8" s="31" customFormat="1" x14ac:dyDescent="0.2">
      <c r="B3163" s="27">
        <v>3160</v>
      </c>
      <c r="C3163" s="20" t="s">
        <v>583</v>
      </c>
      <c r="D3163" s="20" t="s">
        <v>10547</v>
      </c>
      <c r="E3163" s="20" t="s">
        <v>584</v>
      </c>
      <c r="F3163" s="22">
        <v>42550</v>
      </c>
      <c r="G3163" s="22">
        <v>48028</v>
      </c>
      <c r="H3163" s="34">
        <v>700</v>
      </c>
    </row>
    <row r="3164" spans="2:8" s="31" customFormat="1" x14ac:dyDescent="0.2">
      <c r="B3164" s="27">
        <v>3161</v>
      </c>
      <c r="C3164" s="21" t="s">
        <v>9839</v>
      </c>
      <c r="D3164" s="20" t="s">
        <v>10547</v>
      </c>
      <c r="E3164" s="21" t="s">
        <v>9840</v>
      </c>
      <c r="F3164" s="23">
        <v>45889</v>
      </c>
      <c r="G3164" s="23">
        <v>48080</v>
      </c>
      <c r="H3164" s="35">
        <v>1000</v>
      </c>
    </row>
    <row r="3165" spans="2:8" s="31" customFormat="1" x14ac:dyDescent="0.2">
      <c r="B3165" s="27">
        <v>3162</v>
      </c>
      <c r="C3165" s="20" t="s">
        <v>834</v>
      </c>
      <c r="D3165" s="20" t="s">
        <v>10547</v>
      </c>
      <c r="E3165" s="20" t="s">
        <v>835</v>
      </c>
      <c r="F3165" s="22">
        <v>42697</v>
      </c>
      <c r="G3165" s="22">
        <v>48175</v>
      </c>
      <c r="H3165" s="34">
        <v>500</v>
      </c>
    </row>
    <row r="3166" spans="2:8" s="31" customFormat="1" x14ac:dyDescent="0.2">
      <c r="B3166" s="27">
        <v>3163</v>
      </c>
      <c r="C3166" s="20" t="s">
        <v>9159</v>
      </c>
      <c r="D3166" s="20" t="s">
        <v>10547</v>
      </c>
      <c r="E3166" s="20" t="s">
        <v>9160</v>
      </c>
      <c r="F3166" s="22">
        <v>45721</v>
      </c>
      <c r="G3166" s="22">
        <v>48278</v>
      </c>
      <c r="H3166" s="34">
        <v>1000</v>
      </c>
    </row>
    <row r="3167" spans="2:8" s="31" customFormat="1" x14ac:dyDescent="0.2">
      <c r="B3167" s="27">
        <v>3164</v>
      </c>
      <c r="C3167" s="20" t="s">
        <v>1050</v>
      </c>
      <c r="D3167" s="20" t="s">
        <v>10547</v>
      </c>
      <c r="E3167" s="20" t="s">
        <v>1051</v>
      </c>
      <c r="F3167" s="22">
        <v>42809</v>
      </c>
      <c r="G3167" s="22">
        <v>48288</v>
      </c>
      <c r="H3167" s="34">
        <v>1200</v>
      </c>
    </row>
    <row r="3168" spans="2:8" s="31" customFormat="1" x14ac:dyDescent="0.2">
      <c r="B3168" s="27">
        <v>3165</v>
      </c>
      <c r="C3168" s="20" t="s">
        <v>1329</v>
      </c>
      <c r="D3168" s="20" t="s">
        <v>10547</v>
      </c>
      <c r="E3168" s="20" t="s">
        <v>1330</v>
      </c>
      <c r="F3168" s="22">
        <v>42991</v>
      </c>
      <c r="G3168" s="22">
        <v>48470</v>
      </c>
      <c r="H3168" s="34">
        <v>1000</v>
      </c>
    </row>
    <row r="3169" spans="2:8" s="31" customFormat="1" x14ac:dyDescent="0.2">
      <c r="B3169" s="27">
        <v>3166</v>
      </c>
      <c r="C3169" s="21" t="s">
        <v>10340</v>
      </c>
      <c r="D3169" s="20" t="s">
        <v>10547</v>
      </c>
      <c r="E3169" s="21" t="s">
        <v>10341</v>
      </c>
      <c r="F3169" s="23">
        <v>46015</v>
      </c>
      <c r="G3169" s="23">
        <v>48572</v>
      </c>
      <c r="H3169" s="35">
        <v>500</v>
      </c>
    </row>
    <row r="3170" spans="2:8" s="31" customFormat="1" x14ac:dyDescent="0.2">
      <c r="B3170" s="27">
        <v>3167</v>
      </c>
      <c r="C3170" s="21" t="s">
        <v>10525</v>
      </c>
      <c r="D3170" s="20" t="s">
        <v>10547</v>
      </c>
      <c r="E3170" s="21" t="s">
        <v>10526</v>
      </c>
      <c r="F3170" s="23">
        <v>46050</v>
      </c>
      <c r="G3170" s="23">
        <v>48607</v>
      </c>
      <c r="H3170" s="35">
        <v>1000</v>
      </c>
    </row>
    <row r="3171" spans="2:8" s="31" customFormat="1" x14ac:dyDescent="0.2">
      <c r="B3171" s="27">
        <v>3168</v>
      </c>
      <c r="C3171" s="21" t="s">
        <v>9869</v>
      </c>
      <c r="D3171" s="20" t="s">
        <v>10547</v>
      </c>
      <c r="E3171" s="21" t="s">
        <v>9870</v>
      </c>
      <c r="F3171" s="23">
        <v>45897</v>
      </c>
      <c r="G3171" s="23">
        <v>48819</v>
      </c>
      <c r="H3171" s="35">
        <v>1000</v>
      </c>
    </row>
    <row r="3172" spans="2:8" s="31" customFormat="1" x14ac:dyDescent="0.2">
      <c r="B3172" s="27">
        <v>3169</v>
      </c>
      <c r="C3172" s="20" t="s">
        <v>2005</v>
      </c>
      <c r="D3172" s="20" t="s">
        <v>10547</v>
      </c>
      <c r="E3172" s="20" t="s">
        <v>2006</v>
      </c>
      <c r="F3172" s="22">
        <v>43355</v>
      </c>
      <c r="G3172" s="22">
        <v>48834</v>
      </c>
      <c r="H3172" s="34">
        <v>500</v>
      </c>
    </row>
    <row r="3173" spans="2:8" s="31" customFormat="1" x14ac:dyDescent="0.2">
      <c r="B3173" s="27">
        <v>3170</v>
      </c>
      <c r="C3173" s="21" t="s">
        <v>10079</v>
      </c>
      <c r="D3173" s="20" t="s">
        <v>10547</v>
      </c>
      <c r="E3173" s="21" t="s">
        <v>10080</v>
      </c>
      <c r="F3173" s="23">
        <v>45945</v>
      </c>
      <c r="G3173" s="23">
        <v>48867</v>
      </c>
      <c r="H3173" s="35">
        <v>500</v>
      </c>
    </row>
    <row r="3174" spans="2:8" s="31" customFormat="1" x14ac:dyDescent="0.2">
      <c r="B3174" s="27">
        <v>3171</v>
      </c>
      <c r="C3174" s="20" t="s">
        <v>9123</v>
      </c>
      <c r="D3174" s="20" t="s">
        <v>10547</v>
      </c>
      <c r="E3174" s="20" t="s">
        <v>9124</v>
      </c>
      <c r="F3174" s="22">
        <v>45715</v>
      </c>
      <c r="G3174" s="22">
        <v>49367</v>
      </c>
      <c r="H3174" s="34">
        <v>1000</v>
      </c>
    </row>
    <row r="3175" spans="2:8" s="31" customFormat="1" x14ac:dyDescent="0.2">
      <c r="B3175" s="27">
        <v>3172</v>
      </c>
      <c r="C3175" s="20" t="s">
        <v>9335</v>
      </c>
      <c r="D3175" s="20" t="s">
        <v>10547</v>
      </c>
      <c r="E3175" s="20" t="s">
        <v>9336</v>
      </c>
      <c r="F3175" s="22">
        <v>45742</v>
      </c>
      <c r="G3175" s="22">
        <v>49394</v>
      </c>
      <c r="H3175" s="34">
        <v>2000</v>
      </c>
    </row>
    <row r="3176" spans="2:8" s="31" customFormat="1" x14ac:dyDescent="0.2">
      <c r="B3176" s="27">
        <v>3173</v>
      </c>
      <c r="C3176" s="21" t="s">
        <v>10495</v>
      </c>
      <c r="D3176" s="20" t="s">
        <v>10547</v>
      </c>
      <c r="E3176" s="21" t="s">
        <v>10496</v>
      </c>
      <c r="F3176" s="23">
        <v>46043</v>
      </c>
      <c r="G3176" s="23">
        <v>49695</v>
      </c>
      <c r="H3176" s="35">
        <v>500</v>
      </c>
    </row>
    <row r="3177" spans="2:8" s="31" customFormat="1" x14ac:dyDescent="0.2">
      <c r="B3177" s="27">
        <v>3174</v>
      </c>
      <c r="C3177" s="20" t="s">
        <v>954</v>
      </c>
      <c r="D3177" s="20" t="s">
        <v>10547</v>
      </c>
      <c r="E3177" s="20" t="s">
        <v>955</v>
      </c>
      <c r="F3177" s="22">
        <v>42760</v>
      </c>
      <c r="G3177" s="22">
        <v>49699</v>
      </c>
      <c r="H3177" s="34">
        <f>1000+500</f>
        <v>1500</v>
      </c>
    </row>
    <row r="3178" spans="2:8" s="31" customFormat="1" x14ac:dyDescent="0.2">
      <c r="B3178" s="27">
        <v>3175</v>
      </c>
      <c r="C3178" s="20" t="s">
        <v>9161</v>
      </c>
      <c r="D3178" s="20" t="s">
        <v>10547</v>
      </c>
      <c r="E3178" s="20" t="s">
        <v>9162</v>
      </c>
      <c r="F3178" s="22">
        <v>45721</v>
      </c>
      <c r="G3178" s="22">
        <v>49739</v>
      </c>
      <c r="H3178" s="34">
        <v>1000</v>
      </c>
    </row>
    <row r="3179" spans="2:8" s="31" customFormat="1" x14ac:dyDescent="0.2">
      <c r="B3179" s="27">
        <v>3176</v>
      </c>
      <c r="C3179" s="21" t="s">
        <v>10342</v>
      </c>
      <c r="D3179" s="20" t="s">
        <v>10547</v>
      </c>
      <c r="E3179" s="21" t="s">
        <v>10343</v>
      </c>
      <c r="F3179" s="23">
        <v>46015</v>
      </c>
      <c r="G3179" s="23">
        <v>50033</v>
      </c>
      <c r="H3179" s="35">
        <v>500</v>
      </c>
    </row>
    <row r="3180" spans="2:8" s="31" customFormat="1" x14ac:dyDescent="0.2">
      <c r="B3180" s="27">
        <v>3177</v>
      </c>
      <c r="C3180" s="20" t="s">
        <v>9007</v>
      </c>
      <c r="D3180" s="20" t="s">
        <v>10547</v>
      </c>
      <c r="E3180" s="20" t="s">
        <v>9008</v>
      </c>
      <c r="F3180" s="22">
        <v>45693</v>
      </c>
      <c r="G3180" s="22">
        <v>50076</v>
      </c>
      <c r="H3180" s="34">
        <v>1000</v>
      </c>
    </row>
    <row r="3181" spans="2:8" s="31" customFormat="1" x14ac:dyDescent="0.2">
      <c r="B3181" s="27">
        <v>3178</v>
      </c>
      <c r="C3181" s="20" t="s">
        <v>1145</v>
      </c>
      <c r="D3181" s="20" t="s">
        <v>10547</v>
      </c>
      <c r="E3181" s="20" t="s">
        <v>1146</v>
      </c>
      <c r="F3181" s="22">
        <v>42879</v>
      </c>
      <c r="G3181" s="22">
        <v>50184</v>
      </c>
      <c r="H3181" s="34">
        <v>500</v>
      </c>
    </row>
    <row r="3182" spans="2:8" s="31" customFormat="1" x14ac:dyDescent="0.2">
      <c r="B3182" s="27">
        <v>3179</v>
      </c>
      <c r="C3182" s="21" t="s">
        <v>9731</v>
      </c>
      <c r="D3182" s="20" t="s">
        <v>10547</v>
      </c>
      <c r="E3182" s="21" t="s">
        <v>9732</v>
      </c>
      <c r="F3182" s="22">
        <v>45854</v>
      </c>
      <c r="G3182" s="22">
        <v>50237</v>
      </c>
      <c r="H3182" s="35">
        <v>1000</v>
      </c>
    </row>
    <row r="3183" spans="2:8" s="31" customFormat="1" x14ac:dyDescent="0.2">
      <c r="B3183" s="27">
        <v>3180</v>
      </c>
      <c r="C3183" s="21" t="s">
        <v>10527</v>
      </c>
      <c r="D3183" s="20" t="s">
        <v>10547</v>
      </c>
      <c r="E3183" s="21" t="s">
        <v>10528</v>
      </c>
      <c r="F3183" s="23">
        <v>46050</v>
      </c>
      <c r="G3183" s="23">
        <v>50433</v>
      </c>
      <c r="H3183" s="35">
        <v>1000</v>
      </c>
    </row>
    <row r="3184" spans="2:8" s="31" customFormat="1" x14ac:dyDescent="0.2">
      <c r="B3184" s="27">
        <v>3181</v>
      </c>
      <c r="C3184" s="20" t="s">
        <v>1849</v>
      </c>
      <c r="D3184" s="20" t="s">
        <v>10547</v>
      </c>
      <c r="E3184" s="20" t="s">
        <v>1850</v>
      </c>
      <c r="F3184" s="22">
        <v>43257</v>
      </c>
      <c r="G3184" s="22">
        <v>50562</v>
      </c>
      <c r="H3184" s="34">
        <v>500</v>
      </c>
    </row>
    <row r="3185" spans="2:8" s="31" customFormat="1" x14ac:dyDescent="0.2">
      <c r="B3185" s="27">
        <v>3182</v>
      </c>
      <c r="C3185" s="20" t="s">
        <v>8695</v>
      </c>
      <c r="D3185" s="20" t="s">
        <v>10547</v>
      </c>
      <c r="E3185" s="20" t="s">
        <v>8696</v>
      </c>
      <c r="F3185" s="22">
        <v>45617</v>
      </c>
      <c r="G3185" s="22">
        <v>50730</v>
      </c>
      <c r="H3185" s="34">
        <v>1000</v>
      </c>
    </row>
    <row r="3186" spans="2:8" s="31" customFormat="1" x14ac:dyDescent="0.2">
      <c r="B3186" s="27">
        <v>3183</v>
      </c>
      <c r="C3186" s="20" t="s">
        <v>9163</v>
      </c>
      <c r="D3186" s="20" t="s">
        <v>10547</v>
      </c>
      <c r="E3186" s="20" t="s">
        <v>9164</v>
      </c>
      <c r="F3186" s="22">
        <v>45721</v>
      </c>
      <c r="G3186" s="22">
        <v>50834</v>
      </c>
      <c r="H3186" s="34">
        <v>1000</v>
      </c>
    </row>
    <row r="3187" spans="2:8" s="31" customFormat="1" x14ac:dyDescent="0.2">
      <c r="B3187" s="27">
        <v>3184</v>
      </c>
      <c r="C3187" s="20" t="s">
        <v>9125</v>
      </c>
      <c r="D3187" s="20" t="s">
        <v>10547</v>
      </c>
      <c r="E3187" s="20" t="s">
        <v>9126</v>
      </c>
      <c r="F3187" s="22">
        <v>45715</v>
      </c>
      <c r="G3187" s="22">
        <v>51193</v>
      </c>
      <c r="H3187" s="34">
        <v>1000</v>
      </c>
    </row>
    <row r="3188" spans="2:8" s="31" customFormat="1" x14ac:dyDescent="0.2">
      <c r="B3188" s="27">
        <v>3185</v>
      </c>
      <c r="C3188" s="25" t="s">
        <v>9974</v>
      </c>
      <c r="D3188" s="20" t="s">
        <v>10547</v>
      </c>
      <c r="E3188" s="25" t="s">
        <v>9975</v>
      </c>
      <c r="F3188" s="26">
        <v>45917</v>
      </c>
      <c r="G3188" s="26">
        <v>51396</v>
      </c>
      <c r="H3188" s="36">
        <v>500</v>
      </c>
    </row>
    <row r="3189" spans="2:8" s="31" customFormat="1" x14ac:dyDescent="0.2">
      <c r="B3189" s="27">
        <v>3186</v>
      </c>
      <c r="C3189" s="20" t="s">
        <v>9265</v>
      </c>
      <c r="D3189" s="20" t="s">
        <v>10547</v>
      </c>
      <c r="E3189" s="20" t="s">
        <v>9266</v>
      </c>
      <c r="F3189" s="22">
        <v>45735</v>
      </c>
      <c r="G3189" s="22">
        <v>51398</v>
      </c>
      <c r="H3189" s="34">
        <v>1000</v>
      </c>
    </row>
    <row r="3190" spans="2:8" s="31" customFormat="1" x14ac:dyDescent="0.2">
      <c r="B3190" s="27">
        <v>3187</v>
      </c>
      <c r="C3190" s="20" t="s">
        <v>9165</v>
      </c>
      <c r="D3190" s="20" t="s">
        <v>10547</v>
      </c>
      <c r="E3190" s="20" t="s">
        <v>9166</v>
      </c>
      <c r="F3190" s="22">
        <v>45721</v>
      </c>
      <c r="G3190" s="22">
        <v>51565</v>
      </c>
      <c r="H3190" s="34">
        <v>1000</v>
      </c>
    </row>
    <row r="3191" spans="2:8" s="31" customFormat="1" x14ac:dyDescent="0.2">
      <c r="B3191" s="27">
        <v>3188</v>
      </c>
      <c r="C3191" s="20" t="s">
        <v>1873</v>
      </c>
      <c r="D3191" s="20" t="s">
        <v>10547</v>
      </c>
      <c r="E3191" s="20" t="s">
        <v>1874</v>
      </c>
      <c r="F3191" s="22">
        <v>43278</v>
      </c>
      <c r="G3191" s="22">
        <v>52409</v>
      </c>
      <c r="H3191" s="34">
        <v>500</v>
      </c>
    </row>
    <row r="3192" spans="2:8" s="31" customFormat="1" x14ac:dyDescent="0.2">
      <c r="B3192" s="27">
        <v>3189</v>
      </c>
      <c r="C3192" s="20" t="s">
        <v>9127</v>
      </c>
      <c r="D3192" s="20" t="s">
        <v>10547</v>
      </c>
      <c r="E3192" s="20" t="s">
        <v>9128</v>
      </c>
      <c r="F3192" s="22">
        <v>45715</v>
      </c>
      <c r="G3192" s="22">
        <v>53020</v>
      </c>
      <c r="H3192" s="34">
        <v>1000</v>
      </c>
    </row>
    <row r="3193" spans="2:8" s="31" customFormat="1" x14ac:dyDescent="0.2">
      <c r="B3193" s="27">
        <v>3190</v>
      </c>
      <c r="C3193" s="21" t="s">
        <v>10497</v>
      </c>
      <c r="D3193" s="20" t="s">
        <v>10547</v>
      </c>
      <c r="E3193" s="21" t="s">
        <v>10498</v>
      </c>
      <c r="F3193" s="23">
        <v>46043</v>
      </c>
      <c r="G3193" s="23">
        <v>53348</v>
      </c>
      <c r="H3193" s="35">
        <v>500</v>
      </c>
    </row>
    <row r="3194" spans="2:8" s="31" customFormat="1" x14ac:dyDescent="0.2">
      <c r="B3194" s="27">
        <v>3191</v>
      </c>
      <c r="C3194" s="20" t="s">
        <v>9267</v>
      </c>
      <c r="D3194" s="20" t="s">
        <v>10547</v>
      </c>
      <c r="E3194" s="20" t="s">
        <v>9268</v>
      </c>
      <c r="F3194" s="22">
        <v>45735</v>
      </c>
      <c r="G3194" s="22">
        <v>53405</v>
      </c>
      <c r="H3194" s="34">
        <v>1000</v>
      </c>
    </row>
    <row r="3195" spans="2:8" s="31" customFormat="1" x14ac:dyDescent="0.2">
      <c r="B3195" s="27">
        <v>3192</v>
      </c>
      <c r="C3195" s="20" t="s">
        <v>9215</v>
      </c>
      <c r="D3195" s="20" t="s">
        <v>10547</v>
      </c>
      <c r="E3195" s="20" t="s">
        <v>9216</v>
      </c>
      <c r="F3195" s="22">
        <v>45728</v>
      </c>
      <c r="G3195" s="22">
        <v>53763</v>
      </c>
      <c r="H3195" s="34">
        <v>1000</v>
      </c>
    </row>
    <row r="3196" spans="2:8" s="31" customFormat="1" x14ac:dyDescent="0.2">
      <c r="B3196" s="27">
        <v>3193</v>
      </c>
      <c r="C3196" s="21" t="s">
        <v>10081</v>
      </c>
      <c r="D3196" s="20" t="s">
        <v>10547</v>
      </c>
      <c r="E3196" s="21" t="s">
        <v>10082</v>
      </c>
      <c r="F3196" s="23">
        <v>45945</v>
      </c>
      <c r="G3196" s="23">
        <v>54711</v>
      </c>
      <c r="H3196" s="35">
        <v>500</v>
      </c>
    </row>
    <row r="3197" spans="2:8" s="31" customFormat="1" x14ac:dyDescent="0.2">
      <c r="B3197" s="27">
        <v>3194</v>
      </c>
      <c r="C3197" s="21" t="s">
        <v>9771</v>
      </c>
      <c r="D3197" s="20" t="s">
        <v>10547</v>
      </c>
      <c r="E3197" s="21" t="s">
        <v>9772</v>
      </c>
      <c r="F3197" s="23">
        <v>45868</v>
      </c>
      <c r="G3197" s="23">
        <v>54999</v>
      </c>
      <c r="H3197" s="35">
        <v>1000</v>
      </c>
    </row>
    <row r="3198" spans="2:8" s="31" customFormat="1" x14ac:dyDescent="0.2">
      <c r="B3198" s="27">
        <v>3195</v>
      </c>
      <c r="C3198" s="20" t="s">
        <v>7809</v>
      </c>
      <c r="D3198" s="20" t="s">
        <v>32</v>
      </c>
      <c r="E3198" s="20" t="s">
        <v>7810</v>
      </c>
      <c r="F3198" s="22">
        <v>45364</v>
      </c>
      <c r="G3198" s="22">
        <v>46094</v>
      </c>
      <c r="H3198" s="34">
        <v>100</v>
      </c>
    </row>
    <row r="3199" spans="2:8" s="31" customFormat="1" x14ac:dyDescent="0.2">
      <c r="B3199" s="27">
        <v>3196</v>
      </c>
      <c r="C3199" s="20" t="s">
        <v>1299</v>
      </c>
      <c r="D3199" s="20" t="s">
        <v>32</v>
      </c>
      <c r="E3199" s="20" t="s">
        <v>1300</v>
      </c>
      <c r="F3199" s="22">
        <v>42970</v>
      </c>
      <c r="G3199" s="22">
        <v>46257</v>
      </c>
      <c r="H3199" s="34">
        <v>100</v>
      </c>
    </row>
    <row r="3200" spans="2:8" s="31" customFormat="1" x14ac:dyDescent="0.2">
      <c r="B3200" s="27">
        <v>3197</v>
      </c>
      <c r="C3200" s="20" t="s">
        <v>4961</v>
      </c>
      <c r="D3200" s="20" t="s">
        <v>32</v>
      </c>
      <c r="E3200" s="20" t="s">
        <v>4962</v>
      </c>
      <c r="F3200" s="22">
        <v>44468</v>
      </c>
      <c r="G3200" s="22">
        <v>46294</v>
      </c>
      <c r="H3200" s="34">
        <v>123.86</v>
      </c>
    </row>
    <row r="3201" spans="2:8" s="31" customFormat="1" x14ac:dyDescent="0.2">
      <c r="B3201" s="27">
        <v>3198</v>
      </c>
      <c r="C3201" s="20" t="s">
        <v>3978</v>
      </c>
      <c r="D3201" s="20" t="s">
        <v>32</v>
      </c>
      <c r="E3201" s="20" t="s">
        <v>3979</v>
      </c>
      <c r="F3201" s="22">
        <v>44132</v>
      </c>
      <c r="G3201" s="22">
        <v>46323</v>
      </c>
      <c r="H3201" s="34">
        <v>125</v>
      </c>
    </row>
    <row r="3202" spans="2:8" s="31" customFormat="1" x14ac:dyDescent="0.2">
      <c r="B3202" s="27">
        <v>3199</v>
      </c>
      <c r="C3202" s="20" t="s">
        <v>2934</v>
      </c>
      <c r="D3202" s="20" t="s">
        <v>32</v>
      </c>
      <c r="E3202" s="20" t="s">
        <v>2935</v>
      </c>
      <c r="F3202" s="22">
        <v>43789</v>
      </c>
      <c r="G3202" s="22">
        <v>46346</v>
      </c>
      <c r="H3202" s="34">
        <v>200</v>
      </c>
    </row>
    <row r="3203" spans="2:8" s="31" customFormat="1" x14ac:dyDescent="0.2">
      <c r="B3203" s="27">
        <v>3200</v>
      </c>
      <c r="C3203" s="20" t="s">
        <v>7707</v>
      </c>
      <c r="D3203" s="20" t="s">
        <v>32</v>
      </c>
      <c r="E3203" s="20" t="s">
        <v>7708</v>
      </c>
      <c r="F3203" s="22">
        <v>45343</v>
      </c>
      <c r="G3203" s="22">
        <v>46439</v>
      </c>
      <c r="H3203" s="34">
        <v>100</v>
      </c>
    </row>
    <row r="3204" spans="2:8" s="31" customFormat="1" x14ac:dyDescent="0.2">
      <c r="B3204" s="27">
        <v>3201</v>
      </c>
      <c r="C3204" s="20" t="s">
        <v>2420</v>
      </c>
      <c r="D3204" s="20" t="s">
        <v>32</v>
      </c>
      <c r="E3204" s="20" t="s">
        <v>2421</v>
      </c>
      <c r="F3204" s="22">
        <v>43537</v>
      </c>
      <c r="G3204" s="22">
        <v>46459</v>
      </c>
      <c r="H3204" s="34">
        <v>175</v>
      </c>
    </row>
    <row r="3205" spans="2:8" s="31" customFormat="1" x14ac:dyDescent="0.2">
      <c r="B3205" s="27">
        <v>3202</v>
      </c>
      <c r="C3205" s="20" t="s">
        <v>1331</v>
      </c>
      <c r="D3205" s="20" t="s">
        <v>32</v>
      </c>
      <c r="E3205" s="20" t="s">
        <v>1332</v>
      </c>
      <c r="F3205" s="22">
        <v>42991</v>
      </c>
      <c r="G3205" s="22">
        <v>46643</v>
      </c>
      <c r="H3205" s="34">
        <v>100</v>
      </c>
    </row>
    <row r="3206" spans="2:8" s="31" customFormat="1" x14ac:dyDescent="0.2">
      <c r="B3206" s="27">
        <v>3203</v>
      </c>
      <c r="C3206" s="20" t="s">
        <v>1457</v>
      </c>
      <c r="D3206" s="20" t="s">
        <v>32</v>
      </c>
      <c r="E3206" s="20" t="s">
        <v>1458</v>
      </c>
      <c r="F3206" s="22">
        <v>43061</v>
      </c>
      <c r="G3206" s="22">
        <v>46713</v>
      </c>
      <c r="H3206" s="34">
        <f>100+200</f>
        <v>300</v>
      </c>
    </row>
    <row r="3207" spans="2:8" s="31" customFormat="1" x14ac:dyDescent="0.2">
      <c r="B3207" s="27">
        <v>3204</v>
      </c>
      <c r="C3207" s="20" t="s">
        <v>5137</v>
      </c>
      <c r="D3207" s="20" t="s">
        <v>32</v>
      </c>
      <c r="E3207" s="20" t="s">
        <v>5138</v>
      </c>
      <c r="F3207" s="22">
        <v>44545</v>
      </c>
      <c r="G3207" s="22">
        <v>46736</v>
      </c>
      <c r="H3207" s="34">
        <v>125</v>
      </c>
    </row>
    <row r="3208" spans="2:8" s="31" customFormat="1" x14ac:dyDescent="0.2">
      <c r="B3208" s="27">
        <v>3205</v>
      </c>
      <c r="C3208" s="20" t="s">
        <v>1583</v>
      </c>
      <c r="D3208" s="20" t="s">
        <v>32</v>
      </c>
      <c r="E3208" s="20" t="s">
        <v>1584</v>
      </c>
      <c r="F3208" s="22">
        <v>43124</v>
      </c>
      <c r="G3208" s="22">
        <v>46776</v>
      </c>
      <c r="H3208" s="34">
        <v>100</v>
      </c>
    </row>
    <row r="3209" spans="2:8" s="31" customFormat="1" x14ac:dyDescent="0.2">
      <c r="B3209" s="27">
        <v>3206</v>
      </c>
      <c r="C3209" s="20" t="s">
        <v>3166</v>
      </c>
      <c r="D3209" s="20" t="s">
        <v>32</v>
      </c>
      <c r="E3209" s="20" t="s">
        <v>3167</v>
      </c>
      <c r="F3209" s="22">
        <v>43873</v>
      </c>
      <c r="G3209" s="22">
        <v>46795</v>
      </c>
      <c r="H3209" s="34">
        <f>100+100</f>
        <v>200</v>
      </c>
    </row>
    <row r="3210" spans="2:8" s="31" customFormat="1" x14ac:dyDescent="0.2">
      <c r="B3210" s="27">
        <v>3207</v>
      </c>
      <c r="C3210" s="20" t="s">
        <v>1723</v>
      </c>
      <c r="D3210" s="20" t="s">
        <v>32</v>
      </c>
      <c r="E3210" s="20" t="s">
        <v>1724</v>
      </c>
      <c r="F3210" s="22">
        <v>43173</v>
      </c>
      <c r="G3210" s="22">
        <v>46826</v>
      </c>
      <c r="H3210" s="34">
        <v>100</v>
      </c>
    </row>
    <row r="3211" spans="2:8" s="31" customFormat="1" x14ac:dyDescent="0.2">
      <c r="B3211" s="27">
        <v>3208</v>
      </c>
      <c r="C3211" s="20" t="s">
        <v>5272</v>
      </c>
      <c r="D3211" s="20" t="s">
        <v>32</v>
      </c>
      <c r="E3211" s="20" t="s">
        <v>5273</v>
      </c>
      <c r="F3211" s="22">
        <v>44586</v>
      </c>
      <c r="G3211" s="22">
        <v>46959</v>
      </c>
      <c r="H3211" s="34">
        <v>190</v>
      </c>
    </row>
    <row r="3212" spans="2:8" s="31" customFormat="1" x14ac:dyDescent="0.2">
      <c r="B3212" s="27">
        <v>3209</v>
      </c>
      <c r="C3212" s="20" t="s">
        <v>1398</v>
      </c>
      <c r="D3212" s="20" t="s">
        <v>32</v>
      </c>
      <c r="E3212" s="20" t="s">
        <v>1399</v>
      </c>
      <c r="F3212" s="22">
        <v>43033</v>
      </c>
      <c r="G3212" s="22">
        <v>47051</v>
      </c>
      <c r="H3212" s="34">
        <f>100+100</f>
        <v>200</v>
      </c>
    </row>
    <row r="3213" spans="2:8" s="31" customFormat="1" x14ac:dyDescent="0.2">
      <c r="B3213" s="27">
        <v>3210</v>
      </c>
      <c r="C3213" s="20" t="s">
        <v>5104</v>
      </c>
      <c r="D3213" s="20" t="s">
        <v>32</v>
      </c>
      <c r="E3213" s="20" t="s">
        <v>5105</v>
      </c>
      <c r="F3213" s="22">
        <v>44524</v>
      </c>
      <c r="G3213" s="22">
        <v>47081</v>
      </c>
      <c r="H3213" s="34">
        <f>125+50</f>
        <v>175</v>
      </c>
    </row>
    <row r="3214" spans="2:8" s="31" customFormat="1" x14ac:dyDescent="0.2">
      <c r="B3214" s="27">
        <v>3211</v>
      </c>
      <c r="C3214" s="20" t="s">
        <v>2987</v>
      </c>
      <c r="D3214" s="20" t="s">
        <v>32</v>
      </c>
      <c r="E3214" s="20" t="s">
        <v>2988</v>
      </c>
      <c r="F3214" s="22">
        <v>43803</v>
      </c>
      <c r="G3214" s="22">
        <v>47091</v>
      </c>
      <c r="H3214" s="34">
        <v>200</v>
      </c>
    </row>
    <row r="3215" spans="2:8" s="31" customFormat="1" x14ac:dyDescent="0.2">
      <c r="B3215" s="27">
        <v>3212</v>
      </c>
      <c r="C3215" s="20" t="s">
        <v>2354</v>
      </c>
      <c r="D3215" s="20" t="s">
        <v>32</v>
      </c>
      <c r="E3215" s="20" t="s">
        <v>2355</v>
      </c>
      <c r="F3215" s="22">
        <v>43516</v>
      </c>
      <c r="G3215" s="22">
        <v>47169</v>
      </c>
      <c r="H3215" s="34">
        <v>150</v>
      </c>
    </row>
    <row r="3216" spans="2:8" s="31" customFormat="1" x14ac:dyDescent="0.2">
      <c r="B3216" s="27">
        <v>3213</v>
      </c>
      <c r="C3216" s="20" t="s">
        <v>5352</v>
      </c>
      <c r="D3216" s="20" t="s">
        <v>32</v>
      </c>
      <c r="E3216" s="20" t="s">
        <v>5353</v>
      </c>
      <c r="F3216" s="22">
        <v>44615</v>
      </c>
      <c r="G3216" s="22">
        <v>47353</v>
      </c>
      <c r="H3216" s="34">
        <v>185</v>
      </c>
    </row>
    <row r="3217" spans="2:8" s="31" customFormat="1" x14ac:dyDescent="0.2">
      <c r="B3217" s="27">
        <v>3214</v>
      </c>
      <c r="C3217" s="20" t="s">
        <v>3851</v>
      </c>
      <c r="D3217" s="20" t="s">
        <v>32</v>
      </c>
      <c r="E3217" s="20" t="s">
        <v>3852</v>
      </c>
      <c r="F3217" s="22">
        <v>44104</v>
      </c>
      <c r="G3217" s="22">
        <v>47391</v>
      </c>
      <c r="H3217" s="34">
        <v>100</v>
      </c>
    </row>
    <row r="3218" spans="2:8" s="31" customFormat="1" x14ac:dyDescent="0.2">
      <c r="B3218" s="27">
        <v>3215</v>
      </c>
      <c r="C3218" s="20" t="s">
        <v>2886</v>
      </c>
      <c r="D3218" s="20" t="s">
        <v>32</v>
      </c>
      <c r="E3218" s="20" t="s">
        <v>2887</v>
      </c>
      <c r="F3218" s="22">
        <v>43761</v>
      </c>
      <c r="G3218" s="22">
        <v>47414</v>
      </c>
      <c r="H3218" s="34">
        <v>200</v>
      </c>
    </row>
    <row r="3219" spans="2:8" s="31" customFormat="1" x14ac:dyDescent="0.2">
      <c r="B3219" s="27">
        <v>3216</v>
      </c>
      <c r="C3219" s="20" t="s">
        <v>2200</v>
      </c>
      <c r="D3219" s="20" t="s">
        <v>32</v>
      </c>
      <c r="E3219" s="20" t="s">
        <v>2201</v>
      </c>
      <c r="F3219" s="22">
        <v>43453</v>
      </c>
      <c r="G3219" s="22">
        <v>47471</v>
      </c>
      <c r="H3219" s="34">
        <v>100</v>
      </c>
    </row>
    <row r="3220" spans="2:8" s="31" customFormat="1" x14ac:dyDescent="0.2">
      <c r="B3220" s="27">
        <v>3217</v>
      </c>
      <c r="C3220" s="20" t="s">
        <v>1656</v>
      </c>
      <c r="D3220" s="20" t="s">
        <v>32</v>
      </c>
      <c r="E3220" s="20" t="s">
        <v>1657</v>
      </c>
      <c r="F3220" s="22">
        <v>43152</v>
      </c>
      <c r="G3220" s="22">
        <v>47535</v>
      </c>
      <c r="H3220" s="34">
        <v>125</v>
      </c>
    </row>
    <row r="3221" spans="2:8" s="31" customFormat="1" x14ac:dyDescent="0.2">
      <c r="B3221" s="27">
        <v>3218</v>
      </c>
      <c r="C3221" s="20" t="s">
        <v>3382</v>
      </c>
      <c r="D3221" s="20" t="s">
        <v>32</v>
      </c>
      <c r="E3221" s="20" t="s">
        <v>3383</v>
      </c>
      <c r="F3221" s="22">
        <v>43921</v>
      </c>
      <c r="G3221" s="22">
        <v>47573</v>
      </c>
      <c r="H3221" s="34">
        <v>70</v>
      </c>
    </row>
    <row r="3222" spans="2:8" s="31" customFormat="1" x14ac:dyDescent="0.2">
      <c r="B3222" s="27">
        <v>3219</v>
      </c>
      <c r="C3222" s="20" t="s">
        <v>8169</v>
      </c>
      <c r="D3222" s="20" t="s">
        <v>32</v>
      </c>
      <c r="E3222" s="20" t="s">
        <v>8170</v>
      </c>
      <c r="F3222" s="22">
        <v>45455</v>
      </c>
      <c r="G3222" s="22">
        <v>47646</v>
      </c>
      <c r="H3222" s="34">
        <v>150</v>
      </c>
    </row>
    <row r="3223" spans="2:8" s="31" customFormat="1" x14ac:dyDescent="0.2">
      <c r="B3223" s="27">
        <v>3220</v>
      </c>
      <c r="C3223" s="20" t="s">
        <v>5177</v>
      </c>
      <c r="D3223" s="20" t="s">
        <v>32</v>
      </c>
      <c r="E3223" s="20" t="s">
        <v>5178</v>
      </c>
      <c r="F3223" s="22">
        <v>44559</v>
      </c>
      <c r="G3223" s="22">
        <v>47663</v>
      </c>
      <c r="H3223" s="34">
        <f>125+125</f>
        <v>250</v>
      </c>
    </row>
    <row r="3224" spans="2:8" s="31" customFormat="1" x14ac:dyDescent="0.2">
      <c r="B3224" s="27">
        <v>3221</v>
      </c>
      <c r="C3224" s="20" t="s">
        <v>2031</v>
      </c>
      <c r="D3224" s="20" t="s">
        <v>32</v>
      </c>
      <c r="E3224" s="20" t="s">
        <v>2032</v>
      </c>
      <c r="F3224" s="22">
        <v>43369</v>
      </c>
      <c r="G3224" s="22">
        <v>47752</v>
      </c>
      <c r="H3224" s="34">
        <v>100</v>
      </c>
    </row>
    <row r="3225" spans="2:8" s="31" customFormat="1" x14ac:dyDescent="0.2">
      <c r="B3225" s="27">
        <v>3222</v>
      </c>
      <c r="C3225" s="20" t="s">
        <v>4023</v>
      </c>
      <c r="D3225" s="20" t="s">
        <v>32</v>
      </c>
      <c r="E3225" s="20" t="s">
        <v>4024</v>
      </c>
      <c r="F3225" s="22">
        <v>44139</v>
      </c>
      <c r="G3225" s="22">
        <v>47791</v>
      </c>
      <c r="H3225" s="34">
        <v>200</v>
      </c>
    </row>
    <row r="3226" spans="2:8" s="31" customFormat="1" x14ac:dyDescent="0.2">
      <c r="B3226" s="27">
        <v>3223</v>
      </c>
      <c r="C3226" s="21" t="s">
        <v>10303</v>
      </c>
      <c r="D3226" s="21" t="s">
        <v>32</v>
      </c>
      <c r="E3226" s="21" t="s">
        <v>10304</v>
      </c>
      <c r="F3226" s="23">
        <v>46008</v>
      </c>
      <c r="G3226" s="23">
        <v>47834</v>
      </c>
      <c r="H3226" s="35">
        <v>150</v>
      </c>
    </row>
    <row r="3227" spans="2:8" s="31" customFormat="1" x14ac:dyDescent="0.2">
      <c r="B3227" s="27">
        <v>3224</v>
      </c>
      <c r="C3227" s="20" t="s">
        <v>2276</v>
      </c>
      <c r="D3227" s="20" t="s">
        <v>32</v>
      </c>
      <c r="E3227" s="20" t="s">
        <v>2277</v>
      </c>
      <c r="F3227" s="22">
        <v>43488</v>
      </c>
      <c r="G3227" s="22">
        <v>47871</v>
      </c>
      <c r="H3227" s="34">
        <v>150</v>
      </c>
    </row>
    <row r="3228" spans="2:8" s="31" customFormat="1" x14ac:dyDescent="0.2">
      <c r="B3228" s="27">
        <v>3225</v>
      </c>
      <c r="C3228" s="20" t="s">
        <v>9069</v>
      </c>
      <c r="D3228" s="20" t="s">
        <v>32</v>
      </c>
      <c r="E3228" s="20" t="s">
        <v>9070</v>
      </c>
      <c r="F3228" s="22">
        <v>45708</v>
      </c>
      <c r="G3228" s="22">
        <v>47899</v>
      </c>
      <c r="H3228" s="34">
        <v>100</v>
      </c>
    </row>
    <row r="3229" spans="2:8" s="31" customFormat="1" x14ac:dyDescent="0.2">
      <c r="B3229" s="27">
        <v>3226</v>
      </c>
      <c r="C3229" s="20" t="s">
        <v>3284</v>
      </c>
      <c r="D3229" s="20" t="s">
        <v>32</v>
      </c>
      <c r="E3229" s="20" t="s">
        <v>3285</v>
      </c>
      <c r="F3229" s="22">
        <v>43901</v>
      </c>
      <c r="G3229" s="22">
        <v>47918</v>
      </c>
      <c r="H3229" s="34">
        <v>100</v>
      </c>
    </row>
    <row r="3230" spans="2:8" s="31" customFormat="1" x14ac:dyDescent="0.2">
      <c r="B3230" s="27">
        <v>3227</v>
      </c>
      <c r="C3230" s="25" t="s">
        <v>9976</v>
      </c>
      <c r="D3230" s="25" t="s">
        <v>32</v>
      </c>
      <c r="E3230" s="25" t="s">
        <v>9977</v>
      </c>
      <c r="F3230" s="26">
        <v>45917</v>
      </c>
      <c r="G3230" s="26">
        <v>48108</v>
      </c>
      <c r="H3230" s="36">
        <v>150</v>
      </c>
    </row>
    <row r="3231" spans="2:8" s="31" customFormat="1" x14ac:dyDescent="0.2">
      <c r="B3231" s="27">
        <v>3228</v>
      </c>
      <c r="C3231" s="20" t="s">
        <v>780</v>
      </c>
      <c r="D3231" s="20" t="s">
        <v>32</v>
      </c>
      <c r="E3231" s="20" t="s">
        <v>781</v>
      </c>
      <c r="F3231" s="22">
        <v>42669</v>
      </c>
      <c r="G3231" s="22">
        <v>48147</v>
      </c>
      <c r="H3231" s="34">
        <v>125</v>
      </c>
    </row>
    <row r="3232" spans="2:8" s="31" customFormat="1" x14ac:dyDescent="0.2">
      <c r="B3232" s="27">
        <v>3229</v>
      </c>
      <c r="C3232" s="20" t="s">
        <v>2130</v>
      </c>
      <c r="D3232" s="20" t="s">
        <v>32</v>
      </c>
      <c r="E3232" s="20" t="s">
        <v>2131</v>
      </c>
      <c r="F3232" s="22">
        <v>43424</v>
      </c>
      <c r="G3232" s="22">
        <v>48172</v>
      </c>
      <c r="H3232" s="34">
        <v>50</v>
      </c>
    </row>
    <row r="3233" spans="2:8" s="31" customFormat="1" x14ac:dyDescent="0.2">
      <c r="B3233" s="27">
        <v>3230</v>
      </c>
      <c r="C3233" s="20" t="s">
        <v>846</v>
      </c>
      <c r="D3233" s="20" t="s">
        <v>32</v>
      </c>
      <c r="E3233" s="20" t="s">
        <v>847</v>
      </c>
      <c r="F3233" s="22">
        <v>42697</v>
      </c>
      <c r="G3233" s="22">
        <v>48175</v>
      </c>
      <c r="H3233" s="34">
        <v>125</v>
      </c>
    </row>
    <row r="3234" spans="2:8" s="31" customFormat="1" x14ac:dyDescent="0.2">
      <c r="B3234" s="27">
        <v>3231</v>
      </c>
      <c r="C3234" s="20" t="s">
        <v>882</v>
      </c>
      <c r="D3234" s="20" t="s">
        <v>32</v>
      </c>
      <c r="E3234" s="20" t="s">
        <v>883</v>
      </c>
      <c r="F3234" s="22">
        <v>42718</v>
      </c>
      <c r="G3234" s="22">
        <v>48196</v>
      </c>
      <c r="H3234" s="34">
        <v>125</v>
      </c>
    </row>
    <row r="3235" spans="2:8" s="31" customFormat="1" x14ac:dyDescent="0.2">
      <c r="B3235" s="27">
        <v>3232</v>
      </c>
      <c r="C3235" s="20" t="s">
        <v>956</v>
      </c>
      <c r="D3235" s="20" t="s">
        <v>32</v>
      </c>
      <c r="E3235" s="20" t="s">
        <v>957</v>
      </c>
      <c r="F3235" s="22">
        <v>42760</v>
      </c>
      <c r="G3235" s="22">
        <v>48238</v>
      </c>
      <c r="H3235" s="34">
        <f>125+100</f>
        <v>225</v>
      </c>
    </row>
    <row r="3236" spans="2:8" s="31" customFormat="1" x14ac:dyDescent="0.2">
      <c r="B3236" s="27">
        <v>3233</v>
      </c>
      <c r="C3236" s="20" t="s">
        <v>1095</v>
      </c>
      <c r="D3236" s="20" t="s">
        <v>32</v>
      </c>
      <c r="E3236" s="20" t="s">
        <v>1096</v>
      </c>
      <c r="F3236" s="22">
        <v>42823</v>
      </c>
      <c r="G3236" s="22">
        <v>48302</v>
      </c>
      <c r="H3236" s="34">
        <f>25+200</f>
        <v>225</v>
      </c>
    </row>
    <row r="3237" spans="2:8" s="31" customFormat="1" x14ac:dyDescent="0.2">
      <c r="B3237" s="27">
        <v>3234</v>
      </c>
      <c r="C3237" s="20" t="s">
        <v>6191</v>
      </c>
      <c r="D3237" s="20" t="s">
        <v>32</v>
      </c>
      <c r="E3237" s="20" t="s">
        <v>6192</v>
      </c>
      <c r="F3237" s="22">
        <v>44923</v>
      </c>
      <c r="G3237" s="22">
        <v>48576</v>
      </c>
      <c r="H3237" s="34">
        <v>150</v>
      </c>
    </row>
    <row r="3238" spans="2:8" s="31" customFormat="1" x14ac:dyDescent="0.2">
      <c r="B3238" s="27">
        <v>3235</v>
      </c>
      <c r="C3238" s="20" t="s">
        <v>4188</v>
      </c>
      <c r="D3238" s="20" t="s">
        <v>32</v>
      </c>
      <c r="E3238" s="20" t="s">
        <v>4189</v>
      </c>
      <c r="F3238" s="22">
        <v>44195</v>
      </c>
      <c r="G3238" s="22">
        <v>48578</v>
      </c>
      <c r="H3238" s="34">
        <v>100</v>
      </c>
    </row>
    <row r="3239" spans="2:8" s="31" customFormat="1" x14ac:dyDescent="0.2">
      <c r="B3239" s="27">
        <v>3236</v>
      </c>
      <c r="C3239" s="20" t="s">
        <v>4526</v>
      </c>
      <c r="D3239" s="20" t="s">
        <v>32</v>
      </c>
      <c r="E3239" s="20" t="s">
        <v>4527</v>
      </c>
      <c r="F3239" s="22">
        <v>44286</v>
      </c>
      <c r="G3239" s="22">
        <v>48669</v>
      </c>
      <c r="H3239" s="34">
        <v>240</v>
      </c>
    </row>
    <row r="3240" spans="2:8" s="31" customFormat="1" x14ac:dyDescent="0.2">
      <c r="B3240" s="27">
        <v>3237</v>
      </c>
      <c r="C3240" s="20" t="s">
        <v>5404</v>
      </c>
      <c r="D3240" s="20" t="s">
        <v>32</v>
      </c>
      <c r="E3240" s="20" t="s">
        <v>5405</v>
      </c>
      <c r="F3240" s="22">
        <v>44629</v>
      </c>
      <c r="G3240" s="22">
        <v>48739</v>
      </c>
      <c r="H3240" s="34">
        <v>300</v>
      </c>
    </row>
    <row r="3241" spans="2:8" s="31" customFormat="1" x14ac:dyDescent="0.2">
      <c r="B3241" s="27">
        <v>3238</v>
      </c>
      <c r="C3241" s="20" t="s">
        <v>9217</v>
      </c>
      <c r="D3241" s="20" t="s">
        <v>32</v>
      </c>
      <c r="E3241" s="20" t="s">
        <v>9218</v>
      </c>
      <c r="F3241" s="22">
        <v>45728</v>
      </c>
      <c r="G3241" s="22">
        <v>48834</v>
      </c>
      <c r="H3241" s="34">
        <v>300</v>
      </c>
    </row>
    <row r="3242" spans="2:8" s="31" customFormat="1" x14ac:dyDescent="0.2">
      <c r="B3242" s="27">
        <v>3239</v>
      </c>
      <c r="C3242" s="20" t="s">
        <v>4498</v>
      </c>
      <c r="D3242" s="20" t="s">
        <v>32</v>
      </c>
      <c r="E3242" s="20" t="s">
        <v>4499</v>
      </c>
      <c r="F3242" s="22">
        <v>44279</v>
      </c>
      <c r="G3242" s="22">
        <v>49027</v>
      </c>
      <c r="H3242" s="34">
        <v>100</v>
      </c>
    </row>
    <row r="3243" spans="2:8" s="31" customFormat="1" x14ac:dyDescent="0.2">
      <c r="B3243" s="27">
        <v>3240</v>
      </c>
      <c r="C3243" s="20" t="s">
        <v>8620</v>
      </c>
      <c r="D3243" s="20" t="s">
        <v>32</v>
      </c>
      <c r="E3243" s="20" t="s">
        <v>8621</v>
      </c>
      <c r="F3243" s="22">
        <v>45581</v>
      </c>
      <c r="G3243" s="22">
        <v>49233</v>
      </c>
      <c r="H3243" s="34">
        <v>200</v>
      </c>
    </row>
    <row r="3244" spans="2:8" s="31" customFormat="1" x14ac:dyDescent="0.2">
      <c r="B3244" s="27">
        <v>3241</v>
      </c>
      <c r="C3244" s="20" t="s">
        <v>5231</v>
      </c>
      <c r="D3244" s="20" t="s">
        <v>32</v>
      </c>
      <c r="E3244" s="20" t="s">
        <v>5232</v>
      </c>
      <c r="F3244" s="22">
        <v>44573</v>
      </c>
      <c r="G3244" s="22">
        <v>49321</v>
      </c>
      <c r="H3244" s="34">
        <v>200</v>
      </c>
    </row>
    <row r="3245" spans="2:8" s="31" customFormat="1" x14ac:dyDescent="0.2">
      <c r="B3245" s="27">
        <v>3242</v>
      </c>
      <c r="C3245" s="20" t="s">
        <v>6368</v>
      </c>
      <c r="D3245" s="20" t="s">
        <v>32</v>
      </c>
      <c r="E3245" s="20" t="s">
        <v>6369</v>
      </c>
      <c r="F3245" s="22">
        <v>44972</v>
      </c>
      <c r="G3245" s="22">
        <v>49355</v>
      </c>
      <c r="H3245" s="34">
        <v>250</v>
      </c>
    </row>
    <row r="3246" spans="2:8" s="31" customFormat="1" x14ac:dyDescent="0.2">
      <c r="B3246" s="27">
        <v>3243</v>
      </c>
      <c r="C3246" s="21" t="s">
        <v>10305</v>
      </c>
      <c r="D3246" s="21" t="s">
        <v>32</v>
      </c>
      <c r="E3246" s="21" t="s">
        <v>10306</v>
      </c>
      <c r="F3246" s="23">
        <v>46008</v>
      </c>
      <c r="G3246" s="23">
        <v>49660</v>
      </c>
      <c r="H3246" s="35">
        <v>200</v>
      </c>
    </row>
    <row r="3247" spans="2:8" s="31" customFormat="1" x14ac:dyDescent="0.2">
      <c r="B3247" s="27">
        <v>3244</v>
      </c>
      <c r="C3247" s="20" t="s">
        <v>8829</v>
      </c>
      <c r="D3247" s="20" t="s">
        <v>32</v>
      </c>
      <c r="E3247" s="20" t="s">
        <v>8830</v>
      </c>
      <c r="F3247" s="22">
        <v>45652</v>
      </c>
      <c r="G3247" s="22">
        <v>49669</v>
      </c>
      <c r="H3247" s="34">
        <v>125</v>
      </c>
    </row>
    <row r="3248" spans="2:8" s="31" customFormat="1" x14ac:dyDescent="0.2">
      <c r="B3248" s="27">
        <v>3245</v>
      </c>
      <c r="C3248" s="20" t="s">
        <v>7503</v>
      </c>
      <c r="D3248" s="20" t="s">
        <v>32</v>
      </c>
      <c r="E3248" s="20" t="s">
        <v>7504</v>
      </c>
      <c r="F3248" s="22">
        <v>45301</v>
      </c>
      <c r="G3248" s="22">
        <v>49684</v>
      </c>
      <c r="H3248" s="34">
        <f>200+100</f>
        <v>300</v>
      </c>
    </row>
    <row r="3249" spans="2:8" s="31" customFormat="1" x14ac:dyDescent="0.2">
      <c r="B3249" s="27">
        <v>3246</v>
      </c>
      <c r="C3249" s="25" t="s">
        <v>9978</v>
      </c>
      <c r="D3249" s="25" t="s">
        <v>32</v>
      </c>
      <c r="E3249" s="25" t="s">
        <v>9979</v>
      </c>
      <c r="F3249" s="26">
        <v>45917</v>
      </c>
      <c r="G3249" s="26">
        <v>49935</v>
      </c>
      <c r="H3249" s="36">
        <v>200</v>
      </c>
    </row>
    <row r="3250" spans="2:8" s="31" customFormat="1" x14ac:dyDescent="0.2">
      <c r="B3250" s="27">
        <v>3247</v>
      </c>
      <c r="C3250" s="20" t="s">
        <v>7709</v>
      </c>
      <c r="D3250" s="20" t="s">
        <v>32</v>
      </c>
      <c r="E3250" s="20" t="s">
        <v>7710</v>
      </c>
      <c r="F3250" s="22">
        <v>45343</v>
      </c>
      <c r="G3250" s="22">
        <v>50092</v>
      </c>
      <c r="H3250" s="34">
        <v>300</v>
      </c>
    </row>
    <row r="3251" spans="2:8" s="31" customFormat="1" x14ac:dyDescent="0.2">
      <c r="B3251" s="27">
        <v>3248</v>
      </c>
      <c r="C3251" s="20" t="s">
        <v>6193</v>
      </c>
      <c r="D3251" s="20" t="s">
        <v>32</v>
      </c>
      <c r="E3251" s="20" t="s">
        <v>6194</v>
      </c>
      <c r="F3251" s="22">
        <v>44923</v>
      </c>
      <c r="G3251" s="22">
        <v>50402</v>
      </c>
      <c r="H3251" s="34">
        <v>150</v>
      </c>
    </row>
    <row r="3252" spans="2:8" s="31" customFormat="1" x14ac:dyDescent="0.2">
      <c r="B3252" s="27">
        <v>3249</v>
      </c>
      <c r="C3252" s="20" t="s">
        <v>7811</v>
      </c>
      <c r="D3252" s="20" t="s">
        <v>32</v>
      </c>
      <c r="E3252" s="20" t="s">
        <v>7812</v>
      </c>
      <c r="F3252" s="22">
        <v>45364</v>
      </c>
      <c r="G3252" s="22">
        <v>50477</v>
      </c>
      <c r="H3252" s="34">
        <v>200</v>
      </c>
    </row>
    <row r="3253" spans="2:8" s="31" customFormat="1" x14ac:dyDescent="0.2">
      <c r="B3253" s="27">
        <v>3250</v>
      </c>
      <c r="C3253" s="20" t="s">
        <v>8171</v>
      </c>
      <c r="D3253" s="20" t="s">
        <v>32</v>
      </c>
      <c r="E3253" s="20" t="s">
        <v>7812</v>
      </c>
      <c r="F3253" s="22">
        <v>45455</v>
      </c>
      <c r="G3253" s="22">
        <v>50568</v>
      </c>
      <c r="H3253" s="34">
        <v>100</v>
      </c>
    </row>
    <row r="3254" spans="2:8" s="31" customFormat="1" x14ac:dyDescent="0.2">
      <c r="B3254" s="27">
        <v>3251</v>
      </c>
      <c r="C3254" s="20" t="s">
        <v>9071</v>
      </c>
      <c r="D3254" s="20" t="s">
        <v>32</v>
      </c>
      <c r="E3254" s="20" t="s">
        <v>9072</v>
      </c>
      <c r="F3254" s="22">
        <v>45708</v>
      </c>
      <c r="G3254" s="22">
        <v>50821</v>
      </c>
      <c r="H3254" s="34">
        <v>100</v>
      </c>
    </row>
    <row r="3255" spans="2:8" s="31" customFormat="1" x14ac:dyDescent="0.2">
      <c r="B3255" s="27">
        <v>3252</v>
      </c>
      <c r="C3255" s="20" t="s">
        <v>9073</v>
      </c>
      <c r="D3255" s="20" t="s">
        <v>32</v>
      </c>
      <c r="E3255" s="20" t="s">
        <v>9074</v>
      </c>
      <c r="F3255" s="22">
        <v>45708</v>
      </c>
      <c r="G3255" s="22">
        <v>51186</v>
      </c>
      <c r="H3255" s="34">
        <v>200</v>
      </c>
    </row>
    <row r="3256" spans="2:8" s="31" customFormat="1" x14ac:dyDescent="0.2">
      <c r="B3256" s="27">
        <v>3253</v>
      </c>
      <c r="C3256" s="20" t="s">
        <v>9598</v>
      </c>
      <c r="D3256" s="20" t="s">
        <v>32</v>
      </c>
      <c r="E3256" s="20" t="s">
        <v>9599</v>
      </c>
      <c r="F3256" s="22">
        <v>45819</v>
      </c>
      <c r="G3256" s="22">
        <v>51298</v>
      </c>
      <c r="H3256" s="34">
        <v>150</v>
      </c>
    </row>
    <row r="3257" spans="2:8" s="31" customFormat="1" x14ac:dyDescent="0.2">
      <c r="B3257" s="27">
        <v>3254</v>
      </c>
      <c r="C3257" s="20" t="s">
        <v>6370</v>
      </c>
      <c r="D3257" s="20" t="s">
        <v>32</v>
      </c>
      <c r="E3257" s="20" t="s">
        <v>6371</v>
      </c>
      <c r="F3257" s="22">
        <v>44972</v>
      </c>
      <c r="G3257" s="22">
        <v>51547</v>
      </c>
      <c r="H3257" s="34">
        <v>250</v>
      </c>
    </row>
    <row r="3258" spans="2:8" s="31" customFormat="1" x14ac:dyDescent="0.2">
      <c r="B3258" s="27">
        <v>3255</v>
      </c>
      <c r="C3258" s="20" t="s">
        <v>462</v>
      </c>
      <c r="D3258" s="20" t="s">
        <v>26</v>
      </c>
      <c r="E3258" s="20" t="s">
        <v>463</v>
      </c>
      <c r="F3258" s="22">
        <v>42438</v>
      </c>
      <c r="G3258" s="22">
        <v>46090</v>
      </c>
      <c r="H3258" s="34">
        <v>200</v>
      </c>
    </row>
    <row r="3259" spans="2:8" s="31" customFormat="1" x14ac:dyDescent="0.2">
      <c r="B3259" s="27">
        <v>3256</v>
      </c>
      <c r="C3259" s="20" t="s">
        <v>484</v>
      </c>
      <c r="D3259" s="20" t="s">
        <v>26</v>
      </c>
      <c r="E3259" s="20" t="s">
        <v>485</v>
      </c>
      <c r="F3259" s="22">
        <v>42452</v>
      </c>
      <c r="G3259" s="22">
        <v>46104</v>
      </c>
      <c r="H3259" s="34">
        <v>800</v>
      </c>
    </row>
    <row r="3260" spans="2:8" s="31" customFormat="1" x14ac:dyDescent="0.2">
      <c r="B3260" s="27">
        <v>3257</v>
      </c>
      <c r="C3260" s="20" t="s">
        <v>500</v>
      </c>
      <c r="D3260" s="20" t="s">
        <v>26</v>
      </c>
      <c r="E3260" s="20" t="s">
        <v>501</v>
      </c>
      <c r="F3260" s="22">
        <v>42480</v>
      </c>
      <c r="G3260" s="22">
        <v>46132</v>
      </c>
      <c r="H3260" s="34">
        <f>800+500</f>
        <v>1300</v>
      </c>
    </row>
    <row r="3261" spans="2:8" s="31" customFormat="1" x14ac:dyDescent="0.2">
      <c r="B3261" s="27">
        <v>3258</v>
      </c>
      <c r="C3261" s="20" t="s">
        <v>519</v>
      </c>
      <c r="D3261" s="20" t="s">
        <v>26</v>
      </c>
      <c r="E3261" s="20" t="s">
        <v>520</v>
      </c>
      <c r="F3261" s="22">
        <v>42487</v>
      </c>
      <c r="G3261" s="22">
        <v>46139</v>
      </c>
      <c r="H3261" s="34">
        <f>400+700</f>
        <v>1100</v>
      </c>
    </row>
    <row r="3262" spans="2:8" s="31" customFormat="1" x14ac:dyDescent="0.2">
      <c r="B3262" s="27">
        <v>3259</v>
      </c>
      <c r="C3262" s="20" t="s">
        <v>530</v>
      </c>
      <c r="D3262" s="20" t="s">
        <v>26</v>
      </c>
      <c r="E3262" s="20" t="s">
        <v>531</v>
      </c>
      <c r="F3262" s="22">
        <v>42501</v>
      </c>
      <c r="G3262" s="22">
        <v>46153</v>
      </c>
      <c r="H3262" s="34">
        <v>800</v>
      </c>
    </row>
    <row r="3263" spans="2:8" s="31" customFormat="1" x14ac:dyDescent="0.2">
      <c r="B3263" s="27">
        <v>3260</v>
      </c>
      <c r="C3263" s="20" t="s">
        <v>3481</v>
      </c>
      <c r="D3263" s="20" t="s">
        <v>26</v>
      </c>
      <c r="E3263" s="20" t="s">
        <v>3482</v>
      </c>
      <c r="F3263" s="22">
        <v>43957</v>
      </c>
      <c r="G3263" s="22">
        <v>46332</v>
      </c>
      <c r="H3263" s="34">
        <v>500</v>
      </c>
    </row>
    <row r="3264" spans="2:8" s="31" customFormat="1" x14ac:dyDescent="0.2">
      <c r="B3264" s="27">
        <v>3261</v>
      </c>
      <c r="C3264" s="20" t="s">
        <v>932</v>
      </c>
      <c r="D3264" s="20" t="s">
        <v>26</v>
      </c>
      <c r="E3264" s="20" t="s">
        <v>933</v>
      </c>
      <c r="F3264" s="22">
        <v>42755</v>
      </c>
      <c r="G3264" s="22">
        <v>46407</v>
      </c>
      <c r="H3264" s="34">
        <v>800</v>
      </c>
    </row>
    <row r="3265" spans="2:8" s="31" customFormat="1" x14ac:dyDescent="0.2">
      <c r="B3265" s="27">
        <v>3262</v>
      </c>
      <c r="C3265" s="20" t="s">
        <v>986</v>
      </c>
      <c r="D3265" s="20" t="s">
        <v>26</v>
      </c>
      <c r="E3265" s="20" t="s">
        <v>987</v>
      </c>
      <c r="F3265" s="22">
        <v>42781</v>
      </c>
      <c r="G3265" s="22">
        <v>46433</v>
      </c>
      <c r="H3265" s="34">
        <v>600</v>
      </c>
    </row>
    <row r="3266" spans="2:8" s="31" customFormat="1" x14ac:dyDescent="0.2">
      <c r="B3266" s="27">
        <v>3263</v>
      </c>
      <c r="C3266" s="20" t="s">
        <v>1016</v>
      </c>
      <c r="D3266" s="20" t="s">
        <v>26</v>
      </c>
      <c r="E3266" s="20" t="s">
        <v>1017</v>
      </c>
      <c r="F3266" s="22">
        <v>42795</v>
      </c>
      <c r="G3266" s="22">
        <v>46447</v>
      </c>
      <c r="H3266" s="34">
        <v>1000</v>
      </c>
    </row>
    <row r="3267" spans="2:8" s="31" customFormat="1" x14ac:dyDescent="0.2">
      <c r="B3267" s="27">
        <v>3264</v>
      </c>
      <c r="C3267" s="20" t="s">
        <v>1052</v>
      </c>
      <c r="D3267" s="20" t="s">
        <v>26</v>
      </c>
      <c r="E3267" s="20" t="s">
        <v>1017</v>
      </c>
      <c r="F3267" s="22">
        <v>42809</v>
      </c>
      <c r="G3267" s="22">
        <v>46461</v>
      </c>
      <c r="H3267" s="34">
        <f>255+600</f>
        <v>855</v>
      </c>
    </row>
    <row r="3268" spans="2:8" s="31" customFormat="1" x14ac:dyDescent="0.2">
      <c r="B3268" s="27">
        <v>3265</v>
      </c>
      <c r="C3268" s="20" t="s">
        <v>1075</v>
      </c>
      <c r="D3268" s="20" t="s">
        <v>26</v>
      </c>
      <c r="E3268" s="20" t="s">
        <v>1076</v>
      </c>
      <c r="F3268" s="22">
        <v>42823</v>
      </c>
      <c r="G3268" s="22">
        <v>46475</v>
      </c>
      <c r="H3268" s="34">
        <v>145</v>
      </c>
    </row>
    <row r="3269" spans="2:8" s="31" customFormat="1" x14ac:dyDescent="0.2">
      <c r="B3269" s="27">
        <v>3266</v>
      </c>
      <c r="C3269" s="20" t="s">
        <v>1101</v>
      </c>
      <c r="D3269" s="20" t="s">
        <v>26</v>
      </c>
      <c r="E3269" s="20" t="s">
        <v>1102</v>
      </c>
      <c r="F3269" s="22">
        <v>42837</v>
      </c>
      <c r="G3269" s="22">
        <v>46489</v>
      </c>
      <c r="H3269" s="34">
        <v>800</v>
      </c>
    </row>
    <row r="3270" spans="2:8" s="31" customFormat="1" x14ac:dyDescent="0.2">
      <c r="B3270" s="27">
        <v>3267</v>
      </c>
      <c r="C3270" s="20" t="s">
        <v>1115</v>
      </c>
      <c r="D3270" s="20" t="s">
        <v>26</v>
      </c>
      <c r="E3270" s="20" t="s">
        <v>987</v>
      </c>
      <c r="F3270" s="22">
        <v>42851</v>
      </c>
      <c r="G3270" s="22">
        <v>46503</v>
      </c>
      <c r="H3270" s="34">
        <v>300</v>
      </c>
    </row>
    <row r="3271" spans="2:8" s="31" customFormat="1" x14ac:dyDescent="0.2">
      <c r="B3271" s="27">
        <v>3268</v>
      </c>
      <c r="C3271" s="20" t="s">
        <v>1126</v>
      </c>
      <c r="D3271" s="20" t="s">
        <v>26</v>
      </c>
      <c r="E3271" s="20" t="s">
        <v>1127</v>
      </c>
      <c r="F3271" s="22">
        <v>42866</v>
      </c>
      <c r="G3271" s="22">
        <v>46518</v>
      </c>
      <c r="H3271" s="34">
        <v>600</v>
      </c>
    </row>
    <row r="3272" spans="2:8" s="31" customFormat="1" x14ac:dyDescent="0.2">
      <c r="B3272" s="27">
        <v>3269</v>
      </c>
      <c r="C3272" s="20" t="s">
        <v>1147</v>
      </c>
      <c r="D3272" s="20" t="s">
        <v>26</v>
      </c>
      <c r="E3272" s="20" t="s">
        <v>1148</v>
      </c>
      <c r="F3272" s="22">
        <v>42879</v>
      </c>
      <c r="G3272" s="22">
        <v>46531</v>
      </c>
      <c r="H3272" s="34">
        <v>200</v>
      </c>
    </row>
    <row r="3273" spans="2:8" s="31" customFormat="1" x14ac:dyDescent="0.2">
      <c r="B3273" s="27">
        <v>3270</v>
      </c>
      <c r="C3273" s="20" t="s">
        <v>1169</v>
      </c>
      <c r="D3273" s="20" t="s">
        <v>26</v>
      </c>
      <c r="E3273" s="20" t="s">
        <v>1170</v>
      </c>
      <c r="F3273" s="22">
        <v>42900</v>
      </c>
      <c r="G3273" s="22">
        <v>46552</v>
      </c>
      <c r="H3273" s="34">
        <v>1000</v>
      </c>
    </row>
    <row r="3274" spans="2:8" s="31" customFormat="1" x14ac:dyDescent="0.2">
      <c r="B3274" s="27">
        <v>3271</v>
      </c>
      <c r="C3274" s="20" t="s">
        <v>1195</v>
      </c>
      <c r="D3274" s="20" t="s">
        <v>26</v>
      </c>
      <c r="E3274" s="20" t="s">
        <v>1196</v>
      </c>
      <c r="F3274" s="22">
        <v>42914</v>
      </c>
      <c r="G3274" s="22">
        <v>46566</v>
      </c>
      <c r="H3274" s="34">
        <v>200</v>
      </c>
    </row>
    <row r="3275" spans="2:8" s="31" customFormat="1" x14ac:dyDescent="0.2">
      <c r="B3275" s="27">
        <v>3272</v>
      </c>
      <c r="C3275" s="20" t="s">
        <v>1219</v>
      </c>
      <c r="D3275" s="20" t="s">
        <v>26</v>
      </c>
      <c r="E3275" s="20" t="s">
        <v>1220</v>
      </c>
      <c r="F3275" s="22">
        <v>42928</v>
      </c>
      <c r="G3275" s="22">
        <v>46580</v>
      </c>
      <c r="H3275" s="34">
        <v>600</v>
      </c>
    </row>
    <row r="3276" spans="2:8" s="31" customFormat="1" x14ac:dyDescent="0.2">
      <c r="B3276" s="27">
        <v>3273</v>
      </c>
      <c r="C3276" s="20" t="s">
        <v>1240</v>
      </c>
      <c r="D3276" s="20" t="s">
        <v>26</v>
      </c>
      <c r="E3276" s="20" t="s">
        <v>1241</v>
      </c>
      <c r="F3276" s="22">
        <v>42942</v>
      </c>
      <c r="G3276" s="22">
        <v>46594</v>
      </c>
      <c r="H3276" s="34">
        <v>200</v>
      </c>
    </row>
    <row r="3277" spans="2:8" s="31" customFormat="1" x14ac:dyDescent="0.2">
      <c r="B3277" s="27">
        <v>3274</v>
      </c>
      <c r="C3277" s="20" t="s">
        <v>1267</v>
      </c>
      <c r="D3277" s="20" t="s">
        <v>26</v>
      </c>
      <c r="E3277" s="20" t="s">
        <v>1268</v>
      </c>
      <c r="F3277" s="22">
        <v>42956</v>
      </c>
      <c r="G3277" s="22">
        <v>46608</v>
      </c>
      <c r="H3277" s="34">
        <v>1200</v>
      </c>
    </row>
    <row r="3278" spans="2:8" s="31" customFormat="1" x14ac:dyDescent="0.2">
      <c r="B3278" s="27">
        <v>3275</v>
      </c>
      <c r="C3278" s="20" t="s">
        <v>1301</v>
      </c>
      <c r="D3278" s="20" t="s">
        <v>26</v>
      </c>
      <c r="E3278" s="20" t="s">
        <v>1302</v>
      </c>
      <c r="F3278" s="22">
        <v>42970</v>
      </c>
      <c r="G3278" s="22">
        <v>46622</v>
      </c>
      <c r="H3278" s="34">
        <v>700</v>
      </c>
    </row>
    <row r="3279" spans="2:8" s="31" customFormat="1" x14ac:dyDescent="0.2">
      <c r="B3279" s="27">
        <v>3276</v>
      </c>
      <c r="C3279" s="20" t="s">
        <v>1333</v>
      </c>
      <c r="D3279" s="20" t="s">
        <v>26</v>
      </c>
      <c r="E3279" s="20" t="s">
        <v>1334</v>
      </c>
      <c r="F3279" s="22">
        <v>42991</v>
      </c>
      <c r="G3279" s="22">
        <v>46643</v>
      </c>
      <c r="H3279" s="34">
        <v>1500</v>
      </c>
    </row>
    <row r="3280" spans="2:8" s="31" customFormat="1" x14ac:dyDescent="0.2">
      <c r="B3280" s="27">
        <v>3277</v>
      </c>
      <c r="C3280" s="20" t="s">
        <v>1369</v>
      </c>
      <c r="D3280" s="20" t="s">
        <v>26</v>
      </c>
      <c r="E3280" s="20" t="s">
        <v>1334</v>
      </c>
      <c r="F3280" s="22">
        <v>43005</v>
      </c>
      <c r="G3280" s="22">
        <v>46657</v>
      </c>
      <c r="H3280" s="34">
        <v>400</v>
      </c>
    </row>
    <row r="3281" spans="2:8" s="31" customFormat="1" x14ac:dyDescent="0.2">
      <c r="B3281" s="27">
        <v>3278</v>
      </c>
      <c r="C3281" s="20" t="s">
        <v>1370</v>
      </c>
      <c r="D3281" s="20" t="s">
        <v>26</v>
      </c>
      <c r="E3281" s="20" t="s">
        <v>1371</v>
      </c>
      <c r="F3281" s="22">
        <v>43012</v>
      </c>
      <c r="G3281" s="22">
        <v>46664</v>
      </c>
      <c r="H3281" s="34">
        <v>1000</v>
      </c>
    </row>
    <row r="3282" spans="2:8" s="31" customFormat="1" x14ac:dyDescent="0.2">
      <c r="B3282" s="27">
        <v>3279</v>
      </c>
      <c r="C3282" s="20" t="s">
        <v>1382</v>
      </c>
      <c r="D3282" s="20" t="s">
        <v>26</v>
      </c>
      <c r="E3282" s="20" t="s">
        <v>1383</v>
      </c>
      <c r="F3282" s="22">
        <v>43019</v>
      </c>
      <c r="G3282" s="22">
        <v>46671</v>
      </c>
      <c r="H3282" s="34">
        <v>600</v>
      </c>
    </row>
    <row r="3283" spans="2:8" s="31" customFormat="1" x14ac:dyDescent="0.2">
      <c r="B3283" s="27">
        <v>3280</v>
      </c>
      <c r="C3283" s="20" t="s">
        <v>1400</v>
      </c>
      <c r="D3283" s="20" t="s">
        <v>26</v>
      </c>
      <c r="E3283" s="20" t="s">
        <v>1401</v>
      </c>
      <c r="F3283" s="22">
        <v>43033</v>
      </c>
      <c r="G3283" s="22">
        <v>46685</v>
      </c>
      <c r="H3283" s="34">
        <v>200</v>
      </c>
    </row>
    <row r="3284" spans="2:8" s="31" customFormat="1" x14ac:dyDescent="0.2">
      <c r="B3284" s="27">
        <v>3281</v>
      </c>
      <c r="C3284" s="20" t="s">
        <v>1418</v>
      </c>
      <c r="D3284" s="20" t="s">
        <v>26</v>
      </c>
      <c r="E3284" s="20" t="s">
        <v>1419</v>
      </c>
      <c r="F3284" s="22">
        <v>43040</v>
      </c>
      <c r="G3284" s="22">
        <v>46692</v>
      </c>
      <c r="H3284" s="34">
        <v>500</v>
      </c>
    </row>
    <row r="3285" spans="2:8" s="31" customFormat="1" x14ac:dyDescent="0.2">
      <c r="B3285" s="27">
        <v>3282</v>
      </c>
      <c r="C3285" s="20" t="s">
        <v>1447</v>
      </c>
      <c r="D3285" s="20" t="s">
        <v>26</v>
      </c>
      <c r="E3285" s="20" t="s">
        <v>1448</v>
      </c>
      <c r="F3285" s="22">
        <v>43054</v>
      </c>
      <c r="G3285" s="22">
        <v>46706</v>
      </c>
      <c r="H3285" s="34">
        <v>500</v>
      </c>
    </row>
    <row r="3286" spans="2:8" s="31" customFormat="1" x14ac:dyDescent="0.2">
      <c r="B3286" s="27">
        <v>3283</v>
      </c>
      <c r="C3286" s="20" t="s">
        <v>1471</v>
      </c>
      <c r="D3286" s="20" t="s">
        <v>26</v>
      </c>
      <c r="E3286" s="20" t="s">
        <v>1472</v>
      </c>
      <c r="F3286" s="22">
        <v>43068</v>
      </c>
      <c r="G3286" s="22">
        <v>46720</v>
      </c>
      <c r="H3286" s="34">
        <v>800</v>
      </c>
    </row>
    <row r="3287" spans="2:8" s="31" customFormat="1" x14ac:dyDescent="0.2">
      <c r="B3287" s="27">
        <v>3284</v>
      </c>
      <c r="C3287" s="20" t="s">
        <v>1505</v>
      </c>
      <c r="D3287" s="20" t="s">
        <v>26</v>
      </c>
      <c r="E3287" s="20" t="s">
        <v>1506</v>
      </c>
      <c r="F3287" s="22">
        <v>43082</v>
      </c>
      <c r="G3287" s="22">
        <v>46734</v>
      </c>
      <c r="H3287" s="34">
        <v>400</v>
      </c>
    </row>
    <row r="3288" spans="2:8" s="31" customFormat="1" x14ac:dyDescent="0.2">
      <c r="B3288" s="27">
        <v>3285</v>
      </c>
      <c r="C3288" s="20" t="s">
        <v>1515</v>
      </c>
      <c r="D3288" s="20" t="s">
        <v>26</v>
      </c>
      <c r="E3288" s="20" t="s">
        <v>1516</v>
      </c>
      <c r="F3288" s="22">
        <v>43089</v>
      </c>
      <c r="G3288" s="22">
        <v>46741</v>
      </c>
      <c r="H3288" s="34">
        <v>300</v>
      </c>
    </row>
    <row r="3289" spans="2:8" s="31" customFormat="1" x14ac:dyDescent="0.2">
      <c r="B3289" s="27">
        <v>3286</v>
      </c>
      <c r="C3289" s="20" t="s">
        <v>1533</v>
      </c>
      <c r="D3289" s="20" t="s">
        <v>26</v>
      </c>
      <c r="E3289" s="20" t="s">
        <v>1534</v>
      </c>
      <c r="F3289" s="22">
        <v>43096</v>
      </c>
      <c r="G3289" s="22">
        <v>46748</v>
      </c>
      <c r="H3289" s="34">
        <v>600</v>
      </c>
    </row>
    <row r="3290" spans="2:8" s="31" customFormat="1" x14ac:dyDescent="0.2">
      <c r="B3290" s="27">
        <v>3287</v>
      </c>
      <c r="C3290" s="20" t="s">
        <v>1547</v>
      </c>
      <c r="D3290" s="20" t="s">
        <v>26</v>
      </c>
      <c r="E3290" s="20" t="s">
        <v>1548</v>
      </c>
      <c r="F3290" s="22">
        <v>43103</v>
      </c>
      <c r="G3290" s="22">
        <v>46755</v>
      </c>
      <c r="H3290" s="34">
        <v>300</v>
      </c>
    </row>
    <row r="3291" spans="2:8" s="31" customFormat="1" x14ac:dyDescent="0.2">
      <c r="B3291" s="27">
        <v>3288</v>
      </c>
      <c r="C3291" s="20" t="s">
        <v>1559</v>
      </c>
      <c r="D3291" s="20" t="s">
        <v>26</v>
      </c>
      <c r="E3291" s="20" t="s">
        <v>1560</v>
      </c>
      <c r="F3291" s="22">
        <v>43110</v>
      </c>
      <c r="G3291" s="22">
        <v>46762</v>
      </c>
      <c r="H3291" s="34">
        <v>500</v>
      </c>
    </row>
    <row r="3292" spans="2:8" s="31" customFormat="1" x14ac:dyDescent="0.2">
      <c r="B3292" s="27">
        <v>3289</v>
      </c>
      <c r="C3292" s="20" t="s">
        <v>1623</v>
      </c>
      <c r="D3292" s="20" t="s">
        <v>26</v>
      </c>
      <c r="E3292" s="20" t="s">
        <v>1624</v>
      </c>
      <c r="F3292" s="22">
        <v>43138</v>
      </c>
      <c r="G3292" s="22">
        <v>46790</v>
      </c>
      <c r="H3292" s="34">
        <f>700+175</f>
        <v>875</v>
      </c>
    </row>
    <row r="3293" spans="2:8" s="31" customFormat="1" x14ac:dyDescent="0.2">
      <c r="B3293" s="27">
        <v>3290</v>
      </c>
      <c r="C3293" s="20" t="s">
        <v>1658</v>
      </c>
      <c r="D3293" s="20" t="s">
        <v>26</v>
      </c>
      <c r="E3293" s="20" t="s">
        <v>1659</v>
      </c>
      <c r="F3293" s="22">
        <v>43152</v>
      </c>
      <c r="G3293" s="22">
        <v>46804</v>
      </c>
      <c r="H3293" s="34">
        <v>300</v>
      </c>
    </row>
    <row r="3294" spans="2:8" s="31" customFormat="1" x14ac:dyDescent="0.2">
      <c r="B3294" s="27">
        <v>3291</v>
      </c>
      <c r="C3294" s="20" t="s">
        <v>1686</v>
      </c>
      <c r="D3294" s="20" t="s">
        <v>26</v>
      </c>
      <c r="E3294" s="20" t="s">
        <v>1687</v>
      </c>
      <c r="F3294" s="22">
        <v>43159</v>
      </c>
      <c r="G3294" s="22">
        <v>46811</v>
      </c>
      <c r="H3294" s="34">
        <v>500</v>
      </c>
    </row>
    <row r="3295" spans="2:8" s="31" customFormat="1" x14ac:dyDescent="0.2">
      <c r="B3295" s="27">
        <v>3292</v>
      </c>
      <c r="C3295" s="20" t="s">
        <v>1698</v>
      </c>
      <c r="D3295" s="20" t="s">
        <v>26</v>
      </c>
      <c r="E3295" s="20" t="s">
        <v>1699</v>
      </c>
      <c r="F3295" s="22">
        <v>43166</v>
      </c>
      <c r="G3295" s="22">
        <v>46819</v>
      </c>
      <c r="H3295" s="34">
        <v>1300</v>
      </c>
    </row>
    <row r="3296" spans="2:8" s="31" customFormat="1" x14ac:dyDescent="0.2">
      <c r="B3296" s="27">
        <v>3293</v>
      </c>
      <c r="C3296" s="20" t="s">
        <v>4444</v>
      </c>
      <c r="D3296" s="20" t="s">
        <v>26</v>
      </c>
      <c r="E3296" s="20" t="s">
        <v>4445</v>
      </c>
      <c r="F3296" s="22">
        <v>44265</v>
      </c>
      <c r="G3296" s="22">
        <v>46822</v>
      </c>
      <c r="H3296" s="34">
        <f>1056+500</f>
        <v>1556</v>
      </c>
    </row>
    <row r="3297" spans="2:8" s="31" customFormat="1" x14ac:dyDescent="0.2">
      <c r="B3297" s="27">
        <v>3294</v>
      </c>
      <c r="C3297" s="20" t="s">
        <v>1748</v>
      </c>
      <c r="D3297" s="20" t="s">
        <v>26</v>
      </c>
      <c r="E3297" s="20" t="s">
        <v>1749</v>
      </c>
      <c r="F3297" s="22">
        <v>43180</v>
      </c>
      <c r="G3297" s="22">
        <v>46833</v>
      </c>
      <c r="H3297" s="34">
        <v>1270</v>
      </c>
    </row>
    <row r="3298" spans="2:8" s="31" customFormat="1" x14ac:dyDescent="0.2">
      <c r="B3298" s="27">
        <v>3295</v>
      </c>
      <c r="C3298" s="20" t="s">
        <v>1779</v>
      </c>
      <c r="D3298" s="20" t="s">
        <v>26</v>
      </c>
      <c r="E3298" s="20" t="s">
        <v>1780</v>
      </c>
      <c r="F3298" s="22">
        <v>43201</v>
      </c>
      <c r="G3298" s="22">
        <v>46854</v>
      </c>
      <c r="H3298" s="34">
        <v>2450</v>
      </c>
    </row>
    <row r="3299" spans="2:8" s="31" customFormat="1" x14ac:dyDescent="0.2">
      <c r="B3299" s="27">
        <v>3296</v>
      </c>
      <c r="C3299" s="20" t="s">
        <v>1843</v>
      </c>
      <c r="D3299" s="20" t="s">
        <v>26</v>
      </c>
      <c r="E3299" s="20" t="s">
        <v>1844</v>
      </c>
      <c r="F3299" s="22">
        <v>43250</v>
      </c>
      <c r="G3299" s="22">
        <v>46903</v>
      </c>
      <c r="H3299" s="34">
        <f>475+1000</f>
        <v>1475</v>
      </c>
    </row>
    <row r="3300" spans="2:8" s="31" customFormat="1" x14ac:dyDescent="0.2">
      <c r="B3300" s="27">
        <v>3297</v>
      </c>
      <c r="C3300" s="20" t="s">
        <v>1861</v>
      </c>
      <c r="D3300" s="20" t="s">
        <v>26</v>
      </c>
      <c r="E3300" s="20" t="s">
        <v>1862</v>
      </c>
      <c r="F3300" s="22">
        <v>43264</v>
      </c>
      <c r="G3300" s="22">
        <v>46917</v>
      </c>
      <c r="H3300" s="34">
        <f>500+900</f>
        <v>1400</v>
      </c>
    </row>
    <row r="3301" spans="2:8" s="31" customFormat="1" x14ac:dyDescent="0.2">
      <c r="B3301" s="27">
        <v>3298</v>
      </c>
      <c r="C3301" s="20" t="s">
        <v>2120</v>
      </c>
      <c r="D3301" s="20" t="s">
        <v>26</v>
      </c>
      <c r="E3301" s="20" t="s">
        <v>2121</v>
      </c>
      <c r="F3301" s="22">
        <v>43418</v>
      </c>
      <c r="G3301" s="22">
        <v>47071</v>
      </c>
      <c r="H3301" s="34">
        <v>400</v>
      </c>
    </row>
    <row r="3302" spans="2:8" s="31" customFormat="1" x14ac:dyDescent="0.2">
      <c r="B3302" s="27">
        <v>3299</v>
      </c>
      <c r="C3302" s="20" t="s">
        <v>2166</v>
      </c>
      <c r="D3302" s="20" t="s">
        <v>26</v>
      </c>
      <c r="E3302" s="20" t="s">
        <v>2167</v>
      </c>
      <c r="F3302" s="22">
        <v>43439</v>
      </c>
      <c r="G3302" s="22">
        <v>47092</v>
      </c>
      <c r="H3302" s="34">
        <f>826+1200+300</f>
        <v>2326</v>
      </c>
    </row>
    <row r="3303" spans="2:8" s="31" customFormat="1" x14ac:dyDescent="0.2">
      <c r="B3303" s="27">
        <v>3300</v>
      </c>
      <c r="C3303" s="20" t="s">
        <v>2236</v>
      </c>
      <c r="D3303" s="20" t="s">
        <v>26</v>
      </c>
      <c r="E3303" s="20" t="s">
        <v>2237</v>
      </c>
      <c r="F3303" s="22">
        <v>43467</v>
      </c>
      <c r="G3303" s="22">
        <v>47120</v>
      </c>
      <c r="H3303" s="34">
        <f>693.45+439.9+1000</f>
        <v>2133.35</v>
      </c>
    </row>
    <row r="3304" spans="2:8" s="31" customFormat="1" x14ac:dyDescent="0.2">
      <c r="B3304" s="27">
        <v>3301</v>
      </c>
      <c r="C3304" s="20" t="s">
        <v>2320</v>
      </c>
      <c r="D3304" s="20" t="s">
        <v>26</v>
      </c>
      <c r="E3304" s="20" t="s">
        <v>2321</v>
      </c>
      <c r="F3304" s="22">
        <v>43502</v>
      </c>
      <c r="G3304" s="22">
        <v>47155</v>
      </c>
      <c r="H3304" s="34">
        <f>1000+500</f>
        <v>1500</v>
      </c>
    </row>
    <row r="3305" spans="2:8" s="31" customFormat="1" x14ac:dyDescent="0.2">
      <c r="B3305" s="27">
        <v>3302</v>
      </c>
      <c r="C3305" s="20" t="s">
        <v>2442</v>
      </c>
      <c r="D3305" s="20" t="s">
        <v>26</v>
      </c>
      <c r="E3305" s="20" t="s">
        <v>2443</v>
      </c>
      <c r="F3305" s="22">
        <v>43544</v>
      </c>
      <c r="G3305" s="22">
        <v>47197</v>
      </c>
      <c r="H3305" s="34">
        <v>1972</v>
      </c>
    </row>
    <row r="3306" spans="2:8" s="31" customFormat="1" x14ac:dyDescent="0.2">
      <c r="B3306" s="27">
        <v>3303</v>
      </c>
      <c r="C3306" s="20" t="s">
        <v>2551</v>
      </c>
      <c r="D3306" s="20" t="s">
        <v>26</v>
      </c>
      <c r="E3306" s="20" t="s">
        <v>2552</v>
      </c>
      <c r="F3306" s="22">
        <v>43620</v>
      </c>
      <c r="G3306" s="22">
        <v>47273</v>
      </c>
      <c r="H3306" s="34">
        <f>1000+900</f>
        <v>1900</v>
      </c>
    </row>
    <row r="3307" spans="2:8" s="31" customFormat="1" x14ac:dyDescent="0.2">
      <c r="B3307" s="27">
        <v>3304</v>
      </c>
      <c r="C3307" s="20" t="s">
        <v>2605</v>
      </c>
      <c r="D3307" s="20" t="s">
        <v>26</v>
      </c>
      <c r="E3307" s="20" t="s">
        <v>2606</v>
      </c>
      <c r="F3307" s="22">
        <v>43649</v>
      </c>
      <c r="G3307" s="22">
        <v>47302</v>
      </c>
      <c r="H3307" s="34">
        <f>900+1200+300</f>
        <v>2400</v>
      </c>
    </row>
    <row r="3308" spans="2:8" s="31" customFormat="1" x14ac:dyDescent="0.2">
      <c r="B3308" s="27">
        <v>3305</v>
      </c>
      <c r="C3308" s="20" t="s">
        <v>2711</v>
      </c>
      <c r="D3308" s="20" t="s">
        <v>26</v>
      </c>
      <c r="E3308" s="20" t="s">
        <v>2712</v>
      </c>
      <c r="F3308" s="22">
        <v>43691</v>
      </c>
      <c r="G3308" s="22">
        <v>47344</v>
      </c>
      <c r="H3308" s="34">
        <f>800+200+1300</f>
        <v>2300</v>
      </c>
    </row>
    <row r="3309" spans="2:8" s="31" customFormat="1" x14ac:dyDescent="0.2">
      <c r="B3309" s="27">
        <v>3306</v>
      </c>
      <c r="C3309" s="20" t="s">
        <v>2815</v>
      </c>
      <c r="D3309" s="20" t="s">
        <v>26</v>
      </c>
      <c r="E3309" s="20" t="s">
        <v>2606</v>
      </c>
      <c r="F3309" s="22">
        <v>43733</v>
      </c>
      <c r="G3309" s="22">
        <v>47386</v>
      </c>
      <c r="H3309" s="34">
        <v>1500</v>
      </c>
    </row>
    <row r="3310" spans="2:8" s="31" customFormat="1" x14ac:dyDescent="0.2">
      <c r="B3310" s="27">
        <v>3307</v>
      </c>
      <c r="C3310" s="20" t="s">
        <v>2851</v>
      </c>
      <c r="D3310" s="20" t="s">
        <v>26</v>
      </c>
      <c r="E3310" s="20" t="s">
        <v>2852</v>
      </c>
      <c r="F3310" s="22">
        <v>43747</v>
      </c>
      <c r="G3310" s="22">
        <v>47400</v>
      </c>
      <c r="H3310" s="34">
        <f>1500+600</f>
        <v>2100</v>
      </c>
    </row>
    <row r="3311" spans="2:8" s="31" customFormat="1" x14ac:dyDescent="0.2">
      <c r="B3311" s="27">
        <v>3308</v>
      </c>
      <c r="C3311" s="20" t="s">
        <v>3060</v>
      </c>
      <c r="D3311" s="20" t="s">
        <v>26</v>
      </c>
      <c r="E3311" s="20" t="s">
        <v>3061</v>
      </c>
      <c r="F3311" s="22">
        <v>43838</v>
      </c>
      <c r="G3311" s="22">
        <v>47491</v>
      </c>
      <c r="H3311" s="34">
        <f>1500+700</f>
        <v>2200</v>
      </c>
    </row>
    <row r="3312" spans="2:8" s="31" customFormat="1" x14ac:dyDescent="0.2">
      <c r="B3312" s="27">
        <v>3309</v>
      </c>
      <c r="C3312" s="20" t="s">
        <v>3149</v>
      </c>
      <c r="D3312" s="20" t="s">
        <v>26</v>
      </c>
      <c r="E3312" s="20" t="s">
        <v>3061</v>
      </c>
      <c r="F3312" s="22">
        <v>43866</v>
      </c>
      <c r="G3312" s="22">
        <v>47519</v>
      </c>
      <c r="H3312" s="34">
        <v>700</v>
      </c>
    </row>
    <row r="3313" spans="2:8" s="31" customFormat="1" x14ac:dyDescent="0.2">
      <c r="B3313" s="27">
        <v>3310</v>
      </c>
      <c r="C3313" s="20" t="s">
        <v>3495</v>
      </c>
      <c r="D3313" s="20" t="s">
        <v>26</v>
      </c>
      <c r="E3313" s="20" t="s">
        <v>3496</v>
      </c>
      <c r="F3313" s="22">
        <v>43964</v>
      </c>
      <c r="G3313" s="22">
        <v>47616</v>
      </c>
      <c r="H3313" s="34">
        <v>500</v>
      </c>
    </row>
    <row r="3314" spans="2:8" s="31" customFormat="1" x14ac:dyDescent="0.2">
      <c r="B3314" s="27">
        <v>3311</v>
      </c>
      <c r="C3314" s="20" t="s">
        <v>3541</v>
      </c>
      <c r="D3314" s="20" t="s">
        <v>26</v>
      </c>
      <c r="E3314" s="20" t="s">
        <v>3542</v>
      </c>
      <c r="F3314" s="22">
        <v>43985</v>
      </c>
      <c r="G3314" s="22">
        <v>47637</v>
      </c>
      <c r="H3314" s="34">
        <v>1600</v>
      </c>
    </row>
    <row r="3315" spans="2:8" s="31" customFormat="1" x14ac:dyDescent="0.2">
      <c r="B3315" s="27">
        <v>3312</v>
      </c>
      <c r="C3315" s="20" t="s">
        <v>3695</v>
      </c>
      <c r="D3315" s="20" t="s">
        <v>26</v>
      </c>
      <c r="E3315" s="20" t="s">
        <v>3696</v>
      </c>
      <c r="F3315" s="22">
        <v>44048</v>
      </c>
      <c r="G3315" s="22">
        <v>47700</v>
      </c>
      <c r="H3315" s="34">
        <v>1000</v>
      </c>
    </row>
    <row r="3316" spans="2:8" s="31" customFormat="1" x14ac:dyDescent="0.2">
      <c r="B3316" s="27">
        <v>3313</v>
      </c>
      <c r="C3316" s="20" t="s">
        <v>1977</v>
      </c>
      <c r="D3316" s="20" t="s">
        <v>26</v>
      </c>
      <c r="E3316" s="20" t="s">
        <v>1978</v>
      </c>
      <c r="F3316" s="22">
        <v>43341</v>
      </c>
      <c r="G3316" s="22">
        <v>47724</v>
      </c>
      <c r="H3316" s="34">
        <f>700+700+600</f>
        <v>2000</v>
      </c>
    </row>
    <row r="3317" spans="2:8" s="31" customFormat="1" x14ac:dyDescent="0.2">
      <c r="B3317" s="27">
        <v>3314</v>
      </c>
      <c r="C3317" s="20" t="s">
        <v>3934</v>
      </c>
      <c r="D3317" s="20" t="s">
        <v>26</v>
      </c>
      <c r="E3317" s="20" t="s">
        <v>3935</v>
      </c>
      <c r="F3317" s="22">
        <v>44118</v>
      </c>
      <c r="G3317" s="22">
        <v>47770</v>
      </c>
      <c r="H3317" s="34">
        <v>500</v>
      </c>
    </row>
    <row r="3318" spans="2:8" s="31" customFormat="1" x14ac:dyDescent="0.2">
      <c r="B3318" s="27">
        <v>3315</v>
      </c>
      <c r="C3318" s="20" t="s">
        <v>4063</v>
      </c>
      <c r="D3318" s="20" t="s">
        <v>26</v>
      </c>
      <c r="E3318" s="20" t="s">
        <v>4064</v>
      </c>
      <c r="F3318" s="22">
        <v>44153</v>
      </c>
      <c r="G3318" s="22">
        <v>47805</v>
      </c>
      <c r="H3318" s="34">
        <v>750</v>
      </c>
    </row>
    <row r="3319" spans="2:8" s="31" customFormat="1" x14ac:dyDescent="0.2">
      <c r="B3319" s="27">
        <v>3316</v>
      </c>
      <c r="C3319" s="27" t="s">
        <v>10475</v>
      </c>
      <c r="D3319" s="20" t="s">
        <v>26</v>
      </c>
      <c r="E3319" s="20" t="s">
        <v>10476</v>
      </c>
      <c r="F3319" s="22">
        <v>46036</v>
      </c>
      <c r="G3319" s="22">
        <v>47862</v>
      </c>
      <c r="H3319" s="34">
        <v>2000</v>
      </c>
    </row>
    <row r="3320" spans="2:8" s="31" customFormat="1" x14ac:dyDescent="0.2">
      <c r="B3320" s="27">
        <v>3317</v>
      </c>
      <c r="C3320" s="20" t="s">
        <v>4322</v>
      </c>
      <c r="D3320" s="20" t="s">
        <v>26</v>
      </c>
      <c r="E3320" s="20" t="s">
        <v>4323</v>
      </c>
      <c r="F3320" s="22">
        <v>44237</v>
      </c>
      <c r="G3320" s="22">
        <v>47889</v>
      </c>
      <c r="H3320" s="34">
        <f>900+1000</f>
        <v>1900</v>
      </c>
    </row>
    <row r="3321" spans="2:8" s="31" customFormat="1" x14ac:dyDescent="0.2">
      <c r="B3321" s="27">
        <v>3318</v>
      </c>
      <c r="C3321" s="20" t="s">
        <v>4416</v>
      </c>
      <c r="D3321" s="20" t="s">
        <v>26</v>
      </c>
      <c r="E3321" s="20" t="s">
        <v>4417</v>
      </c>
      <c r="F3321" s="22">
        <v>44258</v>
      </c>
      <c r="G3321" s="22">
        <v>47910</v>
      </c>
      <c r="H3321" s="34">
        <v>1365</v>
      </c>
    </row>
    <row r="3322" spans="2:8" s="31" customFormat="1" x14ac:dyDescent="0.2">
      <c r="B3322" s="27">
        <v>3319</v>
      </c>
      <c r="C3322" s="20" t="s">
        <v>2396</v>
      </c>
      <c r="D3322" s="20" t="s">
        <v>26</v>
      </c>
      <c r="E3322" s="20" t="s">
        <v>2397</v>
      </c>
      <c r="F3322" s="22">
        <v>43530</v>
      </c>
      <c r="G3322" s="22">
        <v>47913</v>
      </c>
      <c r="H3322" s="34">
        <f>754.32+1000+300</f>
        <v>2054.3200000000002</v>
      </c>
    </row>
    <row r="3323" spans="2:8" s="31" customFormat="1" x14ac:dyDescent="0.2">
      <c r="B3323" s="27">
        <v>3320</v>
      </c>
      <c r="C3323" s="20" t="s">
        <v>4659</v>
      </c>
      <c r="D3323" s="20" t="s">
        <v>26</v>
      </c>
      <c r="E3323" s="20" t="s">
        <v>4660</v>
      </c>
      <c r="F3323" s="22">
        <v>44356</v>
      </c>
      <c r="G3323" s="22">
        <v>48008</v>
      </c>
      <c r="H3323" s="34">
        <f>1000+1500</f>
        <v>2500</v>
      </c>
    </row>
    <row r="3324" spans="2:8" s="31" customFormat="1" x14ac:dyDescent="0.2">
      <c r="B3324" s="27">
        <v>3321</v>
      </c>
      <c r="C3324" s="20" t="s">
        <v>4727</v>
      </c>
      <c r="D3324" s="20" t="s">
        <v>26</v>
      </c>
      <c r="E3324" s="20" t="s">
        <v>4728</v>
      </c>
      <c r="F3324" s="22">
        <v>44377</v>
      </c>
      <c r="G3324" s="22">
        <v>48029</v>
      </c>
      <c r="H3324" s="34">
        <f>1000+1200</f>
        <v>2200</v>
      </c>
    </row>
    <row r="3325" spans="2:8" s="31" customFormat="1" x14ac:dyDescent="0.2">
      <c r="B3325" s="27">
        <v>3322</v>
      </c>
      <c r="C3325" s="20" t="s">
        <v>4850</v>
      </c>
      <c r="D3325" s="20" t="s">
        <v>26</v>
      </c>
      <c r="E3325" s="20" t="s">
        <v>4851</v>
      </c>
      <c r="F3325" s="22">
        <v>44426</v>
      </c>
      <c r="G3325" s="22">
        <v>48078</v>
      </c>
      <c r="H3325" s="34">
        <f>1250+1250</f>
        <v>2500</v>
      </c>
    </row>
    <row r="3326" spans="2:8" s="31" customFormat="1" x14ac:dyDescent="0.2">
      <c r="B3326" s="27">
        <v>3323</v>
      </c>
      <c r="C3326" s="20" t="s">
        <v>4901</v>
      </c>
      <c r="D3326" s="20" t="s">
        <v>26</v>
      </c>
      <c r="E3326" s="20" t="s">
        <v>4902</v>
      </c>
      <c r="F3326" s="22">
        <v>44447</v>
      </c>
      <c r="G3326" s="22">
        <v>48099</v>
      </c>
      <c r="H3326" s="34">
        <f>1000+1000</f>
        <v>2000</v>
      </c>
    </row>
    <row r="3327" spans="2:8" s="31" customFormat="1" x14ac:dyDescent="0.2">
      <c r="B3327" s="27">
        <v>3324</v>
      </c>
      <c r="C3327" s="20" t="s">
        <v>4963</v>
      </c>
      <c r="D3327" s="20" t="s">
        <v>26</v>
      </c>
      <c r="E3327" s="20" t="s">
        <v>4964</v>
      </c>
      <c r="F3327" s="22">
        <v>44468</v>
      </c>
      <c r="G3327" s="22">
        <v>48120</v>
      </c>
      <c r="H3327" s="34">
        <f>1000+750+357.01</f>
        <v>2107.0100000000002</v>
      </c>
    </row>
    <row r="3328" spans="2:8" s="31" customFormat="1" x14ac:dyDescent="0.2">
      <c r="B3328" s="27">
        <v>3325</v>
      </c>
      <c r="C3328" s="20" t="s">
        <v>2917</v>
      </c>
      <c r="D3328" s="20" t="s">
        <v>26</v>
      </c>
      <c r="E3328" s="20" t="s">
        <v>2918</v>
      </c>
      <c r="F3328" s="22">
        <v>43782</v>
      </c>
      <c r="G3328" s="22">
        <v>48165</v>
      </c>
      <c r="H3328" s="34">
        <f>1000+300+1000</f>
        <v>2300</v>
      </c>
    </row>
    <row r="3329" spans="2:8" s="31" customFormat="1" x14ac:dyDescent="0.2">
      <c r="B3329" s="27">
        <v>3326</v>
      </c>
      <c r="C3329" s="20" t="s">
        <v>5209</v>
      </c>
      <c r="D3329" s="20" t="s">
        <v>26</v>
      </c>
      <c r="E3329" s="20" t="s">
        <v>5210</v>
      </c>
      <c r="F3329" s="22">
        <v>44566</v>
      </c>
      <c r="G3329" s="22">
        <v>48218</v>
      </c>
      <c r="H3329" s="34">
        <f>1500+1000</f>
        <v>2500</v>
      </c>
    </row>
    <row r="3330" spans="2:8" s="31" customFormat="1" x14ac:dyDescent="0.2">
      <c r="B3330" s="27">
        <v>3327</v>
      </c>
      <c r="C3330" s="20" t="s">
        <v>3118</v>
      </c>
      <c r="D3330" s="20" t="s">
        <v>26</v>
      </c>
      <c r="E3330" s="20" t="s">
        <v>3119</v>
      </c>
      <c r="F3330" s="22">
        <v>43859</v>
      </c>
      <c r="G3330" s="22">
        <v>48242</v>
      </c>
      <c r="H3330" s="34">
        <f>600+1000</f>
        <v>1600</v>
      </c>
    </row>
    <row r="3331" spans="2:8" s="31" customFormat="1" x14ac:dyDescent="0.2">
      <c r="B3331" s="27">
        <v>3328</v>
      </c>
      <c r="C3331" s="20" t="s">
        <v>7989</v>
      </c>
      <c r="D3331" s="20" t="s">
        <v>26</v>
      </c>
      <c r="E3331" s="20" t="s">
        <v>7990</v>
      </c>
      <c r="F3331" s="22">
        <v>45385</v>
      </c>
      <c r="G3331" s="22">
        <v>48307</v>
      </c>
      <c r="H3331" s="34">
        <v>1500</v>
      </c>
    </row>
    <row r="3332" spans="2:8" s="31" customFormat="1" x14ac:dyDescent="0.2">
      <c r="B3332" s="27">
        <v>3329</v>
      </c>
      <c r="C3332" s="20" t="s">
        <v>8016</v>
      </c>
      <c r="D3332" s="20" t="s">
        <v>26</v>
      </c>
      <c r="E3332" s="20" t="s">
        <v>8017</v>
      </c>
      <c r="F3332" s="22">
        <v>45406</v>
      </c>
      <c r="G3332" s="22">
        <v>48328</v>
      </c>
      <c r="H3332" s="34">
        <v>1500</v>
      </c>
    </row>
    <row r="3333" spans="2:8" s="31" customFormat="1" x14ac:dyDescent="0.2">
      <c r="B3333" s="27">
        <v>3330</v>
      </c>
      <c r="C3333" s="20" t="s">
        <v>8038</v>
      </c>
      <c r="D3333" s="20" t="s">
        <v>26</v>
      </c>
      <c r="E3333" s="20" t="s">
        <v>8039</v>
      </c>
      <c r="F3333" s="22">
        <v>45414</v>
      </c>
      <c r="G3333" s="22">
        <v>48336</v>
      </c>
      <c r="H3333" s="34">
        <v>1000</v>
      </c>
    </row>
    <row r="3334" spans="2:8" s="31" customFormat="1" x14ac:dyDescent="0.2">
      <c r="B3334" s="27">
        <v>3331</v>
      </c>
      <c r="C3334" s="20" t="s">
        <v>8080</v>
      </c>
      <c r="D3334" s="20" t="s">
        <v>26</v>
      </c>
      <c r="E3334" s="20" t="s">
        <v>8081</v>
      </c>
      <c r="F3334" s="22">
        <v>45427</v>
      </c>
      <c r="G3334" s="22">
        <v>48349</v>
      </c>
      <c r="H3334" s="34">
        <v>500</v>
      </c>
    </row>
    <row r="3335" spans="2:8" s="31" customFormat="1" x14ac:dyDescent="0.2">
      <c r="B3335" s="27">
        <v>3332</v>
      </c>
      <c r="C3335" s="20" t="s">
        <v>5708</v>
      </c>
      <c r="D3335" s="20" t="s">
        <v>26</v>
      </c>
      <c r="E3335" s="20" t="s">
        <v>5709</v>
      </c>
      <c r="F3335" s="22">
        <v>44762</v>
      </c>
      <c r="G3335" s="22">
        <v>48415</v>
      </c>
      <c r="H3335" s="34">
        <v>1000</v>
      </c>
    </row>
    <row r="3336" spans="2:8" s="31" customFormat="1" x14ac:dyDescent="0.2">
      <c r="B3336" s="27">
        <v>3333</v>
      </c>
      <c r="C3336" s="20" t="s">
        <v>8309</v>
      </c>
      <c r="D3336" s="20" t="s">
        <v>26</v>
      </c>
      <c r="E3336" s="20" t="s">
        <v>8310</v>
      </c>
      <c r="F3336" s="22">
        <v>45504</v>
      </c>
      <c r="G3336" s="22">
        <v>48426</v>
      </c>
      <c r="H3336" s="34">
        <v>1500</v>
      </c>
    </row>
    <row r="3337" spans="2:8" s="31" customFormat="1" x14ac:dyDescent="0.2">
      <c r="B3337" s="27">
        <v>3334</v>
      </c>
      <c r="C3337" s="25" t="s">
        <v>9914</v>
      </c>
      <c r="D3337" s="25" t="s">
        <v>26</v>
      </c>
      <c r="E3337" s="25" t="s">
        <v>9915</v>
      </c>
      <c r="F3337" s="26">
        <v>45903</v>
      </c>
      <c r="G3337" s="26">
        <v>48460</v>
      </c>
      <c r="H3337" s="36">
        <v>1932.5640000000001</v>
      </c>
    </row>
    <row r="3338" spans="2:8" s="31" customFormat="1" x14ac:dyDescent="0.2">
      <c r="B3338" s="27">
        <v>3335</v>
      </c>
      <c r="C3338" s="20" t="s">
        <v>6118</v>
      </c>
      <c r="D3338" s="20" t="s">
        <v>26</v>
      </c>
      <c r="E3338" s="20" t="s">
        <v>6119</v>
      </c>
      <c r="F3338" s="22">
        <v>44895</v>
      </c>
      <c r="G3338" s="22">
        <v>48548</v>
      </c>
      <c r="H3338" s="34">
        <v>500</v>
      </c>
    </row>
    <row r="3339" spans="2:8" s="31" customFormat="1" x14ac:dyDescent="0.2">
      <c r="B3339" s="27">
        <v>3336</v>
      </c>
      <c r="C3339" s="21" t="s">
        <v>10529</v>
      </c>
      <c r="D3339" s="21" t="s">
        <v>26</v>
      </c>
      <c r="E3339" s="21" t="s">
        <v>10530</v>
      </c>
      <c r="F3339" s="23">
        <v>46050</v>
      </c>
      <c r="G3339" s="23">
        <v>48607</v>
      </c>
      <c r="H3339" s="35">
        <v>2000</v>
      </c>
    </row>
    <row r="3340" spans="2:8" s="31" customFormat="1" x14ac:dyDescent="0.2">
      <c r="B3340" s="27">
        <v>3337</v>
      </c>
      <c r="C3340" s="20" t="s">
        <v>7737</v>
      </c>
      <c r="D3340" s="20" t="s">
        <v>26</v>
      </c>
      <c r="E3340" s="20" t="s">
        <v>7738</v>
      </c>
      <c r="F3340" s="22">
        <v>45350</v>
      </c>
      <c r="G3340" s="22">
        <v>48638</v>
      </c>
      <c r="H3340" s="34">
        <v>1399</v>
      </c>
    </row>
    <row r="3341" spans="2:8" s="31" customFormat="1" x14ac:dyDescent="0.2">
      <c r="B3341" s="27">
        <v>3338</v>
      </c>
      <c r="C3341" s="20" t="s">
        <v>4500</v>
      </c>
      <c r="D3341" s="20" t="s">
        <v>26</v>
      </c>
      <c r="E3341" s="20" t="s">
        <v>4501</v>
      </c>
      <c r="F3341" s="22">
        <v>44279</v>
      </c>
      <c r="G3341" s="22">
        <v>48662</v>
      </c>
      <c r="H3341" s="34">
        <f>1000+1000</f>
        <v>2000</v>
      </c>
    </row>
    <row r="3342" spans="2:8" s="31" customFormat="1" x14ac:dyDescent="0.2">
      <c r="B3342" s="27">
        <v>3339</v>
      </c>
      <c r="C3342" s="20" t="s">
        <v>6597</v>
      </c>
      <c r="D3342" s="20" t="s">
        <v>26</v>
      </c>
      <c r="E3342" s="20" t="s">
        <v>6598</v>
      </c>
      <c r="F3342" s="22">
        <v>45028</v>
      </c>
      <c r="G3342" s="22">
        <v>48681</v>
      </c>
      <c r="H3342" s="34">
        <f>1500+1000</f>
        <v>2500</v>
      </c>
    </row>
    <row r="3343" spans="2:8" s="31" customFormat="1" x14ac:dyDescent="0.2">
      <c r="B3343" s="27">
        <v>3340</v>
      </c>
      <c r="C3343" s="20" t="s">
        <v>8183</v>
      </c>
      <c r="D3343" s="20" t="s">
        <v>26</v>
      </c>
      <c r="E3343" s="20" t="s">
        <v>8184</v>
      </c>
      <c r="F3343" s="22">
        <v>45462</v>
      </c>
      <c r="G3343" s="22">
        <v>48749</v>
      </c>
      <c r="H3343" s="34">
        <v>1500</v>
      </c>
    </row>
    <row r="3344" spans="2:8" s="31" customFormat="1" x14ac:dyDescent="0.2">
      <c r="B3344" s="27">
        <v>3341</v>
      </c>
      <c r="C3344" s="20" t="s">
        <v>8234</v>
      </c>
      <c r="D3344" s="20" t="s">
        <v>26</v>
      </c>
      <c r="E3344" s="20" t="s">
        <v>8235</v>
      </c>
      <c r="F3344" s="22">
        <v>45476</v>
      </c>
      <c r="G3344" s="22">
        <v>48763</v>
      </c>
      <c r="H3344" s="34">
        <v>992.875</v>
      </c>
    </row>
    <row r="3345" spans="2:8" s="31" customFormat="1" x14ac:dyDescent="0.2">
      <c r="B3345" s="27">
        <v>3342</v>
      </c>
      <c r="C3345" s="20" t="s">
        <v>1898</v>
      </c>
      <c r="D3345" s="20" t="s">
        <v>26</v>
      </c>
      <c r="E3345" s="20" t="s">
        <v>1899</v>
      </c>
      <c r="F3345" s="22">
        <v>43292</v>
      </c>
      <c r="G3345" s="22">
        <v>48771</v>
      </c>
      <c r="H3345" s="34">
        <f>1700+800</f>
        <v>2500</v>
      </c>
    </row>
    <row r="3346" spans="2:8" s="31" customFormat="1" x14ac:dyDescent="0.2">
      <c r="B3346" s="27">
        <v>3343</v>
      </c>
      <c r="C3346" s="20" t="s">
        <v>1946</v>
      </c>
      <c r="D3346" s="20" t="s">
        <v>26</v>
      </c>
      <c r="E3346" s="20" t="s">
        <v>1947</v>
      </c>
      <c r="F3346" s="22">
        <v>43320</v>
      </c>
      <c r="G3346" s="22">
        <v>48799</v>
      </c>
      <c r="H3346" s="34">
        <f>700+700+400</f>
        <v>1800</v>
      </c>
    </row>
    <row r="3347" spans="2:8" s="31" customFormat="1" x14ac:dyDescent="0.2">
      <c r="B3347" s="27">
        <v>3344</v>
      </c>
      <c r="C3347" s="20" t="s">
        <v>4965</v>
      </c>
      <c r="D3347" s="20" t="s">
        <v>26</v>
      </c>
      <c r="E3347" s="20" t="s">
        <v>4966</v>
      </c>
      <c r="F3347" s="22">
        <v>44468</v>
      </c>
      <c r="G3347" s="22">
        <v>48851</v>
      </c>
      <c r="H3347" s="34">
        <f>919.87+55.022+1000</f>
        <v>1974.8920000000001</v>
      </c>
    </row>
    <row r="3348" spans="2:8" s="31" customFormat="1" x14ac:dyDescent="0.2">
      <c r="B3348" s="27">
        <v>3345</v>
      </c>
      <c r="C3348" s="20" t="s">
        <v>7244</v>
      </c>
      <c r="D3348" s="20" t="s">
        <v>26</v>
      </c>
      <c r="E3348" s="20" t="s">
        <v>7245</v>
      </c>
      <c r="F3348" s="22">
        <v>45231</v>
      </c>
      <c r="G3348" s="22">
        <v>48884</v>
      </c>
      <c r="H3348" s="34">
        <f>1055.513+400</f>
        <v>1455.5129999999999</v>
      </c>
    </row>
    <row r="3349" spans="2:8" s="31" customFormat="1" x14ac:dyDescent="0.2">
      <c r="B3349" s="27">
        <v>3346</v>
      </c>
      <c r="C3349" s="20" t="s">
        <v>10203</v>
      </c>
      <c r="D3349" s="20" t="s">
        <v>26</v>
      </c>
      <c r="E3349" s="20" t="s">
        <v>10204</v>
      </c>
      <c r="F3349" s="22">
        <v>45987</v>
      </c>
      <c r="G3349" s="22">
        <v>48909</v>
      </c>
      <c r="H3349" s="34">
        <v>517.202</v>
      </c>
    </row>
    <row r="3350" spans="2:8" s="31" customFormat="1" x14ac:dyDescent="0.2">
      <c r="B3350" s="27">
        <v>3347</v>
      </c>
      <c r="C3350" s="21" t="s">
        <v>10712</v>
      </c>
      <c r="D3350" s="21" t="s">
        <v>26</v>
      </c>
      <c r="E3350" s="21" t="s">
        <v>10713</v>
      </c>
      <c r="F3350" s="23">
        <v>46078</v>
      </c>
      <c r="G3350" s="23">
        <v>49000</v>
      </c>
      <c r="H3350" s="35">
        <v>2000</v>
      </c>
    </row>
    <row r="3351" spans="2:8" s="31" customFormat="1" x14ac:dyDescent="0.2">
      <c r="B3351" s="27">
        <v>3348</v>
      </c>
      <c r="C3351" s="20" t="s">
        <v>8172</v>
      </c>
      <c r="D3351" s="20" t="s">
        <v>26</v>
      </c>
      <c r="E3351" s="20" t="s">
        <v>6781</v>
      </c>
      <c r="F3351" s="22">
        <v>45455</v>
      </c>
      <c r="G3351" s="22">
        <v>49107</v>
      </c>
      <c r="H3351" s="34">
        <v>1500</v>
      </c>
    </row>
    <row r="3352" spans="2:8" s="31" customFormat="1" x14ac:dyDescent="0.2">
      <c r="B3352" s="27">
        <v>3349</v>
      </c>
      <c r="C3352" s="20" t="s">
        <v>6780</v>
      </c>
      <c r="D3352" s="20" t="s">
        <v>26</v>
      </c>
      <c r="E3352" s="20" t="s">
        <v>6781</v>
      </c>
      <c r="F3352" s="22">
        <v>45091</v>
      </c>
      <c r="G3352" s="22">
        <v>49109</v>
      </c>
      <c r="H3352" s="34">
        <f>800+500</f>
        <v>1300</v>
      </c>
    </row>
    <row r="3353" spans="2:8" s="31" customFormat="1" x14ac:dyDescent="0.2">
      <c r="B3353" s="27">
        <v>3350</v>
      </c>
      <c r="C3353" s="20" t="s">
        <v>6826</v>
      </c>
      <c r="D3353" s="20" t="s">
        <v>26</v>
      </c>
      <c r="E3353" s="20" t="s">
        <v>6827</v>
      </c>
      <c r="F3353" s="22">
        <v>45105</v>
      </c>
      <c r="G3353" s="22">
        <v>49123</v>
      </c>
      <c r="H3353" s="34">
        <v>2500</v>
      </c>
    </row>
    <row r="3354" spans="2:8" s="31" customFormat="1" x14ac:dyDescent="0.2">
      <c r="B3354" s="27">
        <v>3351</v>
      </c>
      <c r="C3354" s="20" t="s">
        <v>8236</v>
      </c>
      <c r="D3354" s="20" t="s">
        <v>26</v>
      </c>
      <c r="E3354" s="20" t="s">
        <v>8237</v>
      </c>
      <c r="F3354" s="22">
        <v>45476</v>
      </c>
      <c r="G3354" s="22">
        <v>49128</v>
      </c>
      <c r="H3354" s="34">
        <v>1500</v>
      </c>
    </row>
    <row r="3355" spans="2:8" s="31" customFormat="1" x14ac:dyDescent="0.2">
      <c r="B3355" s="27">
        <v>3352</v>
      </c>
      <c r="C3355" s="20" t="s">
        <v>6854</v>
      </c>
      <c r="D3355" s="20" t="s">
        <v>26</v>
      </c>
      <c r="E3355" s="20" t="s">
        <v>6855</v>
      </c>
      <c r="F3355" s="22">
        <v>45112</v>
      </c>
      <c r="G3355" s="22">
        <v>49130</v>
      </c>
      <c r="H3355" s="34">
        <f>500+500+250+500+750</f>
        <v>2500</v>
      </c>
    </row>
    <row r="3356" spans="2:8" s="31" customFormat="1" x14ac:dyDescent="0.2">
      <c r="B3356" s="27">
        <v>3353</v>
      </c>
      <c r="C3356" s="20" t="s">
        <v>2667</v>
      </c>
      <c r="D3356" s="20" t="s">
        <v>26</v>
      </c>
      <c r="E3356" s="20" t="s">
        <v>2668</v>
      </c>
      <c r="F3356" s="22">
        <v>43677</v>
      </c>
      <c r="G3356" s="22">
        <v>49156</v>
      </c>
      <c r="H3356" s="34">
        <f>100+300</f>
        <v>400</v>
      </c>
    </row>
    <row r="3357" spans="2:8" s="31" customFormat="1" x14ac:dyDescent="0.2">
      <c r="B3357" s="27">
        <v>3354</v>
      </c>
      <c r="C3357" s="20" t="s">
        <v>7021</v>
      </c>
      <c r="D3357" s="20" t="s">
        <v>26</v>
      </c>
      <c r="E3357" s="20" t="s">
        <v>6827</v>
      </c>
      <c r="F3357" s="22">
        <v>45175</v>
      </c>
      <c r="G3357" s="22">
        <v>49193</v>
      </c>
      <c r="H3357" s="34">
        <f>989.009+500</f>
        <v>1489.009</v>
      </c>
    </row>
    <row r="3358" spans="2:8" s="31" customFormat="1" x14ac:dyDescent="0.2">
      <c r="B3358" s="27">
        <v>3355</v>
      </c>
      <c r="C3358" s="20" t="s">
        <v>7048</v>
      </c>
      <c r="D3358" s="20" t="s">
        <v>26</v>
      </c>
      <c r="E3358" s="20" t="s">
        <v>7049</v>
      </c>
      <c r="F3358" s="22">
        <v>45182</v>
      </c>
      <c r="G3358" s="22">
        <v>49200</v>
      </c>
      <c r="H3358" s="34">
        <f>1000+500</f>
        <v>1500</v>
      </c>
    </row>
    <row r="3359" spans="2:8" s="31" customFormat="1" x14ac:dyDescent="0.2">
      <c r="B3359" s="27">
        <v>3356</v>
      </c>
      <c r="C3359" s="20" t="s">
        <v>8754</v>
      </c>
      <c r="D3359" s="20" t="s">
        <v>26</v>
      </c>
      <c r="E3359" s="20" t="s">
        <v>8755</v>
      </c>
      <c r="F3359" s="22">
        <v>45630</v>
      </c>
      <c r="G3359" s="22">
        <v>49282</v>
      </c>
      <c r="H3359" s="34">
        <v>1500</v>
      </c>
    </row>
    <row r="3360" spans="2:8" s="31" customFormat="1" x14ac:dyDescent="0.2">
      <c r="B3360" s="27">
        <v>3357</v>
      </c>
      <c r="C3360" s="20" t="s">
        <v>3007</v>
      </c>
      <c r="D3360" s="20" t="s">
        <v>26</v>
      </c>
      <c r="E3360" s="20" t="s">
        <v>3008</v>
      </c>
      <c r="F3360" s="22">
        <v>43810</v>
      </c>
      <c r="G3360" s="22">
        <v>49289</v>
      </c>
      <c r="H3360" s="34">
        <v>1035</v>
      </c>
    </row>
    <row r="3361" spans="2:8" s="31" customFormat="1" x14ac:dyDescent="0.2">
      <c r="B3361" s="27">
        <v>3358</v>
      </c>
      <c r="C3361" s="20" t="s">
        <v>3186</v>
      </c>
      <c r="D3361" s="20" t="s">
        <v>26</v>
      </c>
      <c r="E3361" s="20" t="s">
        <v>3187</v>
      </c>
      <c r="F3361" s="22">
        <v>43879</v>
      </c>
      <c r="G3361" s="22">
        <v>49358</v>
      </c>
      <c r="H3361" s="34">
        <f>600+699.5+1200</f>
        <v>2499.5</v>
      </c>
    </row>
    <row r="3362" spans="2:8" s="31" customFormat="1" x14ac:dyDescent="0.2">
      <c r="B3362" s="27">
        <v>3359</v>
      </c>
      <c r="C3362" s="20" t="s">
        <v>8150</v>
      </c>
      <c r="D3362" s="20" t="s">
        <v>26</v>
      </c>
      <c r="E3362" s="20" t="s">
        <v>8151</v>
      </c>
      <c r="F3362" s="22">
        <v>45448</v>
      </c>
      <c r="G3362" s="22">
        <v>49465</v>
      </c>
      <c r="H3362" s="34">
        <v>1500</v>
      </c>
    </row>
    <row r="3363" spans="2:8" s="31" customFormat="1" x14ac:dyDescent="0.2">
      <c r="B3363" s="27">
        <v>3360</v>
      </c>
      <c r="C3363" s="20" t="s">
        <v>8311</v>
      </c>
      <c r="D3363" s="20" t="s">
        <v>26</v>
      </c>
      <c r="E3363" s="20" t="s">
        <v>8312</v>
      </c>
      <c r="F3363" s="22">
        <v>45504</v>
      </c>
      <c r="G3363" s="22">
        <v>49521</v>
      </c>
      <c r="H3363" s="34">
        <f>1000+700</f>
        <v>1700</v>
      </c>
    </row>
    <row r="3364" spans="2:8" s="31" customFormat="1" x14ac:dyDescent="0.2">
      <c r="B3364" s="27">
        <v>3361</v>
      </c>
      <c r="C3364" s="20" t="s">
        <v>6960</v>
      </c>
      <c r="D3364" s="20" t="s">
        <v>26</v>
      </c>
      <c r="E3364" s="20" t="s">
        <v>6961</v>
      </c>
      <c r="F3364" s="22">
        <v>45155</v>
      </c>
      <c r="G3364" s="22">
        <v>49538</v>
      </c>
      <c r="H3364" s="34">
        <v>1500</v>
      </c>
    </row>
    <row r="3365" spans="2:8" s="31" customFormat="1" x14ac:dyDescent="0.2">
      <c r="B3365" s="27">
        <v>3362</v>
      </c>
      <c r="C3365" s="20" t="s">
        <v>7097</v>
      </c>
      <c r="D3365" s="20" t="s">
        <v>26</v>
      </c>
      <c r="E3365" s="20" t="s">
        <v>7098</v>
      </c>
      <c r="F3365" s="22">
        <v>45196</v>
      </c>
      <c r="G3365" s="22">
        <v>49579</v>
      </c>
      <c r="H3365" s="34">
        <v>1750</v>
      </c>
    </row>
    <row r="3366" spans="2:8" s="31" customFormat="1" x14ac:dyDescent="0.2">
      <c r="B3366" s="27">
        <v>3363</v>
      </c>
      <c r="C3366" s="20" t="s">
        <v>7130</v>
      </c>
      <c r="D3366" s="20" t="s">
        <v>26</v>
      </c>
      <c r="E3366" s="20" t="s">
        <v>7131</v>
      </c>
      <c r="F3366" s="22">
        <v>45203</v>
      </c>
      <c r="G3366" s="22">
        <v>49586</v>
      </c>
      <c r="H3366" s="34">
        <v>1500</v>
      </c>
    </row>
    <row r="3367" spans="2:8" s="31" customFormat="1" x14ac:dyDescent="0.2">
      <c r="B3367" s="27">
        <v>3364</v>
      </c>
      <c r="C3367" s="20" t="s">
        <v>4025</v>
      </c>
      <c r="D3367" s="20" t="s">
        <v>26</v>
      </c>
      <c r="E3367" s="20" t="s">
        <v>4026</v>
      </c>
      <c r="F3367" s="22">
        <v>44139</v>
      </c>
      <c r="G3367" s="22">
        <v>49617</v>
      </c>
      <c r="H3367" s="34">
        <f>1000+570.532</f>
        <v>1570.5320000000002</v>
      </c>
    </row>
    <row r="3368" spans="2:8" s="31" customFormat="1" x14ac:dyDescent="0.2">
      <c r="B3368" s="27">
        <v>3365</v>
      </c>
      <c r="C3368" s="20" t="s">
        <v>10247</v>
      </c>
      <c r="D3368" s="20" t="s">
        <v>26</v>
      </c>
      <c r="E3368" s="20" t="s">
        <v>7098</v>
      </c>
      <c r="F3368" s="22">
        <v>45994</v>
      </c>
      <c r="G3368" s="22">
        <v>49646</v>
      </c>
      <c r="H3368" s="34">
        <f>1000+1000</f>
        <v>2000</v>
      </c>
    </row>
    <row r="3369" spans="2:8" s="31" customFormat="1" x14ac:dyDescent="0.2">
      <c r="B3369" s="27">
        <v>3366</v>
      </c>
      <c r="C3369" s="20" t="s">
        <v>7589</v>
      </c>
      <c r="D3369" s="20" t="s">
        <v>26</v>
      </c>
      <c r="E3369" s="20" t="s">
        <v>7590</v>
      </c>
      <c r="F3369" s="22">
        <v>45322</v>
      </c>
      <c r="G3369" s="22">
        <v>49705</v>
      </c>
      <c r="H3369" s="34">
        <v>2000</v>
      </c>
    </row>
    <row r="3370" spans="2:8" s="31" customFormat="1" x14ac:dyDescent="0.2">
      <c r="B3370" s="27">
        <v>3367</v>
      </c>
      <c r="C3370" s="20" t="s">
        <v>4528</v>
      </c>
      <c r="D3370" s="20" t="s">
        <v>26</v>
      </c>
      <c r="E3370" s="20" t="s">
        <v>4529</v>
      </c>
      <c r="F3370" s="22">
        <v>44286</v>
      </c>
      <c r="G3370" s="22">
        <v>49765</v>
      </c>
      <c r="H3370" s="34">
        <v>1851</v>
      </c>
    </row>
    <row r="3371" spans="2:8" s="31" customFormat="1" x14ac:dyDescent="0.2">
      <c r="B3371" s="27">
        <v>3368</v>
      </c>
      <c r="C3371" s="20" t="s">
        <v>8040</v>
      </c>
      <c r="D3371" s="20" t="s">
        <v>26</v>
      </c>
      <c r="E3371" s="20" t="s">
        <v>8041</v>
      </c>
      <c r="F3371" s="22">
        <v>45414</v>
      </c>
      <c r="G3371" s="22">
        <v>49797</v>
      </c>
      <c r="H3371" s="34">
        <v>1000</v>
      </c>
    </row>
    <row r="3372" spans="2:8" s="31" customFormat="1" x14ac:dyDescent="0.2">
      <c r="B3372" s="27">
        <v>3369</v>
      </c>
      <c r="C3372" s="20" t="s">
        <v>8112</v>
      </c>
      <c r="D3372" s="20" t="s">
        <v>26</v>
      </c>
      <c r="E3372" s="20" t="s">
        <v>8113</v>
      </c>
      <c r="F3372" s="22">
        <v>45441</v>
      </c>
      <c r="G3372" s="22">
        <v>49824</v>
      </c>
      <c r="H3372" s="34">
        <v>1500</v>
      </c>
    </row>
    <row r="3373" spans="2:8" s="31" customFormat="1" x14ac:dyDescent="0.2">
      <c r="B3373" s="27">
        <v>3370</v>
      </c>
      <c r="C3373" s="20" t="s">
        <v>6962</v>
      </c>
      <c r="D3373" s="20" t="s">
        <v>26</v>
      </c>
      <c r="E3373" s="20" t="s">
        <v>6963</v>
      </c>
      <c r="F3373" s="22">
        <v>45155</v>
      </c>
      <c r="G3373" s="22">
        <v>49904</v>
      </c>
      <c r="H3373" s="34">
        <v>1500</v>
      </c>
    </row>
    <row r="3374" spans="2:8" s="31" customFormat="1" x14ac:dyDescent="0.2">
      <c r="B3374" s="27">
        <v>3371</v>
      </c>
      <c r="C3374" s="20" t="s">
        <v>8433</v>
      </c>
      <c r="D3374" s="20" t="s">
        <v>26</v>
      </c>
      <c r="E3374" s="20" t="s">
        <v>8434</v>
      </c>
      <c r="F3374" s="22">
        <v>45532</v>
      </c>
      <c r="G3374" s="22">
        <v>49915</v>
      </c>
      <c r="H3374" s="34">
        <v>1500</v>
      </c>
    </row>
    <row r="3375" spans="2:8" s="31" customFormat="1" x14ac:dyDescent="0.2">
      <c r="B3375" s="27">
        <v>3372</v>
      </c>
      <c r="C3375" s="20" t="s">
        <v>7152</v>
      </c>
      <c r="D3375" s="20" t="s">
        <v>26</v>
      </c>
      <c r="E3375" s="20" t="s">
        <v>7153</v>
      </c>
      <c r="F3375" s="22">
        <v>45210</v>
      </c>
      <c r="G3375" s="22">
        <v>49959</v>
      </c>
      <c r="H3375" s="34">
        <f>851.522+750</f>
        <v>1601.5219999999999</v>
      </c>
    </row>
    <row r="3376" spans="2:8" s="31" customFormat="1" x14ac:dyDescent="0.2">
      <c r="B3376" s="27">
        <v>3373</v>
      </c>
      <c r="C3376" s="20" t="s">
        <v>7348</v>
      </c>
      <c r="D3376" s="20" t="s">
        <v>26</v>
      </c>
      <c r="E3376" s="20" t="s">
        <v>7349</v>
      </c>
      <c r="F3376" s="22">
        <v>45259</v>
      </c>
      <c r="G3376" s="22">
        <v>50008</v>
      </c>
      <c r="H3376" s="34">
        <v>1000</v>
      </c>
    </row>
    <row r="3377" spans="2:8" s="31" customFormat="1" x14ac:dyDescent="0.2">
      <c r="B3377" s="27">
        <v>3374</v>
      </c>
      <c r="C3377" s="20" t="s">
        <v>8756</v>
      </c>
      <c r="D3377" s="20" t="s">
        <v>26</v>
      </c>
      <c r="E3377" s="20" t="s">
        <v>8757</v>
      </c>
      <c r="F3377" s="22">
        <v>45630</v>
      </c>
      <c r="G3377" s="22">
        <v>50013</v>
      </c>
      <c r="H3377" s="34">
        <f>1000+500</f>
        <v>1500</v>
      </c>
    </row>
    <row r="3378" spans="2:8" s="31" customFormat="1" x14ac:dyDescent="0.2">
      <c r="B3378" s="27">
        <v>3375</v>
      </c>
      <c r="C3378" s="20" t="s">
        <v>7385</v>
      </c>
      <c r="D3378" s="20" t="s">
        <v>26</v>
      </c>
      <c r="E3378" s="20" t="s">
        <v>7386</v>
      </c>
      <c r="F3378" s="22">
        <v>45266</v>
      </c>
      <c r="G3378" s="22">
        <v>50015</v>
      </c>
      <c r="H3378" s="34">
        <v>941</v>
      </c>
    </row>
    <row r="3379" spans="2:8" s="31" customFormat="1" x14ac:dyDescent="0.2">
      <c r="B3379" s="27">
        <v>3376</v>
      </c>
      <c r="C3379" s="20" t="s">
        <v>5179</v>
      </c>
      <c r="D3379" s="20" t="s">
        <v>26</v>
      </c>
      <c r="E3379" s="20" t="s">
        <v>5180</v>
      </c>
      <c r="F3379" s="22">
        <v>44559</v>
      </c>
      <c r="G3379" s="22">
        <v>50038</v>
      </c>
      <c r="H3379" s="34">
        <v>1500</v>
      </c>
    </row>
    <row r="3380" spans="2:8" s="31" customFormat="1" x14ac:dyDescent="0.2">
      <c r="B3380" s="27">
        <v>3377</v>
      </c>
      <c r="C3380" s="20" t="s">
        <v>7473</v>
      </c>
      <c r="D3380" s="20" t="s">
        <v>26</v>
      </c>
      <c r="E3380" s="20" t="s">
        <v>7474</v>
      </c>
      <c r="F3380" s="22">
        <v>45294</v>
      </c>
      <c r="G3380" s="22">
        <v>50043</v>
      </c>
      <c r="H3380" s="34">
        <f>1250+250</f>
        <v>1500</v>
      </c>
    </row>
    <row r="3381" spans="2:8" s="31" customFormat="1" x14ac:dyDescent="0.2">
      <c r="B3381" s="27">
        <v>3378</v>
      </c>
      <c r="C3381" s="20" t="s">
        <v>5211</v>
      </c>
      <c r="D3381" s="20" t="s">
        <v>26</v>
      </c>
      <c r="E3381" s="20" t="s">
        <v>5212</v>
      </c>
      <c r="F3381" s="22">
        <v>44566</v>
      </c>
      <c r="G3381" s="22">
        <v>50045</v>
      </c>
      <c r="H3381" s="34">
        <f>546.71+485.716</f>
        <v>1032.4259999999999</v>
      </c>
    </row>
    <row r="3382" spans="2:8" s="31" customFormat="1" x14ac:dyDescent="0.2">
      <c r="B3382" s="27">
        <v>3379</v>
      </c>
      <c r="C3382" s="20" t="s">
        <v>8920</v>
      </c>
      <c r="D3382" s="20" t="s">
        <v>26</v>
      </c>
      <c r="E3382" s="20" t="s">
        <v>8921</v>
      </c>
      <c r="F3382" s="22">
        <v>45672</v>
      </c>
      <c r="G3382" s="22">
        <v>50055</v>
      </c>
      <c r="H3382" s="34">
        <v>2000</v>
      </c>
    </row>
    <row r="3383" spans="2:8" s="31" customFormat="1" x14ac:dyDescent="0.2">
      <c r="B3383" s="27">
        <v>3380</v>
      </c>
      <c r="C3383" s="20" t="s">
        <v>5337</v>
      </c>
      <c r="D3383" s="20" t="s">
        <v>26</v>
      </c>
      <c r="E3383" s="20" t="s">
        <v>5338</v>
      </c>
      <c r="F3383" s="22">
        <v>44608</v>
      </c>
      <c r="G3383" s="22">
        <v>50087</v>
      </c>
      <c r="H3383" s="34">
        <f>1000+1500</f>
        <v>2500</v>
      </c>
    </row>
    <row r="3384" spans="2:8" s="31" customFormat="1" x14ac:dyDescent="0.2">
      <c r="B3384" s="27">
        <v>3381</v>
      </c>
      <c r="C3384" s="20" t="s">
        <v>7991</v>
      </c>
      <c r="D3384" s="20" t="s">
        <v>26</v>
      </c>
      <c r="E3384" s="20" t="s">
        <v>7992</v>
      </c>
      <c r="F3384" s="22">
        <v>45385</v>
      </c>
      <c r="G3384" s="22">
        <v>50133</v>
      </c>
      <c r="H3384" s="34">
        <v>1500</v>
      </c>
    </row>
    <row r="3385" spans="2:8" s="31" customFormat="1" x14ac:dyDescent="0.2">
      <c r="B3385" s="27">
        <v>3382</v>
      </c>
      <c r="C3385" s="20" t="s">
        <v>8018</v>
      </c>
      <c r="D3385" s="20" t="s">
        <v>26</v>
      </c>
      <c r="E3385" s="20" t="s">
        <v>8019</v>
      </c>
      <c r="F3385" s="22">
        <v>45406</v>
      </c>
      <c r="G3385" s="22">
        <v>50154</v>
      </c>
      <c r="H3385" s="34">
        <v>1000</v>
      </c>
    </row>
    <row r="3386" spans="2:8" s="31" customFormat="1" x14ac:dyDescent="0.2">
      <c r="B3386" s="27">
        <v>3383</v>
      </c>
      <c r="C3386" s="20" t="s">
        <v>8042</v>
      </c>
      <c r="D3386" s="20" t="s">
        <v>26</v>
      </c>
      <c r="E3386" s="20" t="s">
        <v>8043</v>
      </c>
      <c r="F3386" s="22">
        <v>45414</v>
      </c>
      <c r="G3386" s="22">
        <v>50162</v>
      </c>
      <c r="H3386" s="34">
        <f>700+1000</f>
        <v>1700</v>
      </c>
    </row>
    <row r="3387" spans="2:8" s="31" customFormat="1" x14ac:dyDescent="0.2">
      <c r="B3387" s="27">
        <v>3384</v>
      </c>
      <c r="C3387" s="20" t="s">
        <v>5530</v>
      </c>
      <c r="D3387" s="20" t="s">
        <v>26</v>
      </c>
      <c r="E3387" s="20" t="s">
        <v>5531</v>
      </c>
      <c r="F3387" s="22">
        <v>44692</v>
      </c>
      <c r="G3387" s="22">
        <v>50171</v>
      </c>
      <c r="H3387" s="34">
        <v>500</v>
      </c>
    </row>
    <row r="3388" spans="2:8" s="31" customFormat="1" x14ac:dyDescent="0.2">
      <c r="B3388" s="27">
        <v>3385</v>
      </c>
      <c r="C3388" s="20" t="s">
        <v>8152</v>
      </c>
      <c r="D3388" s="20" t="s">
        <v>26</v>
      </c>
      <c r="E3388" s="20" t="s">
        <v>8153</v>
      </c>
      <c r="F3388" s="22">
        <v>45448</v>
      </c>
      <c r="G3388" s="22">
        <v>50196</v>
      </c>
      <c r="H3388" s="34">
        <v>1000</v>
      </c>
    </row>
    <row r="3389" spans="2:8" s="31" customFormat="1" x14ac:dyDescent="0.2">
      <c r="B3389" s="27">
        <v>3386</v>
      </c>
      <c r="C3389" s="20" t="s">
        <v>6964</v>
      </c>
      <c r="D3389" s="20" t="s">
        <v>26</v>
      </c>
      <c r="E3389" s="20" t="s">
        <v>6965</v>
      </c>
      <c r="F3389" s="22">
        <v>45155</v>
      </c>
      <c r="G3389" s="22">
        <v>50269</v>
      </c>
      <c r="H3389" s="34">
        <v>1000</v>
      </c>
    </row>
    <row r="3390" spans="2:8" s="31" customFormat="1" x14ac:dyDescent="0.2">
      <c r="B3390" s="27">
        <v>3387</v>
      </c>
      <c r="C3390" s="20" t="s">
        <v>8435</v>
      </c>
      <c r="D3390" s="20" t="s">
        <v>26</v>
      </c>
      <c r="E3390" s="20" t="s">
        <v>8436</v>
      </c>
      <c r="F3390" s="22">
        <v>45532</v>
      </c>
      <c r="G3390" s="22">
        <v>50280</v>
      </c>
      <c r="H3390" s="34">
        <v>1000</v>
      </c>
    </row>
    <row r="3391" spans="2:8" s="31" customFormat="1" x14ac:dyDescent="0.2">
      <c r="B3391" s="27">
        <v>3388</v>
      </c>
      <c r="C3391" s="20" t="s">
        <v>10039</v>
      </c>
      <c r="D3391" s="20" t="s">
        <v>26</v>
      </c>
      <c r="E3391" s="20" t="s">
        <v>10040</v>
      </c>
      <c r="F3391" s="22">
        <v>45931</v>
      </c>
      <c r="G3391" s="22">
        <v>50314</v>
      </c>
      <c r="H3391" s="34">
        <v>2000</v>
      </c>
    </row>
    <row r="3392" spans="2:8" s="31" customFormat="1" x14ac:dyDescent="0.2">
      <c r="B3392" s="27">
        <v>3389</v>
      </c>
      <c r="C3392" s="20" t="s">
        <v>7350</v>
      </c>
      <c r="D3392" s="20" t="s">
        <v>26</v>
      </c>
      <c r="E3392" s="20" t="s">
        <v>7351</v>
      </c>
      <c r="F3392" s="22">
        <v>45259</v>
      </c>
      <c r="G3392" s="22">
        <v>50373</v>
      </c>
      <c r="H3392" s="34">
        <v>1000</v>
      </c>
    </row>
    <row r="3393" spans="2:9" s="31" customFormat="1" x14ac:dyDescent="0.2">
      <c r="B3393" s="27">
        <v>3390</v>
      </c>
      <c r="C3393" s="20" t="s">
        <v>7475</v>
      </c>
      <c r="D3393" s="20" t="s">
        <v>26</v>
      </c>
      <c r="E3393" s="20" t="s">
        <v>7476</v>
      </c>
      <c r="F3393" s="22">
        <v>45294</v>
      </c>
      <c r="G3393" s="22">
        <v>50408</v>
      </c>
      <c r="H3393" s="34">
        <f>1250+250</f>
        <v>1500</v>
      </c>
    </row>
    <row r="3394" spans="2:9" s="31" customFormat="1" x14ac:dyDescent="0.2">
      <c r="B3394" s="27">
        <v>3391</v>
      </c>
      <c r="C3394" s="21" t="s">
        <v>10579</v>
      </c>
      <c r="D3394" s="21" t="s">
        <v>26</v>
      </c>
      <c r="E3394" s="21" t="s">
        <v>10580</v>
      </c>
      <c r="F3394" s="23">
        <v>46057</v>
      </c>
      <c r="G3394" s="23">
        <v>50440</v>
      </c>
      <c r="H3394" s="35">
        <v>1000</v>
      </c>
    </row>
    <row r="3395" spans="2:9" s="31" customFormat="1" x14ac:dyDescent="0.2">
      <c r="B3395" s="27">
        <v>3392</v>
      </c>
      <c r="C3395" s="20" t="s">
        <v>10617</v>
      </c>
      <c r="D3395" s="20" t="s">
        <v>26</v>
      </c>
      <c r="E3395" s="20" t="s">
        <v>10618</v>
      </c>
      <c r="F3395" s="22">
        <v>46064</v>
      </c>
      <c r="G3395" s="22">
        <v>50447</v>
      </c>
      <c r="H3395" s="34">
        <v>2000</v>
      </c>
      <c r="I3395" s="41"/>
    </row>
    <row r="3396" spans="2:9" s="31" customFormat="1" x14ac:dyDescent="0.2">
      <c r="B3396" s="27">
        <v>3393</v>
      </c>
      <c r="C3396" s="20" t="s">
        <v>6561</v>
      </c>
      <c r="D3396" s="20" t="s">
        <v>26</v>
      </c>
      <c r="E3396" s="20" t="s">
        <v>6562</v>
      </c>
      <c r="F3396" s="22">
        <v>45014</v>
      </c>
      <c r="G3396" s="22">
        <v>50493</v>
      </c>
      <c r="H3396" s="34">
        <v>2563</v>
      </c>
    </row>
    <row r="3397" spans="2:9" s="31" customFormat="1" x14ac:dyDescent="0.2">
      <c r="B3397" s="27">
        <v>3394</v>
      </c>
      <c r="C3397" s="20" t="s">
        <v>6601</v>
      </c>
      <c r="D3397" s="20" t="s">
        <v>26</v>
      </c>
      <c r="E3397" s="20" t="s">
        <v>6602</v>
      </c>
      <c r="F3397" s="22">
        <v>45035</v>
      </c>
      <c r="G3397" s="22">
        <v>50514</v>
      </c>
      <c r="H3397" s="34">
        <f>1000+500.01+1000</f>
        <v>2500.0100000000002</v>
      </c>
    </row>
    <row r="3398" spans="2:9" s="31" customFormat="1" x14ac:dyDescent="0.2">
      <c r="B3398" s="27">
        <v>3395</v>
      </c>
      <c r="C3398" s="20" t="s">
        <v>6720</v>
      </c>
      <c r="D3398" s="20" t="s">
        <v>26</v>
      </c>
      <c r="E3398" s="20" t="s">
        <v>6721</v>
      </c>
      <c r="F3398" s="22">
        <v>45077</v>
      </c>
      <c r="G3398" s="22">
        <v>50556</v>
      </c>
      <c r="H3398" s="34">
        <f>1500+1000</f>
        <v>2500</v>
      </c>
    </row>
    <row r="3399" spans="2:9" s="31" customFormat="1" x14ac:dyDescent="0.2">
      <c r="B3399" s="27">
        <v>3396</v>
      </c>
      <c r="C3399" s="20" t="s">
        <v>6388</v>
      </c>
      <c r="D3399" s="20" t="s">
        <v>26</v>
      </c>
      <c r="E3399" s="20" t="s">
        <v>6389</v>
      </c>
      <c r="F3399" s="22">
        <v>44979</v>
      </c>
      <c r="G3399" s="22">
        <v>50823</v>
      </c>
      <c r="H3399" s="34">
        <f>1000+1500</f>
        <v>2500</v>
      </c>
    </row>
    <row r="3400" spans="2:9" s="31" customFormat="1" x14ac:dyDescent="0.2">
      <c r="B3400" s="27">
        <v>3397</v>
      </c>
      <c r="C3400" s="20" t="s">
        <v>6412</v>
      </c>
      <c r="D3400" s="20" t="s">
        <v>26</v>
      </c>
      <c r="E3400" s="20" t="s">
        <v>6413</v>
      </c>
      <c r="F3400" s="22">
        <v>44986</v>
      </c>
      <c r="G3400" s="22">
        <v>50830</v>
      </c>
      <c r="H3400" s="34">
        <f>500+1836.948</f>
        <v>2336.9480000000003</v>
      </c>
    </row>
    <row r="3401" spans="2:9" s="31" customFormat="1" x14ac:dyDescent="0.2">
      <c r="B3401" s="27">
        <v>3398</v>
      </c>
      <c r="C3401" s="20" t="s">
        <v>6517</v>
      </c>
      <c r="D3401" s="20" t="s">
        <v>26</v>
      </c>
      <c r="E3401" s="20" t="s">
        <v>6518</v>
      </c>
      <c r="F3401" s="22">
        <v>45008</v>
      </c>
      <c r="G3401" s="22">
        <v>50852</v>
      </c>
      <c r="H3401" s="34">
        <v>2500</v>
      </c>
    </row>
    <row r="3402" spans="2:9" s="31" customFormat="1" x14ac:dyDescent="0.2">
      <c r="B3402" s="27">
        <v>3399</v>
      </c>
      <c r="C3402" s="20" t="s">
        <v>2639</v>
      </c>
      <c r="D3402" s="20" t="s">
        <v>26</v>
      </c>
      <c r="E3402" s="20" t="s">
        <v>2640</v>
      </c>
      <c r="F3402" s="22">
        <v>43663</v>
      </c>
      <c r="G3402" s="22">
        <v>50968</v>
      </c>
      <c r="H3402" s="34">
        <f>500+420+300+400+200+800</f>
        <v>2620</v>
      </c>
    </row>
    <row r="3403" spans="2:9" s="31" customFormat="1" x14ac:dyDescent="0.2">
      <c r="B3403" s="27">
        <v>3400</v>
      </c>
      <c r="C3403" s="20" t="s">
        <v>6120</v>
      </c>
      <c r="D3403" s="20" t="s">
        <v>26</v>
      </c>
      <c r="E3403" s="20" t="s">
        <v>6121</v>
      </c>
      <c r="F3403" s="22">
        <v>44895</v>
      </c>
      <c r="G3403" s="22">
        <v>51104</v>
      </c>
      <c r="H3403" s="34">
        <f>300+302.569+1200+800</f>
        <v>2602.569</v>
      </c>
    </row>
    <row r="3404" spans="2:9" s="31" customFormat="1" x14ac:dyDescent="0.2">
      <c r="B3404" s="27">
        <v>3401</v>
      </c>
      <c r="C3404" s="20" t="s">
        <v>6195</v>
      </c>
      <c r="D3404" s="20" t="s">
        <v>26</v>
      </c>
      <c r="E3404" s="20" t="s">
        <v>6196</v>
      </c>
      <c r="F3404" s="22">
        <v>44923</v>
      </c>
      <c r="G3404" s="22">
        <v>51132</v>
      </c>
      <c r="H3404" s="34">
        <f>1942+500</f>
        <v>2442</v>
      </c>
    </row>
    <row r="3405" spans="2:9" s="31" customFormat="1" x14ac:dyDescent="0.2">
      <c r="B3405" s="27">
        <v>3402</v>
      </c>
      <c r="C3405" s="20" t="s">
        <v>6311</v>
      </c>
      <c r="D3405" s="20" t="s">
        <v>26</v>
      </c>
      <c r="E3405" s="20" t="s">
        <v>6312</v>
      </c>
      <c r="F3405" s="22">
        <v>44958</v>
      </c>
      <c r="G3405" s="22">
        <v>51167</v>
      </c>
      <c r="H3405" s="34">
        <v>1200</v>
      </c>
    </row>
    <row r="3406" spans="2:9" s="31" customFormat="1" x14ac:dyDescent="0.2">
      <c r="B3406" s="27">
        <v>3403</v>
      </c>
      <c r="C3406" s="20" t="s">
        <v>3286</v>
      </c>
      <c r="D3406" s="20" t="s">
        <v>26</v>
      </c>
      <c r="E3406" s="20" t="s">
        <v>3287</v>
      </c>
      <c r="F3406" s="22">
        <v>43901</v>
      </c>
      <c r="G3406" s="22">
        <v>51206</v>
      </c>
      <c r="H3406" s="34">
        <f>428+600+600+900</f>
        <v>2528</v>
      </c>
    </row>
    <row r="3407" spans="2:9" s="31" customFormat="1" x14ac:dyDescent="0.2">
      <c r="B3407" s="27">
        <v>3404</v>
      </c>
      <c r="C3407" s="21" t="s">
        <v>9773</v>
      </c>
      <c r="D3407" s="21" t="s">
        <v>26</v>
      </c>
      <c r="E3407" s="21" t="s">
        <v>9774</v>
      </c>
      <c r="F3407" s="23">
        <v>45868</v>
      </c>
      <c r="G3407" s="23">
        <v>51347</v>
      </c>
      <c r="H3407" s="35">
        <v>2500</v>
      </c>
    </row>
    <row r="3408" spans="2:9" s="31" customFormat="1" x14ac:dyDescent="0.2">
      <c r="B3408" s="27">
        <v>3405</v>
      </c>
      <c r="C3408" s="20" t="s">
        <v>3767</v>
      </c>
      <c r="D3408" s="20" t="s">
        <v>26</v>
      </c>
      <c r="E3408" s="20" t="s">
        <v>3768</v>
      </c>
      <c r="F3408" s="22">
        <v>44076</v>
      </c>
      <c r="G3408" s="22">
        <v>51381</v>
      </c>
      <c r="H3408" s="34">
        <f>1210+1100</f>
        <v>2310</v>
      </c>
    </row>
    <row r="3409" spans="2:8" s="31" customFormat="1" x14ac:dyDescent="0.2">
      <c r="B3409" s="27">
        <v>3406</v>
      </c>
      <c r="C3409" s="20" t="s">
        <v>3853</v>
      </c>
      <c r="D3409" s="20" t="s">
        <v>26</v>
      </c>
      <c r="E3409" s="20" t="s">
        <v>3854</v>
      </c>
      <c r="F3409" s="22">
        <v>44104</v>
      </c>
      <c r="G3409" s="22">
        <v>51409</v>
      </c>
      <c r="H3409" s="34">
        <f>600+1300+485.003</f>
        <v>2385.0030000000002</v>
      </c>
    </row>
    <row r="3410" spans="2:8" s="31" customFormat="1" x14ac:dyDescent="0.2">
      <c r="B3410" s="27">
        <v>3407</v>
      </c>
      <c r="C3410" s="20" t="s">
        <v>3980</v>
      </c>
      <c r="D3410" s="20" t="s">
        <v>26</v>
      </c>
      <c r="E3410" s="20" t="s">
        <v>3981</v>
      </c>
      <c r="F3410" s="22">
        <v>44132</v>
      </c>
      <c r="G3410" s="22">
        <v>51437</v>
      </c>
      <c r="H3410" s="34">
        <f>500+1000</f>
        <v>1500</v>
      </c>
    </row>
    <row r="3411" spans="2:8" s="31" customFormat="1" x14ac:dyDescent="0.2">
      <c r="B3411" s="27">
        <v>3408</v>
      </c>
      <c r="C3411" s="24" t="s">
        <v>10122</v>
      </c>
      <c r="D3411" s="24" t="s">
        <v>26</v>
      </c>
      <c r="E3411" s="24" t="s">
        <v>10123</v>
      </c>
      <c r="F3411" s="29">
        <v>45959</v>
      </c>
      <c r="G3411" s="29">
        <v>51438</v>
      </c>
      <c r="H3411" s="38">
        <v>2000</v>
      </c>
    </row>
    <row r="3412" spans="2:8" s="31" customFormat="1" x14ac:dyDescent="0.2">
      <c r="B3412" s="27">
        <v>3409</v>
      </c>
      <c r="C3412" s="20" t="s">
        <v>4117</v>
      </c>
      <c r="D3412" s="20" t="s">
        <v>26</v>
      </c>
      <c r="E3412" s="20" t="s">
        <v>4118</v>
      </c>
      <c r="F3412" s="22">
        <v>44167</v>
      </c>
      <c r="G3412" s="22">
        <v>51472</v>
      </c>
      <c r="H3412" s="34">
        <f>1500+500+307.465</f>
        <v>2307.4650000000001</v>
      </c>
    </row>
    <row r="3413" spans="2:8" s="31" customFormat="1" x14ac:dyDescent="0.2">
      <c r="B3413" s="27">
        <v>3410</v>
      </c>
      <c r="C3413" s="20" t="s">
        <v>5417</v>
      </c>
      <c r="D3413" s="20" t="s">
        <v>26</v>
      </c>
      <c r="E3413" s="20" t="s">
        <v>5418</v>
      </c>
      <c r="F3413" s="22">
        <v>44636</v>
      </c>
      <c r="G3413" s="22">
        <v>51941</v>
      </c>
      <c r="H3413" s="34">
        <f>1500+1000+1000</f>
        <v>3500</v>
      </c>
    </row>
    <row r="3414" spans="2:8" s="31" customFormat="1" x14ac:dyDescent="0.2">
      <c r="B3414" s="27">
        <v>3411</v>
      </c>
      <c r="C3414" s="20" t="s">
        <v>5470</v>
      </c>
      <c r="D3414" s="20" t="s">
        <v>26</v>
      </c>
      <c r="E3414" s="20" t="s">
        <v>5471</v>
      </c>
      <c r="F3414" s="22">
        <v>44650</v>
      </c>
      <c r="G3414" s="22">
        <v>51955</v>
      </c>
      <c r="H3414" s="34">
        <v>2500</v>
      </c>
    </row>
    <row r="3415" spans="2:8" s="31" customFormat="1" x14ac:dyDescent="0.2">
      <c r="B3415" s="27">
        <v>3412</v>
      </c>
      <c r="C3415" s="20" t="s">
        <v>5506</v>
      </c>
      <c r="D3415" s="20" t="s">
        <v>26</v>
      </c>
      <c r="E3415" s="20" t="s">
        <v>5507</v>
      </c>
      <c r="F3415" s="22">
        <v>44678</v>
      </c>
      <c r="G3415" s="22">
        <v>51983</v>
      </c>
      <c r="H3415" s="34">
        <f>1500+1000</f>
        <v>2500</v>
      </c>
    </row>
    <row r="3416" spans="2:8" s="31" customFormat="1" x14ac:dyDescent="0.2">
      <c r="B3416" s="27">
        <v>3413</v>
      </c>
      <c r="C3416" s="20" t="s">
        <v>5670</v>
      </c>
      <c r="D3416" s="20" t="s">
        <v>26</v>
      </c>
      <c r="E3416" s="20" t="s">
        <v>5671</v>
      </c>
      <c r="F3416" s="22">
        <v>44748</v>
      </c>
      <c r="G3416" s="22">
        <v>52053</v>
      </c>
      <c r="H3416" s="34">
        <v>2500</v>
      </c>
    </row>
    <row r="3417" spans="2:8" s="31" customFormat="1" x14ac:dyDescent="0.2">
      <c r="B3417" s="27">
        <v>3414</v>
      </c>
      <c r="C3417" s="20" t="s">
        <v>5691</v>
      </c>
      <c r="D3417" s="20" t="s">
        <v>26</v>
      </c>
      <c r="E3417" s="20" t="s">
        <v>5692</v>
      </c>
      <c r="F3417" s="22">
        <v>44755</v>
      </c>
      <c r="G3417" s="22">
        <v>52060</v>
      </c>
      <c r="H3417" s="34">
        <f>600+1000+1000</f>
        <v>2600</v>
      </c>
    </row>
    <row r="3418" spans="2:8" s="31" customFormat="1" x14ac:dyDescent="0.2">
      <c r="B3418" s="27">
        <v>3415</v>
      </c>
      <c r="C3418" s="20" t="s">
        <v>5770</v>
      </c>
      <c r="D3418" s="20" t="s">
        <v>26</v>
      </c>
      <c r="E3418" s="20" t="s">
        <v>5771</v>
      </c>
      <c r="F3418" s="22">
        <v>44776</v>
      </c>
      <c r="G3418" s="22">
        <v>52081</v>
      </c>
      <c r="H3418" s="34">
        <f>1000+500+1000</f>
        <v>2500</v>
      </c>
    </row>
    <row r="3419" spans="2:8" s="31" customFormat="1" x14ac:dyDescent="0.2">
      <c r="B3419" s="27">
        <v>3416</v>
      </c>
      <c r="C3419" s="20" t="s">
        <v>5817</v>
      </c>
      <c r="D3419" s="20" t="s">
        <v>26</v>
      </c>
      <c r="E3419" s="20" t="s">
        <v>5818</v>
      </c>
      <c r="F3419" s="22">
        <v>44797</v>
      </c>
      <c r="G3419" s="22">
        <v>52102</v>
      </c>
      <c r="H3419" s="34">
        <f>500+1500+500</f>
        <v>2500</v>
      </c>
    </row>
    <row r="3420" spans="2:8" s="31" customFormat="1" x14ac:dyDescent="0.2">
      <c r="B3420" s="27">
        <v>3417</v>
      </c>
      <c r="C3420" s="20" t="s">
        <v>5855</v>
      </c>
      <c r="D3420" s="20" t="s">
        <v>26</v>
      </c>
      <c r="E3420" s="20" t="s">
        <v>5856</v>
      </c>
      <c r="F3420" s="22">
        <v>44811</v>
      </c>
      <c r="G3420" s="22">
        <v>52116</v>
      </c>
      <c r="H3420" s="34">
        <f>1000+500+1000</f>
        <v>2500</v>
      </c>
    </row>
    <row r="3421" spans="2:8" s="31" customFormat="1" x14ac:dyDescent="0.2">
      <c r="B3421" s="27">
        <v>3418</v>
      </c>
      <c r="C3421" s="20" t="s">
        <v>5920</v>
      </c>
      <c r="D3421" s="20" t="s">
        <v>26</v>
      </c>
      <c r="E3421" s="20" t="s">
        <v>5921</v>
      </c>
      <c r="F3421" s="22">
        <v>44832</v>
      </c>
      <c r="G3421" s="22">
        <v>52137</v>
      </c>
      <c r="H3421" s="34">
        <f>2105.015+400</f>
        <v>2505.0149999999999</v>
      </c>
    </row>
    <row r="3422" spans="2:8" s="31" customFormat="1" x14ac:dyDescent="0.2">
      <c r="B3422" s="27">
        <v>3419</v>
      </c>
      <c r="C3422" s="20" t="s">
        <v>5942</v>
      </c>
      <c r="D3422" s="20" t="s">
        <v>26</v>
      </c>
      <c r="E3422" s="20" t="s">
        <v>5943</v>
      </c>
      <c r="F3422" s="22">
        <v>44838</v>
      </c>
      <c r="G3422" s="22">
        <v>52143</v>
      </c>
      <c r="H3422" s="34">
        <v>2000</v>
      </c>
    </row>
    <row r="3423" spans="2:8" s="31" customFormat="1" x14ac:dyDescent="0.2">
      <c r="B3423" s="27">
        <v>3420</v>
      </c>
      <c r="C3423" s="20" t="s">
        <v>5968</v>
      </c>
      <c r="D3423" s="20" t="s">
        <v>26</v>
      </c>
      <c r="E3423" s="20" t="s">
        <v>5969</v>
      </c>
      <c r="F3423" s="22">
        <v>44846</v>
      </c>
      <c r="G3423" s="22">
        <v>52151</v>
      </c>
      <c r="H3423" s="34">
        <f>750+1500</f>
        <v>2250</v>
      </c>
    </row>
    <row r="3424" spans="2:8" s="31" customFormat="1" x14ac:dyDescent="0.2">
      <c r="B3424" s="27">
        <v>3421</v>
      </c>
      <c r="C3424" s="20" t="s">
        <v>6033</v>
      </c>
      <c r="D3424" s="20" t="s">
        <v>26</v>
      </c>
      <c r="E3424" s="20" t="s">
        <v>6034</v>
      </c>
      <c r="F3424" s="22">
        <v>44867</v>
      </c>
      <c r="G3424" s="22">
        <v>52172</v>
      </c>
      <c r="H3424" s="34">
        <f>2000+500</f>
        <v>2500</v>
      </c>
    </row>
    <row r="3425" spans="2:8" s="31" customFormat="1" x14ac:dyDescent="0.2">
      <c r="B3425" s="27">
        <v>3422</v>
      </c>
      <c r="C3425" s="20" t="s">
        <v>6073</v>
      </c>
      <c r="D3425" s="20" t="s">
        <v>26</v>
      </c>
      <c r="E3425" s="20" t="s">
        <v>6074</v>
      </c>
      <c r="F3425" s="22">
        <v>44881</v>
      </c>
      <c r="G3425" s="22">
        <v>52186</v>
      </c>
      <c r="H3425" s="34">
        <v>2000</v>
      </c>
    </row>
    <row r="3426" spans="2:8" s="31" customFormat="1" x14ac:dyDescent="0.2">
      <c r="B3426" s="27">
        <v>3423</v>
      </c>
      <c r="C3426" s="20" t="s">
        <v>9433</v>
      </c>
      <c r="D3426" s="20" t="s">
        <v>26</v>
      </c>
      <c r="E3426" s="20" t="s">
        <v>9434</v>
      </c>
      <c r="F3426" s="22">
        <v>45777</v>
      </c>
      <c r="G3426" s="22">
        <v>52351</v>
      </c>
      <c r="H3426" s="34">
        <v>2500</v>
      </c>
    </row>
    <row r="3427" spans="2:8" s="31" customFormat="1" x14ac:dyDescent="0.2">
      <c r="B3427" s="27">
        <v>3424</v>
      </c>
      <c r="C3427" s="20" t="s">
        <v>6636</v>
      </c>
      <c r="D3427" s="20" t="s">
        <v>26</v>
      </c>
      <c r="E3427" s="20" t="s">
        <v>6637</v>
      </c>
      <c r="F3427" s="22">
        <v>45049</v>
      </c>
      <c r="G3427" s="22">
        <v>52354</v>
      </c>
      <c r="H3427" s="34">
        <f>1500+1200</f>
        <v>2700</v>
      </c>
    </row>
    <row r="3428" spans="2:8" s="31" customFormat="1" x14ac:dyDescent="0.2">
      <c r="B3428" s="27">
        <v>3425</v>
      </c>
      <c r="C3428" s="20" t="s">
        <v>8547</v>
      </c>
      <c r="D3428" s="20" t="s">
        <v>26</v>
      </c>
      <c r="E3428" s="20" t="s">
        <v>8548</v>
      </c>
      <c r="F3428" s="22">
        <v>45560</v>
      </c>
      <c r="G3428" s="22">
        <v>52865</v>
      </c>
      <c r="H3428" s="34">
        <f>1000+500</f>
        <v>1500</v>
      </c>
    </row>
    <row r="3429" spans="2:8" s="31" customFormat="1" x14ac:dyDescent="0.2">
      <c r="B3429" s="27">
        <v>3426</v>
      </c>
      <c r="C3429" s="20" t="s">
        <v>8622</v>
      </c>
      <c r="D3429" s="20" t="s">
        <v>26</v>
      </c>
      <c r="E3429" s="20" t="s">
        <v>8623</v>
      </c>
      <c r="F3429" s="22">
        <v>45581</v>
      </c>
      <c r="G3429" s="22">
        <v>52886</v>
      </c>
      <c r="H3429" s="34">
        <v>1150</v>
      </c>
    </row>
    <row r="3430" spans="2:8" s="31" customFormat="1" x14ac:dyDescent="0.2">
      <c r="B3430" s="27">
        <v>3427</v>
      </c>
      <c r="C3430" s="20" t="s">
        <v>8650</v>
      </c>
      <c r="D3430" s="20" t="s">
        <v>26</v>
      </c>
      <c r="E3430" s="20" t="s">
        <v>8651</v>
      </c>
      <c r="F3430" s="22">
        <v>45595</v>
      </c>
      <c r="G3430" s="22">
        <v>52900</v>
      </c>
      <c r="H3430" s="34">
        <f>850+387</f>
        <v>1237</v>
      </c>
    </row>
    <row r="3431" spans="2:8" s="31" customFormat="1" x14ac:dyDescent="0.2">
      <c r="B3431" s="27">
        <v>3428</v>
      </c>
      <c r="C3431" s="20" t="s">
        <v>8957</v>
      </c>
      <c r="D3431" s="20" t="s">
        <v>26</v>
      </c>
      <c r="E3431" s="20" t="s">
        <v>8958</v>
      </c>
      <c r="F3431" s="22">
        <v>45686</v>
      </c>
      <c r="G3431" s="22">
        <v>52991</v>
      </c>
      <c r="H3431" s="34">
        <v>1400</v>
      </c>
    </row>
    <row r="3432" spans="2:8" s="31" customFormat="1" x14ac:dyDescent="0.2">
      <c r="B3432" s="27">
        <v>3429</v>
      </c>
      <c r="C3432" s="20" t="s">
        <v>9009</v>
      </c>
      <c r="D3432" s="20" t="s">
        <v>26</v>
      </c>
      <c r="E3432" s="20" t="s">
        <v>9010</v>
      </c>
      <c r="F3432" s="22">
        <v>45693</v>
      </c>
      <c r="G3432" s="22">
        <v>52998</v>
      </c>
      <c r="H3432" s="34">
        <f>1000+1000</f>
        <v>2000</v>
      </c>
    </row>
    <row r="3433" spans="2:8" s="31" customFormat="1" x14ac:dyDescent="0.2">
      <c r="B3433" s="27">
        <v>3430</v>
      </c>
      <c r="C3433" s="20" t="s">
        <v>9337</v>
      </c>
      <c r="D3433" s="20" t="s">
        <v>26</v>
      </c>
      <c r="E3433" s="20" t="s">
        <v>9338</v>
      </c>
      <c r="F3433" s="22">
        <v>45742</v>
      </c>
      <c r="G3433" s="22">
        <v>53047</v>
      </c>
      <c r="H3433" s="34">
        <v>1998</v>
      </c>
    </row>
    <row r="3434" spans="2:8" s="31" customFormat="1" x14ac:dyDescent="0.2">
      <c r="B3434" s="27">
        <v>3431</v>
      </c>
      <c r="C3434" s="20" t="s">
        <v>9391</v>
      </c>
      <c r="D3434" s="20" t="s">
        <v>26</v>
      </c>
      <c r="E3434" s="20" t="s">
        <v>9392</v>
      </c>
      <c r="F3434" s="22">
        <v>45751</v>
      </c>
      <c r="G3434" s="22">
        <v>53056</v>
      </c>
      <c r="H3434" s="34">
        <v>2000</v>
      </c>
    </row>
    <row r="3435" spans="2:8" s="31" customFormat="1" x14ac:dyDescent="0.2">
      <c r="B3435" s="27">
        <v>3432</v>
      </c>
      <c r="C3435" s="20" t="s">
        <v>9473</v>
      </c>
      <c r="D3435" s="20" t="s">
        <v>26</v>
      </c>
      <c r="E3435" s="20" t="s">
        <v>9474</v>
      </c>
      <c r="F3435" s="22">
        <v>45784</v>
      </c>
      <c r="G3435" s="22">
        <v>53089</v>
      </c>
      <c r="H3435" s="34">
        <v>1500</v>
      </c>
    </row>
    <row r="3436" spans="2:8" s="31" customFormat="1" x14ac:dyDescent="0.2">
      <c r="B3436" s="27">
        <v>3433</v>
      </c>
      <c r="C3436" s="20" t="s">
        <v>9491</v>
      </c>
      <c r="D3436" s="20" t="s">
        <v>26</v>
      </c>
      <c r="E3436" s="20" t="s">
        <v>9392</v>
      </c>
      <c r="F3436" s="22">
        <v>45791</v>
      </c>
      <c r="G3436" s="22">
        <v>53096</v>
      </c>
      <c r="H3436" s="34">
        <v>3000</v>
      </c>
    </row>
    <row r="3437" spans="2:8" s="31" customFormat="1" x14ac:dyDescent="0.2">
      <c r="B3437" s="27">
        <v>3434</v>
      </c>
      <c r="C3437" s="20" t="s">
        <v>9393</v>
      </c>
      <c r="D3437" s="20" t="s">
        <v>26</v>
      </c>
      <c r="E3437" s="20" t="s">
        <v>9394</v>
      </c>
      <c r="F3437" s="22">
        <v>45751</v>
      </c>
      <c r="G3437" s="22">
        <v>53421</v>
      </c>
      <c r="H3437" s="34">
        <v>1300</v>
      </c>
    </row>
    <row r="3438" spans="2:8" s="31" customFormat="1" x14ac:dyDescent="0.2">
      <c r="B3438" s="27">
        <v>3435</v>
      </c>
      <c r="C3438" s="20" t="s">
        <v>9537</v>
      </c>
      <c r="D3438" s="20" t="s">
        <v>26</v>
      </c>
      <c r="E3438" s="20" t="s">
        <v>9538</v>
      </c>
      <c r="F3438" s="22">
        <v>45805</v>
      </c>
      <c r="G3438" s="22">
        <v>53475</v>
      </c>
      <c r="H3438" s="34">
        <f>1000+2000+1500</f>
        <v>4500</v>
      </c>
    </row>
    <row r="3439" spans="2:8" s="31" customFormat="1" x14ac:dyDescent="0.2">
      <c r="B3439" s="27">
        <v>3436</v>
      </c>
      <c r="C3439" s="20" t="s">
        <v>6856</v>
      </c>
      <c r="D3439" s="20" t="s">
        <v>26</v>
      </c>
      <c r="E3439" s="20" t="s">
        <v>6857</v>
      </c>
      <c r="F3439" s="22">
        <v>45112</v>
      </c>
      <c r="G3439" s="22">
        <v>54244</v>
      </c>
      <c r="H3439" s="34">
        <f>500+500+500+250+750</f>
        <v>2500</v>
      </c>
    </row>
    <row r="3440" spans="2:8" s="31" customFormat="1" x14ac:dyDescent="0.2">
      <c r="B3440" s="27">
        <v>3437</v>
      </c>
      <c r="C3440" s="20" t="s">
        <v>6942</v>
      </c>
      <c r="D3440" s="20" t="s">
        <v>26</v>
      </c>
      <c r="E3440" s="20" t="s">
        <v>6857</v>
      </c>
      <c r="F3440" s="22">
        <v>45147</v>
      </c>
      <c r="G3440" s="22">
        <v>54279</v>
      </c>
      <c r="H3440" s="34">
        <v>750</v>
      </c>
    </row>
    <row r="3441" spans="2:8" s="31" customFormat="1" x14ac:dyDescent="0.2">
      <c r="B3441" s="27">
        <v>3438</v>
      </c>
      <c r="C3441" s="21" t="s">
        <v>9733</v>
      </c>
      <c r="D3441" s="21" t="s">
        <v>26</v>
      </c>
      <c r="E3441" s="21" t="s">
        <v>9734</v>
      </c>
      <c r="F3441" s="22">
        <v>45854</v>
      </c>
      <c r="G3441" s="22">
        <v>54620</v>
      </c>
      <c r="H3441" s="35">
        <v>2500</v>
      </c>
    </row>
    <row r="3442" spans="2:8" s="31" customFormat="1" x14ac:dyDescent="0.2">
      <c r="B3442" s="27">
        <v>3439</v>
      </c>
      <c r="C3442" s="20" t="s">
        <v>8549</v>
      </c>
      <c r="D3442" s="20" t="s">
        <v>26</v>
      </c>
      <c r="E3442" s="20" t="s">
        <v>8550</v>
      </c>
      <c r="F3442" s="22">
        <v>45560</v>
      </c>
      <c r="G3442" s="22">
        <v>54691</v>
      </c>
      <c r="H3442" s="34">
        <f>1000+650</f>
        <v>1650</v>
      </c>
    </row>
    <row r="3443" spans="2:8" s="31" customFormat="1" x14ac:dyDescent="0.2">
      <c r="B3443" s="27">
        <v>3440</v>
      </c>
      <c r="C3443" s="20" t="s">
        <v>9600</v>
      </c>
      <c r="D3443" s="20" t="s">
        <v>26</v>
      </c>
      <c r="E3443" s="20" t="s">
        <v>9601</v>
      </c>
      <c r="F3443" s="22">
        <v>45819</v>
      </c>
      <c r="G3443" s="22">
        <v>54950</v>
      </c>
      <c r="H3443" s="34">
        <f>1000+1500</f>
        <v>2500</v>
      </c>
    </row>
    <row r="3444" spans="2:8" s="31" customFormat="1" x14ac:dyDescent="0.2">
      <c r="B3444" s="27">
        <v>3441</v>
      </c>
      <c r="C3444" s="20" t="s">
        <v>3623</v>
      </c>
      <c r="D3444" s="20" t="s">
        <v>26</v>
      </c>
      <c r="E3444" s="20" t="s">
        <v>3624</v>
      </c>
      <c r="F3444" s="22">
        <v>44020</v>
      </c>
      <c r="G3444" s="22">
        <v>54977</v>
      </c>
      <c r="H3444" s="34">
        <f>1250+500+750</f>
        <v>2500</v>
      </c>
    </row>
    <row r="3445" spans="2:8" s="31" customFormat="1" x14ac:dyDescent="0.2">
      <c r="B3445" s="27">
        <v>3442</v>
      </c>
      <c r="C3445" s="20" t="s">
        <v>4190</v>
      </c>
      <c r="D3445" s="20" t="s">
        <v>26</v>
      </c>
      <c r="E3445" s="20" t="s">
        <v>3624</v>
      </c>
      <c r="F3445" s="22">
        <v>44195</v>
      </c>
      <c r="G3445" s="22">
        <v>55152</v>
      </c>
      <c r="H3445" s="34">
        <f>1000+1700</f>
        <v>2700</v>
      </c>
    </row>
    <row r="3446" spans="2:8" s="31" customFormat="1" x14ac:dyDescent="0.2">
      <c r="B3446" s="27">
        <v>3443</v>
      </c>
      <c r="C3446" s="20" t="s">
        <v>4237</v>
      </c>
      <c r="D3446" s="20" t="s">
        <v>26</v>
      </c>
      <c r="E3446" s="20" t="s">
        <v>4238</v>
      </c>
      <c r="F3446" s="22">
        <v>44209</v>
      </c>
      <c r="G3446" s="22">
        <v>55166</v>
      </c>
      <c r="H3446" s="34">
        <f>500+600</f>
        <v>1100</v>
      </c>
    </row>
    <row r="3447" spans="2:8" s="31" customFormat="1" x14ac:dyDescent="0.2">
      <c r="B3447" s="27">
        <v>3444</v>
      </c>
      <c r="C3447" s="20" t="s">
        <v>464</v>
      </c>
      <c r="D3447" s="20" t="s">
        <v>1</v>
      </c>
      <c r="E3447" s="20" t="s">
        <v>465</v>
      </c>
      <c r="F3447" s="22">
        <v>42438</v>
      </c>
      <c r="G3447" s="22">
        <v>46090</v>
      </c>
      <c r="H3447" s="34">
        <v>1000</v>
      </c>
    </row>
    <row r="3448" spans="2:8" s="31" customFormat="1" x14ac:dyDescent="0.2">
      <c r="B3448" s="27">
        <v>3445</v>
      </c>
      <c r="C3448" s="20" t="s">
        <v>486</v>
      </c>
      <c r="D3448" s="20" t="s">
        <v>1</v>
      </c>
      <c r="E3448" s="20" t="s">
        <v>487</v>
      </c>
      <c r="F3448" s="22">
        <v>42452</v>
      </c>
      <c r="G3448" s="22">
        <v>46104</v>
      </c>
      <c r="H3448" s="34">
        <v>1500</v>
      </c>
    </row>
    <row r="3449" spans="2:8" s="31" customFormat="1" x14ac:dyDescent="0.2">
      <c r="B3449" s="27">
        <v>3446</v>
      </c>
      <c r="C3449" s="20" t="s">
        <v>3420</v>
      </c>
      <c r="D3449" s="20" t="s">
        <v>1</v>
      </c>
      <c r="E3449" s="20" t="s">
        <v>3421</v>
      </c>
      <c r="F3449" s="22">
        <v>43929</v>
      </c>
      <c r="G3449" s="22">
        <v>46120</v>
      </c>
      <c r="H3449" s="34">
        <f>580+500</f>
        <v>1080</v>
      </c>
    </row>
    <row r="3450" spans="2:8" s="31" customFormat="1" x14ac:dyDescent="0.2">
      <c r="B3450" s="27">
        <v>3447</v>
      </c>
      <c r="C3450" s="20" t="s">
        <v>502</v>
      </c>
      <c r="D3450" s="20" t="s">
        <v>1</v>
      </c>
      <c r="E3450" s="20" t="s">
        <v>503</v>
      </c>
      <c r="F3450" s="22">
        <v>42480</v>
      </c>
      <c r="G3450" s="22">
        <v>46132</v>
      </c>
      <c r="H3450" s="34">
        <v>750</v>
      </c>
    </row>
    <row r="3451" spans="2:8" s="31" customFormat="1" x14ac:dyDescent="0.2">
      <c r="B3451" s="27">
        <v>3448</v>
      </c>
      <c r="C3451" s="20" t="s">
        <v>4585</v>
      </c>
      <c r="D3451" s="20" t="s">
        <v>1</v>
      </c>
      <c r="E3451" s="20" t="s">
        <v>4586</v>
      </c>
      <c r="F3451" s="22">
        <v>44328</v>
      </c>
      <c r="G3451" s="22">
        <v>46154</v>
      </c>
      <c r="H3451" s="34">
        <v>500</v>
      </c>
    </row>
    <row r="3452" spans="2:8" s="31" customFormat="1" x14ac:dyDescent="0.2">
      <c r="B3452" s="27">
        <v>3449</v>
      </c>
      <c r="C3452" s="20" t="s">
        <v>4614</v>
      </c>
      <c r="D3452" s="20" t="s">
        <v>1</v>
      </c>
      <c r="E3452" s="20" t="s">
        <v>4615</v>
      </c>
      <c r="F3452" s="22">
        <v>44341</v>
      </c>
      <c r="G3452" s="22">
        <v>46167</v>
      </c>
      <c r="H3452" s="34">
        <v>500</v>
      </c>
    </row>
    <row r="3453" spans="2:8" s="31" customFormat="1" x14ac:dyDescent="0.2">
      <c r="B3453" s="27">
        <v>3450</v>
      </c>
      <c r="C3453" s="20" t="s">
        <v>546</v>
      </c>
      <c r="D3453" s="20" t="s">
        <v>1</v>
      </c>
      <c r="E3453" s="20" t="s">
        <v>547</v>
      </c>
      <c r="F3453" s="22">
        <v>42515</v>
      </c>
      <c r="G3453" s="22">
        <v>46167</v>
      </c>
      <c r="H3453" s="34">
        <f>750+500</f>
        <v>1250</v>
      </c>
    </row>
    <row r="3454" spans="2:8" s="31" customFormat="1" x14ac:dyDescent="0.2">
      <c r="B3454" s="27">
        <v>3451</v>
      </c>
      <c r="C3454" s="20" t="s">
        <v>563</v>
      </c>
      <c r="D3454" s="20" t="s">
        <v>1</v>
      </c>
      <c r="E3454" s="20" t="s">
        <v>564</v>
      </c>
      <c r="F3454" s="22">
        <v>42536</v>
      </c>
      <c r="G3454" s="22">
        <v>46188</v>
      </c>
      <c r="H3454" s="34">
        <v>1500</v>
      </c>
    </row>
    <row r="3455" spans="2:8" s="31" customFormat="1" x14ac:dyDescent="0.2">
      <c r="B3455" s="27">
        <v>3452</v>
      </c>
      <c r="C3455" s="20" t="s">
        <v>4677</v>
      </c>
      <c r="D3455" s="20" t="s">
        <v>1</v>
      </c>
      <c r="E3455" s="20" t="s">
        <v>4678</v>
      </c>
      <c r="F3455" s="22">
        <v>44363</v>
      </c>
      <c r="G3455" s="22">
        <v>46189</v>
      </c>
      <c r="H3455" s="34">
        <v>750</v>
      </c>
    </row>
    <row r="3456" spans="2:8" s="31" customFormat="1" x14ac:dyDescent="0.2">
      <c r="B3456" s="27">
        <v>3453</v>
      </c>
      <c r="C3456" s="20" t="s">
        <v>4729</v>
      </c>
      <c r="D3456" s="20" t="s">
        <v>1</v>
      </c>
      <c r="E3456" s="20" t="s">
        <v>4730</v>
      </c>
      <c r="F3456" s="22">
        <v>44377</v>
      </c>
      <c r="G3456" s="22">
        <v>46203</v>
      </c>
      <c r="H3456" s="34">
        <v>500</v>
      </c>
    </row>
    <row r="3457" spans="2:8" s="31" customFormat="1" x14ac:dyDescent="0.2">
      <c r="B3457" s="27">
        <v>3454</v>
      </c>
      <c r="C3457" s="20" t="s">
        <v>4782</v>
      </c>
      <c r="D3457" s="20" t="s">
        <v>1</v>
      </c>
      <c r="E3457" s="20" t="s">
        <v>4783</v>
      </c>
      <c r="F3457" s="22">
        <v>44391</v>
      </c>
      <c r="G3457" s="22">
        <v>46217</v>
      </c>
      <c r="H3457" s="34">
        <v>500</v>
      </c>
    </row>
    <row r="3458" spans="2:8" s="31" customFormat="1" x14ac:dyDescent="0.2">
      <c r="B3458" s="27">
        <v>3455</v>
      </c>
      <c r="C3458" s="20" t="s">
        <v>4798</v>
      </c>
      <c r="D3458" s="20" t="s">
        <v>1</v>
      </c>
      <c r="E3458" s="20" t="s">
        <v>4799</v>
      </c>
      <c r="F3458" s="22">
        <v>44397</v>
      </c>
      <c r="G3458" s="22">
        <v>46223</v>
      </c>
      <c r="H3458" s="34">
        <v>1000</v>
      </c>
    </row>
    <row r="3459" spans="2:8" s="31" customFormat="1" x14ac:dyDescent="0.2">
      <c r="B3459" s="27">
        <v>3456</v>
      </c>
      <c r="C3459" s="20" t="s">
        <v>633</v>
      </c>
      <c r="D3459" s="20" t="s">
        <v>1</v>
      </c>
      <c r="E3459" s="20" t="s">
        <v>634</v>
      </c>
      <c r="F3459" s="22">
        <v>42591</v>
      </c>
      <c r="G3459" s="22">
        <v>46243</v>
      </c>
      <c r="H3459" s="34">
        <v>500</v>
      </c>
    </row>
    <row r="3460" spans="2:8" s="31" customFormat="1" x14ac:dyDescent="0.2">
      <c r="B3460" s="27">
        <v>3457</v>
      </c>
      <c r="C3460" s="20" t="s">
        <v>665</v>
      </c>
      <c r="D3460" s="20" t="s">
        <v>1</v>
      </c>
      <c r="E3460" s="20" t="s">
        <v>666</v>
      </c>
      <c r="F3460" s="22">
        <v>42606</v>
      </c>
      <c r="G3460" s="22">
        <v>46258</v>
      </c>
      <c r="H3460" s="34">
        <f>500+500</f>
        <v>1000</v>
      </c>
    </row>
    <row r="3461" spans="2:8" s="31" customFormat="1" x14ac:dyDescent="0.2">
      <c r="B3461" s="27">
        <v>3458</v>
      </c>
      <c r="C3461" s="20" t="s">
        <v>689</v>
      </c>
      <c r="D3461" s="20" t="s">
        <v>1</v>
      </c>
      <c r="E3461" s="20" t="s">
        <v>690</v>
      </c>
      <c r="F3461" s="22">
        <v>42627</v>
      </c>
      <c r="G3461" s="22">
        <v>46279</v>
      </c>
      <c r="H3461" s="34">
        <v>2000</v>
      </c>
    </row>
    <row r="3462" spans="2:8" s="31" customFormat="1" x14ac:dyDescent="0.2">
      <c r="B3462" s="27">
        <v>3459</v>
      </c>
      <c r="C3462" s="20" t="s">
        <v>711</v>
      </c>
      <c r="D3462" s="20" t="s">
        <v>1</v>
      </c>
      <c r="E3462" s="20" t="s">
        <v>712</v>
      </c>
      <c r="F3462" s="22">
        <v>42641</v>
      </c>
      <c r="G3462" s="22">
        <v>46293</v>
      </c>
      <c r="H3462" s="34">
        <v>900</v>
      </c>
    </row>
    <row r="3463" spans="2:8" s="31" customFormat="1" x14ac:dyDescent="0.2">
      <c r="B3463" s="27">
        <v>3460</v>
      </c>
      <c r="C3463" s="20" t="s">
        <v>5001</v>
      </c>
      <c r="D3463" s="20" t="s">
        <v>1</v>
      </c>
      <c r="E3463" s="20" t="s">
        <v>5002</v>
      </c>
      <c r="F3463" s="22">
        <v>44475</v>
      </c>
      <c r="G3463" s="22">
        <v>46301</v>
      </c>
      <c r="H3463" s="34">
        <v>1000</v>
      </c>
    </row>
    <row r="3464" spans="2:8" s="31" customFormat="1" x14ac:dyDescent="0.2">
      <c r="B3464" s="27">
        <v>3461</v>
      </c>
      <c r="C3464" s="20" t="s">
        <v>766</v>
      </c>
      <c r="D3464" s="20" t="s">
        <v>1</v>
      </c>
      <c r="E3464" s="20" t="s">
        <v>767</v>
      </c>
      <c r="F3464" s="22">
        <v>42669</v>
      </c>
      <c r="G3464" s="22">
        <v>46321</v>
      </c>
      <c r="H3464" s="34">
        <v>1000</v>
      </c>
    </row>
    <row r="3465" spans="2:8" s="31" customFormat="1" x14ac:dyDescent="0.2">
      <c r="B3465" s="27">
        <v>3462</v>
      </c>
      <c r="C3465" s="20" t="s">
        <v>802</v>
      </c>
      <c r="D3465" s="20" t="s">
        <v>1</v>
      </c>
      <c r="E3465" s="20" t="s">
        <v>803</v>
      </c>
      <c r="F3465" s="22">
        <v>42683</v>
      </c>
      <c r="G3465" s="22">
        <v>46335</v>
      </c>
      <c r="H3465" s="34">
        <v>500</v>
      </c>
    </row>
    <row r="3466" spans="2:8" s="31" customFormat="1" x14ac:dyDescent="0.2">
      <c r="B3466" s="27">
        <v>3463</v>
      </c>
      <c r="C3466" s="20" t="s">
        <v>836</v>
      </c>
      <c r="D3466" s="20" t="s">
        <v>1</v>
      </c>
      <c r="E3466" s="20" t="s">
        <v>837</v>
      </c>
      <c r="F3466" s="22">
        <v>42697</v>
      </c>
      <c r="G3466" s="22">
        <v>46349</v>
      </c>
      <c r="H3466" s="34">
        <v>500</v>
      </c>
    </row>
    <row r="3467" spans="2:8" s="31" customFormat="1" x14ac:dyDescent="0.2">
      <c r="B3467" s="27">
        <v>3464</v>
      </c>
      <c r="C3467" s="20" t="s">
        <v>848</v>
      </c>
      <c r="D3467" s="20" t="s">
        <v>1</v>
      </c>
      <c r="E3467" s="20" t="s">
        <v>849</v>
      </c>
      <c r="F3467" s="22">
        <v>42704</v>
      </c>
      <c r="G3467" s="22">
        <v>46356</v>
      </c>
      <c r="H3467" s="34">
        <v>500</v>
      </c>
    </row>
    <row r="3468" spans="2:8" s="31" customFormat="1" x14ac:dyDescent="0.2">
      <c r="B3468" s="27">
        <v>3465</v>
      </c>
      <c r="C3468" s="20" t="s">
        <v>5112</v>
      </c>
      <c r="D3468" s="20" t="s">
        <v>1</v>
      </c>
      <c r="E3468" s="20" t="s">
        <v>5113</v>
      </c>
      <c r="F3468" s="22">
        <v>44531</v>
      </c>
      <c r="G3468" s="22">
        <v>46357</v>
      </c>
      <c r="H3468" s="34">
        <v>500</v>
      </c>
    </row>
    <row r="3469" spans="2:8" s="31" customFormat="1" x14ac:dyDescent="0.2">
      <c r="B3469" s="27">
        <v>3466</v>
      </c>
      <c r="C3469" s="20" t="s">
        <v>872</v>
      </c>
      <c r="D3469" s="20" t="s">
        <v>1</v>
      </c>
      <c r="E3469" s="20" t="s">
        <v>873</v>
      </c>
      <c r="F3469" s="22">
        <v>42718</v>
      </c>
      <c r="G3469" s="22">
        <v>46370</v>
      </c>
      <c r="H3469" s="34">
        <v>1000</v>
      </c>
    </row>
    <row r="3470" spans="2:8" s="31" customFormat="1" x14ac:dyDescent="0.2">
      <c r="B3470" s="27">
        <v>3467</v>
      </c>
      <c r="C3470" s="20" t="s">
        <v>5181</v>
      </c>
      <c r="D3470" s="20" t="s">
        <v>1</v>
      </c>
      <c r="E3470" s="20" t="s">
        <v>4783</v>
      </c>
      <c r="F3470" s="22">
        <v>44559</v>
      </c>
      <c r="G3470" s="22">
        <v>46385</v>
      </c>
      <c r="H3470" s="34">
        <v>669</v>
      </c>
    </row>
    <row r="3471" spans="2:8" s="31" customFormat="1" x14ac:dyDescent="0.2">
      <c r="B3471" s="27">
        <v>3468</v>
      </c>
      <c r="C3471" s="20" t="s">
        <v>4215</v>
      </c>
      <c r="D3471" s="20" t="s">
        <v>1</v>
      </c>
      <c r="E3471" s="20" t="s">
        <v>4216</v>
      </c>
      <c r="F3471" s="22">
        <v>44202</v>
      </c>
      <c r="G3471" s="22">
        <v>46393</v>
      </c>
      <c r="H3471" s="34">
        <v>600</v>
      </c>
    </row>
    <row r="3472" spans="2:8" s="31" customFormat="1" x14ac:dyDescent="0.2">
      <c r="B3472" s="27">
        <v>3469</v>
      </c>
      <c r="C3472" s="20" t="s">
        <v>920</v>
      </c>
      <c r="D3472" s="20" t="s">
        <v>1</v>
      </c>
      <c r="E3472" s="20" t="s">
        <v>921</v>
      </c>
      <c r="F3472" s="22">
        <v>42746</v>
      </c>
      <c r="G3472" s="22">
        <v>46398</v>
      </c>
      <c r="H3472" s="34">
        <v>500</v>
      </c>
    </row>
    <row r="3473" spans="2:8" s="31" customFormat="1" x14ac:dyDescent="0.2">
      <c r="B3473" s="27">
        <v>3470</v>
      </c>
      <c r="C3473" s="20" t="s">
        <v>5255</v>
      </c>
      <c r="D3473" s="20" t="s">
        <v>1</v>
      </c>
      <c r="E3473" s="20" t="s">
        <v>5256</v>
      </c>
      <c r="F3473" s="22">
        <v>44580</v>
      </c>
      <c r="G3473" s="22">
        <v>46406</v>
      </c>
      <c r="H3473" s="34">
        <v>1000</v>
      </c>
    </row>
    <row r="3474" spans="2:8" s="31" customFormat="1" x14ac:dyDescent="0.2">
      <c r="B3474" s="27">
        <v>3471</v>
      </c>
      <c r="C3474" s="20" t="s">
        <v>5274</v>
      </c>
      <c r="D3474" s="20" t="s">
        <v>1</v>
      </c>
      <c r="E3474" s="20" t="s">
        <v>4301</v>
      </c>
      <c r="F3474" s="22">
        <v>44586</v>
      </c>
      <c r="G3474" s="22">
        <v>46412</v>
      </c>
      <c r="H3474" s="34">
        <v>500</v>
      </c>
    </row>
    <row r="3475" spans="2:8" s="31" customFormat="1" x14ac:dyDescent="0.2">
      <c r="B3475" s="27">
        <v>3472</v>
      </c>
      <c r="C3475" s="20" t="s">
        <v>4300</v>
      </c>
      <c r="D3475" s="20" t="s">
        <v>1</v>
      </c>
      <c r="E3475" s="20" t="s">
        <v>4301</v>
      </c>
      <c r="F3475" s="22">
        <v>44230</v>
      </c>
      <c r="G3475" s="22">
        <v>46421</v>
      </c>
      <c r="H3475" s="34">
        <v>500</v>
      </c>
    </row>
    <row r="3476" spans="2:8" s="31" customFormat="1" x14ac:dyDescent="0.2">
      <c r="B3476" s="27">
        <v>3473</v>
      </c>
      <c r="C3476" s="20" t="s">
        <v>988</v>
      </c>
      <c r="D3476" s="20" t="s">
        <v>1</v>
      </c>
      <c r="E3476" s="20" t="s">
        <v>989</v>
      </c>
      <c r="F3476" s="22">
        <v>42781</v>
      </c>
      <c r="G3476" s="22">
        <v>46433</v>
      </c>
      <c r="H3476" s="34">
        <v>500</v>
      </c>
    </row>
    <row r="3477" spans="2:8" s="31" customFormat="1" x14ac:dyDescent="0.2">
      <c r="B3477" s="27">
        <v>3474</v>
      </c>
      <c r="C3477" s="20" t="s">
        <v>1018</v>
      </c>
      <c r="D3477" s="20" t="s">
        <v>1</v>
      </c>
      <c r="E3477" s="20" t="s">
        <v>1019</v>
      </c>
      <c r="F3477" s="22">
        <v>42795</v>
      </c>
      <c r="G3477" s="22">
        <v>46447</v>
      </c>
      <c r="H3477" s="34">
        <v>2000</v>
      </c>
    </row>
    <row r="3478" spans="2:8" s="31" customFormat="1" x14ac:dyDescent="0.2">
      <c r="B3478" s="27">
        <v>3475</v>
      </c>
      <c r="C3478" s="20" t="s">
        <v>5374</v>
      </c>
      <c r="D3478" s="20" t="s">
        <v>1</v>
      </c>
      <c r="E3478" s="20" t="s">
        <v>5375</v>
      </c>
      <c r="F3478" s="22">
        <v>44622</v>
      </c>
      <c r="G3478" s="22">
        <v>46448</v>
      </c>
      <c r="H3478" s="34">
        <v>1000</v>
      </c>
    </row>
    <row r="3479" spans="2:8" s="31" customFormat="1" x14ac:dyDescent="0.2">
      <c r="B3479" s="27">
        <v>3476</v>
      </c>
      <c r="C3479" s="20" t="s">
        <v>1053</v>
      </c>
      <c r="D3479" s="20" t="s">
        <v>1</v>
      </c>
      <c r="E3479" s="20" t="s">
        <v>1054</v>
      </c>
      <c r="F3479" s="22">
        <v>42809</v>
      </c>
      <c r="G3479" s="22">
        <v>46461</v>
      </c>
      <c r="H3479" s="34">
        <v>2000</v>
      </c>
    </row>
    <row r="3480" spans="2:8" s="31" customFormat="1" x14ac:dyDescent="0.2">
      <c r="B3480" s="27">
        <v>3477</v>
      </c>
      <c r="C3480" s="20" t="s">
        <v>1077</v>
      </c>
      <c r="D3480" s="20" t="s">
        <v>1</v>
      </c>
      <c r="E3480" s="20" t="s">
        <v>1078</v>
      </c>
      <c r="F3480" s="22">
        <v>42823</v>
      </c>
      <c r="G3480" s="22">
        <v>46475</v>
      </c>
      <c r="H3480" s="34">
        <v>653.78</v>
      </c>
    </row>
    <row r="3481" spans="2:8" s="31" customFormat="1" x14ac:dyDescent="0.2">
      <c r="B3481" s="27">
        <v>3478</v>
      </c>
      <c r="C3481" s="20" t="s">
        <v>3422</v>
      </c>
      <c r="D3481" s="20" t="s">
        <v>1</v>
      </c>
      <c r="E3481" s="20" t="s">
        <v>3423</v>
      </c>
      <c r="F3481" s="22">
        <v>43929</v>
      </c>
      <c r="G3481" s="22">
        <v>46485</v>
      </c>
      <c r="H3481" s="34">
        <v>670</v>
      </c>
    </row>
    <row r="3482" spans="2:8" s="31" customFormat="1" x14ac:dyDescent="0.2">
      <c r="B3482" s="27">
        <v>3479</v>
      </c>
      <c r="C3482" s="20" t="s">
        <v>1149</v>
      </c>
      <c r="D3482" s="20" t="s">
        <v>1</v>
      </c>
      <c r="E3482" s="20" t="s">
        <v>1150</v>
      </c>
      <c r="F3482" s="22">
        <v>42879</v>
      </c>
      <c r="G3482" s="22">
        <v>46531</v>
      </c>
      <c r="H3482" s="34">
        <v>1000</v>
      </c>
    </row>
    <row r="3483" spans="2:8" s="31" customFormat="1" x14ac:dyDescent="0.2">
      <c r="B3483" s="27">
        <v>3480</v>
      </c>
      <c r="C3483" s="20" t="s">
        <v>1171</v>
      </c>
      <c r="D3483" s="20" t="s">
        <v>1</v>
      </c>
      <c r="E3483" s="20" t="s">
        <v>1172</v>
      </c>
      <c r="F3483" s="22">
        <v>42900</v>
      </c>
      <c r="G3483" s="22">
        <v>46552</v>
      </c>
      <c r="H3483" s="34">
        <v>2000</v>
      </c>
    </row>
    <row r="3484" spans="2:8" s="31" customFormat="1" x14ac:dyDescent="0.2">
      <c r="B3484" s="27">
        <v>3481</v>
      </c>
      <c r="C3484" s="20" t="s">
        <v>1197</v>
      </c>
      <c r="D3484" s="20" t="s">
        <v>1</v>
      </c>
      <c r="E3484" s="20" t="s">
        <v>1198</v>
      </c>
      <c r="F3484" s="22">
        <v>42914</v>
      </c>
      <c r="G3484" s="22">
        <v>46566</v>
      </c>
      <c r="H3484" s="34">
        <v>1000</v>
      </c>
    </row>
    <row r="3485" spans="2:8" s="31" customFormat="1" x14ac:dyDescent="0.2">
      <c r="B3485" s="27">
        <v>3482</v>
      </c>
      <c r="C3485" s="20" t="s">
        <v>3671</v>
      </c>
      <c r="D3485" s="20" t="s">
        <v>1</v>
      </c>
      <c r="E3485" s="20" t="s">
        <v>3672</v>
      </c>
      <c r="F3485" s="22">
        <v>44041</v>
      </c>
      <c r="G3485" s="22">
        <v>46597</v>
      </c>
      <c r="H3485" s="34">
        <v>1000</v>
      </c>
    </row>
    <row r="3486" spans="2:8" s="31" customFormat="1" x14ac:dyDescent="0.2">
      <c r="B3486" s="27">
        <v>3483</v>
      </c>
      <c r="C3486" s="20" t="s">
        <v>1367</v>
      </c>
      <c r="D3486" s="20" t="s">
        <v>1</v>
      </c>
      <c r="E3486" s="20" t="s">
        <v>1368</v>
      </c>
      <c r="F3486" s="22">
        <v>43005</v>
      </c>
      <c r="G3486" s="22">
        <v>46657</v>
      </c>
      <c r="H3486" s="34">
        <v>2500</v>
      </c>
    </row>
    <row r="3487" spans="2:8" s="31" customFormat="1" x14ac:dyDescent="0.2">
      <c r="B3487" s="27">
        <v>3484</v>
      </c>
      <c r="C3487" s="20" t="s">
        <v>4967</v>
      </c>
      <c r="D3487" s="20" t="s">
        <v>1</v>
      </c>
      <c r="E3487" s="20" t="s">
        <v>4968</v>
      </c>
      <c r="F3487" s="22">
        <v>44468</v>
      </c>
      <c r="G3487" s="22">
        <v>46659</v>
      </c>
      <c r="H3487" s="34">
        <v>1000</v>
      </c>
    </row>
    <row r="3488" spans="2:8" s="31" customFormat="1" x14ac:dyDescent="0.2">
      <c r="B3488" s="27">
        <v>3485</v>
      </c>
      <c r="C3488" s="20" t="s">
        <v>1384</v>
      </c>
      <c r="D3488" s="20" t="s">
        <v>1</v>
      </c>
      <c r="E3488" s="20" t="s">
        <v>1385</v>
      </c>
      <c r="F3488" s="22">
        <v>43019</v>
      </c>
      <c r="G3488" s="22">
        <v>46671</v>
      </c>
      <c r="H3488" s="34">
        <v>500</v>
      </c>
    </row>
    <row r="3489" spans="2:8" s="31" customFormat="1" x14ac:dyDescent="0.2">
      <c r="B3489" s="27">
        <v>3486</v>
      </c>
      <c r="C3489" s="20" t="s">
        <v>5049</v>
      </c>
      <c r="D3489" s="20" t="s">
        <v>1</v>
      </c>
      <c r="E3489" s="20" t="s">
        <v>5050</v>
      </c>
      <c r="F3489" s="22">
        <v>44496</v>
      </c>
      <c r="G3489" s="22">
        <v>46687</v>
      </c>
      <c r="H3489" s="34">
        <v>1000</v>
      </c>
    </row>
    <row r="3490" spans="2:8" s="31" customFormat="1" x14ac:dyDescent="0.2">
      <c r="B3490" s="27">
        <v>3487</v>
      </c>
      <c r="C3490" s="20" t="s">
        <v>3982</v>
      </c>
      <c r="D3490" s="20" t="s">
        <v>1</v>
      </c>
      <c r="E3490" s="20" t="s">
        <v>3983</v>
      </c>
      <c r="F3490" s="22">
        <v>44132</v>
      </c>
      <c r="G3490" s="22">
        <v>46688</v>
      </c>
      <c r="H3490" s="34">
        <v>500</v>
      </c>
    </row>
    <row r="3491" spans="2:8" s="31" customFormat="1" x14ac:dyDescent="0.2">
      <c r="B3491" s="27">
        <v>3488</v>
      </c>
      <c r="C3491" s="20" t="s">
        <v>1420</v>
      </c>
      <c r="D3491" s="20" t="s">
        <v>1</v>
      </c>
      <c r="E3491" s="20" t="s">
        <v>1421</v>
      </c>
      <c r="F3491" s="22">
        <v>43040</v>
      </c>
      <c r="G3491" s="22">
        <v>46692</v>
      </c>
      <c r="H3491" s="34">
        <v>2000</v>
      </c>
    </row>
    <row r="3492" spans="2:8" s="31" customFormat="1" x14ac:dyDescent="0.2">
      <c r="B3492" s="27">
        <v>3489</v>
      </c>
      <c r="C3492" s="20" t="s">
        <v>1477</v>
      </c>
      <c r="D3492" s="20" t="s">
        <v>1</v>
      </c>
      <c r="E3492" s="20" t="s">
        <v>1478</v>
      </c>
      <c r="F3492" s="22">
        <v>43068</v>
      </c>
      <c r="G3492" s="22">
        <v>46720</v>
      </c>
      <c r="H3492" s="34">
        <f>500+1000</f>
        <v>1500</v>
      </c>
    </row>
    <row r="3493" spans="2:8" s="31" customFormat="1" x14ac:dyDescent="0.2">
      <c r="B3493" s="27">
        <v>3490</v>
      </c>
      <c r="C3493" s="20" t="s">
        <v>1492</v>
      </c>
      <c r="D3493" s="20" t="s">
        <v>1</v>
      </c>
      <c r="E3493" s="20" t="s">
        <v>1478</v>
      </c>
      <c r="F3493" s="22">
        <v>43075</v>
      </c>
      <c r="G3493" s="22">
        <v>46727</v>
      </c>
      <c r="H3493" s="34">
        <v>1000</v>
      </c>
    </row>
    <row r="3494" spans="2:8" s="31" customFormat="1" x14ac:dyDescent="0.2">
      <c r="B3494" s="27">
        <v>3491</v>
      </c>
      <c r="C3494" s="20" t="s">
        <v>1535</v>
      </c>
      <c r="D3494" s="20" t="s">
        <v>1</v>
      </c>
      <c r="E3494" s="20" t="s">
        <v>1536</v>
      </c>
      <c r="F3494" s="22">
        <v>43096</v>
      </c>
      <c r="G3494" s="22">
        <v>46748</v>
      </c>
      <c r="H3494" s="34">
        <v>2000</v>
      </c>
    </row>
    <row r="3495" spans="2:8" s="31" customFormat="1" x14ac:dyDescent="0.2">
      <c r="B3495" s="27">
        <v>3492</v>
      </c>
      <c r="C3495" s="20" t="s">
        <v>1585</v>
      </c>
      <c r="D3495" s="20" t="s">
        <v>1</v>
      </c>
      <c r="E3495" s="20" t="s">
        <v>1586</v>
      </c>
      <c r="F3495" s="22">
        <v>43124</v>
      </c>
      <c r="G3495" s="22">
        <v>46776</v>
      </c>
      <c r="H3495" s="34">
        <v>1000</v>
      </c>
    </row>
    <row r="3496" spans="2:8" s="31" customFormat="1" x14ac:dyDescent="0.2">
      <c r="B3496" s="27">
        <v>3493</v>
      </c>
      <c r="C3496" s="20" t="s">
        <v>1608</v>
      </c>
      <c r="D3496" s="20" t="s">
        <v>1</v>
      </c>
      <c r="E3496" s="20" t="s">
        <v>1609</v>
      </c>
      <c r="F3496" s="22">
        <v>43131</v>
      </c>
      <c r="G3496" s="22">
        <v>46783</v>
      </c>
      <c r="H3496" s="34">
        <v>1000</v>
      </c>
    </row>
    <row r="3497" spans="2:8" s="31" customFormat="1" x14ac:dyDescent="0.2">
      <c r="B3497" s="27">
        <v>3494</v>
      </c>
      <c r="C3497" s="20" t="s">
        <v>1660</v>
      </c>
      <c r="D3497" s="20" t="s">
        <v>1</v>
      </c>
      <c r="E3497" s="20" t="s">
        <v>1661</v>
      </c>
      <c r="F3497" s="22">
        <v>43152</v>
      </c>
      <c r="G3497" s="22">
        <v>46804</v>
      </c>
      <c r="H3497" s="34">
        <v>1500</v>
      </c>
    </row>
    <row r="3498" spans="2:8" s="31" customFormat="1" x14ac:dyDescent="0.2">
      <c r="B3498" s="27">
        <v>3495</v>
      </c>
      <c r="C3498" s="20" t="s">
        <v>1688</v>
      </c>
      <c r="D3498" s="20" t="s">
        <v>1</v>
      </c>
      <c r="E3498" s="20" t="s">
        <v>1689</v>
      </c>
      <c r="F3498" s="22">
        <v>43159</v>
      </c>
      <c r="G3498" s="22">
        <v>46811</v>
      </c>
      <c r="H3498" s="34">
        <v>1500</v>
      </c>
    </row>
    <row r="3499" spans="2:8" s="31" customFormat="1" x14ac:dyDescent="0.2">
      <c r="B3499" s="27">
        <v>3496</v>
      </c>
      <c r="C3499" s="20" t="s">
        <v>1700</v>
      </c>
      <c r="D3499" s="20" t="s">
        <v>1</v>
      </c>
      <c r="E3499" s="20" t="s">
        <v>1701</v>
      </c>
      <c r="F3499" s="22">
        <v>43166</v>
      </c>
      <c r="G3499" s="22">
        <v>46819</v>
      </c>
      <c r="H3499" s="34">
        <v>2000</v>
      </c>
    </row>
    <row r="3500" spans="2:8" s="31" customFormat="1" x14ac:dyDescent="0.2">
      <c r="B3500" s="27">
        <v>3497</v>
      </c>
      <c r="C3500" s="20" t="s">
        <v>1725</v>
      </c>
      <c r="D3500" s="20" t="s">
        <v>1</v>
      </c>
      <c r="E3500" s="20" t="s">
        <v>1661</v>
      </c>
      <c r="F3500" s="22">
        <v>43173</v>
      </c>
      <c r="G3500" s="22">
        <v>46826</v>
      </c>
      <c r="H3500" s="34">
        <v>2000</v>
      </c>
    </row>
    <row r="3501" spans="2:8" s="31" customFormat="1" x14ac:dyDescent="0.2">
      <c r="B3501" s="27">
        <v>3498</v>
      </c>
      <c r="C3501" s="20" t="s">
        <v>1760</v>
      </c>
      <c r="D3501" s="20" t="s">
        <v>1</v>
      </c>
      <c r="E3501" s="20" t="s">
        <v>1761</v>
      </c>
      <c r="F3501" s="22">
        <v>43186</v>
      </c>
      <c r="G3501" s="22">
        <v>46839</v>
      </c>
      <c r="H3501" s="34">
        <v>414</v>
      </c>
    </row>
    <row r="3502" spans="2:8" s="31" customFormat="1" x14ac:dyDescent="0.2">
      <c r="B3502" s="27">
        <v>3499</v>
      </c>
      <c r="C3502" s="20" t="s">
        <v>1781</v>
      </c>
      <c r="D3502" s="20" t="s">
        <v>1</v>
      </c>
      <c r="E3502" s="20" t="s">
        <v>1782</v>
      </c>
      <c r="F3502" s="22">
        <v>43201</v>
      </c>
      <c r="G3502" s="22">
        <v>46854</v>
      </c>
      <c r="H3502" s="34">
        <v>1500</v>
      </c>
    </row>
    <row r="3503" spans="2:8" s="31" customFormat="1" x14ac:dyDescent="0.2">
      <c r="B3503" s="27">
        <v>3500</v>
      </c>
      <c r="C3503" s="20" t="s">
        <v>1815</v>
      </c>
      <c r="D3503" s="20" t="s">
        <v>1</v>
      </c>
      <c r="E3503" s="20" t="s">
        <v>1816</v>
      </c>
      <c r="F3503" s="22">
        <v>43229</v>
      </c>
      <c r="G3503" s="22">
        <v>46882</v>
      </c>
      <c r="H3503" s="34">
        <v>1500</v>
      </c>
    </row>
    <row r="3504" spans="2:8" s="31" customFormat="1" x14ac:dyDescent="0.2">
      <c r="B3504" s="27">
        <v>3501</v>
      </c>
      <c r="C3504" s="20" t="s">
        <v>1851</v>
      </c>
      <c r="D3504" s="20" t="s">
        <v>1</v>
      </c>
      <c r="E3504" s="20" t="s">
        <v>1852</v>
      </c>
      <c r="F3504" s="22">
        <v>43257</v>
      </c>
      <c r="G3504" s="22">
        <v>46910</v>
      </c>
      <c r="H3504" s="34">
        <v>1029.5999999999999</v>
      </c>
    </row>
    <row r="3505" spans="2:8" s="31" customFormat="1" x14ac:dyDescent="0.2">
      <c r="B3505" s="27">
        <v>3502</v>
      </c>
      <c r="C3505" s="20" t="s">
        <v>1867</v>
      </c>
      <c r="D3505" s="20" t="s">
        <v>1</v>
      </c>
      <c r="E3505" s="20" t="s">
        <v>1868</v>
      </c>
      <c r="F3505" s="22">
        <v>43271</v>
      </c>
      <c r="G3505" s="22">
        <v>46924</v>
      </c>
      <c r="H3505" s="34">
        <v>1000</v>
      </c>
    </row>
    <row r="3506" spans="2:8" s="31" customFormat="1" x14ac:dyDescent="0.2">
      <c r="B3506" s="27">
        <v>3503</v>
      </c>
      <c r="C3506" s="20" t="s">
        <v>1875</v>
      </c>
      <c r="D3506" s="20" t="s">
        <v>1</v>
      </c>
      <c r="E3506" s="20" t="s">
        <v>1701</v>
      </c>
      <c r="F3506" s="22">
        <v>43278</v>
      </c>
      <c r="G3506" s="22">
        <v>46931</v>
      </c>
      <c r="H3506" s="34">
        <v>1000</v>
      </c>
    </row>
    <row r="3507" spans="2:8" s="31" customFormat="1" x14ac:dyDescent="0.2">
      <c r="B3507" s="27">
        <v>3504</v>
      </c>
      <c r="C3507" s="20" t="s">
        <v>1888</v>
      </c>
      <c r="D3507" s="20" t="s">
        <v>1</v>
      </c>
      <c r="E3507" s="20" t="s">
        <v>1889</v>
      </c>
      <c r="F3507" s="22">
        <v>43285</v>
      </c>
      <c r="G3507" s="22">
        <v>46938</v>
      </c>
      <c r="H3507" s="34">
        <v>1000</v>
      </c>
    </row>
    <row r="3508" spans="2:8" s="31" customFormat="1" x14ac:dyDescent="0.2">
      <c r="B3508" s="27">
        <v>3505</v>
      </c>
      <c r="C3508" s="20" t="s">
        <v>1900</v>
      </c>
      <c r="D3508" s="20" t="s">
        <v>1</v>
      </c>
      <c r="E3508" s="20" t="s">
        <v>1901</v>
      </c>
      <c r="F3508" s="22">
        <v>43292</v>
      </c>
      <c r="G3508" s="22">
        <v>46945</v>
      </c>
      <c r="H3508" s="34">
        <v>1000</v>
      </c>
    </row>
    <row r="3509" spans="2:8" s="31" customFormat="1" x14ac:dyDescent="0.2">
      <c r="B3509" s="27">
        <v>3506</v>
      </c>
      <c r="C3509" s="20" t="s">
        <v>1924</v>
      </c>
      <c r="D3509" s="20" t="s">
        <v>1</v>
      </c>
      <c r="E3509" s="20" t="s">
        <v>1925</v>
      </c>
      <c r="F3509" s="22">
        <v>43306</v>
      </c>
      <c r="G3509" s="22">
        <v>46959</v>
      </c>
      <c r="H3509" s="34">
        <v>500</v>
      </c>
    </row>
    <row r="3510" spans="2:8" s="31" customFormat="1" x14ac:dyDescent="0.2">
      <c r="B3510" s="27">
        <v>3507</v>
      </c>
      <c r="C3510" s="20" t="s">
        <v>1948</v>
      </c>
      <c r="D3510" s="20" t="s">
        <v>1</v>
      </c>
      <c r="E3510" s="20" t="s">
        <v>1949</v>
      </c>
      <c r="F3510" s="22">
        <v>43320</v>
      </c>
      <c r="G3510" s="22">
        <v>46973</v>
      </c>
      <c r="H3510" s="34">
        <v>2000</v>
      </c>
    </row>
    <row r="3511" spans="2:8" s="31" customFormat="1" x14ac:dyDescent="0.2">
      <c r="B3511" s="27">
        <v>3508</v>
      </c>
      <c r="C3511" s="20" t="s">
        <v>1969</v>
      </c>
      <c r="D3511" s="20" t="s">
        <v>1</v>
      </c>
      <c r="E3511" s="20" t="s">
        <v>1970</v>
      </c>
      <c r="F3511" s="22">
        <v>43333</v>
      </c>
      <c r="G3511" s="22">
        <v>46986</v>
      </c>
      <c r="H3511" s="34">
        <v>1000</v>
      </c>
    </row>
    <row r="3512" spans="2:8" s="31" customFormat="1" x14ac:dyDescent="0.2">
      <c r="B3512" s="27">
        <v>3509</v>
      </c>
      <c r="C3512" s="20" t="s">
        <v>1979</v>
      </c>
      <c r="D3512" s="20" t="s">
        <v>1</v>
      </c>
      <c r="E3512" s="20" t="s">
        <v>1980</v>
      </c>
      <c r="F3512" s="22">
        <v>43341</v>
      </c>
      <c r="G3512" s="22">
        <v>46994</v>
      </c>
      <c r="H3512" s="34">
        <v>500</v>
      </c>
    </row>
    <row r="3513" spans="2:8" s="31" customFormat="1" x14ac:dyDescent="0.2">
      <c r="B3513" s="27">
        <v>3510</v>
      </c>
      <c r="C3513" s="20" t="s">
        <v>1991</v>
      </c>
      <c r="D3513" s="20" t="s">
        <v>1</v>
      </c>
      <c r="E3513" s="20" t="s">
        <v>1992</v>
      </c>
      <c r="F3513" s="22">
        <v>43346</v>
      </c>
      <c r="G3513" s="22">
        <v>46999</v>
      </c>
      <c r="H3513" s="34">
        <v>2000</v>
      </c>
    </row>
    <row r="3514" spans="2:8" s="31" customFormat="1" x14ac:dyDescent="0.2">
      <c r="B3514" s="27">
        <v>3511</v>
      </c>
      <c r="C3514" s="20" t="s">
        <v>2007</v>
      </c>
      <c r="D3514" s="20" t="s">
        <v>1</v>
      </c>
      <c r="E3514" s="20" t="s">
        <v>2008</v>
      </c>
      <c r="F3514" s="22">
        <v>43355</v>
      </c>
      <c r="G3514" s="22">
        <v>47008</v>
      </c>
      <c r="H3514" s="34">
        <v>2000</v>
      </c>
    </row>
    <row r="3515" spans="2:8" s="31" customFormat="1" x14ac:dyDescent="0.2">
      <c r="B3515" s="27">
        <v>3512</v>
      </c>
      <c r="C3515" s="20" t="s">
        <v>2033</v>
      </c>
      <c r="D3515" s="20" t="s">
        <v>1</v>
      </c>
      <c r="E3515" s="20" t="s">
        <v>2034</v>
      </c>
      <c r="F3515" s="22">
        <v>43369</v>
      </c>
      <c r="G3515" s="22">
        <v>47022</v>
      </c>
      <c r="H3515" s="34">
        <v>1000</v>
      </c>
    </row>
    <row r="3516" spans="2:8" s="31" customFormat="1" x14ac:dyDescent="0.2">
      <c r="B3516" s="27">
        <v>3513</v>
      </c>
      <c r="C3516" s="20" t="s">
        <v>2043</v>
      </c>
      <c r="D3516" s="20" t="s">
        <v>1</v>
      </c>
      <c r="E3516" s="20" t="s">
        <v>2044</v>
      </c>
      <c r="F3516" s="22">
        <v>43376</v>
      </c>
      <c r="G3516" s="22">
        <v>47029</v>
      </c>
      <c r="H3516" s="34">
        <v>1000</v>
      </c>
    </row>
    <row r="3517" spans="2:8" s="31" customFormat="1" x14ac:dyDescent="0.2">
      <c r="B3517" s="27">
        <v>3514</v>
      </c>
      <c r="C3517" s="20" t="s">
        <v>2093</v>
      </c>
      <c r="D3517" s="20" t="s">
        <v>1</v>
      </c>
      <c r="E3517" s="20" t="s">
        <v>2094</v>
      </c>
      <c r="F3517" s="22">
        <v>43404</v>
      </c>
      <c r="G3517" s="22">
        <v>47057</v>
      </c>
      <c r="H3517" s="34">
        <v>500</v>
      </c>
    </row>
    <row r="3518" spans="2:8" s="31" customFormat="1" x14ac:dyDescent="0.2">
      <c r="B3518" s="27">
        <v>3515</v>
      </c>
      <c r="C3518" s="20" t="s">
        <v>2111</v>
      </c>
      <c r="D3518" s="20" t="s">
        <v>1</v>
      </c>
      <c r="E3518" s="20" t="s">
        <v>2112</v>
      </c>
      <c r="F3518" s="22">
        <v>43410</v>
      </c>
      <c r="G3518" s="22">
        <v>47063</v>
      </c>
      <c r="H3518" s="34">
        <v>2000</v>
      </c>
    </row>
    <row r="3519" spans="2:8" s="31" customFormat="1" x14ac:dyDescent="0.2">
      <c r="B3519" s="27">
        <v>3516</v>
      </c>
      <c r="C3519" s="20" t="s">
        <v>2132</v>
      </c>
      <c r="D3519" s="20" t="s">
        <v>1</v>
      </c>
      <c r="E3519" s="20" t="s">
        <v>2133</v>
      </c>
      <c r="F3519" s="22">
        <v>43424</v>
      </c>
      <c r="G3519" s="22">
        <v>47077</v>
      </c>
      <c r="H3519" s="34">
        <v>700</v>
      </c>
    </row>
    <row r="3520" spans="2:8" s="31" customFormat="1" x14ac:dyDescent="0.2">
      <c r="B3520" s="27">
        <v>3517</v>
      </c>
      <c r="C3520" s="20" t="s">
        <v>2168</v>
      </c>
      <c r="D3520" s="20" t="s">
        <v>1</v>
      </c>
      <c r="E3520" s="20" t="s">
        <v>2169</v>
      </c>
      <c r="F3520" s="22">
        <v>43439</v>
      </c>
      <c r="G3520" s="22">
        <v>47092</v>
      </c>
      <c r="H3520" s="34">
        <v>1000</v>
      </c>
    </row>
    <row r="3521" spans="2:8" s="31" customFormat="1" x14ac:dyDescent="0.2">
      <c r="B3521" s="27">
        <v>3518</v>
      </c>
      <c r="C3521" s="20" t="s">
        <v>2184</v>
      </c>
      <c r="D3521" s="20" t="s">
        <v>1</v>
      </c>
      <c r="E3521" s="20" t="s">
        <v>2185</v>
      </c>
      <c r="F3521" s="22">
        <v>43446</v>
      </c>
      <c r="G3521" s="22">
        <v>47099</v>
      </c>
      <c r="H3521" s="34">
        <v>500</v>
      </c>
    </row>
    <row r="3522" spans="2:8" s="31" customFormat="1" x14ac:dyDescent="0.2">
      <c r="B3522" s="27">
        <v>3519</v>
      </c>
      <c r="C3522" s="20" t="s">
        <v>2218</v>
      </c>
      <c r="D3522" s="20" t="s">
        <v>1</v>
      </c>
      <c r="E3522" s="20" t="s">
        <v>2219</v>
      </c>
      <c r="F3522" s="22">
        <v>43460</v>
      </c>
      <c r="G3522" s="22">
        <v>47113</v>
      </c>
      <c r="H3522" s="34">
        <v>870</v>
      </c>
    </row>
    <row r="3523" spans="2:8" s="31" customFormat="1" x14ac:dyDescent="0.2">
      <c r="B3523" s="27">
        <v>3520</v>
      </c>
      <c r="C3523" s="20" t="s">
        <v>2238</v>
      </c>
      <c r="D3523" s="20" t="s">
        <v>1</v>
      </c>
      <c r="E3523" s="20" t="s">
        <v>2239</v>
      </c>
      <c r="F3523" s="22">
        <v>43467</v>
      </c>
      <c r="G3523" s="22">
        <v>47120</v>
      </c>
      <c r="H3523" s="34">
        <v>1000</v>
      </c>
    </row>
    <row r="3524" spans="2:8" s="31" customFormat="1" x14ac:dyDescent="0.2">
      <c r="B3524" s="27">
        <v>3521</v>
      </c>
      <c r="C3524" s="20" t="s">
        <v>2292</v>
      </c>
      <c r="D3524" s="20" t="s">
        <v>1</v>
      </c>
      <c r="E3524" s="20" t="s">
        <v>2293</v>
      </c>
      <c r="F3524" s="22">
        <v>43495</v>
      </c>
      <c r="G3524" s="22">
        <v>47148</v>
      </c>
      <c r="H3524" s="34">
        <v>1000</v>
      </c>
    </row>
    <row r="3525" spans="2:8" s="31" customFormat="1" x14ac:dyDescent="0.2">
      <c r="B3525" s="27">
        <v>3522</v>
      </c>
      <c r="C3525" s="20" t="s">
        <v>2322</v>
      </c>
      <c r="D3525" s="20" t="s">
        <v>1</v>
      </c>
      <c r="E3525" s="20" t="s">
        <v>2323</v>
      </c>
      <c r="F3525" s="22">
        <v>43502</v>
      </c>
      <c r="G3525" s="22">
        <v>47155</v>
      </c>
      <c r="H3525" s="34">
        <v>1256</v>
      </c>
    </row>
    <row r="3526" spans="2:8" s="31" customFormat="1" x14ac:dyDescent="0.2">
      <c r="B3526" s="27">
        <v>3523</v>
      </c>
      <c r="C3526" s="20" t="s">
        <v>2372</v>
      </c>
      <c r="D3526" s="20" t="s">
        <v>1</v>
      </c>
      <c r="E3526" s="20" t="s">
        <v>2373</v>
      </c>
      <c r="F3526" s="22">
        <v>43523</v>
      </c>
      <c r="G3526" s="22">
        <v>47176</v>
      </c>
      <c r="H3526" s="34">
        <v>1000</v>
      </c>
    </row>
    <row r="3527" spans="2:8" s="31" customFormat="1" x14ac:dyDescent="0.2">
      <c r="B3527" s="27">
        <v>3524</v>
      </c>
      <c r="C3527" s="20" t="s">
        <v>2398</v>
      </c>
      <c r="D3527" s="20" t="s">
        <v>1</v>
      </c>
      <c r="E3527" s="20" t="s">
        <v>2399</v>
      </c>
      <c r="F3527" s="22">
        <v>43530</v>
      </c>
      <c r="G3527" s="22">
        <v>47183</v>
      </c>
      <c r="H3527" s="34">
        <v>500</v>
      </c>
    </row>
    <row r="3528" spans="2:8" s="31" customFormat="1" x14ac:dyDescent="0.2">
      <c r="B3528" s="27">
        <v>3525</v>
      </c>
      <c r="C3528" s="20" t="s">
        <v>2422</v>
      </c>
      <c r="D3528" s="20" t="s">
        <v>1</v>
      </c>
      <c r="E3528" s="20" t="s">
        <v>2423</v>
      </c>
      <c r="F3528" s="22">
        <v>43537</v>
      </c>
      <c r="G3528" s="22">
        <v>47190</v>
      </c>
      <c r="H3528" s="34">
        <v>1822.44</v>
      </c>
    </row>
    <row r="3529" spans="2:8" s="31" customFormat="1" x14ac:dyDescent="0.2">
      <c r="B3529" s="27">
        <v>3526</v>
      </c>
      <c r="C3529" s="20" t="s">
        <v>5472</v>
      </c>
      <c r="D3529" s="20" t="s">
        <v>1</v>
      </c>
      <c r="E3529" s="20" t="s">
        <v>2771</v>
      </c>
      <c r="F3529" s="22">
        <v>44650</v>
      </c>
      <c r="G3529" s="22">
        <v>47207</v>
      </c>
      <c r="H3529" s="34">
        <v>880</v>
      </c>
    </row>
    <row r="3530" spans="2:8" s="31" customFormat="1" x14ac:dyDescent="0.2">
      <c r="B3530" s="27">
        <v>3527</v>
      </c>
      <c r="C3530" s="20" t="s">
        <v>2487</v>
      </c>
      <c r="D3530" s="20" t="s">
        <v>1</v>
      </c>
      <c r="E3530" s="20" t="s">
        <v>2488</v>
      </c>
      <c r="F3530" s="22">
        <v>43565</v>
      </c>
      <c r="G3530" s="22">
        <v>47218</v>
      </c>
      <c r="H3530" s="34">
        <v>2000</v>
      </c>
    </row>
    <row r="3531" spans="2:8" s="31" customFormat="1" x14ac:dyDescent="0.2">
      <c r="B3531" s="27">
        <v>3528</v>
      </c>
      <c r="C3531" s="20" t="s">
        <v>2501</v>
      </c>
      <c r="D3531" s="20" t="s">
        <v>1</v>
      </c>
      <c r="E3531" s="20" t="s">
        <v>2502</v>
      </c>
      <c r="F3531" s="22">
        <v>43571</v>
      </c>
      <c r="G3531" s="22">
        <v>47224</v>
      </c>
      <c r="H3531" s="34">
        <v>2000</v>
      </c>
    </row>
    <row r="3532" spans="2:8" s="31" customFormat="1" x14ac:dyDescent="0.2">
      <c r="B3532" s="27">
        <v>3529</v>
      </c>
      <c r="C3532" s="20" t="s">
        <v>2519</v>
      </c>
      <c r="D3532" s="20" t="s">
        <v>1</v>
      </c>
      <c r="E3532" s="20" t="s">
        <v>2520</v>
      </c>
      <c r="F3532" s="22">
        <v>43593</v>
      </c>
      <c r="G3532" s="22">
        <v>47246</v>
      </c>
      <c r="H3532" s="34">
        <f>1000+1000</f>
        <v>2000</v>
      </c>
    </row>
    <row r="3533" spans="2:8" s="31" customFormat="1" x14ac:dyDescent="0.2">
      <c r="B3533" s="27">
        <v>3530</v>
      </c>
      <c r="C3533" s="20" t="s">
        <v>2531</v>
      </c>
      <c r="D3533" s="20" t="s">
        <v>1</v>
      </c>
      <c r="E3533" s="20" t="s">
        <v>2532</v>
      </c>
      <c r="F3533" s="22">
        <v>43600</v>
      </c>
      <c r="G3533" s="22">
        <v>47253</v>
      </c>
      <c r="H3533" s="34">
        <f>500+386.5</f>
        <v>886.5</v>
      </c>
    </row>
    <row r="3534" spans="2:8" s="31" customFormat="1" x14ac:dyDescent="0.2">
      <c r="B3534" s="27">
        <v>3531</v>
      </c>
      <c r="C3534" s="20" t="s">
        <v>2553</v>
      </c>
      <c r="D3534" s="20" t="s">
        <v>1</v>
      </c>
      <c r="E3534" s="20" t="s">
        <v>2554</v>
      </c>
      <c r="F3534" s="22">
        <v>43620</v>
      </c>
      <c r="G3534" s="22">
        <v>47273</v>
      </c>
      <c r="H3534" s="34">
        <v>1500</v>
      </c>
    </row>
    <row r="3535" spans="2:8" s="31" customFormat="1" x14ac:dyDescent="0.2">
      <c r="B3535" s="27">
        <v>3532</v>
      </c>
      <c r="C3535" s="20" t="s">
        <v>2567</v>
      </c>
      <c r="D3535" s="20" t="s">
        <v>1</v>
      </c>
      <c r="E3535" s="20" t="s">
        <v>2568</v>
      </c>
      <c r="F3535" s="22">
        <v>43628</v>
      </c>
      <c r="G3535" s="22">
        <v>47281</v>
      </c>
      <c r="H3535" s="34">
        <v>495</v>
      </c>
    </row>
    <row r="3536" spans="2:8" s="31" customFormat="1" x14ac:dyDescent="0.2">
      <c r="B3536" s="27">
        <v>3533</v>
      </c>
      <c r="C3536" s="20" t="s">
        <v>2585</v>
      </c>
      <c r="D3536" s="20" t="s">
        <v>1</v>
      </c>
      <c r="E3536" s="20" t="s">
        <v>2586</v>
      </c>
      <c r="F3536" s="22">
        <v>43642</v>
      </c>
      <c r="G3536" s="22">
        <v>47295</v>
      </c>
      <c r="H3536" s="34">
        <v>1000</v>
      </c>
    </row>
    <row r="3537" spans="2:8" s="31" customFormat="1" x14ac:dyDescent="0.2">
      <c r="B3537" s="27">
        <v>3534</v>
      </c>
      <c r="C3537" s="20" t="s">
        <v>2607</v>
      </c>
      <c r="D3537" s="20" t="s">
        <v>1</v>
      </c>
      <c r="E3537" s="20" t="s">
        <v>2608</v>
      </c>
      <c r="F3537" s="22">
        <v>43649</v>
      </c>
      <c r="G3537" s="22">
        <v>47302</v>
      </c>
      <c r="H3537" s="34">
        <v>1000</v>
      </c>
    </row>
    <row r="3538" spans="2:8" s="31" customFormat="1" x14ac:dyDescent="0.2">
      <c r="B3538" s="27">
        <v>3535</v>
      </c>
      <c r="C3538" s="20" t="s">
        <v>2669</v>
      </c>
      <c r="D3538" s="20" t="s">
        <v>1</v>
      </c>
      <c r="E3538" s="20" t="s">
        <v>2670</v>
      </c>
      <c r="F3538" s="22">
        <v>43677</v>
      </c>
      <c r="G3538" s="22">
        <v>47330</v>
      </c>
      <c r="H3538" s="34">
        <v>1000</v>
      </c>
    </row>
    <row r="3539" spans="2:8" s="31" customFormat="1" x14ac:dyDescent="0.2">
      <c r="B3539" s="27">
        <v>3536</v>
      </c>
      <c r="C3539" s="20" t="s">
        <v>2749</v>
      </c>
      <c r="D3539" s="20" t="s">
        <v>1</v>
      </c>
      <c r="E3539" s="20" t="s">
        <v>2750</v>
      </c>
      <c r="F3539" s="22">
        <v>43705</v>
      </c>
      <c r="G3539" s="22">
        <v>47358</v>
      </c>
      <c r="H3539" s="34">
        <v>1500</v>
      </c>
    </row>
    <row r="3540" spans="2:8" s="31" customFormat="1" x14ac:dyDescent="0.2">
      <c r="B3540" s="27">
        <v>3537</v>
      </c>
      <c r="C3540" s="20" t="s">
        <v>2770</v>
      </c>
      <c r="D3540" s="20" t="s">
        <v>1</v>
      </c>
      <c r="E3540" s="20" t="s">
        <v>2771</v>
      </c>
      <c r="F3540" s="22">
        <v>43712</v>
      </c>
      <c r="G3540" s="22">
        <v>47365</v>
      </c>
      <c r="H3540" s="34">
        <v>1000</v>
      </c>
    </row>
    <row r="3541" spans="2:8" s="31" customFormat="1" x14ac:dyDescent="0.2">
      <c r="B3541" s="27">
        <v>3538</v>
      </c>
      <c r="C3541" s="20" t="s">
        <v>1335</v>
      </c>
      <c r="D3541" s="20" t="s">
        <v>1</v>
      </c>
      <c r="E3541" s="20" t="s">
        <v>1336</v>
      </c>
      <c r="F3541" s="22">
        <v>42991</v>
      </c>
      <c r="G3541" s="22">
        <v>47374</v>
      </c>
      <c r="H3541" s="34">
        <v>2000</v>
      </c>
    </row>
    <row r="3542" spans="2:8" s="31" customFormat="1" x14ac:dyDescent="0.2">
      <c r="B3542" s="27">
        <v>3539</v>
      </c>
      <c r="C3542" s="20" t="s">
        <v>2853</v>
      </c>
      <c r="D3542" s="20" t="s">
        <v>1</v>
      </c>
      <c r="E3542" s="20" t="s">
        <v>2854</v>
      </c>
      <c r="F3542" s="22">
        <v>43747</v>
      </c>
      <c r="G3542" s="22">
        <v>47400</v>
      </c>
      <c r="H3542" s="34">
        <v>500</v>
      </c>
    </row>
    <row r="3543" spans="2:8" s="31" customFormat="1" x14ac:dyDescent="0.2">
      <c r="B3543" s="27">
        <v>3540</v>
      </c>
      <c r="C3543" s="20" t="s">
        <v>2867</v>
      </c>
      <c r="D3543" s="20" t="s">
        <v>1</v>
      </c>
      <c r="E3543" s="20" t="s">
        <v>2868</v>
      </c>
      <c r="F3543" s="22">
        <v>43754</v>
      </c>
      <c r="G3543" s="22">
        <v>47407</v>
      </c>
      <c r="H3543" s="34">
        <v>500</v>
      </c>
    </row>
    <row r="3544" spans="2:8" s="31" customFormat="1" x14ac:dyDescent="0.2">
      <c r="B3544" s="27">
        <v>3541</v>
      </c>
      <c r="C3544" s="21" t="s">
        <v>10134</v>
      </c>
      <c r="D3544" s="21" t="s">
        <v>1</v>
      </c>
      <c r="E3544" s="21" t="s">
        <v>10135</v>
      </c>
      <c r="F3544" s="23">
        <v>45967</v>
      </c>
      <c r="G3544" s="23">
        <v>47428</v>
      </c>
      <c r="H3544" s="35">
        <v>500</v>
      </c>
    </row>
    <row r="3545" spans="2:8" s="31" customFormat="1" x14ac:dyDescent="0.2">
      <c r="B3545" s="27">
        <v>3542</v>
      </c>
      <c r="C3545" s="20" t="s">
        <v>10205</v>
      </c>
      <c r="D3545" s="20" t="s">
        <v>1</v>
      </c>
      <c r="E3545" s="20" t="s">
        <v>10206</v>
      </c>
      <c r="F3545" s="22">
        <v>45987</v>
      </c>
      <c r="G3545" s="22">
        <v>47448</v>
      </c>
      <c r="H3545" s="34">
        <v>1000</v>
      </c>
    </row>
    <row r="3546" spans="2:8" s="31" customFormat="1" x14ac:dyDescent="0.2">
      <c r="B3546" s="27">
        <v>3543</v>
      </c>
      <c r="C3546" s="20" t="s">
        <v>2989</v>
      </c>
      <c r="D3546" s="20" t="s">
        <v>1</v>
      </c>
      <c r="E3546" s="20" t="s">
        <v>2990</v>
      </c>
      <c r="F3546" s="22">
        <v>43803</v>
      </c>
      <c r="G3546" s="22">
        <v>47456</v>
      </c>
      <c r="H3546" s="34">
        <v>500</v>
      </c>
    </row>
    <row r="3547" spans="2:8" s="31" customFormat="1" x14ac:dyDescent="0.2">
      <c r="B3547" s="27">
        <v>3544</v>
      </c>
      <c r="C3547" s="20" t="s">
        <v>3009</v>
      </c>
      <c r="D3547" s="20" t="s">
        <v>1</v>
      </c>
      <c r="E3547" s="20" t="s">
        <v>3010</v>
      </c>
      <c r="F3547" s="22">
        <v>43810</v>
      </c>
      <c r="G3547" s="22">
        <v>47463</v>
      </c>
      <c r="H3547" s="34">
        <v>500</v>
      </c>
    </row>
    <row r="3548" spans="2:8" s="31" customFormat="1" x14ac:dyDescent="0.2">
      <c r="B3548" s="27">
        <v>3545</v>
      </c>
      <c r="C3548" s="21" t="s">
        <v>10396</v>
      </c>
      <c r="D3548" s="21" t="s">
        <v>1</v>
      </c>
      <c r="E3548" s="21" t="s">
        <v>10397</v>
      </c>
      <c r="F3548" s="23">
        <v>46022</v>
      </c>
      <c r="G3548" s="23">
        <v>47483</v>
      </c>
      <c r="H3548" s="35">
        <v>1000</v>
      </c>
    </row>
    <row r="3549" spans="2:8" s="31" customFormat="1" x14ac:dyDescent="0.2">
      <c r="B3549" s="27">
        <v>3546</v>
      </c>
      <c r="C3549" s="20" t="s">
        <v>3040</v>
      </c>
      <c r="D3549" s="20" t="s">
        <v>1</v>
      </c>
      <c r="E3549" s="20" t="s">
        <v>3041</v>
      </c>
      <c r="F3549" s="22">
        <v>43831</v>
      </c>
      <c r="G3549" s="22">
        <v>47484</v>
      </c>
      <c r="H3549" s="34">
        <v>1000</v>
      </c>
    </row>
    <row r="3550" spans="2:8" s="31" customFormat="1" x14ac:dyDescent="0.2">
      <c r="B3550" s="27">
        <v>3547</v>
      </c>
      <c r="C3550" s="20" t="s">
        <v>3062</v>
      </c>
      <c r="D3550" s="20" t="s">
        <v>1</v>
      </c>
      <c r="E3550" s="20" t="s">
        <v>3063</v>
      </c>
      <c r="F3550" s="22">
        <v>43838</v>
      </c>
      <c r="G3550" s="22">
        <v>47491</v>
      </c>
      <c r="H3550" s="34">
        <v>1000</v>
      </c>
    </row>
    <row r="3551" spans="2:8" s="31" customFormat="1" x14ac:dyDescent="0.2">
      <c r="B3551" s="27">
        <v>3548</v>
      </c>
      <c r="C3551" s="20" t="s">
        <v>3086</v>
      </c>
      <c r="D3551" s="20" t="s">
        <v>1</v>
      </c>
      <c r="E3551" s="20" t="s">
        <v>3087</v>
      </c>
      <c r="F3551" s="22">
        <v>43845</v>
      </c>
      <c r="G3551" s="22">
        <v>47498</v>
      </c>
      <c r="H3551" s="34">
        <v>500</v>
      </c>
    </row>
    <row r="3552" spans="2:8" s="31" customFormat="1" x14ac:dyDescent="0.2">
      <c r="B3552" s="27">
        <v>3549</v>
      </c>
      <c r="C3552" s="20" t="s">
        <v>3120</v>
      </c>
      <c r="D3552" s="20" t="s">
        <v>1</v>
      </c>
      <c r="E3552" s="20" t="s">
        <v>3121</v>
      </c>
      <c r="F3552" s="22">
        <v>43859</v>
      </c>
      <c r="G3552" s="22">
        <v>47512</v>
      </c>
      <c r="H3552" s="34">
        <v>250</v>
      </c>
    </row>
    <row r="3553" spans="2:8" s="31" customFormat="1" x14ac:dyDescent="0.2">
      <c r="B3553" s="27">
        <v>3550</v>
      </c>
      <c r="C3553" s="20" t="s">
        <v>3150</v>
      </c>
      <c r="D3553" s="20" t="s">
        <v>1</v>
      </c>
      <c r="E3553" s="20" t="s">
        <v>3151</v>
      </c>
      <c r="F3553" s="22">
        <v>43866</v>
      </c>
      <c r="G3553" s="22">
        <v>47519</v>
      </c>
      <c r="H3553" s="34">
        <v>500</v>
      </c>
    </row>
    <row r="3554" spans="2:8" s="31" customFormat="1" x14ac:dyDescent="0.2">
      <c r="B3554" s="27">
        <v>3551</v>
      </c>
      <c r="C3554" s="20" t="s">
        <v>3168</v>
      </c>
      <c r="D3554" s="20" t="s">
        <v>1</v>
      </c>
      <c r="E3554" s="20" t="s">
        <v>3169</v>
      </c>
      <c r="F3554" s="22">
        <v>43873</v>
      </c>
      <c r="G3554" s="22">
        <v>47526</v>
      </c>
      <c r="H3554" s="34">
        <v>500</v>
      </c>
    </row>
    <row r="3555" spans="2:8" s="31" customFormat="1" x14ac:dyDescent="0.2">
      <c r="B3555" s="27">
        <v>3552</v>
      </c>
      <c r="C3555" s="20" t="s">
        <v>3222</v>
      </c>
      <c r="D3555" s="20" t="s">
        <v>1</v>
      </c>
      <c r="E3555" s="20" t="s">
        <v>3223</v>
      </c>
      <c r="F3555" s="22">
        <v>43887</v>
      </c>
      <c r="G3555" s="22">
        <v>47540</v>
      </c>
      <c r="H3555" s="34">
        <v>1000</v>
      </c>
    </row>
    <row r="3556" spans="2:8" s="31" customFormat="1" x14ac:dyDescent="0.2">
      <c r="B3556" s="27">
        <v>3553</v>
      </c>
      <c r="C3556" s="20" t="s">
        <v>3260</v>
      </c>
      <c r="D3556" s="20" t="s">
        <v>1</v>
      </c>
      <c r="E3556" s="20" t="s">
        <v>3261</v>
      </c>
      <c r="F3556" s="22">
        <v>43894</v>
      </c>
      <c r="G3556" s="22">
        <v>47546</v>
      </c>
      <c r="H3556" s="34">
        <v>1000</v>
      </c>
    </row>
    <row r="3557" spans="2:8" s="31" customFormat="1" x14ac:dyDescent="0.2">
      <c r="B3557" s="27">
        <v>3554</v>
      </c>
      <c r="C3557" s="20" t="s">
        <v>3290</v>
      </c>
      <c r="D3557" s="20" t="s">
        <v>1</v>
      </c>
      <c r="E3557" s="20" t="s">
        <v>3291</v>
      </c>
      <c r="F3557" s="22">
        <v>43901</v>
      </c>
      <c r="G3557" s="22">
        <v>47553</v>
      </c>
      <c r="H3557" s="34">
        <v>1500</v>
      </c>
    </row>
    <row r="3558" spans="2:8" s="31" customFormat="1" x14ac:dyDescent="0.2">
      <c r="B3558" s="27">
        <v>3555</v>
      </c>
      <c r="C3558" s="20" t="s">
        <v>3332</v>
      </c>
      <c r="D3558" s="20" t="s">
        <v>1</v>
      </c>
      <c r="E3558" s="20" t="s">
        <v>3333</v>
      </c>
      <c r="F3558" s="22">
        <v>43908</v>
      </c>
      <c r="G3558" s="22">
        <v>47560</v>
      </c>
      <c r="H3558" s="34">
        <v>500</v>
      </c>
    </row>
    <row r="3559" spans="2:8" s="31" customFormat="1" x14ac:dyDescent="0.2">
      <c r="B3559" s="27">
        <v>3556</v>
      </c>
      <c r="C3559" s="20" t="s">
        <v>3352</v>
      </c>
      <c r="D3559" s="20" t="s">
        <v>1</v>
      </c>
      <c r="E3559" s="20" t="s">
        <v>3353</v>
      </c>
      <c r="F3559" s="22">
        <v>43914</v>
      </c>
      <c r="G3559" s="22">
        <v>47566</v>
      </c>
      <c r="H3559" s="34">
        <v>500</v>
      </c>
    </row>
    <row r="3560" spans="2:8" s="31" customFormat="1" x14ac:dyDescent="0.2">
      <c r="B3560" s="27">
        <v>3557</v>
      </c>
      <c r="C3560" s="20" t="s">
        <v>3384</v>
      </c>
      <c r="D3560" s="20" t="s">
        <v>1</v>
      </c>
      <c r="E3560" s="20" t="s">
        <v>3385</v>
      </c>
      <c r="F3560" s="22">
        <v>43921</v>
      </c>
      <c r="G3560" s="22">
        <v>47573</v>
      </c>
      <c r="H3560" s="34">
        <v>510.5</v>
      </c>
    </row>
    <row r="3561" spans="2:8" s="31" customFormat="1" x14ac:dyDescent="0.2">
      <c r="B3561" s="27">
        <v>3558</v>
      </c>
      <c r="C3561" s="20" t="s">
        <v>3483</v>
      </c>
      <c r="D3561" s="20" t="s">
        <v>1</v>
      </c>
      <c r="E3561" s="20" t="s">
        <v>3484</v>
      </c>
      <c r="F3561" s="22">
        <v>43957</v>
      </c>
      <c r="G3561" s="22">
        <v>47609</v>
      </c>
      <c r="H3561" s="34">
        <v>1500</v>
      </c>
    </row>
    <row r="3562" spans="2:8" s="31" customFormat="1" x14ac:dyDescent="0.2">
      <c r="B3562" s="27">
        <v>3559</v>
      </c>
      <c r="C3562" s="20" t="s">
        <v>3497</v>
      </c>
      <c r="D3562" s="20" t="s">
        <v>1</v>
      </c>
      <c r="E3562" s="20" t="s">
        <v>3498</v>
      </c>
      <c r="F3562" s="22">
        <v>43964</v>
      </c>
      <c r="G3562" s="22">
        <v>47616</v>
      </c>
      <c r="H3562" s="34">
        <v>500</v>
      </c>
    </row>
    <row r="3563" spans="2:8" s="31" customFormat="1" x14ac:dyDescent="0.2">
      <c r="B3563" s="27">
        <v>3560</v>
      </c>
      <c r="C3563" s="20" t="s">
        <v>3521</v>
      </c>
      <c r="D3563" s="20" t="s">
        <v>1</v>
      </c>
      <c r="E3563" s="20" t="s">
        <v>3522</v>
      </c>
      <c r="F3563" s="22">
        <v>43978</v>
      </c>
      <c r="G3563" s="22">
        <v>47630</v>
      </c>
      <c r="H3563" s="34">
        <v>1000</v>
      </c>
    </row>
    <row r="3564" spans="2:8" s="31" customFormat="1" x14ac:dyDescent="0.2">
      <c r="B3564" s="27">
        <v>3561</v>
      </c>
      <c r="C3564" s="20" t="s">
        <v>3543</v>
      </c>
      <c r="D3564" s="20" t="s">
        <v>1</v>
      </c>
      <c r="E3564" s="20" t="s">
        <v>3544</v>
      </c>
      <c r="F3564" s="22">
        <v>43985</v>
      </c>
      <c r="G3564" s="22">
        <v>47637</v>
      </c>
      <c r="H3564" s="34">
        <v>750</v>
      </c>
    </row>
    <row r="3565" spans="2:8" s="31" customFormat="1" x14ac:dyDescent="0.2">
      <c r="B3565" s="27">
        <v>3562</v>
      </c>
      <c r="C3565" s="20" t="s">
        <v>3555</v>
      </c>
      <c r="D3565" s="20" t="s">
        <v>1</v>
      </c>
      <c r="E3565" s="20" t="s">
        <v>3556</v>
      </c>
      <c r="F3565" s="22">
        <v>43992</v>
      </c>
      <c r="G3565" s="22">
        <v>47644</v>
      </c>
      <c r="H3565" s="34">
        <v>1500</v>
      </c>
    </row>
    <row r="3566" spans="2:8" s="31" customFormat="1" x14ac:dyDescent="0.2">
      <c r="B3566" s="27">
        <v>3563</v>
      </c>
      <c r="C3566" s="20" t="s">
        <v>3573</v>
      </c>
      <c r="D3566" s="20" t="s">
        <v>1</v>
      </c>
      <c r="E3566" s="20" t="s">
        <v>3574</v>
      </c>
      <c r="F3566" s="22">
        <v>43999</v>
      </c>
      <c r="G3566" s="22">
        <v>47651</v>
      </c>
      <c r="H3566" s="34">
        <v>1000</v>
      </c>
    </row>
    <row r="3567" spans="2:8" s="31" customFormat="1" x14ac:dyDescent="0.2">
      <c r="B3567" s="27">
        <v>3564</v>
      </c>
      <c r="C3567" s="20" t="s">
        <v>3581</v>
      </c>
      <c r="D3567" s="20" t="s">
        <v>1</v>
      </c>
      <c r="E3567" s="20" t="s">
        <v>3582</v>
      </c>
      <c r="F3567" s="22">
        <v>44006</v>
      </c>
      <c r="G3567" s="22">
        <v>47658</v>
      </c>
      <c r="H3567" s="34">
        <v>500</v>
      </c>
    </row>
    <row r="3568" spans="2:8" s="31" customFormat="1" x14ac:dyDescent="0.2">
      <c r="B3568" s="27">
        <v>3565</v>
      </c>
      <c r="C3568" s="20" t="s">
        <v>3597</v>
      </c>
      <c r="D3568" s="20" t="s">
        <v>1</v>
      </c>
      <c r="E3568" s="20" t="s">
        <v>3598</v>
      </c>
      <c r="F3568" s="22">
        <v>44013</v>
      </c>
      <c r="G3568" s="22">
        <v>47665</v>
      </c>
      <c r="H3568" s="34">
        <v>750</v>
      </c>
    </row>
    <row r="3569" spans="2:8" s="31" customFormat="1" x14ac:dyDescent="0.2">
      <c r="B3569" s="27">
        <v>3566</v>
      </c>
      <c r="C3569" s="20" t="s">
        <v>3718</v>
      </c>
      <c r="D3569" s="20" t="s">
        <v>1</v>
      </c>
      <c r="E3569" s="20" t="s">
        <v>3719</v>
      </c>
      <c r="F3569" s="22">
        <v>44055</v>
      </c>
      <c r="G3569" s="22">
        <v>47707</v>
      </c>
      <c r="H3569" s="34">
        <v>500</v>
      </c>
    </row>
    <row r="3570" spans="2:8" s="31" customFormat="1" x14ac:dyDescent="0.2">
      <c r="B3570" s="27">
        <v>3567</v>
      </c>
      <c r="C3570" s="20" t="s">
        <v>3729</v>
      </c>
      <c r="D3570" s="20" t="s">
        <v>1</v>
      </c>
      <c r="E3570" s="20" t="s">
        <v>3730</v>
      </c>
      <c r="F3570" s="22">
        <v>44062</v>
      </c>
      <c r="G3570" s="22">
        <v>47714</v>
      </c>
      <c r="H3570" s="34">
        <v>700</v>
      </c>
    </row>
    <row r="3571" spans="2:8" s="31" customFormat="1" x14ac:dyDescent="0.2">
      <c r="B3571" s="27">
        <v>3568</v>
      </c>
      <c r="C3571" s="20" t="s">
        <v>3751</v>
      </c>
      <c r="D3571" s="20" t="s">
        <v>1</v>
      </c>
      <c r="E3571" s="20" t="s">
        <v>3752</v>
      </c>
      <c r="F3571" s="22">
        <v>44069</v>
      </c>
      <c r="G3571" s="22">
        <v>47721</v>
      </c>
      <c r="H3571" s="34">
        <v>500</v>
      </c>
    </row>
    <row r="3572" spans="2:8" s="31" customFormat="1" x14ac:dyDescent="0.2">
      <c r="B3572" s="27">
        <v>3569</v>
      </c>
      <c r="C3572" s="20" t="s">
        <v>3769</v>
      </c>
      <c r="D3572" s="20" t="s">
        <v>1</v>
      </c>
      <c r="E3572" s="20" t="s">
        <v>3719</v>
      </c>
      <c r="F3572" s="22">
        <v>44076</v>
      </c>
      <c r="G3572" s="22">
        <v>47728</v>
      </c>
      <c r="H3572" s="34">
        <v>500</v>
      </c>
    </row>
    <row r="3573" spans="2:8" s="31" customFormat="1" x14ac:dyDescent="0.2">
      <c r="B3573" s="27">
        <v>3570</v>
      </c>
      <c r="C3573" s="20" t="s">
        <v>3795</v>
      </c>
      <c r="D3573" s="20" t="s">
        <v>1</v>
      </c>
      <c r="E3573" s="20" t="s">
        <v>3796</v>
      </c>
      <c r="F3573" s="22">
        <v>44083</v>
      </c>
      <c r="G3573" s="22">
        <v>47735</v>
      </c>
      <c r="H3573" s="34">
        <v>750</v>
      </c>
    </row>
    <row r="3574" spans="2:8" s="31" customFormat="1" x14ac:dyDescent="0.2">
      <c r="B3574" s="27">
        <v>3571</v>
      </c>
      <c r="C3574" s="20" t="s">
        <v>3815</v>
      </c>
      <c r="D3574" s="20" t="s">
        <v>1</v>
      </c>
      <c r="E3574" s="20" t="s">
        <v>3816</v>
      </c>
      <c r="F3574" s="22">
        <v>44090</v>
      </c>
      <c r="G3574" s="22">
        <v>47742</v>
      </c>
      <c r="H3574" s="34">
        <v>750</v>
      </c>
    </row>
    <row r="3575" spans="2:8" s="31" customFormat="1" x14ac:dyDescent="0.2">
      <c r="B3575" s="27">
        <v>3572</v>
      </c>
      <c r="C3575" s="20" t="s">
        <v>3839</v>
      </c>
      <c r="D3575" s="20" t="s">
        <v>1</v>
      </c>
      <c r="E3575" s="20" t="s">
        <v>3840</v>
      </c>
      <c r="F3575" s="22">
        <v>44097</v>
      </c>
      <c r="G3575" s="22">
        <v>47749</v>
      </c>
      <c r="H3575" s="34">
        <v>750</v>
      </c>
    </row>
    <row r="3576" spans="2:8" s="31" customFormat="1" x14ac:dyDescent="0.2">
      <c r="B3576" s="27">
        <v>3573</v>
      </c>
      <c r="C3576" s="20" t="s">
        <v>3857</v>
      </c>
      <c r="D3576" s="20" t="s">
        <v>1</v>
      </c>
      <c r="E3576" s="20" t="s">
        <v>3858</v>
      </c>
      <c r="F3576" s="22">
        <v>44104</v>
      </c>
      <c r="G3576" s="22">
        <v>47756</v>
      </c>
      <c r="H3576" s="34">
        <v>250</v>
      </c>
    </row>
    <row r="3577" spans="2:8" s="31" customFormat="1" x14ac:dyDescent="0.2">
      <c r="B3577" s="27">
        <v>3574</v>
      </c>
      <c r="C3577" s="20" t="s">
        <v>3913</v>
      </c>
      <c r="D3577" s="20" t="s">
        <v>1</v>
      </c>
      <c r="E3577" s="20" t="s">
        <v>3914</v>
      </c>
      <c r="F3577" s="22">
        <v>44111</v>
      </c>
      <c r="G3577" s="22">
        <v>47763</v>
      </c>
      <c r="H3577" s="34">
        <v>1000</v>
      </c>
    </row>
    <row r="3578" spans="2:8" s="31" customFormat="1" x14ac:dyDescent="0.2">
      <c r="B3578" s="27">
        <v>3575</v>
      </c>
      <c r="C3578" s="20" t="s">
        <v>3936</v>
      </c>
      <c r="D3578" s="20" t="s">
        <v>1</v>
      </c>
      <c r="E3578" s="20" t="s">
        <v>3796</v>
      </c>
      <c r="F3578" s="22">
        <v>44118</v>
      </c>
      <c r="G3578" s="22">
        <v>47770</v>
      </c>
      <c r="H3578" s="34">
        <v>500</v>
      </c>
    </row>
    <row r="3579" spans="2:8" s="31" customFormat="1" x14ac:dyDescent="0.2">
      <c r="B3579" s="27">
        <v>3576</v>
      </c>
      <c r="C3579" s="20" t="s">
        <v>3984</v>
      </c>
      <c r="D3579" s="20" t="s">
        <v>1</v>
      </c>
      <c r="E3579" s="20" t="s">
        <v>3985</v>
      </c>
      <c r="F3579" s="22">
        <v>44132</v>
      </c>
      <c r="G3579" s="22">
        <v>47784</v>
      </c>
      <c r="H3579" s="34">
        <v>500</v>
      </c>
    </row>
    <row r="3580" spans="2:8" s="31" customFormat="1" x14ac:dyDescent="0.2">
      <c r="B3580" s="27">
        <v>3577</v>
      </c>
      <c r="C3580" s="20" t="s">
        <v>4027</v>
      </c>
      <c r="D3580" s="20" t="s">
        <v>1</v>
      </c>
      <c r="E3580" s="20" t="s">
        <v>4028</v>
      </c>
      <c r="F3580" s="22">
        <v>44139</v>
      </c>
      <c r="G3580" s="22">
        <v>47791</v>
      </c>
      <c r="H3580" s="34">
        <v>1000</v>
      </c>
    </row>
    <row r="3581" spans="2:8" s="31" customFormat="1" x14ac:dyDescent="0.2">
      <c r="B3581" s="27">
        <v>3578</v>
      </c>
      <c r="C3581" s="20" t="s">
        <v>4049</v>
      </c>
      <c r="D3581" s="20" t="s">
        <v>1</v>
      </c>
      <c r="E3581" s="20" t="s">
        <v>4050</v>
      </c>
      <c r="F3581" s="22">
        <v>44146</v>
      </c>
      <c r="G3581" s="22">
        <v>47798</v>
      </c>
      <c r="H3581" s="34">
        <v>761</v>
      </c>
    </row>
    <row r="3582" spans="2:8" s="31" customFormat="1" x14ac:dyDescent="0.2">
      <c r="B3582" s="27">
        <v>3579</v>
      </c>
      <c r="C3582" s="20" t="s">
        <v>4065</v>
      </c>
      <c r="D3582" s="20" t="s">
        <v>1</v>
      </c>
      <c r="E3582" s="20" t="s">
        <v>3574</v>
      </c>
      <c r="F3582" s="22">
        <v>44153</v>
      </c>
      <c r="G3582" s="22">
        <v>47805</v>
      </c>
      <c r="H3582" s="34">
        <v>1000</v>
      </c>
    </row>
    <row r="3583" spans="2:8" s="31" customFormat="1" x14ac:dyDescent="0.2">
      <c r="B3583" s="27">
        <v>3580</v>
      </c>
      <c r="C3583" s="21" t="s">
        <v>10169</v>
      </c>
      <c r="D3583" s="21" t="s">
        <v>1</v>
      </c>
      <c r="E3583" s="21" t="s">
        <v>10170</v>
      </c>
      <c r="F3583" s="23">
        <v>45980</v>
      </c>
      <c r="G3583" s="23">
        <v>47806</v>
      </c>
      <c r="H3583" s="35">
        <v>500</v>
      </c>
    </row>
    <row r="3584" spans="2:8" s="31" customFormat="1" x14ac:dyDescent="0.2">
      <c r="B3584" s="27">
        <v>3581</v>
      </c>
      <c r="C3584" s="20" t="s">
        <v>4094</v>
      </c>
      <c r="D3584" s="20" t="s">
        <v>1</v>
      </c>
      <c r="E3584" s="20" t="s">
        <v>3582</v>
      </c>
      <c r="F3584" s="22">
        <v>44160</v>
      </c>
      <c r="G3584" s="22">
        <v>47812</v>
      </c>
      <c r="H3584" s="34">
        <v>1000</v>
      </c>
    </row>
    <row r="3585" spans="2:8" s="31" customFormat="1" x14ac:dyDescent="0.2">
      <c r="B3585" s="27">
        <v>3582</v>
      </c>
      <c r="C3585" s="20" t="s">
        <v>4119</v>
      </c>
      <c r="D3585" s="20" t="s">
        <v>1</v>
      </c>
      <c r="E3585" s="20" t="s">
        <v>4120</v>
      </c>
      <c r="F3585" s="22">
        <v>44167</v>
      </c>
      <c r="G3585" s="22">
        <v>47819</v>
      </c>
      <c r="H3585" s="34">
        <v>1500</v>
      </c>
    </row>
    <row r="3586" spans="2:8" s="31" customFormat="1" x14ac:dyDescent="0.2">
      <c r="B3586" s="27">
        <v>3583</v>
      </c>
      <c r="C3586" s="20" t="s">
        <v>4140</v>
      </c>
      <c r="D3586" s="20" t="s">
        <v>1</v>
      </c>
      <c r="E3586" s="20" t="s">
        <v>3796</v>
      </c>
      <c r="F3586" s="22">
        <v>44174</v>
      </c>
      <c r="G3586" s="22">
        <v>47826</v>
      </c>
      <c r="H3586" s="34">
        <v>1000</v>
      </c>
    </row>
    <row r="3587" spans="2:8" s="31" customFormat="1" x14ac:dyDescent="0.2">
      <c r="B3587" s="27">
        <v>3584</v>
      </c>
      <c r="C3587" s="20" t="s">
        <v>4193</v>
      </c>
      <c r="D3587" s="20" t="s">
        <v>1</v>
      </c>
      <c r="E3587" s="20" t="s">
        <v>3796</v>
      </c>
      <c r="F3587" s="22">
        <v>44195</v>
      </c>
      <c r="G3587" s="22">
        <v>47847</v>
      </c>
      <c r="H3587" s="34">
        <v>1000</v>
      </c>
    </row>
    <row r="3588" spans="2:8" s="31" customFormat="1" x14ac:dyDescent="0.2">
      <c r="B3588" s="27">
        <v>3585</v>
      </c>
      <c r="C3588" s="20" t="s">
        <v>4217</v>
      </c>
      <c r="D3588" s="20" t="s">
        <v>1</v>
      </c>
      <c r="E3588" s="20" t="s">
        <v>4218</v>
      </c>
      <c r="F3588" s="22">
        <v>44202</v>
      </c>
      <c r="G3588" s="22">
        <v>47854</v>
      </c>
      <c r="H3588" s="34">
        <v>600</v>
      </c>
    </row>
    <row r="3589" spans="2:8" s="31" customFormat="1" x14ac:dyDescent="0.2">
      <c r="B3589" s="27">
        <v>3586</v>
      </c>
      <c r="C3589" s="20" t="s">
        <v>4239</v>
      </c>
      <c r="D3589" s="20" t="s">
        <v>1</v>
      </c>
      <c r="E3589" s="20" t="s">
        <v>4240</v>
      </c>
      <c r="F3589" s="22">
        <v>44209</v>
      </c>
      <c r="G3589" s="22">
        <v>47861</v>
      </c>
      <c r="H3589" s="34">
        <v>1000</v>
      </c>
    </row>
    <row r="3590" spans="2:8" s="31" customFormat="1" x14ac:dyDescent="0.2">
      <c r="B3590" s="27">
        <v>3587</v>
      </c>
      <c r="C3590" s="20" t="s">
        <v>7545</v>
      </c>
      <c r="D3590" s="20" t="s">
        <v>1</v>
      </c>
      <c r="E3590" s="20" t="s">
        <v>7546</v>
      </c>
      <c r="F3590" s="22">
        <v>45315</v>
      </c>
      <c r="G3590" s="22">
        <v>47872</v>
      </c>
      <c r="H3590" s="34">
        <v>500</v>
      </c>
    </row>
    <row r="3591" spans="2:8" s="31" customFormat="1" x14ac:dyDescent="0.2">
      <c r="B3591" s="27">
        <v>3588</v>
      </c>
      <c r="C3591" s="20" t="s">
        <v>4277</v>
      </c>
      <c r="D3591" s="20" t="s">
        <v>1</v>
      </c>
      <c r="E3591" s="20" t="s">
        <v>4240</v>
      </c>
      <c r="F3591" s="22">
        <v>44223</v>
      </c>
      <c r="G3591" s="22">
        <v>47875</v>
      </c>
      <c r="H3591" s="34">
        <v>500</v>
      </c>
    </row>
    <row r="3592" spans="2:8" s="31" customFormat="1" x14ac:dyDescent="0.2">
      <c r="B3592" s="27">
        <v>3589</v>
      </c>
      <c r="C3592" s="20" t="s">
        <v>4302</v>
      </c>
      <c r="D3592" s="20" t="s">
        <v>1</v>
      </c>
      <c r="E3592" s="20" t="s">
        <v>4303</v>
      </c>
      <c r="F3592" s="22">
        <v>44230</v>
      </c>
      <c r="G3592" s="22">
        <v>47882</v>
      </c>
      <c r="H3592" s="34">
        <v>1000</v>
      </c>
    </row>
    <row r="3593" spans="2:8" s="31" customFormat="1" x14ac:dyDescent="0.2">
      <c r="B3593" s="27">
        <v>3590</v>
      </c>
      <c r="C3593" s="20" t="s">
        <v>4326</v>
      </c>
      <c r="D3593" s="20" t="s">
        <v>1</v>
      </c>
      <c r="E3593" s="20" t="s">
        <v>4327</v>
      </c>
      <c r="F3593" s="22">
        <v>44237</v>
      </c>
      <c r="G3593" s="22">
        <v>47889</v>
      </c>
      <c r="H3593" s="34">
        <v>1000</v>
      </c>
    </row>
    <row r="3594" spans="2:8" s="31" customFormat="1" x14ac:dyDescent="0.2">
      <c r="B3594" s="27">
        <v>3591</v>
      </c>
      <c r="C3594" s="20" t="s">
        <v>4350</v>
      </c>
      <c r="D3594" s="20" t="s">
        <v>1</v>
      </c>
      <c r="E3594" s="20" t="s">
        <v>4351</v>
      </c>
      <c r="F3594" s="22">
        <v>44244</v>
      </c>
      <c r="G3594" s="22">
        <v>47896</v>
      </c>
      <c r="H3594" s="34">
        <v>1500</v>
      </c>
    </row>
    <row r="3595" spans="2:8" s="31" customFormat="1" x14ac:dyDescent="0.2">
      <c r="B3595" s="27">
        <v>3592</v>
      </c>
      <c r="C3595" s="20" t="s">
        <v>4418</v>
      </c>
      <c r="D3595" s="20" t="s">
        <v>1</v>
      </c>
      <c r="E3595" s="20" t="s">
        <v>4419</v>
      </c>
      <c r="F3595" s="22">
        <v>44258</v>
      </c>
      <c r="G3595" s="22">
        <v>47910</v>
      </c>
      <c r="H3595" s="34">
        <v>1000</v>
      </c>
    </row>
    <row r="3596" spans="2:8" s="31" customFormat="1" x14ac:dyDescent="0.2">
      <c r="B3596" s="27">
        <v>3593</v>
      </c>
      <c r="C3596" s="20" t="s">
        <v>4448</v>
      </c>
      <c r="D3596" s="20" t="s">
        <v>1</v>
      </c>
      <c r="E3596" s="20" t="s">
        <v>4449</v>
      </c>
      <c r="F3596" s="22">
        <v>44265</v>
      </c>
      <c r="G3596" s="22">
        <v>47917</v>
      </c>
      <c r="H3596" s="34">
        <v>1310</v>
      </c>
    </row>
    <row r="3597" spans="2:8" s="31" customFormat="1" x14ac:dyDescent="0.2">
      <c r="B3597" s="27">
        <v>3594</v>
      </c>
      <c r="C3597" s="20" t="s">
        <v>4478</v>
      </c>
      <c r="D3597" s="20" t="s">
        <v>1</v>
      </c>
      <c r="E3597" s="20" t="s">
        <v>4419</v>
      </c>
      <c r="F3597" s="22">
        <v>44272</v>
      </c>
      <c r="G3597" s="22">
        <v>47924</v>
      </c>
      <c r="H3597" s="34">
        <v>1638</v>
      </c>
    </row>
    <row r="3598" spans="2:8" s="31" customFormat="1" x14ac:dyDescent="0.2">
      <c r="B3598" s="27">
        <v>3595</v>
      </c>
      <c r="C3598" s="20" t="s">
        <v>4538</v>
      </c>
      <c r="D3598" s="20" t="s">
        <v>1</v>
      </c>
      <c r="E3598" s="20" t="s">
        <v>4539</v>
      </c>
      <c r="F3598" s="22">
        <v>44295</v>
      </c>
      <c r="G3598" s="22">
        <v>47947</v>
      </c>
      <c r="H3598" s="34">
        <v>1000</v>
      </c>
    </row>
    <row r="3599" spans="2:8" s="31" customFormat="1" x14ac:dyDescent="0.2">
      <c r="B3599" s="27">
        <v>3596</v>
      </c>
      <c r="C3599" s="20" t="s">
        <v>4542</v>
      </c>
      <c r="D3599" s="20" t="s">
        <v>1</v>
      </c>
      <c r="E3599" s="20" t="s">
        <v>4543</v>
      </c>
      <c r="F3599" s="22">
        <v>44302</v>
      </c>
      <c r="G3599" s="22">
        <v>47954</v>
      </c>
      <c r="H3599" s="34">
        <v>1000</v>
      </c>
    </row>
    <row r="3600" spans="2:8" s="31" customFormat="1" x14ac:dyDescent="0.2">
      <c r="B3600" s="27">
        <v>3597</v>
      </c>
      <c r="C3600" s="20" t="s">
        <v>4550</v>
      </c>
      <c r="D3600" s="20" t="s">
        <v>1</v>
      </c>
      <c r="E3600" s="20" t="s">
        <v>4551</v>
      </c>
      <c r="F3600" s="22">
        <v>44306</v>
      </c>
      <c r="G3600" s="22">
        <v>47958</v>
      </c>
      <c r="H3600" s="34">
        <v>1000</v>
      </c>
    </row>
    <row r="3601" spans="2:8" s="31" customFormat="1" x14ac:dyDescent="0.2">
      <c r="B3601" s="27">
        <v>3598</v>
      </c>
      <c r="C3601" s="20" t="s">
        <v>4564</v>
      </c>
      <c r="D3601" s="20" t="s">
        <v>1</v>
      </c>
      <c r="E3601" s="20" t="s">
        <v>4543</v>
      </c>
      <c r="F3601" s="22">
        <v>44321</v>
      </c>
      <c r="G3601" s="22">
        <v>47973</v>
      </c>
      <c r="H3601" s="34">
        <v>1500</v>
      </c>
    </row>
    <row r="3602" spans="2:8" s="31" customFormat="1" x14ac:dyDescent="0.2">
      <c r="B3602" s="27">
        <v>3599</v>
      </c>
      <c r="C3602" s="20" t="s">
        <v>4587</v>
      </c>
      <c r="D3602" s="20" t="s">
        <v>1</v>
      </c>
      <c r="E3602" s="20" t="s">
        <v>4588</v>
      </c>
      <c r="F3602" s="22">
        <v>44328</v>
      </c>
      <c r="G3602" s="22">
        <v>47980</v>
      </c>
      <c r="H3602" s="34">
        <v>500</v>
      </c>
    </row>
    <row r="3603" spans="2:8" s="31" customFormat="1" x14ac:dyDescent="0.2">
      <c r="B3603" s="27">
        <v>3600</v>
      </c>
      <c r="C3603" s="20" t="s">
        <v>4616</v>
      </c>
      <c r="D3603" s="20" t="s">
        <v>1</v>
      </c>
      <c r="E3603" s="20" t="s">
        <v>4617</v>
      </c>
      <c r="F3603" s="22">
        <v>44341</v>
      </c>
      <c r="G3603" s="22">
        <v>47993</v>
      </c>
      <c r="H3603" s="34">
        <v>1000</v>
      </c>
    </row>
    <row r="3604" spans="2:8" s="31" customFormat="1" x14ac:dyDescent="0.2">
      <c r="B3604" s="27">
        <v>3601</v>
      </c>
      <c r="C3604" s="20" t="s">
        <v>4641</v>
      </c>
      <c r="D3604" s="20" t="s">
        <v>1</v>
      </c>
      <c r="E3604" s="20" t="s">
        <v>4642</v>
      </c>
      <c r="F3604" s="22">
        <v>44349</v>
      </c>
      <c r="G3604" s="22">
        <v>48001</v>
      </c>
      <c r="H3604" s="34">
        <v>1000</v>
      </c>
    </row>
    <row r="3605" spans="2:8" s="31" customFormat="1" x14ac:dyDescent="0.2">
      <c r="B3605" s="27">
        <v>3602</v>
      </c>
      <c r="C3605" s="20" t="s">
        <v>4661</v>
      </c>
      <c r="D3605" s="20" t="s">
        <v>1</v>
      </c>
      <c r="E3605" s="20" t="s">
        <v>4662</v>
      </c>
      <c r="F3605" s="22">
        <v>44356</v>
      </c>
      <c r="G3605" s="22">
        <v>48008</v>
      </c>
      <c r="H3605" s="34">
        <v>1000</v>
      </c>
    </row>
    <row r="3606" spans="2:8" s="31" customFormat="1" x14ac:dyDescent="0.2">
      <c r="B3606" s="27">
        <v>3603</v>
      </c>
      <c r="C3606" s="20" t="s">
        <v>4679</v>
      </c>
      <c r="D3606" s="20" t="s">
        <v>1</v>
      </c>
      <c r="E3606" s="20" t="s">
        <v>4642</v>
      </c>
      <c r="F3606" s="22">
        <v>44363</v>
      </c>
      <c r="G3606" s="22">
        <v>48015</v>
      </c>
      <c r="H3606" s="34">
        <v>750</v>
      </c>
    </row>
    <row r="3607" spans="2:8" s="31" customFormat="1" x14ac:dyDescent="0.2">
      <c r="B3607" s="27">
        <v>3604</v>
      </c>
      <c r="C3607" s="20" t="s">
        <v>2587</v>
      </c>
      <c r="D3607" s="20" t="s">
        <v>1</v>
      </c>
      <c r="E3607" s="20" t="s">
        <v>2588</v>
      </c>
      <c r="F3607" s="22">
        <v>43642</v>
      </c>
      <c r="G3607" s="22">
        <v>48025</v>
      </c>
      <c r="H3607" s="34">
        <v>1000</v>
      </c>
    </row>
    <row r="3608" spans="2:8" s="31" customFormat="1" x14ac:dyDescent="0.2">
      <c r="B3608" s="27">
        <v>3605</v>
      </c>
      <c r="C3608" s="20" t="s">
        <v>4731</v>
      </c>
      <c r="D3608" s="20" t="s">
        <v>1</v>
      </c>
      <c r="E3608" s="20" t="s">
        <v>4732</v>
      </c>
      <c r="F3608" s="22">
        <v>44377</v>
      </c>
      <c r="G3608" s="22">
        <v>48029</v>
      </c>
      <c r="H3608" s="34">
        <v>500</v>
      </c>
    </row>
    <row r="3609" spans="2:8" s="31" customFormat="1" x14ac:dyDescent="0.2">
      <c r="B3609" s="27">
        <v>3606</v>
      </c>
      <c r="C3609" s="20" t="s">
        <v>4762</v>
      </c>
      <c r="D3609" s="20" t="s">
        <v>1</v>
      </c>
      <c r="E3609" s="20" t="s">
        <v>4763</v>
      </c>
      <c r="F3609" s="22">
        <v>44384</v>
      </c>
      <c r="G3609" s="22">
        <v>48036</v>
      </c>
      <c r="H3609" s="34">
        <v>1000</v>
      </c>
    </row>
    <row r="3610" spans="2:8" s="31" customFormat="1" x14ac:dyDescent="0.2">
      <c r="B3610" s="27">
        <v>3607</v>
      </c>
      <c r="C3610" s="20" t="s">
        <v>4784</v>
      </c>
      <c r="D3610" s="20" t="s">
        <v>1</v>
      </c>
      <c r="E3610" s="20" t="s">
        <v>4785</v>
      </c>
      <c r="F3610" s="22">
        <v>44391</v>
      </c>
      <c r="G3610" s="22">
        <v>48043</v>
      </c>
      <c r="H3610" s="34">
        <v>600</v>
      </c>
    </row>
    <row r="3611" spans="2:8" s="31" customFormat="1" x14ac:dyDescent="0.2">
      <c r="B3611" s="27">
        <v>3608</v>
      </c>
      <c r="C3611" s="20" t="s">
        <v>4887</v>
      </c>
      <c r="D3611" s="20" t="s">
        <v>1</v>
      </c>
      <c r="E3611" s="20" t="s">
        <v>4732</v>
      </c>
      <c r="F3611" s="22">
        <v>44440</v>
      </c>
      <c r="G3611" s="22">
        <v>48092</v>
      </c>
      <c r="H3611" s="34">
        <v>1500</v>
      </c>
    </row>
    <row r="3612" spans="2:8" s="31" customFormat="1" x14ac:dyDescent="0.2">
      <c r="B3612" s="27">
        <v>3609</v>
      </c>
      <c r="C3612" s="20" t="s">
        <v>4903</v>
      </c>
      <c r="D3612" s="20" t="s">
        <v>1</v>
      </c>
      <c r="E3612" s="20" t="s">
        <v>4904</v>
      </c>
      <c r="F3612" s="22">
        <v>44447</v>
      </c>
      <c r="G3612" s="22">
        <v>48099</v>
      </c>
      <c r="H3612" s="34">
        <v>1000</v>
      </c>
    </row>
    <row r="3613" spans="2:8" s="31" customFormat="1" x14ac:dyDescent="0.2">
      <c r="B3613" s="27">
        <v>3610</v>
      </c>
      <c r="C3613" s="20" t="s">
        <v>4943</v>
      </c>
      <c r="D3613" s="20" t="s">
        <v>1</v>
      </c>
      <c r="E3613" s="20" t="s">
        <v>4588</v>
      </c>
      <c r="F3613" s="22">
        <v>44461</v>
      </c>
      <c r="G3613" s="22">
        <v>48113</v>
      </c>
      <c r="H3613" s="34">
        <v>1000</v>
      </c>
    </row>
    <row r="3614" spans="2:8" s="31" customFormat="1" x14ac:dyDescent="0.2">
      <c r="B3614" s="27">
        <v>3611</v>
      </c>
      <c r="C3614" s="20" t="s">
        <v>5003</v>
      </c>
      <c r="D3614" s="20" t="s">
        <v>1</v>
      </c>
      <c r="E3614" s="20" t="s">
        <v>4732</v>
      </c>
      <c r="F3614" s="22">
        <v>44475</v>
      </c>
      <c r="G3614" s="22">
        <v>48127</v>
      </c>
      <c r="H3614" s="34">
        <v>1000</v>
      </c>
    </row>
    <row r="3615" spans="2:8" s="31" customFormat="1" x14ac:dyDescent="0.2">
      <c r="B3615" s="27">
        <v>3612</v>
      </c>
      <c r="C3615" s="20" t="s">
        <v>5023</v>
      </c>
      <c r="D3615" s="20" t="s">
        <v>1</v>
      </c>
      <c r="E3615" s="20" t="s">
        <v>5024</v>
      </c>
      <c r="F3615" s="22">
        <v>44482</v>
      </c>
      <c r="G3615" s="22">
        <v>48134</v>
      </c>
      <c r="H3615" s="34">
        <v>1000</v>
      </c>
    </row>
    <row r="3616" spans="2:8" s="31" customFormat="1" x14ac:dyDescent="0.2">
      <c r="B3616" s="27">
        <v>3613</v>
      </c>
      <c r="C3616" s="20" t="s">
        <v>5051</v>
      </c>
      <c r="D3616" s="20" t="s">
        <v>1</v>
      </c>
      <c r="E3616" s="20" t="s">
        <v>5052</v>
      </c>
      <c r="F3616" s="22">
        <v>44496</v>
      </c>
      <c r="G3616" s="22">
        <v>48148</v>
      </c>
      <c r="H3616" s="34">
        <v>1000</v>
      </c>
    </row>
    <row r="3617" spans="2:8" s="31" customFormat="1" x14ac:dyDescent="0.2">
      <c r="B3617" s="27">
        <v>3614</v>
      </c>
      <c r="C3617" s="20" t="s">
        <v>5068</v>
      </c>
      <c r="D3617" s="20" t="s">
        <v>1</v>
      </c>
      <c r="E3617" s="20" t="s">
        <v>5024</v>
      </c>
      <c r="F3617" s="22">
        <v>44502</v>
      </c>
      <c r="G3617" s="22">
        <v>48154</v>
      </c>
      <c r="H3617" s="34">
        <v>1000</v>
      </c>
    </row>
    <row r="3618" spans="2:8" s="31" customFormat="1" x14ac:dyDescent="0.2">
      <c r="B3618" s="27">
        <v>3615</v>
      </c>
      <c r="C3618" s="20" t="s">
        <v>5078</v>
      </c>
      <c r="D3618" s="20" t="s">
        <v>1</v>
      </c>
      <c r="E3618" s="20" t="s">
        <v>5079</v>
      </c>
      <c r="F3618" s="22">
        <v>44510</v>
      </c>
      <c r="G3618" s="22">
        <v>48162</v>
      </c>
      <c r="H3618" s="34">
        <v>500</v>
      </c>
    </row>
    <row r="3619" spans="2:8" s="31" customFormat="1" x14ac:dyDescent="0.2">
      <c r="B3619" s="27">
        <v>3616</v>
      </c>
      <c r="C3619" s="20" t="s">
        <v>5114</v>
      </c>
      <c r="D3619" s="20" t="s">
        <v>1</v>
      </c>
      <c r="E3619" s="20" t="s">
        <v>4642</v>
      </c>
      <c r="F3619" s="22">
        <v>44531</v>
      </c>
      <c r="G3619" s="22">
        <v>48183</v>
      </c>
      <c r="H3619" s="34">
        <v>1000</v>
      </c>
    </row>
    <row r="3620" spans="2:8" s="31" customFormat="1" x14ac:dyDescent="0.2">
      <c r="B3620" s="27">
        <v>3617</v>
      </c>
      <c r="C3620" s="20" t="s">
        <v>5182</v>
      </c>
      <c r="D3620" s="20" t="s">
        <v>1</v>
      </c>
      <c r="E3620" s="20" t="s">
        <v>5183</v>
      </c>
      <c r="F3620" s="22">
        <v>44559</v>
      </c>
      <c r="G3620" s="22">
        <v>48211</v>
      </c>
      <c r="H3620" s="34">
        <v>1500</v>
      </c>
    </row>
    <row r="3621" spans="2:8" s="31" customFormat="1" x14ac:dyDescent="0.2">
      <c r="B3621" s="27">
        <v>3618</v>
      </c>
      <c r="C3621" s="21" t="s">
        <v>10398</v>
      </c>
      <c r="D3621" s="21" t="s">
        <v>1</v>
      </c>
      <c r="E3621" s="21" t="s">
        <v>10399</v>
      </c>
      <c r="F3621" s="23">
        <v>46022</v>
      </c>
      <c r="G3621" s="23">
        <v>48213</v>
      </c>
      <c r="H3621" s="35">
        <v>1000</v>
      </c>
    </row>
    <row r="3622" spans="2:8" s="31" customFormat="1" x14ac:dyDescent="0.2">
      <c r="B3622" s="27">
        <v>3619</v>
      </c>
      <c r="C3622" s="20" t="s">
        <v>5233</v>
      </c>
      <c r="D3622" s="20" t="s">
        <v>1</v>
      </c>
      <c r="E3622" s="20" t="s">
        <v>5234</v>
      </c>
      <c r="F3622" s="22">
        <v>44573</v>
      </c>
      <c r="G3622" s="22">
        <v>48225</v>
      </c>
      <c r="H3622" s="34">
        <v>1500</v>
      </c>
    </row>
    <row r="3623" spans="2:8" s="31" customFormat="1" x14ac:dyDescent="0.2">
      <c r="B3623" s="27">
        <v>3620</v>
      </c>
      <c r="C3623" s="20" t="s">
        <v>5275</v>
      </c>
      <c r="D3623" s="20" t="s">
        <v>1</v>
      </c>
      <c r="E3623" s="20" t="s">
        <v>5276</v>
      </c>
      <c r="F3623" s="22">
        <v>44586</v>
      </c>
      <c r="G3623" s="22">
        <v>48238</v>
      </c>
      <c r="H3623" s="34">
        <v>1500</v>
      </c>
    </row>
    <row r="3624" spans="2:8" s="31" customFormat="1" x14ac:dyDescent="0.2">
      <c r="B3624" s="27">
        <v>3621</v>
      </c>
      <c r="C3624" s="20" t="s">
        <v>5295</v>
      </c>
      <c r="D3624" s="20" t="s">
        <v>1</v>
      </c>
      <c r="E3624" s="20" t="s">
        <v>5296</v>
      </c>
      <c r="F3624" s="22">
        <v>44594</v>
      </c>
      <c r="G3624" s="22">
        <v>48246</v>
      </c>
      <c r="H3624" s="34">
        <v>750</v>
      </c>
    </row>
    <row r="3625" spans="2:8" s="31" customFormat="1" x14ac:dyDescent="0.2">
      <c r="B3625" s="27">
        <v>3622</v>
      </c>
      <c r="C3625" s="20" t="s">
        <v>5317</v>
      </c>
      <c r="D3625" s="20" t="s">
        <v>1</v>
      </c>
      <c r="E3625" s="20" t="s">
        <v>5276</v>
      </c>
      <c r="F3625" s="22">
        <v>44601</v>
      </c>
      <c r="G3625" s="22">
        <v>48253</v>
      </c>
      <c r="H3625" s="34">
        <v>1000</v>
      </c>
    </row>
    <row r="3626" spans="2:8" s="31" customFormat="1" x14ac:dyDescent="0.2">
      <c r="B3626" s="27">
        <v>3623</v>
      </c>
      <c r="C3626" s="20" t="s">
        <v>5339</v>
      </c>
      <c r="D3626" s="20" t="s">
        <v>1</v>
      </c>
      <c r="E3626" s="20" t="s">
        <v>5340</v>
      </c>
      <c r="F3626" s="22">
        <v>44608</v>
      </c>
      <c r="G3626" s="22">
        <v>48260</v>
      </c>
      <c r="H3626" s="34">
        <v>1000</v>
      </c>
    </row>
    <row r="3627" spans="2:8" s="31" customFormat="1" x14ac:dyDescent="0.2">
      <c r="B3627" s="27">
        <v>3624</v>
      </c>
      <c r="C3627" s="20" t="s">
        <v>5376</v>
      </c>
      <c r="D3627" s="20" t="s">
        <v>1</v>
      </c>
      <c r="E3627" s="20" t="s">
        <v>5377</v>
      </c>
      <c r="F3627" s="22">
        <v>44622</v>
      </c>
      <c r="G3627" s="22">
        <v>48275</v>
      </c>
      <c r="H3627" s="34">
        <v>1000</v>
      </c>
    </row>
    <row r="3628" spans="2:8" s="31" customFormat="1" x14ac:dyDescent="0.2">
      <c r="B3628" s="27">
        <v>3625</v>
      </c>
      <c r="C3628" s="20" t="s">
        <v>5419</v>
      </c>
      <c r="D3628" s="20" t="s">
        <v>1</v>
      </c>
      <c r="E3628" s="20" t="s">
        <v>1243</v>
      </c>
      <c r="F3628" s="22">
        <v>44636</v>
      </c>
      <c r="G3628" s="22">
        <v>48289</v>
      </c>
      <c r="H3628" s="34">
        <v>500</v>
      </c>
    </row>
    <row r="3629" spans="2:8" s="31" customFormat="1" x14ac:dyDescent="0.2">
      <c r="B3629" s="27">
        <v>3626</v>
      </c>
      <c r="C3629" s="20" t="s">
        <v>5442</v>
      </c>
      <c r="D3629" s="20" t="s">
        <v>1</v>
      </c>
      <c r="E3629" s="20" t="s">
        <v>5276</v>
      </c>
      <c r="F3629" s="22">
        <v>44643</v>
      </c>
      <c r="G3629" s="22">
        <v>48296</v>
      </c>
      <c r="H3629" s="34">
        <v>1000</v>
      </c>
    </row>
    <row r="3630" spans="2:8" s="31" customFormat="1" x14ac:dyDescent="0.2">
      <c r="B3630" s="27">
        <v>3627</v>
      </c>
      <c r="C3630" s="20" t="s">
        <v>5473</v>
      </c>
      <c r="D3630" s="20" t="s">
        <v>1</v>
      </c>
      <c r="E3630" s="20" t="s">
        <v>5474</v>
      </c>
      <c r="F3630" s="22">
        <v>44650</v>
      </c>
      <c r="G3630" s="22">
        <v>48303</v>
      </c>
      <c r="H3630" s="34">
        <v>1000</v>
      </c>
    </row>
    <row r="3631" spans="2:8" s="31" customFormat="1" x14ac:dyDescent="0.2">
      <c r="B3631" s="27">
        <v>3628</v>
      </c>
      <c r="C3631" s="20" t="s">
        <v>3386</v>
      </c>
      <c r="D3631" s="20" t="s">
        <v>1</v>
      </c>
      <c r="E3631" s="20" t="s">
        <v>3387</v>
      </c>
      <c r="F3631" s="22">
        <v>43921</v>
      </c>
      <c r="G3631" s="22">
        <v>48304</v>
      </c>
      <c r="H3631" s="34">
        <f>1000+1000</f>
        <v>2000</v>
      </c>
    </row>
    <row r="3632" spans="2:8" s="31" customFormat="1" x14ac:dyDescent="0.2">
      <c r="B3632" s="27">
        <v>3629</v>
      </c>
      <c r="C3632" s="20" t="s">
        <v>5536</v>
      </c>
      <c r="D3632" s="20" t="s">
        <v>1</v>
      </c>
      <c r="E3632" s="20" t="s">
        <v>5537</v>
      </c>
      <c r="F3632" s="22">
        <v>44699</v>
      </c>
      <c r="G3632" s="22">
        <v>48352</v>
      </c>
      <c r="H3632" s="34">
        <f>1000+500</f>
        <v>1500</v>
      </c>
    </row>
    <row r="3633" spans="2:8" s="31" customFormat="1" x14ac:dyDescent="0.2">
      <c r="B3633" s="27">
        <v>3630</v>
      </c>
      <c r="C3633" s="20" t="s">
        <v>8094</v>
      </c>
      <c r="D3633" s="20" t="s">
        <v>1</v>
      </c>
      <c r="E3633" s="20" t="s">
        <v>8095</v>
      </c>
      <c r="F3633" s="22">
        <v>45434</v>
      </c>
      <c r="G3633" s="22">
        <v>48356</v>
      </c>
      <c r="H3633" s="34">
        <f>750+1500</f>
        <v>2250</v>
      </c>
    </row>
    <row r="3634" spans="2:8" s="31" customFormat="1" x14ac:dyDescent="0.2">
      <c r="B3634" s="27">
        <v>3631</v>
      </c>
      <c r="C3634" s="20" t="s">
        <v>5616</v>
      </c>
      <c r="D3634" s="20" t="s">
        <v>1</v>
      </c>
      <c r="E3634" s="20" t="s">
        <v>5617</v>
      </c>
      <c r="F3634" s="22">
        <v>44734</v>
      </c>
      <c r="G3634" s="22">
        <v>48387</v>
      </c>
      <c r="H3634" s="34">
        <f>1000+750</f>
        <v>1750</v>
      </c>
    </row>
    <row r="3635" spans="2:8" s="31" customFormat="1" x14ac:dyDescent="0.2">
      <c r="B3635" s="27">
        <v>3632</v>
      </c>
      <c r="C3635" s="20" t="s">
        <v>4700</v>
      </c>
      <c r="D3635" s="20" t="s">
        <v>1</v>
      </c>
      <c r="E3635" s="20" t="s">
        <v>4701</v>
      </c>
      <c r="F3635" s="22">
        <v>44370</v>
      </c>
      <c r="G3635" s="22">
        <v>48388</v>
      </c>
      <c r="H3635" s="34">
        <v>1000</v>
      </c>
    </row>
    <row r="3636" spans="2:8" s="31" customFormat="1" x14ac:dyDescent="0.2">
      <c r="B3636" s="27">
        <v>3633</v>
      </c>
      <c r="C3636" s="20" t="s">
        <v>1242</v>
      </c>
      <c r="D3636" s="20" t="s">
        <v>1</v>
      </c>
      <c r="E3636" s="20" t="s">
        <v>1243</v>
      </c>
      <c r="F3636" s="22">
        <v>42942</v>
      </c>
      <c r="G3636" s="22">
        <v>48421</v>
      </c>
      <c r="H3636" s="34">
        <v>500</v>
      </c>
    </row>
    <row r="3637" spans="2:8" s="31" customFormat="1" x14ac:dyDescent="0.2">
      <c r="B3637" s="27">
        <v>3634</v>
      </c>
      <c r="C3637" s="20" t="s">
        <v>5731</v>
      </c>
      <c r="D3637" s="20" t="s">
        <v>1</v>
      </c>
      <c r="E3637" s="20" t="s">
        <v>5732</v>
      </c>
      <c r="F3637" s="22">
        <v>44769</v>
      </c>
      <c r="G3637" s="22">
        <v>48422</v>
      </c>
      <c r="H3637" s="34">
        <v>1000</v>
      </c>
    </row>
    <row r="3638" spans="2:8" s="31" customFormat="1" x14ac:dyDescent="0.2">
      <c r="B3638" s="27">
        <v>3635</v>
      </c>
      <c r="C3638" s="20" t="s">
        <v>5772</v>
      </c>
      <c r="D3638" s="20" t="s">
        <v>1</v>
      </c>
      <c r="E3638" s="20" t="s">
        <v>5773</v>
      </c>
      <c r="F3638" s="22">
        <v>44776</v>
      </c>
      <c r="G3638" s="22">
        <v>48429</v>
      </c>
      <c r="H3638" s="34">
        <v>1000</v>
      </c>
    </row>
    <row r="3639" spans="2:8" s="31" customFormat="1" x14ac:dyDescent="0.2">
      <c r="B3639" s="27">
        <v>3636</v>
      </c>
      <c r="C3639" s="20" t="s">
        <v>1269</v>
      </c>
      <c r="D3639" s="20" t="s">
        <v>1</v>
      </c>
      <c r="E3639" s="20" t="s">
        <v>1270</v>
      </c>
      <c r="F3639" s="22">
        <v>42956</v>
      </c>
      <c r="G3639" s="22">
        <v>48435</v>
      </c>
      <c r="H3639" s="34">
        <v>500</v>
      </c>
    </row>
    <row r="3640" spans="2:8" s="31" customFormat="1" x14ac:dyDescent="0.2">
      <c r="B3640" s="27">
        <v>3637</v>
      </c>
      <c r="C3640" s="20" t="s">
        <v>5796</v>
      </c>
      <c r="D3640" s="20" t="s">
        <v>1</v>
      </c>
      <c r="E3640" s="20" t="s">
        <v>5797</v>
      </c>
      <c r="F3640" s="22">
        <v>44783</v>
      </c>
      <c r="G3640" s="22">
        <v>48436</v>
      </c>
      <c r="H3640" s="34">
        <v>1000</v>
      </c>
    </row>
    <row r="3641" spans="2:8" s="31" customFormat="1" x14ac:dyDescent="0.2">
      <c r="B3641" s="27">
        <v>3638</v>
      </c>
      <c r="C3641" s="20" t="s">
        <v>9339</v>
      </c>
      <c r="D3641" s="20" t="s">
        <v>1</v>
      </c>
      <c r="E3641" s="20" t="s">
        <v>9340</v>
      </c>
      <c r="F3641" s="22">
        <v>45742</v>
      </c>
      <c r="G3641" s="22">
        <v>48483</v>
      </c>
      <c r="H3641" s="34">
        <v>1000</v>
      </c>
    </row>
    <row r="3642" spans="2:8" s="31" customFormat="1" x14ac:dyDescent="0.2">
      <c r="B3642" s="27">
        <v>3639</v>
      </c>
      <c r="C3642" s="20" t="s">
        <v>5922</v>
      </c>
      <c r="D3642" s="20" t="s">
        <v>1</v>
      </c>
      <c r="E3642" s="20" t="s">
        <v>5923</v>
      </c>
      <c r="F3642" s="22">
        <v>44832</v>
      </c>
      <c r="G3642" s="22">
        <v>48485</v>
      </c>
      <c r="H3642" s="34">
        <f>1000+765.004</f>
        <v>1765.0039999999999</v>
      </c>
    </row>
    <row r="3643" spans="2:8" s="31" customFormat="1" x14ac:dyDescent="0.2">
      <c r="B3643" s="27">
        <v>3640</v>
      </c>
      <c r="C3643" s="20" t="s">
        <v>5944</v>
      </c>
      <c r="D3643" s="20" t="s">
        <v>1</v>
      </c>
      <c r="E3643" s="20" t="s">
        <v>5945</v>
      </c>
      <c r="F3643" s="22">
        <v>44838</v>
      </c>
      <c r="G3643" s="22">
        <v>48491</v>
      </c>
      <c r="H3643" s="34">
        <v>1000</v>
      </c>
    </row>
    <row r="3644" spans="2:8" s="31" customFormat="1" x14ac:dyDescent="0.2">
      <c r="B3644" s="27">
        <v>3641</v>
      </c>
      <c r="C3644" s="20" t="s">
        <v>6009</v>
      </c>
      <c r="D3644" s="20" t="s">
        <v>1</v>
      </c>
      <c r="E3644" s="20" t="s">
        <v>6010</v>
      </c>
      <c r="F3644" s="22">
        <v>44861</v>
      </c>
      <c r="G3644" s="22">
        <v>48514</v>
      </c>
      <c r="H3644" s="34">
        <v>1500</v>
      </c>
    </row>
    <row r="3645" spans="2:8" s="31" customFormat="1" x14ac:dyDescent="0.2">
      <c r="B3645" s="27">
        <v>3642</v>
      </c>
      <c r="C3645" s="20" t="s">
        <v>6035</v>
      </c>
      <c r="D3645" s="20" t="s">
        <v>1</v>
      </c>
      <c r="E3645" s="20" t="s">
        <v>6036</v>
      </c>
      <c r="F3645" s="22">
        <v>44867</v>
      </c>
      <c r="G3645" s="22">
        <v>48520</v>
      </c>
      <c r="H3645" s="34">
        <f>1000+1000</f>
        <v>2000</v>
      </c>
    </row>
    <row r="3646" spans="2:8" s="31" customFormat="1" x14ac:dyDescent="0.2">
      <c r="B3646" s="27">
        <v>3643</v>
      </c>
      <c r="C3646" s="20" t="s">
        <v>6197</v>
      </c>
      <c r="D3646" s="20" t="s">
        <v>1</v>
      </c>
      <c r="E3646" s="20" t="s">
        <v>6198</v>
      </c>
      <c r="F3646" s="22">
        <v>44923</v>
      </c>
      <c r="G3646" s="22">
        <v>48576</v>
      </c>
      <c r="H3646" s="34">
        <f>1251+1250</f>
        <v>2501</v>
      </c>
    </row>
    <row r="3647" spans="2:8" s="31" customFormat="1" x14ac:dyDescent="0.2">
      <c r="B3647" s="27">
        <v>3644</v>
      </c>
      <c r="C3647" s="20" t="s">
        <v>6280</v>
      </c>
      <c r="D3647" s="20" t="s">
        <v>1</v>
      </c>
      <c r="E3647" s="20" t="s">
        <v>6281</v>
      </c>
      <c r="F3647" s="22">
        <v>44951</v>
      </c>
      <c r="G3647" s="22">
        <v>48604</v>
      </c>
      <c r="H3647" s="34">
        <f>500+500+1000</f>
        <v>2000</v>
      </c>
    </row>
    <row r="3648" spans="2:8" s="31" customFormat="1" x14ac:dyDescent="0.2">
      <c r="B3648" s="27">
        <v>3645</v>
      </c>
      <c r="C3648" s="20" t="s">
        <v>7591</v>
      </c>
      <c r="D3648" s="20" t="s">
        <v>1</v>
      </c>
      <c r="E3648" s="20" t="s">
        <v>6314</v>
      </c>
      <c r="F3648" s="22">
        <v>45322</v>
      </c>
      <c r="G3648" s="22">
        <v>48610</v>
      </c>
      <c r="H3648" s="34">
        <v>1500</v>
      </c>
    </row>
    <row r="3649" spans="2:8" s="31" customFormat="1" x14ac:dyDescent="0.2">
      <c r="B3649" s="27">
        <v>3646</v>
      </c>
      <c r="C3649" s="20" t="s">
        <v>6313</v>
      </c>
      <c r="D3649" s="20" t="s">
        <v>1</v>
      </c>
      <c r="E3649" s="20" t="s">
        <v>6314</v>
      </c>
      <c r="F3649" s="22">
        <v>44958</v>
      </c>
      <c r="G3649" s="22">
        <v>48611</v>
      </c>
      <c r="H3649" s="34">
        <v>1000</v>
      </c>
    </row>
    <row r="3650" spans="2:8" s="31" customFormat="1" x14ac:dyDescent="0.2">
      <c r="B3650" s="27">
        <v>3647</v>
      </c>
      <c r="C3650" s="21" t="s">
        <v>10714</v>
      </c>
      <c r="D3650" s="21" t="s">
        <v>1</v>
      </c>
      <c r="E3650" s="21" t="s">
        <v>6859</v>
      </c>
      <c r="F3650" s="23">
        <v>46078</v>
      </c>
      <c r="G3650" s="23">
        <v>48635</v>
      </c>
      <c r="H3650" s="35">
        <v>2000</v>
      </c>
    </row>
    <row r="3651" spans="2:8" s="31" customFormat="1" x14ac:dyDescent="0.2">
      <c r="B3651" s="27">
        <v>3648</v>
      </c>
      <c r="C3651" s="20" t="s">
        <v>6519</v>
      </c>
      <c r="D3651" s="20" t="s">
        <v>1</v>
      </c>
      <c r="E3651" s="20" t="s">
        <v>6520</v>
      </c>
      <c r="F3651" s="22">
        <v>45008</v>
      </c>
      <c r="G3651" s="22">
        <v>48661</v>
      </c>
      <c r="H3651" s="34">
        <v>1000</v>
      </c>
    </row>
    <row r="3652" spans="2:8" s="31" customFormat="1" x14ac:dyDescent="0.2">
      <c r="B3652" s="27">
        <v>3649</v>
      </c>
      <c r="C3652" s="20" t="s">
        <v>7944</v>
      </c>
      <c r="D3652" s="20" t="s">
        <v>1</v>
      </c>
      <c r="E3652" s="20" t="s">
        <v>7945</v>
      </c>
      <c r="F3652" s="22">
        <v>45378</v>
      </c>
      <c r="G3652" s="22">
        <v>48665</v>
      </c>
      <c r="H3652" s="34">
        <v>996</v>
      </c>
    </row>
    <row r="3653" spans="2:8" s="31" customFormat="1" x14ac:dyDescent="0.2">
      <c r="B3653" s="27">
        <v>3650</v>
      </c>
      <c r="C3653" s="20" t="s">
        <v>6563</v>
      </c>
      <c r="D3653" s="20" t="s">
        <v>1</v>
      </c>
      <c r="E3653" s="20" t="s">
        <v>6564</v>
      </c>
      <c r="F3653" s="22">
        <v>45014</v>
      </c>
      <c r="G3653" s="22">
        <v>48667</v>
      </c>
      <c r="H3653" s="34">
        <v>2000</v>
      </c>
    </row>
    <row r="3654" spans="2:8" s="31" customFormat="1" x14ac:dyDescent="0.2">
      <c r="B3654" s="27">
        <v>3651</v>
      </c>
      <c r="C3654" s="20" t="s">
        <v>6603</v>
      </c>
      <c r="D3654" s="20" t="s">
        <v>1</v>
      </c>
      <c r="E3654" s="20" t="s">
        <v>6604</v>
      </c>
      <c r="F3654" s="22">
        <v>45035</v>
      </c>
      <c r="G3654" s="22">
        <v>48688</v>
      </c>
      <c r="H3654" s="34">
        <v>1500</v>
      </c>
    </row>
    <row r="3655" spans="2:8" s="31" customFormat="1" x14ac:dyDescent="0.2">
      <c r="B3655" s="27">
        <v>3652</v>
      </c>
      <c r="C3655" s="20" t="s">
        <v>6627</v>
      </c>
      <c r="D3655" s="20" t="s">
        <v>1</v>
      </c>
      <c r="E3655" s="20" t="s">
        <v>6628</v>
      </c>
      <c r="F3655" s="22">
        <v>45049</v>
      </c>
      <c r="G3655" s="22">
        <v>48702</v>
      </c>
      <c r="H3655" s="34">
        <v>1500</v>
      </c>
    </row>
    <row r="3656" spans="2:8" s="31" customFormat="1" x14ac:dyDescent="0.2">
      <c r="B3656" s="27">
        <v>3653</v>
      </c>
      <c r="C3656" s="20" t="s">
        <v>6688</v>
      </c>
      <c r="D3656" s="20" t="s">
        <v>1</v>
      </c>
      <c r="E3656" s="20" t="s">
        <v>6689</v>
      </c>
      <c r="F3656" s="22">
        <v>45070</v>
      </c>
      <c r="G3656" s="22">
        <v>48723</v>
      </c>
      <c r="H3656" s="34">
        <v>500</v>
      </c>
    </row>
    <row r="3657" spans="2:8" s="31" customFormat="1" x14ac:dyDescent="0.2">
      <c r="B3657" s="27">
        <v>3654</v>
      </c>
      <c r="C3657" s="20" t="s">
        <v>6722</v>
      </c>
      <c r="D3657" s="20" t="s">
        <v>1</v>
      </c>
      <c r="E3657" s="20" t="s">
        <v>6723</v>
      </c>
      <c r="F3657" s="22">
        <v>45077</v>
      </c>
      <c r="G3657" s="22">
        <v>48730</v>
      </c>
      <c r="H3657" s="34">
        <v>1000</v>
      </c>
    </row>
    <row r="3658" spans="2:8" s="31" customFormat="1" x14ac:dyDescent="0.2">
      <c r="B3658" s="27">
        <v>3655</v>
      </c>
      <c r="C3658" s="20" t="s">
        <v>6757</v>
      </c>
      <c r="D3658" s="20" t="s">
        <v>1</v>
      </c>
      <c r="E3658" s="20" t="s">
        <v>6689</v>
      </c>
      <c r="F3658" s="22">
        <v>45084</v>
      </c>
      <c r="G3658" s="22">
        <v>48737</v>
      </c>
      <c r="H3658" s="34">
        <v>1000</v>
      </c>
    </row>
    <row r="3659" spans="2:8" s="31" customFormat="1" x14ac:dyDescent="0.2">
      <c r="B3659" s="27">
        <v>3656</v>
      </c>
      <c r="C3659" s="20" t="s">
        <v>8185</v>
      </c>
      <c r="D3659" s="20" t="s">
        <v>1</v>
      </c>
      <c r="E3659" s="20" t="s">
        <v>8186</v>
      </c>
      <c r="F3659" s="22">
        <v>45462</v>
      </c>
      <c r="G3659" s="22">
        <v>48749</v>
      </c>
      <c r="H3659" s="34">
        <v>2000</v>
      </c>
    </row>
    <row r="3660" spans="2:8" s="31" customFormat="1" x14ac:dyDescent="0.2">
      <c r="B3660" s="27">
        <v>3657</v>
      </c>
      <c r="C3660" s="20" t="s">
        <v>6858</v>
      </c>
      <c r="D3660" s="20" t="s">
        <v>1</v>
      </c>
      <c r="E3660" s="20" t="s">
        <v>6859</v>
      </c>
      <c r="F3660" s="22">
        <v>45112</v>
      </c>
      <c r="G3660" s="22">
        <v>48765</v>
      </c>
      <c r="H3660" s="34">
        <v>1000</v>
      </c>
    </row>
    <row r="3661" spans="2:8" s="31" customFormat="1" x14ac:dyDescent="0.2">
      <c r="B3661" s="27">
        <v>3658</v>
      </c>
      <c r="C3661" s="20" t="s">
        <v>6908</v>
      </c>
      <c r="D3661" s="20" t="s">
        <v>1</v>
      </c>
      <c r="E3661" s="20" t="s">
        <v>6909</v>
      </c>
      <c r="F3661" s="22">
        <v>45133</v>
      </c>
      <c r="G3661" s="22">
        <v>48786</v>
      </c>
      <c r="H3661" s="34">
        <v>1500</v>
      </c>
    </row>
    <row r="3662" spans="2:8" s="31" customFormat="1" x14ac:dyDescent="0.2">
      <c r="B3662" s="27">
        <v>3659</v>
      </c>
      <c r="C3662" s="20" t="s">
        <v>8437</v>
      </c>
      <c r="D3662" s="20" t="s">
        <v>1</v>
      </c>
      <c r="E3662" s="20" t="s">
        <v>8438</v>
      </c>
      <c r="F3662" s="22">
        <v>45532</v>
      </c>
      <c r="G3662" s="22">
        <v>48819</v>
      </c>
      <c r="H3662" s="34">
        <v>1000</v>
      </c>
    </row>
    <row r="3663" spans="2:8" s="31" customFormat="1" x14ac:dyDescent="0.2">
      <c r="B3663" s="27">
        <v>3660</v>
      </c>
      <c r="C3663" s="20" t="s">
        <v>6996</v>
      </c>
      <c r="D3663" s="20" t="s">
        <v>1</v>
      </c>
      <c r="E3663" s="20" t="s">
        <v>6859</v>
      </c>
      <c r="F3663" s="22">
        <v>45168</v>
      </c>
      <c r="G3663" s="22">
        <v>48821</v>
      </c>
      <c r="H3663" s="34">
        <v>1000</v>
      </c>
    </row>
    <row r="3664" spans="2:8" s="31" customFormat="1" x14ac:dyDescent="0.2">
      <c r="B3664" s="27">
        <v>3661</v>
      </c>
      <c r="C3664" s="20" t="s">
        <v>7099</v>
      </c>
      <c r="D3664" s="20" t="s">
        <v>1</v>
      </c>
      <c r="E3664" s="20" t="s">
        <v>7100</v>
      </c>
      <c r="F3664" s="22">
        <v>45196</v>
      </c>
      <c r="G3664" s="22">
        <v>48849</v>
      </c>
      <c r="H3664" s="34">
        <v>1000</v>
      </c>
    </row>
    <row r="3665" spans="2:8" s="31" customFormat="1" x14ac:dyDescent="0.2">
      <c r="B3665" s="27">
        <v>3662</v>
      </c>
      <c r="C3665" s="20" t="s">
        <v>4969</v>
      </c>
      <c r="D3665" s="20" t="s">
        <v>1</v>
      </c>
      <c r="E3665" s="20" t="s">
        <v>4970</v>
      </c>
      <c r="F3665" s="22">
        <v>44468</v>
      </c>
      <c r="G3665" s="22">
        <v>48851</v>
      </c>
      <c r="H3665" s="34">
        <v>1000</v>
      </c>
    </row>
    <row r="3666" spans="2:8" s="31" customFormat="1" x14ac:dyDescent="0.2">
      <c r="B3666" s="27">
        <v>3663</v>
      </c>
      <c r="C3666" s="20" t="s">
        <v>7132</v>
      </c>
      <c r="D3666" s="20" t="s">
        <v>1</v>
      </c>
      <c r="E3666" s="20" t="s">
        <v>7133</v>
      </c>
      <c r="F3666" s="22">
        <v>45203</v>
      </c>
      <c r="G3666" s="22">
        <v>48856</v>
      </c>
      <c r="H3666" s="34">
        <v>1000</v>
      </c>
    </row>
    <row r="3667" spans="2:8" s="31" customFormat="1" x14ac:dyDescent="0.2">
      <c r="B3667" s="27">
        <v>3664</v>
      </c>
      <c r="C3667" s="20" t="s">
        <v>7206</v>
      </c>
      <c r="D3667" s="20" t="s">
        <v>1</v>
      </c>
      <c r="E3667" s="20" t="s">
        <v>7207</v>
      </c>
      <c r="F3667" s="22">
        <v>45224</v>
      </c>
      <c r="G3667" s="22">
        <v>48877</v>
      </c>
      <c r="H3667" s="34">
        <v>1000</v>
      </c>
    </row>
    <row r="3668" spans="2:8" s="31" customFormat="1" x14ac:dyDescent="0.2">
      <c r="B3668" s="27">
        <v>3665</v>
      </c>
      <c r="C3668" s="20" t="s">
        <v>7246</v>
      </c>
      <c r="D3668" s="20" t="s">
        <v>1</v>
      </c>
      <c r="E3668" s="20" t="s">
        <v>7247</v>
      </c>
      <c r="F3668" s="22">
        <v>45231</v>
      </c>
      <c r="G3668" s="22">
        <v>48884</v>
      </c>
      <c r="H3668" s="34">
        <v>1000</v>
      </c>
    </row>
    <row r="3669" spans="2:8" s="31" customFormat="1" x14ac:dyDescent="0.2">
      <c r="B3669" s="27">
        <v>3666</v>
      </c>
      <c r="C3669" s="20" t="s">
        <v>7276</v>
      </c>
      <c r="D3669" s="20" t="s">
        <v>1</v>
      </c>
      <c r="E3669" s="20" t="s">
        <v>7277</v>
      </c>
      <c r="F3669" s="22">
        <v>45238</v>
      </c>
      <c r="G3669" s="22">
        <v>48891</v>
      </c>
      <c r="H3669" s="34">
        <v>1500</v>
      </c>
    </row>
    <row r="3670" spans="2:8" s="31" customFormat="1" x14ac:dyDescent="0.2">
      <c r="B3670" s="27">
        <v>3667</v>
      </c>
      <c r="C3670" s="20" t="s">
        <v>7352</v>
      </c>
      <c r="D3670" s="20" t="s">
        <v>1</v>
      </c>
      <c r="E3670" s="20" t="s">
        <v>7353</v>
      </c>
      <c r="F3670" s="22">
        <v>45259</v>
      </c>
      <c r="G3670" s="22">
        <v>48912</v>
      </c>
      <c r="H3670" s="34">
        <v>1000</v>
      </c>
    </row>
    <row r="3671" spans="2:8" s="31" customFormat="1" x14ac:dyDescent="0.2">
      <c r="B3671" s="27">
        <v>3668</v>
      </c>
      <c r="C3671" s="20" t="s">
        <v>7387</v>
      </c>
      <c r="D3671" s="20" t="s">
        <v>1</v>
      </c>
      <c r="E3671" s="20" t="s">
        <v>7353</v>
      </c>
      <c r="F3671" s="22">
        <v>45266</v>
      </c>
      <c r="G3671" s="22">
        <v>48919</v>
      </c>
      <c r="H3671" s="34">
        <f>500+1000</f>
        <v>1500</v>
      </c>
    </row>
    <row r="3672" spans="2:8" s="31" customFormat="1" x14ac:dyDescent="0.2">
      <c r="B3672" s="27">
        <v>3669</v>
      </c>
      <c r="C3672" s="20" t="s">
        <v>7450</v>
      </c>
      <c r="D3672" s="20" t="s">
        <v>1</v>
      </c>
      <c r="E3672" s="20" t="s">
        <v>7451</v>
      </c>
      <c r="F3672" s="22">
        <v>45287</v>
      </c>
      <c r="G3672" s="22">
        <v>48940</v>
      </c>
      <c r="H3672" s="34">
        <f>549+1000+1000</f>
        <v>2549</v>
      </c>
    </row>
    <row r="3673" spans="2:8" s="31" customFormat="1" x14ac:dyDescent="0.2">
      <c r="B3673" s="27">
        <v>3670</v>
      </c>
      <c r="C3673" s="20" t="s">
        <v>7477</v>
      </c>
      <c r="D3673" s="20" t="s">
        <v>1</v>
      </c>
      <c r="E3673" s="20" t="s">
        <v>7478</v>
      </c>
      <c r="F3673" s="22">
        <v>45294</v>
      </c>
      <c r="G3673" s="22">
        <v>48947</v>
      </c>
      <c r="H3673" s="34">
        <v>1000</v>
      </c>
    </row>
    <row r="3674" spans="2:8" s="31" customFormat="1" x14ac:dyDescent="0.2">
      <c r="B3674" s="27">
        <v>3671</v>
      </c>
      <c r="C3674" s="20" t="s">
        <v>7549</v>
      </c>
      <c r="D3674" s="20" t="s">
        <v>1</v>
      </c>
      <c r="E3674" s="20" t="s">
        <v>7550</v>
      </c>
      <c r="F3674" s="22">
        <v>45315</v>
      </c>
      <c r="G3674" s="22">
        <v>48968</v>
      </c>
      <c r="H3674" s="34">
        <v>1000</v>
      </c>
    </row>
    <row r="3675" spans="2:8" s="31" customFormat="1" x14ac:dyDescent="0.2">
      <c r="B3675" s="27">
        <v>3672</v>
      </c>
      <c r="C3675" s="20" t="s">
        <v>7592</v>
      </c>
      <c r="D3675" s="20" t="s">
        <v>1</v>
      </c>
      <c r="E3675" s="20" t="s">
        <v>7593</v>
      </c>
      <c r="F3675" s="22">
        <v>45322</v>
      </c>
      <c r="G3675" s="22">
        <v>48975</v>
      </c>
      <c r="H3675" s="34">
        <v>1000</v>
      </c>
    </row>
    <row r="3676" spans="2:8" s="31" customFormat="1" x14ac:dyDescent="0.2">
      <c r="B3676" s="27">
        <v>3673</v>
      </c>
      <c r="C3676" s="20" t="s">
        <v>7641</v>
      </c>
      <c r="D3676" s="20" t="s">
        <v>1</v>
      </c>
      <c r="E3676" s="20" t="s">
        <v>7642</v>
      </c>
      <c r="F3676" s="22">
        <v>45329</v>
      </c>
      <c r="G3676" s="22">
        <v>48982</v>
      </c>
      <c r="H3676" s="34">
        <v>1500</v>
      </c>
    </row>
    <row r="3677" spans="2:8" s="31" customFormat="1" x14ac:dyDescent="0.2">
      <c r="B3677" s="27">
        <v>3674</v>
      </c>
      <c r="C3677" s="20" t="s">
        <v>7711</v>
      </c>
      <c r="D3677" s="20" t="s">
        <v>1</v>
      </c>
      <c r="E3677" s="20" t="s">
        <v>7712</v>
      </c>
      <c r="F3677" s="22">
        <v>45343</v>
      </c>
      <c r="G3677" s="22">
        <v>48996</v>
      </c>
      <c r="H3677" s="34">
        <v>750</v>
      </c>
    </row>
    <row r="3678" spans="2:8" s="31" customFormat="1" x14ac:dyDescent="0.2">
      <c r="B3678" s="27">
        <v>3675</v>
      </c>
      <c r="C3678" s="20" t="s">
        <v>7739</v>
      </c>
      <c r="D3678" s="20" t="s">
        <v>1</v>
      </c>
      <c r="E3678" s="20" t="s">
        <v>7740</v>
      </c>
      <c r="F3678" s="22">
        <v>45350</v>
      </c>
      <c r="G3678" s="22">
        <v>49003</v>
      </c>
      <c r="H3678" s="34">
        <v>1000</v>
      </c>
    </row>
    <row r="3679" spans="2:8" s="31" customFormat="1" x14ac:dyDescent="0.2">
      <c r="B3679" s="27">
        <v>3676</v>
      </c>
      <c r="C3679" s="20" t="s">
        <v>7813</v>
      </c>
      <c r="D3679" s="20" t="s">
        <v>1</v>
      </c>
      <c r="E3679" s="20" t="s">
        <v>7814</v>
      </c>
      <c r="F3679" s="22">
        <v>45364</v>
      </c>
      <c r="G3679" s="22">
        <v>49016</v>
      </c>
      <c r="H3679" s="34">
        <v>1000</v>
      </c>
    </row>
    <row r="3680" spans="2:8" s="31" customFormat="1" x14ac:dyDescent="0.2">
      <c r="B3680" s="27">
        <v>3677</v>
      </c>
      <c r="C3680" s="20" t="s">
        <v>7868</v>
      </c>
      <c r="D3680" s="20" t="s">
        <v>1</v>
      </c>
      <c r="E3680" s="20" t="s">
        <v>7869</v>
      </c>
      <c r="F3680" s="22">
        <v>45371</v>
      </c>
      <c r="G3680" s="22">
        <v>49023</v>
      </c>
      <c r="H3680" s="34">
        <v>1579</v>
      </c>
    </row>
    <row r="3681" spans="2:8" s="31" customFormat="1" x14ac:dyDescent="0.2">
      <c r="B3681" s="27">
        <v>3678</v>
      </c>
      <c r="C3681" s="20" t="s">
        <v>5443</v>
      </c>
      <c r="D3681" s="20" t="s">
        <v>1</v>
      </c>
      <c r="E3681" s="20" t="s">
        <v>5444</v>
      </c>
      <c r="F3681" s="22">
        <v>44643</v>
      </c>
      <c r="G3681" s="22">
        <v>49026</v>
      </c>
      <c r="H3681" s="34">
        <v>500</v>
      </c>
    </row>
    <row r="3682" spans="2:8" s="31" customFormat="1" x14ac:dyDescent="0.2">
      <c r="B3682" s="27">
        <v>3679</v>
      </c>
      <c r="C3682" s="20" t="s">
        <v>7946</v>
      </c>
      <c r="D3682" s="20" t="s">
        <v>1</v>
      </c>
      <c r="E3682" s="20" t="s">
        <v>7740</v>
      </c>
      <c r="F3682" s="22">
        <v>45378</v>
      </c>
      <c r="G3682" s="22">
        <v>49030</v>
      </c>
      <c r="H3682" s="34">
        <v>1000</v>
      </c>
    </row>
    <row r="3683" spans="2:8" s="31" customFormat="1" x14ac:dyDescent="0.2">
      <c r="B3683" s="27">
        <v>3680</v>
      </c>
      <c r="C3683" s="20" t="s">
        <v>8044</v>
      </c>
      <c r="D3683" s="20" t="s">
        <v>1</v>
      </c>
      <c r="E3683" s="20" t="s">
        <v>8045</v>
      </c>
      <c r="F3683" s="22">
        <v>45414</v>
      </c>
      <c r="G3683" s="22">
        <v>49066</v>
      </c>
      <c r="H3683" s="34">
        <v>1000</v>
      </c>
    </row>
    <row r="3684" spans="2:8" s="31" customFormat="1" x14ac:dyDescent="0.2">
      <c r="B3684" s="27">
        <v>3681</v>
      </c>
      <c r="C3684" s="20" t="s">
        <v>8096</v>
      </c>
      <c r="D3684" s="20" t="s">
        <v>1</v>
      </c>
      <c r="E3684" s="20" t="s">
        <v>8097</v>
      </c>
      <c r="F3684" s="22">
        <v>45434</v>
      </c>
      <c r="G3684" s="22">
        <v>49086</v>
      </c>
      <c r="H3684" s="34">
        <f>750+1000</f>
        <v>1750</v>
      </c>
    </row>
    <row r="3685" spans="2:8" s="31" customFormat="1" x14ac:dyDescent="0.2">
      <c r="B3685" s="27">
        <v>3682</v>
      </c>
      <c r="C3685" s="20" t="s">
        <v>8114</v>
      </c>
      <c r="D3685" s="20" t="s">
        <v>1</v>
      </c>
      <c r="E3685" s="20" t="s">
        <v>7814</v>
      </c>
      <c r="F3685" s="22">
        <v>45441</v>
      </c>
      <c r="G3685" s="22">
        <v>49093</v>
      </c>
      <c r="H3685" s="34">
        <v>1500</v>
      </c>
    </row>
    <row r="3686" spans="2:8" s="31" customFormat="1" x14ac:dyDescent="0.2">
      <c r="B3686" s="27">
        <v>3683</v>
      </c>
      <c r="C3686" s="20" t="s">
        <v>8154</v>
      </c>
      <c r="D3686" s="20" t="s">
        <v>1</v>
      </c>
      <c r="E3686" s="20" t="s">
        <v>8155</v>
      </c>
      <c r="F3686" s="22">
        <v>45448</v>
      </c>
      <c r="G3686" s="22">
        <v>49100</v>
      </c>
      <c r="H3686" s="34">
        <v>1000</v>
      </c>
    </row>
    <row r="3687" spans="2:8" s="31" customFormat="1" x14ac:dyDescent="0.2">
      <c r="B3687" s="27">
        <v>3684</v>
      </c>
      <c r="C3687" s="20" t="s">
        <v>2589</v>
      </c>
      <c r="D3687" s="20" t="s">
        <v>1</v>
      </c>
      <c r="E3687" s="20" t="s">
        <v>2590</v>
      </c>
      <c r="F3687" s="22">
        <v>43642</v>
      </c>
      <c r="G3687" s="22">
        <v>49121</v>
      </c>
      <c r="H3687" s="34">
        <v>2000</v>
      </c>
    </row>
    <row r="3688" spans="2:8" s="31" customFormat="1" x14ac:dyDescent="0.2">
      <c r="B3688" s="27">
        <v>3685</v>
      </c>
      <c r="C3688" s="20" t="s">
        <v>8203</v>
      </c>
      <c r="D3688" s="20" t="s">
        <v>1</v>
      </c>
      <c r="E3688" s="20" t="s">
        <v>8204</v>
      </c>
      <c r="F3688" s="22">
        <v>45469</v>
      </c>
      <c r="G3688" s="22">
        <v>49121</v>
      </c>
      <c r="H3688" s="34">
        <v>1500</v>
      </c>
    </row>
    <row r="3689" spans="2:8" s="31" customFormat="1" x14ac:dyDescent="0.2">
      <c r="B3689" s="27">
        <v>3686</v>
      </c>
      <c r="C3689" s="20" t="s">
        <v>8250</v>
      </c>
      <c r="D3689" s="20" t="s">
        <v>1</v>
      </c>
      <c r="E3689" s="20" t="s">
        <v>8251</v>
      </c>
      <c r="F3689" s="22">
        <v>45483</v>
      </c>
      <c r="G3689" s="22">
        <v>49135</v>
      </c>
      <c r="H3689" s="34">
        <v>1000</v>
      </c>
    </row>
    <row r="3690" spans="2:8" s="31" customFormat="1" x14ac:dyDescent="0.2">
      <c r="B3690" s="27">
        <v>3687</v>
      </c>
      <c r="C3690" s="20" t="s">
        <v>8276</v>
      </c>
      <c r="D3690" s="20" t="s">
        <v>1</v>
      </c>
      <c r="E3690" s="20" t="s">
        <v>8277</v>
      </c>
      <c r="F3690" s="22">
        <v>45497</v>
      </c>
      <c r="G3690" s="22">
        <v>49149</v>
      </c>
      <c r="H3690" s="34">
        <v>1000</v>
      </c>
    </row>
    <row r="3691" spans="2:8" s="31" customFormat="1" x14ac:dyDescent="0.2">
      <c r="B3691" s="27">
        <v>3688</v>
      </c>
      <c r="C3691" s="20" t="s">
        <v>8313</v>
      </c>
      <c r="D3691" s="20" t="s">
        <v>1</v>
      </c>
      <c r="E3691" s="20" t="s">
        <v>8314</v>
      </c>
      <c r="F3691" s="22">
        <v>45504</v>
      </c>
      <c r="G3691" s="22">
        <v>49156</v>
      </c>
      <c r="H3691" s="34">
        <v>1000</v>
      </c>
    </row>
    <row r="3692" spans="2:8" s="31" customFormat="1" x14ac:dyDescent="0.2">
      <c r="B3692" s="27">
        <v>3689</v>
      </c>
      <c r="C3692" s="20" t="s">
        <v>6929</v>
      </c>
      <c r="D3692" s="20" t="s">
        <v>1</v>
      </c>
      <c r="E3692" s="20" t="s">
        <v>6930</v>
      </c>
      <c r="F3692" s="22">
        <v>45140</v>
      </c>
      <c r="G3692" s="22">
        <v>49158</v>
      </c>
      <c r="H3692" s="34">
        <v>1000</v>
      </c>
    </row>
    <row r="3693" spans="2:8" s="31" customFormat="1" x14ac:dyDescent="0.2">
      <c r="B3693" s="27">
        <v>3690</v>
      </c>
      <c r="C3693" s="20" t="s">
        <v>8439</v>
      </c>
      <c r="D3693" s="20" t="s">
        <v>1</v>
      </c>
      <c r="E3693" s="20" t="s">
        <v>8440</v>
      </c>
      <c r="F3693" s="22">
        <v>45532</v>
      </c>
      <c r="G3693" s="22">
        <v>49184</v>
      </c>
      <c r="H3693" s="34">
        <v>1500</v>
      </c>
    </row>
    <row r="3694" spans="2:8" s="31" customFormat="1" x14ac:dyDescent="0.2">
      <c r="B3694" s="27">
        <v>3691</v>
      </c>
      <c r="C3694" s="20" t="s">
        <v>8477</v>
      </c>
      <c r="D3694" s="20" t="s">
        <v>1</v>
      </c>
      <c r="E3694" s="20" t="s">
        <v>8478</v>
      </c>
      <c r="F3694" s="22">
        <v>45539</v>
      </c>
      <c r="G3694" s="22">
        <v>49191</v>
      </c>
      <c r="H3694" s="34">
        <v>1000</v>
      </c>
    </row>
    <row r="3695" spans="2:8" s="31" customFormat="1" x14ac:dyDescent="0.2">
      <c r="B3695" s="27">
        <v>3692</v>
      </c>
      <c r="C3695" s="20" t="s">
        <v>8551</v>
      </c>
      <c r="D3695" s="20" t="s">
        <v>1</v>
      </c>
      <c r="E3695" s="20" t="s">
        <v>8552</v>
      </c>
      <c r="F3695" s="22">
        <v>45560</v>
      </c>
      <c r="G3695" s="22">
        <v>49212</v>
      </c>
      <c r="H3695" s="34">
        <v>1500</v>
      </c>
    </row>
    <row r="3696" spans="2:8" s="31" customFormat="1" x14ac:dyDescent="0.2">
      <c r="B3696" s="27">
        <v>3693</v>
      </c>
      <c r="C3696" s="20" t="s">
        <v>8652</v>
      </c>
      <c r="D3696" s="20" t="s">
        <v>1</v>
      </c>
      <c r="E3696" s="20" t="s">
        <v>8653</v>
      </c>
      <c r="F3696" s="22">
        <v>45595</v>
      </c>
      <c r="G3696" s="22">
        <v>49247</v>
      </c>
      <c r="H3696" s="34">
        <v>2000</v>
      </c>
    </row>
    <row r="3697" spans="2:8" s="31" customFormat="1" x14ac:dyDescent="0.2">
      <c r="B3697" s="27">
        <v>3694</v>
      </c>
      <c r="C3697" s="20" t="s">
        <v>8723</v>
      </c>
      <c r="D3697" s="20" t="s">
        <v>1</v>
      </c>
      <c r="E3697" s="20" t="s">
        <v>8724</v>
      </c>
      <c r="F3697" s="22">
        <v>45623</v>
      </c>
      <c r="G3697" s="22">
        <v>49275</v>
      </c>
      <c r="H3697" s="34">
        <v>2000</v>
      </c>
    </row>
    <row r="3698" spans="2:8" s="31" customFormat="1" x14ac:dyDescent="0.2">
      <c r="B3698" s="27">
        <v>3695</v>
      </c>
      <c r="C3698" s="20" t="s">
        <v>8758</v>
      </c>
      <c r="D3698" s="20" t="s">
        <v>1</v>
      </c>
      <c r="E3698" s="20" t="s">
        <v>8759</v>
      </c>
      <c r="F3698" s="22">
        <v>45630</v>
      </c>
      <c r="G3698" s="22">
        <v>49282</v>
      </c>
      <c r="H3698" s="34">
        <v>800</v>
      </c>
    </row>
    <row r="3699" spans="2:8" s="31" customFormat="1" x14ac:dyDescent="0.2">
      <c r="B3699" s="27">
        <v>3696</v>
      </c>
      <c r="C3699" s="20" t="s">
        <v>8795</v>
      </c>
      <c r="D3699" s="20" t="s">
        <v>1</v>
      </c>
      <c r="E3699" s="20" t="s">
        <v>8796</v>
      </c>
      <c r="F3699" s="22">
        <v>45644</v>
      </c>
      <c r="G3699" s="22">
        <v>49296</v>
      </c>
      <c r="H3699" s="34">
        <v>1000</v>
      </c>
    </row>
    <row r="3700" spans="2:8" s="31" customFormat="1" x14ac:dyDescent="0.2">
      <c r="B3700" s="27">
        <v>3697</v>
      </c>
      <c r="C3700" s="21" t="s">
        <v>10531</v>
      </c>
      <c r="D3700" s="21" t="s">
        <v>1</v>
      </c>
      <c r="E3700" s="21" t="s">
        <v>10532</v>
      </c>
      <c r="F3700" s="23">
        <v>46050</v>
      </c>
      <c r="G3700" s="23">
        <v>49337</v>
      </c>
      <c r="H3700" s="35">
        <v>1500</v>
      </c>
    </row>
    <row r="3701" spans="2:8" s="31" customFormat="1" x14ac:dyDescent="0.2">
      <c r="B3701" s="27">
        <v>3698</v>
      </c>
      <c r="C3701" s="20" t="s">
        <v>8959</v>
      </c>
      <c r="D3701" s="20" t="s">
        <v>1</v>
      </c>
      <c r="E3701" s="20" t="s">
        <v>8960</v>
      </c>
      <c r="F3701" s="22">
        <v>45686</v>
      </c>
      <c r="G3701" s="22">
        <v>49338</v>
      </c>
      <c r="H3701" s="34">
        <v>1500</v>
      </c>
    </row>
    <row r="3702" spans="2:8" s="31" customFormat="1" x14ac:dyDescent="0.2">
      <c r="B3702" s="27">
        <v>3699</v>
      </c>
      <c r="C3702" s="20" t="s">
        <v>9109</v>
      </c>
      <c r="D3702" s="20" t="s">
        <v>1</v>
      </c>
      <c r="E3702" s="20" t="s">
        <v>9110</v>
      </c>
      <c r="F3702" s="22">
        <v>45715</v>
      </c>
      <c r="G3702" s="22">
        <v>49367</v>
      </c>
      <c r="H3702" s="34">
        <v>1000</v>
      </c>
    </row>
    <row r="3703" spans="2:8" s="31" customFormat="1" x14ac:dyDescent="0.2">
      <c r="B3703" s="27">
        <v>3700</v>
      </c>
      <c r="C3703" s="20" t="s">
        <v>9167</v>
      </c>
      <c r="D3703" s="20" t="s">
        <v>1</v>
      </c>
      <c r="E3703" s="20" t="s">
        <v>9168</v>
      </c>
      <c r="F3703" s="22">
        <v>45721</v>
      </c>
      <c r="G3703" s="22">
        <v>49373</v>
      </c>
      <c r="H3703" s="34">
        <v>500</v>
      </c>
    </row>
    <row r="3704" spans="2:8" s="31" customFormat="1" x14ac:dyDescent="0.2">
      <c r="B3704" s="27">
        <v>3701</v>
      </c>
      <c r="C3704" s="20" t="s">
        <v>9219</v>
      </c>
      <c r="D3704" s="20" t="s">
        <v>1</v>
      </c>
      <c r="E3704" s="20" t="s">
        <v>9220</v>
      </c>
      <c r="F3704" s="22">
        <v>45728</v>
      </c>
      <c r="G3704" s="22">
        <v>49380</v>
      </c>
      <c r="H3704" s="34">
        <v>1000</v>
      </c>
    </row>
    <row r="3705" spans="2:8" s="31" customFormat="1" x14ac:dyDescent="0.2">
      <c r="B3705" s="27">
        <v>3702</v>
      </c>
      <c r="C3705" s="20" t="s">
        <v>9269</v>
      </c>
      <c r="D3705" s="20" t="s">
        <v>1</v>
      </c>
      <c r="E3705" s="20" t="s">
        <v>9270</v>
      </c>
      <c r="F3705" s="22">
        <v>45735</v>
      </c>
      <c r="G3705" s="22">
        <v>49387</v>
      </c>
      <c r="H3705" s="34">
        <v>1500</v>
      </c>
    </row>
    <row r="3706" spans="2:8" s="31" customFormat="1" x14ac:dyDescent="0.2">
      <c r="B3706" s="27">
        <v>3703</v>
      </c>
      <c r="C3706" s="20" t="s">
        <v>9341</v>
      </c>
      <c r="D3706" s="20" t="s">
        <v>1</v>
      </c>
      <c r="E3706" s="20" t="s">
        <v>9342</v>
      </c>
      <c r="F3706" s="22">
        <v>45742</v>
      </c>
      <c r="G3706" s="22">
        <v>49394</v>
      </c>
      <c r="H3706" s="34">
        <v>1500</v>
      </c>
    </row>
    <row r="3707" spans="2:8" s="31" customFormat="1" x14ac:dyDescent="0.2">
      <c r="B3707" s="27">
        <v>3704</v>
      </c>
      <c r="C3707" s="20" t="s">
        <v>9435</v>
      </c>
      <c r="D3707" s="20" t="s">
        <v>1</v>
      </c>
      <c r="E3707" s="20" t="s">
        <v>9436</v>
      </c>
      <c r="F3707" s="22">
        <v>45777</v>
      </c>
      <c r="G3707" s="22">
        <v>49429</v>
      </c>
      <c r="H3707" s="34">
        <v>1000</v>
      </c>
    </row>
    <row r="3708" spans="2:8" s="31" customFormat="1" x14ac:dyDescent="0.2">
      <c r="B3708" s="27">
        <v>3705</v>
      </c>
      <c r="C3708" s="20" t="s">
        <v>5554</v>
      </c>
      <c r="D3708" s="20" t="s">
        <v>1</v>
      </c>
      <c r="E3708" s="20" t="s">
        <v>5555</v>
      </c>
      <c r="F3708" s="22">
        <v>44706</v>
      </c>
      <c r="G3708" s="22">
        <v>49454</v>
      </c>
      <c r="H3708" s="34">
        <f>1000+1000</f>
        <v>2000</v>
      </c>
    </row>
    <row r="3709" spans="2:8" s="31" customFormat="1" x14ac:dyDescent="0.2">
      <c r="B3709" s="27">
        <v>3706</v>
      </c>
      <c r="C3709" s="20" t="s">
        <v>9569</v>
      </c>
      <c r="D3709" s="20" t="s">
        <v>1</v>
      </c>
      <c r="E3709" s="20" t="s">
        <v>9570</v>
      </c>
      <c r="F3709" s="22">
        <v>45812</v>
      </c>
      <c r="G3709" s="22">
        <v>49464</v>
      </c>
      <c r="H3709" s="34">
        <v>1000</v>
      </c>
    </row>
    <row r="3710" spans="2:8" s="31" customFormat="1" x14ac:dyDescent="0.2">
      <c r="B3710" s="27">
        <v>3707</v>
      </c>
      <c r="C3710" s="20" t="s">
        <v>9612</v>
      </c>
      <c r="D3710" s="20" t="s">
        <v>1</v>
      </c>
      <c r="E3710" s="20" t="s">
        <v>9613</v>
      </c>
      <c r="F3710" s="22">
        <v>45826</v>
      </c>
      <c r="G3710" s="22">
        <v>49478</v>
      </c>
      <c r="H3710" s="34">
        <v>500</v>
      </c>
    </row>
    <row r="3711" spans="2:8" s="31" customFormat="1" x14ac:dyDescent="0.2">
      <c r="B3711" s="27">
        <v>3708</v>
      </c>
      <c r="C3711" s="20" t="s">
        <v>9643</v>
      </c>
      <c r="D3711" s="20" t="s">
        <v>1</v>
      </c>
      <c r="E3711" s="20" t="s">
        <v>9644</v>
      </c>
      <c r="F3711" s="22">
        <v>45833</v>
      </c>
      <c r="G3711" s="22">
        <v>49485</v>
      </c>
      <c r="H3711" s="34">
        <v>1500</v>
      </c>
    </row>
    <row r="3712" spans="2:8" s="31" customFormat="1" x14ac:dyDescent="0.2">
      <c r="B3712" s="27">
        <v>3709</v>
      </c>
      <c r="C3712" s="20" t="s">
        <v>9687</v>
      </c>
      <c r="D3712" s="20" t="s">
        <v>1</v>
      </c>
      <c r="E3712" s="20" t="s">
        <v>9673</v>
      </c>
      <c r="F3712" s="22">
        <v>45840</v>
      </c>
      <c r="G3712" s="22">
        <v>49492</v>
      </c>
      <c r="H3712" s="34">
        <v>500</v>
      </c>
    </row>
    <row r="3713" spans="2:8" s="31" customFormat="1" x14ac:dyDescent="0.2">
      <c r="B3713" s="27">
        <v>3710</v>
      </c>
      <c r="C3713" s="21" t="s">
        <v>9775</v>
      </c>
      <c r="D3713" s="21" t="s">
        <v>1</v>
      </c>
      <c r="E3713" s="21" t="s">
        <v>9776</v>
      </c>
      <c r="F3713" s="23">
        <v>45868</v>
      </c>
      <c r="G3713" s="23">
        <v>49520</v>
      </c>
      <c r="H3713" s="35">
        <v>1500</v>
      </c>
    </row>
    <row r="3714" spans="2:8" s="31" customFormat="1" x14ac:dyDescent="0.2">
      <c r="B3714" s="27">
        <v>3711</v>
      </c>
      <c r="C3714" s="21" t="s">
        <v>9871</v>
      </c>
      <c r="D3714" s="21" t="s">
        <v>1</v>
      </c>
      <c r="E3714" s="21" t="s">
        <v>9872</v>
      </c>
      <c r="F3714" s="23">
        <v>45897</v>
      </c>
      <c r="G3714" s="23">
        <v>49549</v>
      </c>
      <c r="H3714" s="35">
        <f>2000+1000</f>
        <v>3000</v>
      </c>
    </row>
    <row r="3715" spans="2:8" s="31" customFormat="1" x14ac:dyDescent="0.2">
      <c r="B3715" s="27">
        <v>3712</v>
      </c>
      <c r="C3715" s="21" t="s">
        <v>10007</v>
      </c>
      <c r="D3715" s="21" t="s">
        <v>1</v>
      </c>
      <c r="E3715" s="21" t="s">
        <v>10008</v>
      </c>
      <c r="F3715" s="23">
        <v>45924</v>
      </c>
      <c r="G3715" s="23">
        <v>49576</v>
      </c>
      <c r="H3715" s="35">
        <v>1500</v>
      </c>
    </row>
    <row r="3716" spans="2:8" s="31" customFormat="1" x14ac:dyDescent="0.2">
      <c r="B3716" s="27">
        <v>3713</v>
      </c>
      <c r="C3716" s="20" t="s">
        <v>8624</v>
      </c>
      <c r="D3716" s="20" t="s">
        <v>1</v>
      </c>
      <c r="E3716" s="20" t="s">
        <v>8625</v>
      </c>
      <c r="F3716" s="22">
        <v>45581</v>
      </c>
      <c r="G3716" s="22">
        <v>49598</v>
      </c>
      <c r="H3716" s="34">
        <v>1000</v>
      </c>
    </row>
    <row r="3717" spans="2:8" s="31" customFormat="1" x14ac:dyDescent="0.2">
      <c r="B3717" s="27">
        <v>3714</v>
      </c>
      <c r="C3717" s="24" t="s">
        <v>10096</v>
      </c>
      <c r="D3717" s="24" t="s">
        <v>1</v>
      </c>
      <c r="E3717" s="24" t="s">
        <v>10097</v>
      </c>
      <c r="F3717" s="28">
        <v>45953</v>
      </c>
      <c r="G3717" s="28">
        <v>49605</v>
      </c>
      <c r="H3717" s="37">
        <v>2000</v>
      </c>
    </row>
    <row r="3718" spans="2:8" s="31" customFormat="1" x14ac:dyDescent="0.2">
      <c r="B3718" s="27">
        <v>3715</v>
      </c>
      <c r="C3718" s="21" t="s">
        <v>10171</v>
      </c>
      <c r="D3718" s="21" t="s">
        <v>1</v>
      </c>
      <c r="E3718" s="21" t="s">
        <v>10172</v>
      </c>
      <c r="F3718" s="23">
        <v>45980</v>
      </c>
      <c r="G3718" s="23">
        <v>49632</v>
      </c>
      <c r="H3718" s="35">
        <v>1000</v>
      </c>
    </row>
    <row r="3719" spans="2:8" s="31" customFormat="1" x14ac:dyDescent="0.2">
      <c r="B3719" s="27">
        <v>3716</v>
      </c>
      <c r="C3719" s="20" t="s">
        <v>7354</v>
      </c>
      <c r="D3719" s="20" t="s">
        <v>1</v>
      </c>
      <c r="E3719" s="20" t="s">
        <v>7355</v>
      </c>
      <c r="F3719" s="22">
        <v>45259</v>
      </c>
      <c r="G3719" s="22">
        <v>49642</v>
      </c>
      <c r="H3719" s="34">
        <f>1000+500</f>
        <v>1500</v>
      </c>
    </row>
    <row r="3720" spans="2:8" s="31" customFormat="1" x14ac:dyDescent="0.2">
      <c r="B3720" s="27">
        <v>3717</v>
      </c>
      <c r="C3720" s="20" t="s">
        <v>10248</v>
      </c>
      <c r="D3720" s="20" t="s">
        <v>1</v>
      </c>
      <c r="E3720" s="20" t="s">
        <v>10249</v>
      </c>
      <c r="F3720" s="22">
        <v>45994</v>
      </c>
      <c r="G3720" s="22">
        <v>49646</v>
      </c>
      <c r="H3720" s="34">
        <v>1000</v>
      </c>
    </row>
    <row r="3721" spans="2:8" s="31" customFormat="1" x14ac:dyDescent="0.2">
      <c r="B3721" s="27">
        <v>3718</v>
      </c>
      <c r="C3721" s="21" t="s">
        <v>10344</v>
      </c>
      <c r="D3721" s="21" t="s">
        <v>1</v>
      </c>
      <c r="E3721" s="21" t="s">
        <v>10345</v>
      </c>
      <c r="F3721" s="23">
        <v>46015</v>
      </c>
      <c r="G3721" s="23">
        <v>49667</v>
      </c>
      <c r="H3721" s="35">
        <f>1000+1000</f>
        <v>2000</v>
      </c>
    </row>
    <row r="3722" spans="2:8" s="31" customFormat="1" x14ac:dyDescent="0.2">
      <c r="B3722" s="27">
        <v>3719</v>
      </c>
      <c r="C3722" s="20" t="s">
        <v>4352</v>
      </c>
      <c r="D3722" s="20" t="s">
        <v>1</v>
      </c>
      <c r="E3722" s="20" t="s">
        <v>4353</v>
      </c>
      <c r="F3722" s="22">
        <v>44244</v>
      </c>
      <c r="G3722" s="22">
        <v>49722</v>
      </c>
      <c r="H3722" s="34">
        <v>500</v>
      </c>
    </row>
    <row r="3723" spans="2:8" s="31" customFormat="1" x14ac:dyDescent="0.2">
      <c r="B3723" s="27">
        <v>3720</v>
      </c>
      <c r="C3723" s="21" t="s">
        <v>10715</v>
      </c>
      <c r="D3723" s="21" t="s">
        <v>1</v>
      </c>
      <c r="E3723" s="21" t="s">
        <v>10716</v>
      </c>
      <c r="F3723" s="23">
        <v>46078</v>
      </c>
      <c r="G3723" s="23">
        <v>49730</v>
      </c>
      <c r="H3723" s="35">
        <v>2000</v>
      </c>
    </row>
    <row r="3724" spans="2:8" s="31" customFormat="1" x14ac:dyDescent="0.2">
      <c r="B3724" s="27">
        <v>3721</v>
      </c>
      <c r="C3724" s="20" t="s">
        <v>4420</v>
      </c>
      <c r="D3724" s="20" t="s">
        <v>1</v>
      </c>
      <c r="E3724" s="20" t="s">
        <v>4421</v>
      </c>
      <c r="F3724" s="22">
        <v>44258</v>
      </c>
      <c r="G3724" s="22">
        <v>49737</v>
      </c>
      <c r="H3724" s="34">
        <v>500</v>
      </c>
    </row>
    <row r="3725" spans="2:8" s="31" customFormat="1" x14ac:dyDescent="0.2">
      <c r="B3725" s="27">
        <v>3722</v>
      </c>
      <c r="C3725" s="20" t="s">
        <v>4702</v>
      </c>
      <c r="D3725" s="20" t="s">
        <v>1</v>
      </c>
      <c r="E3725" s="20" t="s">
        <v>4703</v>
      </c>
      <c r="F3725" s="22">
        <v>44370</v>
      </c>
      <c r="G3725" s="22">
        <v>49849</v>
      </c>
      <c r="H3725" s="34">
        <v>1000</v>
      </c>
    </row>
    <row r="3726" spans="2:8" s="31" customFormat="1" x14ac:dyDescent="0.2">
      <c r="B3726" s="27">
        <v>3723</v>
      </c>
      <c r="C3726" s="20" t="s">
        <v>7022</v>
      </c>
      <c r="D3726" s="20" t="s">
        <v>1</v>
      </c>
      <c r="E3726" s="20" t="s">
        <v>7023</v>
      </c>
      <c r="F3726" s="22">
        <v>45175</v>
      </c>
      <c r="G3726" s="22">
        <v>49924</v>
      </c>
      <c r="H3726" s="34">
        <v>1000</v>
      </c>
    </row>
    <row r="3727" spans="2:8" s="31" customFormat="1" x14ac:dyDescent="0.2">
      <c r="B3727" s="27">
        <v>3724</v>
      </c>
      <c r="C3727" s="20" t="s">
        <v>4944</v>
      </c>
      <c r="D3727" s="20" t="s">
        <v>1</v>
      </c>
      <c r="E3727" s="20" t="s">
        <v>4945</v>
      </c>
      <c r="F3727" s="22">
        <v>44461</v>
      </c>
      <c r="G3727" s="22">
        <v>49940</v>
      </c>
      <c r="H3727" s="34">
        <v>500</v>
      </c>
    </row>
    <row r="3728" spans="2:8" s="31" customFormat="1" x14ac:dyDescent="0.2">
      <c r="B3728" s="27">
        <v>3725</v>
      </c>
      <c r="C3728" s="20" t="s">
        <v>7278</v>
      </c>
      <c r="D3728" s="20" t="s">
        <v>1</v>
      </c>
      <c r="E3728" s="20" t="s">
        <v>7279</v>
      </c>
      <c r="F3728" s="22">
        <v>45238</v>
      </c>
      <c r="G3728" s="22">
        <v>49987</v>
      </c>
      <c r="H3728" s="34">
        <v>1500</v>
      </c>
    </row>
    <row r="3729" spans="2:8" s="31" customFormat="1" x14ac:dyDescent="0.2">
      <c r="B3729" s="27">
        <v>3726</v>
      </c>
      <c r="C3729" s="20" t="s">
        <v>10207</v>
      </c>
      <c r="D3729" s="20" t="s">
        <v>1</v>
      </c>
      <c r="E3729" s="20" t="s">
        <v>10208</v>
      </c>
      <c r="F3729" s="22">
        <v>45987</v>
      </c>
      <c r="G3729" s="22">
        <v>50005</v>
      </c>
      <c r="H3729" s="34">
        <v>1200</v>
      </c>
    </row>
    <row r="3730" spans="2:8" s="31" customFormat="1" x14ac:dyDescent="0.2">
      <c r="B3730" s="27">
        <v>3727</v>
      </c>
      <c r="C3730" s="21" t="s">
        <v>10346</v>
      </c>
      <c r="D3730" s="21" t="s">
        <v>1</v>
      </c>
      <c r="E3730" s="21" t="s">
        <v>10347</v>
      </c>
      <c r="F3730" s="23">
        <v>46015</v>
      </c>
      <c r="G3730" s="23">
        <v>50033</v>
      </c>
      <c r="H3730" s="35">
        <f>1000+1800</f>
        <v>2800</v>
      </c>
    </row>
    <row r="3731" spans="2:8" s="31" customFormat="1" x14ac:dyDescent="0.2">
      <c r="B3731" s="27">
        <v>3728</v>
      </c>
      <c r="C3731" s="20" t="s">
        <v>9075</v>
      </c>
      <c r="D3731" s="20" t="s">
        <v>1</v>
      </c>
      <c r="E3731" s="20" t="s">
        <v>9076</v>
      </c>
      <c r="F3731" s="22">
        <v>45708</v>
      </c>
      <c r="G3731" s="22">
        <v>50091</v>
      </c>
      <c r="H3731" s="34">
        <v>500</v>
      </c>
    </row>
    <row r="3732" spans="2:8" s="31" customFormat="1" x14ac:dyDescent="0.2">
      <c r="B3732" s="27">
        <v>3729</v>
      </c>
      <c r="C3732" s="20" t="s">
        <v>7870</v>
      </c>
      <c r="D3732" s="20" t="s">
        <v>1</v>
      </c>
      <c r="E3732" s="20" t="s">
        <v>7871</v>
      </c>
      <c r="F3732" s="22">
        <v>45371</v>
      </c>
      <c r="G3732" s="22">
        <v>50119</v>
      </c>
      <c r="H3732" s="34">
        <v>1500</v>
      </c>
    </row>
    <row r="3733" spans="2:8" s="31" customFormat="1" x14ac:dyDescent="0.2">
      <c r="B3733" s="27">
        <v>3730</v>
      </c>
      <c r="C3733" s="20" t="s">
        <v>8046</v>
      </c>
      <c r="D3733" s="20" t="s">
        <v>1</v>
      </c>
      <c r="E3733" s="20" t="s">
        <v>8047</v>
      </c>
      <c r="F3733" s="22">
        <v>45414</v>
      </c>
      <c r="G3733" s="22">
        <v>50162</v>
      </c>
      <c r="H3733" s="34">
        <f>1000+1000+1000</f>
        <v>3000</v>
      </c>
    </row>
    <row r="3734" spans="2:8" s="31" customFormat="1" x14ac:dyDescent="0.2">
      <c r="B3734" s="27">
        <v>3731</v>
      </c>
      <c r="C3734" s="20" t="s">
        <v>8115</v>
      </c>
      <c r="D3734" s="20" t="s">
        <v>1</v>
      </c>
      <c r="E3734" s="20" t="s">
        <v>8116</v>
      </c>
      <c r="F3734" s="22">
        <v>45441</v>
      </c>
      <c r="G3734" s="22">
        <v>50189</v>
      </c>
      <c r="H3734" s="34">
        <f>1000+1000</f>
        <v>2000</v>
      </c>
    </row>
    <row r="3735" spans="2:8" s="31" customFormat="1" x14ac:dyDescent="0.2">
      <c r="B3735" s="27">
        <v>3732</v>
      </c>
      <c r="C3735" s="20" t="s">
        <v>5618</v>
      </c>
      <c r="D3735" s="20" t="s">
        <v>1</v>
      </c>
      <c r="E3735" s="20" t="s">
        <v>5619</v>
      </c>
      <c r="F3735" s="22">
        <v>44734</v>
      </c>
      <c r="G3735" s="22">
        <v>50213</v>
      </c>
      <c r="H3735" s="34">
        <f>1000+1000</f>
        <v>2000</v>
      </c>
    </row>
    <row r="3736" spans="2:8" s="31" customFormat="1" x14ac:dyDescent="0.2">
      <c r="B3736" s="27">
        <v>3733</v>
      </c>
      <c r="C3736" s="20" t="s">
        <v>5733</v>
      </c>
      <c r="D3736" s="20" t="s">
        <v>1</v>
      </c>
      <c r="E3736" s="20" t="s">
        <v>5734</v>
      </c>
      <c r="F3736" s="22">
        <v>44769</v>
      </c>
      <c r="G3736" s="22">
        <v>50248</v>
      </c>
      <c r="H3736" s="34">
        <v>1000</v>
      </c>
    </row>
    <row r="3737" spans="2:8" s="31" customFormat="1" x14ac:dyDescent="0.2">
      <c r="B3737" s="27">
        <v>3734</v>
      </c>
      <c r="C3737" s="20" t="s">
        <v>9343</v>
      </c>
      <c r="D3737" s="20" t="s">
        <v>1</v>
      </c>
      <c r="E3737" s="20" t="s">
        <v>9344</v>
      </c>
      <c r="F3737" s="22">
        <v>45742</v>
      </c>
      <c r="G3737" s="22">
        <v>50309</v>
      </c>
      <c r="H3737" s="34">
        <v>1576</v>
      </c>
    </row>
    <row r="3738" spans="2:8" s="31" customFormat="1" x14ac:dyDescent="0.2">
      <c r="B3738" s="27">
        <v>3735</v>
      </c>
      <c r="C3738" s="21" t="s">
        <v>10173</v>
      </c>
      <c r="D3738" s="21" t="s">
        <v>1</v>
      </c>
      <c r="E3738" s="21" t="s">
        <v>10174</v>
      </c>
      <c r="F3738" s="23">
        <v>45980</v>
      </c>
      <c r="G3738" s="23">
        <v>50363</v>
      </c>
      <c r="H3738" s="35">
        <v>1000</v>
      </c>
    </row>
    <row r="3739" spans="2:8" s="31" customFormat="1" x14ac:dyDescent="0.2">
      <c r="B3739" s="27">
        <v>3736</v>
      </c>
      <c r="C3739" s="20" t="s">
        <v>6282</v>
      </c>
      <c r="D3739" s="20" t="s">
        <v>1</v>
      </c>
      <c r="E3739" s="20" t="s">
        <v>6283</v>
      </c>
      <c r="F3739" s="22">
        <v>44951</v>
      </c>
      <c r="G3739" s="22">
        <v>50430</v>
      </c>
      <c r="H3739" s="34">
        <f>1000+500</f>
        <v>1500</v>
      </c>
    </row>
    <row r="3740" spans="2:8" s="31" customFormat="1" x14ac:dyDescent="0.2">
      <c r="B3740" s="27">
        <v>3737</v>
      </c>
      <c r="C3740" s="20" t="s">
        <v>6315</v>
      </c>
      <c r="D3740" s="20" t="s">
        <v>1</v>
      </c>
      <c r="E3740" s="20" t="s">
        <v>6316</v>
      </c>
      <c r="F3740" s="22">
        <v>44958</v>
      </c>
      <c r="G3740" s="22">
        <v>50437</v>
      </c>
      <c r="H3740" s="34">
        <v>1000</v>
      </c>
    </row>
    <row r="3741" spans="2:8" s="31" customFormat="1" x14ac:dyDescent="0.2">
      <c r="B3741" s="27">
        <v>3738</v>
      </c>
      <c r="C3741" s="20" t="s">
        <v>9221</v>
      </c>
      <c r="D3741" s="20" t="s">
        <v>1</v>
      </c>
      <c r="E3741" s="20" t="s">
        <v>9222</v>
      </c>
      <c r="F3741" s="22">
        <v>45728</v>
      </c>
      <c r="G3741" s="22">
        <v>50476</v>
      </c>
      <c r="H3741" s="34">
        <v>1000</v>
      </c>
    </row>
    <row r="3742" spans="2:8" s="31" customFormat="1" x14ac:dyDescent="0.2">
      <c r="B3742" s="27">
        <v>3739</v>
      </c>
      <c r="C3742" s="20" t="s">
        <v>1831</v>
      </c>
      <c r="D3742" s="20" t="s">
        <v>1</v>
      </c>
      <c r="E3742" s="20" t="s">
        <v>1832</v>
      </c>
      <c r="F3742" s="22">
        <v>43243</v>
      </c>
      <c r="G3742" s="22">
        <v>50548</v>
      </c>
      <c r="H3742" s="34">
        <f>500+1000+1000</f>
        <v>2500</v>
      </c>
    </row>
    <row r="3743" spans="2:8" s="31" customFormat="1" x14ac:dyDescent="0.2">
      <c r="B3743" s="27">
        <v>3740</v>
      </c>
      <c r="C3743" s="20" t="s">
        <v>1853</v>
      </c>
      <c r="D3743" s="20" t="s">
        <v>1</v>
      </c>
      <c r="E3743" s="20" t="s">
        <v>1854</v>
      </c>
      <c r="F3743" s="22">
        <v>43257</v>
      </c>
      <c r="G3743" s="22">
        <v>50562</v>
      </c>
      <c r="H3743" s="34">
        <f>500+1000+1000</f>
        <v>2500</v>
      </c>
    </row>
    <row r="3744" spans="2:8" s="31" customFormat="1" x14ac:dyDescent="0.2">
      <c r="B3744" s="27">
        <v>3741</v>
      </c>
      <c r="C3744" s="20" t="s">
        <v>1876</v>
      </c>
      <c r="D3744" s="20" t="s">
        <v>1</v>
      </c>
      <c r="E3744" s="20" t="s">
        <v>1877</v>
      </c>
      <c r="F3744" s="22">
        <v>43278</v>
      </c>
      <c r="G3744" s="22">
        <v>50583</v>
      </c>
      <c r="H3744" s="34">
        <f>500+1000</f>
        <v>1500</v>
      </c>
    </row>
    <row r="3745" spans="2:8" s="31" customFormat="1" x14ac:dyDescent="0.2">
      <c r="B3745" s="27">
        <v>3742</v>
      </c>
      <c r="C3745" s="21" t="s">
        <v>9777</v>
      </c>
      <c r="D3745" s="21" t="s">
        <v>1</v>
      </c>
      <c r="E3745" s="21" t="s">
        <v>9778</v>
      </c>
      <c r="F3745" s="23">
        <v>45868</v>
      </c>
      <c r="G3745" s="23">
        <v>50616</v>
      </c>
      <c r="H3745" s="35">
        <v>1000</v>
      </c>
    </row>
    <row r="3746" spans="2:8" s="31" customFormat="1" x14ac:dyDescent="0.2">
      <c r="B3746" s="27">
        <v>3743</v>
      </c>
      <c r="C3746" s="20" t="s">
        <v>10041</v>
      </c>
      <c r="D3746" s="20" t="s">
        <v>1</v>
      </c>
      <c r="E3746" s="20" t="s">
        <v>10042</v>
      </c>
      <c r="F3746" s="22">
        <v>45931</v>
      </c>
      <c r="G3746" s="22">
        <v>50679</v>
      </c>
      <c r="H3746" s="34">
        <v>1500</v>
      </c>
    </row>
    <row r="3747" spans="2:8" s="31" customFormat="1" x14ac:dyDescent="0.2">
      <c r="B3747" s="27">
        <v>3744</v>
      </c>
      <c r="C3747" s="20" t="s">
        <v>8725</v>
      </c>
      <c r="D3747" s="20" t="s">
        <v>1</v>
      </c>
      <c r="E3747" s="20" t="s">
        <v>8726</v>
      </c>
      <c r="F3747" s="22">
        <v>45623</v>
      </c>
      <c r="G3747" s="22">
        <v>50736</v>
      </c>
      <c r="H3747" s="34">
        <v>1000</v>
      </c>
    </row>
    <row r="3748" spans="2:8" s="31" customFormat="1" x14ac:dyDescent="0.2">
      <c r="B3748" s="27">
        <v>3745</v>
      </c>
      <c r="C3748" s="20" t="s">
        <v>7741</v>
      </c>
      <c r="D3748" s="20" t="s">
        <v>1</v>
      </c>
      <c r="E3748" s="20" t="s">
        <v>7742</v>
      </c>
      <c r="F3748" s="22">
        <v>45350</v>
      </c>
      <c r="G3748" s="22">
        <v>50829</v>
      </c>
      <c r="H3748" s="34">
        <v>1000</v>
      </c>
    </row>
    <row r="3749" spans="2:8" s="31" customFormat="1" x14ac:dyDescent="0.2">
      <c r="B3749" s="27">
        <v>3746</v>
      </c>
      <c r="C3749" s="20" t="s">
        <v>6414</v>
      </c>
      <c r="D3749" s="20" t="s">
        <v>1</v>
      </c>
      <c r="E3749" s="20" t="s">
        <v>6415</v>
      </c>
      <c r="F3749" s="22">
        <v>44986</v>
      </c>
      <c r="G3749" s="22">
        <v>50830</v>
      </c>
      <c r="H3749" s="34">
        <v>1000</v>
      </c>
    </row>
    <row r="3750" spans="2:8" s="31" customFormat="1" x14ac:dyDescent="0.2">
      <c r="B3750" s="27">
        <v>3747</v>
      </c>
      <c r="C3750" s="20" t="s">
        <v>8048</v>
      </c>
      <c r="D3750" s="20" t="s">
        <v>1</v>
      </c>
      <c r="E3750" s="20" t="s">
        <v>8049</v>
      </c>
      <c r="F3750" s="22">
        <v>45414</v>
      </c>
      <c r="G3750" s="22">
        <v>50892</v>
      </c>
      <c r="H3750" s="34">
        <f>1000+1000</f>
        <v>2000</v>
      </c>
    </row>
    <row r="3751" spans="2:8" s="31" customFormat="1" x14ac:dyDescent="0.2">
      <c r="B3751" s="27">
        <v>3748</v>
      </c>
      <c r="C3751" s="20" t="s">
        <v>8117</v>
      </c>
      <c r="D3751" s="20" t="s">
        <v>1</v>
      </c>
      <c r="E3751" s="20" t="s">
        <v>8118</v>
      </c>
      <c r="F3751" s="22">
        <v>45441</v>
      </c>
      <c r="G3751" s="22">
        <v>50919</v>
      </c>
      <c r="H3751" s="34">
        <v>1000</v>
      </c>
    </row>
    <row r="3752" spans="2:8" s="31" customFormat="1" x14ac:dyDescent="0.2">
      <c r="B3752" s="27">
        <v>3749</v>
      </c>
      <c r="C3752" s="20" t="s">
        <v>5620</v>
      </c>
      <c r="D3752" s="20" t="s">
        <v>1</v>
      </c>
      <c r="E3752" s="20" t="s">
        <v>5621</v>
      </c>
      <c r="F3752" s="22">
        <v>44734</v>
      </c>
      <c r="G3752" s="22">
        <v>50943</v>
      </c>
      <c r="H3752" s="34">
        <f>1000+500</f>
        <v>1500</v>
      </c>
    </row>
    <row r="3753" spans="2:8" s="31" customFormat="1" x14ac:dyDescent="0.2">
      <c r="B3753" s="27">
        <v>3750</v>
      </c>
      <c r="C3753" s="20" t="s">
        <v>6997</v>
      </c>
      <c r="D3753" s="20" t="s">
        <v>1</v>
      </c>
      <c r="E3753" s="20" t="s">
        <v>6998</v>
      </c>
      <c r="F3753" s="22">
        <v>45168</v>
      </c>
      <c r="G3753" s="22">
        <v>51012</v>
      </c>
      <c r="H3753" s="34">
        <v>1000</v>
      </c>
    </row>
    <row r="3754" spans="2:8" s="31" customFormat="1" x14ac:dyDescent="0.2">
      <c r="B3754" s="27">
        <v>3751</v>
      </c>
      <c r="C3754" s="20" t="s">
        <v>8553</v>
      </c>
      <c r="D3754" s="20" t="s">
        <v>1</v>
      </c>
      <c r="E3754" s="20" t="s">
        <v>8554</v>
      </c>
      <c r="F3754" s="22">
        <v>45560</v>
      </c>
      <c r="G3754" s="22">
        <v>51038</v>
      </c>
      <c r="H3754" s="34">
        <v>1500</v>
      </c>
    </row>
    <row r="3755" spans="2:8" s="31" customFormat="1" x14ac:dyDescent="0.2">
      <c r="B3755" s="27">
        <v>3752</v>
      </c>
      <c r="C3755" s="20" t="s">
        <v>7248</v>
      </c>
      <c r="D3755" s="20" t="s">
        <v>1</v>
      </c>
      <c r="E3755" s="20" t="s">
        <v>7249</v>
      </c>
      <c r="F3755" s="22">
        <v>45231</v>
      </c>
      <c r="G3755" s="22">
        <v>51075</v>
      </c>
      <c r="H3755" s="34">
        <v>1000</v>
      </c>
    </row>
    <row r="3756" spans="2:8" s="31" customFormat="1" x14ac:dyDescent="0.2">
      <c r="B3756" s="27">
        <v>3753</v>
      </c>
      <c r="C3756" s="20" t="s">
        <v>8797</v>
      </c>
      <c r="D3756" s="20" t="s">
        <v>1</v>
      </c>
      <c r="E3756" s="20" t="s">
        <v>8798</v>
      </c>
      <c r="F3756" s="22">
        <v>45644</v>
      </c>
      <c r="G3756" s="22">
        <v>51122</v>
      </c>
      <c r="H3756" s="34">
        <v>1000</v>
      </c>
    </row>
    <row r="3757" spans="2:8" s="31" customFormat="1" x14ac:dyDescent="0.2">
      <c r="B3757" s="27">
        <v>3754</v>
      </c>
      <c r="C3757" s="21" t="s">
        <v>10441</v>
      </c>
      <c r="D3757" s="21" t="s">
        <v>1</v>
      </c>
      <c r="E3757" s="21" t="s">
        <v>10442</v>
      </c>
      <c r="F3757" s="23">
        <v>46029</v>
      </c>
      <c r="G3757" s="23">
        <v>51142</v>
      </c>
      <c r="H3757" s="35">
        <v>1000</v>
      </c>
    </row>
    <row r="3758" spans="2:8" s="31" customFormat="1" x14ac:dyDescent="0.2">
      <c r="B3758" s="27">
        <v>3755</v>
      </c>
      <c r="C3758" s="20" t="s">
        <v>6521</v>
      </c>
      <c r="D3758" s="20" t="s">
        <v>1</v>
      </c>
      <c r="E3758" s="20" t="s">
        <v>6522</v>
      </c>
      <c r="F3758" s="22">
        <v>45008</v>
      </c>
      <c r="G3758" s="22">
        <v>51218</v>
      </c>
      <c r="H3758" s="34">
        <f>1000+1000</f>
        <v>2000</v>
      </c>
    </row>
    <row r="3759" spans="2:8" s="31" customFormat="1" x14ac:dyDescent="0.2">
      <c r="B3759" s="27">
        <v>3756</v>
      </c>
      <c r="C3759" s="20" t="s">
        <v>7947</v>
      </c>
      <c r="D3759" s="20" t="s">
        <v>1</v>
      </c>
      <c r="E3759" s="20" t="s">
        <v>7948</v>
      </c>
      <c r="F3759" s="22">
        <v>45378</v>
      </c>
      <c r="G3759" s="22">
        <v>51222</v>
      </c>
      <c r="H3759" s="34">
        <v>1500</v>
      </c>
    </row>
    <row r="3760" spans="2:8" s="31" customFormat="1" x14ac:dyDescent="0.2">
      <c r="B3760" s="27">
        <v>3757</v>
      </c>
      <c r="C3760" s="20" t="s">
        <v>8156</v>
      </c>
      <c r="D3760" s="20" t="s">
        <v>1</v>
      </c>
      <c r="E3760" s="20" t="s">
        <v>8157</v>
      </c>
      <c r="F3760" s="22">
        <v>45448</v>
      </c>
      <c r="G3760" s="22">
        <v>51292</v>
      </c>
      <c r="H3760" s="34">
        <f>1000+1250</f>
        <v>2250</v>
      </c>
    </row>
    <row r="3761" spans="2:8" s="31" customFormat="1" x14ac:dyDescent="0.2">
      <c r="B3761" s="27">
        <v>3758</v>
      </c>
      <c r="C3761" s="20" t="s">
        <v>6011</v>
      </c>
      <c r="D3761" s="20" t="s">
        <v>1</v>
      </c>
      <c r="E3761" s="20" t="s">
        <v>6012</v>
      </c>
      <c r="F3761" s="22">
        <v>44861</v>
      </c>
      <c r="G3761" s="22">
        <v>51436</v>
      </c>
      <c r="H3761" s="34">
        <f>1000+1500</f>
        <v>2500</v>
      </c>
    </row>
    <row r="3762" spans="2:8" s="31" customFormat="1" x14ac:dyDescent="0.2">
      <c r="B3762" s="27">
        <v>3759</v>
      </c>
      <c r="C3762" s="20" t="s">
        <v>4278</v>
      </c>
      <c r="D3762" s="20" t="s">
        <v>1</v>
      </c>
      <c r="E3762" s="20" t="s">
        <v>4279</v>
      </c>
      <c r="F3762" s="22">
        <v>44223</v>
      </c>
      <c r="G3762" s="22">
        <v>51528</v>
      </c>
      <c r="H3762" s="34">
        <v>500</v>
      </c>
    </row>
    <row r="3763" spans="2:8" s="31" customFormat="1" x14ac:dyDescent="0.2">
      <c r="B3763" s="27">
        <v>3760</v>
      </c>
      <c r="C3763" s="20" t="s">
        <v>7594</v>
      </c>
      <c r="D3763" s="20" t="s">
        <v>1</v>
      </c>
      <c r="E3763" s="20" t="s">
        <v>7595</v>
      </c>
      <c r="F3763" s="22">
        <v>45322</v>
      </c>
      <c r="G3763" s="22">
        <v>51532</v>
      </c>
      <c r="H3763" s="34">
        <v>1500</v>
      </c>
    </row>
    <row r="3764" spans="2:8" s="31" customFormat="1" x14ac:dyDescent="0.2">
      <c r="B3764" s="27">
        <v>3761</v>
      </c>
      <c r="C3764" s="20" t="s">
        <v>4328</v>
      </c>
      <c r="D3764" s="20" t="s">
        <v>1</v>
      </c>
      <c r="E3764" s="20" t="s">
        <v>4329</v>
      </c>
      <c r="F3764" s="22">
        <v>44237</v>
      </c>
      <c r="G3764" s="22">
        <v>51542</v>
      </c>
      <c r="H3764" s="34">
        <v>750</v>
      </c>
    </row>
    <row r="3765" spans="2:8" s="31" customFormat="1" x14ac:dyDescent="0.2">
      <c r="B3765" s="27">
        <v>3762</v>
      </c>
      <c r="C3765" s="20" t="s">
        <v>4362</v>
      </c>
      <c r="D3765" s="20" t="s">
        <v>1</v>
      </c>
      <c r="E3765" s="20" t="s">
        <v>4363</v>
      </c>
      <c r="F3765" s="22">
        <v>44244</v>
      </c>
      <c r="G3765" s="22">
        <v>51549</v>
      </c>
      <c r="H3765" s="34">
        <v>500</v>
      </c>
    </row>
    <row r="3766" spans="2:8" s="31" customFormat="1" x14ac:dyDescent="0.2">
      <c r="B3766" s="27">
        <v>3763</v>
      </c>
      <c r="C3766" s="20" t="s">
        <v>4391</v>
      </c>
      <c r="D3766" s="20" t="s">
        <v>1</v>
      </c>
      <c r="E3766" s="20" t="s">
        <v>4392</v>
      </c>
      <c r="F3766" s="22">
        <v>44251</v>
      </c>
      <c r="G3766" s="22">
        <v>51556</v>
      </c>
      <c r="H3766" s="34">
        <v>500</v>
      </c>
    </row>
    <row r="3767" spans="2:8" s="31" customFormat="1" x14ac:dyDescent="0.2">
      <c r="B3767" s="27">
        <v>3764</v>
      </c>
      <c r="C3767" s="20" t="s">
        <v>6565</v>
      </c>
      <c r="D3767" s="20" t="s">
        <v>1</v>
      </c>
      <c r="E3767" s="20" t="s">
        <v>6566</v>
      </c>
      <c r="F3767" s="22">
        <v>45014</v>
      </c>
      <c r="G3767" s="22">
        <v>51589</v>
      </c>
      <c r="H3767" s="34">
        <v>2000</v>
      </c>
    </row>
    <row r="3768" spans="2:8" s="31" customFormat="1" x14ac:dyDescent="0.2">
      <c r="B3768" s="27">
        <v>3765</v>
      </c>
      <c r="C3768" s="20" t="s">
        <v>4643</v>
      </c>
      <c r="D3768" s="20" t="s">
        <v>1</v>
      </c>
      <c r="E3768" s="20" t="s">
        <v>4644</v>
      </c>
      <c r="F3768" s="22">
        <v>44349</v>
      </c>
      <c r="G3768" s="22">
        <v>51654</v>
      </c>
      <c r="H3768" s="34">
        <v>500</v>
      </c>
    </row>
    <row r="3769" spans="2:8" s="31" customFormat="1" x14ac:dyDescent="0.2">
      <c r="B3769" s="27">
        <v>3766</v>
      </c>
      <c r="C3769" s="20" t="s">
        <v>4733</v>
      </c>
      <c r="D3769" s="20" t="s">
        <v>1</v>
      </c>
      <c r="E3769" s="20" t="s">
        <v>4734</v>
      </c>
      <c r="F3769" s="22">
        <v>44377</v>
      </c>
      <c r="G3769" s="22">
        <v>51682</v>
      </c>
      <c r="H3769" s="34">
        <v>1000</v>
      </c>
    </row>
    <row r="3770" spans="2:8" s="31" customFormat="1" x14ac:dyDescent="0.2">
      <c r="B3770" s="27">
        <v>3767</v>
      </c>
      <c r="C3770" s="20" t="s">
        <v>6910</v>
      </c>
      <c r="D3770" s="20" t="s">
        <v>1</v>
      </c>
      <c r="E3770" s="20" t="s">
        <v>6911</v>
      </c>
      <c r="F3770" s="22">
        <v>45133</v>
      </c>
      <c r="G3770" s="22">
        <v>51708</v>
      </c>
      <c r="H3770" s="34">
        <v>1000</v>
      </c>
    </row>
    <row r="3771" spans="2:8" s="31" customFormat="1" x14ac:dyDescent="0.2">
      <c r="B3771" s="27">
        <v>3768</v>
      </c>
      <c r="C3771" s="20" t="s">
        <v>6999</v>
      </c>
      <c r="D3771" s="20" t="s">
        <v>1</v>
      </c>
      <c r="E3771" s="20" t="s">
        <v>7000</v>
      </c>
      <c r="F3771" s="22">
        <v>45168</v>
      </c>
      <c r="G3771" s="22">
        <v>51743</v>
      </c>
      <c r="H3771" s="34">
        <f>500+1000</f>
        <v>1500</v>
      </c>
    </row>
    <row r="3772" spans="2:8" s="31" customFormat="1" x14ac:dyDescent="0.2">
      <c r="B3772" s="27">
        <v>3769</v>
      </c>
      <c r="C3772" s="20" t="s">
        <v>10043</v>
      </c>
      <c r="D3772" s="20" t="s">
        <v>1</v>
      </c>
      <c r="E3772" s="20" t="s">
        <v>10044</v>
      </c>
      <c r="F3772" s="22">
        <v>45931</v>
      </c>
      <c r="G3772" s="22">
        <v>51775</v>
      </c>
      <c r="H3772" s="34">
        <v>1500</v>
      </c>
    </row>
    <row r="3773" spans="2:8" s="31" customFormat="1" x14ac:dyDescent="0.2">
      <c r="B3773" s="27">
        <v>3770</v>
      </c>
      <c r="C3773" s="20" t="s">
        <v>9111</v>
      </c>
      <c r="D3773" s="20" t="s">
        <v>1</v>
      </c>
      <c r="E3773" s="20" t="s">
        <v>9112</v>
      </c>
      <c r="F3773" s="22">
        <v>45715</v>
      </c>
      <c r="G3773" s="22">
        <v>51924</v>
      </c>
      <c r="H3773" s="34">
        <v>1000</v>
      </c>
    </row>
    <row r="3774" spans="2:8" s="31" customFormat="1" x14ac:dyDescent="0.2">
      <c r="B3774" s="27">
        <v>3771</v>
      </c>
      <c r="C3774" s="20" t="s">
        <v>7773</v>
      </c>
      <c r="D3774" s="20" t="s">
        <v>1</v>
      </c>
      <c r="E3774" s="20" t="s">
        <v>7774</v>
      </c>
      <c r="F3774" s="22">
        <v>45357</v>
      </c>
      <c r="G3774" s="22">
        <v>51931</v>
      </c>
      <c r="H3774" s="34">
        <v>1000</v>
      </c>
    </row>
    <row r="3775" spans="2:8" s="31" customFormat="1" x14ac:dyDescent="0.2">
      <c r="B3775" s="27">
        <v>3772</v>
      </c>
      <c r="C3775" s="20" t="s">
        <v>7872</v>
      </c>
      <c r="D3775" s="20" t="s">
        <v>1</v>
      </c>
      <c r="E3775" s="20" t="s">
        <v>7873</v>
      </c>
      <c r="F3775" s="22">
        <v>45371</v>
      </c>
      <c r="G3775" s="22">
        <v>51945</v>
      </c>
      <c r="H3775" s="34">
        <v>1500</v>
      </c>
    </row>
    <row r="3776" spans="2:8" s="31" customFormat="1" x14ac:dyDescent="0.2">
      <c r="B3776" s="27">
        <v>3773</v>
      </c>
      <c r="C3776" s="20" t="s">
        <v>5579</v>
      </c>
      <c r="D3776" s="20" t="s">
        <v>1</v>
      </c>
      <c r="E3776" s="20" t="s">
        <v>5580</v>
      </c>
      <c r="F3776" s="22">
        <v>44713</v>
      </c>
      <c r="G3776" s="22">
        <v>52018</v>
      </c>
      <c r="H3776" s="34">
        <v>1500</v>
      </c>
    </row>
    <row r="3777" spans="2:8" s="31" customFormat="1" x14ac:dyDescent="0.2">
      <c r="B3777" s="27">
        <v>3774</v>
      </c>
      <c r="C3777" s="20" t="s">
        <v>5710</v>
      </c>
      <c r="D3777" s="20" t="s">
        <v>1</v>
      </c>
      <c r="E3777" s="20" t="s">
        <v>5711</v>
      </c>
      <c r="F3777" s="22">
        <v>44762</v>
      </c>
      <c r="G3777" s="22">
        <v>52067</v>
      </c>
      <c r="H3777" s="34">
        <f>1000+1000</f>
        <v>2000</v>
      </c>
    </row>
    <row r="3778" spans="2:8" s="31" customFormat="1" x14ac:dyDescent="0.2">
      <c r="B3778" s="27">
        <v>3775</v>
      </c>
      <c r="C3778" s="20" t="s">
        <v>5735</v>
      </c>
      <c r="D3778" s="20" t="s">
        <v>1</v>
      </c>
      <c r="E3778" s="20" t="s">
        <v>5736</v>
      </c>
      <c r="F3778" s="22">
        <v>44769</v>
      </c>
      <c r="G3778" s="22">
        <v>52074</v>
      </c>
      <c r="H3778" s="34">
        <v>1000</v>
      </c>
    </row>
    <row r="3779" spans="2:8" s="31" customFormat="1" x14ac:dyDescent="0.2">
      <c r="B3779" s="27">
        <v>3776</v>
      </c>
      <c r="C3779" s="20" t="s">
        <v>8441</v>
      </c>
      <c r="D3779" s="20" t="s">
        <v>1</v>
      </c>
      <c r="E3779" s="20" t="s">
        <v>8442</v>
      </c>
      <c r="F3779" s="22">
        <v>45532</v>
      </c>
      <c r="G3779" s="22">
        <v>52106</v>
      </c>
      <c r="H3779" s="34">
        <v>1000</v>
      </c>
    </row>
    <row r="3780" spans="2:8" s="31" customFormat="1" x14ac:dyDescent="0.2">
      <c r="B3780" s="27">
        <v>3777</v>
      </c>
      <c r="C3780" s="20" t="s">
        <v>8555</v>
      </c>
      <c r="D3780" s="20" t="s">
        <v>1</v>
      </c>
      <c r="E3780" s="20" t="s">
        <v>8556</v>
      </c>
      <c r="F3780" s="22">
        <v>45560</v>
      </c>
      <c r="G3780" s="22">
        <v>52134</v>
      </c>
      <c r="H3780" s="34">
        <v>1000</v>
      </c>
    </row>
    <row r="3781" spans="2:8" s="31" customFormat="1" x14ac:dyDescent="0.2">
      <c r="B3781" s="27">
        <v>3778</v>
      </c>
      <c r="C3781" s="20" t="s">
        <v>5946</v>
      </c>
      <c r="D3781" s="20" t="s">
        <v>1</v>
      </c>
      <c r="E3781" s="20" t="s">
        <v>5947</v>
      </c>
      <c r="F3781" s="22">
        <v>44838</v>
      </c>
      <c r="G3781" s="22">
        <v>52143</v>
      </c>
      <c r="H3781" s="34">
        <f>1000+1000</f>
        <v>2000</v>
      </c>
    </row>
    <row r="3782" spans="2:8" s="31" customFormat="1" x14ac:dyDescent="0.2">
      <c r="B3782" s="27">
        <v>3779</v>
      </c>
      <c r="C3782" s="20" t="s">
        <v>6317</v>
      </c>
      <c r="D3782" s="20" t="s">
        <v>1</v>
      </c>
      <c r="E3782" s="20" t="s">
        <v>6318</v>
      </c>
      <c r="F3782" s="22">
        <v>44958</v>
      </c>
      <c r="G3782" s="22">
        <v>52263</v>
      </c>
      <c r="H3782" s="34">
        <v>1000</v>
      </c>
    </row>
    <row r="3783" spans="2:8" s="31" customFormat="1" x14ac:dyDescent="0.2">
      <c r="B3783" s="27">
        <v>3780</v>
      </c>
      <c r="C3783" s="20" t="s">
        <v>9345</v>
      </c>
      <c r="D3783" s="20" t="s">
        <v>1</v>
      </c>
      <c r="E3783" s="20" t="s">
        <v>9346</v>
      </c>
      <c r="F3783" s="22">
        <v>45742</v>
      </c>
      <c r="G3783" s="22">
        <v>52316</v>
      </c>
      <c r="H3783" s="34">
        <v>1044</v>
      </c>
    </row>
    <row r="3784" spans="2:8" s="31" customFormat="1" x14ac:dyDescent="0.2">
      <c r="B3784" s="27">
        <v>3781</v>
      </c>
      <c r="C3784" s="20" t="s">
        <v>6605</v>
      </c>
      <c r="D3784" s="20" t="s">
        <v>1</v>
      </c>
      <c r="E3784" s="20" t="s">
        <v>6606</v>
      </c>
      <c r="F3784" s="22">
        <v>45035</v>
      </c>
      <c r="G3784" s="22">
        <v>52340</v>
      </c>
      <c r="H3784" s="34">
        <v>1500</v>
      </c>
    </row>
    <row r="3785" spans="2:8" s="31" customFormat="1" x14ac:dyDescent="0.2">
      <c r="B3785" s="27">
        <v>3782</v>
      </c>
      <c r="C3785" s="20" t="s">
        <v>6724</v>
      </c>
      <c r="D3785" s="20" t="s">
        <v>1</v>
      </c>
      <c r="E3785" s="20" t="s">
        <v>6725</v>
      </c>
      <c r="F3785" s="22">
        <v>45077</v>
      </c>
      <c r="G3785" s="22">
        <v>52382</v>
      </c>
      <c r="H3785" s="34">
        <v>1500</v>
      </c>
    </row>
    <row r="3786" spans="2:8" s="31" customFormat="1" x14ac:dyDescent="0.2">
      <c r="B3786" s="27">
        <v>3783</v>
      </c>
      <c r="C3786" s="20" t="s">
        <v>9645</v>
      </c>
      <c r="D3786" s="20" t="s">
        <v>1</v>
      </c>
      <c r="E3786" s="20" t="s">
        <v>9646</v>
      </c>
      <c r="F3786" s="22">
        <v>45833</v>
      </c>
      <c r="G3786" s="22">
        <v>52407</v>
      </c>
      <c r="H3786" s="34">
        <v>1500</v>
      </c>
    </row>
    <row r="3787" spans="2:8" s="31" customFormat="1" x14ac:dyDescent="0.2">
      <c r="B3787" s="27">
        <v>3784</v>
      </c>
      <c r="C3787" s="20" t="s">
        <v>8205</v>
      </c>
      <c r="D3787" s="20" t="s">
        <v>1</v>
      </c>
      <c r="E3787" s="20" t="s">
        <v>8206</v>
      </c>
      <c r="F3787" s="22">
        <v>45469</v>
      </c>
      <c r="G3787" s="22">
        <v>52408</v>
      </c>
      <c r="H3787" s="34">
        <v>1000</v>
      </c>
    </row>
    <row r="3788" spans="2:8" s="31" customFormat="1" x14ac:dyDescent="0.2">
      <c r="B3788" s="27">
        <v>3785</v>
      </c>
      <c r="C3788" s="21" t="s">
        <v>9873</v>
      </c>
      <c r="D3788" s="21" t="s">
        <v>1</v>
      </c>
      <c r="E3788" s="21" t="s">
        <v>9874</v>
      </c>
      <c r="F3788" s="23">
        <v>45897</v>
      </c>
      <c r="G3788" s="23">
        <v>52471</v>
      </c>
      <c r="H3788" s="35">
        <f>1500+1500</f>
        <v>3000</v>
      </c>
    </row>
    <row r="3789" spans="2:8" s="31" customFormat="1" x14ac:dyDescent="0.2">
      <c r="B3789" s="27">
        <v>3786</v>
      </c>
      <c r="C3789" s="20" t="s">
        <v>7183</v>
      </c>
      <c r="D3789" s="20" t="s">
        <v>1</v>
      </c>
      <c r="E3789" s="20" t="s">
        <v>7184</v>
      </c>
      <c r="F3789" s="22">
        <v>45217</v>
      </c>
      <c r="G3789" s="22">
        <v>52522</v>
      </c>
      <c r="H3789" s="34">
        <f>1000+1000</f>
        <v>2000</v>
      </c>
    </row>
    <row r="3790" spans="2:8" s="31" customFormat="1" x14ac:dyDescent="0.2">
      <c r="B3790" s="27">
        <v>3787</v>
      </c>
      <c r="C3790" s="20" t="s">
        <v>7250</v>
      </c>
      <c r="D3790" s="20" t="s">
        <v>1</v>
      </c>
      <c r="E3790" s="20" t="s">
        <v>7251</v>
      </c>
      <c r="F3790" s="22">
        <v>45231</v>
      </c>
      <c r="G3790" s="22">
        <v>52536</v>
      </c>
      <c r="H3790" s="34">
        <v>1000</v>
      </c>
    </row>
    <row r="3791" spans="2:8" s="31" customFormat="1" x14ac:dyDescent="0.2">
      <c r="B3791" s="27">
        <v>3788</v>
      </c>
      <c r="C3791" s="20" t="s">
        <v>7743</v>
      </c>
      <c r="D3791" s="20" t="s">
        <v>1</v>
      </c>
      <c r="E3791" s="20" t="s">
        <v>7744</v>
      </c>
      <c r="F3791" s="22">
        <v>45350</v>
      </c>
      <c r="G3791" s="22">
        <v>52655</v>
      </c>
      <c r="H3791" s="34">
        <v>1000</v>
      </c>
    </row>
    <row r="3792" spans="2:8" s="31" customFormat="1" x14ac:dyDescent="0.2">
      <c r="B3792" s="27">
        <v>3789</v>
      </c>
      <c r="C3792" s="20" t="s">
        <v>7949</v>
      </c>
      <c r="D3792" s="20" t="s">
        <v>1</v>
      </c>
      <c r="E3792" s="20" t="s">
        <v>7950</v>
      </c>
      <c r="F3792" s="22">
        <v>45378</v>
      </c>
      <c r="G3792" s="22">
        <v>52683</v>
      </c>
      <c r="H3792" s="34">
        <v>1500</v>
      </c>
    </row>
    <row r="3793" spans="2:8" s="31" customFormat="1" x14ac:dyDescent="0.2">
      <c r="B3793" s="27">
        <v>3790</v>
      </c>
      <c r="C3793" s="20" t="s">
        <v>8050</v>
      </c>
      <c r="D3793" s="20" t="s">
        <v>1</v>
      </c>
      <c r="E3793" s="20" t="s">
        <v>8051</v>
      </c>
      <c r="F3793" s="22">
        <v>45414</v>
      </c>
      <c r="G3793" s="22">
        <v>52719</v>
      </c>
      <c r="H3793" s="34">
        <v>1000</v>
      </c>
    </row>
    <row r="3794" spans="2:8" s="31" customFormat="1" x14ac:dyDescent="0.2">
      <c r="B3794" s="27">
        <v>3791</v>
      </c>
      <c r="C3794" s="20" t="s">
        <v>8207</v>
      </c>
      <c r="D3794" s="20" t="s">
        <v>1</v>
      </c>
      <c r="E3794" s="20" t="s">
        <v>8208</v>
      </c>
      <c r="F3794" s="22">
        <v>45469</v>
      </c>
      <c r="G3794" s="22">
        <v>52774</v>
      </c>
      <c r="H3794" s="34">
        <v>1500</v>
      </c>
    </row>
    <row r="3795" spans="2:8" s="31" customFormat="1" x14ac:dyDescent="0.2">
      <c r="B3795" s="27">
        <v>3792</v>
      </c>
      <c r="C3795" s="20" t="s">
        <v>5774</v>
      </c>
      <c r="D3795" s="20" t="s">
        <v>1</v>
      </c>
      <c r="E3795" s="20" t="s">
        <v>5775</v>
      </c>
      <c r="F3795" s="22">
        <v>44776</v>
      </c>
      <c r="G3795" s="22">
        <v>52812</v>
      </c>
      <c r="H3795" s="34">
        <f>1000+500</f>
        <v>1500</v>
      </c>
    </row>
    <row r="3796" spans="2:8" s="31" customFormat="1" x14ac:dyDescent="0.2">
      <c r="B3796" s="27">
        <v>3793</v>
      </c>
      <c r="C3796" s="20" t="s">
        <v>7101</v>
      </c>
      <c r="D3796" s="20" t="s">
        <v>1</v>
      </c>
      <c r="E3796" s="20" t="s">
        <v>7102</v>
      </c>
      <c r="F3796" s="22">
        <v>45196</v>
      </c>
      <c r="G3796" s="22">
        <v>52867</v>
      </c>
      <c r="H3796" s="34">
        <v>1500</v>
      </c>
    </row>
    <row r="3797" spans="2:8" s="31" customFormat="1" x14ac:dyDescent="0.2">
      <c r="B3797" s="27">
        <v>3794</v>
      </c>
      <c r="C3797" s="20" t="s">
        <v>7815</v>
      </c>
      <c r="D3797" s="20" t="s">
        <v>1</v>
      </c>
      <c r="E3797" s="20" t="s">
        <v>7816</v>
      </c>
      <c r="F3797" s="22">
        <v>45364</v>
      </c>
      <c r="G3797" s="22">
        <v>53034</v>
      </c>
      <c r="H3797" s="34">
        <v>1000</v>
      </c>
    </row>
    <row r="3798" spans="2:8" s="31" customFormat="1" x14ac:dyDescent="0.2">
      <c r="B3798" s="27">
        <v>3795</v>
      </c>
      <c r="C3798" s="20" t="s">
        <v>8119</v>
      </c>
      <c r="D3798" s="20" t="s">
        <v>1</v>
      </c>
      <c r="E3798" s="20" t="s">
        <v>8120</v>
      </c>
      <c r="F3798" s="22">
        <v>45441</v>
      </c>
      <c r="G3798" s="22">
        <v>53111</v>
      </c>
      <c r="H3798" s="34">
        <v>1500</v>
      </c>
    </row>
    <row r="3799" spans="2:8" s="31" customFormat="1" x14ac:dyDescent="0.2">
      <c r="B3799" s="27">
        <v>3796</v>
      </c>
      <c r="C3799" s="20" t="s">
        <v>8315</v>
      </c>
      <c r="D3799" s="20" t="s">
        <v>1</v>
      </c>
      <c r="E3799" s="20" t="s">
        <v>8120</v>
      </c>
      <c r="F3799" s="22">
        <v>45504</v>
      </c>
      <c r="G3799" s="22">
        <v>53174</v>
      </c>
      <c r="H3799" s="34">
        <v>1500</v>
      </c>
    </row>
    <row r="3800" spans="2:8" s="31" customFormat="1" x14ac:dyDescent="0.2">
      <c r="B3800" s="27">
        <v>3797</v>
      </c>
      <c r="C3800" s="20" t="s">
        <v>5798</v>
      </c>
      <c r="D3800" s="20" t="s">
        <v>1</v>
      </c>
      <c r="E3800" s="20" t="s">
        <v>5799</v>
      </c>
      <c r="F3800" s="22">
        <v>44783</v>
      </c>
      <c r="G3800" s="22">
        <v>53184</v>
      </c>
      <c r="H3800" s="34">
        <v>1000</v>
      </c>
    </row>
    <row r="3801" spans="2:8" s="31" customFormat="1" x14ac:dyDescent="0.2">
      <c r="B3801" s="27">
        <v>3798</v>
      </c>
      <c r="C3801" s="20" t="s">
        <v>8654</v>
      </c>
      <c r="D3801" s="20" t="s">
        <v>1</v>
      </c>
      <c r="E3801" s="20" t="s">
        <v>8655</v>
      </c>
      <c r="F3801" s="22">
        <v>45595</v>
      </c>
      <c r="G3801" s="22">
        <v>53265</v>
      </c>
      <c r="H3801" s="34">
        <v>1000</v>
      </c>
    </row>
    <row r="3802" spans="2:8" s="31" customFormat="1" x14ac:dyDescent="0.2">
      <c r="B3802" s="27">
        <v>3799</v>
      </c>
      <c r="C3802" s="20" t="s">
        <v>4304</v>
      </c>
      <c r="D3802" s="20" t="s">
        <v>1</v>
      </c>
      <c r="E3802" s="20" t="s">
        <v>4305</v>
      </c>
      <c r="F3802" s="22">
        <v>44230</v>
      </c>
      <c r="G3802" s="22">
        <v>53361</v>
      </c>
      <c r="H3802" s="34">
        <v>500</v>
      </c>
    </row>
    <row r="3803" spans="2:8" s="31" customFormat="1" x14ac:dyDescent="0.2">
      <c r="B3803" s="27">
        <v>3800</v>
      </c>
      <c r="C3803" s="20" t="s">
        <v>4422</v>
      </c>
      <c r="D3803" s="20" t="s">
        <v>1</v>
      </c>
      <c r="E3803" s="20" t="s">
        <v>4423</v>
      </c>
      <c r="F3803" s="22">
        <v>44258</v>
      </c>
      <c r="G3803" s="22">
        <v>53389</v>
      </c>
      <c r="H3803" s="34">
        <v>500</v>
      </c>
    </row>
    <row r="3804" spans="2:8" s="31" customFormat="1" x14ac:dyDescent="0.2">
      <c r="B3804" s="27">
        <v>3801</v>
      </c>
      <c r="C3804" s="20" t="s">
        <v>4663</v>
      </c>
      <c r="D3804" s="20" t="s">
        <v>1</v>
      </c>
      <c r="E3804" s="20" t="s">
        <v>4664</v>
      </c>
      <c r="F3804" s="22">
        <v>44356</v>
      </c>
      <c r="G3804" s="22">
        <v>53487</v>
      </c>
      <c r="H3804" s="34">
        <v>500</v>
      </c>
    </row>
    <row r="3805" spans="2:8" s="31" customFormat="1" x14ac:dyDescent="0.2">
      <c r="B3805" s="27">
        <v>3802</v>
      </c>
      <c r="C3805" s="20" t="s">
        <v>8252</v>
      </c>
      <c r="D3805" s="20" t="s">
        <v>1</v>
      </c>
      <c r="E3805" s="20" t="s">
        <v>8253</v>
      </c>
      <c r="F3805" s="22">
        <v>45483</v>
      </c>
      <c r="G3805" s="22">
        <v>53518</v>
      </c>
      <c r="H3805" s="34">
        <f>1000+1000</f>
        <v>2000</v>
      </c>
    </row>
    <row r="3806" spans="2:8" s="31" customFormat="1" x14ac:dyDescent="0.2">
      <c r="B3806" s="27">
        <v>3803</v>
      </c>
      <c r="C3806" s="20" t="s">
        <v>8443</v>
      </c>
      <c r="D3806" s="20" t="s">
        <v>1</v>
      </c>
      <c r="E3806" s="20" t="s">
        <v>8444</v>
      </c>
      <c r="F3806" s="22">
        <v>45532</v>
      </c>
      <c r="G3806" s="22">
        <v>53567</v>
      </c>
      <c r="H3806" s="34">
        <v>1500</v>
      </c>
    </row>
    <row r="3807" spans="2:8" s="31" customFormat="1" x14ac:dyDescent="0.2">
      <c r="B3807" s="27">
        <v>3804</v>
      </c>
      <c r="C3807" s="20" t="s">
        <v>8557</v>
      </c>
      <c r="D3807" s="20" t="s">
        <v>1</v>
      </c>
      <c r="E3807" s="20" t="s">
        <v>8558</v>
      </c>
      <c r="F3807" s="22">
        <v>45560</v>
      </c>
      <c r="G3807" s="22">
        <v>53595</v>
      </c>
      <c r="H3807" s="34">
        <v>1000</v>
      </c>
    </row>
    <row r="3808" spans="2:8" s="31" customFormat="1" x14ac:dyDescent="0.2">
      <c r="B3808" s="27">
        <v>3805</v>
      </c>
      <c r="C3808" s="20" t="s">
        <v>7280</v>
      </c>
      <c r="D3808" s="20" t="s">
        <v>1</v>
      </c>
      <c r="E3808" s="20" t="s">
        <v>7281</v>
      </c>
      <c r="F3808" s="22">
        <v>45238</v>
      </c>
      <c r="G3808" s="22">
        <v>53639</v>
      </c>
      <c r="H3808" s="34">
        <f>1000+1500</f>
        <v>2500</v>
      </c>
    </row>
    <row r="3809" spans="2:8" s="31" customFormat="1" x14ac:dyDescent="0.2">
      <c r="B3809" s="27">
        <v>3806</v>
      </c>
      <c r="C3809" s="20" t="s">
        <v>8799</v>
      </c>
      <c r="D3809" s="20" t="s">
        <v>1</v>
      </c>
      <c r="E3809" s="20" t="s">
        <v>8800</v>
      </c>
      <c r="F3809" s="22">
        <v>45644</v>
      </c>
      <c r="G3809" s="22">
        <v>53679</v>
      </c>
      <c r="H3809" s="34">
        <v>1000</v>
      </c>
    </row>
    <row r="3810" spans="2:8" s="31" customFormat="1" x14ac:dyDescent="0.2">
      <c r="B3810" s="27">
        <v>3807</v>
      </c>
      <c r="C3810" s="20" t="s">
        <v>9437</v>
      </c>
      <c r="D3810" s="20" t="s">
        <v>1</v>
      </c>
      <c r="E3810" s="20" t="s">
        <v>9438</v>
      </c>
      <c r="F3810" s="22">
        <v>45777</v>
      </c>
      <c r="G3810" s="22">
        <v>53812</v>
      </c>
      <c r="H3810" s="34">
        <v>2000</v>
      </c>
    </row>
    <row r="3811" spans="2:8" s="31" customFormat="1" x14ac:dyDescent="0.2">
      <c r="B3811" s="27">
        <v>3808</v>
      </c>
      <c r="C3811" s="20" t="s">
        <v>9515</v>
      </c>
      <c r="D3811" s="20" t="s">
        <v>1</v>
      </c>
      <c r="E3811" s="20" t="s">
        <v>9516</v>
      </c>
      <c r="F3811" s="22">
        <v>45798</v>
      </c>
      <c r="G3811" s="22">
        <v>53833</v>
      </c>
      <c r="H3811" s="34">
        <v>500</v>
      </c>
    </row>
    <row r="3812" spans="2:8" s="31" customFormat="1" x14ac:dyDescent="0.2">
      <c r="B3812" s="27">
        <v>3809</v>
      </c>
      <c r="C3812" s="20" t="s">
        <v>5648</v>
      </c>
      <c r="D3812" s="20" t="s">
        <v>1</v>
      </c>
      <c r="E3812" s="20" t="s">
        <v>5649</v>
      </c>
      <c r="F3812" s="22">
        <v>44741</v>
      </c>
      <c r="G3812" s="22">
        <v>53872</v>
      </c>
      <c r="H3812" s="34">
        <f>1000+600</f>
        <v>1600</v>
      </c>
    </row>
    <row r="3813" spans="2:8" s="31" customFormat="1" x14ac:dyDescent="0.2">
      <c r="B3813" s="27">
        <v>3810</v>
      </c>
      <c r="C3813" s="20" t="s">
        <v>6340</v>
      </c>
      <c r="D3813" s="20" t="s">
        <v>1</v>
      </c>
      <c r="E3813" s="20" t="s">
        <v>6341</v>
      </c>
      <c r="F3813" s="22">
        <v>44965</v>
      </c>
      <c r="G3813" s="22">
        <v>54096</v>
      </c>
      <c r="H3813" s="34">
        <f>1000+500+1000</f>
        <v>2500</v>
      </c>
    </row>
    <row r="3814" spans="2:8" s="31" customFormat="1" x14ac:dyDescent="0.2">
      <c r="B3814" s="27">
        <v>3811</v>
      </c>
      <c r="C3814" s="20" t="s">
        <v>6416</v>
      </c>
      <c r="D3814" s="20" t="s">
        <v>1</v>
      </c>
      <c r="E3814" s="20" t="s">
        <v>6417</v>
      </c>
      <c r="F3814" s="22">
        <v>44986</v>
      </c>
      <c r="G3814" s="22">
        <v>54118</v>
      </c>
      <c r="H3814" s="34">
        <v>983</v>
      </c>
    </row>
    <row r="3815" spans="2:8" s="31" customFormat="1" x14ac:dyDescent="0.2">
      <c r="B3815" s="27">
        <v>3812</v>
      </c>
      <c r="C3815" s="20" t="s">
        <v>6607</v>
      </c>
      <c r="D3815" s="20" t="s">
        <v>1</v>
      </c>
      <c r="E3815" s="20" t="s">
        <v>6608</v>
      </c>
      <c r="F3815" s="22">
        <v>45035</v>
      </c>
      <c r="G3815" s="22">
        <v>54167</v>
      </c>
      <c r="H3815" s="34">
        <v>1500</v>
      </c>
    </row>
    <row r="3816" spans="2:8" s="31" customFormat="1" x14ac:dyDescent="0.2">
      <c r="B3816" s="27">
        <v>3813</v>
      </c>
      <c r="C3816" s="20" t="s">
        <v>9539</v>
      </c>
      <c r="D3816" s="20" t="s">
        <v>1</v>
      </c>
      <c r="E3816" s="20" t="s">
        <v>9540</v>
      </c>
      <c r="F3816" s="22">
        <v>45805</v>
      </c>
      <c r="G3816" s="22">
        <v>54206</v>
      </c>
      <c r="H3816" s="34">
        <v>1500</v>
      </c>
    </row>
    <row r="3817" spans="2:8" s="31" customFormat="1" x14ac:dyDescent="0.2">
      <c r="B3817" s="27">
        <v>3814</v>
      </c>
      <c r="C3817" s="20" t="s">
        <v>6828</v>
      </c>
      <c r="D3817" s="20" t="s">
        <v>1</v>
      </c>
      <c r="E3817" s="20" t="s">
        <v>6829</v>
      </c>
      <c r="F3817" s="22">
        <v>45105</v>
      </c>
      <c r="G3817" s="22">
        <v>54237</v>
      </c>
      <c r="H3817" s="34">
        <f>1000+1000</f>
        <v>2000</v>
      </c>
    </row>
    <row r="3818" spans="2:8" s="31" customFormat="1" x14ac:dyDescent="0.2">
      <c r="B3818" s="27">
        <v>3815</v>
      </c>
      <c r="C3818" s="20" t="s">
        <v>6860</v>
      </c>
      <c r="D3818" s="20" t="s">
        <v>1</v>
      </c>
      <c r="E3818" s="20" t="s">
        <v>6861</v>
      </c>
      <c r="F3818" s="22">
        <v>45112</v>
      </c>
      <c r="G3818" s="22">
        <v>54244</v>
      </c>
      <c r="H3818" s="34">
        <v>1000</v>
      </c>
    </row>
    <row r="3819" spans="2:8" s="31" customFormat="1" x14ac:dyDescent="0.2">
      <c r="B3819" s="27">
        <v>3816</v>
      </c>
      <c r="C3819" s="20" t="s">
        <v>7252</v>
      </c>
      <c r="D3819" s="20" t="s">
        <v>1</v>
      </c>
      <c r="E3819" s="20" t="s">
        <v>7253</v>
      </c>
      <c r="F3819" s="22">
        <v>45231</v>
      </c>
      <c r="G3819" s="22">
        <v>54363</v>
      </c>
      <c r="H3819" s="34">
        <v>1000</v>
      </c>
    </row>
    <row r="3820" spans="2:8" s="31" customFormat="1" x14ac:dyDescent="0.2">
      <c r="B3820" s="27">
        <v>3817</v>
      </c>
      <c r="C3820" s="20" t="s">
        <v>6523</v>
      </c>
      <c r="D3820" s="20" t="s">
        <v>1</v>
      </c>
      <c r="E3820" s="20" t="s">
        <v>6524</v>
      </c>
      <c r="F3820" s="22">
        <v>45008</v>
      </c>
      <c r="G3820" s="22">
        <v>54505</v>
      </c>
      <c r="H3820" s="34">
        <f>1061+1000</f>
        <v>2061</v>
      </c>
    </row>
    <row r="3821" spans="2:8" s="31" customFormat="1" x14ac:dyDescent="0.2">
      <c r="B3821" s="27">
        <v>3818</v>
      </c>
      <c r="C3821" s="20" t="s">
        <v>8316</v>
      </c>
      <c r="D3821" s="20" t="s">
        <v>1</v>
      </c>
      <c r="E3821" s="20" t="s">
        <v>8317</v>
      </c>
      <c r="F3821" s="22">
        <v>45504</v>
      </c>
      <c r="G3821" s="22">
        <v>54635</v>
      </c>
      <c r="H3821" s="34">
        <v>1500</v>
      </c>
    </row>
    <row r="3822" spans="2:8" s="31" customFormat="1" x14ac:dyDescent="0.2">
      <c r="B3822" s="27">
        <v>3819</v>
      </c>
      <c r="C3822" s="20" t="s">
        <v>7103</v>
      </c>
      <c r="D3822" s="20" t="s">
        <v>1</v>
      </c>
      <c r="E3822" s="20" t="s">
        <v>7104</v>
      </c>
      <c r="F3822" s="22">
        <v>45196</v>
      </c>
      <c r="G3822" s="22">
        <v>54693</v>
      </c>
      <c r="H3822" s="34">
        <v>1500</v>
      </c>
    </row>
    <row r="3823" spans="2:8" s="31" customFormat="1" x14ac:dyDescent="0.2">
      <c r="B3823" s="27">
        <v>3820</v>
      </c>
      <c r="C3823" s="20" t="s">
        <v>7356</v>
      </c>
      <c r="D3823" s="20" t="s">
        <v>1</v>
      </c>
      <c r="E3823" s="20" t="s">
        <v>7357</v>
      </c>
      <c r="F3823" s="22">
        <v>45259</v>
      </c>
      <c r="G3823" s="22">
        <v>54756</v>
      </c>
      <c r="H3823" s="34">
        <v>1500</v>
      </c>
    </row>
    <row r="3824" spans="2:8" s="31" customFormat="1" x14ac:dyDescent="0.2">
      <c r="B3824" s="27">
        <v>3821</v>
      </c>
      <c r="C3824" s="20" t="s">
        <v>8961</v>
      </c>
      <c r="D3824" s="20" t="s">
        <v>1</v>
      </c>
      <c r="E3824" s="20" t="s">
        <v>8962</v>
      </c>
      <c r="F3824" s="22">
        <v>45686</v>
      </c>
      <c r="G3824" s="22">
        <v>54817</v>
      </c>
      <c r="H3824" s="34">
        <v>1000</v>
      </c>
    </row>
    <row r="3825" spans="2:8" s="31" customFormat="1" x14ac:dyDescent="0.2">
      <c r="B3825" s="27">
        <v>3822</v>
      </c>
      <c r="C3825" s="20" t="s">
        <v>6567</v>
      </c>
      <c r="D3825" s="20" t="s">
        <v>1</v>
      </c>
      <c r="E3825" s="20" t="s">
        <v>6568</v>
      </c>
      <c r="F3825" s="22">
        <v>45014</v>
      </c>
      <c r="G3825" s="22">
        <v>54876</v>
      </c>
      <c r="H3825" s="34">
        <v>2262</v>
      </c>
    </row>
    <row r="3826" spans="2:8" s="31" customFormat="1" x14ac:dyDescent="0.2">
      <c r="B3826" s="27">
        <v>3823</v>
      </c>
      <c r="C3826" s="20" t="s">
        <v>3583</v>
      </c>
      <c r="D3826" s="20" t="s">
        <v>1</v>
      </c>
      <c r="E3826" s="20" t="s">
        <v>3584</v>
      </c>
      <c r="F3826" s="22">
        <v>44006</v>
      </c>
      <c r="G3826" s="22">
        <v>54963</v>
      </c>
      <c r="H3826" s="34">
        <v>750</v>
      </c>
    </row>
    <row r="3827" spans="2:8" s="31" customFormat="1" x14ac:dyDescent="0.2">
      <c r="B3827" s="27">
        <v>3824</v>
      </c>
      <c r="C3827" s="20" t="s">
        <v>3599</v>
      </c>
      <c r="D3827" s="20" t="s">
        <v>1</v>
      </c>
      <c r="E3827" s="20" t="s">
        <v>3600</v>
      </c>
      <c r="F3827" s="22">
        <v>44013</v>
      </c>
      <c r="G3827" s="22">
        <v>54970</v>
      </c>
      <c r="H3827" s="34">
        <v>750</v>
      </c>
    </row>
    <row r="3828" spans="2:8" s="31" customFormat="1" x14ac:dyDescent="0.2">
      <c r="B3828" s="27">
        <v>3825</v>
      </c>
      <c r="C3828" s="20" t="s">
        <v>3643</v>
      </c>
      <c r="D3828" s="20" t="s">
        <v>1</v>
      </c>
      <c r="E3828" s="20" t="s">
        <v>3644</v>
      </c>
      <c r="F3828" s="22">
        <v>44027</v>
      </c>
      <c r="G3828" s="22">
        <v>54984</v>
      </c>
      <c r="H3828" s="34">
        <v>500</v>
      </c>
    </row>
    <row r="3829" spans="2:8" s="31" customFormat="1" x14ac:dyDescent="0.2">
      <c r="B3829" s="27">
        <v>3826</v>
      </c>
      <c r="C3829" s="20" t="s">
        <v>3699</v>
      </c>
      <c r="D3829" s="20" t="s">
        <v>1</v>
      </c>
      <c r="E3829" s="20" t="s">
        <v>3700</v>
      </c>
      <c r="F3829" s="22">
        <v>44048</v>
      </c>
      <c r="G3829" s="22">
        <v>55005</v>
      </c>
      <c r="H3829" s="34">
        <v>500</v>
      </c>
    </row>
    <row r="3830" spans="2:8" s="31" customFormat="1" x14ac:dyDescent="0.2">
      <c r="B3830" s="27">
        <v>3827</v>
      </c>
      <c r="C3830" s="20" t="s">
        <v>8963</v>
      </c>
      <c r="D3830" s="20" t="s">
        <v>1</v>
      </c>
      <c r="E3830" s="20" t="s">
        <v>8964</v>
      </c>
      <c r="F3830" s="22">
        <v>45686</v>
      </c>
      <c r="G3830" s="22">
        <v>55182</v>
      </c>
      <c r="H3830" s="34">
        <v>1000</v>
      </c>
    </row>
    <row r="3831" spans="2:8" s="31" customFormat="1" x14ac:dyDescent="0.2">
      <c r="B3831" s="27">
        <v>3828</v>
      </c>
      <c r="C3831" s="20" t="s">
        <v>4330</v>
      </c>
      <c r="D3831" s="20" t="s">
        <v>1</v>
      </c>
      <c r="E3831" s="20" t="s">
        <v>4331</v>
      </c>
      <c r="F3831" s="22">
        <v>44237</v>
      </c>
      <c r="G3831" s="22">
        <v>55194</v>
      </c>
      <c r="H3831" s="34">
        <v>750</v>
      </c>
    </row>
    <row r="3832" spans="2:8" s="31" customFormat="1" x14ac:dyDescent="0.2">
      <c r="B3832" s="27">
        <v>3829</v>
      </c>
      <c r="C3832" s="20" t="s">
        <v>4364</v>
      </c>
      <c r="D3832" s="20" t="s">
        <v>1</v>
      </c>
      <c r="E3832" s="20" t="s">
        <v>4331</v>
      </c>
      <c r="F3832" s="22">
        <v>44244</v>
      </c>
      <c r="G3832" s="22">
        <v>55201</v>
      </c>
      <c r="H3832" s="34">
        <v>500</v>
      </c>
    </row>
    <row r="3833" spans="2:8" s="31" customFormat="1" x14ac:dyDescent="0.2">
      <c r="B3833" s="27">
        <v>3830</v>
      </c>
      <c r="C3833" s="20" t="s">
        <v>9517</v>
      </c>
      <c r="D3833" s="20" t="s">
        <v>1</v>
      </c>
      <c r="E3833" s="20" t="s">
        <v>9518</v>
      </c>
      <c r="F3833" s="22">
        <v>45798</v>
      </c>
      <c r="G3833" s="22">
        <v>55294</v>
      </c>
      <c r="H3833" s="34">
        <v>1000</v>
      </c>
    </row>
    <row r="3834" spans="2:8" s="31" customFormat="1" x14ac:dyDescent="0.2">
      <c r="B3834" s="27">
        <v>3831</v>
      </c>
      <c r="C3834" s="20" t="s">
        <v>10045</v>
      </c>
      <c r="D3834" s="20" t="s">
        <v>1</v>
      </c>
      <c r="E3834" s="20" t="s">
        <v>10046</v>
      </c>
      <c r="F3834" s="22">
        <v>45931</v>
      </c>
      <c r="G3834" s="22">
        <v>55427</v>
      </c>
      <c r="H3834" s="34">
        <v>2000</v>
      </c>
    </row>
    <row r="3835" spans="2:8" s="31" customFormat="1" x14ac:dyDescent="0.2">
      <c r="B3835" s="27">
        <v>3832</v>
      </c>
      <c r="C3835" s="24" t="s">
        <v>10094</v>
      </c>
      <c r="D3835" s="24" t="s">
        <v>1</v>
      </c>
      <c r="E3835" s="24" t="s">
        <v>10095</v>
      </c>
      <c r="F3835" s="28">
        <v>45953</v>
      </c>
      <c r="G3835" s="28">
        <v>55449</v>
      </c>
      <c r="H3835" s="37">
        <v>1500</v>
      </c>
    </row>
    <row r="3836" spans="2:8" s="31" customFormat="1" x14ac:dyDescent="0.2">
      <c r="B3836" s="27">
        <v>3833</v>
      </c>
      <c r="C3836" s="20" t="s">
        <v>9541</v>
      </c>
      <c r="D3836" s="20" t="s">
        <v>1</v>
      </c>
      <c r="E3836" s="20" t="s">
        <v>9542</v>
      </c>
      <c r="F3836" s="22">
        <v>45805</v>
      </c>
      <c r="G3836" s="22">
        <v>55667</v>
      </c>
      <c r="H3836" s="34">
        <v>1500</v>
      </c>
    </row>
    <row r="3837" spans="2:8" s="31" customFormat="1" x14ac:dyDescent="0.2">
      <c r="B3837" s="27">
        <v>3834</v>
      </c>
      <c r="C3837" s="21" t="s">
        <v>9813</v>
      </c>
      <c r="D3837" s="21" t="s">
        <v>1</v>
      </c>
      <c r="E3837" s="21" t="s">
        <v>9814</v>
      </c>
      <c r="F3837" s="23">
        <v>45875</v>
      </c>
      <c r="G3837" s="23">
        <v>55737</v>
      </c>
      <c r="H3837" s="35">
        <v>1000</v>
      </c>
    </row>
    <row r="3838" spans="2:8" s="31" customFormat="1" x14ac:dyDescent="0.2">
      <c r="B3838" s="27">
        <v>3835</v>
      </c>
      <c r="C3838" s="21" t="s">
        <v>9779</v>
      </c>
      <c r="D3838" s="21" t="s">
        <v>1</v>
      </c>
      <c r="E3838" s="21" t="s">
        <v>9780</v>
      </c>
      <c r="F3838" s="23">
        <v>45868</v>
      </c>
      <c r="G3838" s="23">
        <v>56095</v>
      </c>
      <c r="H3838" s="35">
        <v>1500</v>
      </c>
    </row>
    <row r="3839" spans="2:8" s="31" customFormat="1" x14ac:dyDescent="0.2">
      <c r="B3839" s="27">
        <v>3836</v>
      </c>
      <c r="C3839" s="21" t="s">
        <v>9875</v>
      </c>
      <c r="D3839" s="21" t="s">
        <v>1</v>
      </c>
      <c r="E3839" s="21" t="s">
        <v>9876</v>
      </c>
      <c r="F3839" s="23">
        <v>45897</v>
      </c>
      <c r="G3839" s="23">
        <v>56124</v>
      </c>
      <c r="H3839" s="35">
        <v>1500</v>
      </c>
    </row>
    <row r="3840" spans="2:8" s="31" customFormat="1" x14ac:dyDescent="0.2">
      <c r="B3840" s="27">
        <v>3837</v>
      </c>
      <c r="C3840" s="20" t="s">
        <v>3645</v>
      </c>
      <c r="D3840" s="20" t="s">
        <v>1</v>
      </c>
      <c r="E3840" s="20" t="s">
        <v>3646</v>
      </c>
      <c r="F3840" s="22">
        <v>44027</v>
      </c>
      <c r="G3840" s="22">
        <v>56810</v>
      </c>
      <c r="H3840" s="34">
        <v>1000</v>
      </c>
    </row>
    <row r="3841" spans="2:8" s="31" customFormat="1" x14ac:dyDescent="0.2">
      <c r="B3841" s="27">
        <v>3838</v>
      </c>
      <c r="C3841" s="25" t="s">
        <v>9916</v>
      </c>
      <c r="D3841" s="25" t="s">
        <v>1</v>
      </c>
      <c r="E3841" s="25" t="s">
        <v>9917</v>
      </c>
      <c r="F3841" s="26">
        <v>45903</v>
      </c>
      <c r="G3841" s="26">
        <v>56860</v>
      </c>
      <c r="H3841" s="36">
        <v>1500</v>
      </c>
    </row>
    <row r="3842" spans="2:8" s="31" customFormat="1" x14ac:dyDescent="0.2">
      <c r="B3842" s="27">
        <v>3839</v>
      </c>
      <c r="C3842" s="20" t="s">
        <v>488</v>
      </c>
      <c r="D3842" s="20" t="s">
        <v>235</v>
      </c>
      <c r="E3842" s="20" t="s">
        <v>489</v>
      </c>
      <c r="F3842" s="22">
        <v>42452</v>
      </c>
      <c r="G3842" s="22">
        <v>46104</v>
      </c>
      <c r="H3842" s="34">
        <v>130</v>
      </c>
    </row>
    <row r="3843" spans="2:8" s="31" customFormat="1" x14ac:dyDescent="0.2">
      <c r="B3843" s="27">
        <v>3840</v>
      </c>
      <c r="C3843" s="20" t="s">
        <v>565</v>
      </c>
      <c r="D3843" s="20" t="s">
        <v>235</v>
      </c>
      <c r="E3843" s="20" t="s">
        <v>566</v>
      </c>
      <c r="F3843" s="22">
        <v>42536</v>
      </c>
      <c r="G3843" s="22">
        <v>46188</v>
      </c>
      <c r="H3843" s="34">
        <v>200</v>
      </c>
    </row>
    <row r="3844" spans="2:8" s="31" customFormat="1" x14ac:dyDescent="0.2">
      <c r="B3844" s="27">
        <v>3841</v>
      </c>
      <c r="C3844" s="20" t="s">
        <v>768</v>
      </c>
      <c r="D3844" s="20" t="s">
        <v>235</v>
      </c>
      <c r="E3844" s="20" t="s">
        <v>769</v>
      </c>
      <c r="F3844" s="22">
        <v>42669</v>
      </c>
      <c r="G3844" s="22">
        <v>46321</v>
      </c>
      <c r="H3844" s="34">
        <v>200</v>
      </c>
    </row>
    <row r="3845" spans="2:8" s="31" customFormat="1" x14ac:dyDescent="0.2">
      <c r="B3845" s="27">
        <v>3842</v>
      </c>
      <c r="C3845" s="20" t="s">
        <v>874</v>
      </c>
      <c r="D3845" s="20" t="s">
        <v>235</v>
      </c>
      <c r="E3845" s="20" t="s">
        <v>875</v>
      </c>
      <c r="F3845" s="22">
        <v>42718</v>
      </c>
      <c r="G3845" s="22">
        <v>46370</v>
      </c>
      <c r="H3845" s="34">
        <v>200</v>
      </c>
    </row>
    <row r="3846" spans="2:8" s="31" customFormat="1" x14ac:dyDescent="0.2">
      <c r="B3846" s="27">
        <v>3843</v>
      </c>
      <c r="C3846" s="20" t="s">
        <v>958</v>
      </c>
      <c r="D3846" s="20" t="s">
        <v>235</v>
      </c>
      <c r="E3846" s="20" t="s">
        <v>959</v>
      </c>
      <c r="F3846" s="22">
        <v>42760</v>
      </c>
      <c r="G3846" s="22">
        <v>46412</v>
      </c>
      <c r="H3846" s="34">
        <v>144</v>
      </c>
    </row>
    <row r="3847" spans="2:8" s="31" customFormat="1" x14ac:dyDescent="0.2">
      <c r="B3847" s="27">
        <v>3844</v>
      </c>
      <c r="C3847" s="20" t="s">
        <v>1151</v>
      </c>
      <c r="D3847" s="20" t="s">
        <v>235</v>
      </c>
      <c r="E3847" s="20" t="s">
        <v>1152</v>
      </c>
      <c r="F3847" s="22">
        <v>42879</v>
      </c>
      <c r="G3847" s="22">
        <v>46531</v>
      </c>
      <c r="H3847" s="34">
        <v>200</v>
      </c>
    </row>
    <row r="3848" spans="2:8" s="31" customFormat="1" x14ac:dyDescent="0.2">
      <c r="B3848" s="27">
        <v>3845</v>
      </c>
      <c r="C3848" s="20" t="s">
        <v>1303</v>
      </c>
      <c r="D3848" s="20" t="s">
        <v>235</v>
      </c>
      <c r="E3848" s="20" t="s">
        <v>1304</v>
      </c>
      <c r="F3848" s="22">
        <v>42970</v>
      </c>
      <c r="G3848" s="22">
        <v>46622</v>
      </c>
      <c r="H3848" s="34">
        <v>200</v>
      </c>
    </row>
    <row r="3849" spans="2:8" s="31" customFormat="1" x14ac:dyDescent="0.2">
      <c r="B3849" s="27">
        <v>3846</v>
      </c>
      <c r="C3849" s="20" t="s">
        <v>1386</v>
      </c>
      <c r="D3849" s="20" t="s">
        <v>235</v>
      </c>
      <c r="E3849" s="20" t="s">
        <v>1387</v>
      </c>
      <c r="F3849" s="22">
        <v>43019</v>
      </c>
      <c r="G3849" s="22">
        <v>46671</v>
      </c>
      <c r="H3849" s="34">
        <v>270</v>
      </c>
    </row>
    <row r="3850" spans="2:8" s="31" customFormat="1" x14ac:dyDescent="0.2">
      <c r="B3850" s="27">
        <v>3847</v>
      </c>
      <c r="C3850" s="20" t="s">
        <v>1459</v>
      </c>
      <c r="D3850" s="20" t="s">
        <v>235</v>
      </c>
      <c r="E3850" s="20" t="s">
        <v>1460</v>
      </c>
      <c r="F3850" s="22">
        <v>43061</v>
      </c>
      <c r="G3850" s="22">
        <v>46713</v>
      </c>
      <c r="H3850" s="34">
        <v>75</v>
      </c>
    </row>
    <row r="3851" spans="2:8" s="31" customFormat="1" x14ac:dyDescent="0.2">
      <c r="B3851" s="27">
        <v>3848</v>
      </c>
      <c r="C3851" s="20" t="s">
        <v>1587</v>
      </c>
      <c r="D3851" s="20" t="s">
        <v>235</v>
      </c>
      <c r="E3851" s="20" t="s">
        <v>1588</v>
      </c>
      <c r="F3851" s="22">
        <v>43124</v>
      </c>
      <c r="G3851" s="22">
        <v>46776</v>
      </c>
      <c r="H3851" s="34">
        <v>250</v>
      </c>
    </row>
    <row r="3852" spans="2:8" s="31" customFormat="1" x14ac:dyDescent="0.2">
      <c r="B3852" s="27">
        <v>3849</v>
      </c>
      <c r="C3852" s="20" t="s">
        <v>1902</v>
      </c>
      <c r="D3852" s="20" t="s">
        <v>235</v>
      </c>
      <c r="E3852" s="20" t="s">
        <v>1903</v>
      </c>
      <c r="F3852" s="22">
        <v>43292</v>
      </c>
      <c r="G3852" s="22">
        <v>46945</v>
      </c>
      <c r="H3852" s="34">
        <v>300</v>
      </c>
    </row>
    <row r="3853" spans="2:8" s="31" customFormat="1" x14ac:dyDescent="0.2">
      <c r="B3853" s="27">
        <v>3850</v>
      </c>
      <c r="C3853" s="20" t="s">
        <v>2017</v>
      </c>
      <c r="D3853" s="20" t="s">
        <v>235</v>
      </c>
      <c r="E3853" s="20" t="s">
        <v>2018</v>
      </c>
      <c r="F3853" s="22">
        <v>43362</v>
      </c>
      <c r="G3853" s="22">
        <v>47015</v>
      </c>
      <c r="H3853" s="34">
        <v>200</v>
      </c>
    </row>
    <row r="3854" spans="2:8" s="31" customFormat="1" x14ac:dyDescent="0.2">
      <c r="B3854" s="27">
        <v>3851</v>
      </c>
      <c r="C3854" s="20" t="s">
        <v>2055</v>
      </c>
      <c r="D3854" s="20" t="s">
        <v>235</v>
      </c>
      <c r="E3854" s="20" t="s">
        <v>2056</v>
      </c>
      <c r="F3854" s="22">
        <v>43383</v>
      </c>
      <c r="G3854" s="22">
        <v>47036</v>
      </c>
      <c r="H3854" s="34">
        <v>125</v>
      </c>
    </row>
    <row r="3855" spans="2:8" s="31" customFormat="1" x14ac:dyDescent="0.2">
      <c r="B3855" s="27">
        <v>3852</v>
      </c>
      <c r="C3855" s="20" t="s">
        <v>2113</v>
      </c>
      <c r="D3855" s="20" t="s">
        <v>235</v>
      </c>
      <c r="E3855" s="20" t="s">
        <v>2114</v>
      </c>
      <c r="F3855" s="22">
        <v>43410</v>
      </c>
      <c r="G3855" s="22">
        <v>47063</v>
      </c>
      <c r="H3855" s="34">
        <v>100</v>
      </c>
    </row>
    <row r="3856" spans="2:8" s="31" customFormat="1" x14ac:dyDescent="0.2">
      <c r="B3856" s="27">
        <v>3853</v>
      </c>
      <c r="C3856" s="20" t="s">
        <v>2254</v>
      </c>
      <c r="D3856" s="20" t="s">
        <v>235</v>
      </c>
      <c r="E3856" s="20" t="s">
        <v>2255</v>
      </c>
      <c r="F3856" s="22">
        <v>43474</v>
      </c>
      <c r="G3856" s="22">
        <v>47127</v>
      </c>
      <c r="H3856" s="34">
        <v>92</v>
      </c>
    </row>
    <row r="3857" spans="2:8" s="31" customFormat="1" x14ac:dyDescent="0.2">
      <c r="B3857" s="27">
        <v>3854</v>
      </c>
      <c r="C3857" s="20" t="s">
        <v>2444</v>
      </c>
      <c r="D3857" s="20" t="s">
        <v>235</v>
      </c>
      <c r="E3857" s="20" t="s">
        <v>2445</v>
      </c>
      <c r="F3857" s="22">
        <v>43544</v>
      </c>
      <c r="G3857" s="22">
        <v>47197</v>
      </c>
      <c r="H3857" s="34">
        <v>271</v>
      </c>
    </row>
    <row r="3858" spans="2:8" s="31" customFormat="1" x14ac:dyDescent="0.2">
      <c r="B3858" s="27">
        <v>3855</v>
      </c>
      <c r="C3858" s="20" t="s">
        <v>2555</v>
      </c>
      <c r="D3858" s="20" t="s">
        <v>235</v>
      </c>
      <c r="E3858" s="20" t="s">
        <v>2556</v>
      </c>
      <c r="F3858" s="22">
        <v>43620</v>
      </c>
      <c r="G3858" s="22">
        <v>47273</v>
      </c>
      <c r="H3858" s="34">
        <v>213</v>
      </c>
    </row>
    <row r="3859" spans="2:8" s="31" customFormat="1" x14ac:dyDescent="0.2">
      <c r="B3859" s="27">
        <v>3856</v>
      </c>
      <c r="C3859" s="20" t="s">
        <v>2789</v>
      </c>
      <c r="D3859" s="20" t="s">
        <v>235</v>
      </c>
      <c r="E3859" s="20" t="s">
        <v>2790</v>
      </c>
      <c r="F3859" s="22">
        <v>43719</v>
      </c>
      <c r="G3859" s="22">
        <v>47372</v>
      </c>
      <c r="H3859" s="34">
        <v>238</v>
      </c>
    </row>
    <row r="3860" spans="2:8" s="31" customFormat="1" x14ac:dyDescent="0.2">
      <c r="B3860" s="27">
        <v>3857</v>
      </c>
      <c r="C3860" s="20" t="s">
        <v>3088</v>
      </c>
      <c r="D3860" s="20" t="s">
        <v>235</v>
      </c>
      <c r="E3860" s="20" t="s">
        <v>3089</v>
      </c>
      <c r="F3860" s="22">
        <v>43845</v>
      </c>
      <c r="G3860" s="22">
        <v>47498</v>
      </c>
      <c r="H3860" s="34">
        <v>142</v>
      </c>
    </row>
    <row r="3861" spans="2:8" s="31" customFormat="1" x14ac:dyDescent="0.2">
      <c r="B3861" s="27">
        <v>3858</v>
      </c>
      <c r="C3861" s="20" t="s">
        <v>3288</v>
      </c>
      <c r="D3861" s="20" t="s">
        <v>235</v>
      </c>
      <c r="E3861" s="20" t="s">
        <v>3289</v>
      </c>
      <c r="F3861" s="22">
        <v>43901</v>
      </c>
      <c r="G3861" s="22">
        <v>47553</v>
      </c>
      <c r="H3861" s="34">
        <v>216</v>
      </c>
    </row>
    <row r="3862" spans="2:8" s="31" customFormat="1" x14ac:dyDescent="0.2">
      <c r="B3862" s="27">
        <v>3859</v>
      </c>
      <c r="C3862" s="20" t="s">
        <v>3459</v>
      </c>
      <c r="D3862" s="20" t="s">
        <v>235</v>
      </c>
      <c r="E3862" s="20" t="s">
        <v>3460</v>
      </c>
      <c r="F3862" s="22">
        <v>43943</v>
      </c>
      <c r="G3862" s="22">
        <v>47595</v>
      </c>
      <c r="H3862" s="34">
        <v>467</v>
      </c>
    </row>
    <row r="3863" spans="2:8" s="31" customFormat="1" x14ac:dyDescent="0.2">
      <c r="B3863" s="27">
        <v>3860</v>
      </c>
      <c r="C3863" s="20" t="s">
        <v>3841</v>
      </c>
      <c r="D3863" s="20" t="s">
        <v>235</v>
      </c>
      <c r="E3863" s="20" t="s">
        <v>3842</v>
      </c>
      <c r="F3863" s="22">
        <v>44097</v>
      </c>
      <c r="G3863" s="22">
        <v>47749</v>
      </c>
      <c r="H3863" s="34">
        <v>148</v>
      </c>
    </row>
    <row r="3864" spans="2:8" s="31" customFormat="1" x14ac:dyDescent="0.2">
      <c r="B3864" s="27">
        <v>3861</v>
      </c>
      <c r="C3864" s="20" t="s">
        <v>4051</v>
      </c>
      <c r="D3864" s="20" t="s">
        <v>235</v>
      </c>
      <c r="E3864" s="20" t="s">
        <v>4052</v>
      </c>
      <c r="F3864" s="22">
        <v>44146</v>
      </c>
      <c r="G3864" s="22">
        <v>47798</v>
      </c>
      <c r="H3864" s="34">
        <v>312</v>
      </c>
    </row>
    <row r="3865" spans="2:8" s="31" customFormat="1" x14ac:dyDescent="0.2">
      <c r="B3865" s="27">
        <v>3862</v>
      </c>
      <c r="C3865" s="20" t="s">
        <v>4241</v>
      </c>
      <c r="D3865" s="20" t="s">
        <v>235</v>
      </c>
      <c r="E3865" s="20" t="s">
        <v>4242</v>
      </c>
      <c r="F3865" s="22">
        <v>44209</v>
      </c>
      <c r="G3865" s="22">
        <v>47861</v>
      </c>
      <c r="H3865" s="34">
        <v>204</v>
      </c>
    </row>
    <row r="3866" spans="2:8" s="31" customFormat="1" x14ac:dyDescent="0.2">
      <c r="B3866" s="27">
        <v>3863</v>
      </c>
      <c r="C3866" s="20" t="s">
        <v>4393</v>
      </c>
      <c r="D3866" s="20" t="s">
        <v>235</v>
      </c>
      <c r="E3866" s="20" t="s">
        <v>4394</v>
      </c>
      <c r="F3866" s="22">
        <v>44251</v>
      </c>
      <c r="G3866" s="22">
        <v>47903</v>
      </c>
      <c r="H3866" s="34">
        <v>100</v>
      </c>
    </row>
    <row r="3867" spans="2:8" s="31" customFormat="1" x14ac:dyDescent="0.2">
      <c r="B3867" s="27">
        <v>3864</v>
      </c>
      <c r="C3867" s="20" t="s">
        <v>4450</v>
      </c>
      <c r="D3867" s="20" t="s">
        <v>235</v>
      </c>
      <c r="E3867" s="20" t="s">
        <v>4451</v>
      </c>
      <c r="F3867" s="22">
        <v>44265</v>
      </c>
      <c r="G3867" s="22">
        <v>47917</v>
      </c>
      <c r="H3867" s="34">
        <v>46</v>
      </c>
    </row>
    <row r="3868" spans="2:8" s="31" customFormat="1" x14ac:dyDescent="0.2">
      <c r="B3868" s="27">
        <v>3865</v>
      </c>
      <c r="C3868" s="20" t="s">
        <v>4502</v>
      </c>
      <c r="D3868" s="20" t="s">
        <v>235</v>
      </c>
      <c r="E3868" s="20" t="s">
        <v>4503</v>
      </c>
      <c r="F3868" s="22">
        <v>44279</v>
      </c>
      <c r="G3868" s="22">
        <v>47931</v>
      </c>
      <c r="H3868" s="34">
        <v>15</v>
      </c>
    </row>
    <row r="3869" spans="2:8" s="31" customFormat="1" x14ac:dyDescent="0.2">
      <c r="B3869" s="27">
        <v>3866</v>
      </c>
      <c r="C3869" s="20" t="s">
        <v>4618</v>
      </c>
      <c r="D3869" s="20" t="s">
        <v>235</v>
      </c>
      <c r="E3869" s="20" t="s">
        <v>4619</v>
      </c>
      <c r="F3869" s="22">
        <v>44341</v>
      </c>
      <c r="G3869" s="22">
        <v>47993</v>
      </c>
      <c r="H3869" s="34">
        <v>500</v>
      </c>
    </row>
    <row r="3870" spans="2:8" s="31" customFormat="1" x14ac:dyDescent="0.2">
      <c r="B3870" s="27">
        <v>3867</v>
      </c>
      <c r="C3870" s="20" t="s">
        <v>4946</v>
      </c>
      <c r="D3870" s="20" t="s">
        <v>235</v>
      </c>
      <c r="E3870" s="20" t="s">
        <v>4947</v>
      </c>
      <c r="F3870" s="22">
        <v>44461</v>
      </c>
      <c r="G3870" s="22">
        <v>48113</v>
      </c>
      <c r="H3870" s="34">
        <v>251</v>
      </c>
    </row>
    <row r="3871" spans="2:8" s="31" customFormat="1" x14ac:dyDescent="0.2">
      <c r="B3871" s="27">
        <v>3868</v>
      </c>
      <c r="C3871" s="20" t="s">
        <v>5115</v>
      </c>
      <c r="D3871" s="20" t="s">
        <v>235</v>
      </c>
      <c r="E3871" s="20" t="s">
        <v>5116</v>
      </c>
      <c r="F3871" s="22">
        <v>44531</v>
      </c>
      <c r="G3871" s="22">
        <v>48183</v>
      </c>
      <c r="H3871" s="34">
        <v>177</v>
      </c>
    </row>
    <row r="3872" spans="2:8" s="31" customFormat="1" x14ac:dyDescent="0.2">
      <c r="B3872" s="27">
        <v>3869</v>
      </c>
      <c r="C3872" s="20" t="s">
        <v>5277</v>
      </c>
      <c r="D3872" s="20" t="s">
        <v>235</v>
      </c>
      <c r="E3872" s="20" t="s">
        <v>5278</v>
      </c>
      <c r="F3872" s="22">
        <v>44586</v>
      </c>
      <c r="G3872" s="22">
        <v>48238</v>
      </c>
      <c r="H3872" s="34">
        <v>201</v>
      </c>
    </row>
    <row r="3873" spans="2:8" s="31" customFormat="1" x14ac:dyDescent="0.2">
      <c r="B3873" s="27">
        <v>3870</v>
      </c>
      <c r="C3873" s="20" t="s">
        <v>5420</v>
      </c>
      <c r="D3873" s="20" t="s">
        <v>235</v>
      </c>
      <c r="E3873" s="20" t="s">
        <v>5421</v>
      </c>
      <c r="F3873" s="22">
        <v>44636</v>
      </c>
      <c r="G3873" s="22">
        <v>48289</v>
      </c>
      <c r="H3873" s="34">
        <v>191</v>
      </c>
    </row>
    <row r="3874" spans="2:8" s="31" customFormat="1" x14ac:dyDescent="0.2">
      <c r="B3874" s="27">
        <v>3871</v>
      </c>
      <c r="C3874" s="20" t="s">
        <v>5475</v>
      </c>
      <c r="D3874" s="20" t="s">
        <v>235</v>
      </c>
      <c r="E3874" s="20" t="s">
        <v>5476</v>
      </c>
      <c r="F3874" s="22">
        <v>44650</v>
      </c>
      <c r="G3874" s="22">
        <v>48303</v>
      </c>
      <c r="H3874" s="34">
        <v>191</v>
      </c>
    </row>
    <row r="3875" spans="2:8" s="31" customFormat="1" x14ac:dyDescent="0.2">
      <c r="B3875" s="27">
        <v>3872</v>
      </c>
      <c r="C3875" s="20" t="s">
        <v>5737</v>
      </c>
      <c r="D3875" s="20" t="s">
        <v>235</v>
      </c>
      <c r="E3875" s="20" t="s">
        <v>5738</v>
      </c>
      <c r="F3875" s="22">
        <v>44769</v>
      </c>
      <c r="G3875" s="22">
        <v>48422</v>
      </c>
      <c r="H3875" s="34">
        <v>150</v>
      </c>
    </row>
    <row r="3876" spans="2:8" s="31" customFormat="1" x14ac:dyDescent="0.2">
      <c r="B3876" s="27">
        <v>3873</v>
      </c>
      <c r="C3876" s="20" t="s">
        <v>5879</v>
      </c>
      <c r="D3876" s="20" t="s">
        <v>235</v>
      </c>
      <c r="E3876" s="20" t="s">
        <v>5880</v>
      </c>
      <c r="F3876" s="22">
        <v>44818</v>
      </c>
      <c r="G3876" s="22">
        <v>48471</v>
      </c>
      <c r="H3876" s="34">
        <v>250</v>
      </c>
    </row>
    <row r="3877" spans="2:8" s="31" customFormat="1" x14ac:dyDescent="0.2">
      <c r="B3877" s="27">
        <v>3874</v>
      </c>
      <c r="C3877" s="20" t="s">
        <v>5970</v>
      </c>
      <c r="D3877" s="20" t="s">
        <v>235</v>
      </c>
      <c r="E3877" s="20" t="s">
        <v>5971</v>
      </c>
      <c r="F3877" s="22">
        <v>44846</v>
      </c>
      <c r="G3877" s="22">
        <v>48499</v>
      </c>
      <c r="H3877" s="34">
        <v>200</v>
      </c>
    </row>
    <row r="3878" spans="2:8" s="31" customFormat="1" x14ac:dyDescent="0.2">
      <c r="B3878" s="27">
        <v>3875</v>
      </c>
      <c r="C3878" s="20" t="s">
        <v>6061</v>
      </c>
      <c r="D3878" s="20" t="s">
        <v>235</v>
      </c>
      <c r="E3878" s="20" t="s">
        <v>6062</v>
      </c>
      <c r="F3878" s="22">
        <v>44874</v>
      </c>
      <c r="G3878" s="22">
        <v>48527</v>
      </c>
      <c r="H3878" s="34">
        <v>277</v>
      </c>
    </row>
    <row r="3879" spans="2:8" s="31" customFormat="1" x14ac:dyDescent="0.2">
      <c r="B3879" s="27">
        <v>3876</v>
      </c>
      <c r="C3879" s="20" t="s">
        <v>6390</v>
      </c>
      <c r="D3879" s="20" t="s">
        <v>235</v>
      </c>
      <c r="E3879" s="20" t="s">
        <v>6391</v>
      </c>
      <c r="F3879" s="22">
        <v>44979</v>
      </c>
      <c r="G3879" s="22">
        <v>48632</v>
      </c>
      <c r="H3879" s="34">
        <v>437</v>
      </c>
    </row>
    <row r="3880" spans="2:8" s="31" customFormat="1" x14ac:dyDescent="0.2">
      <c r="B3880" s="27">
        <v>3877</v>
      </c>
      <c r="C3880" s="20" t="s">
        <v>6569</v>
      </c>
      <c r="D3880" s="20" t="s">
        <v>235</v>
      </c>
      <c r="E3880" s="20" t="s">
        <v>6570</v>
      </c>
      <c r="F3880" s="22">
        <v>45014</v>
      </c>
      <c r="G3880" s="22">
        <v>48667</v>
      </c>
      <c r="H3880" s="34">
        <v>100</v>
      </c>
    </row>
    <row r="3881" spans="2:8" s="31" customFormat="1" x14ac:dyDescent="0.2">
      <c r="B3881" s="27">
        <v>3878</v>
      </c>
      <c r="C3881" s="20" t="s">
        <v>6726</v>
      </c>
      <c r="D3881" s="20" t="s">
        <v>235</v>
      </c>
      <c r="E3881" s="20" t="s">
        <v>6727</v>
      </c>
      <c r="F3881" s="22">
        <v>45077</v>
      </c>
      <c r="G3881" s="22">
        <v>48730</v>
      </c>
      <c r="H3881" s="34">
        <v>300</v>
      </c>
    </row>
    <row r="3882" spans="2:8" s="31" customFormat="1" x14ac:dyDescent="0.2">
      <c r="B3882" s="27">
        <v>3879</v>
      </c>
      <c r="C3882" s="20" t="s">
        <v>7072</v>
      </c>
      <c r="D3882" s="20" t="s">
        <v>235</v>
      </c>
      <c r="E3882" s="20" t="s">
        <v>7073</v>
      </c>
      <c r="F3882" s="22">
        <v>45191</v>
      </c>
      <c r="G3882" s="22">
        <v>48844</v>
      </c>
      <c r="H3882" s="34">
        <v>250</v>
      </c>
    </row>
    <row r="3883" spans="2:8" s="31" customFormat="1" x14ac:dyDescent="0.2">
      <c r="B3883" s="27">
        <v>3880</v>
      </c>
      <c r="C3883" s="20" t="s">
        <v>7154</v>
      </c>
      <c r="D3883" s="20" t="s">
        <v>235</v>
      </c>
      <c r="E3883" s="20" t="s">
        <v>6570</v>
      </c>
      <c r="F3883" s="22">
        <v>45210</v>
      </c>
      <c r="G3883" s="22">
        <v>48863</v>
      </c>
      <c r="H3883" s="34">
        <v>400</v>
      </c>
    </row>
    <row r="3884" spans="2:8" s="31" customFormat="1" x14ac:dyDescent="0.2">
      <c r="B3884" s="27">
        <v>3881</v>
      </c>
      <c r="C3884" s="20" t="s">
        <v>7596</v>
      </c>
      <c r="D3884" s="20" t="s">
        <v>235</v>
      </c>
      <c r="E3884" s="20" t="s">
        <v>7597</v>
      </c>
      <c r="F3884" s="22">
        <v>45322</v>
      </c>
      <c r="G3884" s="22">
        <v>48975</v>
      </c>
      <c r="H3884" s="34">
        <v>481</v>
      </c>
    </row>
    <row r="3885" spans="2:8" s="31" customFormat="1" x14ac:dyDescent="0.2">
      <c r="B3885" s="27">
        <v>3882</v>
      </c>
      <c r="C3885" s="20" t="s">
        <v>7874</v>
      </c>
      <c r="D3885" s="20" t="s">
        <v>235</v>
      </c>
      <c r="E3885" s="20" t="s">
        <v>7875</v>
      </c>
      <c r="F3885" s="22">
        <v>45371</v>
      </c>
      <c r="G3885" s="22">
        <v>49023</v>
      </c>
      <c r="H3885" s="34">
        <v>485</v>
      </c>
    </row>
    <row r="3886" spans="2:8" s="31" customFormat="1" x14ac:dyDescent="0.2">
      <c r="B3886" s="27">
        <v>3883</v>
      </c>
      <c r="C3886" s="20" t="s">
        <v>8606</v>
      </c>
      <c r="D3886" s="20" t="s">
        <v>235</v>
      </c>
      <c r="E3886" s="20" t="s">
        <v>8607</v>
      </c>
      <c r="F3886" s="22">
        <v>45574</v>
      </c>
      <c r="G3886" s="22">
        <v>49226</v>
      </c>
      <c r="H3886" s="34">
        <v>1000</v>
      </c>
    </row>
    <row r="3887" spans="2:8" s="31" customFormat="1" x14ac:dyDescent="0.2">
      <c r="B3887" s="27">
        <v>3884</v>
      </c>
      <c r="C3887" s="20" t="s">
        <v>9113</v>
      </c>
      <c r="D3887" s="20" t="s">
        <v>235</v>
      </c>
      <c r="E3887" s="20" t="s">
        <v>9114</v>
      </c>
      <c r="F3887" s="22">
        <v>45715</v>
      </c>
      <c r="G3887" s="22">
        <v>49367</v>
      </c>
      <c r="H3887" s="34">
        <v>488</v>
      </c>
    </row>
    <row r="3888" spans="2:8" s="31" customFormat="1" x14ac:dyDescent="0.2">
      <c r="B3888" s="27">
        <v>3885</v>
      </c>
      <c r="C3888" s="20" t="s">
        <v>9347</v>
      </c>
      <c r="D3888" s="20" t="s">
        <v>235</v>
      </c>
      <c r="E3888" s="20" t="s">
        <v>9348</v>
      </c>
      <c r="F3888" s="22">
        <v>45742</v>
      </c>
      <c r="G3888" s="22">
        <v>49394</v>
      </c>
      <c r="H3888" s="34">
        <v>463</v>
      </c>
    </row>
    <row r="3889" spans="2:8" s="31" customFormat="1" x14ac:dyDescent="0.2">
      <c r="B3889" s="27">
        <v>3886</v>
      </c>
      <c r="C3889" s="25" t="s">
        <v>9980</v>
      </c>
      <c r="D3889" s="25" t="s">
        <v>235</v>
      </c>
      <c r="E3889" s="25" t="s">
        <v>9981</v>
      </c>
      <c r="F3889" s="26">
        <v>45917</v>
      </c>
      <c r="G3889" s="26">
        <v>49569</v>
      </c>
      <c r="H3889" s="36">
        <v>500</v>
      </c>
    </row>
    <row r="3890" spans="2:8" s="31" customFormat="1" x14ac:dyDescent="0.2">
      <c r="B3890" s="27">
        <v>3887</v>
      </c>
      <c r="C3890" s="24" t="s">
        <v>10124</v>
      </c>
      <c r="D3890" s="24" t="s">
        <v>235</v>
      </c>
      <c r="E3890" s="24" t="s">
        <v>10125</v>
      </c>
      <c r="F3890" s="29">
        <v>45959</v>
      </c>
      <c r="G3890" s="29">
        <v>49611</v>
      </c>
      <c r="H3890" s="38">
        <v>500</v>
      </c>
    </row>
    <row r="3891" spans="2:8" s="31" customFormat="1" x14ac:dyDescent="0.2">
      <c r="B3891" s="27">
        <v>3888</v>
      </c>
      <c r="C3891" s="20" t="s">
        <v>10209</v>
      </c>
      <c r="D3891" s="20" t="s">
        <v>235</v>
      </c>
      <c r="E3891" s="20" t="s">
        <v>10210</v>
      </c>
      <c r="F3891" s="22">
        <v>45987</v>
      </c>
      <c r="G3891" s="22">
        <v>49639</v>
      </c>
      <c r="H3891" s="34">
        <v>500</v>
      </c>
    </row>
    <row r="3892" spans="2:8" s="31" customFormat="1" x14ac:dyDescent="0.2">
      <c r="B3892" s="27">
        <v>3889</v>
      </c>
      <c r="C3892" s="21" t="s">
        <v>10717</v>
      </c>
      <c r="D3892" s="21" t="s">
        <v>235</v>
      </c>
      <c r="E3892" s="21" t="s">
        <v>10718</v>
      </c>
      <c r="F3892" s="23">
        <v>46078</v>
      </c>
      <c r="G3892" s="23">
        <v>49730</v>
      </c>
      <c r="H3892" s="35">
        <v>250</v>
      </c>
    </row>
    <row r="3893" spans="2:8" s="31" customFormat="1" x14ac:dyDescent="0.2">
      <c r="B3893" s="27">
        <v>3890</v>
      </c>
      <c r="C3893" s="20" t="s">
        <v>466</v>
      </c>
      <c r="D3893" s="20" t="s">
        <v>57</v>
      </c>
      <c r="E3893" s="20" t="s">
        <v>467</v>
      </c>
      <c r="F3893" s="22">
        <v>42438</v>
      </c>
      <c r="G3893" s="22">
        <v>46090</v>
      </c>
      <c r="H3893" s="34">
        <v>1500</v>
      </c>
    </row>
    <row r="3894" spans="2:8" s="31" customFormat="1" x14ac:dyDescent="0.2">
      <c r="B3894" s="27">
        <v>3891</v>
      </c>
      <c r="C3894" s="20" t="s">
        <v>504</v>
      </c>
      <c r="D3894" s="20" t="s">
        <v>57</v>
      </c>
      <c r="E3894" s="20" t="s">
        <v>505</v>
      </c>
      <c r="F3894" s="22">
        <v>42480</v>
      </c>
      <c r="G3894" s="22">
        <v>46132</v>
      </c>
      <c r="H3894" s="34">
        <v>1875</v>
      </c>
    </row>
    <row r="3895" spans="2:8" s="31" customFormat="1" x14ac:dyDescent="0.2">
      <c r="B3895" s="27">
        <v>3892</v>
      </c>
      <c r="C3895" s="20" t="s">
        <v>521</v>
      </c>
      <c r="D3895" s="20" t="s">
        <v>57</v>
      </c>
      <c r="E3895" s="20" t="s">
        <v>522</v>
      </c>
      <c r="F3895" s="22">
        <v>42487</v>
      </c>
      <c r="G3895" s="22">
        <v>46139</v>
      </c>
      <c r="H3895" s="34">
        <v>1000</v>
      </c>
    </row>
    <row r="3896" spans="2:8" s="31" customFormat="1" x14ac:dyDescent="0.2">
      <c r="B3896" s="27">
        <v>3893</v>
      </c>
      <c r="C3896" s="20" t="s">
        <v>532</v>
      </c>
      <c r="D3896" s="20" t="s">
        <v>57</v>
      </c>
      <c r="E3896" s="20" t="s">
        <v>505</v>
      </c>
      <c r="F3896" s="22">
        <v>42501</v>
      </c>
      <c r="G3896" s="22">
        <v>46153</v>
      </c>
      <c r="H3896" s="34">
        <v>1875</v>
      </c>
    </row>
    <row r="3897" spans="2:8" s="31" customFormat="1" x14ac:dyDescent="0.2">
      <c r="B3897" s="27">
        <v>3894</v>
      </c>
      <c r="C3897" s="20" t="s">
        <v>548</v>
      </c>
      <c r="D3897" s="20" t="s">
        <v>57</v>
      </c>
      <c r="E3897" s="20" t="s">
        <v>549</v>
      </c>
      <c r="F3897" s="22">
        <v>42515</v>
      </c>
      <c r="G3897" s="22">
        <v>46167</v>
      </c>
      <c r="H3897" s="34">
        <v>1500</v>
      </c>
    </row>
    <row r="3898" spans="2:8" s="31" customFormat="1" x14ac:dyDescent="0.2">
      <c r="B3898" s="27">
        <v>3895</v>
      </c>
      <c r="C3898" s="20" t="s">
        <v>567</v>
      </c>
      <c r="D3898" s="20" t="s">
        <v>57</v>
      </c>
      <c r="E3898" s="20" t="s">
        <v>568</v>
      </c>
      <c r="F3898" s="22">
        <v>42536</v>
      </c>
      <c r="G3898" s="22">
        <v>46188</v>
      </c>
      <c r="H3898" s="34">
        <v>1875</v>
      </c>
    </row>
    <row r="3899" spans="2:8" s="31" customFormat="1" x14ac:dyDescent="0.2">
      <c r="B3899" s="27">
        <v>3896</v>
      </c>
      <c r="C3899" s="20" t="s">
        <v>597</v>
      </c>
      <c r="D3899" s="20" t="s">
        <v>57</v>
      </c>
      <c r="E3899" s="20" t="s">
        <v>598</v>
      </c>
      <c r="F3899" s="22">
        <v>42564</v>
      </c>
      <c r="G3899" s="22">
        <v>46216</v>
      </c>
      <c r="H3899" s="34">
        <v>1875</v>
      </c>
    </row>
    <row r="3900" spans="2:8" s="31" customFormat="1" x14ac:dyDescent="0.2">
      <c r="B3900" s="27">
        <v>3897</v>
      </c>
      <c r="C3900" s="20" t="s">
        <v>615</v>
      </c>
      <c r="D3900" s="20" t="s">
        <v>57</v>
      </c>
      <c r="E3900" s="20" t="s">
        <v>616</v>
      </c>
      <c r="F3900" s="22">
        <v>42578</v>
      </c>
      <c r="G3900" s="22">
        <v>46230</v>
      </c>
      <c r="H3900" s="34">
        <v>1500</v>
      </c>
    </row>
    <row r="3901" spans="2:8" s="31" customFormat="1" x14ac:dyDescent="0.2">
      <c r="B3901" s="27">
        <v>3898</v>
      </c>
      <c r="C3901" s="20" t="s">
        <v>635</v>
      </c>
      <c r="D3901" s="20" t="s">
        <v>57</v>
      </c>
      <c r="E3901" s="20" t="s">
        <v>636</v>
      </c>
      <c r="F3901" s="22">
        <v>42591</v>
      </c>
      <c r="G3901" s="22">
        <v>46243</v>
      </c>
      <c r="H3901" s="34">
        <v>1875</v>
      </c>
    </row>
    <row r="3902" spans="2:8" s="31" customFormat="1" x14ac:dyDescent="0.2">
      <c r="B3902" s="27">
        <v>3899</v>
      </c>
      <c r="C3902" s="20" t="s">
        <v>667</v>
      </c>
      <c r="D3902" s="20" t="s">
        <v>57</v>
      </c>
      <c r="E3902" s="20" t="s">
        <v>668</v>
      </c>
      <c r="F3902" s="22">
        <v>42606</v>
      </c>
      <c r="G3902" s="22">
        <v>46258</v>
      </c>
      <c r="H3902" s="34">
        <v>1500</v>
      </c>
    </row>
    <row r="3903" spans="2:8" s="31" customFormat="1" x14ac:dyDescent="0.2">
      <c r="B3903" s="27">
        <v>3900</v>
      </c>
      <c r="C3903" s="20" t="s">
        <v>691</v>
      </c>
      <c r="D3903" s="20" t="s">
        <v>57</v>
      </c>
      <c r="E3903" s="20" t="s">
        <v>692</v>
      </c>
      <c r="F3903" s="22">
        <v>42627</v>
      </c>
      <c r="G3903" s="22">
        <v>46279</v>
      </c>
      <c r="H3903" s="34">
        <v>1500</v>
      </c>
    </row>
    <row r="3904" spans="2:8" s="31" customFormat="1" x14ac:dyDescent="0.2">
      <c r="B3904" s="27">
        <v>3901</v>
      </c>
      <c r="C3904" s="20" t="s">
        <v>2019</v>
      </c>
      <c r="D3904" s="20" t="s">
        <v>57</v>
      </c>
      <c r="E3904" s="20" t="s">
        <v>2020</v>
      </c>
      <c r="F3904" s="22">
        <v>43362</v>
      </c>
      <c r="G3904" s="22">
        <v>46284</v>
      </c>
      <c r="H3904" s="34">
        <v>1300</v>
      </c>
    </row>
    <row r="3905" spans="2:8" s="31" customFormat="1" x14ac:dyDescent="0.2">
      <c r="B3905" s="27">
        <v>3902</v>
      </c>
      <c r="C3905" s="20" t="s">
        <v>739</v>
      </c>
      <c r="D3905" s="20" t="s">
        <v>57</v>
      </c>
      <c r="E3905" s="20" t="s">
        <v>740</v>
      </c>
      <c r="F3905" s="22">
        <v>42656</v>
      </c>
      <c r="G3905" s="22">
        <v>46308</v>
      </c>
      <c r="H3905" s="34">
        <f>1000+600.107</f>
        <v>1600.107</v>
      </c>
    </row>
    <row r="3906" spans="2:8" s="31" customFormat="1" x14ac:dyDescent="0.2">
      <c r="B3906" s="27">
        <v>3903</v>
      </c>
      <c r="C3906" s="20" t="s">
        <v>770</v>
      </c>
      <c r="D3906" s="20" t="s">
        <v>57</v>
      </c>
      <c r="E3906" s="20" t="s">
        <v>771</v>
      </c>
      <c r="F3906" s="22">
        <v>42669</v>
      </c>
      <c r="G3906" s="22">
        <v>46321</v>
      </c>
      <c r="H3906" s="34">
        <v>1875</v>
      </c>
    </row>
    <row r="3907" spans="2:8" s="31" customFormat="1" x14ac:dyDescent="0.2">
      <c r="B3907" s="27">
        <v>3904</v>
      </c>
      <c r="C3907" s="20" t="s">
        <v>804</v>
      </c>
      <c r="D3907" s="20" t="s">
        <v>57</v>
      </c>
      <c r="E3907" s="20" t="s">
        <v>805</v>
      </c>
      <c r="F3907" s="22">
        <v>42683</v>
      </c>
      <c r="G3907" s="22">
        <v>46335</v>
      </c>
      <c r="H3907" s="34">
        <v>2500</v>
      </c>
    </row>
    <row r="3908" spans="2:8" s="31" customFormat="1" x14ac:dyDescent="0.2">
      <c r="B3908" s="27">
        <v>3905</v>
      </c>
      <c r="C3908" s="20" t="s">
        <v>2938</v>
      </c>
      <c r="D3908" s="20" t="s">
        <v>57</v>
      </c>
      <c r="E3908" s="20" t="s">
        <v>2939</v>
      </c>
      <c r="F3908" s="22">
        <v>43789</v>
      </c>
      <c r="G3908" s="22">
        <v>46346</v>
      </c>
      <c r="H3908" s="34">
        <f>500+1000</f>
        <v>1500</v>
      </c>
    </row>
    <row r="3909" spans="2:8" s="31" customFormat="1" x14ac:dyDescent="0.2">
      <c r="B3909" s="27">
        <v>3906</v>
      </c>
      <c r="C3909" s="20" t="s">
        <v>838</v>
      </c>
      <c r="D3909" s="20" t="s">
        <v>57</v>
      </c>
      <c r="E3909" s="20" t="s">
        <v>839</v>
      </c>
      <c r="F3909" s="22">
        <v>42697</v>
      </c>
      <c r="G3909" s="22">
        <v>46349</v>
      </c>
      <c r="H3909" s="34">
        <v>2500</v>
      </c>
    </row>
    <row r="3910" spans="2:8" s="31" customFormat="1" x14ac:dyDescent="0.2">
      <c r="B3910" s="27">
        <v>3907</v>
      </c>
      <c r="C3910" s="20" t="s">
        <v>876</v>
      </c>
      <c r="D3910" s="20" t="s">
        <v>57</v>
      </c>
      <c r="E3910" s="20" t="s">
        <v>877</v>
      </c>
      <c r="F3910" s="22">
        <v>42718</v>
      </c>
      <c r="G3910" s="22">
        <v>46370</v>
      </c>
      <c r="H3910" s="34">
        <v>2500</v>
      </c>
    </row>
    <row r="3911" spans="2:8" s="31" customFormat="1" x14ac:dyDescent="0.2">
      <c r="B3911" s="27">
        <v>3908</v>
      </c>
      <c r="C3911" s="20" t="s">
        <v>922</v>
      </c>
      <c r="D3911" s="20" t="s">
        <v>57</v>
      </c>
      <c r="E3911" s="20" t="s">
        <v>923</v>
      </c>
      <c r="F3911" s="22">
        <v>42746</v>
      </c>
      <c r="G3911" s="22">
        <v>46398</v>
      </c>
      <c r="H3911" s="34">
        <v>2000</v>
      </c>
    </row>
    <row r="3912" spans="2:8" s="31" customFormat="1" x14ac:dyDescent="0.2">
      <c r="B3912" s="27">
        <v>3909</v>
      </c>
      <c r="C3912" s="20" t="s">
        <v>960</v>
      </c>
      <c r="D3912" s="20" t="s">
        <v>57</v>
      </c>
      <c r="E3912" s="20" t="s">
        <v>961</v>
      </c>
      <c r="F3912" s="22">
        <v>42760</v>
      </c>
      <c r="G3912" s="22">
        <v>46412</v>
      </c>
      <c r="H3912" s="34">
        <v>1500</v>
      </c>
    </row>
    <row r="3913" spans="2:8" s="31" customFormat="1" x14ac:dyDescent="0.2">
      <c r="B3913" s="27">
        <v>3910</v>
      </c>
      <c r="C3913" s="20" t="s">
        <v>990</v>
      </c>
      <c r="D3913" s="20" t="s">
        <v>57</v>
      </c>
      <c r="E3913" s="20" t="s">
        <v>991</v>
      </c>
      <c r="F3913" s="22">
        <v>42781</v>
      </c>
      <c r="G3913" s="22">
        <v>46433</v>
      </c>
      <c r="H3913" s="34">
        <v>2000</v>
      </c>
    </row>
    <row r="3914" spans="2:8" s="31" customFormat="1" x14ac:dyDescent="0.2">
      <c r="B3914" s="27">
        <v>3911</v>
      </c>
      <c r="C3914" s="20" t="s">
        <v>1020</v>
      </c>
      <c r="D3914" s="20" t="s">
        <v>57</v>
      </c>
      <c r="E3914" s="20" t="s">
        <v>1021</v>
      </c>
      <c r="F3914" s="22">
        <v>42795</v>
      </c>
      <c r="G3914" s="22">
        <v>46447</v>
      </c>
      <c r="H3914" s="34">
        <v>2500</v>
      </c>
    </row>
    <row r="3915" spans="2:8" s="31" customFormat="1" x14ac:dyDescent="0.2">
      <c r="B3915" s="27">
        <v>3912</v>
      </c>
      <c r="C3915" s="20" t="s">
        <v>1055</v>
      </c>
      <c r="D3915" s="20" t="s">
        <v>57</v>
      </c>
      <c r="E3915" s="20" t="s">
        <v>1056</v>
      </c>
      <c r="F3915" s="22">
        <v>42809</v>
      </c>
      <c r="G3915" s="22">
        <v>46461</v>
      </c>
      <c r="H3915" s="34">
        <v>1000</v>
      </c>
    </row>
    <row r="3916" spans="2:8" s="31" customFormat="1" x14ac:dyDescent="0.2">
      <c r="B3916" s="27">
        <v>3913</v>
      </c>
      <c r="C3916" s="20" t="s">
        <v>1079</v>
      </c>
      <c r="D3916" s="20" t="s">
        <v>57</v>
      </c>
      <c r="E3916" s="20" t="s">
        <v>1080</v>
      </c>
      <c r="F3916" s="22">
        <v>42823</v>
      </c>
      <c r="G3916" s="22">
        <v>46475</v>
      </c>
      <c r="H3916" s="34">
        <v>1500</v>
      </c>
    </row>
    <row r="3917" spans="2:8" s="31" customFormat="1" x14ac:dyDescent="0.2">
      <c r="B3917" s="27">
        <v>3914</v>
      </c>
      <c r="C3917" s="20" t="s">
        <v>3388</v>
      </c>
      <c r="D3917" s="20" t="s">
        <v>57</v>
      </c>
      <c r="E3917" s="20" t="s">
        <v>3389</v>
      </c>
      <c r="F3917" s="22">
        <v>43921</v>
      </c>
      <c r="G3917" s="22">
        <v>46477</v>
      </c>
      <c r="H3917" s="34">
        <v>560</v>
      </c>
    </row>
    <row r="3918" spans="2:8" s="31" customFormat="1" x14ac:dyDescent="0.2">
      <c r="B3918" s="27">
        <v>3915</v>
      </c>
      <c r="C3918" s="20" t="s">
        <v>1103</v>
      </c>
      <c r="D3918" s="20" t="s">
        <v>57</v>
      </c>
      <c r="E3918" s="20" t="s">
        <v>1104</v>
      </c>
      <c r="F3918" s="22">
        <v>42837</v>
      </c>
      <c r="G3918" s="22">
        <v>46489</v>
      </c>
      <c r="H3918" s="34">
        <v>1000</v>
      </c>
    </row>
    <row r="3919" spans="2:8" s="31" customFormat="1" x14ac:dyDescent="0.2">
      <c r="B3919" s="27">
        <v>3916</v>
      </c>
      <c r="C3919" s="20" t="s">
        <v>1120</v>
      </c>
      <c r="D3919" s="20" t="s">
        <v>57</v>
      </c>
      <c r="E3919" s="20" t="s">
        <v>1121</v>
      </c>
      <c r="F3919" s="22">
        <v>42866</v>
      </c>
      <c r="G3919" s="22">
        <v>46518</v>
      </c>
      <c r="H3919" s="34">
        <v>1500</v>
      </c>
    </row>
    <row r="3920" spans="2:8" s="31" customFormat="1" x14ac:dyDescent="0.2">
      <c r="B3920" s="27">
        <v>3917</v>
      </c>
      <c r="C3920" s="20" t="s">
        <v>1153</v>
      </c>
      <c r="D3920" s="20" t="s">
        <v>57</v>
      </c>
      <c r="E3920" s="20" t="s">
        <v>1154</v>
      </c>
      <c r="F3920" s="22">
        <v>42879</v>
      </c>
      <c r="G3920" s="22">
        <v>46531</v>
      </c>
      <c r="H3920" s="34">
        <v>1875</v>
      </c>
    </row>
    <row r="3921" spans="2:8" s="31" customFormat="1" x14ac:dyDescent="0.2">
      <c r="B3921" s="27">
        <v>3918</v>
      </c>
      <c r="C3921" s="20" t="s">
        <v>1173</v>
      </c>
      <c r="D3921" s="20" t="s">
        <v>57</v>
      </c>
      <c r="E3921" s="20" t="s">
        <v>1174</v>
      </c>
      <c r="F3921" s="22">
        <v>42900</v>
      </c>
      <c r="G3921" s="22">
        <v>46552</v>
      </c>
      <c r="H3921" s="34">
        <v>1875</v>
      </c>
    </row>
    <row r="3922" spans="2:8" s="31" customFormat="1" x14ac:dyDescent="0.2">
      <c r="B3922" s="27">
        <v>3919</v>
      </c>
      <c r="C3922" s="20" t="s">
        <v>1199</v>
      </c>
      <c r="D3922" s="20" t="s">
        <v>57</v>
      </c>
      <c r="E3922" s="20" t="s">
        <v>1200</v>
      </c>
      <c r="F3922" s="22">
        <v>42914</v>
      </c>
      <c r="G3922" s="22">
        <v>46566</v>
      </c>
      <c r="H3922" s="34">
        <v>1875</v>
      </c>
    </row>
    <row r="3923" spans="2:8" s="31" customFormat="1" x14ac:dyDescent="0.2">
      <c r="B3923" s="27">
        <v>3920</v>
      </c>
      <c r="C3923" s="20" t="s">
        <v>1221</v>
      </c>
      <c r="D3923" s="20" t="s">
        <v>57</v>
      </c>
      <c r="E3923" s="20" t="s">
        <v>1222</v>
      </c>
      <c r="F3923" s="22">
        <v>42928</v>
      </c>
      <c r="G3923" s="22">
        <v>46580</v>
      </c>
      <c r="H3923" s="34">
        <v>2000</v>
      </c>
    </row>
    <row r="3924" spans="2:8" s="31" customFormat="1" x14ac:dyDescent="0.2">
      <c r="B3924" s="27">
        <v>3921</v>
      </c>
      <c r="C3924" s="20" t="s">
        <v>1244</v>
      </c>
      <c r="D3924" s="20" t="s">
        <v>57</v>
      </c>
      <c r="E3924" s="20" t="s">
        <v>1245</v>
      </c>
      <c r="F3924" s="22">
        <v>42942</v>
      </c>
      <c r="G3924" s="22">
        <v>46594</v>
      </c>
      <c r="H3924" s="34">
        <f>1000+1500+2000+2000+1500+1000+1000</f>
        <v>10000</v>
      </c>
    </row>
    <row r="3925" spans="2:8" s="31" customFormat="1" x14ac:dyDescent="0.2">
      <c r="B3925" s="27">
        <v>3922</v>
      </c>
      <c r="C3925" s="20" t="s">
        <v>1271</v>
      </c>
      <c r="D3925" s="20" t="s">
        <v>57</v>
      </c>
      <c r="E3925" s="20" t="s">
        <v>1272</v>
      </c>
      <c r="F3925" s="22">
        <v>42956</v>
      </c>
      <c r="G3925" s="22">
        <v>46608</v>
      </c>
      <c r="H3925" s="34">
        <v>1500</v>
      </c>
    </row>
    <row r="3926" spans="2:8" s="31" customFormat="1" x14ac:dyDescent="0.2">
      <c r="B3926" s="27">
        <v>3923</v>
      </c>
      <c r="C3926" s="25" t="s">
        <v>9918</v>
      </c>
      <c r="D3926" s="25" t="s">
        <v>57</v>
      </c>
      <c r="E3926" s="25" t="s">
        <v>9919</v>
      </c>
      <c r="F3926" s="26">
        <v>45903</v>
      </c>
      <c r="G3926" s="26">
        <v>46633</v>
      </c>
      <c r="H3926" s="36">
        <v>1000</v>
      </c>
    </row>
    <row r="3927" spans="2:8" s="31" customFormat="1" x14ac:dyDescent="0.2">
      <c r="B3927" s="27">
        <v>3924</v>
      </c>
      <c r="C3927" s="20" t="s">
        <v>1993</v>
      </c>
      <c r="D3927" s="20" t="s">
        <v>57</v>
      </c>
      <c r="E3927" s="20" t="s">
        <v>1994</v>
      </c>
      <c r="F3927" s="22">
        <v>43346</v>
      </c>
      <c r="G3927" s="22">
        <v>46633</v>
      </c>
      <c r="H3927" s="34">
        <v>1169.95</v>
      </c>
    </row>
    <row r="3928" spans="2:8" s="31" customFormat="1" x14ac:dyDescent="0.2">
      <c r="B3928" s="27">
        <v>3925</v>
      </c>
      <c r="C3928" s="20" t="s">
        <v>3915</v>
      </c>
      <c r="D3928" s="20" t="s">
        <v>57</v>
      </c>
      <c r="E3928" s="20" t="s">
        <v>3916</v>
      </c>
      <c r="F3928" s="22">
        <v>44111</v>
      </c>
      <c r="G3928" s="22">
        <v>46667</v>
      </c>
      <c r="H3928" s="34">
        <v>1000</v>
      </c>
    </row>
    <row r="3929" spans="2:8" s="31" customFormat="1" x14ac:dyDescent="0.2">
      <c r="B3929" s="27">
        <v>3926</v>
      </c>
      <c r="C3929" s="20" t="s">
        <v>2899</v>
      </c>
      <c r="D3929" s="20" t="s">
        <v>57</v>
      </c>
      <c r="E3929" s="20" t="s">
        <v>961</v>
      </c>
      <c r="F3929" s="22">
        <v>43768</v>
      </c>
      <c r="G3929" s="22">
        <v>46690</v>
      </c>
      <c r="H3929" s="34">
        <v>500</v>
      </c>
    </row>
    <row r="3930" spans="2:8" s="31" customFormat="1" x14ac:dyDescent="0.2">
      <c r="B3930" s="27">
        <v>3927</v>
      </c>
      <c r="C3930" s="20" t="s">
        <v>2940</v>
      </c>
      <c r="D3930" s="20" t="s">
        <v>57</v>
      </c>
      <c r="E3930" s="20" t="s">
        <v>2941</v>
      </c>
      <c r="F3930" s="22">
        <v>43789</v>
      </c>
      <c r="G3930" s="22">
        <v>46711</v>
      </c>
      <c r="H3930" s="34">
        <f>1000+1000</f>
        <v>2000</v>
      </c>
    </row>
    <row r="3931" spans="2:8" s="31" customFormat="1" x14ac:dyDescent="0.2">
      <c r="B3931" s="27">
        <v>3928</v>
      </c>
      <c r="C3931" s="20" t="s">
        <v>1486</v>
      </c>
      <c r="D3931" s="20" t="s">
        <v>57</v>
      </c>
      <c r="E3931" s="20" t="s">
        <v>1487</v>
      </c>
      <c r="F3931" s="22">
        <v>43075</v>
      </c>
      <c r="G3931" s="22">
        <v>46727</v>
      </c>
      <c r="H3931" s="34">
        <f>1500+1000+2000+2000+1540.37+1500+800</f>
        <v>10340.369999999999</v>
      </c>
    </row>
    <row r="3932" spans="2:8" s="31" customFormat="1" x14ac:dyDescent="0.2">
      <c r="B3932" s="27">
        <v>3929</v>
      </c>
      <c r="C3932" s="20" t="s">
        <v>1521</v>
      </c>
      <c r="D3932" s="20" t="s">
        <v>57</v>
      </c>
      <c r="E3932" s="20" t="s">
        <v>1522</v>
      </c>
      <c r="F3932" s="22">
        <v>43089</v>
      </c>
      <c r="G3932" s="22">
        <v>46741</v>
      </c>
      <c r="H3932" s="34">
        <v>1000</v>
      </c>
    </row>
    <row r="3933" spans="2:8" s="31" customFormat="1" x14ac:dyDescent="0.2">
      <c r="B3933" s="27">
        <v>3930</v>
      </c>
      <c r="C3933" s="20" t="s">
        <v>1640</v>
      </c>
      <c r="D3933" s="20" t="s">
        <v>57</v>
      </c>
      <c r="E3933" s="20" t="s">
        <v>1641</v>
      </c>
      <c r="F3933" s="22">
        <v>43145</v>
      </c>
      <c r="G3933" s="22">
        <v>46797</v>
      </c>
      <c r="H3933" s="34">
        <v>2000</v>
      </c>
    </row>
    <row r="3934" spans="2:8" s="31" customFormat="1" x14ac:dyDescent="0.2">
      <c r="B3934" s="27">
        <v>3931</v>
      </c>
      <c r="C3934" s="20" t="s">
        <v>1662</v>
      </c>
      <c r="D3934" s="20" t="s">
        <v>57</v>
      </c>
      <c r="E3934" s="20" t="s">
        <v>1663</v>
      </c>
      <c r="F3934" s="22">
        <v>43152</v>
      </c>
      <c r="G3934" s="22">
        <v>46804</v>
      </c>
      <c r="H3934" s="34">
        <v>2000</v>
      </c>
    </row>
    <row r="3935" spans="2:8" s="31" customFormat="1" x14ac:dyDescent="0.2">
      <c r="B3935" s="27">
        <v>3932</v>
      </c>
      <c r="C3935" s="20" t="s">
        <v>1680</v>
      </c>
      <c r="D3935" s="20" t="s">
        <v>57</v>
      </c>
      <c r="E3935" s="20" t="s">
        <v>1681</v>
      </c>
      <c r="F3935" s="22">
        <v>43159</v>
      </c>
      <c r="G3935" s="22">
        <v>46811</v>
      </c>
      <c r="H3935" s="34">
        <v>1500</v>
      </c>
    </row>
    <row r="3936" spans="2:8" s="31" customFormat="1" x14ac:dyDescent="0.2">
      <c r="B3936" s="27">
        <v>3933</v>
      </c>
      <c r="C3936" s="20" t="s">
        <v>1702</v>
      </c>
      <c r="D3936" s="20" t="s">
        <v>57</v>
      </c>
      <c r="E3936" s="20" t="s">
        <v>1703</v>
      </c>
      <c r="F3936" s="22">
        <v>43166</v>
      </c>
      <c r="G3936" s="22">
        <v>46819</v>
      </c>
      <c r="H3936" s="34">
        <v>1500</v>
      </c>
    </row>
    <row r="3937" spans="2:8" s="31" customFormat="1" x14ac:dyDescent="0.2">
      <c r="B3937" s="27">
        <v>3934</v>
      </c>
      <c r="C3937" s="20" t="s">
        <v>1726</v>
      </c>
      <c r="D3937" s="20" t="s">
        <v>57</v>
      </c>
      <c r="E3937" s="20" t="s">
        <v>1663</v>
      </c>
      <c r="F3937" s="22">
        <v>43173</v>
      </c>
      <c r="G3937" s="22">
        <v>46826</v>
      </c>
      <c r="H3937" s="34">
        <v>1000</v>
      </c>
    </row>
    <row r="3938" spans="2:8" s="31" customFormat="1" x14ac:dyDescent="0.2">
      <c r="B3938" s="27">
        <v>3935</v>
      </c>
      <c r="C3938" s="20" t="s">
        <v>1798</v>
      </c>
      <c r="D3938" s="20" t="s">
        <v>57</v>
      </c>
      <c r="E3938" s="20" t="s">
        <v>1641</v>
      </c>
      <c r="F3938" s="22">
        <v>43208</v>
      </c>
      <c r="G3938" s="22">
        <v>46861</v>
      </c>
      <c r="H3938" s="34">
        <f>1500+1000+1500+1000+1000+1000+1000</f>
        <v>8000</v>
      </c>
    </row>
    <row r="3939" spans="2:8" s="31" customFormat="1" x14ac:dyDescent="0.2">
      <c r="B3939" s="27">
        <v>3936</v>
      </c>
      <c r="C3939" s="20" t="s">
        <v>1805</v>
      </c>
      <c r="D3939" s="20" t="s">
        <v>57</v>
      </c>
      <c r="E3939" s="20" t="s">
        <v>1806</v>
      </c>
      <c r="F3939" s="22">
        <v>43215</v>
      </c>
      <c r="G3939" s="22">
        <v>46868</v>
      </c>
      <c r="H3939" s="34">
        <v>1000</v>
      </c>
    </row>
    <row r="3940" spans="2:8" s="31" customFormat="1" x14ac:dyDescent="0.2">
      <c r="B3940" s="27">
        <v>3937</v>
      </c>
      <c r="C3940" s="20" t="s">
        <v>2521</v>
      </c>
      <c r="D3940" s="20" t="s">
        <v>57</v>
      </c>
      <c r="E3940" s="20" t="s">
        <v>2522</v>
      </c>
      <c r="F3940" s="22">
        <v>43593</v>
      </c>
      <c r="G3940" s="22">
        <v>46881</v>
      </c>
      <c r="H3940" s="34">
        <f>1000+1000+1000</f>
        <v>3000</v>
      </c>
    </row>
    <row r="3941" spans="2:8" s="31" customFormat="1" x14ac:dyDescent="0.2">
      <c r="B3941" s="27">
        <v>3938</v>
      </c>
      <c r="C3941" s="20" t="s">
        <v>1817</v>
      </c>
      <c r="D3941" s="20" t="s">
        <v>57</v>
      </c>
      <c r="E3941" s="20" t="s">
        <v>1818</v>
      </c>
      <c r="F3941" s="22">
        <v>43229</v>
      </c>
      <c r="G3941" s="22">
        <v>46882</v>
      </c>
      <c r="H3941" s="34">
        <f>1000+750+1000+1000+1000+1000</f>
        <v>5750</v>
      </c>
    </row>
    <row r="3942" spans="2:8" s="31" customFormat="1" x14ac:dyDescent="0.2">
      <c r="B3942" s="27">
        <v>3939</v>
      </c>
      <c r="C3942" s="20" t="s">
        <v>1822</v>
      </c>
      <c r="D3942" s="20" t="s">
        <v>57</v>
      </c>
      <c r="E3942" s="20" t="s">
        <v>1823</v>
      </c>
      <c r="F3942" s="22">
        <v>43236</v>
      </c>
      <c r="G3942" s="22">
        <v>46889</v>
      </c>
      <c r="H3942" s="34">
        <v>500</v>
      </c>
    </row>
    <row r="3943" spans="2:8" s="31" customFormat="1" x14ac:dyDescent="0.2">
      <c r="B3943" s="27">
        <v>3940</v>
      </c>
      <c r="C3943" s="20" t="s">
        <v>1833</v>
      </c>
      <c r="D3943" s="20" t="s">
        <v>57</v>
      </c>
      <c r="E3943" s="20" t="s">
        <v>1834</v>
      </c>
      <c r="F3943" s="22">
        <v>43243</v>
      </c>
      <c r="G3943" s="22">
        <v>46896</v>
      </c>
      <c r="H3943" s="34">
        <v>670</v>
      </c>
    </row>
    <row r="3944" spans="2:8" s="31" customFormat="1" x14ac:dyDescent="0.2">
      <c r="B3944" s="27">
        <v>3941</v>
      </c>
      <c r="C3944" s="20" t="s">
        <v>9602</v>
      </c>
      <c r="D3944" s="20" t="s">
        <v>57</v>
      </c>
      <c r="E3944" s="20" t="s">
        <v>9603</v>
      </c>
      <c r="F3944" s="22">
        <v>45819</v>
      </c>
      <c r="G3944" s="22">
        <v>46915</v>
      </c>
      <c r="H3944" s="34">
        <v>1000</v>
      </c>
    </row>
    <row r="3945" spans="2:8" s="31" customFormat="1" x14ac:dyDescent="0.2">
      <c r="B3945" s="27">
        <v>3942</v>
      </c>
      <c r="C3945" s="21" t="s">
        <v>9781</v>
      </c>
      <c r="D3945" s="21" t="s">
        <v>57</v>
      </c>
      <c r="E3945" s="21" t="s">
        <v>9782</v>
      </c>
      <c r="F3945" s="23">
        <v>45868</v>
      </c>
      <c r="G3945" s="23">
        <v>46964</v>
      </c>
      <c r="H3945" s="35">
        <v>1000</v>
      </c>
    </row>
    <row r="3946" spans="2:8" s="31" customFormat="1" x14ac:dyDescent="0.2">
      <c r="B3946" s="27">
        <v>3943</v>
      </c>
      <c r="C3946" s="20" t="s">
        <v>9271</v>
      </c>
      <c r="D3946" s="20" t="s">
        <v>57</v>
      </c>
      <c r="E3946" s="20" t="s">
        <v>9272</v>
      </c>
      <c r="F3946" s="22">
        <v>45735</v>
      </c>
      <c r="G3946" s="22">
        <v>47015</v>
      </c>
      <c r="H3946" s="34">
        <v>1000</v>
      </c>
    </row>
    <row r="3947" spans="2:8" s="31" customFormat="1" x14ac:dyDescent="0.2">
      <c r="B3947" s="27">
        <v>3944</v>
      </c>
      <c r="C3947" s="20" t="s">
        <v>9349</v>
      </c>
      <c r="D3947" s="20" t="s">
        <v>57</v>
      </c>
      <c r="E3947" s="20" t="s">
        <v>9350</v>
      </c>
      <c r="F3947" s="22">
        <v>45742</v>
      </c>
      <c r="G3947" s="22">
        <v>47022</v>
      </c>
      <c r="H3947" s="34">
        <v>1000</v>
      </c>
    </row>
    <row r="3948" spans="2:8" s="31" customFormat="1" x14ac:dyDescent="0.2">
      <c r="B3948" s="27">
        <v>3945</v>
      </c>
      <c r="C3948" s="20" t="s">
        <v>2057</v>
      </c>
      <c r="D3948" s="20" t="s">
        <v>57</v>
      </c>
      <c r="E3948" s="20" t="s">
        <v>2058</v>
      </c>
      <c r="F3948" s="22">
        <v>43383</v>
      </c>
      <c r="G3948" s="22">
        <v>47036</v>
      </c>
      <c r="H3948" s="34">
        <v>1000</v>
      </c>
    </row>
    <row r="3949" spans="2:8" s="31" customFormat="1" x14ac:dyDescent="0.2">
      <c r="B3949" s="27">
        <v>3946</v>
      </c>
      <c r="C3949" s="20" t="s">
        <v>2900</v>
      </c>
      <c r="D3949" s="20" t="s">
        <v>57</v>
      </c>
      <c r="E3949" s="20" t="s">
        <v>2901</v>
      </c>
      <c r="F3949" s="22">
        <v>43768</v>
      </c>
      <c r="G3949" s="22">
        <v>47056</v>
      </c>
      <c r="H3949" s="34">
        <f>1000+1000</f>
        <v>2000</v>
      </c>
    </row>
    <row r="3950" spans="2:8" s="31" customFormat="1" x14ac:dyDescent="0.2">
      <c r="B3950" s="27">
        <v>3947</v>
      </c>
      <c r="C3950" s="20" t="s">
        <v>2095</v>
      </c>
      <c r="D3950" s="20" t="s">
        <v>57</v>
      </c>
      <c r="E3950" s="20" t="s">
        <v>2096</v>
      </c>
      <c r="F3950" s="22">
        <v>43404</v>
      </c>
      <c r="G3950" s="22">
        <v>47057</v>
      </c>
      <c r="H3950" s="34">
        <v>500</v>
      </c>
    </row>
    <row r="3951" spans="2:8" s="31" customFormat="1" x14ac:dyDescent="0.2">
      <c r="B3951" s="27">
        <v>3948</v>
      </c>
      <c r="C3951" s="20" t="s">
        <v>2148</v>
      </c>
      <c r="D3951" s="20" t="s">
        <v>57</v>
      </c>
      <c r="E3951" s="20" t="s">
        <v>2149</v>
      </c>
      <c r="F3951" s="22">
        <v>43432</v>
      </c>
      <c r="G3951" s="22">
        <v>47085</v>
      </c>
      <c r="H3951" s="34">
        <f>1000+1000</f>
        <v>2000</v>
      </c>
    </row>
    <row r="3952" spans="2:8" s="31" customFormat="1" x14ac:dyDescent="0.2">
      <c r="B3952" s="27">
        <v>3949</v>
      </c>
      <c r="C3952" s="20" t="s">
        <v>8760</v>
      </c>
      <c r="D3952" s="20" t="s">
        <v>57</v>
      </c>
      <c r="E3952" s="20" t="s">
        <v>8761</v>
      </c>
      <c r="F3952" s="22">
        <v>45630</v>
      </c>
      <c r="G3952" s="22">
        <v>47091</v>
      </c>
      <c r="H3952" s="34">
        <v>1000</v>
      </c>
    </row>
    <row r="3953" spans="2:8" s="31" customFormat="1" x14ac:dyDescent="0.2">
      <c r="B3953" s="27">
        <v>3950</v>
      </c>
      <c r="C3953" s="20" t="s">
        <v>2170</v>
      </c>
      <c r="D3953" s="20" t="s">
        <v>57</v>
      </c>
      <c r="E3953" s="20" t="s">
        <v>2171</v>
      </c>
      <c r="F3953" s="22">
        <v>43439</v>
      </c>
      <c r="G3953" s="22">
        <v>47092</v>
      </c>
      <c r="H3953" s="34">
        <v>1000</v>
      </c>
    </row>
    <row r="3954" spans="2:8" s="31" customFormat="1" x14ac:dyDescent="0.2">
      <c r="B3954" s="27">
        <v>3951</v>
      </c>
      <c r="C3954" s="20" t="s">
        <v>2186</v>
      </c>
      <c r="D3954" s="20" t="s">
        <v>57</v>
      </c>
      <c r="E3954" s="20" t="s">
        <v>2187</v>
      </c>
      <c r="F3954" s="22">
        <v>43446</v>
      </c>
      <c r="G3954" s="22">
        <v>47099</v>
      </c>
      <c r="H3954" s="34">
        <v>1000</v>
      </c>
    </row>
    <row r="3955" spans="2:8" s="31" customFormat="1" x14ac:dyDescent="0.2">
      <c r="B3955" s="27">
        <v>3952</v>
      </c>
      <c r="C3955" s="20" t="s">
        <v>8801</v>
      </c>
      <c r="D3955" s="20" t="s">
        <v>57</v>
      </c>
      <c r="E3955" s="20" t="s">
        <v>8802</v>
      </c>
      <c r="F3955" s="22">
        <v>45644</v>
      </c>
      <c r="G3955" s="22">
        <v>47105</v>
      </c>
      <c r="H3955" s="34">
        <v>1000</v>
      </c>
    </row>
    <row r="3956" spans="2:8" s="31" customFormat="1" x14ac:dyDescent="0.2">
      <c r="B3956" s="27">
        <v>3953</v>
      </c>
      <c r="C3956" s="20" t="s">
        <v>2202</v>
      </c>
      <c r="D3956" s="20" t="s">
        <v>57</v>
      </c>
      <c r="E3956" s="20" t="s">
        <v>2203</v>
      </c>
      <c r="F3956" s="22">
        <v>43453</v>
      </c>
      <c r="G3956" s="22">
        <v>47106</v>
      </c>
      <c r="H3956" s="34">
        <f>1000+1500+1300</f>
        <v>3800</v>
      </c>
    </row>
    <row r="3957" spans="2:8" s="31" customFormat="1" x14ac:dyDescent="0.2">
      <c r="B3957" s="27">
        <v>3954</v>
      </c>
      <c r="C3957" s="20" t="s">
        <v>2220</v>
      </c>
      <c r="D3957" s="20" t="s">
        <v>57</v>
      </c>
      <c r="E3957" s="20" t="s">
        <v>2221</v>
      </c>
      <c r="F3957" s="22">
        <v>43460</v>
      </c>
      <c r="G3957" s="22">
        <v>47113</v>
      </c>
      <c r="H3957" s="34">
        <f>1250+1000+1000+1000+1000+1500+1500+1500</f>
        <v>9750</v>
      </c>
    </row>
    <row r="3958" spans="2:8" s="31" customFormat="1" x14ac:dyDescent="0.2">
      <c r="B3958" s="27">
        <v>3955</v>
      </c>
      <c r="C3958" s="20" t="s">
        <v>2240</v>
      </c>
      <c r="D3958" s="20" t="s">
        <v>57</v>
      </c>
      <c r="E3958" s="20" t="s">
        <v>2241</v>
      </c>
      <c r="F3958" s="22">
        <v>43467</v>
      </c>
      <c r="G3958" s="22">
        <v>47120</v>
      </c>
      <c r="H3958" s="34">
        <v>641</v>
      </c>
    </row>
    <row r="3959" spans="2:8" s="31" customFormat="1" x14ac:dyDescent="0.2">
      <c r="B3959" s="27">
        <v>3956</v>
      </c>
      <c r="C3959" s="21" t="s">
        <v>10719</v>
      </c>
      <c r="D3959" s="21" t="s">
        <v>57</v>
      </c>
      <c r="E3959" s="21" t="s">
        <v>10720</v>
      </c>
      <c r="F3959" s="23">
        <v>46078</v>
      </c>
      <c r="G3959" s="23">
        <v>47174</v>
      </c>
      <c r="H3959" s="35">
        <v>1000</v>
      </c>
    </row>
    <row r="3960" spans="2:8" s="31" customFormat="1" x14ac:dyDescent="0.2">
      <c r="B3960" s="27">
        <v>3957</v>
      </c>
      <c r="C3960" s="20" t="s">
        <v>2400</v>
      </c>
      <c r="D3960" s="20" t="s">
        <v>57</v>
      </c>
      <c r="E3960" s="20" t="s">
        <v>2401</v>
      </c>
      <c r="F3960" s="22">
        <v>43530</v>
      </c>
      <c r="G3960" s="22">
        <v>47183</v>
      </c>
      <c r="H3960" s="34">
        <v>1294.5</v>
      </c>
    </row>
    <row r="3961" spans="2:8" s="31" customFormat="1" x14ac:dyDescent="0.2">
      <c r="B3961" s="27">
        <v>3958</v>
      </c>
      <c r="C3961" s="20" t="s">
        <v>9223</v>
      </c>
      <c r="D3961" s="20" t="s">
        <v>57</v>
      </c>
      <c r="E3961" s="20" t="s">
        <v>8635</v>
      </c>
      <c r="F3961" s="22">
        <v>45728</v>
      </c>
      <c r="G3961" s="22">
        <v>47189</v>
      </c>
      <c r="H3961" s="34">
        <v>2000</v>
      </c>
    </row>
    <row r="3962" spans="2:8" s="31" customFormat="1" x14ac:dyDescent="0.2">
      <c r="B3962" s="27">
        <v>3959</v>
      </c>
      <c r="C3962" s="20" t="s">
        <v>2489</v>
      </c>
      <c r="D3962" s="20" t="s">
        <v>57</v>
      </c>
      <c r="E3962" s="20" t="s">
        <v>2490</v>
      </c>
      <c r="F3962" s="22">
        <v>43565</v>
      </c>
      <c r="G3962" s="22">
        <v>47218</v>
      </c>
      <c r="H3962" s="34">
        <f>1000+2000+1000</f>
        <v>4000</v>
      </c>
    </row>
    <row r="3963" spans="2:8" s="31" customFormat="1" x14ac:dyDescent="0.2">
      <c r="B3963" s="27">
        <v>3960</v>
      </c>
      <c r="C3963" s="20" t="s">
        <v>3445</v>
      </c>
      <c r="D3963" s="20" t="s">
        <v>57</v>
      </c>
      <c r="E3963" s="20" t="s">
        <v>3446</v>
      </c>
      <c r="F3963" s="22">
        <v>43936</v>
      </c>
      <c r="G3963" s="22">
        <v>47223</v>
      </c>
      <c r="H3963" s="34">
        <v>2000</v>
      </c>
    </row>
    <row r="3964" spans="2:8" s="31" customFormat="1" x14ac:dyDescent="0.2">
      <c r="B3964" s="27">
        <v>3961</v>
      </c>
      <c r="C3964" s="20" t="s">
        <v>8121</v>
      </c>
      <c r="D3964" s="20" t="s">
        <v>57</v>
      </c>
      <c r="E3964" s="20" t="s">
        <v>8122</v>
      </c>
      <c r="F3964" s="22">
        <v>45441</v>
      </c>
      <c r="G3964" s="22">
        <v>47267</v>
      </c>
      <c r="H3964" s="34">
        <v>1000</v>
      </c>
    </row>
    <row r="3965" spans="2:8" s="31" customFormat="1" x14ac:dyDescent="0.2">
      <c r="B3965" s="27">
        <v>3962</v>
      </c>
      <c r="C3965" s="20" t="s">
        <v>3585</v>
      </c>
      <c r="D3965" s="20" t="s">
        <v>57</v>
      </c>
      <c r="E3965" s="20" t="s">
        <v>3586</v>
      </c>
      <c r="F3965" s="22">
        <v>44006</v>
      </c>
      <c r="G3965" s="22">
        <v>47293</v>
      </c>
      <c r="H3965" s="34">
        <f>1250+1000</f>
        <v>2250</v>
      </c>
    </row>
    <row r="3966" spans="2:8" s="31" customFormat="1" x14ac:dyDescent="0.2">
      <c r="B3966" s="27">
        <v>3963</v>
      </c>
      <c r="C3966" s="20" t="s">
        <v>2609</v>
      </c>
      <c r="D3966" s="20" t="s">
        <v>57</v>
      </c>
      <c r="E3966" s="20" t="s">
        <v>2610</v>
      </c>
      <c r="F3966" s="22">
        <v>43649</v>
      </c>
      <c r="G3966" s="22">
        <v>47302</v>
      </c>
      <c r="H3966" s="34">
        <f>1000+1000</f>
        <v>2000</v>
      </c>
    </row>
    <row r="3967" spans="2:8" s="31" customFormat="1" x14ac:dyDescent="0.2">
      <c r="B3967" s="27">
        <v>3964</v>
      </c>
      <c r="C3967" s="20" t="s">
        <v>5672</v>
      </c>
      <c r="D3967" s="20" t="s">
        <v>57</v>
      </c>
      <c r="E3967" s="20" t="s">
        <v>5673</v>
      </c>
      <c r="F3967" s="22">
        <v>44748</v>
      </c>
      <c r="G3967" s="22">
        <v>47305</v>
      </c>
      <c r="H3967" s="34">
        <v>1000</v>
      </c>
    </row>
    <row r="3968" spans="2:8" s="31" customFormat="1" x14ac:dyDescent="0.2">
      <c r="B3968" s="27">
        <v>3965</v>
      </c>
      <c r="C3968" s="20" t="s">
        <v>5739</v>
      </c>
      <c r="D3968" s="20" t="s">
        <v>57</v>
      </c>
      <c r="E3968" s="20" t="s">
        <v>5740</v>
      </c>
      <c r="F3968" s="22">
        <v>44769</v>
      </c>
      <c r="G3968" s="22">
        <v>47326</v>
      </c>
      <c r="H3968" s="34">
        <v>1500</v>
      </c>
    </row>
    <row r="3969" spans="2:8" s="31" customFormat="1" x14ac:dyDescent="0.2">
      <c r="B3969" s="27">
        <v>3966</v>
      </c>
      <c r="C3969" s="20" t="s">
        <v>2671</v>
      </c>
      <c r="D3969" s="20" t="s">
        <v>57</v>
      </c>
      <c r="E3969" s="20" t="s">
        <v>2672</v>
      </c>
      <c r="F3969" s="22">
        <v>43677</v>
      </c>
      <c r="G3969" s="22">
        <v>47330</v>
      </c>
      <c r="H3969" s="34">
        <f>1000+1000+1000+1000+1000</f>
        <v>5000</v>
      </c>
    </row>
    <row r="3970" spans="2:8" s="31" customFormat="1" x14ac:dyDescent="0.2">
      <c r="B3970" s="27">
        <v>3967</v>
      </c>
      <c r="C3970" s="21" t="s">
        <v>9815</v>
      </c>
      <c r="D3970" s="21" t="s">
        <v>57</v>
      </c>
      <c r="E3970" s="21" t="s">
        <v>9816</v>
      </c>
      <c r="F3970" s="23">
        <v>45875</v>
      </c>
      <c r="G3970" s="23">
        <v>47336</v>
      </c>
      <c r="H3970" s="35">
        <v>1000</v>
      </c>
    </row>
    <row r="3971" spans="2:8" s="31" customFormat="1" x14ac:dyDescent="0.2">
      <c r="B3971" s="27">
        <v>3968</v>
      </c>
      <c r="C3971" s="21" t="s">
        <v>9877</v>
      </c>
      <c r="D3971" s="21" t="s">
        <v>57</v>
      </c>
      <c r="E3971" s="21" t="s">
        <v>9878</v>
      </c>
      <c r="F3971" s="23">
        <v>45897</v>
      </c>
      <c r="G3971" s="23">
        <v>47358</v>
      </c>
      <c r="H3971" s="35">
        <v>1000</v>
      </c>
    </row>
    <row r="3972" spans="2:8" s="31" customFormat="1" x14ac:dyDescent="0.2">
      <c r="B3972" s="27">
        <v>3969</v>
      </c>
      <c r="C3972" s="20" t="s">
        <v>8445</v>
      </c>
      <c r="D3972" s="20" t="s">
        <v>57</v>
      </c>
      <c r="E3972" s="20" t="s">
        <v>8446</v>
      </c>
      <c r="F3972" s="22">
        <v>45532</v>
      </c>
      <c r="G3972" s="22">
        <v>47358</v>
      </c>
      <c r="H3972" s="34">
        <v>1000</v>
      </c>
    </row>
    <row r="3973" spans="2:8" s="31" customFormat="1" x14ac:dyDescent="0.2">
      <c r="B3973" s="27">
        <v>3970</v>
      </c>
      <c r="C3973" s="20" t="s">
        <v>8479</v>
      </c>
      <c r="D3973" s="20" t="s">
        <v>57</v>
      </c>
      <c r="E3973" s="20" t="s">
        <v>8446</v>
      </c>
      <c r="F3973" s="22">
        <v>45539</v>
      </c>
      <c r="G3973" s="22">
        <v>47365</v>
      </c>
      <c r="H3973" s="34">
        <v>1000</v>
      </c>
    </row>
    <row r="3974" spans="2:8" s="31" customFormat="1" x14ac:dyDescent="0.2">
      <c r="B3974" s="27">
        <v>3971</v>
      </c>
      <c r="C3974" s="20" t="s">
        <v>8496</v>
      </c>
      <c r="D3974" s="20" t="s">
        <v>57</v>
      </c>
      <c r="E3974" s="20" t="s">
        <v>8497</v>
      </c>
      <c r="F3974" s="22">
        <v>45546</v>
      </c>
      <c r="G3974" s="22">
        <v>47372</v>
      </c>
      <c r="H3974" s="34">
        <f>1000+1000</f>
        <v>2000</v>
      </c>
    </row>
    <row r="3975" spans="2:8" s="31" customFormat="1" x14ac:dyDescent="0.2">
      <c r="B3975" s="27">
        <v>3972</v>
      </c>
      <c r="C3975" s="20" t="s">
        <v>9273</v>
      </c>
      <c r="D3975" s="20" t="s">
        <v>57</v>
      </c>
      <c r="E3975" s="20" t="s">
        <v>8676</v>
      </c>
      <c r="F3975" s="22">
        <v>45735</v>
      </c>
      <c r="G3975" s="22">
        <v>47380</v>
      </c>
      <c r="H3975" s="34">
        <v>1000</v>
      </c>
    </row>
    <row r="3976" spans="2:8" s="31" customFormat="1" x14ac:dyDescent="0.2">
      <c r="B3976" s="27">
        <v>3973</v>
      </c>
      <c r="C3976" s="20" t="s">
        <v>9351</v>
      </c>
      <c r="D3976" s="20" t="s">
        <v>57</v>
      </c>
      <c r="E3976" s="20" t="s">
        <v>9352</v>
      </c>
      <c r="F3976" s="22">
        <v>45742</v>
      </c>
      <c r="G3976" s="22">
        <v>47387</v>
      </c>
      <c r="H3976" s="34">
        <v>1000</v>
      </c>
    </row>
    <row r="3977" spans="2:8" s="31" customFormat="1" x14ac:dyDescent="0.2">
      <c r="B3977" s="27">
        <v>3974</v>
      </c>
      <c r="C3977" s="21" t="s">
        <v>10083</v>
      </c>
      <c r="D3977" s="21" t="s">
        <v>57</v>
      </c>
      <c r="E3977" s="21" t="s">
        <v>10084</v>
      </c>
      <c r="F3977" s="23">
        <v>45945</v>
      </c>
      <c r="G3977" s="23">
        <v>47406</v>
      </c>
      <c r="H3977" s="35">
        <v>1000</v>
      </c>
    </row>
    <row r="3978" spans="2:8" s="31" customFormat="1" x14ac:dyDescent="0.2">
      <c r="B3978" s="27">
        <v>3975</v>
      </c>
      <c r="C3978" s="20" t="s">
        <v>8634</v>
      </c>
      <c r="D3978" s="20" t="s">
        <v>57</v>
      </c>
      <c r="E3978" s="20" t="s">
        <v>8635</v>
      </c>
      <c r="F3978" s="22">
        <v>45588</v>
      </c>
      <c r="G3978" s="22">
        <v>47414</v>
      </c>
      <c r="H3978" s="34">
        <f>1000+1000</f>
        <v>2000</v>
      </c>
    </row>
    <row r="3979" spans="2:8" s="31" customFormat="1" x14ac:dyDescent="0.2">
      <c r="B3979" s="27">
        <v>3976</v>
      </c>
      <c r="C3979" s="20" t="s">
        <v>8675</v>
      </c>
      <c r="D3979" s="20" t="s">
        <v>57</v>
      </c>
      <c r="E3979" s="20" t="s">
        <v>8676</v>
      </c>
      <c r="F3979" s="22">
        <v>45602</v>
      </c>
      <c r="G3979" s="22">
        <v>47428</v>
      </c>
      <c r="H3979" s="34">
        <v>1000</v>
      </c>
    </row>
    <row r="3980" spans="2:8" s="31" customFormat="1" x14ac:dyDescent="0.2">
      <c r="B3980" s="27">
        <v>3977</v>
      </c>
      <c r="C3980" s="20" t="s">
        <v>5086</v>
      </c>
      <c r="D3980" s="20" t="s">
        <v>57</v>
      </c>
      <c r="E3980" s="20" t="s">
        <v>5087</v>
      </c>
      <c r="F3980" s="22">
        <v>44517</v>
      </c>
      <c r="G3980" s="22">
        <v>47439</v>
      </c>
      <c r="H3980" s="34">
        <v>1000</v>
      </c>
    </row>
    <row r="3981" spans="2:8" s="31" customFormat="1" x14ac:dyDescent="0.2">
      <c r="B3981" s="27">
        <v>3978</v>
      </c>
      <c r="C3981" s="21" t="s">
        <v>10175</v>
      </c>
      <c r="D3981" s="21" t="s">
        <v>57</v>
      </c>
      <c r="E3981" s="21" t="s">
        <v>10176</v>
      </c>
      <c r="F3981" s="23">
        <v>45980</v>
      </c>
      <c r="G3981" s="23">
        <v>47441</v>
      </c>
      <c r="H3981" s="35">
        <v>1000</v>
      </c>
    </row>
    <row r="3982" spans="2:8" s="31" customFormat="1" x14ac:dyDescent="0.2">
      <c r="B3982" s="27">
        <v>3979</v>
      </c>
      <c r="C3982" s="20" t="s">
        <v>2958</v>
      </c>
      <c r="D3982" s="20" t="s">
        <v>57</v>
      </c>
      <c r="E3982" s="20" t="s">
        <v>2959</v>
      </c>
      <c r="F3982" s="22">
        <v>43796</v>
      </c>
      <c r="G3982" s="22">
        <v>47449</v>
      </c>
      <c r="H3982" s="34">
        <f>1000+1000+3000</f>
        <v>5000</v>
      </c>
    </row>
    <row r="3983" spans="2:8" s="31" customFormat="1" x14ac:dyDescent="0.2">
      <c r="B3983" s="27">
        <v>3980</v>
      </c>
      <c r="C3983" s="20" t="s">
        <v>5129</v>
      </c>
      <c r="D3983" s="20" t="s">
        <v>57</v>
      </c>
      <c r="E3983" s="20" t="s">
        <v>5130</v>
      </c>
      <c r="F3983" s="22">
        <v>44538</v>
      </c>
      <c r="G3983" s="22">
        <v>47460</v>
      </c>
      <c r="H3983" s="34">
        <v>1000</v>
      </c>
    </row>
    <row r="3984" spans="2:8" s="31" customFormat="1" x14ac:dyDescent="0.2">
      <c r="B3984" s="27">
        <v>3981</v>
      </c>
      <c r="C3984" s="21" t="s">
        <v>10307</v>
      </c>
      <c r="D3984" s="21" t="s">
        <v>57</v>
      </c>
      <c r="E3984" s="21" t="s">
        <v>10308</v>
      </c>
      <c r="F3984" s="23">
        <v>46008</v>
      </c>
      <c r="G3984" s="23">
        <v>47469</v>
      </c>
      <c r="H3984" s="35">
        <v>1000</v>
      </c>
    </row>
    <row r="3985" spans="2:8" s="31" customFormat="1" x14ac:dyDescent="0.2">
      <c r="B3985" s="27">
        <v>3982</v>
      </c>
      <c r="C3985" s="20" t="s">
        <v>8831</v>
      </c>
      <c r="D3985" s="20" t="s">
        <v>57</v>
      </c>
      <c r="E3985" s="20" t="s">
        <v>8497</v>
      </c>
      <c r="F3985" s="22">
        <v>45652</v>
      </c>
      <c r="G3985" s="22">
        <v>47478</v>
      </c>
      <c r="H3985" s="34">
        <v>1000</v>
      </c>
    </row>
    <row r="3986" spans="2:8" s="31" customFormat="1" x14ac:dyDescent="0.2">
      <c r="B3986" s="27">
        <v>3983</v>
      </c>
      <c r="C3986" s="21" t="s">
        <v>10400</v>
      </c>
      <c r="D3986" s="21" t="s">
        <v>57</v>
      </c>
      <c r="E3986" s="21" t="s">
        <v>10401</v>
      </c>
      <c r="F3986" s="23">
        <v>46022</v>
      </c>
      <c r="G3986" s="23">
        <v>47483</v>
      </c>
      <c r="H3986" s="35">
        <v>1500</v>
      </c>
    </row>
    <row r="3987" spans="2:8" s="31" customFormat="1" x14ac:dyDescent="0.2">
      <c r="B3987" s="27">
        <v>3984</v>
      </c>
      <c r="C3987" s="21" t="s">
        <v>10443</v>
      </c>
      <c r="D3987" s="21" t="s">
        <v>57</v>
      </c>
      <c r="E3987" s="21" t="s">
        <v>10444</v>
      </c>
      <c r="F3987" s="23">
        <v>46029</v>
      </c>
      <c r="G3987" s="23">
        <v>47490</v>
      </c>
      <c r="H3987" s="35">
        <v>1000</v>
      </c>
    </row>
    <row r="3988" spans="2:8" s="31" customFormat="1" x14ac:dyDescent="0.2">
      <c r="B3988" s="27">
        <v>3985</v>
      </c>
      <c r="C3988" s="20" t="s">
        <v>5235</v>
      </c>
      <c r="D3988" s="20" t="s">
        <v>57</v>
      </c>
      <c r="E3988" s="20" t="s">
        <v>5236</v>
      </c>
      <c r="F3988" s="22">
        <v>44573</v>
      </c>
      <c r="G3988" s="22">
        <v>47495</v>
      </c>
      <c r="H3988" s="34">
        <v>900</v>
      </c>
    </row>
    <row r="3989" spans="2:8" s="31" customFormat="1" x14ac:dyDescent="0.2">
      <c r="B3989" s="27">
        <v>3986</v>
      </c>
      <c r="C3989" s="20" t="s">
        <v>5318</v>
      </c>
      <c r="D3989" s="20" t="s">
        <v>57</v>
      </c>
      <c r="E3989" s="20" t="s">
        <v>5236</v>
      </c>
      <c r="F3989" s="22">
        <v>44601</v>
      </c>
      <c r="G3989" s="22">
        <v>47523</v>
      </c>
      <c r="H3989" s="34">
        <v>1000</v>
      </c>
    </row>
    <row r="3990" spans="2:8" s="31" customFormat="1" x14ac:dyDescent="0.2">
      <c r="B3990" s="27">
        <v>3987</v>
      </c>
      <c r="C3990" s="20" t="s">
        <v>5354</v>
      </c>
      <c r="D3990" s="20" t="s">
        <v>57</v>
      </c>
      <c r="E3990" s="20" t="s">
        <v>5355</v>
      </c>
      <c r="F3990" s="22">
        <v>44615</v>
      </c>
      <c r="G3990" s="22">
        <v>47537</v>
      </c>
      <c r="H3990" s="34">
        <v>1000</v>
      </c>
    </row>
    <row r="3991" spans="2:8" s="31" customFormat="1" x14ac:dyDescent="0.2">
      <c r="B3991" s="27">
        <v>3988</v>
      </c>
      <c r="C3991" s="20" t="s">
        <v>5378</v>
      </c>
      <c r="D3991" s="20" t="s">
        <v>57</v>
      </c>
      <c r="E3991" s="20" t="s">
        <v>5379</v>
      </c>
      <c r="F3991" s="22">
        <v>44622</v>
      </c>
      <c r="G3991" s="22">
        <v>47544</v>
      </c>
      <c r="H3991" s="34">
        <v>1000</v>
      </c>
    </row>
    <row r="3992" spans="2:8" s="31" customFormat="1" x14ac:dyDescent="0.2">
      <c r="B3992" s="27">
        <v>3989</v>
      </c>
      <c r="C3992" s="20" t="s">
        <v>9169</v>
      </c>
      <c r="D3992" s="20" t="s">
        <v>57</v>
      </c>
      <c r="E3992" s="20" t="s">
        <v>9170</v>
      </c>
      <c r="F3992" s="22">
        <v>45721</v>
      </c>
      <c r="G3992" s="22">
        <v>47547</v>
      </c>
      <c r="H3992" s="34">
        <v>1000</v>
      </c>
    </row>
    <row r="3993" spans="2:8" s="31" customFormat="1" x14ac:dyDescent="0.2">
      <c r="B3993" s="27">
        <v>3990</v>
      </c>
      <c r="C3993" s="20" t="s">
        <v>5406</v>
      </c>
      <c r="D3993" s="20" t="s">
        <v>57</v>
      </c>
      <c r="E3993" s="20" t="s">
        <v>5407</v>
      </c>
      <c r="F3993" s="22">
        <v>44629</v>
      </c>
      <c r="G3993" s="22">
        <v>47551</v>
      </c>
      <c r="H3993" s="34">
        <v>1000</v>
      </c>
    </row>
    <row r="3994" spans="2:8" s="31" customFormat="1" x14ac:dyDescent="0.2">
      <c r="B3994" s="27">
        <v>3991</v>
      </c>
      <c r="C3994" s="20" t="s">
        <v>5422</v>
      </c>
      <c r="D3994" s="20" t="s">
        <v>57</v>
      </c>
      <c r="E3994" s="20" t="s">
        <v>5423</v>
      </c>
      <c r="F3994" s="22">
        <v>44636</v>
      </c>
      <c r="G3994" s="22">
        <v>47558</v>
      </c>
      <c r="H3994" s="34">
        <v>1000</v>
      </c>
    </row>
    <row r="3995" spans="2:8" s="31" customFormat="1" x14ac:dyDescent="0.2">
      <c r="B3995" s="27">
        <v>3992</v>
      </c>
      <c r="C3995" s="20" t="s">
        <v>9274</v>
      </c>
      <c r="D3995" s="20" t="s">
        <v>57</v>
      </c>
      <c r="E3995" s="20" t="s">
        <v>9275</v>
      </c>
      <c r="F3995" s="22">
        <v>45735</v>
      </c>
      <c r="G3995" s="22">
        <v>47561</v>
      </c>
      <c r="H3995" s="34">
        <v>1000</v>
      </c>
    </row>
    <row r="3996" spans="2:8" s="31" customFormat="1" x14ac:dyDescent="0.2">
      <c r="B3996" s="27">
        <v>3993</v>
      </c>
      <c r="C3996" s="20" t="s">
        <v>5445</v>
      </c>
      <c r="D3996" s="20" t="s">
        <v>57</v>
      </c>
      <c r="E3996" s="20" t="s">
        <v>5446</v>
      </c>
      <c r="F3996" s="22">
        <v>44643</v>
      </c>
      <c r="G3996" s="22">
        <v>47565</v>
      </c>
      <c r="H3996" s="34">
        <v>2000</v>
      </c>
    </row>
    <row r="3997" spans="2:8" s="31" customFormat="1" x14ac:dyDescent="0.2">
      <c r="B3997" s="27">
        <v>3994</v>
      </c>
      <c r="C3997" s="20" t="s">
        <v>5477</v>
      </c>
      <c r="D3997" s="20" t="s">
        <v>57</v>
      </c>
      <c r="E3997" s="20" t="s">
        <v>5478</v>
      </c>
      <c r="F3997" s="22">
        <v>44650</v>
      </c>
      <c r="G3997" s="22">
        <v>47572</v>
      </c>
      <c r="H3997" s="34">
        <v>1000</v>
      </c>
    </row>
    <row r="3998" spans="2:8" s="31" customFormat="1" x14ac:dyDescent="0.2">
      <c r="B3998" s="27">
        <v>3995</v>
      </c>
      <c r="C3998" s="20" t="s">
        <v>3424</v>
      </c>
      <c r="D3998" s="20" t="s">
        <v>57</v>
      </c>
      <c r="E3998" s="20" t="s">
        <v>3425</v>
      </c>
      <c r="F3998" s="22">
        <v>43929</v>
      </c>
      <c r="G3998" s="22">
        <v>47581</v>
      </c>
      <c r="H3998" s="34">
        <f>2000+1000</f>
        <v>3000</v>
      </c>
    </row>
    <row r="3999" spans="2:8" s="31" customFormat="1" x14ac:dyDescent="0.2">
      <c r="B3999" s="27">
        <v>3996</v>
      </c>
      <c r="C3999" s="20" t="s">
        <v>3499</v>
      </c>
      <c r="D3999" s="20" t="s">
        <v>57</v>
      </c>
      <c r="E3999" s="20" t="s">
        <v>3500</v>
      </c>
      <c r="F3999" s="22">
        <v>43964</v>
      </c>
      <c r="G3999" s="22">
        <v>47616</v>
      </c>
      <c r="H3999" s="34">
        <f>1000+2500+977</f>
        <v>4477</v>
      </c>
    </row>
    <row r="4000" spans="2:8" s="31" customFormat="1" x14ac:dyDescent="0.2">
      <c r="B4000" s="27">
        <v>3997</v>
      </c>
      <c r="C4000" s="20" t="s">
        <v>3557</v>
      </c>
      <c r="D4000" s="20" t="s">
        <v>57</v>
      </c>
      <c r="E4000" s="20" t="s">
        <v>3558</v>
      </c>
      <c r="F4000" s="22">
        <v>43992</v>
      </c>
      <c r="G4000" s="22">
        <v>47644</v>
      </c>
      <c r="H4000" s="34">
        <v>1250</v>
      </c>
    </row>
    <row r="4001" spans="2:8" s="31" customFormat="1" x14ac:dyDescent="0.2">
      <c r="B4001" s="27">
        <v>3998</v>
      </c>
      <c r="C4001" s="20" t="s">
        <v>3577</v>
      </c>
      <c r="D4001" s="20" t="s">
        <v>57</v>
      </c>
      <c r="E4001" s="20" t="s">
        <v>3578</v>
      </c>
      <c r="F4001" s="22">
        <v>43999</v>
      </c>
      <c r="G4001" s="22">
        <v>47651</v>
      </c>
      <c r="H4001" s="34">
        <v>1250</v>
      </c>
    </row>
    <row r="4002" spans="2:8" s="31" customFormat="1" x14ac:dyDescent="0.2">
      <c r="B4002" s="27">
        <v>3999</v>
      </c>
      <c r="C4002" s="20" t="s">
        <v>3647</v>
      </c>
      <c r="D4002" s="20" t="s">
        <v>57</v>
      </c>
      <c r="E4002" s="20" t="s">
        <v>3648</v>
      </c>
      <c r="F4002" s="22">
        <v>44027</v>
      </c>
      <c r="G4002" s="22">
        <v>47679</v>
      </c>
      <c r="H4002" s="34">
        <v>2500</v>
      </c>
    </row>
    <row r="4003" spans="2:8" s="31" customFormat="1" x14ac:dyDescent="0.2">
      <c r="B4003" s="27">
        <v>4000</v>
      </c>
      <c r="C4003" s="20" t="s">
        <v>3657</v>
      </c>
      <c r="D4003" s="20" t="s">
        <v>57</v>
      </c>
      <c r="E4003" s="20" t="s">
        <v>3658</v>
      </c>
      <c r="F4003" s="22">
        <v>44034</v>
      </c>
      <c r="G4003" s="22">
        <v>47686</v>
      </c>
      <c r="H4003" s="34">
        <f>1250+1000+1250+1000+1000+1000+1000+1000+1000</f>
        <v>9500</v>
      </c>
    </row>
    <row r="4004" spans="2:8" s="31" customFormat="1" x14ac:dyDescent="0.2">
      <c r="B4004" s="27">
        <v>4001</v>
      </c>
      <c r="C4004" s="20" t="s">
        <v>8318</v>
      </c>
      <c r="D4004" s="20" t="s">
        <v>57</v>
      </c>
      <c r="E4004" s="20" t="s">
        <v>8319</v>
      </c>
      <c r="F4004" s="22">
        <v>45504</v>
      </c>
      <c r="G4004" s="22">
        <v>47695</v>
      </c>
      <c r="H4004" s="34">
        <v>1000</v>
      </c>
    </row>
    <row r="4005" spans="2:8" s="31" customFormat="1" x14ac:dyDescent="0.2">
      <c r="B4005" s="27">
        <v>4002</v>
      </c>
      <c r="C4005" s="20" t="s">
        <v>3731</v>
      </c>
      <c r="D4005" s="20" t="s">
        <v>57</v>
      </c>
      <c r="E4005" s="20" t="s">
        <v>3732</v>
      </c>
      <c r="F4005" s="22">
        <v>44062</v>
      </c>
      <c r="G4005" s="22">
        <v>47714</v>
      </c>
      <c r="H4005" s="34">
        <v>1250</v>
      </c>
    </row>
    <row r="4006" spans="2:8" s="31" customFormat="1" x14ac:dyDescent="0.2">
      <c r="B4006" s="27">
        <v>4003</v>
      </c>
      <c r="C4006" s="20" t="s">
        <v>1971</v>
      </c>
      <c r="D4006" s="20" t="s">
        <v>57</v>
      </c>
      <c r="E4006" s="20" t="s">
        <v>1972</v>
      </c>
      <c r="F4006" s="22">
        <v>43333</v>
      </c>
      <c r="G4006" s="22">
        <v>47716</v>
      </c>
      <c r="H4006" s="34">
        <v>1500</v>
      </c>
    </row>
    <row r="4007" spans="2:8" s="31" customFormat="1" x14ac:dyDescent="0.2">
      <c r="B4007" s="27">
        <v>4004</v>
      </c>
      <c r="C4007" s="20" t="s">
        <v>3753</v>
      </c>
      <c r="D4007" s="20" t="s">
        <v>57</v>
      </c>
      <c r="E4007" s="20" t="s">
        <v>3754</v>
      </c>
      <c r="F4007" s="22">
        <v>44069</v>
      </c>
      <c r="G4007" s="22">
        <v>47721</v>
      </c>
      <c r="H4007" s="34">
        <f>1250+2500</f>
        <v>3750</v>
      </c>
    </row>
    <row r="4008" spans="2:8" s="31" customFormat="1" x14ac:dyDescent="0.2">
      <c r="B4008" s="27">
        <v>4005</v>
      </c>
      <c r="C4008" s="20" t="s">
        <v>9224</v>
      </c>
      <c r="D4008" s="20" t="s">
        <v>57</v>
      </c>
      <c r="E4008" s="20" t="s">
        <v>9225</v>
      </c>
      <c r="F4008" s="22">
        <v>45728</v>
      </c>
      <c r="G4008" s="22">
        <v>47738</v>
      </c>
      <c r="H4008" s="34">
        <v>1000</v>
      </c>
    </row>
    <row r="4009" spans="2:8" s="31" customFormat="1" x14ac:dyDescent="0.2">
      <c r="B4009" s="27">
        <v>4006</v>
      </c>
      <c r="C4009" s="20" t="s">
        <v>3843</v>
      </c>
      <c r="D4009" s="20" t="s">
        <v>57</v>
      </c>
      <c r="E4009" s="20" t="s">
        <v>3844</v>
      </c>
      <c r="F4009" s="22">
        <v>44097</v>
      </c>
      <c r="G4009" s="22">
        <v>47749</v>
      </c>
      <c r="H4009" s="34">
        <v>1000</v>
      </c>
    </row>
    <row r="4010" spans="2:8" s="31" customFormat="1" x14ac:dyDescent="0.2">
      <c r="B4010" s="27">
        <v>4007</v>
      </c>
      <c r="C4010" s="20" t="s">
        <v>7208</v>
      </c>
      <c r="D4010" s="20" t="s">
        <v>57</v>
      </c>
      <c r="E4010" s="20" t="s">
        <v>7209</v>
      </c>
      <c r="F4010" s="22">
        <v>45224</v>
      </c>
      <c r="G4010" s="22">
        <v>47781</v>
      </c>
      <c r="H4010" s="34">
        <v>1000</v>
      </c>
    </row>
    <row r="4011" spans="2:8" s="31" customFormat="1" x14ac:dyDescent="0.2">
      <c r="B4011" s="27">
        <v>4008</v>
      </c>
      <c r="C4011" s="20" t="s">
        <v>7254</v>
      </c>
      <c r="D4011" s="20" t="s">
        <v>57</v>
      </c>
      <c r="E4011" s="20" t="s">
        <v>7209</v>
      </c>
      <c r="F4011" s="22">
        <v>45231</v>
      </c>
      <c r="G4011" s="22">
        <v>47788</v>
      </c>
      <c r="H4011" s="34">
        <v>1000</v>
      </c>
    </row>
    <row r="4012" spans="2:8" s="31" customFormat="1" x14ac:dyDescent="0.2">
      <c r="B4012" s="27">
        <v>4009</v>
      </c>
      <c r="C4012" s="20" t="s">
        <v>7282</v>
      </c>
      <c r="D4012" s="20" t="s">
        <v>57</v>
      </c>
      <c r="E4012" s="20" t="s">
        <v>7283</v>
      </c>
      <c r="F4012" s="22">
        <v>45238</v>
      </c>
      <c r="G4012" s="22">
        <v>47795</v>
      </c>
      <c r="H4012" s="34">
        <v>1000</v>
      </c>
    </row>
    <row r="4013" spans="2:8" s="31" customFormat="1" x14ac:dyDescent="0.2">
      <c r="B4013" s="27">
        <v>4010</v>
      </c>
      <c r="C4013" s="20" t="s">
        <v>2960</v>
      </c>
      <c r="D4013" s="20" t="s">
        <v>57</v>
      </c>
      <c r="E4013" s="20" t="s">
        <v>2961</v>
      </c>
      <c r="F4013" s="22">
        <v>43796</v>
      </c>
      <c r="G4013" s="22">
        <v>47814</v>
      </c>
      <c r="H4013" s="34">
        <f>1000+1000</f>
        <v>2000</v>
      </c>
    </row>
    <row r="4014" spans="2:8" s="31" customFormat="1" x14ac:dyDescent="0.2">
      <c r="B4014" s="27">
        <v>4011</v>
      </c>
      <c r="C4014" s="20" t="s">
        <v>7358</v>
      </c>
      <c r="D4014" s="20" t="s">
        <v>57</v>
      </c>
      <c r="E4014" s="20" t="s">
        <v>7209</v>
      </c>
      <c r="F4014" s="22">
        <v>45259</v>
      </c>
      <c r="G4014" s="22">
        <v>47816</v>
      </c>
      <c r="H4014" s="34">
        <v>2000</v>
      </c>
    </row>
    <row r="4015" spans="2:8" s="31" customFormat="1" x14ac:dyDescent="0.2">
      <c r="B4015" s="27">
        <v>4012</v>
      </c>
      <c r="C4015" s="20" t="s">
        <v>7401</v>
      </c>
      <c r="D4015" s="20" t="s">
        <v>57</v>
      </c>
      <c r="E4015" s="20" t="s">
        <v>7402</v>
      </c>
      <c r="F4015" s="22">
        <v>45273</v>
      </c>
      <c r="G4015" s="22">
        <v>47830</v>
      </c>
      <c r="H4015" s="34">
        <v>2000</v>
      </c>
    </row>
    <row r="4016" spans="2:8" s="31" customFormat="1" x14ac:dyDescent="0.2">
      <c r="B4016" s="27">
        <v>4013</v>
      </c>
      <c r="C4016" s="20" t="s">
        <v>4219</v>
      </c>
      <c r="D4016" s="20" t="s">
        <v>57</v>
      </c>
      <c r="E4016" s="20" t="s">
        <v>4220</v>
      </c>
      <c r="F4016" s="22">
        <v>44202</v>
      </c>
      <c r="G4016" s="22">
        <v>47854</v>
      </c>
      <c r="H4016" s="34">
        <f>2000+2500+1500</f>
        <v>6000</v>
      </c>
    </row>
    <row r="4017" spans="2:8" s="31" customFormat="1" x14ac:dyDescent="0.2">
      <c r="B4017" s="27">
        <v>4014</v>
      </c>
      <c r="C4017" s="20" t="s">
        <v>4243</v>
      </c>
      <c r="D4017" s="20" t="s">
        <v>57</v>
      </c>
      <c r="E4017" s="20" t="s">
        <v>4244</v>
      </c>
      <c r="F4017" s="22">
        <v>44209</v>
      </c>
      <c r="G4017" s="22">
        <v>47861</v>
      </c>
      <c r="H4017" s="34">
        <f>2000+2500</f>
        <v>4500</v>
      </c>
    </row>
    <row r="4018" spans="2:8" s="31" customFormat="1" x14ac:dyDescent="0.2">
      <c r="B4018" s="27">
        <v>4015</v>
      </c>
      <c r="C4018" s="20" t="s">
        <v>7598</v>
      </c>
      <c r="D4018" s="20" t="s">
        <v>57</v>
      </c>
      <c r="E4018" s="20" t="s">
        <v>7599</v>
      </c>
      <c r="F4018" s="22">
        <v>45322</v>
      </c>
      <c r="G4018" s="22">
        <v>47879</v>
      </c>
      <c r="H4018" s="34">
        <v>1000</v>
      </c>
    </row>
    <row r="4019" spans="2:8" s="31" customFormat="1" x14ac:dyDescent="0.2">
      <c r="B4019" s="27">
        <v>4016</v>
      </c>
      <c r="C4019" s="20" t="s">
        <v>4354</v>
      </c>
      <c r="D4019" s="20" t="s">
        <v>57</v>
      </c>
      <c r="E4019" s="20" t="s">
        <v>4355</v>
      </c>
      <c r="F4019" s="22">
        <v>44244</v>
      </c>
      <c r="G4019" s="22">
        <v>47896</v>
      </c>
      <c r="H4019" s="34">
        <f>2500+2500</f>
        <v>5000</v>
      </c>
    </row>
    <row r="4020" spans="2:8" s="31" customFormat="1" x14ac:dyDescent="0.2">
      <c r="B4020" s="27">
        <v>4017</v>
      </c>
      <c r="C4020" s="20" t="s">
        <v>9353</v>
      </c>
      <c r="D4020" s="20" t="s">
        <v>57</v>
      </c>
      <c r="E4020" s="20" t="s">
        <v>9354</v>
      </c>
      <c r="F4020" s="22">
        <v>45742</v>
      </c>
      <c r="G4020" s="22">
        <v>47933</v>
      </c>
      <c r="H4020" s="34">
        <v>1000</v>
      </c>
    </row>
    <row r="4021" spans="2:8" s="31" customFormat="1" x14ac:dyDescent="0.2">
      <c r="B4021" s="27">
        <v>4018</v>
      </c>
      <c r="C4021" s="20" t="s">
        <v>8020</v>
      </c>
      <c r="D4021" s="20" t="s">
        <v>57</v>
      </c>
      <c r="E4021" s="20" t="s">
        <v>8021</v>
      </c>
      <c r="F4021" s="22">
        <v>45406</v>
      </c>
      <c r="G4021" s="22">
        <v>47962</v>
      </c>
      <c r="H4021" s="34">
        <v>2000</v>
      </c>
    </row>
    <row r="4022" spans="2:8" s="31" customFormat="1" x14ac:dyDescent="0.2">
      <c r="B4022" s="27">
        <v>4019</v>
      </c>
      <c r="C4022" s="20" t="s">
        <v>4565</v>
      </c>
      <c r="D4022" s="20" t="s">
        <v>57</v>
      </c>
      <c r="E4022" s="20" t="s">
        <v>4566</v>
      </c>
      <c r="F4022" s="22">
        <v>44321</v>
      </c>
      <c r="G4022" s="22">
        <v>47973</v>
      </c>
      <c r="H4022" s="34">
        <v>1500</v>
      </c>
    </row>
    <row r="4023" spans="2:8" s="31" customFormat="1" x14ac:dyDescent="0.2">
      <c r="B4023" s="27">
        <v>4020</v>
      </c>
      <c r="C4023" s="20" t="s">
        <v>9475</v>
      </c>
      <c r="D4023" s="20" t="s">
        <v>57</v>
      </c>
      <c r="E4023" s="20" t="s">
        <v>9476</v>
      </c>
      <c r="F4023" s="22">
        <v>45784</v>
      </c>
      <c r="G4023" s="22">
        <v>47975</v>
      </c>
      <c r="H4023" s="34">
        <v>1000</v>
      </c>
    </row>
    <row r="4024" spans="2:8" s="31" customFormat="1" x14ac:dyDescent="0.2">
      <c r="B4024" s="27">
        <v>4021</v>
      </c>
      <c r="C4024" s="20" t="s">
        <v>2557</v>
      </c>
      <c r="D4024" s="20" t="s">
        <v>57</v>
      </c>
      <c r="E4024" s="20" t="s">
        <v>2558</v>
      </c>
      <c r="F4024" s="22">
        <v>43620</v>
      </c>
      <c r="G4024" s="22">
        <v>48003</v>
      </c>
      <c r="H4024" s="34">
        <f>1000+1000+1000+1000</f>
        <v>4000</v>
      </c>
    </row>
    <row r="4025" spans="2:8" s="31" customFormat="1" x14ac:dyDescent="0.2">
      <c r="B4025" s="27">
        <v>4022</v>
      </c>
      <c r="C4025" s="20" t="s">
        <v>9614</v>
      </c>
      <c r="D4025" s="20" t="s">
        <v>57</v>
      </c>
      <c r="E4025" s="20" t="s">
        <v>9615</v>
      </c>
      <c r="F4025" s="22">
        <v>45826</v>
      </c>
      <c r="G4025" s="22">
        <v>48017</v>
      </c>
      <c r="H4025" s="34">
        <f>1000+1000</f>
        <v>2000</v>
      </c>
    </row>
    <row r="4026" spans="2:8" s="31" customFormat="1" x14ac:dyDescent="0.2">
      <c r="B4026" s="27">
        <v>4023</v>
      </c>
      <c r="C4026" s="20" t="s">
        <v>4704</v>
      </c>
      <c r="D4026" s="20" t="s">
        <v>57</v>
      </c>
      <c r="E4026" s="20" t="s">
        <v>4705</v>
      </c>
      <c r="F4026" s="22">
        <v>44370</v>
      </c>
      <c r="G4026" s="22">
        <v>48022</v>
      </c>
      <c r="H4026" s="34">
        <f>1000+1000</f>
        <v>2000</v>
      </c>
    </row>
    <row r="4027" spans="2:8" s="31" customFormat="1" x14ac:dyDescent="0.2">
      <c r="B4027" s="27">
        <v>4024</v>
      </c>
      <c r="C4027" s="20" t="s">
        <v>4764</v>
      </c>
      <c r="D4027" s="20" t="s">
        <v>57</v>
      </c>
      <c r="E4027" s="20" t="s">
        <v>4355</v>
      </c>
      <c r="F4027" s="22">
        <v>44384</v>
      </c>
      <c r="G4027" s="22">
        <v>48036</v>
      </c>
      <c r="H4027" s="34">
        <f>1000+1000</f>
        <v>2000</v>
      </c>
    </row>
    <row r="4028" spans="2:8" s="31" customFormat="1" x14ac:dyDescent="0.2">
      <c r="B4028" s="27">
        <v>4025</v>
      </c>
      <c r="C4028" s="20" t="s">
        <v>4786</v>
      </c>
      <c r="D4028" s="20" t="s">
        <v>57</v>
      </c>
      <c r="E4028" s="20" t="s">
        <v>4787</v>
      </c>
      <c r="F4028" s="22">
        <v>44391</v>
      </c>
      <c r="G4028" s="22">
        <v>48043</v>
      </c>
      <c r="H4028" s="34">
        <f>1000+2000</f>
        <v>3000</v>
      </c>
    </row>
    <row r="4029" spans="2:8" s="31" customFormat="1" x14ac:dyDescent="0.2">
      <c r="B4029" s="27">
        <v>4026</v>
      </c>
      <c r="C4029" s="20" t="s">
        <v>4800</v>
      </c>
      <c r="D4029" s="20" t="s">
        <v>57</v>
      </c>
      <c r="E4029" s="20" t="s">
        <v>4801</v>
      </c>
      <c r="F4029" s="22">
        <v>44397</v>
      </c>
      <c r="G4029" s="22">
        <v>48049</v>
      </c>
      <c r="H4029" s="34">
        <v>1000</v>
      </c>
    </row>
    <row r="4030" spans="2:8" s="31" customFormat="1" x14ac:dyDescent="0.2">
      <c r="B4030" s="27">
        <v>4027</v>
      </c>
      <c r="C4030" s="20" t="s">
        <v>4808</v>
      </c>
      <c r="D4030" s="20" t="s">
        <v>57</v>
      </c>
      <c r="E4030" s="20" t="s">
        <v>4801</v>
      </c>
      <c r="F4030" s="22">
        <v>44405</v>
      </c>
      <c r="G4030" s="22">
        <v>48057</v>
      </c>
      <c r="H4030" s="34">
        <v>2000</v>
      </c>
    </row>
    <row r="4031" spans="2:8" s="31" customFormat="1" x14ac:dyDescent="0.2">
      <c r="B4031" s="27">
        <v>4028</v>
      </c>
      <c r="C4031" s="20" t="s">
        <v>4824</v>
      </c>
      <c r="D4031" s="20" t="s">
        <v>57</v>
      </c>
      <c r="E4031" s="20" t="s">
        <v>4787</v>
      </c>
      <c r="F4031" s="22">
        <v>44412</v>
      </c>
      <c r="G4031" s="22">
        <v>48064</v>
      </c>
      <c r="H4031" s="34">
        <v>2000</v>
      </c>
    </row>
    <row r="4032" spans="2:8" s="31" customFormat="1" x14ac:dyDescent="0.2">
      <c r="B4032" s="27">
        <v>4029</v>
      </c>
      <c r="C4032" s="20" t="s">
        <v>4835</v>
      </c>
      <c r="D4032" s="20" t="s">
        <v>57</v>
      </c>
      <c r="E4032" s="20" t="s">
        <v>4836</v>
      </c>
      <c r="F4032" s="22">
        <v>44419</v>
      </c>
      <c r="G4032" s="22">
        <v>48071</v>
      </c>
      <c r="H4032" s="34">
        <v>2000</v>
      </c>
    </row>
    <row r="4033" spans="2:8" s="31" customFormat="1" x14ac:dyDescent="0.2">
      <c r="B4033" s="27">
        <v>4030</v>
      </c>
      <c r="C4033" s="20" t="s">
        <v>4852</v>
      </c>
      <c r="D4033" s="20" t="s">
        <v>57</v>
      </c>
      <c r="E4033" s="20" t="s">
        <v>4801</v>
      </c>
      <c r="F4033" s="22">
        <v>44426</v>
      </c>
      <c r="G4033" s="22">
        <v>48078</v>
      </c>
      <c r="H4033" s="34">
        <v>1000</v>
      </c>
    </row>
    <row r="4034" spans="2:8" s="31" customFormat="1" x14ac:dyDescent="0.2">
      <c r="B4034" s="27">
        <v>4031</v>
      </c>
      <c r="C4034" s="20" t="s">
        <v>4864</v>
      </c>
      <c r="D4034" s="20" t="s">
        <v>57</v>
      </c>
      <c r="E4034" s="20" t="s">
        <v>4355</v>
      </c>
      <c r="F4034" s="22">
        <v>44433</v>
      </c>
      <c r="G4034" s="22">
        <v>48085</v>
      </c>
      <c r="H4034" s="34">
        <v>1000</v>
      </c>
    </row>
    <row r="4035" spans="2:8" s="31" customFormat="1" x14ac:dyDescent="0.2">
      <c r="B4035" s="27">
        <v>4032</v>
      </c>
      <c r="C4035" s="21" t="s">
        <v>9879</v>
      </c>
      <c r="D4035" s="21" t="s">
        <v>57</v>
      </c>
      <c r="E4035" s="21" t="s">
        <v>9880</v>
      </c>
      <c r="F4035" s="23">
        <v>45897</v>
      </c>
      <c r="G4035" s="23">
        <v>48088</v>
      </c>
      <c r="H4035" s="35">
        <f>1000+1000</f>
        <v>2000</v>
      </c>
    </row>
    <row r="4036" spans="2:8" s="31" customFormat="1" x14ac:dyDescent="0.2">
      <c r="B4036" s="27">
        <v>4033</v>
      </c>
      <c r="C4036" s="25" t="s">
        <v>9982</v>
      </c>
      <c r="D4036" s="25" t="s">
        <v>57</v>
      </c>
      <c r="E4036" s="25" t="s">
        <v>9983</v>
      </c>
      <c r="F4036" s="26">
        <v>45917</v>
      </c>
      <c r="G4036" s="26">
        <v>48108</v>
      </c>
      <c r="H4036" s="36">
        <f>1000+1000</f>
        <v>2000</v>
      </c>
    </row>
    <row r="4037" spans="2:8" s="31" customFormat="1" x14ac:dyDescent="0.2">
      <c r="B4037" s="27">
        <v>4034</v>
      </c>
      <c r="C4037" s="20" t="s">
        <v>4948</v>
      </c>
      <c r="D4037" s="20" t="s">
        <v>57</v>
      </c>
      <c r="E4037" s="20" t="s">
        <v>4949</v>
      </c>
      <c r="F4037" s="22">
        <v>44461</v>
      </c>
      <c r="G4037" s="22">
        <v>48113</v>
      </c>
      <c r="H4037" s="34">
        <v>1000</v>
      </c>
    </row>
    <row r="4038" spans="2:8" s="31" customFormat="1" x14ac:dyDescent="0.2">
      <c r="B4038" s="27">
        <v>4035</v>
      </c>
      <c r="C4038" s="20" t="s">
        <v>5004</v>
      </c>
      <c r="D4038" s="20" t="s">
        <v>57</v>
      </c>
      <c r="E4038" s="20" t="s">
        <v>5005</v>
      </c>
      <c r="F4038" s="22">
        <v>44475</v>
      </c>
      <c r="G4038" s="22">
        <v>48127</v>
      </c>
      <c r="H4038" s="34">
        <v>1000</v>
      </c>
    </row>
    <row r="4039" spans="2:8" s="31" customFormat="1" x14ac:dyDescent="0.2">
      <c r="B4039" s="27">
        <v>4036</v>
      </c>
      <c r="C4039" s="20" t="s">
        <v>5025</v>
      </c>
      <c r="D4039" s="20" t="s">
        <v>57</v>
      </c>
      <c r="E4039" s="20" t="s">
        <v>4801</v>
      </c>
      <c r="F4039" s="22">
        <v>44482</v>
      </c>
      <c r="G4039" s="22">
        <v>48134</v>
      </c>
      <c r="H4039" s="34">
        <v>2000</v>
      </c>
    </row>
    <row r="4040" spans="2:8" s="31" customFormat="1" x14ac:dyDescent="0.2">
      <c r="B4040" s="27">
        <v>4037</v>
      </c>
      <c r="C4040" s="20" t="s">
        <v>5069</v>
      </c>
      <c r="D4040" s="20" t="s">
        <v>57</v>
      </c>
      <c r="E4040" s="20" t="s">
        <v>5070</v>
      </c>
      <c r="F4040" s="22">
        <v>44502</v>
      </c>
      <c r="G4040" s="22">
        <v>48154</v>
      </c>
      <c r="H4040" s="34">
        <v>1000</v>
      </c>
    </row>
    <row r="4041" spans="2:8" s="31" customFormat="1" x14ac:dyDescent="0.2">
      <c r="B4041" s="27">
        <v>4038</v>
      </c>
      <c r="C4041" s="20" t="s">
        <v>2962</v>
      </c>
      <c r="D4041" s="20" t="s">
        <v>57</v>
      </c>
      <c r="E4041" s="20" t="s">
        <v>2963</v>
      </c>
      <c r="F4041" s="22">
        <v>43796</v>
      </c>
      <c r="G4041" s="22">
        <v>48179</v>
      </c>
      <c r="H4041" s="34">
        <f>1000+1000</f>
        <v>2000</v>
      </c>
    </row>
    <row r="4042" spans="2:8" s="31" customFormat="1" x14ac:dyDescent="0.2">
      <c r="B4042" s="27">
        <v>4039</v>
      </c>
      <c r="C4042" s="20" t="s">
        <v>5139</v>
      </c>
      <c r="D4042" s="20" t="s">
        <v>57</v>
      </c>
      <c r="E4042" s="20" t="s">
        <v>4705</v>
      </c>
      <c r="F4042" s="22">
        <v>44545</v>
      </c>
      <c r="G4042" s="22">
        <v>48197</v>
      </c>
      <c r="H4042" s="34">
        <f>1000+2000</f>
        <v>3000</v>
      </c>
    </row>
    <row r="4043" spans="2:8" s="31" customFormat="1" x14ac:dyDescent="0.2">
      <c r="B4043" s="27">
        <v>4040</v>
      </c>
      <c r="C4043" s="20" t="s">
        <v>5184</v>
      </c>
      <c r="D4043" s="20" t="s">
        <v>57</v>
      </c>
      <c r="E4043" s="20" t="s">
        <v>5185</v>
      </c>
      <c r="F4043" s="22">
        <v>44559</v>
      </c>
      <c r="G4043" s="22">
        <v>48211</v>
      </c>
      <c r="H4043" s="34">
        <v>1000</v>
      </c>
    </row>
    <row r="4044" spans="2:8" s="31" customFormat="1" x14ac:dyDescent="0.2">
      <c r="B4044" s="27">
        <v>4041</v>
      </c>
      <c r="C4044" s="21" t="s">
        <v>10445</v>
      </c>
      <c r="D4044" s="21" t="s">
        <v>57</v>
      </c>
      <c r="E4044" s="21" t="s">
        <v>10446</v>
      </c>
      <c r="F4044" s="23">
        <v>46029</v>
      </c>
      <c r="G4044" s="23">
        <v>48220</v>
      </c>
      <c r="H4044" s="35">
        <v>2000</v>
      </c>
    </row>
    <row r="4045" spans="2:8" s="31" customFormat="1" x14ac:dyDescent="0.2">
      <c r="B4045" s="27">
        <v>4042</v>
      </c>
      <c r="C4045" s="21" t="s">
        <v>10499</v>
      </c>
      <c r="D4045" s="21" t="s">
        <v>57</v>
      </c>
      <c r="E4045" s="21" t="s">
        <v>9172</v>
      </c>
      <c r="F4045" s="23">
        <v>46043</v>
      </c>
      <c r="G4045" s="23">
        <v>48234</v>
      </c>
      <c r="H4045" s="35">
        <v>1000</v>
      </c>
    </row>
    <row r="4046" spans="2:8" s="31" customFormat="1" x14ac:dyDescent="0.2">
      <c r="B4046" s="27">
        <v>4043</v>
      </c>
      <c r="C4046" s="20" t="s">
        <v>5279</v>
      </c>
      <c r="D4046" s="20" t="s">
        <v>57</v>
      </c>
      <c r="E4046" s="20" t="s">
        <v>5280</v>
      </c>
      <c r="F4046" s="22">
        <v>44586</v>
      </c>
      <c r="G4046" s="22">
        <v>48238</v>
      </c>
      <c r="H4046" s="34">
        <v>1000</v>
      </c>
    </row>
    <row r="4047" spans="2:8" s="31" customFormat="1" x14ac:dyDescent="0.2">
      <c r="B4047" s="27">
        <v>4044</v>
      </c>
      <c r="C4047" s="20" t="s">
        <v>10664</v>
      </c>
      <c r="D4047" s="20" t="s">
        <v>57</v>
      </c>
      <c r="E4047" s="20" t="s">
        <v>10665</v>
      </c>
      <c r="F4047" s="22">
        <v>46071</v>
      </c>
      <c r="G4047" s="22">
        <v>48262</v>
      </c>
      <c r="H4047" s="34">
        <f>1000+1000</f>
        <v>2000</v>
      </c>
    </row>
    <row r="4048" spans="2:8" s="31" customFormat="1" x14ac:dyDescent="0.2">
      <c r="B4048" s="27">
        <v>4045</v>
      </c>
      <c r="C4048" s="20" t="s">
        <v>5356</v>
      </c>
      <c r="D4048" s="20" t="s">
        <v>57</v>
      </c>
      <c r="E4048" s="20" t="s">
        <v>5357</v>
      </c>
      <c r="F4048" s="22">
        <v>44615</v>
      </c>
      <c r="G4048" s="22">
        <v>48267</v>
      </c>
      <c r="H4048" s="34">
        <v>1000</v>
      </c>
    </row>
    <row r="4049" spans="2:8" s="31" customFormat="1" x14ac:dyDescent="0.2">
      <c r="B4049" s="27">
        <v>4046</v>
      </c>
      <c r="C4049" s="20" t="s">
        <v>5380</v>
      </c>
      <c r="D4049" s="20" t="s">
        <v>57</v>
      </c>
      <c r="E4049" s="20" t="s">
        <v>5381</v>
      </c>
      <c r="F4049" s="22">
        <v>44622</v>
      </c>
      <c r="G4049" s="22">
        <v>48275</v>
      </c>
      <c r="H4049" s="34">
        <v>1000</v>
      </c>
    </row>
    <row r="4050" spans="2:8" s="31" customFormat="1" x14ac:dyDescent="0.2">
      <c r="B4050" s="27">
        <v>4047</v>
      </c>
      <c r="C4050" s="20" t="s">
        <v>5408</v>
      </c>
      <c r="D4050" s="20" t="s">
        <v>57</v>
      </c>
      <c r="E4050" s="20" t="s">
        <v>5409</v>
      </c>
      <c r="F4050" s="22">
        <v>44629</v>
      </c>
      <c r="G4050" s="22">
        <v>48282</v>
      </c>
      <c r="H4050" s="34">
        <v>1000</v>
      </c>
    </row>
    <row r="4051" spans="2:8" s="31" customFormat="1" x14ac:dyDescent="0.2">
      <c r="B4051" s="27">
        <v>4048</v>
      </c>
      <c r="C4051" s="20" t="s">
        <v>5424</v>
      </c>
      <c r="D4051" s="20" t="s">
        <v>57</v>
      </c>
      <c r="E4051" s="20" t="s">
        <v>5425</v>
      </c>
      <c r="F4051" s="22">
        <v>44636</v>
      </c>
      <c r="G4051" s="22">
        <v>48289</v>
      </c>
      <c r="H4051" s="34">
        <v>2000</v>
      </c>
    </row>
    <row r="4052" spans="2:8" s="31" customFormat="1" x14ac:dyDescent="0.2">
      <c r="B4052" s="27">
        <v>4049</v>
      </c>
      <c r="C4052" s="20" t="s">
        <v>5447</v>
      </c>
      <c r="D4052" s="20" t="s">
        <v>57</v>
      </c>
      <c r="E4052" s="20" t="s">
        <v>5448</v>
      </c>
      <c r="F4052" s="22">
        <v>44643</v>
      </c>
      <c r="G4052" s="22">
        <v>48296</v>
      </c>
      <c r="H4052" s="34">
        <v>1000</v>
      </c>
    </row>
    <row r="4053" spans="2:8" s="31" customFormat="1" x14ac:dyDescent="0.2">
      <c r="B4053" s="27">
        <v>4050</v>
      </c>
      <c r="C4053" s="20" t="s">
        <v>5479</v>
      </c>
      <c r="D4053" s="20" t="s">
        <v>57</v>
      </c>
      <c r="E4053" s="20" t="s">
        <v>5480</v>
      </c>
      <c r="F4053" s="22">
        <v>44650</v>
      </c>
      <c r="G4053" s="22">
        <v>48303</v>
      </c>
      <c r="H4053" s="34">
        <v>2600</v>
      </c>
    </row>
    <row r="4054" spans="2:8" s="31" customFormat="1" x14ac:dyDescent="0.2">
      <c r="B4054" s="27">
        <v>4051</v>
      </c>
      <c r="C4054" s="20" t="s">
        <v>5581</v>
      </c>
      <c r="D4054" s="20" t="s">
        <v>57</v>
      </c>
      <c r="E4054" s="20" t="s">
        <v>5582</v>
      </c>
      <c r="F4054" s="22">
        <v>44713</v>
      </c>
      <c r="G4054" s="22">
        <v>48366</v>
      </c>
      <c r="H4054" s="34">
        <v>2000</v>
      </c>
    </row>
    <row r="4055" spans="2:8" s="31" customFormat="1" x14ac:dyDescent="0.2">
      <c r="B4055" s="27">
        <v>4052</v>
      </c>
      <c r="C4055" s="20" t="s">
        <v>9571</v>
      </c>
      <c r="D4055" s="20" t="s">
        <v>57</v>
      </c>
      <c r="E4055" s="20" t="s">
        <v>9572</v>
      </c>
      <c r="F4055" s="22">
        <v>45812</v>
      </c>
      <c r="G4055" s="22">
        <v>48369</v>
      </c>
      <c r="H4055" s="34">
        <v>1000</v>
      </c>
    </row>
    <row r="4056" spans="2:8" s="31" customFormat="1" x14ac:dyDescent="0.2">
      <c r="B4056" s="27">
        <v>4053</v>
      </c>
      <c r="C4056" s="20" t="s">
        <v>8158</v>
      </c>
      <c r="D4056" s="20" t="s">
        <v>57</v>
      </c>
      <c r="E4056" s="20" t="s">
        <v>8159</v>
      </c>
      <c r="F4056" s="22">
        <v>45448</v>
      </c>
      <c r="G4056" s="22">
        <v>48370</v>
      </c>
      <c r="H4056" s="34">
        <v>1000</v>
      </c>
    </row>
    <row r="4057" spans="2:8" s="31" customFormat="1" x14ac:dyDescent="0.2">
      <c r="B4057" s="27">
        <v>4054</v>
      </c>
      <c r="C4057" s="20" t="s">
        <v>8173</v>
      </c>
      <c r="D4057" s="20" t="s">
        <v>57</v>
      </c>
      <c r="E4057" s="20" t="s">
        <v>8174</v>
      </c>
      <c r="F4057" s="22">
        <v>45455</v>
      </c>
      <c r="G4057" s="22">
        <v>48377</v>
      </c>
      <c r="H4057" s="34">
        <v>2000</v>
      </c>
    </row>
    <row r="4058" spans="2:8" s="31" customFormat="1" x14ac:dyDescent="0.2">
      <c r="B4058" s="27">
        <v>4055</v>
      </c>
      <c r="C4058" s="20" t="s">
        <v>5605</v>
      </c>
      <c r="D4058" s="20" t="s">
        <v>57</v>
      </c>
      <c r="E4058" s="20" t="s">
        <v>5606</v>
      </c>
      <c r="F4058" s="22">
        <v>44727</v>
      </c>
      <c r="G4058" s="22">
        <v>48380</v>
      </c>
      <c r="H4058" s="34">
        <v>1000</v>
      </c>
    </row>
    <row r="4059" spans="2:8" s="31" customFormat="1" x14ac:dyDescent="0.2">
      <c r="B4059" s="27">
        <v>4056</v>
      </c>
      <c r="C4059" s="20" t="s">
        <v>8278</v>
      </c>
      <c r="D4059" s="20" t="s">
        <v>57</v>
      </c>
      <c r="E4059" s="20" t="s">
        <v>8279</v>
      </c>
      <c r="F4059" s="22">
        <v>45497</v>
      </c>
      <c r="G4059" s="22">
        <v>48419</v>
      </c>
      <c r="H4059" s="34">
        <v>1000</v>
      </c>
    </row>
    <row r="4060" spans="2:8" s="31" customFormat="1" x14ac:dyDescent="0.2">
      <c r="B4060" s="27">
        <v>4057</v>
      </c>
      <c r="C4060" s="20" t="s">
        <v>5741</v>
      </c>
      <c r="D4060" s="20" t="s">
        <v>57</v>
      </c>
      <c r="E4060" s="20" t="s">
        <v>5582</v>
      </c>
      <c r="F4060" s="22">
        <v>44769</v>
      </c>
      <c r="G4060" s="22">
        <v>48422</v>
      </c>
      <c r="H4060" s="34">
        <v>2500</v>
      </c>
    </row>
    <row r="4061" spans="2:8" s="31" customFormat="1" x14ac:dyDescent="0.2">
      <c r="B4061" s="27">
        <v>4058</v>
      </c>
      <c r="C4061" s="20" t="s">
        <v>8320</v>
      </c>
      <c r="D4061" s="20" t="s">
        <v>57</v>
      </c>
      <c r="E4061" s="20" t="s">
        <v>8321</v>
      </c>
      <c r="F4061" s="22">
        <v>45504</v>
      </c>
      <c r="G4061" s="22">
        <v>48426</v>
      </c>
      <c r="H4061" s="34">
        <v>1000</v>
      </c>
    </row>
    <row r="4062" spans="2:8" s="31" customFormat="1" x14ac:dyDescent="0.2">
      <c r="B4062" s="27">
        <v>4059</v>
      </c>
      <c r="C4062" s="20" t="s">
        <v>5776</v>
      </c>
      <c r="D4062" s="20" t="s">
        <v>57</v>
      </c>
      <c r="E4062" s="20" t="s">
        <v>5777</v>
      </c>
      <c r="F4062" s="22">
        <v>44776</v>
      </c>
      <c r="G4062" s="22">
        <v>48429</v>
      </c>
      <c r="H4062" s="34">
        <v>2000</v>
      </c>
    </row>
    <row r="4063" spans="2:8" s="31" customFormat="1" x14ac:dyDescent="0.2">
      <c r="B4063" s="27">
        <v>4060</v>
      </c>
      <c r="C4063" s="20" t="s">
        <v>5800</v>
      </c>
      <c r="D4063" s="20" t="s">
        <v>57</v>
      </c>
      <c r="E4063" s="20" t="s">
        <v>5801</v>
      </c>
      <c r="F4063" s="22">
        <v>44783</v>
      </c>
      <c r="G4063" s="22">
        <v>48436</v>
      </c>
      <c r="H4063" s="34">
        <v>2000</v>
      </c>
    </row>
    <row r="4064" spans="2:8" s="31" customFormat="1" x14ac:dyDescent="0.2">
      <c r="B4064" s="27">
        <v>4061</v>
      </c>
      <c r="C4064" s="20" t="s">
        <v>5811</v>
      </c>
      <c r="D4064" s="20" t="s">
        <v>57</v>
      </c>
      <c r="E4064" s="20" t="s">
        <v>5812</v>
      </c>
      <c r="F4064" s="22">
        <v>44792</v>
      </c>
      <c r="G4064" s="22">
        <v>48445</v>
      </c>
      <c r="H4064" s="34">
        <v>2000</v>
      </c>
    </row>
    <row r="4065" spans="2:8" s="31" customFormat="1" x14ac:dyDescent="0.2">
      <c r="B4065" s="27">
        <v>4062</v>
      </c>
      <c r="C4065" s="20" t="s">
        <v>5841</v>
      </c>
      <c r="D4065" s="20" t="s">
        <v>57</v>
      </c>
      <c r="E4065" s="20" t="s">
        <v>5842</v>
      </c>
      <c r="F4065" s="22">
        <v>44803</v>
      </c>
      <c r="G4065" s="22">
        <v>48456</v>
      </c>
      <c r="H4065" s="34">
        <v>2000</v>
      </c>
    </row>
    <row r="4066" spans="2:8" s="31" customFormat="1" x14ac:dyDescent="0.2">
      <c r="B4066" s="27">
        <v>4063</v>
      </c>
      <c r="C4066" s="20" t="s">
        <v>8480</v>
      </c>
      <c r="D4066" s="20" t="s">
        <v>57</v>
      </c>
      <c r="E4066" s="20" t="s">
        <v>8481</v>
      </c>
      <c r="F4066" s="22">
        <v>45539</v>
      </c>
      <c r="G4066" s="22">
        <v>48461</v>
      </c>
      <c r="H4066" s="34">
        <f>1000+1000</f>
        <v>2000</v>
      </c>
    </row>
    <row r="4067" spans="2:8" s="31" customFormat="1" x14ac:dyDescent="0.2">
      <c r="B4067" s="27">
        <v>4064</v>
      </c>
      <c r="C4067" s="20" t="s">
        <v>9171</v>
      </c>
      <c r="D4067" s="20" t="s">
        <v>57</v>
      </c>
      <c r="E4067" s="20" t="s">
        <v>9172</v>
      </c>
      <c r="F4067" s="22">
        <v>45721</v>
      </c>
      <c r="G4067" s="22">
        <v>48462</v>
      </c>
      <c r="H4067" s="34">
        <v>1000</v>
      </c>
    </row>
    <row r="4068" spans="2:8" s="31" customFormat="1" x14ac:dyDescent="0.2">
      <c r="B4068" s="27">
        <v>4065</v>
      </c>
      <c r="C4068" s="25" t="s">
        <v>9984</v>
      </c>
      <c r="D4068" s="25" t="s">
        <v>57</v>
      </c>
      <c r="E4068" s="25" t="s">
        <v>9985</v>
      </c>
      <c r="F4068" s="26">
        <v>45917</v>
      </c>
      <c r="G4068" s="26">
        <v>48474</v>
      </c>
      <c r="H4068" s="36">
        <f>1000+1000</f>
        <v>2000</v>
      </c>
    </row>
    <row r="4069" spans="2:8" s="31" customFormat="1" x14ac:dyDescent="0.2">
      <c r="B4069" s="27">
        <v>4066</v>
      </c>
      <c r="C4069" s="20" t="s">
        <v>5948</v>
      </c>
      <c r="D4069" s="20" t="s">
        <v>57</v>
      </c>
      <c r="E4069" s="20" t="s">
        <v>5949</v>
      </c>
      <c r="F4069" s="22">
        <v>44838</v>
      </c>
      <c r="G4069" s="22">
        <v>48491</v>
      </c>
      <c r="H4069" s="34">
        <v>2000</v>
      </c>
    </row>
    <row r="4070" spans="2:8" s="31" customFormat="1" x14ac:dyDescent="0.2">
      <c r="B4070" s="27">
        <v>4067</v>
      </c>
      <c r="C4070" s="24" t="s">
        <v>10100</v>
      </c>
      <c r="D4070" s="24" t="s">
        <v>57</v>
      </c>
      <c r="E4070" s="24" t="s">
        <v>10101</v>
      </c>
      <c r="F4070" s="28">
        <v>45953</v>
      </c>
      <c r="G4070" s="28">
        <v>48510</v>
      </c>
      <c r="H4070" s="37">
        <f>1000+1000</f>
        <v>2000</v>
      </c>
    </row>
    <row r="4071" spans="2:8" s="31" customFormat="1" x14ac:dyDescent="0.2">
      <c r="B4071" s="27">
        <v>4068</v>
      </c>
      <c r="C4071" s="20" t="s">
        <v>6013</v>
      </c>
      <c r="D4071" s="20" t="s">
        <v>57</v>
      </c>
      <c r="E4071" s="20" t="s">
        <v>6014</v>
      </c>
      <c r="F4071" s="22">
        <v>44861</v>
      </c>
      <c r="G4071" s="22">
        <v>48514</v>
      </c>
      <c r="H4071" s="34">
        <v>2000</v>
      </c>
    </row>
    <row r="4072" spans="2:8" s="31" customFormat="1" x14ac:dyDescent="0.2">
      <c r="B4072" s="27">
        <v>4069</v>
      </c>
      <c r="C4072" s="21" t="s">
        <v>10156</v>
      </c>
      <c r="D4072" s="21" t="s">
        <v>57</v>
      </c>
      <c r="E4072" s="21" t="s">
        <v>10157</v>
      </c>
      <c r="F4072" s="23">
        <v>45973</v>
      </c>
      <c r="G4072" s="23">
        <v>48530</v>
      </c>
      <c r="H4072" s="35">
        <f>1000+1000</f>
        <v>2000</v>
      </c>
    </row>
    <row r="4073" spans="2:8" s="31" customFormat="1" x14ac:dyDescent="0.2">
      <c r="B4073" s="27">
        <v>4070</v>
      </c>
      <c r="C4073" s="20" t="s">
        <v>8727</v>
      </c>
      <c r="D4073" s="20" t="s">
        <v>57</v>
      </c>
      <c r="E4073" s="20" t="s">
        <v>8728</v>
      </c>
      <c r="F4073" s="22">
        <v>45623</v>
      </c>
      <c r="G4073" s="22">
        <v>48545</v>
      </c>
      <c r="H4073" s="34">
        <v>2025</v>
      </c>
    </row>
    <row r="4074" spans="2:8" s="31" customFormat="1" x14ac:dyDescent="0.2">
      <c r="B4074" s="27">
        <v>4071</v>
      </c>
      <c r="C4074" s="20" t="s">
        <v>10250</v>
      </c>
      <c r="D4074" s="20" t="s">
        <v>57</v>
      </c>
      <c r="E4074" s="20" t="s">
        <v>10251</v>
      </c>
      <c r="F4074" s="22">
        <v>45994</v>
      </c>
      <c r="G4074" s="22">
        <v>48551</v>
      </c>
      <c r="H4074" s="34">
        <f>1000+1000</f>
        <v>2000</v>
      </c>
    </row>
    <row r="4075" spans="2:8" s="31" customFormat="1" x14ac:dyDescent="0.2">
      <c r="B4075" s="27">
        <v>4072</v>
      </c>
      <c r="C4075" s="21" t="s">
        <v>10309</v>
      </c>
      <c r="D4075" s="21" t="s">
        <v>57</v>
      </c>
      <c r="E4075" s="21" t="s">
        <v>10310</v>
      </c>
      <c r="F4075" s="23">
        <v>46008</v>
      </c>
      <c r="G4075" s="23">
        <v>48565</v>
      </c>
      <c r="H4075" s="35">
        <f>1000+1000</f>
        <v>2000</v>
      </c>
    </row>
    <row r="4076" spans="2:8" s="31" customFormat="1" x14ac:dyDescent="0.2">
      <c r="B4076" s="27">
        <v>4073</v>
      </c>
      <c r="C4076" s="20" t="s">
        <v>6199</v>
      </c>
      <c r="D4076" s="20" t="s">
        <v>57</v>
      </c>
      <c r="E4076" s="20" t="s">
        <v>5842</v>
      </c>
      <c r="F4076" s="22">
        <v>44923</v>
      </c>
      <c r="G4076" s="22">
        <v>48576</v>
      </c>
      <c r="H4076" s="34">
        <v>2000</v>
      </c>
    </row>
    <row r="4077" spans="2:8" s="31" customFormat="1" x14ac:dyDescent="0.2">
      <c r="B4077" s="27">
        <v>4074</v>
      </c>
      <c r="C4077" s="20" t="s">
        <v>6226</v>
      </c>
      <c r="D4077" s="20" t="s">
        <v>57</v>
      </c>
      <c r="E4077" s="20" t="s">
        <v>6227</v>
      </c>
      <c r="F4077" s="22">
        <v>44930</v>
      </c>
      <c r="G4077" s="22">
        <v>48583</v>
      </c>
      <c r="H4077" s="34">
        <v>3000</v>
      </c>
    </row>
    <row r="4078" spans="2:8" s="31" customFormat="1" x14ac:dyDescent="0.2">
      <c r="B4078" s="27">
        <v>4075</v>
      </c>
      <c r="C4078" s="20" t="s">
        <v>6234</v>
      </c>
      <c r="D4078" s="20" t="s">
        <v>57</v>
      </c>
      <c r="E4078" s="20" t="s">
        <v>6235</v>
      </c>
      <c r="F4078" s="22">
        <v>44937</v>
      </c>
      <c r="G4078" s="22">
        <v>48590</v>
      </c>
      <c r="H4078" s="34">
        <v>1000</v>
      </c>
    </row>
    <row r="4079" spans="2:8" s="31" customFormat="1" x14ac:dyDescent="0.2">
      <c r="B4079" s="27">
        <v>4076</v>
      </c>
      <c r="C4079" s="21" t="s">
        <v>10500</v>
      </c>
      <c r="D4079" s="21" t="s">
        <v>57</v>
      </c>
      <c r="E4079" s="21" t="s">
        <v>10501</v>
      </c>
      <c r="F4079" s="23">
        <v>46043</v>
      </c>
      <c r="G4079" s="23">
        <v>48600</v>
      </c>
      <c r="H4079" s="35">
        <v>1000</v>
      </c>
    </row>
    <row r="4080" spans="2:8" s="31" customFormat="1" x14ac:dyDescent="0.2">
      <c r="B4080" s="27">
        <v>4077</v>
      </c>
      <c r="C4080" s="20" t="s">
        <v>6284</v>
      </c>
      <c r="D4080" s="20" t="s">
        <v>57</v>
      </c>
      <c r="E4080" s="20" t="s">
        <v>6285</v>
      </c>
      <c r="F4080" s="22">
        <v>44951</v>
      </c>
      <c r="G4080" s="22">
        <v>48604</v>
      </c>
      <c r="H4080" s="34">
        <v>3000</v>
      </c>
    </row>
    <row r="4081" spans="2:9" s="31" customFormat="1" x14ac:dyDescent="0.2">
      <c r="B4081" s="27">
        <v>4078</v>
      </c>
      <c r="C4081" s="20" t="s">
        <v>10619</v>
      </c>
      <c r="D4081" s="20" t="s">
        <v>57</v>
      </c>
      <c r="E4081" s="20" t="s">
        <v>10501</v>
      </c>
      <c r="F4081" s="22">
        <v>46064</v>
      </c>
      <c r="G4081" s="22">
        <v>48621</v>
      </c>
      <c r="H4081" s="34">
        <f>1000+1000</f>
        <v>2000</v>
      </c>
      <c r="I4081" s="41"/>
    </row>
    <row r="4082" spans="2:9" s="31" customFormat="1" x14ac:dyDescent="0.2">
      <c r="B4082" s="27">
        <v>4079</v>
      </c>
      <c r="C4082" s="20" t="s">
        <v>9115</v>
      </c>
      <c r="D4082" s="20" t="s">
        <v>57</v>
      </c>
      <c r="E4082" s="20" t="s">
        <v>9116</v>
      </c>
      <c r="F4082" s="22">
        <v>45715</v>
      </c>
      <c r="G4082" s="22">
        <v>48637</v>
      </c>
      <c r="H4082" s="34">
        <v>2000</v>
      </c>
    </row>
    <row r="4083" spans="2:9" s="31" customFormat="1" x14ac:dyDescent="0.2">
      <c r="B4083" s="27">
        <v>4080</v>
      </c>
      <c r="C4083" s="20" t="s">
        <v>9173</v>
      </c>
      <c r="D4083" s="20" t="s">
        <v>57</v>
      </c>
      <c r="E4083" s="20" t="s">
        <v>9174</v>
      </c>
      <c r="F4083" s="22">
        <v>45721</v>
      </c>
      <c r="G4083" s="22">
        <v>48643</v>
      </c>
      <c r="H4083" s="34">
        <v>1000</v>
      </c>
    </row>
    <row r="4084" spans="2:9" s="31" customFormat="1" x14ac:dyDescent="0.2">
      <c r="B4084" s="27">
        <v>4081</v>
      </c>
      <c r="C4084" s="20" t="s">
        <v>9276</v>
      </c>
      <c r="D4084" s="20" t="s">
        <v>57</v>
      </c>
      <c r="E4084" s="20" t="s">
        <v>9277</v>
      </c>
      <c r="F4084" s="22">
        <v>45735</v>
      </c>
      <c r="G4084" s="22">
        <v>48657</v>
      </c>
      <c r="H4084" s="34">
        <v>2000</v>
      </c>
    </row>
    <row r="4085" spans="2:9" s="31" customFormat="1" x14ac:dyDescent="0.2">
      <c r="B4085" s="27">
        <v>4082</v>
      </c>
      <c r="C4085" s="20" t="s">
        <v>6638</v>
      </c>
      <c r="D4085" s="20" t="s">
        <v>57</v>
      </c>
      <c r="E4085" s="20" t="s">
        <v>6639</v>
      </c>
      <c r="F4085" s="22">
        <v>45049</v>
      </c>
      <c r="G4085" s="22">
        <v>48702</v>
      </c>
      <c r="H4085" s="34">
        <v>2000</v>
      </c>
    </row>
    <row r="4086" spans="2:9" s="31" customFormat="1" x14ac:dyDescent="0.2">
      <c r="B4086" s="27">
        <v>4083</v>
      </c>
      <c r="C4086" s="20" t="s">
        <v>6654</v>
      </c>
      <c r="D4086" s="20" t="s">
        <v>57</v>
      </c>
      <c r="E4086" s="20" t="s">
        <v>6655</v>
      </c>
      <c r="F4086" s="22">
        <v>45056</v>
      </c>
      <c r="G4086" s="22">
        <v>48709</v>
      </c>
      <c r="H4086" s="34">
        <v>2000</v>
      </c>
    </row>
    <row r="4087" spans="2:9" s="31" customFormat="1" x14ac:dyDescent="0.2">
      <c r="B4087" s="27">
        <v>4084</v>
      </c>
      <c r="C4087" s="20" t="s">
        <v>6664</v>
      </c>
      <c r="D4087" s="20" t="s">
        <v>57</v>
      </c>
      <c r="E4087" s="20" t="s">
        <v>6665</v>
      </c>
      <c r="F4087" s="22">
        <v>45063</v>
      </c>
      <c r="G4087" s="22">
        <v>48716</v>
      </c>
      <c r="H4087" s="34">
        <v>2000</v>
      </c>
    </row>
    <row r="4088" spans="2:9" s="31" customFormat="1" x14ac:dyDescent="0.2">
      <c r="B4088" s="27">
        <v>4085</v>
      </c>
      <c r="C4088" s="20" t="s">
        <v>6690</v>
      </c>
      <c r="D4088" s="20" t="s">
        <v>57</v>
      </c>
      <c r="E4088" s="20" t="s">
        <v>6691</v>
      </c>
      <c r="F4088" s="22">
        <v>45070</v>
      </c>
      <c r="G4088" s="22">
        <v>48723</v>
      </c>
      <c r="H4088" s="34">
        <v>3000</v>
      </c>
    </row>
    <row r="4089" spans="2:9" s="31" customFormat="1" x14ac:dyDescent="0.2">
      <c r="B4089" s="27">
        <v>4086</v>
      </c>
      <c r="C4089" s="20" t="s">
        <v>8123</v>
      </c>
      <c r="D4089" s="20" t="s">
        <v>57</v>
      </c>
      <c r="E4089" s="20" t="s">
        <v>8124</v>
      </c>
      <c r="F4089" s="22">
        <v>45441</v>
      </c>
      <c r="G4089" s="22">
        <v>48728</v>
      </c>
      <c r="H4089" s="34">
        <v>2000</v>
      </c>
    </row>
    <row r="4090" spans="2:9" s="31" customFormat="1" x14ac:dyDescent="0.2">
      <c r="B4090" s="27">
        <v>4087</v>
      </c>
      <c r="C4090" s="20" t="s">
        <v>6782</v>
      </c>
      <c r="D4090" s="20" t="s">
        <v>57</v>
      </c>
      <c r="E4090" s="20" t="s">
        <v>6783</v>
      </c>
      <c r="F4090" s="22">
        <v>45091</v>
      </c>
      <c r="G4090" s="22">
        <v>48744</v>
      </c>
      <c r="H4090" s="34">
        <v>2000</v>
      </c>
    </row>
    <row r="4091" spans="2:9" s="31" customFormat="1" x14ac:dyDescent="0.2">
      <c r="B4091" s="27">
        <v>4088</v>
      </c>
      <c r="C4091" s="20" t="s">
        <v>6800</v>
      </c>
      <c r="D4091" s="20" t="s">
        <v>57</v>
      </c>
      <c r="E4091" s="20" t="s">
        <v>6655</v>
      </c>
      <c r="F4091" s="22">
        <v>45098</v>
      </c>
      <c r="G4091" s="22">
        <v>48751</v>
      </c>
      <c r="H4091" s="34">
        <v>2000</v>
      </c>
    </row>
    <row r="4092" spans="2:9" s="31" customFormat="1" x14ac:dyDescent="0.2">
      <c r="B4092" s="27">
        <v>4089</v>
      </c>
      <c r="C4092" s="20" t="s">
        <v>6862</v>
      </c>
      <c r="D4092" s="20" t="s">
        <v>57</v>
      </c>
      <c r="E4092" s="20" t="s">
        <v>6639</v>
      </c>
      <c r="F4092" s="22">
        <v>45112</v>
      </c>
      <c r="G4092" s="22">
        <v>48765</v>
      </c>
      <c r="H4092" s="34">
        <v>2000</v>
      </c>
    </row>
    <row r="4093" spans="2:9" s="31" customFormat="1" x14ac:dyDescent="0.2">
      <c r="B4093" s="27">
        <v>4090</v>
      </c>
      <c r="C4093" s="20" t="s">
        <v>6881</v>
      </c>
      <c r="D4093" s="20" t="s">
        <v>57</v>
      </c>
      <c r="E4093" s="20" t="s">
        <v>6882</v>
      </c>
      <c r="F4093" s="22">
        <v>45119</v>
      </c>
      <c r="G4093" s="22">
        <v>48772</v>
      </c>
      <c r="H4093" s="34">
        <v>3000</v>
      </c>
    </row>
    <row r="4094" spans="2:9" s="31" customFormat="1" x14ac:dyDescent="0.2">
      <c r="B4094" s="27">
        <v>4091</v>
      </c>
      <c r="C4094" s="20" t="s">
        <v>5693</v>
      </c>
      <c r="D4094" s="20" t="s">
        <v>57</v>
      </c>
      <c r="E4094" s="20" t="s">
        <v>5694</v>
      </c>
      <c r="F4094" s="22">
        <v>44755</v>
      </c>
      <c r="G4094" s="22">
        <v>48773</v>
      </c>
      <c r="H4094" s="34">
        <v>2000</v>
      </c>
    </row>
    <row r="4095" spans="2:9" s="31" customFormat="1" x14ac:dyDescent="0.2">
      <c r="B4095" s="27">
        <v>4092</v>
      </c>
      <c r="C4095" s="20" t="s">
        <v>6893</v>
      </c>
      <c r="D4095" s="20" t="s">
        <v>57</v>
      </c>
      <c r="E4095" s="20" t="s">
        <v>6783</v>
      </c>
      <c r="F4095" s="22">
        <v>45126</v>
      </c>
      <c r="G4095" s="22">
        <v>48779</v>
      </c>
      <c r="H4095" s="34">
        <v>3000</v>
      </c>
    </row>
    <row r="4096" spans="2:9" s="31" customFormat="1" x14ac:dyDescent="0.2">
      <c r="B4096" s="27">
        <v>4093</v>
      </c>
      <c r="C4096" s="20" t="s">
        <v>6912</v>
      </c>
      <c r="D4096" s="20" t="s">
        <v>57</v>
      </c>
      <c r="E4096" s="20" t="s">
        <v>6655</v>
      </c>
      <c r="F4096" s="22">
        <v>45133</v>
      </c>
      <c r="G4096" s="22">
        <v>48786</v>
      </c>
      <c r="H4096" s="34">
        <v>2000</v>
      </c>
    </row>
    <row r="4097" spans="2:8" s="31" customFormat="1" x14ac:dyDescent="0.2">
      <c r="B4097" s="27">
        <v>4094</v>
      </c>
      <c r="C4097" s="20" t="s">
        <v>6943</v>
      </c>
      <c r="D4097" s="20" t="s">
        <v>57</v>
      </c>
      <c r="E4097" s="20" t="s">
        <v>6639</v>
      </c>
      <c r="F4097" s="22">
        <v>45147</v>
      </c>
      <c r="G4097" s="22">
        <v>48800</v>
      </c>
      <c r="H4097" s="34">
        <v>1000</v>
      </c>
    </row>
    <row r="4098" spans="2:8" s="31" customFormat="1" x14ac:dyDescent="0.2">
      <c r="B4098" s="27">
        <v>4095</v>
      </c>
      <c r="C4098" s="20" t="s">
        <v>7024</v>
      </c>
      <c r="D4098" s="20" t="s">
        <v>57</v>
      </c>
      <c r="E4098" s="20" t="s">
        <v>7025</v>
      </c>
      <c r="F4098" s="22">
        <v>45175</v>
      </c>
      <c r="G4098" s="22">
        <v>48828</v>
      </c>
      <c r="H4098" s="34">
        <v>1000</v>
      </c>
    </row>
    <row r="4099" spans="2:8" s="31" customFormat="1" x14ac:dyDescent="0.2">
      <c r="B4099" s="27">
        <v>4096</v>
      </c>
      <c r="C4099" s="25" t="s">
        <v>9986</v>
      </c>
      <c r="D4099" s="25" t="s">
        <v>57</v>
      </c>
      <c r="E4099" s="25" t="s">
        <v>9987</v>
      </c>
      <c r="F4099" s="26">
        <v>45917</v>
      </c>
      <c r="G4099" s="26">
        <v>48839</v>
      </c>
      <c r="H4099" s="36">
        <f>1000+1000</f>
        <v>2000</v>
      </c>
    </row>
    <row r="4100" spans="2:8" s="31" customFormat="1" x14ac:dyDescent="0.2">
      <c r="B4100" s="27">
        <v>4097</v>
      </c>
      <c r="C4100" s="20" t="s">
        <v>7134</v>
      </c>
      <c r="D4100" s="20" t="s">
        <v>57</v>
      </c>
      <c r="E4100" s="20" t="s">
        <v>7135</v>
      </c>
      <c r="F4100" s="22">
        <v>45203</v>
      </c>
      <c r="G4100" s="22">
        <v>48856</v>
      </c>
      <c r="H4100" s="34">
        <v>1000</v>
      </c>
    </row>
    <row r="4101" spans="2:8" s="31" customFormat="1" x14ac:dyDescent="0.2">
      <c r="B4101" s="27">
        <v>4098</v>
      </c>
      <c r="C4101" s="20" t="s">
        <v>7185</v>
      </c>
      <c r="D4101" s="20" t="s">
        <v>57</v>
      </c>
      <c r="E4101" s="20" t="s">
        <v>6285</v>
      </c>
      <c r="F4101" s="22">
        <v>45217</v>
      </c>
      <c r="G4101" s="22">
        <v>48870</v>
      </c>
      <c r="H4101" s="34">
        <v>2000</v>
      </c>
    </row>
    <row r="4102" spans="2:8" s="31" customFormat="1" x14ac:dyDescent="0.2">
      <c r="B4102" s="27">
        <v>4099</v>
      </c>
      <c r="C4102" s="20" t="s">
        <v>7210</v>
      </c>
      <c r="D4102" s="20" t="s">
        <v>57</v>
      </c>
      <c r="E4102" s="20" t="s">
        <v>7211</v>
      </c>
      <c r="F4102" s="22">
        <v>45224</v>
      </c>
      <c r="G4102" s="22">
        <v>48877</v>
      </c>
      <c r="H4102" s="34">
        <v>2000</v>
      </c>
    </row>
    <row r="4103" spans="2:8" s="31" customFormat="1" x14ac:dyDescent="0.2">
      <c r="B4103" s="27">
        <v>4100</v>
      </c>
      <c r="C4103" s="20" t="s">
        <v>10252</v>
      </c>
      <c r="D4103" s="20" t="s">
        <v>57</v>
      </c>
      <c r="E4103" s="20" t="s">
        <v>10253</v>
      </c>
      <c r="F4103" s="22">
        <v>45994</v>
      </c>
      <c r="G4103" s="22">
        <v>48916</v>
      </c>
      <c r="H4103" s="34">
        <f>1000+1000</f>
        <v>2000</v>
      </c>
    </row>
    <row r="4104" spans="2:8" s="31" customFormat="1" x14ac:dyDescent="0.2">
      <c r="B4104" s="27">
        <v>4101</v>
      </c>
      <c r="C4104" s="20" t="s">
        <v>7452</v>
      </c>
      <c r="D4104" s="20" t="s">
        <v>57</v>
      </c>
      <c r="E4104" s="20" t="s">
        <v>7453</v>
      </c>
      <c r="F4104" s="22">
        <v>45287</v>
      </c>
      <c r="G4104" s="22">
        <v>48940</v>
      </c>
      <c r="H4104" s="34">
        <v>3000</v>
      </c>
    </row>
    <row r="4105" spans="2:8" s="31" customFormat="1" x14ac:dyDescent="0.2">
      <c r="B4105" s="27">
        <v>4102</v>
      </c>
      <c r="C4105" s="20" t="s">
        <v>7505</v>
      </c>
      <c r="D4105" s="20" t="s">
        <v>57</v>
      </c>
      <c r="E4105" s="20" t="s">
        <v>7506</v>
      </c>
      <c r="F4105" s="22">
        <v>45301</v>
      </c>
      <c r="G4105" s="22">
        <v>48954</v>
      </c>
      <c r="H4105" s="34">
        <v>2000</v>
      </c>
    </row>
    <row r="4106" spans="2:8" s="31" customFormat="1" x14ac:dyDescent="0.2">
      <c r="B4106" s="27">
        <v>4103</v>
      </c>
      <c r="C4106" s="21" t="s">
        <v>10533</v>
      </c>
      <c r="D4106" s="21" t="s">
        <v>57</v>
      </c>
      <c r="E4106" s="21" t="s">
        <v>10534</v>
      </c>
      <c r="F4106" s="23">
        <v>46050</v>
      </c>
      <c r="G4106" s="23">
        <v>48972</v>
      </c>
      <c r="H4106" s="35">
        <v>1000</v>
      </c>
    </row>
    <row r="4107" spans="2:8" s="31" customFormat="1" x14ac:dyDescent="0.2">
      <c r="B4107" s="27">
        <v>4104</v>
      </c>
      <c r="C4107" s="20" t="s">
        <v>7600</v>
      </c>
      <c r="D4107" s="20" t="s">
        <v>57</v>
      </c>
      <c r="E4107" s="20" t="s">
        <v>7601</v>
      </c>
      <c r="F4107" s="22">
        <v>45322</v>
      </c>
      <c r="G4107" s="22">
        <v>48975</v>
      </c>
      <c r="H4107" s="34">
        <v>1000</v>
      </c>
    </row>
    <row r="4108" spans="2:8" s="31" customFormat="1" x14ac:dyDescent="0.2">
      <c r="B4108" s="27">
        <v>4105</v>
      </c>
      <c r="C4108" s="20" t="s">
        <v>7713</v>
      </c>
      <c r="D4108" s="20" t="s">
        <v>57</v>
      </c>
      <c r="E4108" s="20" t="s">
        <v>7714</v>
      </c>
      <c r="F4108" s="22">
        <v>45343</v>
      </c>
      <c r="G4108" s="22">
        <v>48996</v>
      </c>
      <c r="H4108" s="34">
        <v>2000</v>
      </c>
    </row>
    <row r="4109" spans="2:8" s="31" customFormat="1" x14ac:dyDescent="0.2">
      <c r="B4109" s="27">
        <v>4106</v>
      </c>
      <c r="C4109" s="20" t="s">
        <v>7745</v>
      </c>
      <c r="D4109" s="20" t="s">
        <v>57</v>
      </c>
      <c r="E4109" s="20" t="s">
        <v>7746</v>
      </c>
      <c r="F4109" s="22">
        <v>45350</v>
      </c>
      <c r="G4109" s="22">
        <v>49003</v>
      </c>
      <c r="H4109" s="34">
        <v>2000</v>
      </c>
    </row>
    <row r="4110" spans="2:8" s="31" customFormat="1" x14ac:dyDescent="0.2">
      <c r="B4110" s="27">
        <v>4107</v>
      </c>
      <c r="C4110" s="20" t="s">
        <v>7775</v>
      </c>
      <c r="D4110" s="20" t="s">
        <v>57</v>
      </c>
      <c r="E4110" s="20" t="s">
        <v>7776</v>
      </c>
      <c r="F4110" s="22">
        <v>45357</v>
      </c>
      <c r="G4110" s="22">
        <v>49009</v>
      </c>
      <c r="H4110" s="34">
        <v>2000</v>
      </c>
    </row>
    <row r="4111" spans="2:8" s="31" customFormat="1" x14ac:dyDescent="0.2">
      <c r="B4111" s="27">
        <v>4108</v>
      </c>
      <c r="C4111" s="20" t="s">
        <v>7876</v>
      </c>
      <c r="D4111" s="20" t="s">
        <v>57</v>
      </c>
      <c r="E4111" s="20" t="s">
        <v>7714</v>
      </c>
      <c r="F4111" s="22">
        <v>45371</v>
      </c>
      <c r="G4111" s="22">
        <v>49023</v>
      </c>
      <c r="H4111" s="34">
        <v>2000</v>
      </c>
    </row>
    <row r="4112" spans="2:8" s="31" customFormat="1" x14ac:dyDescent="0.2">
      <c r="B4112" s="27">
        <v>4109</v>
      </c>
      <c r="C4112" s="20" t="s">
        <v>7951</v>
      </c>
      <c r="D4112" s="20" t="s">
        <v>57</v>
      </c>
      <c r="E4112" s="20" t="s">
        <v>7952</v>
      </c>
      <c r="F4112" s="22">
        <v>45378</v>
      </c>
      <c r="G4112" s="22">
        <v>49030</v>
      </c>
      <c r="H4112" s="34">
        <v>2000</v>
      </c>
    </row>
    <row r="4113" spans="2:8" s="31" customFormat="1" x14ac:dyDescent="0.2">
      <c r="B4113" s="27">
        <v>4110</v>
      </c>
      <c r="C4113" s="20" t="s">
        <v>7995</v>
      </c>
      <c r="D4113" s="20" t="s">
        <v>57</v>
      </c>
      <c r="E4113" s="20" t="s">
        <v>7746</v>
      </c>
      <c r="F4113" s="22">
        <v>45385</v>
      </c>
      <c r="G4113" s="22">
        <v>49037</v>
      </c>
      <c r="H4113" s="34">
        <v>1000</v>
      </c>
    </row>
    <row r="4114" spans="2:8" s="31" customFormat="1" x14ac:dyDescent="0.2">
      <c r="B4114" s="27">
        <v>4111</v>
      </c>
      <c r="C4114" s="20" t="s">
        <v>8022</v>
      </c>
      <c r="D4114" s="20" t="s">
        <v>57</v>
      </c>
      <c r="E4114" s="20" t="s">
        <v>8023</v>
      </c>
      <c r="F4114" s="22">
        <v>45406</v>
      </c>
      <c r="G4114" s="22">
        <v>49058</v>
      </c>
      <c r="H4114" s="34">
        <v>2000</v>
      </c>
    </row>
    <row r="4115" spans="2:8" s="31" customFormat="1" x14ac:dyDescent="0.2">
      <c r="B4115" s="27">
        <v>4112</v>
      </c>
      <c r="C4115" s="20" t="s">
        <v>8064</v>
      </c>
      <c r="D4115" s="20" t="s">
        <v>57</v>
      </c>
      <c r="E4115" s="20" t="s">
        <v>7952</v>
      </c>
      <c r="F4115" s="22">
        <v>45420</v>
      </c>
      <c r="G4115" s="22">
        <v>49072</v>
      </c>
      <c r="H4115" s="34">
        <v>2000</v>
      </c>
    </row>
    <row r="4116" spans="2:8" s="31" customFormat="1" x14ac:dyDescent="0.2">
      <c r="B4116" s="27">
        <v>4113</v>
      </c>
      <c r="C4116" s="20" t="s">
        <v>8125</v>
      </c>
      <c r="D4116" s="20" t="s">
        <v>57</v>
      </c>
      <c r="E4116" s="20" t="s">
        <v>8126</v>
      </c>
      <c r="F4116" s="22">
        <v>45441</v>
      </c>
      <c r="G4116" s="22">
        <v>49093</v>
      </c>
      <c r="H4116" s="34">
        <v>2000</v>
      </c>
    </row>
    <row r="4117" spans="2:8" s="31" customFormat="1" x14ac:dyDescent="0.2">
      <c r="B4117" s="27">
        <v>4114</v>
      </c>
      <c r="C4117" s="20" t="s">
        <v>8160</v>
      </c>
      <c r="D4117" s="20" t="s">
        <v>57</v>
      </c>
      <c r="E4117" s="20" t="s">
        <v>7714</v>
      </c>
      <c r="F4117" s="22">
        <v>45448</v>
      </c>
      <c r="G4117" s="22">
        <v>49100</v>
      </c>
      <c r="H4117" s="34">
        <v>2000</v>
      </c>
    </row>
    <row r="4118" spans="2:8" s="31" customFormat="1" x14ac:dyDescent="0.2">
      <c r="B4118" s="27">
        <v>4115</v>
      </c>
      <c r="C4118" s="20" t="s">
        <v>8238</v>
      </c>
      <c r="D4118" s="20" t="s">
        <v>57</v>
      </c>
      <c r="E4118" s="20" t="s">
        <v>8239</v>
      </c>
      <c r="F4118" s="22">
        <v>45476</v>
      </c>
      <c r="G4118" s="22">
        <v>49128</v>
      </c>
      <c r="H4118" s="34">
        <v>2000</v>
      </c>
    </row>
    <row r="4119" spans="2:8" s="31" customFormat="1" x14ac:dyDescent="0.2">
      <c r="B4119" s="27">
        <v>4116</v>
      </c>
      <c r="C4119" s="20" t="s">
        <v>8280</v>
      </c>
      <c r="D4119" s="20" t="s">
        <v>57</v>
      </c>
      <c r="E4119" s="20" t="s">
        <v>8281</v>
      </c>
      <c r="F4119" s="22">
        <v>45497</v>
      </c>
      <c r="G4119" s="22">
        <v>49149</v>
      </c>
      <c r="H4119" s="34">
        <v>2000</v>
      </c>
    </row>
    <row r="4120" spans="2:8" s="31" customFormat="1" x14ac:dyDescent="0.2">
      <c r="B4120" s="27">
        <v>4117</v>
      </c>
      <c r="C4120" s="20" t="s">
        <v>8354</v>
      </c>
      <c r="D4120" s="20" t="s">
        <v>57</v>
      </c>
      <c r="E4120" s="20" t="s">
        <v>8355</v>
      </c>
      <c r="F4120" s="22">
        <v>45511</v>
      </c>
      <c r="G4120" s="22">
        <v>49163</v>
      </c>
      <c r="H4120" s="34">
        <v>2000</v>
      </c>
    </row>
    <row r="4121" spans="2:8" s="31" customFormat="1" x14ac:dyDescent="0.2">
      <c r="B4121" s="27">
        <v>4118</v>
      </c>
      <c r="C4121" s="20" t="s">
        <v>8370</v>
      </c>
      <c r="D4121" s="20" t="s">
        <v>57</v>
      </c>
      <c r="E4121" s="20" t="s">
        <v>8371</v>
      </c>
      <c r="F4121" s="22">
        <v>45518</v>
      </c>
      <c r="G4121" s="22">
        <v>49170</v>
      </c>
      <c r="H4121" s="34">
        <v>1000</v>
      </c>
    </row>
    <row r="4122" spans="2:8" s="31" customFormat="1" x14ac:dyDescent="0.2">
      <c r="B4122" s="27">
        <v>4119</v>
      </c>
      <c r="C4122" s="20" t="s">
        <v>8396</v>
      </c>
      <c r="D4122" s="20" t="s">
        <v>57</v>
      </c>
      <c r="E4122" s="20" t="s">
        <v>8397</v>
      </c>
      <c r="F4122" s="22">
        <v>45525</v>
      </c>
      <c r="G4122" s="22">
        <v>49177</v>
      </c>
      <c r="H4122" s="34">
        <v>1000</v>
      </c>
    </row>
    <row r="4123" spans="2:8" s="31" customFormat="1" x14ac:dyDescent="0.2">
      <c r="B4123" s="27">
        <v>4120</v>
      </c>
      <c r="C4123" s="25" t="s">
        <v>9920</v>
      </c>
      <c r="D4123" s="25" t="s">
        <v>57</v>
      </c>
      <c r="E4123" s="25" t="s">
        <v>9921</v>
      </c>
      <c r="F4123" s="26">
        <v>45903</v>
      </c>
      <c r="G4123" s="26">
        <v>49190</v>
      </c>
      <c r="H4123" s="36">
        <v>1000</v>
      </c>
    </row>
    <row r="4124" spans="2:8" s="31" customFormat="1" x14ac:dyDescent="0.2">
      <c r="B4124" s="27">
        <v>4121</v>
      </c>
      <c r="C4124" s="20" t="s">
        <v>8519</v>
      </c>
      <c r="D4124" s="20" t="s">
        <v>57</v>
      </c>
      <c r="E4124" s="20" t="s">
        <v>8520</v>
      </c>
      <c r="F4124" s="22">
        <v>45554</v>
      </c>
      <c r="G4124" s="22">
        <v>49206</v>
      </c>
      <c r="H4124" s="34">
        <f>1000+1000</f>
        <v>2000</v>
      </c>
    </row>
    <row r="4125" spans="2:8" s="31" customFormat="1" x14ac:dyDescent="0.2">
      <c r="B4125" s="27">
        <v>4122</v>
      </c>
      <c r="C4125" s="20" t="s">
        <v>2816</v>
      </c>
      <c r="D4125" s="20" t="s">
        <v>57</v>
      </c>
      <c r="E4125" s="20" t="s">
        <v>2817</v>
      </c>
      <c r="F4125" s="22">
        <v>43733</v>
      </c>
      <c r="G4125" s="22">
        <v>49212</v>
      </c>
      <c r="H4125" s="34">
        <f>1000+500</f>
        <v>1500</v>
      </c>
    </row>
    <row r="4126" spans="2:8" s="31" customFormat="1" x14ac:dyDescent="0.2">
      <c r="B4126" s="27">
        <v>4123</v>
      </c>
      <c r="C4126" s="20" t="s">
        <v>8608</v>
      </c>
      <c r="D4126" s="20" t="s">
        <v>57</v>
      </c>
      <c r="E4126" s="20" t="s">
        <v>8609</v>
      </c>
      <c r="F4126" s="22">
        <v>45574</v>
      </c>
      <c r="G4126" s="22">
        <v>49226</v>
      </c>
      <c r="H4126" s="34">
        <v>1000</v>
      </c>
    </row>
    <row r="4127" spans="2:8" s="31" customFormat="1" x14ac:dyDescent="0.2">
      <c r="B4127" s="27">
        <v>4124</v>
      </c>
      <c r="C4127" s="20" t="s">
        <v>8656</v>
      </c>
      <c r="D4127" s="20" t="s">
        <v>57</v>
      </c>
      <c r="E4127" s="20" t="s">
        <v>8657</v>
      </c>
      <c r="F4127" s="22">
        <v>45595</v>
      </c>
      <c r="G4127" s="22">
        <v>49247</v>
      </c>
      <c r="H4127" s="34">
        <v>2000</v>
      </c>
    </row>
    <row r="4128" spans="2:8" s="31" customFormat="1" x14ac:dyDescent="0.2">
      <c r="B4128" s="27">
        <v>4125</v>
      </c>
      <c r="C4128" s="20" t="s">
        <v>8677</v>
      </c>
      <c r="D4128" s="20" t="s">
        <v>57</v>
      </c>
      <c r="E4128" s="20" t="s">
        <v>8609</v>
      </c>
      <c r="F4128" s="22">
        <v>45602</v>
      </c>
      <c r="G4128" s="22">
        <v>49254</v>
      </c>
      <c r="H4128" s="34">
        <v>1000</v>
      </c>
    </row>
    <row r="4129" spans="2:8" s="31" customFormat="1" x14ac:dyDescent="0.2">
      <c r="B4129" s="27">
        <v>4126</v>
      </c>
      <c r="C4129" s="20" t="s">
        <v>8697</v>
      </c>
      <c r="D4129" s="20" t="s">
        <v>57</v>
      </c>
      <c r="E4129" s="20" t="s">
        <v>8698</v>
      </c>
      <c r="F4129" s="22">
        <v>45617</v>
      </c>
      <c r="G4129" s="22">
        <v>49269</v>
      </c>
      <c r="H4129" s="34">
        <v>2000</v>
      </c>
    </row>
    <row r="4130" spans="2:8" s="31" customFormat="1" x14ac:dyDescent="0.2">
      <c r="B4130" s="27">
        <v>4127</v>
      </c>
      <c r="C4130" s="20" t="s">
        <v>10211</v>
      </c>
      <c r="D4130" s="20" t="s">
        <v>57</v>
      </c>
      <c r="E4130" s="20" t="s">
        <v>8730</v>
      </c>
      <c r="F4130" s="22">
        <v>45987</v>
      </c>
      <c r="G4130" s="22">
        <v>49274</v>
      </c>
      <c r="H4130" s="34">
        <v>1000</v>
      </c>
    </row>
    <row r="4131" spans="2:8" s="31" customFormat="1" x14ac:dyDescent="0.2">
      <c r="B4131" s="27">
        <v>4128</v>
      </c>
      <c r="C4131" s="20" t="s">
        <v>8729</v>
      </c>
      <c r="D4131" s="20" t="s">
        <v>57</v>
      </c>
      <c r="E4131" s="20" t="s">
        <v>8730</v>
      </c>
      <c r="F4131" s="22">
        <v>45623</v>
      </c>
      <c r="G4131" s="22">
        <v>49275</v>
      </c>
      <c r="H4131" s="34">
        <v>1000</v>
      </c>
    </row>
    <row r="4132" spans="2:8" s="31" customFormat="1" x14ac:dyDescent="0.2">
      <c r="B4132" s="27">
        <v>4129</v>
      </c>
      <c r="C4132" s="20" t="s">
        <v>8762</v>
      </c>
      <c r="D4132" s="20" t="s">
        <v>57</v>
      </c>
      <c r="E4132" s="20" t="s">
        <v>8763</v>
      </c>
      <c r="F4132" s="22">
        <v>45630</v>
      </c>
      <c r="G4132" s="22">
        <v>49282</v>
      </c>
      <c r="H4132" s="34">
        <v>1000</v>
      </c>
    </row>
    <row r="4133" spans="2:8" s="31" customFormat="1" x14ac:dyDescent="0.2">
      <c r="B4133" s="27">
        <v>4130</v>
      </c>
      <c r="C4133" s="20" t="s">
        <v>8774</v>
      </c>
      <c r="D4133" s="20" t="s">
        <v>57</v>
      </c>
      <c r="E4133" s="20" t="s">
        <v>8520</v>
      </c>
      <c r="F4133" s="22">
        <v>45637</v>
      </c>
      <c r="G4133" s="22">
        <v>49289</v>
      </c>
      <c r="H4133" s="34">
        <v>2000</v>
      </c>
    </row>
    <row r="4134" spans="2:8" s="31" customFormat="1" x14ac:dyDescent="0.2">
      <c r="B4134" s="27">
        <v>4131</v>
      </c>
      <c r="C4134" s="21" t="s">
        <v>10348</v>
      </c>
      <c r="D4134" s="21" t="s">
        <v>57</v>
      </c>
      <c r="E4134" s="21" t="s">
        <v>8281</v>
      </c>
      <c r="F4134" s="23">
        <v>46015</v>
      </c>
      <c r="G4134" s="23">
        <v>49302</v>
      </c>
      <c r="H4134" s="35">
        <f>1000+2000</f>
        <v>3000</v>
      </c>
    </row>
    <row r="4135" spans="2:8" s="31" customFormat="1" x14ac:dyDescent="0.2">
      <c r="B4135" s="27">
        <v>4132</v>
      </c>
      <c r="C4135" s="20" t="s">
        <v>8832</v>
      </c>
      <c r="D4135" s="20" t="s">
        <v>57</v>
      </c>
      <c r="E4135" s="20" t="s">
        <v>8698</v>
      </c>
      <c r="F4135" s="22">
        <v>45652</v>
      </c>
      <c r="G4135" s="22">
        <v>49304</v>
      </c>
      <c r="H4135" s="34">
        <v>1000</v>
      </c>
    </row>
    <row r="4136" spans="2:8" s="31" customFormat="1" x14ac:dyDescent="0.2">
      <c r="B4136" s="27">
        <v>4133</v>
      </c>
      <c r="C4136" s="20" t="s">
        <v>3064</v>
      </c>
      <c r="D4136" s="20" t="s">
        <v>57</v>
      </c>
      <c r="E4136" s="20" t="s">
        <v>3065</v>
      </c>
      <c r="F4136" s="22">
        <v>43838</v>
      </c>
      <c r="G4136" s="22">
        <v>49317</v>
      </c>
      <c r="H4136" s="34">
        <v>2000</v>
      </c>
    </row>
    <row r="4137" spans="2:8" s="31" customFormat="1" x14ac:dyDescent="0.2">
      <c r="B4137" s="27">
        <v>4134</v>
      </c>
      <c r="C4137" s="20" t="s">
        <v>8922</v>
      </c>
      <c r="D4137" s="20" t="s">
        <v>57</v>
      </c>
      <c r="E4137" s="20" t="s">
        <v>8923</v>
      </c>
      <c r="F4137" s="22">
        <v>45672</v>
      </c>
      <c r="G4137" s="22">
        <v>49324</v>
      </c>
      <c r="H4137" s="34">
        <v>1000</v>
      </c>
    </row>
    <row r="4138" spans="2:8" s="31" customFormat="1" x14ac:dyDescent="0.2">
      <c r="B4138" s="27">
        <v>4135</v>
      </c>
      <c r="C4138" s="20" t="s">
        <v>8936</v>
      </c>
      <c r="D4138" s="20" t="s">
        <v>57</v>
      </c>
      <c r="E4138" s="20" t="s">
        <v>8937</v>
      </c>
      <c r="F4138" s="22">
        <v>45679</v>
      </c>
      <c r="G4138" s="22">
        <v>49331</v>
      </c>
      <c r="H4138" s="34">
        <v>1000</v>
      </c>
    </row>
    <row r="4139" spans="2:8" s="31" customFormat="1" x14ac:dyDescent="0.2">
      <c r="B4139" s="27">
        <v>4136</v>
      </c>
      <c r="C4139" s="20" t="s">
        <v>9040</v>
      </c>
      <c r="D4139" s="20" t="s">
        <v>57</v>
      </c>
      <c r="E4139" s="20" t="s">
        <v>9041</v>
      </c>
      <c r="F4139" s="22">
        <v>45700</v>
      </c>
      <c r="G4139" s="22">
        <v>49352</v>
      </c>
      <c r="H4139" s="34">
        <f>1000+1000+1000</f>
        <v>3000</v>
      </c>
    </row>
    <row r="4140" spans="2:8" s="31" customFormat="1" x14ac:dyDescent="0.2">
      <c r="B4140" s="27">
        <v>4137</v>
      </c>
      <c r="C4140" s="20" t="s">
        <v>9226</v>
      </c>
      <c r="D4140" s="20" t="s">
        <v>57</v>
      </c>
      <c r="E4140" s="20" t="s">
        <v>9227</v>
      </c>
      <c r="F4140" s="22">
        <v>45728</v>
      </c>
      <c r="G4140" s="22">
        <v>49380</v>
      </c>
      <c r="H4140" s="34">
        <v>1000</v>
      </c>
    </row>
    <row r="4141" spans="2:8" s="31" customFormat="1" x14ac:dyDescent="0.2">
      <c r="B4141" s="27">
        <v>4138</v>
      </c>
      <c r="C4141" s="20" t="s">
        <v>9355</v>
      </c>
      <c r="D4141" s="20" t="s">
        <v>57</v>
      </c>
      <c r="E4141" s="20" t="s">
        <v>9356</v>
      </c>
      <c r="F4141" s="22">
        <v>45742</v>
      </c>
      <c r="G4141" s="22">
        <v>49394</v>
      </c>
      <c r="H4141" s="34">
        <v>2000</v>
      </c>
    </row>
    <row r="4142" spans="2:8" s="31" customFormat="1" x14ac:dyDescent="0.2">
      <c r="B4142" s="27">
        <v>4139</v>
      </c>
      <c r="C4142" s="20" t="s">
        <v>9403</v>
      </c>
      <c r="D4142" s="20" t="s">
        <v>57</v>
      </c>
      <c r="E4142" s="20" t="s">
        <v>9404</v>
      </c>
      <c r="F4142" s="22">
        <v>45763</v>
      </c>
      <c r="G4142" s="22">
        <v>49415</v>
      </c>
      <c r="H4142" s="34">
        <f>1000+2000</f>
        <v>3000</v>
      </c>
    </row>
    <row r="4143" spans="2:8" s="31" customFormat="1" x14ac:dyDescent="0.2">
      <c r="B4143" s="27">
        <v>4140</v>
      </c>
      <c r="C4143" s="20" t="s">
        <v>9492</v>
      </c>
      <c r="D4143" s="20" t="s">
        <v>57</v>
      </c>
      <c r="E4143" s="20" t="s">
        <v>9404</v>
      </c>
      <c r="F4143" s="22">
        <v>45791</v>
      </c>
      <c r="G4143" s="22">
        <v>49443</v>
      </c>
      <c r="H4143" s="34">
        <v>1000</v>
      </c>
    </row>
    <row r="4144" spans="2:8" s="31" customFormat="1" x14ac:dyDescent="0.2">
      <c r="B4144" s="27">
        <v>4141</v>
      </c>
      <c r="C4144" s="20" t="s">
        <v>9543</v>
      </c>
      <c r="D4144" s="20" t="s">
        <v>57</v>
      </c>
      <c r="E4144" s="20" t="s">
        <v>9544</v>
      </c>
      <c r="F4144" s="22">
        <v>45805</v>
      </c>
      <c r="G4144" s="22">
        <v>49457</v>
      </c>
      <c r="H4144" s="34">
        <v>2000</v>
      </c>
    </row>
    <row r="4145" spans="2:9" s="31" customFormat="1" x14ac:dyDescent="0.2">
      <c r="B4145" s="27">
        <v>4142</v>
      </c>
      <c r="C4145" s="20" t="s">
        <v>9604</v>
      </c>
      <c r="D4145" s="20" t="s">
        <v>57</v>
      </c>
      <c r="E4145" s="20" t="s">
        <v>9605</v>
      </c>
      <c r="F4145" s="22">
        <v>45819</v>
      </c>
      <c r="G4145" s="22">
        <v>49471</v>
      </c>
      <c r="H4145" s="34">
        <v>2000</v>
      </c>
    </row>
    <row r="4146" spans="2:9" s="31" customFormat="1" x14ac:dyDescent="0.2">
      <c r="B4146" s="27">
        <v>4143</v>
      </c>
      <c r="C4146" s="20" t="s">
        <v>9688</v>
      </c>
      <c r="D4146" s="20" t="s">
        <v>57</v>
      </c>
      <c r="E4146" s="20" t="s">
        <v>9674</v>
      </c>
      <c r="F4146" s="22">
        <v>45840</v>
      </c>
      <c r="G4146" s="22">
        <v>49492</v>
      </c>
      <c r="H4146" s="34">
        <f>1000+1000</f>
        <v>2000</v>
      </c>
    </row>
    <row r="4147" spans="2:9" s="31" customFormat="1" x14ac:dyDescent="0.2">
      <c r="B4147" s="27">
        <v>4144</v>
      </c>
      <c r="C4147" s="21" t="s">
        <v>9735</v>
      </c>
      <c r="D4147" s="21" t="s">
        <v>57</v>
      </c>
      <c r="E4147" s="21" t="s">
        <v>9736</v>
      </c>
      <c r="F4147" s="22">
        <v>45854</v>
      </c>
      <c r="G4147" s="22">
        <v>49506</v>
      </c>
      <c r="H4147" s="35">
        <f>1000+1000</f>
        <v>2000</v>
      </c>
    </row>
    <row r="4148" spans="2:9" s="31" customFormat="1" x14ac:dyDescent="0.2">
      <c r="B4148" s="27">
        <v>4145</v>
      </c>
      <c r="C4148" s="21" t="s">
        <v>9841</v>
      </c>
      <c r="D4148" s="21" t="s">
        <v>57</v>
      </c>
      <c r="E4148" s="21" t="s">
        <v>9041</v>
      </c>
      <c r="F4148" s="23">
        <v>45889</v>
      </c>
      <c r="G4148" s="23">
        <v>49541</v>
      </c>
      <c r="H4148" s="35">
        <v>1000</v>
      </c>
    </row>
    <row r="4149" spans="2:9" s="31" customFormat="1" x14ac:dyDescent="0.2">
      <c r="B4149" s="27">
        <v>4146</v>
      </c>
      <c r="C4149" s="21" t="s">
        <v>10009</v>
      </c>
      <c r="D4149" s="21" t="s">
        <v>57</v>
      </c>
      <c r="E4149" s="21" t="s">
        <v>10010</v>
      </c>
      <c r="F4149" s="23">
        <v>45924</v>
      </c>
      <c r="G4149" s="23">
        <v>49576</v>
      </c>
      <c r="H4149" s="35">
        <f>1000+1000</f>
        <v>2000</v>
      </c>
    </row>
    <row r="4150" spans="2:9" s="31" customFormat="1" x14ac:dyDescent="0.2">
      <c r="B4150" s="27">
        <v>4147</v>
      </c>
      <c r="C4150" s="24" t="s">
        <v>10098</v>
      </c>
      <c r="D4150" s="24" t="s">
        <v>57</v>
      </c>
      <c r="E4150" s="24" t="s">
        <v>10099</v>
      </c>
      <c r="F4150" s="28">
        <v>45953</v>
      </c>
      <c r="G4150" s="28">
        <v>49605</v>
      </c>
      <c r="H4150" s="37">
        <f>1000+1000</f>
        <v>2000</v>
      </c>
    </row>
    <row r="4151" spans="2:9" s="31" customFormat="1" x14ac:dyDescent="0.2">
      <c r="B4151" s="27">
        <v>4148</v>
      </c>
      <c r="C4151" s="21" t="s">
        <v>10136</v>
      </c>
      <c r="D4151" s="21" t="s">
        <v>57</v>
      </c>
      <c r="E4151" s="21" t="s">
        <v>10099</v>
      </c>
      <c r="F4151" s="23">
        <v>45967</v>
      </c>
      <c r="G4151" s="23">
        <v>49619</v>
      </c>
      <c r="H4151" s="35">
        <f>1000+1000</f>
        <v>2000</v>
      </c>
    </row>
    <row r="4152" spans="2:9" s="31" customFormat="1" x14ac:dyDescent="0.2">
      <c r="B4152" s="27">
        <v>4149</v>
      </c>
      <c r="C4152" s="21" t="s">
        <v>10177</v>
      </c>
      <c r="D4152" s="21" t="s">
        <v>57</v>
      </c>
      <c r="E4152" s="21" t="s">
        <v>10178</v>
      </c>
      <c r="F4152" s="23">
        <v>45980</v>
      </c>
      <c r="G4152" s="23">
        <v>49632</v>
      </c>
      <c r="H4152" s="35">
        <f>1000+1000</f>
        <v>2000</v>
      </c>
    </row>
    <row r="4153" spans="2:9" s="31" customFormat="1" x14ac:dyDescent="0.2">
      <c r="B4153" s="27">
        <v>4150</v>
      </c>
      <c r="C4153" s="20" t="s">
        <v>10254</v>
      </c>
      <c r="D4153" s="20" t="s">
        <v>57</v>
      </c>
      <c r="E4153" s="20" t="s">
        <v>10255</v>
      </c>
      <c r="F4153" s="22">
        <v>45994</v>
      </c>
      <c r="G4153" s="22">
        <v>49646</v>
      </c>
      <c r="H4153" s="34">
        <f>1000+1000</f>
        <v>2000</v>
      </c>
    </row>
    <row r="4154" spans="2:9" s="31" customFormat="1" x14ac:dyDescent="0.2">
      <c r="B4154" s="27">
        <v>4151</v>
      </c>
      <c r="C4154" s="21" t="s">
        <v>10311</v>
      </c>
      <c r="D4154" s="21" t="s">
        <v>57</v>
      </c>
      <c r="E4154" s="21" t="s">
        <v>10312</v>
      </c>
      <c r="F4154" s="23">
        <v>46008</v>
      </c>
      <c r="G4154" s="23">
        <v>49660</v>
      </c>
      <c r="H4154" s="35">
        <f>1000+1000</f>
        <v>2000</v>
      </c>
    </row>
    <row r="4155" spans="2:9" s="31" customFormat="1" x14ac:dyDescent="0.2">
      <c r="B4155" s="27">
        <v>4152</v>
      </c>
      <c r="C4155" s="20" t="s">
        <v>4170</v>
      </c>
      <c r="D4155" s="20" t="s">
        <v>57</v>
      </c>
      <c r="E4155" s="20" t="s">
        <v>4171</v>
      </c>
      <c r="F4155" s="22">
        <v>44188</v>
      </c>
      <c r="G4155" s="22">
        <v>49666</v>
      </c>
      <c r="H4155" s="34">
        <f>1000+1000+2000+2000</f>
        <v>6000</v>
      </c>
    </row>
    <row r="4156" spans="2:9" s="31" customFormat="1" x14ac:dyDescent="0.2">
      <c r="B4156" s="27">
        <v>4153</v>
      </c>
      <c r="C4156" s="21" t="s">
        <v>10402</v>
      </c>
      <c r="D4156" s="21" t="s">
        <v>57</v>
      </c>
      <c r="E4156" s="21" t="s">
        <v>10403</v>
      </c>
      <c r="F4156" s="23">
        <v>46022</v>
      </c>
      <c r="G4156" s="23">
        <v>49674</v>
      </c>
      <c r="H4156" s="35">
        <f>1500+1000</f>
        <v>2500</v>
      </c>
    </row>
    <row r="4157" spans="2:9" s="31" customFormat="1" x14ac:dyDescent="0.2">
      <c r="B4157" s="27">
        <v>4154</v>
      </c>
      <c r="C4157" s="27" t="s">
        <v>10477</v>
      </c>
      <c r="D4157" s="20" t="s">
        <v>57</v>
      </c>
      <c r="E4157" s="20" t="s">
        <v>10478</v>
      </c>
      <c r="F4157" s="22">
        <v>46036</v>
      </c>
      <c r="G4157" s="22">
        <v>49688</v>
      </c>
      <c r="H4157" s="34">
        <v>1700</v>
      </c>
    </row>
    <row r="4158" spans="2:9" s="31" customFormat="1" x14ac:dyDescent="0.2">
      <c r="B4158" s="27">
        <v>4155</v>
      </c>
      <c r="C4158" s="21" t="s">
        <v>10535</v>
      </c>
      <c r="D4158" s="21" t="s">
        <v>57</v>
      </c>
      <c r="E4158" s="21" t="s">
        <v>10478</v>
      </c>
      <c r="F4158" s="23">
        <v>46050</v>
      </c>
      <c r="G4158" s="23">
        <v>49702</v>
      </c>
      <c r="H4158" s="35">
        <f>1000+1000</f>
        <v>2000</v>
      </c>
    </row>
    <row r="4159" spans="2:9" s="31" customFormat="1" x14ac:dyDescent="0.2">
      <c r="B4159" s="27">
        <v>4156</v>
      </c>
      <c r="C4159" s="20" t="s">
        <v>10620</v>
      </c>
      <c r="D4159" s="20" t="s">
        <v>57</v>
      </c>
      <c r="E4159" s="20" t="s">
        <v>10621</v>
      </c>
      <c r="F4159" s="22">
        <v>46064</v>
      </c>
      <c r="G4159" s="22">
        <v>49716</v>
      </c>
      <c r="H4159" s="34">
        <f>1000+1000</f>
        <v>2000</v>
      </c>
      <c r="I4159" s="41"/>
    </row>
    <row r="4160" spans="2:9" s="31" customFormat="1" x14ac:dyDescent="0.2">
      <c r="B4160" s="27">
        <v>4157</v>
      </c>
      <c r="C4160" s="21" t="s">
        <v>10721</v>
      </c>
      <c r="D4160" s="21" t="s">
        <v>57</v>
      </c>
      <c r="E4160" s="21" t="s">
        <v>10722</v>
      </c>
      <c r="F4160" s="23">
        <v>46078</v>
      </c>
      <c r="G4160" s="23">
        <v>49730</v>
      </c>
      <c r="H4160" s="35">
        <v>2000</v>
      </c>
    </row>
    <row r="4161" spans="2:9" s="31" customFormat="1" x14ac:dyDescent="0.2">
      <c r="B4161" s="27">
        <v>4158</v>
      </c>
      <c r="C4161" s="20" t="s">
        <v>9647</v>
      </c>
      <c r="D4161" s="20" t="s">
        <v>57</v>
      </c>
      <c r="E4161" s="20" t="s">
        <v>9648</v>
      </c>
      <c r="F4161" s="22">
        <v>45833</v>
      </c>
      <c r="G4161" s="22">
        <v>49851</v>
      </c>
      <c r="H4161" s="34">
        <v>1000</v>
      </c>
    </row>
    <row r="4162" spans="2:9" s="31" customFormat="1" x14ac:dyDescent="0.2">
      <c r="B4162" s="27">
        <v>4159</v>
      </c>
      <c r="C4162" s="20" t="s">
        <v>9117</v>
      </c>
      <c r="D4162" s="20" t="s">
        <v>57</v>
      </c>
      <c r="E4162" s="20" t="s">
        <v>9118</v>
      </c>
      <c r="F4162" s="22">
        <v>45715</v>
      </c>
      <c r="G4162" s="22">
        <v>49914</v>
      </c>
      <c r="H4162" s="34">
        <f>1000+1000</f>
        <v>2000</v>
      </c>
    </row>
    <row r="4163" spans="2:9" s="31" customFormat="1" x14ac:dyDescent="0.2">
      <c r="B4163" s="27">
        <v>4160</v>
      </c>
      <c r="C4163" s="21" t="s">
        <v>10179</v>
      </c>
      <c r="D4163" s="21" t="s">
        <v>57</v>
      </c>
      <c r="E4163" s="21" t="s">
        <v>10180</v>
      </c>
      <c r="F4163" s="23">
        <v>45980</v>
      </c>
      <c r="G4163" s="23">
        <v>49998</v>
      </c>
      <c r="H4163" s="35">
        <f>1000+1000</f>
        <v>2000</v>
      </c>
    </row>
    <row r="4164" spans="2:9" s="31" customFormat="1" x14ac:dyDescent="0.2">
      <c r="B4164" s="27">
        <v>4161</v>
      </c>
      <c r="C4164" s="21" t="s">
        <v>10349</v>
      </c>
      <c r="D4164" s="21" t="s">
        <v>57</v>
      </c>
      <c r="E4164" s="21" t="s">
        <v>10350</v>
      </c>
      <c r="F4164" s="23">
        <v>46015</v>
      </c>
      <c r="G4164" s="23">
        <v>50033</v>
      </c>
      <c r="H4164" s="35">
        <v>1000</v>
      </c>
    </row>
    <row r="4165" spans="2:9" s="31" customFormat="1" x14ac:dyDescent="0.2">
      <c r="B4165" s="27">
        <v>4162</v>
      </c>
      <c r="C4165" s="21" t="s">
        <v>10447</v>
      </c>
      <c r="D4165" s="21" t="s">
        <v>57</v>
      </c>
      <c r="E4165" s="21" t="s">
        <v>10448</v>
      </c>
      <c r="F4165" s="23">
        <v>46029</v>
      </c>
      <c r="G4165" s="23">
        <v>50047</v>
      </c>
      <c r="H4165" s="35">
        <f>1000+1000</f>
        <v>2000</v>
      </c>
    </row>
    <row r="4166" spans="2:9" s="31" customFormat="1" x14ac:dyDescent="0.2">
      <c r="B4166" s="27">
        <v>4163</v>
      </c>
      <c r="C4166" s="21" t="s">
        <v>10536</v>
      </c>
      <c r="D4166" s="21" t="s">
        <v>57</v>
      </c>
      <c r="E4166" s="21" t="s">
        <v>10537</v>
      </c>
      <c r="F4166" s="23">
        <v>46050</v>
      </c>
      <c r="G4166" s="23">
        <v>50068</v>
      </c>
      <c r="H4166" s="35">
        <f>1000+1000</f>
        <v>2000</v>
      </c>
    </row>
    <row r="4167" spans="2:9" s="31" customFormat="1" x14ac:dyDescent="0.2">
      <c r="B4167" s="27">
        <v>4164</v>
      </c>
      <c r="C4167" s="20" t="s">
        <v>10622</v>
      </c>
      <c r="D4167" s="20" t="s">
        <v>57</v>
      </c>
      <c r="E4167" s="20" t="s">
        <v>10623</v>
      </c>
      <c r="F4167" s="22">
        <v>46064</v>
      </c>
      <c r="G4167" s="22">
        <v>50082</v>
      </c>
      <c r="H4167" s="34">
        <v>1000</v>
      </c>
      <c r="I4167" s="41"/>
    </row>
    <row r="4168" spans="2:9" s="31" customFormat="1" x14ac:dyDescent="0.2">
      <c r="B4168" s="27">
        <v>4165</v>
      </c>
      <c r="C4168" s="20" t="s">
        <v>2772</v>
      </c>
      <c r="D4168" s="20" t="s">
        <v>57</v>
      </c>
      <c r="E4168" s="20" t="s">
        <v>2773</v>
      </c>
      <c r="F4168" s="22">
        <v>43712</v>
      </c>
      <c r="G4168" s="22">
        <v>50287</v>
      </c>
      <c r="H4168" s="34">
        <f>1000+575+1000+1500+1000+1000</f>
        <v>6075</v>
      </c>
    </row>
    <row r="4169" spans="2:9" s="31" customFormat="1" x14ac:dyDescent="0.2">
      <c r="B4169" s="27">
        <v>4166</v>
      </c>
      <c r="C4169" s="20" t="s">
        <v>6200</v>
      </c>
      <c r="D4169" s="20" t="s">
        <v>57</v>
      </c>
      <c r="E4169" s="20" t="s">
        <v>6201</v>
      </c>
      <c r="F4169" s="22">
        <v>44923</v>
      </c>
      <c r="G4169" s="22">
        <v>50402</v>
      </c>
      <c r="H4169" s="34">
        <v>2000</v>
      </c>
    </row>
    <row r="4170" spans="2:9" s="31" customFormat="1" x14ac:dyDescent="0.2">
      <c r="B4170" s="27">
        <v>4167</v>
      </c>
      <c r="C4170" s="20" t="s">
        <v>1904</v>
      </c>
      <c r="D4170" s="20" t="s">
        <v>57</v>
      </c>
      <c r="E4170" s="20" t="s">
        <v>1905</v>
      </c>
      <c r="F4170" s="22">
        <v>43292</v>
      </c>
      <c r="G4170" s="22">
        <v>50597</v>
      </c>
      <c r="H4170" s="34">
        <v>750</v>
      </c>
    </row>
    <row r="4171" spans="2:9" s="31" customFormat="1" x14ac:dyDescent="0.2">
      <c r="B4171" s="27">
        <v>4168</v>
      </c>
      <c r="C4171" s="20" t="s">
        <v>5153</v>
      </c>
      <c r="D4171" s="20" t="s">
        <v>57</v>
      </c>
      <c r="E4171" s="20" t="s">
        <v>5154</v>
      </c>
      <c r="F4171" s="22">
        <v>44552</v>
      </c>
      <c r="G4171" s="22">
        <v>50761</v>
      </c>
      <c r="H4171" s="34">
        <f>1000+1000</f>
        <v>2000</v>
      </c>
    </row>
    <row r="4172" spans="2:9" s="31" customFormat="1" x14ac:dyDescent="0.2">
      <c r="B4172" s="27">
        <v>4169</v>
      </c>
      <c r="C4172" s="20" t="s">
        <v>2641</v>
      </c>
      <c r="D4172" s="20" t="s">
        <v>57</v>
      </c>
      <c r="E4172" s="20" t="s">
        <v>2642</v>
      </c>
      <c r="F4172" s="22">
        <v>43663</v>
      </c>
      <c r="G4172" s="22">
        <v>50968</v>
      </c>
      <c r="H4172" s="34">
        <f>1000+615+1000+2000+2000+1100+700</f>
        <v>8415</v>
      </c>
    </row>
    <row r="4173" spans="2:9" s="31" customFormat="1" x14ac:dyDescent="0.2">
      <c r="B4173" s="27">
        <v>4170</v>
      </c>
      <c r="C4173" s="20" t="s">
        <v>9493</v>
      </c>
      <c r="D4173" s="20" t="s">
        <v>57</v>
      </c>
      <c r="E4173" s="20" t="s">
        <v>9494</v>
      </c>
      <c r="F4173" s="22">
        <v>45791</v>
      </c>
      <c r="G4173" s="22">
        <v>51270</v>
      </c>
      <c r="H4173" s="34">
        <f>1000+1300</f>
        <v>2300</v>
      </c>
    </row>
    <row r="4174" spans="2:9" s="31" customFormat="1" x14ac:dyDescent="0.2">
      <c r="B4174" s="27">
        <v>4171</v>
      </c>
      <c r="C4174" s="20" t="s">
        <v>4095</v>
      </c>
      <c r="D4174" s="20" t="s">
        <v>57</v>
      </c>
      <c r="E4174" s="20" t="s">
        <v>4096</v>
      </c>
      <c r="F4174" s="22">
        <v>44160</v>
      </c>
      <c r="G4174" s="22">
        <v>51465</v>
      </c>
      <c r="H4174" s="34">
        <f>1000+1000+2000</f>
        <v>4000</v>
      </c>
    </row>
    <row r="4175" spans="2:9" s="31" customFormat="1" x14ac:dyDescent="0.2">
      <c r="B4175" s="27">
        <v>4172</v>
      </c>
      <c r="C4175" s="20" t="s">
        <v>4620</v>
      </c>
      <c r="D4175" s="20" t="s">
        <v>57</v>
      </c>
      <c r="E4175" s="20" t="s">
        <v>4621</v>
      </c>
      <c r="F4175" s="22">
        <v>44341</v>
      </c>
      <c r="G4175" s="22">
        <v>51646</v>
      </c>
      <c r="H4175" s="34">
        <f>1500+1000+1000+1000</f>
        <v>4500</v>
      </c>
    </row>
    <row r="4176" spans="2:9" s="31" customFormat="1" x14ac:dyDescent="0.2">
      <c r="B4176" s="27">
        <v>4173</v>
      </c>
      <c r="C4176" s="20" t="s">
        <v>5382</v>
      </c>
      <c r="D4176" s="20" t="s">
        <v>57</v>
      </c>
      <c r="E4176" s="20" t="s">
        <v>5383</v>
      </c>
      <c r="F4176" s="22">
        <v>44622</v>
      </c>
      <c r="G4176" s="22">
        <v>51927</v>
      </c>
      <c r="H4176" s="34">
        <f>1000+1000</f>
        <v>2000</v>
      </c>
    </row>
    <row r="4177" spans="2:8" s="31" customFormat="1" x14ac:dyDescent="0.2">
      <c r="B4177" s="27">
        <v>4174</v>
      </c>
      <c r="C4177" s="20" t="s">
        <v>5449</v>
      </c>
      <c r="D4177" s="20" t="s">
        <v>57</v>
      </c>
      <c r="E4177" s="20" t="s">
        <v>5450</v>
      </c>
      <c r="F4177" s="22">
        <v>44643</v>
      </c>
      <c r="G4177" s="22">
        <v>51948</v>
      </c>
      <c r="H4177" s="34">
        <v>1000</v>
      </c>
    </row>
    <row r="4178" spans="2:8" s="31" customFormat="1" x14ac:dyDescent="0.2">
      <c r="B4178" s="27">
        <v>4175</v>
      </c>
      <c r="C4178" s="20" t="s">
        <v>5481</v>
      </c>
      <c r="D4178" s="20" t="s">
        <v>57</v>
      </c>
      <c r="E4178" s="20" t="s">
        <v>5482</v>
      </c>
      <c r="F4178" s="22">
        <v>44650</v>
      </c>
      <c r="G4178" s="22">
        <v>51955</v>
      </c>
      <c r="H4178" s="34">
        <f>1000+1000</f>
        <v>2000</v>
      </c>
    </row>
    <row r="4179" spans="2:8" s="31" customFormat="1" x14ac:dyDescent="0.2">
      <c r="B4179" s="27">
        <v>4176</v>
      </c>
      <c r="C4179" s="20" t="s">
        <v>5593</v>
      </c>
      <c r="D4179" s="20" t="s">
        <v>57</v>
      </c>
      <c r="E4179" s="20" t="s">
        <v>5594</v>
      </c>
      <c r="F4179" s="22">
        <v>44720</v>
      </c>
      <c r="G4179" s="22">
        <v>52025</v>
      </c>
      <c r="H4179" s="34">
        <v>2000</v>
      </c>
    </row>
    <row r="4180" spans="2:8" s="31" customFormat="1" x14ac:dyDescent="0.2">
      <c r="B4180" s="27">
        <v>4177</v>
      </c>
      <c r="C4180" s="20" t="s">
        <v>5802</v>
      </c>
      <c r="D4180" s="20" t="s">
        <v>57</v>
      </c>
      <c r="E4180" s="20" t="s">
        <v>5803</v>
      </c>
      <c r="F4180" s="22">
        <v>44783</v>
      </c>
      <c r="G4180" s="22">
        <v>52088</v>
      </c>
      <c r="H4180" s="34">
        <v>1000</v>
      </c>
    </row>
    <row r="4181" spans="2:8" s="31" customFormat="1" x14ac:dyDescent="0.2">
      <c r="B4181" s="27">
        <v>4178</v>
      </c>
      <c r="C4181" s="20" t="s">
        <v>5843</v>
      </c>
      <c r="D4181" s="20" t="s">
        <v>57</v>
      </c>
      <c r="E4181" s="20" t="s">
        <v>5844</v>
      </c>
      <c r="F4181" s="22">
        <v>44803</v>
      </c>
      <c r="G4181" s="22">
        <v>52108</v>
      </c>
      <c r="H4181" s="34">
        <v>2000</v>
      </c>
    </row>
    <row r="4182" spans="2:8" s="31" customFormat="1" x14ac:dyDescent="0.2">
      <c r="B4182" s="27">
        <v>4179</v>
      </c>
      <c r="C4182" s="20" t="s">
        <v>6015</v>
      </c>
      <c r="D4182" s="20" t="s">
        <v>57</v>
      </c>
      <c r="E4182" s="20" t="s">
        <v>6016</v>
      </c>
      <c r="F4182" s="22">
        <v>44861</v>
      </c>
      <c r="G4182" s="22">
        <v>52166</v>
      </c>
      <c r="H4182" s="34">
        <v>2000</v>
      </c>
    </row>
    <row r="4183" spans="2:8" s="31" customFormat="1" x14ac:dyDescent="0.2">
      <c r="B4183" s="27">
        <v>4180</v>
      </c>
      <c r="C4183" s="20" t="s">
        <v>6063</v>
      </c>
      <c r="D4183" s="20" t="s">
        <v>57</v>
      </c>
      <c r="E4183" s="20" t="s">
        <v>6064</v>
      </c>
      <c r="F4183" s="22">
        <v>44874</v>
      </c>
      <c r="G4183" s="22">
        <v>52179</v>
      </c>
      <c r="H4183" s="34">
        <v>2000</v>
      </c>
    </row>
    <row r="4184" spans="2:8" s="31" customFormat="1" x14ac:dyDescent="0.2">
      <c r="B4184" s="27">
        <v>4181</v>
      </c>
      <c r="C4184" s="20" t="s">
        <v>6286</v>
      </c>
      <c r="D4184" s="20" t="s">
        <v>57</v>
      </c>
      <c r="E4184" s="20" t="s">
        <v>6287</v>
      </c>
      <c r="F4184" s="22">
        <v>44951</v>
      </c>
      <c r="G4184" s="22">
        <v>52256</v>
      </c>
      <c r="H4184" s="34">
        <v>3000</v>
      </c>
    </row>
    <row r="4185" spans="2:8" s="31" customFormat="1" x14ac:dyDescent="0.2">
      <c r="B4185" s="27">
        <v>4182</v>
      </c>
      <c r="C4185" s="20" t="s">
        <v>6418</v>
      </c>
      <c r="D4185" s="20" t="s">
        <v>57</v>
      </c>
      <c r="E4185" s="20" t="s">
        <v>6419</v>
      </c>
      <c r="F4185" s="22">
        <v>44986</v>
      </c>
      <c r="G4185" s="22">
        <v>52291</v>
      </c>
      <c r="H4185" s="34">
        <v>2000</v>
      </c>
    </row>
    <row r="4186" spans="2:8" s="31" customFormat="1" x14ac:dyDescent="0.2">
      <c r="B4186" s="27">
        <v>4183</v>
      </c>
      <c r="C4186" s="20" t="s">
        <v>6784</v>
      </c>
      <c r="D4186" s="20" t="s">
        <v>57</v>
      </c>
      <c r="E4186" s="20" t="s">
        <v>6785</v>
      </c>
      <c r="F4186" s="22">
        <v>45091</v>
      </c>
      <c r="G4186" s="22">
        <v>52396</v>
      </c>
      <c r="H4186" s="34">
        <v>2000</v>
      </c>
    </row>
    <row r="4187" spans="2:8" s="31" customFormat="1" x14ac:dyDescent="0.2">
      <c r="B4187" s="27">
        <v>4184</v>
      </c>
      <c r="C4187" s="20" t="s">
        <v>6801</v>
      </c>
      <c r="D4187" s="20" t="s">
        <v>57</v>
      </c>
      <c r="E4187" s="20" t="s">
        <v>6802</v>
      </c>
      <c r="F4187" s="22">
        <v>45098</v>
      </c>
      <c r="G4187" s="22">
        <v>52403</v>
      </c>
      <c r="H4187" s="34">
        <v>2000</v>
      </c>
    </row>
    <row r="4188" spans="2:8" s="31" customFormat="1" x14ac:dyDescent="0.2">
      <c r="B4188" s="27">
        <v>4185</v>
      </c>
      <c r="C4188" s="20" t="s">
        <v>6830</v>
      </c>
      <c r="D4188" s="20" t="s">
        <v>57</v>
      </c>
      <c r="E4188" s="20" t="s">
        <v>6831</v>
      </c>
      <c r="F4188" s="22">
        <v>45105</v>
      </c>
      <c r="G4188" s="22">
        <v>52410</v>
      </c>
      <c r="H4188" s="34">
        <v>2000</v>
      </c>
    </row>
    <row r="4189" spans="2:8" s="31" customFormat="1" x14ac:dyDescent="0.2">
      <c r="B4189" s="27">
        <v>4186</v>
      </c>
      <c r="C4189" s="20" t="s">
        <v>6863</v>
      </c>
      <c r="D4189" s="20" t="s">
        <v>57</v>
      </c>
      <c r="E4189" s="20" t="s">
        <v>6864</v>
      </c>
      <c r="F4189" s="22">
        <v>45112</v>
      </c>
      <c r="G4189" s="22">
        <v>52417</v>
      </c>
      <c r="H4189" s="34">
        <v>2000</v>
      </c>
    </row>
    <row r="4190" spans="2:8" s="31" customFormat="1" x14ac:dyDescent="0.2">
      <c r="B4190" s="27">
        <v>4187</v>
      </c>
      <c r="C4190" s="20" t="s">
        <v>6913</v>
      </c>
      <c r="D4190" s="20" t="s">
        <v>57</v>
      </c>
      <c r="E4190" s="20" t="s">
        <v>6914</v>
      </c>
      <c r="F4190" s="22">
        <v>45133</v>
      </c>
      <c r="G4190" s="22">
        <v>52438</v>
      </c>
      <c r="H4190" s="34">
        <v>3000</v>
      </c>
    </row>
    <row r="4191" spans="2:8" s="31" customFormat="1" x14ac:dyDescent="0.2">
      <c r="B4191" s="27">
        <v>4188</v>
      </c>
      <c r="C4191" s="20" t="s">
        <v>6931</v>
      </c>
      <c r="D4191" s="20" t="s">
        <v>57</v>
      </c>
      <c r="E4191" s="20" t="s">
        <v>6932</v>
      </c>
      <c r="F4191" s="22">
        <v>45140</v>
      </c>
      <c r="G4191" s="22">
        <v>52445</v>
      </c>
      <c r="H4191" s="34">
        <v>2000</v>
      </c>
    </row>
    <row r="4192" spans="2:8" s="31" customFormat="1" x14ac:dyDescent="0.2">
      <c r="B4192" s="27">
        <v>4189</v>
      </c>
      <c r="C4192" s="20" t="s">
        <v>7212</v>
      </c>
      <c r="D4192" s="20" t="s">
        <v>57</v>
      </c>
      <c r="E4192" s="20" t="s">
        <v>7213</v>
      </c>
      <c r="F4192" s="22">
        <v>45224</v>
      </c>
      <c r="G4192" s="22">
        <v>52529</v>
      </c>
      <c r="H4192" s="34">
        <v>2000</v>
      </c>
    </row>
    <row r="4193" spans="2:8" s="31" customFormat="1" x14ac:dyDescent="0.2">
      <c r="B4193" s="27">
        <v>4190</v>
      </c>
      <c r="C4193" s="20" t="s">
        <v>7541</v>
      </c>
      <c r="D4193" s="20" t="s">
        <v>57</v>
      </c>
      <c r="E4193" s="20" t="s">
        <v>7542</v>
      </c>
      <c r="F4193" s="22">
        <v>45315</v>
      </c>
      <c r="G4193" s="22">
        <v>52620</v>
      </c>
      <c r="H4193" s="34">
        <v>1000.7380000000001</v>
      </c>
    </row>
    <row r="4194" spans="2:8" s="31" customFormat="1" x14ac:dyDescent="0.2">
      <c r="B4194" s="27">
        <v>4191</v>
      </c>
      <c r="C4194" s="20" t="s">
        <v>7877</v>
      </c>
      <c r="D4194" s="20" t="s">
        <v>57</v>
      </c>
      <c r="E4194" s="20" t="s">
        <v>7878</v>
      </c>
      <c r="F4194" s="22">
        <v>45371</v>
      </c>
      <c r="G4194" s="22">
        <v>52676</v>
      </c>
      <c r="H4194" s="34">
        <v>2000</v>
      </c>
    </row>
    <row r="4195" spans="2:8" s="31" customFormat="1" x14ac:dyDescent="0.2">
      <c r="B4195" s="27">
        <v>4192</v>
      </c>
      <c r="C4195" s="20" t="s">
        <v>8052</v>
      </c>
      <c r="D4195" s="20" t="s">
        <v>57</v>
      </c>
      <c r="E4195" s="20" t="s">
        <v>8053</v>
      </c>
      <c r="F4195" s="22">
        <v>45414</v>
      </c>
      <c r="G4195" s="22">
        <v>52719</v>
      </c>
      <c r="H4195" s="34">
        <v>1000</v>
      </c>
    </row>
    <row r="4196" spans="2:8" s="31" customFormat="1" x14ac:dyDescent="0.2">
      <c r="B4196" s="27">
        <v>4193</v>
      </c>
      <c r="C4196" s="20" t="s">
        <v>8833</v>
      </c>
      <c r="D4196" s="20" t="s">
        <v>57</v>
      </c>
      <c r="E4196" s="20" t="s">
        <v>8834</v>
      </c>
      <c r="F4196" s="22">
        <v>45652</v>
      </c>
      <c r="G4196" s="22">
        <v>52957</v>
      </c>
      <c r="H4196" s="34">
        <v>1000</v>
      </c>
    </row>
    <row r="4197" spans="2:8" s="31" customFormat="1" x14ac:dyDescent="0.2">
      <c r="B4197" s="27">
        <v>4194</v>
      </c>
      <c r="C4197" s="20" t="s">
        <v>8965</v>
      </c>
      <c r="D4197" s="20" t="s">
        <v>57</v>
      </c>
      <c r="E4197" s="20" t="s">
        <v>8966</v>
      </c>
      <c r="F4197" s="22">
        <v>45686</v>
      </c>
      <c r="G4197" s="22">
        <v>52991</v>
      </c>
      <c r="H4197" s="34">
        <v>2000</v>
      </c>
    </row>
    <row r="4198" spans="2:8" s="31" customFormat="1" x14ac:dyDescent="0.2">
      <c r="B4198" s="27">
        <v>4195</v>
      </c>
      <c r="C4198" s="20" t="s">
        <v>9042</v>
      </c>
      <c r="D4198" s="20" t="s">
        <v>57</v>
      </c>
      <c r="E4198" s="20" t="s">
        <v>9043</v>
      </c>
      <c r="F4198" s="22">
        <v>45700</v>
      </c>
      <c r="G4198" s="22">
        <v>53005</v>
      </c>
      <c r="H4198" s="34">
        <v>1000</v>
      </c>
    </row>
    <row r="4199" spans="2:8" s="31" customFormat="1" x14ac:dyDescent="0.2">
      <c r="B4199" s="27">
        <v>4196</v>
      </c>
      <c r="C4199" s="20" t="s">
        <v>9278</v>
      </c>
      <c r="D4199" s="20" t="s">
        <v>57</v>
      </c>
      <c r="E4199" s="20" t="s">
        <v>9279</v>
      </c>
      <c r="F4199" s="22">
        <v>45735</v>
      </c>
      <c r="G4199" s="22">
        <v>53040</v>
      </c>
      <c r="H4199" s="34">
        <v>1000</v>
      </c>
    </row>
    <row r="4200" spans="2:8" s="31" customFormat="1" x14ac:dyDescent="0.2">
      <c r="B4200" s="27">
        <v>4197</v>
      </c>
      <c r="C4200" s="20" t="s">
        <v>9573</v>
      </c>
      <c r="D4200" s="20" t="s">
        <v>57</v>
      </c>
      <c r="E4200" s="20" t="s">
        <v>9574</v>
      </c>
      <c r="F4200" s="22">
        <v>45812</v>
      </c>
      <c r="G4200" s="22">
        <v>53117</v>
      </c>
      <c r="H4200" s="34">
        <f>1000+1000</f>
        <v>2000</v>
      </c>
    </row>
    <row r="4201" spans="2:8" s="31" customFormat="1" x14ac:dyDescent="0.2">
      <c r="B4201" s="27">
        <v>4198</v>
      </c>
      <c r="C4201" s="20" t="s">
        <v>4622</v>
      </c>
      <c r="D4201" s="20" t="s">
        <v>57</v>
      </c>
      <c r="E4201" s="20" t="s">
        <v>4623</v>
      </c>
      <c r="F4201" s="22">
        <v>44341</v>
      </c>
      <c r="G4201" s="22">
        <v>53472</v>
      </c>
      <c r="H4201" s="34">
        <f>1500+1000</f>
        <v>2500</v>
      </c>
    </row>
    <row r="4202" spans="2:8" s="31" customFormat="1" x14ac:dyDescent="0.2">
      <c r="B4202" s="27">
        <v>4199</v>
      </c>
      <c r="C4202" s="20" t="s">
        <v>4645</v>
      </c>
      <c r="D4202" s="20" t="s">
        <v>57</v>
      </c>
      <c r="E4202" s="20" t="s">
        <v>4646</v>
      </c>
      <c r="F4202" s="22">
        <v>44349</v>
      </c>
      <c r="G4202" s="22">
        <v>53480</v>
      </c>
      <c r="H4202" s="34">
        <v>1500</v>
      </c>
    </row>
    <row r="4203" spans="2:8" s="31" customFormat="1" x14ac:dyDescent="0.2">
      <c r="B4203" s="27">
        <v>4200</v>
      </c>
      <c r="C4203" s="20" t="s">
        <v>5117</v>
      </c>
      <c r="D4203" s="20" t="s">
        <v>57</v>
      </c>
      <c r="E4203" s="20" t="s">
        <v>5118</v>
      </c>
      <c r="F4203" s="22">
        <v>44531</v>
      </c>
      <c r="G4203" s="22">
        <v>53662</v>
      </c>
      <c r="H4203" s="34">
        <f>1000+1000+2000</f>
        <v>4000</v>
      </c>
    </row>
    <row r="4204" spans="2:8" s="31" customFormat="1" x14ac:dyDescent="0.2">
      <c r="B4204" s="27">
        <v>4201</v>
      </c>
      <c r="C4204" s="20" t="s">
        <v>5341</v>
      </c>
      <c r="D4204" s="20" t="s">
        <v>57</v>
      </c>
      <c r="E4204" s="20" t="s">
        <v>5342</v>
      </c>
      <c r="F4204" s="22">
        <v>44608</v>
      </c>
      <c r="G4204" s="22">
        <v>53739</v>
      </c>
      <c r="H4204" s="34">
        <f>1000+3000</f>
        <v>4000</v>
      </c>
    </row>
    <row r="4205" spans="2:8" s="31" customFormat="1" x14ac:dyDescent="0.2">
      <c r="B4205" s="27">
        <v>4202</v>
      </c>
      <c r="C4205" s="20" t="s">
        <v>5451</v>
      </c>
      <c r="D4205" s="20" t="s">
        <v>57</v>
      </c>
      <c r="E4205" s="20" t="s">
        <v>5452</v>
      </c>
      <c r="F4205" s="22">
        <v>44643</v>
      </c>
      <c r="G4205" s="22">
        <v>53774</v>
      </c>
      <c r="H4205" s="34">
        <v>1000</v>
      </c>
    </row>
    <row r="4206" spans="2:8" s="31" customFormat="1" x14ac:dyDescent="0.2">
      <c r="B4206" s="27">
        <v>4203</v>
      </c>
      <c r="C4206" s="20" t="s">
        <v>6088</v>
      </c>
      <c r="D4206" s="20" t="s">
        <v>57</v>
      </c>
      <c r="E4206" s="20" t="s">
        <v>6089</v>
      </c>
      <c r="F4206" s="22">
        <v>44888</v>
      </c>
      <c r="G4206" s="22">
        <v>54019</v>
      </c>
      <c r="H4206" s="34">
        <v>2000</v>
      </c>
    </row>
    <row r="4207" spans="2:8" s="31" customFormat="1" x14ac:dyDescent="0.2">
      <c r="B4207" s="27">
        <v>4204</v>
      </c>
      <c r="C4207" s="20" t="s">
        <v>3292</v>
      </c>
      <c r="D4207" s="20" t="s">
        <v>57</v>
      </c>
      <c r="E4207" s="20" t="s">
        <v>3293</v>
      </c>
      <c r="F4207" s="22">
        <v>43901</v>
      </c>
      <c r="G4207" s="22">
        <v>54858</v>
      </c>
      <c r="H4207" s="34">
        <f>1000+175+2000</f>
        <v>3175</v>
      </c>
    </row>
    <row r="4208" spans="2:8" s="31" customFormat="1" x14ac:dyDescent="0.2">
      <c r="B4208" s="27">
        <v>4205</v>
      </c>
      <c r="C4208" s="20" t="s">
        <v>3559</v>
      </c>
      <c r="D4208" s="20" t="s">
        <v>57</v>
      </c>
      <c r="E4208" s="20" t="s">
        <v>3560</v>
      </c>
      <c r="F4208" s="22">
        <v>43992</v>
      </c>
      <c r="G4208" s="22">
        <v>54949</v>
      </c>
      <c r="H4208" s="34">
        <v>1250</v>
      </c>
    </row>
    <row r="4209" spans="2:8" s="31" customFormat="1" x14ac:dyDescent="0.2">
      <c r="B4209" s="27">
        <v>4206</v>
      </c>
      <c r="C4209" s="20" t="s">
        <v>3575</v>
      </c>
      <c r="D4209" s="20" t="s">
        <v>57</v>
      </c>
      <c r="E4209" s="20" t="s">
        <v>3576</v>
      </c>
      <c r="F4209" s="22">
        <v>43999</v>
      </c>
      <c r="G4209" s="22">
        <v>54956</v>
      </c>
      <c r="H4209" s="34">
        <v>1250</v>
      </c>
    </row>
    <row r="4210" spans="2:8" s="31" customFormat="1" x14ac:dyDescent="0.2">
      <c r="B4210" s="27">
        <v>4207</v>
      </c>
      <c r="C4210" s="20" t="s">
        <v>3587</v>
      </c>
      <c r="D4210" s="20" t="s">
        <v>57</v>
      </c>
      <c r="E4210" s="20" t="s">
        <v>3588</v>
      </c>
      <c r="F4210" s="22">
        <v>44006</v>
      </c>
      <c r="G4210" s="22">
        <v>54963</v>
      </c>
      <c r="H4210" s="34">
        <v>1250</v>
      </c>
    </row>
    <row r="4211" spans="2:8" s="31" customFormat="1" x14ac:dyDescent="0.2">
      <c r="B4211" s="27">
        <v>4208</v>
      </c>
      <c r="C4211" s="20" t="s">
        <v>3659</v>
      </c>
      <c r="D4211" s="20" t="s">
        <v>57</v>
      </c>
      <c r="E4211" s="20" t="s">
        <v>3660</v>
      </c>
      <c r="F4211" s="22">
        <v>44034</v>
      </c>
      <c r="G4211" s="22">
        <v>54991</v>
      </c>
      <c r="H4211" s="34">
        <f>1250+1000+1250+1500+1500</f>
        <v>6500</v>
      </c>
    </row>
    <row r="4212" spans="2:8" s="31" customFormat="1" x14ac:dyDescent="0.2">
      <c r="B4212" s="27">
        <v>4209</v>
      </c>
      <c r="C4212" s="20" t="s">
        <v>3733</v>
      </c>
      <c r="D4212" s="20" t="s">
        <v>57</v>
      </c>
      <c r="E4212" s="20" t="s">
        <v>3734</v>
      </c>
      <c r="F4212" s="22">
        <v>44062</v>
      </c>
      <c r="G4212" s="22">
        <v>55019</v>
      </c>
      <c r="H4212" s="34">
        <f>1250+2000</f>
        <v>3250</v>
      </c>
    </row>
    <row r="4213" spans="2:8" s="31" customFormat="1" x14ac:dyDescent="0.2">
      <c r="B4213" s="27">
        <v>4210</v>
      </c>
      <c r="C4213" s="20" t="s">
        <v>4306</v>
      </c>
      <c r="D4213" s="20" t="s">
        <v>57</v>
      </c>
      <c r="E4213" s="20" t="s">
        <v>4307</v>
      </c>
      <c r="F4213" s="22">
        <v>44230</v>
      </c>
      <c r="G4213" s="22">
        <v>55187</v>
      </c>
      <c r="H4213" s="34">
        <v>2500</v>
      </c>
    </row>
    <row r="4214" spans="2:8" s="31" customFormat="1" x14ac:dyDescent="0.2">
      <c r="B4214" s="27">
        <v>4211</v>
      </c>
      <c r="C4214" s="20" t="s">
        <v>4599</v>
      </c>
      <c r="D4214" s="20" t="s">
        <v>57</v>
      </c>
      <c r="E4214" s="20" t="s">
        <v>4600</v>
      </c>
      <c r="F4214" s="22">
        <v>44335</v>
      </c>
      <c r="G4214" s="22">
        <v>55292</v>
      </c>
      <c r="H4214" s="34">
        <f>1500+1000+1000</f>
        <v>3500</v>
      </c>
    </row>
    <row r="4215" spans="2:8" s="31" customFormat="1" x14ac:dyDescent="0.2">
      <c r="B4215" s="27">
        <v>4212</v>
      </c>
      <c r="C4215" s="20" t="s">
        <v>4647</v>
      </c>
      <c r="D4215" s="20" t="s">
        <v>57</v>
      </c>
      <c r="E4215" s="20" t="s">
        <v>4648</v>
      </c>
      <c r="F4215" s="22">
        <v>44349</v>
      </c>
      <c r="G4215" s="22">
        <v>55306</v>
      </c>
      <c r="H4215" s="34">
        <f>1500+1500+3000</f>
        <v>6000</v>
      </c>
    </row>
    <row r="4216" spans="2:8" s="31" customFormat="1" x14ac:dyDescent="0.2">
      <c r="B4216" s="27">
        <v>4213</v>
      </c>
      <c r="C4216" s="20" t="s">
        <v>4802</v>
      </c>
      <c r="D4216" s="20" t="s">
        <v>57</v>
      </c>
      <c r="E4216" s="20" t="s">
        <v>4803</v>
      </c>
      <c r="F4216" s="22">
        <v>44397</v>
      </c>
      <c r="G4216" s="22">
        <v>55354</v>
      </c>
      <c r="H4216" s="34">
        <v>1000</v>
      </c>
    </row>
    <row r="4217" spans="2:8" s="31" customFormat="1" x14ac:dyDescent="0.2">
      <c r="B4217" s="27">
        <v>4214</v>
      </c>
      <c r="C4217" s="20" t="s">
        <v>5297</v>
      </c>
      <c r="D4217" s="20" t="s">
        <v>57</v>
      </c>
      <c r="E4217" s="20" t="s">
        <v>5298</v>
      </c>
      <c r="F4217" s="22">
        <v>44594</v>
      </c>
      <c r="G4217" s="22">
        <v>55551</v>
      </c>
      <c r="H4217" s="34">
        <f>1500+1500</f>
        <v>3000</v>
      </c>
    </row>
    <row r="4218" spans="2:8" s="31" customFormat="1" x14ac:dyDescent="0.2">
      <c r="B4218" s="27">
        <v>4215</v>
      </c>
      <c r="C4218" s="20" t="s">
        <v>5410</v>
      </c>
      <c r="D4218" s="20" t="s">
        <v>57</v>
      </c>
      <c r="E4218" s="20" t="s">
        <v>5298</v>
      </c>
      <c r="F4218" s="22">
        <v>44629</v>
      </c>
      <c r="G4218" s="22">
        <v>55587</v>
      </c>
      <c r="H4218" s="34">
        <f>1000+2000+3000</f>
        <v>6000</v>
      </c>
    </row>
    <row r="4219" spans="2:8" s="31" customFormat="1" x14ac:dyDescent="0.2">
      <c r="B4219" s="27">
        <v>4216</v>
      </c>
      <c r="C4219" s="20" t="s">
        <v>5426</v>
      </c>
      <c r="D4219" s="20" t="s">
        <v>57</v>
      </c>
      <c r="E4219" s="20" t="s">
        <v>5427</v>
      </c>
      <c r="F4219" s="22">
        <v>44636</v>
      </c>
      <c r="G4219" s="22">
        <v>55594</v>
      </c>
      <c r="H4219" s="34">
        <v>1000</v>
      </c>
    </row>
    <row r="4220" spans="2:8" s="31" customFormat="1" x14ac:dyDescent="0.2">
      <c r="B4220" s="27">
        <v>4217</v>
      </c>
      <c r="C4220" s="20" t="s">
        <v>5622</v>
      </c>
      <c r="D4220" s="20" t="s">
        <v>57</v>
      </c>
      <c r="E4220" s="20" t="s">
        <v>5623</v>
      </c>
      <c r="F4220" s="22">
        <v>44734</v>
      </c>
      <c r="G4220" s="22">
        <v>55692</v>
      </c>
      <c r="H4220" s="34">
        <v>1000</v>
      </c>
    </row>
    <row r="4221" spans="2:8" s="31" customFormat="1" x14ac:dyDescent="0.2">
      <c r="B4221" s="27">
        <v>4218</v>
      </c>
      <c r="C4221" s="20" t="s">
        <v>5650</v>
      </c>
      <c r="D4221" s="20" t="s">
        <v>57</v>
      </c>
      <c r="E4221" s="20" t="s">
        <v>5651</v>
      </c>
      <c r="F4221" s="22">
        <v>44741</v>
      </c>
      <c r="G4221" s="22">
        <v>55699</v>
      </c>
      <c r="H4221" s="34">
        <v>2000</v>
      </c>
    </row>
    <row r="4222" spans="2:8" s="31" customFormat="1" x14ac:dyDescent="0.2">
      <c r="B4222" s="27">
        <v>4219</v>
      </c>
      <c r="C4222" s="20" t="s">
        <v>6319</v>
      </c>
      <c r="D4222" s="20" t="s">
        <v>57</v>
      </c>
      <c r="E4222" s="20" t="s">
        <v>6320</v>
      </c>
      <c r="F4222" s="22">
        <v>44958</v>
      </c>
      <c r="G4222" s="22">
        <v>55916</v>
      </c>
      <c r="H4222" s="34">
        <v>2000</v>
      </c>
    </row>
    <row r="4223" spans="2:8" s="31" customFormat="1" x14ac:dyDescent="0.2">
      <c r="B4223" s="27">
        <v>4220</v>
      </c>
      <c r="C4223" s="20" t="s">
        <v>6342</v>
      </c>
      <c r="D4223" s="20" t="s">
        <v>57</v>
      </c>
      <c r="E4223" s="20" t="s">
        <v>6343</v>
      </c>
      <c r="F4223" s="22">
        <v>44965</v>
      </c>
      <c r="G4223" s="22">
        <v>55923</v>
      </c>
      <c r="H4223" s="34">
        <v>3000</v>
      </c>
    </row>
    <row r="4224" spans="2:8" s="31" customFormat="1" x14ac:dyDescent="0.2">
      <c r="B4224" s="27">
        <v>4221</v>
      </c>
      <c r="C4224" s="20" t="s">
        <v>6392</v>
      </c>
      <c r="D4224" s="20" t="s">
        <v>57</v>
      </c>
      <c r="E4224" s="20" t="s">
        <v>6393</v>
      </c>
      <c r="F4224" s="22">
        <v>44979</v>
      </c>
      <c r="G4224" s="22">
        <v>55937</v>
      </c>
      <c r="H4224" s="34">
        <v>2000</v>
      </c>
    </row>
    <row r="4225" spans="2:8" s="31" customFormat="1" x14ac:dyDescent="0.2">
      <c r="B4225" s="27">
        <v>4222</v>
      </c>
      <c r="C4225" s="20" t="s">
        <v>6420</v>
      </c>
      <c r="D4225" s="20" t="s">
        <v>57</v>
      </c>
      <c r="E4225" s="20" t="s">
        <v>6421</v>
      </c>
      <c r="F4225" s="22">
        <v>44986</v>
      </c>
      <c r="G4225" s="22">
        <v>55944</v>
      </c>
      <c r="H4225" s="34">
        <v>3000</v>
      </c>
    </row>
    <row r="4226" spans="2:8" s="31" customFormat="1" x14ac:dyDescent="0.2">
      <c r="B4226" s="27">
        <v>4223</v>
      </c>
      <c r="C4226" s="20" t="s">
        <v>6446</v>
      </c>
      <c r="D4226" s="20" t="s">
        <v>57</v>
      </c>
      <c r="E4226" s="20" t="s">
        <v>6447</v>
      </c>
      <c r="F4226" s="22">
        <v>44993</v>
      </c>
      <c r="G4226" s="22">
        <v>55951</v>
      </c>
      <c r="H4226" s="34">
        <v>3000</v>
      </c>
    </row>
    <row r="4227" spans="2:8" s="31" customFormat="1" x14ac:dyDescent="0.2">
      <c r="B4227" s="27">
        <v>4224</v>
      </c>
      <c r="C4227" s="20" t="s">
        <v>6484</v>
      </c>
      <c r="D4227" s="20" t="s">
        <v>57</v>
      </c>
      <c r="E4227" s="20" t="s">
        <v>6485</v>
      </c>
      <c r="F4227" s="22">
        <v>45000</v>
      </c>
      <c r="G4227" s="22">
        <v>55958</v>
      </c>
      <c r="H4227" s="34">
        <v>3000</v>
      </c>
    </row>
    <row r="4228" spans="2:8" s="31" customFormat="1" x14ac:dyDescent="0.2">
      <c r="B4228" s="27">
        <v>4225</v>
      </c>
      <c r="C4228" s="20" t="s">
        <v>6571</v>
      </c>
      <c r="D4228" s="20" t="s">
        <v>57</v>
      </c>
      <c r="E4228" s="20" t="s">
        <v>6572</v>
      </c>
      <c r="F4228" s="22">
        <v>45014</v>
      </c>
      <c r="G4228" s="22">
        <v>55972</v>
      </c>
      <c r="H4228" s="34">
        <v>2000</v>
      </c>
    </row>
    <row r="4229" spans="2:8" s="31" customFormat="1" x14ac:dyDescent="0.2">
      <c r="B4229" s="27">
        <v>4226</v>
      </c>
      <c r="C4229" s="20" t="s">
        <v>6728</v>
      </c>
      <c r="D4229" s="20" t="s">
        <v>57</v>
      </c>
      <c r="E4229" s="20" t="s">
        <v>6729</v>
      </c>
      <c r="F4229" s="22">
        <v>45077</v>
      </c>
      <c r="G4229" s="22">
        <v>56035</v>
      </c>
      <c r="H4229" s="34">
        <v>2000</v>
      </c>
    </row>
    <row r="4230" spans="2:8" s="31" customFormat="1" x14ac:dyDescent="0.2">
      <c r="B4230" s="27">
        <v>4227</v>
      </c>
      <c r="C4230" s="20" t="s">
        <v>6758</v>
      </c>
      <c r="D4230" s="20" t="s">
        <v>57</v>
      </c>
      <c r="E4230" s="20" t="s">
        <v>6759</v>
      </c>
      <c r="F4230" s="22">
        <v>45084</v>
      </c>
      <c r="G4230" s="22">
        <v>56042</v>
      </c>
      <c r="H4230" s="34">
        <v>2000</v>
      </c>
    </row>
    <row r="4231" spans="2:8" s="31" customFormat="1" x14ac:dyDescent="0.2">
      <c r="B4231" s="27">
        <v>4228</v>
      </c>
      <c r="C4231" s="20" t="s">
        <v>6832</v>
      </c>
      <c r="D4231" s="20" t="s">
        <v>57</v>
      </c>
      <c r="E4231" s="20" t="s">
        <v>6833</v>
      </c>
      <c r="F4231" s="22">
        <v>45105</v>
      </c>
      <c r="G4231" s="22">
        <v>56063</v>
      </c>
      <c r="H4231" s="34">
        <v>2000</v>
      </c>
    </row>
    <row r="4232" spans="2:8" s="31" customFormat="1" x14ac:dyDescent="0.2">
      <c r="B4232" s="27">
        <v>4229</v>
      </c>
      <c r="C4232" s="20" t="s">
        <v>6933</v>
      </c>
      <c r="D4232" s="20" t="s">
        <v>57</v>
      </c>
      <c r="E4232" s="20" t="s">
        <v>6934</v>
      </c>
      <c r="F4232" s="22">
        <v>45140</v>
      </c>
      <c r="G4232" s="22">
        <v>56098</v>
      </c>
      <c r="H4232" s="34">
        <v>2000</v>
      </c>
    </row>
    <row r="4233" spans="2:8" s="31" customFormat="1" x14ac:dyDescent="0.2">
      <c r="B4233" s="27">
        <v>4230</v>
      </c>
      <c r="C4233" s="20" t="s">
        <v>7105</v>
      </c>
      <c r="D4233" s="20" t="s">
        <v>57</v>
      </c>
      <c r="E4233" s="20" t="s">
        <v>6934</v>
      </c>
      <c r="F4233" s="22">
        <v>45196</v>
      </c>
      <c r="G4233" s="22">
        <v>56154</v>
      </c>
      <c r="H4233" s="34">
        <v>3000</v>
      </c>
    </row>
    <row r="4234" spans="2:8" s="31" customFormat="1" x14ac:dyDescent="0.2">
      <c r="B4234" s="27">
        <v>4231</v>
      </c>
      <c r="C4234" s="20" t="s">
        <v>7155</v>
      </c>
      <c r="D4234" s="20" t="s">
        <v>57</v>
      </c>
      <c r="E4234" s="20" t="s">
        <v>7156</v>
      </c>
      <c r="F4234" s="22">
        <v>45210</v>
      </c>
      <c r="G4234" s="22">
        <v>56168</v>
      </c>
      <c r="H4234" s="34">
        <v>2000</v>
      </c>
    </row>
    <row r="4235" spans="2:8" s="31" customFormat="1" x14ac:dyDescent="0.2">
      <c r="B4235" s="27">
        <v>4232</v>
      </c>
      <c r="C4235" s="20" t="s">
        <v>7454</v>
      </c>
      <c r="D4235" s="20" t="s">
        <v>57</v>
      </c>
      <c r="E4235" s="20" t="s">
        <v>6421</v>
      </c>
      <c r="F4235" s="22">
        <v>45287</v>
      </c>
      <c r="G4235" s="22">
        <v>56245</v>
      </c>
      <c r="H4235" s="34">
        <v>3000</v>
      </c>
    </row>
    <row r="4236" spans="2:8" s="31" customFormat="1" x14ac:dyDescent="0.2">
      <c r="B4236" s="27">
        <v>4233</v>
      </c>
      <c r="C4236" s="20" t="s">
        <v>7531</v>
      </c>
      <c r="D4236" s="20" t="s">
        <v>57</v>
      </c>
      <c r="E4236" s="20" t="s">
        <v>7532</v>
      </c>
      <c r="F4236" s="22">
        <v>45308</v>
      </c>
      <c r="G4236" s="22">
        <v>56266</v>
      </c>
      <c r="H4236" s="34">
        <v>2000</v>
      </c>
    </row>
    <row r="4237" spans="2:8" s="31" customFormat="1" x14ac:dyDescent="0.2">
      <c r="B4237" s="27">
        <v>4234</v>
      </c>
      <c r="C4237" s="20" t="s">
        <v>7543</v>
      </c>
      <c r="D4237" s="20" t="s">
        <v>57</v>
      </c>
      <c r="E4237" s="20" t="s">
        <v>7544</v>
      </c>
      <c r="F4237" s="22">
        <v>45315</v>
      </c>
      <c r="G4237" s="22">
        <v>56273</v>
      </c>
      <c r="H4237" s="34">
        <v>2000</v>
      </c>
    </row>
    <row r="4238" spans="2:8" s="31" customFormat="1" x14ac:dyDescent="0.2">
      <c r="B4238" s="27">
        <v>4235</v>
      </c>
      <c r="C4238" s="20" t="s">
        <v>7602</v>
      </c>
      <c r="D4238" s="20" t="s">
        <v>57</v>
      </c>
      <c r="E4238" s="20" t="s">
        <v>7603</v>
      </c>
      <c r="F4238" s="22">
        <v>45322</v>
      </c>
      <c r="G4238" s="22">
        <v>56280</v>
      </c>
      <c r="H4238" s="34">
        <v>1000</v>
      </c>
    </row>
    <row r="4239" spans="2:8" s="31" customFormat="1" x14ac:dyDescent="0.2">
      <c r="B4239" s="27">
        <v>4236</v>
      </c>
      <c r="C4239" s="20" t="s">
        <v>7777</v>
      </c>
      <c r="D4239" s="20" t="s">
        <v>57</v>
      </c>
      <c r="E4239" s="20" t="s">
        <v>7778</v>
      </c>
      <c r="F4239" s="22">
        <v>45357</v>
      </c>
      <c r="G4239" s="22">
        <v>56314</v>
      </c>
      <c r="H4239" s="34">
        <v>2000</v>
      </c>
    </row>
    <row r="4240" spans="2:8" s="31" customFormat="1" x14ac:dyDescent="0.2">
      <c r="B4240" s="27">
        <v>4237</v>
      </c>
      <c r="C4240" s="20" t="s">
        <v>7817</v>
      </c>
      <c r="D4240" s="20" t="s">
        <v>57</v>
      </c>
      <c r="E4240" s="20" t="s">
        <v>7818</v>
      </c>
      <c r="F4240" s="22">
        <v>45364</v>
      </c>
      <c r="G4240" s="22">
        <v>56321</v>
      </c>
      <c r="H4240" s="34">
        <v>2000</v>
      </c>
    </row>
    <row r="4241" spans="2:8" s="31" customFormat="1" x14ac:dyDescent="0.2">
      <c r="B4241" s="27">
        <v>4238</v>
      </c>
      <c r="C4241" s="20" t="s">
        <v>7879</v>
      </c>
      <c r="D4241" s="20" t="s">
        <v>57</v>
      </c>
      <c r="E4241" s="20" t="s">
        <v>7880</v>
      </c>
      <c r="F4241" s="22">
        <v>45371</v>
      </c>
      <c r="G4241" s="22">
        <v>56328</v>
      </c>
      <c r="H4241" s="34">
        <v>2000</v>
      </c>
    </row>
    <row r="4242" spans="2:8" s="31" customFormat="1" x14ac:dyDescent="0.2">
      <c r="B4242" s="27">
        <v>4239</v>
      </c>
      <c r="C4242" s="20" t="s">
        <v>7953</v>
      </c>
      <c r="D4242" s="20" t="s">
        <v>57</v>
      </c>
      <c r="E4242" s="20" t="s">
        <v>7954</v>
      </c>
      <c r="F4242" s="22">
        <v>45378</v>
      </c>
      <c r="G4242" s="22">
        <v>56335</v>
      </c>
      <c r="H4242" s="34">
        <v>4000</v>
      </c>
    </row>
    <row r="4243" spans="2:8" s="31" customFormat="1" x14ac:dyDescent="0.2">
      <c r="B4243" s="27">
        <v>4240</v>
      </c>
      <c r="C4243" s="20" t="s">
        <v>8209</v>
      </c>
      <c r="D4243" s="20" t="s">
        <v>57</v>
      </c>
      <c r="E4243" s="20" t="s">
        <v>8210</v>
      </c>
      <c r="F4243" s="22">
        <v>45469</v>
      </c>
      <c r="G4243" s="22">
        <v>56426</v>
      </c>
      <c r="H4243" s="34">
        <v>3000</v>
      </c>
    </row>
    <row r="4244" spans="2:8" s="31" customFormat="1" x14ac:dyDescent="0.2">
      <c r="B4244" s="27">
        <v>4241</v>
      </c>
      <c r="C4244" s="20" t="s">
        <v>8254</v>
      </c>
      <c r="D4244" s="20" t="s">
        <v>57</v>
      </c>
      <c r="E4244" s="20" t="s">
        <v>8255</v>
      </c>
      <c r="F4244" s="22">
        <v>45483</v>
      </c>
      <c r="G4244" s="22">
        <v>56440</v>
      </c>
      <c r="H4244" s="34">
        <v>2000</v>
      </c>
    </row>
    <row r="4245" spans="2:8" s="31" customFormat="1" x14ac:dyDescent="0.2">
      <c r="B4245" s="27">
        <v>4242</v>
      </c>
      <c r="C4245" s="20" t="s">
        <v>8322</v>
      </c>
      <c r="D4245" s="20" t="s">
        <v>57</v>
      </c>
      <c r="E4245" s="20" t="s">
        <v>8323</v>
      </c>
      <c r="F4245" s="22">
        <v>45504</v>
      </c>
      <c r="G4245" s="22">
        <v>56461</v>
      </c>
      <c r="H4245" s="34">
        <v>3000</v>
      </c>
    </row>
    <row r="4246" spans="2:8" s="31" customFormat="1" x14ac:dyDescent="0.2">
      <c r="B4246" s="27">
        <v>4243</v>
      </c>
      <c r="C4246" s="20" t="s">
        <v>8447</v>
      </c>
      <c r="D4246" s="20" t="s">
        <v>57</v>
      </c>
      <c r="E4246" s="20" t="s">
        <v>8448</v>
      </c>
      <c r="F4246" s="22">
        <v>45532</v>
      </c>
      <c r="G4246" s="22">
        <v>56489</v>
      </c>
      <c r="H4246" s="34">
        <v>3000</v>
      </c>
    </row>
    <row r="4247" spans="2:8" s="31" customFormat="1" x14ac:dyDescent="0.2">
      <c r="B4247" s="27">
        <v>4244</v>
      </c>
      <c r="C4247" s="20" t="s">
        <v>8498</v>
      </c>
      <c r="D4247" s="20" t="s">
        <v>57</v>
      </c>
      <c r="E4247" s="20" t="s">
        <v>8448</v>
      </c>
      <c r="F4247" s="22">
        <v>45546</v>
      </c>
      <c r="G4247" s="22">
        <v>56503</v>
      </c>
      <c r="H4247" s="34">
        <f>1000+2000</f>
        <v>3000</v>
      </c>
    </row>
    <row r="4248" spans="2:8" s="31" customFormat="1" x14ac:dyDescent="0.2">
      <c r="B4248" s="27">
        <v>4245</v>
      </c>
      <c r="C4248" s="20" t="s">
        <v>8658</v>
      </c>
      <c r="D4248" s="20" t="s">
        <v>57</v>
      </c>
      <c r="E4248" s="20" t="s">
        <v>8659</v>
      </c>
      <c r="F4248" s="22">
        <v>45595</v>
      </c>
      <c r="G4248" s="22">
        <v>56552</v>
      </c>
      <c r="H4248" s="34">
        <v>2000</v>
      </c>
    </row>
    <row r="4249" spans="2:8" s="31" customFormat="1" x14ac:dyDescent="0.2">
      <c r="B4249" s="27">
        <v>4246</v>
      </c>
      <c r="C4249" s="20" t="s">
        <v>8731</v>
      </c>
      <c r="D4249" s="20" t="s">
        <v>57</v>
      </c>
      <c r="E4249" s="20" t="s">
        <v>8659</v>
      </c>
      <c r="F4249" s="22">
        <v>45623</v>
      </c>
      <c r="G4249" s="22">
        <v>56580</v>
      </c>
      <c r="H4249" s="34">
        <v>1000</v>
      </c>
    </row>
    <row r="4250" spans="2:8" s="31" customFormat="1" x14ac:dyDescent="0.2">
      <c r="B4250" s="27">
        <v>4247</v>
      </c>
      <c r="C4250" s="20" t="s">
        <v>2991</v>
      </c>
      <c r="D4250" s="20" t="s">
        <v>57</v>
      </c>
      <c r="E4250" s="20" t="s">
        <v>2992</v>
      </c>
      <c r="F4250" s="22">
        <v>43803</v>
      </c>
      <c r="G4250" s="22">
        <v>56587</v>
      </c>
      <c r="H4250" s="34">
        <v>2000</v>
      </c>
    </row>
    <row r="4251" spans="2:8" s="31" customFormat="1" x14ac:dyDescent="0.2">
      <c r="B4251" s="27">
        <v>4248</v>
      </c>
      <c r="C4251" s="20" t="s">
        <v>8803</v>
      </c>
      <c r="D4251" s="20" t="s">
        <v>57</v>
      </c>
      <c r="E4251" s="20" t="s">
        <v>8804</v>
      </c>
      <c r="F4251" s="22">
        <v>45644</v>
      </c>
      <c r="G4251" s="22">
        <v>56601</v>
      </c>
      <c r="H4251" s="34">
        <f>1000+2000</f>
        <v>3000</v>
      </c>
    </row>
    <row r="4252" spans="2:8" s="31" customFormat="1" x14ac:dyDescent="0.2">
      <c r="B4252" s="27">
        <v>4249</v>
      </c>
      <c r="C4252" s="20" t="s">
        <v>8890</v>
      </c>
      <c r="D4252" s="20" t="s">
        <v>57</v>
      </c>
      <c r="E4252" s="20" t="s">
        <v>8891</v>
      </c>
      <c r="F4252" s="22">
        <v>45665</v>
      </c>
      <c r="G4252" s="22">
        <v>56622</v>
      </c>
      <c r="H4252" s="34">
        <v>2000</v>
      </c>
    </row>
    <row r="4253" spans="2:8" s="31" customFormat="1" x14ac:dyDescent="0.2">
      <c r="B4253" s="27">
        <v>4250</v>
      </c>
      <c r="C4253" s="20" t="s">
        <v>8938</v>
      </c>
      <c r="D4253" s="20" t="s">
        <v>57</v>
      </c>
      <c r="E4253" s="20" t="s">
        <v>8939</v>
      </c>
      <c r="F4253" s="22">
        <v>45679</v>
      </c>
      <c r="G4253" s="22">
        <v>56636</v>
      </c>
      <c r="H4253" s="34">
        <f>2000+2000</f>
        <v>4000</v>
      </c>
    </row>
    <row r="4254" spans="2:8" s="31" customFormat="1" x14ac:dyDescent="0.2">
      <c r="B4254" s="27">
        <v>4251</v>
      </c>
      <c r="C4254" s="20" t="s">
        <v>9011</v>
      </c>
      <c r="D4254" s="20" t="s">
        <v>57</v>
      </c>
      <c r="E4254" s="20" t="s">
        <v>9012</v>
      </c>
      <c r="F4254" s="22">
        <v>45693</v>
      </c>
      <c r="G4254" s="22">
        <v>56650</v>
      </c>
      <c r="H4254" s="34">
        <v>2000</v>
      </c>
    </row>
    <row r="4255" spans="2:8" s="31" customFormat="1" x14ac:dyDescent="0.2">
      <c r="B4255" s="27">
        <v>4252</v>
      </c>
      <c r="C4255" s="20" t="s">
        <v>9044</v>
      </c>
      <c r="D4255" s="20" t="s">
        <v>57</v>
      </c>
      <c r="E4255" s="20" t="s">
        <v>9012</v>
      </c>
      <c r="F4255" s="22">
        <v>45700</v>
      </c>
      <c r="G4255" s="22">
        <v>56657</v>
      </c>
      <c r="H4255" s="34">
        <f>1000+2000</f>
        <v>3000</v>
      </c>
    </row>
    <row r="4256" spans="2:8" s="31" customFormat="1" x14ac:dyDescent="0.2">
      <c r="B4256" s="27">
        <v>4253</v>
      </c>
      <c r="C4256" s="20" t="s">
        <v>9119</v>
      </c>
      <c r="D4256" s="20" t="s">
        <v>57</v>
      </c>
      <c r="E4256" s="20" t="s">
        <v>9120</v>
      </c>
      <c r="F4256" s="22">
        <v>45715</v>
      </c>
      <c r="G4256" s="22">
        <v>56672</v>
      </c>
      <c r="H4256" s="34">
        <f>2000+1000</f>
        <v>3000</v>
      </c>
    </row>
    <row r="4257" spans="2:8" s="31" customFormat="1" x14ac:dyDescent="0.2">
      <c r="B4257" s="27">
        <v>4254</v>
      </c>
      <c r="C4257" s="20" t="s">
        <v>9175</v>
      </c>
      <c r="D4257" s="20" t="s">
        <v>57</v>
      </c>
      <c r="E4257" s="20" t="s">
        <v>9176</v>
      </c>
      <c r="F4257" s="22">
        <v>45721</v>
      </c>
      <c r="G4257" s="22">
        <v>56678</v>
      </c>
      <c r="H4257" s="34">
        <v>1000</v>
      </c>
    </row>
    <row r="4258" spans="2:8" s="31" customFormat="1" x14ac:dyDescent="0.2">
      <c r="B4258" s="27">
        <v>4255</v>
      </c>
      <c r="C4258" s="20" t="s">
        <v>9228</v>
      </c>
      <c r="D4258" s="20" t="s">
        <v>57</v>
      </c>
      <c r="E4258" s="20" t="s">
        <v>9229</v>
      </c>
      <c r="F4258" s="22">
        <v>45728</v>
      </c>
      <c r="G4258" s="22">
        <v>56685</v>
      </c>
      <c r="H4258" s="34">
        <v>1000</v>
      </c>
    </row>
    <row r="4259" spans="2:8" s="31" customFormat="1" x14ac:dyDescent="0.2">
      <c r="B4259" s="27">
        <v>4256</v>
      </c>
      <c r="C4259" s="20" t="s">
        <v>9280</v>
      </c>
      <c r="D4259" s="20" t="s">
        <v>57</v>
      </c>
      <c r="E4259" s="20" t="s">
        <v>9012</v>
      </c>
      <c r="F4259" s="22">
        <v>45735</v>
      </c>
      <c r="G4259" s="22">
        <v>56692</v>
      </c>
      <c r="H4259" s="34">
        <v>1000</v>
      </c>
    </row>
    <row r="4260" spans="2:8" s="31" customFormat="1" x14ac:dyDescent="0.2">
      <c r="B4260" s="27">
        <v>4257</v>
      </c>
      <c r="C4260" s="20" t="s">
        <v>9439</v>
      </c>
      <c r="D4260" s="20" t="s">
        <v>57</v>
      </c>
      <c r="E4260" s="20" t="s">
        <v>9440</v>
      </c>
      <c r="F4260" s="22">
        <v>45777</v>
      </c>
      <c r="G4260" s="22">
        <v>56734</v>
      </c>
      <c r="H4260" s="34">
        <f>1000+1000</f>
        <v>2000</v>
      </c>
    </row>
    <row r="4261" spans="2:8" s="31" customFormat="1" x14ac:dyDescent="0.2">
      <c r="B4261" s="27">
        <v>4258</v>
      </c>
      <c r="C4261" s="20" t="s">
        <v>9575</v>
      </c>
      <c r="D4261" s="20" t="s">
        <v>57</v>
      </c>
      <c r="E4261" s="20" t="s">
        <v>9576</v>
      </c>
      <c r="F4261" s="22">
        <v>45812</v>
      </c>
      <c r="G4261" s="22">
        <v>56769</v>
      </c>
      <c r="H4261" s="34">
        <f>2000+1000</f>
        <v>3000</v>
      </c>
    </row>
    <row r="4262" spans="2:8" s="31" customFormat="1" x14ac:dyDescent="0.2">
      <c r="B4262" s="27">
        <v>4259</v>
      </c>
      <c r="C4262" s="20" t="s">
        <v>9649</v>
      </c>
      <c r="D4262" s="20" t="s">
        <v>57</v>
      </c>
      <c r="E4262" s="20" t="s">
        <v>9650</v>
      </c>
      <c r="F4262" s="22">
        <v>45833</v>
      </c>
      <c r="G4262" s="22">
        <v>56790</v>
      </c>
      <c r="H4262" s="34">
        <v>2000</v>
      </c>
    </row>
    <row r="4263" spans="2:8" s="31" customFormat="1" x14ac:dyDescent="0.2">
      <c r="B4263" s="27">
        <v>4260</v>
      </c>
      <c r="C4263" s="20" t="s">
        <v>3601</v>
      </c>
      <c r="D4263" s="20" t="s">
        <v>57</v>
      </c>
      <c r="E4263" s="20" t="s">
        <v>3602</v>
      </c>
      <c r="F4263" s="22">
        <v>44013</v>
      </c>
      <c r="G4263" s="22">
        <v>56796</v>
      </c>
      <c r="H4263" s="34">
        <v>1250</v>
      </c>
    </row>
    <row r="4264" spans="2:8" s="31" customFormat="1" x14ac:dyDescent="0.2">
      <c r="B4264" s="27">
        <v>4261</v>
      </c>
      <c r="C4264" s="20" t="s">
        <v>3627</v>
      </c>
      <c r="D4264" s="20" t="s">
        <v>57</v>
      </c>
      <c r="E4264" s="20" t="s">
        <v>3628</v>
      </c>
      <c r="F4264" s="22">
        <v>44020</v>
      </c>
      <c r="G4264" s="22">
        <v>56803</v>
      </c>
      <c r="H4264" s="34">
        <f>1250+1500+1500+1500</f>
        <v>5750</v>
      </c>
    </row>
    <row r="4265" spans="2:8" s="31" customFormat="1" x14ac:dyDescent="0.2">
      <c r="B4265" s="27">
        <v>4262</v>
      </c>
      <c r="C4265" s="21" t="s">
        <v>9753</v>
      </c>
      <c r="D4265" s="21" t="s">
        <v>57</v>
      </c>
      <c r="E4265" s="21" t="s">
        <v>9754</v>
      </c>
      <c r="F4265" s="23">
        <v>45861</v>
      </c>
      <c r="G4265" s="23">
        <v>56818</v>
      </c>
      <c r="H4265" s="35">
        <f>1000+1000+1000</f>
        <v>3000</v>
      </c>
    </row>
    <row r="4266" spans="2:8" s="31" customFormat="1" x14ac:dyDescent="0.2">
      <c r="B4266" s="27">
        <v>4263</v>
      </c>
      <c r="C4266" s="21" t="s">
        <v>9842</v>
      </c>
      <c r="D4266" s="21" t="s">
        <v>57</v>
      </c>
      <c r="E4266" s="21" t="s">
        <v>9843</v>
      </c>
      <c r="F4266" s="23">
        <v>45889</v>
      </c>
      <c r="G4266" s="23">
        <v>56846</v>
      </c>
      <c r="H4266" s="35">
        <v>1000</v>
      </c>
    </row>
    <row r="4267" spans="2:8" s="31" customFormat="1" x14ac:dyDescent="0.2">
      <c r="B4267" s="27">
        <v>4264</v>
      </c>
      <c r="C4267" s="20" t="s">
        <v>10047</v>
      </c>
      <c r="D4267" s="20" t="s">
        <v>57</v>
      </c>
      <c r="E4267" s="20" t="s">
        <v>9843</v>
      </c>
      <c r="F4267" s="22">
        <v>45931</v>
      </c>
      <c r="G4267" s="22">
        <v>56888</v>
      </c>
      <c r="H4267" s="34">
        <f>2000+1000+2000</f>
        <v>5000</v>
      </c>
    </row>
    <row r="4268" spans="2:8" s="31" customFormat="1" x14ac:dyDescent="0.2">
      <c r="B4268" s="27">
        <v>4265</v>
      </c>
      <c r="C4268" s="21" t="s">
        <v>10137</v>
      </c>
      <c r="D4268" s="21" t="s">
        <v>57</v>
      </c>
      <c r="E4268" s="21" t="s">
        <v>10138</v>
      </c>
      <c r="F4268" s="23">
        <v>45967</v>
      </c>
      <c r="G4268" s="23">
        <v>56924</v>
      </c>
      <c r="H4268" s="35">
        <v>2000</v>
      </c>
    </row>
    <row r="4269" spans="2:8" s="31" customFormat="1" x14ac:dyDescent="0.2">
      <c r="B4269" s="27">
        <v>4266</v>
      </c>
      <c r="C4269" s="20" t="s">
        <v>10212</v>
      </c>
      <c r="D4269" s="20" t="s">
        <v>57</v>
      </c>
      <c r="E4269" s="20" t="s">
        <v>9843</v>
      </c>
      <c r="F4269" s="22">
        <v>45987</v>
      </c>
      <c r="G4269" s="22">
        <v>56944</v>
      </c>
      <c r="H4269" s="34">
        <f>1000+1000</f>
        <v>2000</v>
      </c>
    </row>
    <row r="4270" spans="2:8" s="31" customFormat="1" x14ac:dyDescent="0.2">
      <c r="B4270" s="27">
        <v>4267</v>
      </c>
      <c r="C4270" s="20" t="s">
        <v>10256</v>
      </c>
      <c r="D4270" s="20" t="s">
        <v>57</v>
      </c>
      <c r="E4270" s="20" t="s">
        <v>10257</v>
      </c>
      <c r="F4270" s="22">
        <v>45994</v>
      </c>
      <c r="G4270" s="22">
        <v>56951</v>
      </c>
      <c r="H4270" s="34">
        <v>1000</v>
      </c>
    </row>
    <row r="4271" spans="2:8" s="31" customFormat="1" x14ac:dyDescent="0.2">
      <c r="B4271" s="27">
        <v>4268</v>
      </c>
      <c r="C4271" s="21" t="s">
        <v>10313</v>
      </c>
      <c r="D4271" s="21" t="s">
        <v>57</v>
      </c>
      <c r="E4271" s="21" t="s">
        <v>10314</v>
      </c>
      <c r="F4271" s="23">
        <v>46008</v>
      </c>
      <c r="G4271" s="23">
        <v>56965</v>
      </c>
      <c r="H4271" s="35">
        <f>1000+1000</f>
        <v>2000</v>
      </c>
    </row>
    <row r="4272" spans="2:8" s="31" customFormat="1" x14ac:dyDescent="0.2">
      <c r="B4272" s="27">
        <v>4269</v>
      </c>
      <c r="C4272" s="21" t="s">
        <v>10449</v>
      </c>
      <c r="D4272" s="21" t="s">
        <v>57</v>
      </c>
      <c r="E4272" s="21" t="s">
        <v>10450</v>
      </c>
      <c r="F4272" s="23">
        <v>46029</v>
      </c>
      <c r="G4272" s="23">
        <v>56986</v>
      </c>
      <c r="H4272" s="35">
        <f>2000+1000</f>
        <v>3000</v>
      </c>
    </row>
    <row r="4273" spans="2:8" s="31" customFormat="1" x14ac:dyDescent="0.2">
      <c r="B4273" s="27">
        <v>4270</v>
      </c>
      <c r="C4273" s="21" t="s">
        <v>10502</v>
      </c>
      <c r="D4273" s="21" t="s">
        <v>57</v>
      </c>
      <c r="E4273" s="21" t="s">
        <v>10450</v>
      </c>
      <c r="F4273" s="23">
        <v>46043</v>
      </c>
      <c r="G4273" s="23">
        <v>57000</v>
      </c>
      <c r="H4273" s="35">
        <f>2000+1000</f>
        <v>3000</v>
      </c>
    </row>
    <row r="4274" spans="2:8" s="31" customFormat="1" x14ac:dyDescent="0.2">
      <c r="B4274" s="27">
        <v>4271</v>
      </c>
      <c r="C4274" s="21" t="s">
        <v>10581</v>
      </c>
      <c r="D4274" s="21" t="s">
        <v>57</v>
      </c>
      <c r="E4274" s="21" t="s">
        <v>10582</v>
      </c>
      <c r="F4274" s="23">
        <v>46057</v>
      </c>
      <c r="G4274" s="23">
        <v>57014</v>
      </c>
      <c r="H4274" s="35">
        <f>2000+2000+1000</f>
        <v>5000</v>
      </c>
    </row>
    <row r="4275" spans="2:8" s="31" customFormat="1" x14ac:dyDescent="0.2">
      <c r="B4275" s="27">
        <v>4272</v>
      </c>
      <c r="C4275" s="20" t="s">
        <v>4601</v>
      </c>
      <c r="D4275" s="20" t="s">
        <v>57</v>
      </c>
      <c r="E4275" s="20" t="s">
        <v>4602</v>
      </c>
      <c r="F4275" s="22">
        <v>44335</v>
      </c>
      <c r="G4275" s="22">
        <v>57119</v>
      </c>
      <c r="H4275" s="34">
        <f>1500+1000+1000+1000</f>
        <v>4500</v>
      </c>
    </row>
    <row r="4276" spans="2:8" s="31" customFormat="1" x14ac:dyDescent="0.2">
      <c r="B4276" s="27">
        <v>4273</v>
      </c>
      <c r="C4276" s="20" t="s">
        <v>5411</v>
      </c>
      <c r="D4276" s="20" t="s">
        <v>57</v>
      </c>
      <c r="E4276" s="20" t="s">
        <v>5412</v>
      </c>
      <c r="F4276" s="22">
        <v>44629</v>
      </c>
      <c r="G4276" s="22">
        <v>57413</v>
      </c>
      <c r="H4276" s="34">
        <v>1000</v>
      </c>
    </row>
    <row r="4277" spans="2:8" s="31" customFormat="1" x14ac:dyDescent="0.2">
      <c r="B4277" s="27">
        <v>4274</v>
      </c>
      <c r="C4277" s="20" t="s">
        <v>468</v>
      </c>
      <c r="D4277" s="20" t="s">
        <v>29</v>
      </c>
      <c r="E4277" s="20" t="s">
        <v>469</v>
      </c>
      <c r="F4277" s="22">
        <v>42438</v>
      </c>
      <c r="G4277" s="22">
        <v>46090</v>
      </c>
      <c r="H4277" s="34">
        <v>500</v>
      </c>
    </row>
    <row r="4278" spans="2:8" s="31" customFormat="1" x14ac:dyDescent="0.2">
      <c r="B4278" s="27">
        <v>4275</v>
      </c>
      <c r="C4278" s="20" t="s">
        <v>506</v>
      </c>
      <c r="D4278" s="20" t="s">
        <v>29</v>
      </c>
      <c r="E4278" s="20" t="s">
        <v>507</v>
      </c>
      <c r="F4278" s="22">
        <v>42480</v>
      </c>
      <c r="G4278" s="22">
        <v>46132</v>
      </c>
      <c r="H4278" s="34">
        <v>1000</v>
      </c>
    </row>
    <row r="4279" spans="2:8" s="31" customFormat="1" x14ac:dyDescent="0.2">
      <c r="B4279" s="27">
        <v>4276</v>
      </c>
      <c r="C4279" s="20" t="s">
        <v>3461</v>
      </c>
      <c r="D4279" s="20" t="s">
        <v>29</v>
      </c>
      <c r="E4279" s="20" t="s">
        <v>3462</v>
      </c>
      <c r="F4279" s="22">
        <v>43943</v>
      </c>
      <c r="G4279" s="22">
        <v>46134</v>
      </c>
      <c r="H4279" s="34">
        <v>1000</v>
      </c>
    </row>
    <row r="4280" spans="2:8" s="31" customFormat="1" x14ac:dyDescent="0.2">
      <c r="B4280" s="27">
        <v>4277</v>
      </c>
      <c r="C4280" s="20" t="s">
        <v>523</v>
      </c>
      <c r="D4280" s="20" t="s">
        <v>29</v>
      </c>
      <c r="E4280" s="20" t="s">
        <v>524</v>
      </c>
      <c r="F4280" s="22">
        <v>42487</v>
      </c>
      <c r="G4280" s="22">
        <v>46139</v>
      </c>
      <c r="H4280" s="34">
        <v>1500</v>
      </c>
    </row>
    <row r="4281" spans="2:8" s="31" customFormat="1" x14ac:dyDescent="0.2">
      <c r="B4281" s="27">
        <v>4278</v>
      </c>
      <c r="C4281" s="20" t="s">
        <v>533</v>
      </c>
      <c r="D4281" s="20" t="s">
        <v>29</v>
      </c>
      <c r="E4281" s="20" t="s">
        <v>534</v>
      </c>
      <c r="F4281" s="22">
        <v>42501</v>
      </c>
      <c r="G4281" s="22">
        <v>46153</v>
      </c>
      <c r="H4281" s="34">
        <v>1500</v>
      </c>
    </row>
    <row r="4282" spans="2:8" s="31" customFormat="1" x14ac:dyDescent="0.2">
      <c r="B4282" s="27">
        <v>4279</v>
      </c>
      <c r="C4282" s="20" t="s">
        <v>550</v>
      </c>
      <c r="D4282" s="20" t="s">
        <v>29</v>
      </c>
      <c r="E4282" s="20" t="s">
        <v>534</v>
      </c>
      <c r="F4282" s="22">
        <v>42515</v>
      </c>
      <c r="G4282" s="22">
        <v>46167</v>
      </c>
      <c r="H4282" s="34">
        <v>500</v>
      </c>
    </row>
    <row r="4283" spans="2:8" s="31" customFormat="1" x14ac:dyDescent="0.2">
      <c r="B4283" s="27">
        <v>4280</v>
      </c>
      <c r="C4283" s="20" t="s">
        <v>3525</v>
      </c>
      <c r="D4283" s="20" t="s">
        <v>29</v>
      </c>
      <c r="E4283" s="20" t="s">
        <v>3526</v>
      </c>
      <c r="F4283" s="22">
        <v>43978</v>
      </c>
      <c r="G4283" s="22">
        <v>46169</v>
      </c>
      <c r="H4283" s="34">
        <v>1000</v>
      </c>
    </row>
    <row r="4284" spans="2:8" s="31" customFormat="1" x14ac:dyDescent="0.2">
      <c r="B4284" s="27">
        <v>4281</v>
      </c>
      <c r="C4284" s="20" t="s">
        <v>585</v>
      </c>
      <c r="D4284" s="20" t="s">
        <v>29</v>
      </c>
      <c r="E4284" s="20" t="s">
        <v>586</v>
      </c>
      <c r="F4284" s="22">
        <v>42550</v>
      </c>
      <c r="G4284" s="22">
        <v>46202</v>
      </c>
      <c r="H4284" s="34">
        <v>1500</v>
      </c>
    </row>
    <row r="4285" spans="2:8" s="31" customFormat="1" x14ac:dyDescent="0.2">
      <c r="B4285" s="27">
        <v>4282</v>
      </c>
      <c r="C4285" s="20" t="s">
        <v>599</v>
      </c>
      <c r="D4285" s="20" t="s">
        <v>29</v>
      </c>
      <c r="E4285" s="20" t="s">
        <v>600</v>
      </c>
      <c r="F4285" s="22">
        <v>42564</v>
      </c>
      <c r="G4285" s="22">
        <v>46216</v>
      </c>
      <c r="H4285" s="34">
        <v>1000</v>
      </c>
    </row>
    <row r="4286" spans="2:8" s="31" customFormat="1" x14ac:dyDescent="0.2">
      <c r="B4286" s="27">
        <v>4283</v>
      </c>
      <c r="C4286" s="20" t="s">
        <v>617</v>
      </c>
      <c r="D4286" s="20" t="s">
        <v>29</v>
      </c>
      <c r="E4286" s="20" t="s">
        <v>618</v>
      </c>
      <c r="F4286" s="22">
        <v>42578</v>
      </c>
      <c r="G4286" s="22">
        <v>46230</v>
      </c>
      <c r="H4286" s="34">
        <v>500</v>
      </c>
    </row>
    <row r="4287" spans="2:8" s="31" customFormat="1" x14ac:dyDescent="0.2">
      <c r="B4287" s="27">
        <v>4284</v>
      </c>
      <c r="C4287" s="20" t="s">
        <v>637</v>
      </c>
      <c r="D4287" s="20" t="s">
        <v>29</v>
      </c>
      <c r="E4287" s="20" t="s">
        <v>638</v>
      </c>
      <c r="F4287" s="22">
        <v>42591</v>
      </c>
      <c r="G4287" s="22">
        <v>46243</v>
      </c>
      <c r="H4287" s="34">
        <v>1500</v>
      </c>
    </row>
    <row r="4288" spans="2:8" s="31" customFormat="1" x14ac:dyDescent="0.2">
      <c r="B4288" s="27">
        <v>4285</v>
      </c>
      <c r="C4288" s="20" t="s">
        <v>693</v>
      </c>
      <c r="D4288" s="20" t="s">
        <v>29</v>
      </c>
      <c r="E4288" s="20" t="s">
        <v>694</v>
      </c>
      <c r="F4288" s="22">
        <v>42627</v>
      </c>
      <c r="G4288" s="22">
        <v>46279</v>
      </c>
      <c r="H4288" s="34">
        <v>2000</v>
      </c>
    </row>
    <row r="4289" spans="2:8" s="31" customFormat="1" x14ac:dyDescent="0.2">
      <c r="B4289" s="27">
        <v>4286</v>
      </c>
      <c r="C4289" s="20" t="s">
        <v>741</v>
      </c>
      <c r="D4289" s="20" t="s">
        <v>29</v>
      </c>
      <c r="E4289" s="20" t="s">
        <v>742</v>
      </c>
      <c r="F4289" s="22">
        <v>42656</v>
      </c>
      <c r="G4289" s="22">
        <v>46308</v>
      </c>
      <c r="H4289" s="34">
        <v>1500</v>
      </c>
    </row>
    <row r="4290" spans="2:8" s="31" customFormat="1" x14ac:dyDescent="0.2">
      <c r="B4290" s="27">
        <v>4287</v>
      </c>
      <c r="C4290" s="20" t="s">
        <v>806</v>
      </c>
      <c r="D4290" s="20" t="s">
        <v>29</v>
      </c>
      <c r="E4290" s="20" t="s">
        <v>807</v>
      </c>
      <c r="F4290" s="22">
        <v>42683</v>
      </c>
      <c r="G4290" s="22">
        <v>46335</v>
      </c>
      <c r="H4290" s="34">
        <v>3000</v>
      </c>
    </row>
    <row r="4291" spans="2:8" s="31" customFormat="1" x14ac:dyDescent="0.2">
      <c r="B4291" s="27">
        <v>4288</v>
      </c>
      <c r="C4291" s="20" t="s">
        <v>1022</v>
      </c>
      <c r="D4291" s="20" t="s">
        <v>29</v>
      </c>
      <c r="E4291" s="20" t="s">
        <v>1023</v>
      </c>
      <c r="F4291" s="22">
        <v>42795</v>
      </c>
      <c r="G4291" s="22">
        <v>46447</v>
      </c>
      <c r="H4291" s="34">
        <v>1000</v>
      </c>
    </row>
    <row r="4292" spans="2:8" s="31" customFormat="1" x14ac:dyDescent="0.2">
      <c r="B4292" s="27">
        <v>4289</v>
      </c>
      <c r="C4292" s="20" t="s">
        <v>2539</v>
      </c>
      <c r="D4292" s="20" t="s">
        <v>29</v>
      </c>
      <c r="E4292" s="20" t="s">
        <v>2540</v>
      </c>
      <c r="F4292" s="22">
        <v>43614</v>
      </c>
      <c r="G4292" s="22">
        <v>46536</v>
      </c>
      <c r="H4292" s="34">
        <v>2500</v>
      </c>
    </row>
    <row r="4293" spans="2:8" s="31" customFormat="1" x14ac:dyDescent="0.2">
      <c r="B4293" s="27">
        <v>4290</v>
      </c>
      <c r="C4293" s="20" t="s">
        <v>2569</v>
      </c>
      <c r="D4293" s="20" t="s">
        <v>29</v>
      </c>
      <c r="E4293" s="20" t="s">
        <v>2570</v>
      </c>
      <c r="F4293" s="22">
        <v>43628</v>
      </c>
      <c r="G4293" s="22">
        <v>46550</v>
      </c>
      <c r="H4293" s="34">
        <v>1500</v>
      </c>
    </row>
    <row r="4294" spans="2:8" s="31" customFormat="1" x14ac:dyDescent="0.2">
      <c r="B4294" s="27">
        <v>4291</v>
      </c>
      <c r="C4294" s="20" t="s">
        <v>2591</v>
      </c>
      <c r="D4294" s="20" t="s">
        <v>29</v>
      </c>
      <c r="E4294" s="20" t="s">
        <v>2592</v>
      </c>
      <c r="F4294" s="22">
        <v>43642</v>
      </c>
      <c r="G4294" s="22">
        <v>46564</v>
      </c>
      <c r="H4294" s="34">
        <v>1800</v>
      </c>
    </row>
    <row r="4295" spans="2:8" s="31" customFormat="1" x14ac:dyDescent="0.2">
      <c r="B4295" s="27">
        <v>4292</v>
      </c>
      <c r="C4295" s="20" t="s">
        <v>2611</v>
      </c>
      <c r="D4295" s="20" t="s">
        <v>29</v>
      </c>
      <c r="E4295" s="20" t="s">
        <v>2612</v>
      </c>
      <c r="F4295" s="22">
        <v>43649</v>
      </c>
      <c r="G4295" s="22">
        <v>46571</v>
      </c>
      <c r="H4295" s="34">
        <v>1000</v>
      </c>
    </row>
    <row r="4296" spans="2:8" s="31" customFormat="1" x14ac:dyDescent="0.2">
      <c r="B4296" s="27">
        <v>4293</v>
      </c>
      <c r="C4296" s="20" t="s">
        <v>2653</v>
      </c>
      <c r="D4296" s="20" t="s">
        <v>29</v>
      </c>
      <c r="E4296" s="20" t="s">
        <v>2654</v>
      </c>
      <c r="F4296" s="22">
        <v>43670</v>
      </c>
      <c r="G4296" s="22">
        <v>46592</v>
      </c>
      <c r="H4296" s="34">
        <v>2000</v>
      </c>
    </row>
    <row r="4297" spans="2:8" s="31" customFormat="1" x14ac:dyDescent="0.2">
      <c r="B4297" s="27">
        <v>4294</v>
      </c>
      <c r="C4297" s="20" t="s">
        <v>2693</v>
      </c>
      <c r="D4297" s="20" t="s">
        <v>29</v>
      </c>
      <c r="E4297" s="20" t="s">
        <v>2694</v>
      </c>
      <c r="F4297" s="22">
        <v>43684</v>
      </c>
      <c r="G4297" s="22">
        <v>46606</v>
      </c>
      <c r="H4297" s="34">
        <f>1500+1285.98</f>
        <v>2785.98</v>
      </c>
    </row>
    <row r="4298" spans="2:8" s="31" customFormat="1" x14ac:dyDescent="0.2">
      <c r="B4298" s="27">
        <v>4295</v>
      </c>
      <c r="C4298" s="20" t="s">
        <v>2751</v>
      </c>
      <c r="D4298" s="20" t="s">
        <v>29</v>
      </c>
      <c r="E4298" s="20" t="s">
        <v>2694</v>
      </c>
      <c r="F4298" s="22">
        <v>43705</v>
      </c>
      <c r="G4298" s="22">
        <v>46627</v>
      </c>
      <c r="H4298" s="34">
        <f>1000+1000</f>
        <v>2000</v>
      </c>
    </row>
    <row r="4299" spans="2:8" s="31" customFormat="1" x14ac:dyDescent="0.2">
      <c r="B4299" s="27">
        <v>4296</v>
      </c>
      <c r="C4299" s="20" t="s">
        <v>2774</v>
      </c>
      <c r="D4299" s="20" t="s">
        <v>29</v>
      </c>
      <c r="E4299" s="20" t="s">
        <v>2775</v>
      </c>
      <c r="F4299" s="22">
        <v>43712</v>
      </c>
      <c r="G4299" s="22">
        <v>46634</v>
      </c>
      <c r="H4299" s="34">
        <f>1500+1000</f>
        <v>2500</v>
      </c>
    </row>
    <row r="4300" spans="2:8" s="31" customFormat="1" x14ac:dyDescent="0.2">
      <c r="B4300" s="27">
        <v>4297</v>
      </c>
      <c r="C4300" s="20" t="s">
        <v>2818</v>
      </c>
      <c r="D4300" s="20" t="s">
        <v>29</v>
      </c>
      <c r="E4300" s="20" t="s">
        <v>2592</v>
      </c>
      <c r="F4300" s="22">
        <v>43733</v>
      </c>
      <c r="G4300" s="22">
        <v>46655</v>
      </c>
      <c r="H4300" s="34">
        <v>1500</v>
      </c>
    </row>
    <row r="4301" spans="2:8" s="31" customFormat="1" x14ac:dyDescent="0.2">
      <c r="B4301" s="27">
        <v>4298</v>
      </c>
      <c r="C4301" s="20" t="s">
        <v>3390</v>
      </c>
      <c r="D4301" s="20" t="s">
        <v>29</v>
      </c>
      <c r="E4301" s="20" t="s">
        <v>3391</v>
      </c>
      <c r="F4301" s="22">
        <v>43921</v>
      </c>
      <c r="G4301" s="22">
        <v>46843</v>
      </c>
      <c r="H4301" s="34">
        <v>750</v>
      </c>
    </row>
    <row r="4302" spans="2:8" s="31" customFormat="1" x14ac:dyDescent="0.2">
      <c r="B4302" s="27">
        <v>4299</v>
      </c>
      <c r="C4302" s="20" t="s">
        <v>3447</v>
      </c>
      <c r="D4302" s="20" t="s">
        <v>29</v>
      </c>
      <c r="E4302" s="20" t="s">
        <v>3448</v>
      </c>
      <c r="F4302" s="22">
        <v>43936</v>
      </c>
      <c r="G4302" s="22">
        <v>46858</v>
      </c>
      <c r="H4302" s="34">
        <v>1000</v>
      </c>
    </row>
    <row r="4303" spans="2:8" s="31" customFormat="1" x14ac:dyDescent="0.2">
      <c r="B4303" s="27">
        <v>4300</v>
      </c>
      <c r="C4303" s="20" t="s">
        <v>3463</v>
      </c>
      <c r="D4303" s="20" t="s">
        <v>29</v>
      </c>
      <c r="E4303" s="20" t="s">
        <v>3464</v>
      </c>
      <c r="F4303" s="22">
        <v>43943</v>
      </c>
      <c r="G4303" s="22">
        <v>46865</v>
      </c>
      <c r="H4303" s="34">
        <v>1000</v>
      </c>
    </row>
    <row r="4304" spans="2:8" s="31" customFormat="1" x14ac:dyDescent="0.2">
      <c r="B4304" s="27">
        <v>4301</v>
      </c>
      <c r="C4304" s="20" t="s">
        <v>3561</v>
      </c>
      <c r="D4304" s="20" t="s">
        <v>29</v>
      </c>
      <c r="E4304" s="20" t="s">
        <v>3562</v>
      </c>
      <c r="F4304" s="22">
        <v>43992</v>
      </c>
      <c r="G4304" s="22">
        <v>46914</v>
      </c>
      <c r="H4304" s="34">
        <v>2461.1999999999998</v>
      </c>
    </row>
    <row r="4305" spans="2:8" s="31" customFormat="1" x14ac:dyDescent="0.2">
      <c r="B4305" s="27">
        <v>4302</v>
      </c>
      <c r="C4305" s="20" t="s">
        <v>6248</v>
      </c>
      <c r="D4305" s="20" t="s">
        <v>29</v>
      </c>
      <c r="E4305" s="20" t="s">
        <v>6249</v>
      </c>
      <c r="F4305" s="22">
        <v>44944</v>
      </c>
      <c r="G4305" s="22">
        <v>47501</v>
      </c>
      <c r="H4305" s="34">
        <v>500</v>
      </c>
    </row>
    <row r="4306" spans="2:8" s="31" customFormat="1" x14ac:dyDescent="0.2">
      <c r="B4306" s="27">
        <v>4303</v>
      </c>
      <c r="C4306" s="20" t="s">
        <v>7881</v>
      </c>
      <c r="D4306" s="20" t="s">
        <v>29</v>
      </c>
      <c r="E4306" s="20" t="s">
        <v>7882</v>
      </c>
      <c r="F4306" s="22">
        <v>45371</v>
      </c>
      <c r="G4306" s="22">
        <v>47562</v>
      </c>
      <c r="H4306" s="34">
        <v>1000</v>
      </c>
    </row>
    <row r="4307" spans="2:8" s="31" customFormat="1" x14ac:dyDescent="0.2">
      <c r="B4307" s="27">
        <v>4304</v>
      </c>
      <c r="C4307" s="20" t="s">
        <v>3354</v>
      </c>
      <c r="D4307" s="20" t="s">
        <v>29</v>
      </c>
      <c r="E4307" s="20" t="s">
        <v>3355</v>
      </c>
      <c r="F4307" s="22">
        <v>43914</v>
      </c>
      <c r="G4307" s="22">
        <v>47566</v>
      </c>
      <c r="H4307" s="34">
        <v>1125.05</v>
      </c>
    </row>
    <row r="4308" spans="2:8" s="31" customFormat="1" x14ac:dyDescent="0.2">
      <c r="B4308" s="27">
        <v>4305</v>
      </c>
      <c r="C4308" s="20" t="s">
        <v>3398</v>
      </c>
      <c r="D4308" s="20" t="s">
        <v>29</v>
      </c>
      <c r="E4308" s="20" t="s">
        <v>3399</v>
      </c>
      <c r="F4308" s="22">
        <v>43921</v>
      </c>
      <c r="G4308" s="22">
        <v>47573</v>
      </c>
      <c r="H4308" s="34">
        <v>823.97</v>
      </c>
    </row>
    <row r="4309" spans="2:8" s="31" customFormat="1" x14ac:dyDescent="0.2">
      <c r="B4309" s="27">
        <v>4306</v>
      </c>
      <c r="C4309" s="20" t="s">
        <v>3449</v>
      </c>
      <c r="D4309" s="20" t="s">
        <v>29</v>
      </c>
      <c r="E4309" s="20" t="s">
        <v>3450</v>
      </c>
      <c r="F4309" s="22">
        <v>43936</v>
      </c>
      <c r="G4309" s="22">
        <v>47588</v>
      </c>
      <c r="H4309" s="34">
        <v>1000</v>
      </c>
    </row>
    <row r="4310" spans="2:8" s="31" customFormat="1" x14ac:dyDescent="0.2">
      <c r="B4310" s="27">
        <v>4307</v>
      </c>
      <c r="C4310" s="20" t="s">
        <v>3589</v>
      </c>
      <c r="D4310" s="20" t="s">
        <v>29</v>
      </c>
      <c r="E4310" s="20" t="s">
        <v>3590</v>
      </c>
      <c r="F4310" s="22">
        <v>44006</v>
      </c>
      <c r="G4310" s="22">
        <v>47658</v>
      </c>
      <c r="H4310" s="34">
        <v>2000</v>
      </c>
    </row>
    <row r="4311" spans="2:8" s="31" customFormat="1" x14ac:dyDescent="0.2">
      <c r="B4311" s="27">
        <v>4308</v>
      </c>
      <c r="C4311" s="20" t="s">
        <v>6935</v>
      </c>
      <c r="D4311" s="20" t="s">
        <v>29</v>
      </c>
      <c r="E4311" s="20" t="s">
        <v>5858</v>
      </c>
      <c r="F4311" s="22">
        <v>45140</v>
      </c>
      <c r="G4311" s="22">
        <v>47697</v>
      </c>
      <c r="H4311" s="34">
        <v>1000</v>
      </c>
    </row>
    <row r="4312" spans="2:8" s="31" customFormat="1" x14ac:dyDescent="0.2">
      <c r="B4312" s="27">
        <v>4309</v>
      </c>
      <c r="C4312" s="20" t="s">
        <v>5857</v>
      </c>
      <c r="D4312" s="20" t="s">
        <v>29</v>
      </c>
      <c r="E4312" s="20" t="s">
        <v>5858</v>
      </c>
      <c r="F4312" s="22">
        <v>44811</v>
      </c>
      <c r="G4312" s="22">
        <v>47733</v>
      </c>
      <c r="H4312" s="34">
        <v>1000</v>
      </c>
    </row>
    <row r="4313" spans="2:8" s="31" customFormat="1" x14ac:dyDescent="0.2">
      <c r="B4313" s="27">
        <v>4310</v>
      </c>
      <c r="C4313" s="20" t="s">
        <v>7074</v>
      </c>
      <c r="D4313" s="20" t="s">
        <v>29</v>
      </c>
      <c r="E4313" s="20" t="s">
        <v>7075</v>
      </c>
      <c r="F4313" s="22">
        <v>45191</v>
      </c>
      <c r="G4313" s="22">
        <v>47748</v>
      </c>
      <c r="H4313" s="34">
        <v>500</v>
      </c>
    </row>
    <row r="4314" spans="2:8" s="31" customFormat="1" x14ac:dyDescent="0.2">
      <c r="B4314" s="27">
        <v>4311</v>
      </c>
      <c r="C4314" s="20" t="s">
        <v>6250</v>
      </c>
      <c r="D4314" s="20" t="s">
        <v>29</v>
      </c>
      <c r="E4314" s="20" t="s">
        <v>6251</v>
      </c>
      <c r="F4314" s="22">
        <v>44944</v>
      </c>
      <c r="G4314" s="22">
        <v>47866</v>
      </c>
      <c r="H4314" s="34">
        <v>500</v>
      </c>
    </row>
    <row r="4315" spans="2:8" s="31" customFormat="1" x14ac:dyDescent="0.2">
      <c r="B4315" s="27">
        <v>4312</v>
      </c>
      <c r="C4315" s="20" t="s">
        <v>2503</v>
      </c>
      <c r="D4315" s="20" t="s">
        <v>29</v>
      </c>
      <c r="E4315" s="20" t="s">
        <v>2504</v>
      </c>
      <c r="F4315" s="22">
        <v>43571</v>
      </c>
      <c r="G4315" s="22">
        <v>47954</v>
      </c>
      <c r="H4315" s="34">
        <v>1500</v>
      </c>
    </row>
    <row r="4316" spans="2:8" s="31" customFormat="1" x14ac:dyDescent="0.2">
      <c r="B4316" s="27">
        <v>4313</v>
      </c>
      <c r="C4316" s="20" t="s">
        <v>5859</v>
      </c>
      <c r="D4316" s="20" t="s">
        <v>29</v>
      </c>
      <c r="E4316" s="20" t="s">
        <v>5860</v>
      </c>
      <c r="F4316" s="22">
        <v>44811</v>
      </c>
      <c r="G4316" s="22">
        <v>48098</v>
      </c>
      <c r="H4316" s="34">
        <v>1000</v>
      </c>
    </row>
    <row r="4317" spans="2:8" s="31" customFormat="1" x14ac:dyDescent="0.2">
      <c r="B4317" s="27">
        <v>4314</v>
      </c>
      <c r="C4317" s="20" t="s">
        <v>878</v>
      </c>
      <c r="D4317" s="20" t="s">
        <v>29</v>
      </c>
      <c r="E4317" s="20" t="s">
        <v>879</v>
      </c>
      <c r="F4317" s="22">
        <v>42718</v>
      </c>
      <c r="G4317" s="22">
        <v>48196</v>
      </c>
      <c r="H4317" s="34">
        <v>961</v>
      </c>
    </row>
    <row r="4318" spans="2:8" s="31" customFormat="1" x14ac:dyDescent="0.2">
      <c r="B4318" s="27">
        <v>4315</v>
      </c>
      <c r="C4318" s="20" t="s">
        <v>924</v>
      </c>
      <c r="D4318" s="20" t="s">
        <v>29</v>
      </c>
      <c r="E4318" s="20" t="s">
        <v>925</v>
      </c>
      <c r="F4318" s="22">
        <v>42746</v>
      </c>
      <c r="G4318" s="22">
        <v>48224</v>
      </c>
      <c r="H4318" s="34">
        <v>1500</v>
      </c>
    </row>
    <row r="4319" spans="2:8" s="31" customFormat="1" x14ac:dyDescent="0.2">
      <c r="B4319" s="27">
        <v>4316</v>
      </c>
      <c r="C4319" s="20" t="s">
        <v>6344</v>
      </c>
      <c r="D4319" s="20" t="s">
        <v>29</v>
      </c>
      <c r="E4319" s="20" t="s">
        <v>6345</v>
      </c>
      <c r="F4319" s="22">
        <v>44965</v>
      </c>
      <c r="G4319" s="22">
        <v>48252</v>
      </c>
      <c r="H4319" s="34">
        <v>500</v>
      </c>
    </row>
    <row r="4320" spans="2:8" s="31" customFormat="1" x14ac:dyDescent="0.2">
      <c r="B4320" s="27">
        <v>4317</v>
      </c>
      <c r="C4320" s="20" t="s">
        <v>992</v>
      </c>
      <c r="D4320" s="20" t="s">
        <v>29</v>
      </c>
      <c r="E4320" s="20" t="s">
        <v>993</v>
      </c>
      <c r="F4320" s="22">
        <v>42781</v>
      </c>
      <c r="G4320" s="22">
        <v>48259</v>
      </c>
      <c r="H4320" s="34">
        <v>1200</v>
      </c>
    </row>
    <row r="4321" spans="2:8" s="31" customFormat="1" x14ac:dyDescent="0.2">
      <c r="B4321" s="27">
        <v>4318</v>
      </c>
      <c r="C4321" s="20" t="s">
        <v>6486</v>
      </c>
      <c r="D4321" s="20" t="s">
        <v>29</v>
      </c>
      <c r="E4321" s="20" t="s">
        <v>6487</v>
      </c>
      <c r="F4321" s="22">
        <v>45000</v>
      </c>
      <c r="G4321" s="22">
        <v>48288</v>
      </c>
      <c r="H4321" s="34">
        <v>650</v>
      </c>
    </row>
    <row r="4322" spans="2:8" s="31" customFormat="1" x14ac:dyDescent="0.2">
      <c r="B4322" s="27">
        <v>4319</v>
      </c>
      <c r="C4322" s="20" t="s">
        <v>1223</v>
      </c>
      <c r="D4322" s="20" t="s">
        <v>29</v>
      </c>
      <c r="E4322" s="20" t="s">
        <v>1224</v>
      </c>
      <c r="F4322" s="22">
        <v>42928</v>
      </c>
      <c r="G4322" s="22">
        <v>48407</v>
      </c>
      <c r="H4322" s="34">
        <v>2000</v>
      </c>
    </row>
    <row r="4323" spans="2:8" s="31" customFormat="1" x14ac:dyDescent="0.2">
      <c r="B4323" s="27">
        <v>4320</v>
      </c>
      <c r="C4323" s="20" t="s">
        <v>6944</v>
      </c>
      <c r="D4323" s="20" t="s">
        <v>29</v>
      </c>
      <c r="E4323" s="20" t="s">
        <v>6945</v>
      </c>
      <c r="F4323" s="22">
        <v>45147</v>
      </c>
      <c r="G4323" s="22">
        <v>48435</v>
      </c>
      <c r="H4323" s="34">
        <v>1000</v>
      </c>
    </row>
    <row r="4324" spans="2:8" s="31" customFormat="1" x14ac:dyDescent="0.2">
      <c r="B4324" s="27">
        <v>4321</v>
      </c>
      <c r="C4324" s="20" t="s">
        <v>1305</v>
      </c>
      <c r="D4324" s="20" t="s">
        <v>29</v>
      </c>
      <c r="E4324" s="20" t="s">
        <v>1306</v>
      </c>
      <c r="F4324" s="22">
        <v>42970</v>
      </c>
      <c r="G4324" s="22">
        <v>48449</v>
      </c>
      <c r="H4324" s="34">
        <v>1000</v>
      </c>
    </row>
    <row r="4325" spans="2:8" s="31" customFormat="1" x14ac:dyDescent="0.2">
      <c r="B4325" s="27">
        <v>4322</v>
      </c>
      <c r="C4325" s="20" t="s">
        <v>1349</v>
      </c>
      <c r="D4325" s="20" t="s">
        <v>29</v>
      </c>
      <c r="E4325" s="20" t="s">
        <v>1350</v>
      </c>
      <c r="F4325" s="22">
        <v>43005</v>
      </c>
      <c r="G4325" s="22">
        <v>48484</v>
      </c>
      <c r="H4325" s="34">
        <v>1100</v>
      </c>
    </row>
    <row r="4326" spans="2:8" s="31" customFormat="1" x14ac:dyDescent="0.2">
      <c r="B4326" s="27">
        <v>4323</v>
      </c>
      <c r="C4326" s="20" t="s">
        <v>7136</v>
      </c>
      <c r="D4326" s="20" t="s">
        <v>29</v>
      </c>
      <c r="E4326" s="20" t="s">
        <v>7137</v>
      </c>
      <c r="F4326" s="22">
        <v>45203</v>
      </c>
      <c r="G4326" s="22">
        <v>48491</v>
      </c>
      <c r="H4326" s="34">
        <v>1000</v>
      </c>
    </row>
    <row r="4327" spans="2:8" s="31" customFormat="1" x14ac:dyDescent="0.2">
      <c r="B4327" s="27">
        <v>4324</v>
      </c>
      <c r="C4327" s="20" t="s">
        <v>5155</v>
      </c>
      <c r="D4327" s="20" t="s">
        <v>29</v>
      </c>
      <c r="E4327" s="20" t="s">
        <v>5156</v>
      </c>
      <c r="F4327" s="22">
        <v>44552</v>
      </c>
      <c r="G4327" s="22">
        <v>48570</v>
      </c>
      <c r="H4327" s="34">
        <v>2000</v>
      </c>
    </row>
    <row r="4328" spans="2:8" s="31" customFormat="1" x14ac:dyDescent="0.2">
      <c r="B4328" s="27">
        <v>4325</v>
      </c>
      <c r="C4328" s="20" t="s">
        <v>1537</v>
      </c>
      <c r="D4328" s="20" t="s">
        <v>29</v>
      </c>
      <c r="E4328" s="20" t="s">
        <v>1538</v>
      </c>
      <c r="F4328" s="22">
        <v>43096</v>
      </c>
      <c r="G4328" s="22">
        <v>48575</v>
      </c>
      <c r="H4328" s="34">
        <v>800</v>
      </c>
    </row>
    <row r="4329" spans="2:8" s="31" customFormat="1" x14ac:dyDescent="0.2">
      <c r="B4329" s="27">
        <v>4326</v>
      </c>
      <c r="C4329" s="20" t="s">
        <v>5213</v>
      </c>
      <c r="D4329" s="20" t="s">
        <v>29</v>
      </c>
      <c r="E4329" s="20" t="s">
        <v>5214</v>
      </c>
      <c r="F4329" s="22">
        <v>44566</v>
      </c>
      <c r="G4329" s="22">
        <v>48584</v>
      </c>
      <c r="H4329" s="34">
        <v>1187</v>
      </c>
    </row>
    <row r="4330" spans="2:8" s="31" customFormat="1" x14ac:dyDescent="0.2">
      <c r="B4330" s="27">
        <v>4327</v>
      </c>
      <c r="C4330" s="20" t="s">
        <v>6346</v>
      </c>
      <c r="D4330" s="20" t="s">
        <v>29</v>
      </c>
      <c r="E4330" s="20" t="s">
        <v>6347</v>
      </c>
      <c r="F4330" s="22">
        <v>44965</v>
      </c>
      <c r="G4330" s="22">
        <v>48618</v>
      </c>
      <c r="H4330" s="34">
        <v>500</v>
      </c>
    </row>
    <row r="4331" spans="2:8" s="31" customFormat="1" x14ac:dyDescent="0.2">
      <c r="B4331" s="27">
        <v>4328</v>
      </c>
      <c r="C4331" s="20" t="s">
        <v>6621</v>
      </c>
      <c r="D4331" s="20" t="s">
        <v>29</v>
      </c>
      <c r="E4331" s="20" t="s">
        <v>6622</v>
      </c>
      <c r="F4331" s="22">
        <v>45042</v>
      </c>
      <c r="G4331" s="22">
        <v>48695</v>
      </c>
      <c r="H4331" s="34">
        <v>1000</v>
      </c>
    </row>
    <row r="4332" spans="2:8" s="31" customFormat="1" x14ac:dyDescent="0.2">
      <c r="B4332" s="27">
        <v>4329</v>
      </c>
      <c r="C4332" s="20" t="s">
        <v>5186</v>
      </c>
      <c r="D4332" s="20" t="s">
        <v>29</v>
      </c>
      <c r="E4332" s="20" t="s">
        <v>5187</v>
      </c>
      <c r="F4332" s="22">
        <v>44559</v>
      </c>
      <c r="G4332" s="22">
        <v>48942</v>
      </c>
      <c r="H4332" s="34">
        <v>2000</v>
      </c>
    </row>
    <row r="4333" spans="2:8" s="31" customFormat="1" x14ac:dyDescent="0.2">
      <c r="B4333" s="27">
        <v>4330</v>
      </c>
      <c r="C4333" s="20" t="s">
        <v>5257</v>
      </c>
      <c r="D4333" s="20" t="s">
        <v>29</v>
      </c>
      <c r="E4333" s="20" t="s">
        <v>5258</v>
      </c>
      <c r="F4333" s="22">
        <v>44580</v>
      </c>
      <c r="G4333" s="22">
        <v>48963</v>
      </c>
      <c r="H4333" s="34">
        <v>2000</v>
      </c>
    </row>
    <row r="4334" spans="2:8" s="31" customFormat="1" x14ac:dyDescent="0.2">
      <c r="B4334" s="27">
        <v>4331</v>
      </c>
      <c r="C4334" s="20" t="s">
        <v>5384</v>
      </c>
      <c r="D4334" s="20" t="s">
        <v>29</v>
      </c>
      <c r="E4334" s="20" t="s">
        <v>5385</v>
      </c>
      <c r="F4334" s="22">
        <v>44622</v>
      </c>
      <c r="G4334" s="22">
        <v>49005</v>
      </c>
      <c r="H4334" s="34">
        <v>1000</v>
      </c>
    </row>
    <row r="4335" spans="2:8" s="31" customFormat="1" x14ac:dyDescent="0.2">
      <c r="B4335" s="27">
        <v>4332</v>
      </c>
      <c r="C4335" s="20" t="s">
        <v>6448</v>
      </c>
      <c r="D4335" s="20" t="s">
        <v>29</v>
      </c>
      <c r="E4335" s="20" t="s">
        <v>6449</v>
      </c>
      <c r="F4335" s="22">
        <v>44993</v>
      </c>
      <c r="G4335" s="22">
        <v>49011</v>
      </c>
      <c r="H4335" s="34">
        <v>500</v>
      </c>
    </row>
    <row r="4336" spans="2:8" s="31" customFormat="1" x14ac:dyDescent="0.2">
      <c r="B4336" s="27">
        <v>4333</v>
      </c>
      <c r="C4336" s="20" t="s">
        <v>6525</v>
      </c>
      <c r="D4336" s="20" t="s">
        <v>29</v>
      </c>
      <c r="E4336" s="20" t="s">
        <v>6526</v>
      </c>
      <c r="F4336" s="22">
        <v>45008</v>
      </c>
      <c r="G4336" s="22">
        <v>49026</v>
      </c>
      <c r="H4336" s="34">
        <v>1500</v>
      </c>
    </row>
    <row r="4337" spans="2:8" s="31" customFormat="1" x14ac:dyDescent="0.2">
      <c r="B4337" s="27">
        <v>4334</v>
      </c>
      <c r="C4337" s="20" t="s">
        <v>5652</v>
      </c>
      <c r="D4337" s="20" t="s">
        <v>29</v>
      </c>
      <c r="E4337" s="20" t="s">
        <v>5653</v>
      </c>
      <c r="F4337" s="22">
        <v>44741</v>
      </c>
      <c r="G4337" s="22">
        <v>49124</v>
      </c>
      <c r="H4337" s="34">
        <v>1000</v>
      </c>
    </row>
    <row r="4338" spans="2:8" s="31" customFormat="1" x14ac:dyDescent="0.2">
      <c r="B4338" s="27">
        <v>4335</v>
      </c>
      <c r="C4338" s="20" t="s">
        <v>5695</v>
      </c>
      <c r="D4338" s="20" t="s">
        <v>29</v>
      </c>
      <c r="E4338" s="20" t="s">
        <v>5696</v>
      </c>
      <c r="F4338" s="22">
        <v>44755</v>
      </c>
      <c r="G4338" s="22">
        <v>49138</v>
      </c>
      <c r="H4338" s="34">
        <v>1000</v>
      </c>
    </row>
    <row r="4339" spans="2:8" s="31" customFormat="1" x14ac:dyDescent="0.2">
      <c r="B4339" s="27">
        <v>4336</v>
      </c>
      <c r="C4339" s="20" t="s">
        <v>4837</v>
      </c>
      <c r="D4339" s="20" t="s">
        <v>29</v>
      </c>
      <c r="E4339" s="20" t="s">
        <v>4838</v>
      </c>
      <c r="F4339" s="22">
        <v>44419</v>
      </c>
      <c r="G4339" s="22">
        <v>49167</v>
      </c>
      <c r="H4339" s="34">
        <v>2000</v>
      </c>
    </row>
    <row r="4340" spans="2:8" s="31" customFormat="1" x14ac:dyDescent="0.2">
      <c r="B4340" s="27">
        <v>4337</v>
      </c>
      <c r="C4340" s="20" t="s">
        <v>5950</v>
      </c>
      <c r="D4340" s="20" t="s">
        <v>29</v>
      </c>
      <c r="E4340" s="20" t="s">
        <v>5951</v>
      </c>
      <c r="F4340" s="22">
        <v>44838</v>
      </c>
      <c r="G4340" s="22">
        <v>49221</v>
      </c>
      <c r="H4340" s="34">
        <v>1000</v>
      </c>
    </row>
    <row r="4341" spans="2:8" s="31" customFormat="1" x14ac:dyDescent="0.2">
      <c r="B4341" s="27">
        <v>4338</v>
      </c>
      <c r="C4341" s="20" t="s">
        <v>6202</v>
      </c>
      <c r="D4341" s="20" t="s">
        <v>29</v>
      </c>
      <c r="E4341" s="20" t="s">
        <v>6203</v>
      </c>
      <c r="F4341" s="22">
        <v>44923</v>
      </c>
      <c r="G4341" s="22">
        <v>49306</v>
      </c>
      <c r="H4341" s="34">
        <v>1000</v>
      </c>
    </row>
    <row r="4342" spans="2:8" s="31" customFormat="1" x14ac:dyDescent="0.2">
      <c r="B4342" s="27">
        <v>4339</v>
      </c>
      <c r="C4342" s="20" t="s">
        <v>5237</v>
      </c>
      <c r="D4342" s="20" t="s">
        <v>29</v>
      </c>
      <c r="E4342" s="20" t="s">
        <v>5238</v>
      </c>
      <c r="F4342" s="22">
        <v>44573</v>
      </c>
      <c r="G4342" s="22">
        <v>49321</v>
      </c>
      <c r="H4342" s="34">
        <v>3000</v>
      </c>
    </row>
    <row r="4343" spans="2:8" s="31" customFormat="1" x14ac:dyDescent="0.2">
      <c r="B4343" s="27">
        <v>4340</v>
      </c>
      <c r="C4343" s="20" t="s">
        <v>7643</v>
      </c>
      <c r="D4343" s="20" t="s">
        <v>29</v>
      </c>
      <c r="E4343" s="20" t="s">
        <v>7644</v>
      </c>
      <c r="F4343" s="22">
        <v>45329</v>
      </c>
      <c r="G4343" s="22">
        <v>49347</v>
      </c>
      <c r="H4343" s="34">
        <v>1000</v>
      </c>
    </row>
    <row r="4344" spans="2:8" s="31" customFormat="1" x14ac:dyDescent="0.2">
      <c r="B4344" s="27">
        <v>4341</v>
      </c>
      <c r="C4344" s="20" t="s">
        <v>5428</v>
      </c>
      <c r="D4344" s="20" t="s">
        <v>29</v>
      </c>
      <c r="E4344" s="20" t="s">
        <v>5429</v>
      </c>
      <c r="F4344" s="22">
        <v>44636</v>
      </c>
      <c r="G4344" s="22">
        <v>49384</v>
      </c>
      <c r="H4344" s="34">
        <v>1000</v>
      </c>
    </row>
    <row r="4345" spans="2:8" s="31" customFormat="1" x14ac:dyDescent="0.2">
      <c r="B4345" s="27">
        <v>4342</v>
      </c>
      <c r="C4345" s="20" t="s">
        <v>3356</v>
      </c>
      <c r="D4345" s="20" t="s">
        <v>29</v>
      </c>
      <c r="E4345" s="20" t="s">
        <v>3357</v>
      </c>
      <c r="F4345" s="22">
        <v>43914</v>
      </c>
      <c r="G4345" s="22">
        <v>49392</v>
      </c>
      <c r="H4345" s="34">
        <v>235</v>
      </c>
    </row>
    <row r="4346" spans="2:8" s="31" customFormat="1" x14ac:dyDescent="0.2">
      <c r="B4346" s="27">
        <v>4343</v>
      </c>
      <c r="C4346" s="20" t="s">
        <v>5595</v>
      </c>
      <c r="D4346" s="20" t="s">
        <v>29</v>
      </c>
      <c r="E4346" s="20" t="s">
        <v>5596</v>
      </c>
      <c r="F4346" s="22">
        <v>44720</v>
      </c>
      <c r="G4346" s="22">
        <v>49468</v>
      </c>
      <c r="H4346" s="34">
        <v>4000</v>
      </c>
    </row>
    <row r="4347" spans="2:8" s="31" customFormat="1" x14ac:dyDescent="0.2">
      <c r="B4347" s="27">
        <v>4344</v>
      </c>
      <c r="C4347" s="20" t="s">
        <v>5654</v>
      </c>
      <c r="D4347" s="20" t="s">
        <v>29</v>
      </c>
      <c r="E4347" s="20" t="s">
        <v>5655</v>
      </c>
      <c r="F4347" s="22">
        <v>44741</v>
      </c>
      <c r="G4347" s="22">
        <v>49489</v>
      </c>
      <c r="H4347" s="34">
        <v>1000</v>
      </c>
    </row>
    <row r="4348" spans="2:8" s="31" customFormat="1" x14ac:dyDescent="0.2">
      <c r="B4348" s="27">
        <v>4345</v>
      </c>
      <c r="C4348" s="20" t="s">
        <v>5712</v>
      </c>
      <c r="D4348" s="20" t="s">
        <v>29</v>
      </c>
      <c r="E4348" s="20" t="s">
        <v>5713</v>
      </c>
      <c r="F4348" s="22">
        <v>44762</v>
      </c>
      <c r="G4348" s="22">
        <v>49510</v>
      </c>
      <c r="H4348" s="34">
        <v>1000</v>
      </c>
    </row>
    <row r="4349" spans="2:8" s="31" customFormat="1" x14ac:dyDescent="0.2">
      <c r="B4349" s="27">
        <v>4346</v>
      </c>
      <c r="C4349" s="20" t="s">
        <v>8372</v>
      </c>
      <c r="D4349" s="20" t="s">
        <v>29</v>
      </c>
      <c r="E4349" s="20" t="s">
        <v>8373</v>
      </c>
      <c r="F4349" s="22">
        <v>45518</v>
      </c>
      <c r="G4349" s="22">
        <v>49535</v>
      </c>
      <c r="H4349" s="34">
        <v>1000</v>
      </c>
    </row>
    <row r="4350" spans="2:8" s="31" customFormat="1" x14ac:dyDescent="0.2">
      <c r="B4350" s="27">
        <v>4347</v>
      </c>
      <c r="C4350" s="20" t="s">
        <v>4888</v>
      </c>
      <c r="D4350" s="20" t="s">
        <v>29</v>
      </c>
      <c r="E4350" s="20" t="s">
        <v>4889</v>
      </c>
      <c r="F4350" s="22">
        <v>44440</v>
      </c>
      <c r="G4350" s="22">
        <v>49553</v>
      </c>
      <c r="H4350" s="34">
        <v>1000</v>
      </c>
    </row>
    <row r="4351" spans="2:8" s="31" customFormat="1" x14ac:dyDescent="0.2">
      <c r="B4351" s="27">
        <v>4348</v>
      </c>
      <c r="C4351" s="20" t="s">
        <v>5952</v>
      </c>
      <c r="D4351" s="20" t="s">
        <v>29</v>
      </c>
      <c r="E4351" s="20" t="s">
        <v>5953</v>
      </c>
      <c r="F4351" s="22">
        <v>44838</v>
      </c>
      <c r="G4351" s="22">
        <v>49586</v>
      </c>
      <c r="H4351" s="34">
        <v>1000</v>
      </c>
    </row>
    <row r="4352" spans="2:8" s="31" customFormat="1" x14ac:dyDescent="0.2">
      <c r="B4352" s="27">
        <v>4349</v>
      </c>
      <c r="C4352" s="20" t="s">
        <v>7214</v>
      </c>
      <c r="D4352" s="20" t="s">
        <v>29</v>
      </c>
      <c r="E4352" s="20" t="s">
        <v>7215</v>
      </c>
      <c r="F4352" s="22">
        <v>45224</v>
      </c>
      <c r="G4352" s="22">
        <v>49607</v>
      </c>
      <c r="H4352" s="34">
        <v>500</v>
      </c>
    </row>
    <row r="4353" spans="2:8" s="31" customFormat="1" x14ac:dyDescent="0.2">
      <c r="B4353" s="27">
        <v>4350</v>
      </c>
      <c r="C4353" s="20" t="s">
        <v>7359</v>
      </c>
      <c r="D4353" s="20" t="s">
        <v>29</v>
      </c>
      <c r="E4353" s="20" t="s">
        <v>7360</v>
      </c>
      <c r="F4353" s="22">
        <v>45259</v>
      </c>
      <c r="G4353" s="22">
        <v>49642</v>
      </c>
      <c r="H4353" s="34">
        <v>500</v>
      </c>
    </row>
    <row r="4354" spans="2:8" s="31" customFormat="1" x14ac:dyDescent="0.2">
      <c r="B4354" s="27">
        <v>4351</v>
      </c>
      <c r="C4354" s="20" t="s">
        <v>6204</v>
      </c>
      <c r="D4354" s="20" t="s">
        <v>29</v>
      </c>
      <c r="E4354" s="20" t="s">
        <v>6205</v>
      </c>
      <c r="F4354" s="22">
        <v>44923</v>
      </c>
      <c r="G4354" s="22">
        <v>49671</v>
      </c>
      <c r="H4354" s="34">
        <v>1000</v>
      </c>
    </row>
    <row r="4355" spans="2:8" s="31" customFormat="1" x14ac:dyDescent="0.2">
      <c r="B4355" s="27">
        <v>4352</v>
      </c>
      <c r="C4355" s="20" t="s">
        <v>6236</v>
      </c>
      <c r="D4355" s="20" t="s">
        <v>29</v>
      </c>
      <c r="E4355" s="20" t="s">
        <v>6237</v>
      </c>
      <c r="F4355" s="22">
        <v>44937</v>
      </c>
      <c r="G4355" s="22">
        <v>49685</v>
      </c>
      <c r="H4355" s="34">
        <v>1000</v>
      </c>
    </row>
    <row r="4356" spans="2:8" s="31" customFormat="1" x14ac:dyDescent="0.2">
      <c r="B4356" s="27">
        <v>4353</v>
      </c>
      <c r="C4356" s="20" t="s">
        <v>5319</v>
      </c>
      <c r="D4356" s="20" t="s">
        <v>29</v>
      </c>
      <c r="E4356" s="20" t="s">
        <v>5320</v>
      </c>
      <c r="F4356" s="22">
        <v>44601</v>
      </c>
      <c r="G4356" s="22">
        <v>49714</v>
      </c>
      <c r="H4356" s="34">
        <v>2000</v>
      </c>
    </row>
    <row r="4357" spans="2:8" s="31" customFormat="1" x14ac:dyDescent="0.2">
      <c r="B4357" s="27">
        <v>4354</v>
      </c>
      <c r="C4357" s="20" t="s">
        <v>5483</v>
      </c>
      <c r="D4357" s="20" t="s">
        <v>29</v>
      </c>
      <c r="E4357" s="20" t="s">
        <v>5484</v>
      </c>
      <c r="F4357" s="22">
        <v>44650</v>
      </c>
      <c r="G4357" s="22">
        <v>49764</v>
      </c>
      <c r="H4357" s="34">
        <v>1029</v>
      </c>
    </row>
    <row r="4358" spans="2:8" s="31" customFormat="1" x14ac:dyDescent="0.2">
      <c r="B4358" s="27">
        <v>4355</v>
      </c>
      <c r="C4358" s="20" t="s">
        <v>7993</v>
      </c>
      <c r="D4358" s="20" t="s">
        <v>29</v>
      </c>
      <c r="E4358" s="20" t="s">
        <v>7994</v>
      </c>
      <c r="F4358" s="22">
        <v>45385</v>
      </c>
      <c r="G4358" s="22">
        <v>49768</v>
      </c>
      <c r="H4358" s="34">
        <v>1000</v>
      </c>
    </row>
    <row r="4359" spans="2:8" s="31" customFormat="1" x14ac:dyDescent="0.2">
      <c r="B4359" s="27">
        <v>4356</v>
      </c>
      <c r="C4359" s="20" t="s">
        <v>8065</v>
      </c>
      <c r="D4359" s="20" t="s">
        <v>29</v>
      </c>
      <c r="E4359" s="20" t="s">
        <v>8066</v>
      </c>
      <c r="F4359" s="22">
        <v>45420</v>
      </c>
      <c r="G4359" s="22">
        <v>49803</v>
      </c>
      <c r="H4359" s="34">
        <v>1000</v>
      </c>
    </row>
    <row r="4360" spans="2:8" s="31" customFormat="1" x14ac:dyDescent="0.2">
      <c r="B4360" s="27">
        <v>4357</v>
      </c>
      <c r="C4360" s="20" t="s">
        <v>8187</v>
      </c>
      <c r="D4360" s="20" t="s">
        <v>29</v>
      </c>
      <c r="E4360" s="20" t="s">
        <v>8188</v>
      </c>
      <c r="F4360" s="22">
        <v>45462</v>
      </c>
      <c r="G4360" s="22">
        <v>49845</v>
      </c>
      <c r="H4360" s="34">
        <v>1000</v>
      </c>
    </row>
    <row r="4361" spans="2:8" s="31" customFormat="1" x14ac:dyDescent="0.2">
      <c r="B4361" s="27">
        <v>4358</v>
      </c>
      <c r="C4361" s="20" t="s">
        <v>5656</v>
      </c>
      <c r="D4361" s="20" t="s">
        <v>29</v>
      </c>
      <c r="E4361" s="20" t="s">
        <v>5657</v>
      </c>
      <c r="F4361" s="22">
        <v>44741</v>
      </c>
      <c r="G4361" s="22">
        <v>49855</v>
      </c>
      <c r="H4361" s="34">
        <v>1000</v>
      </c>
    </row>
    <row r="4362" spans="2:8" s="31" customFormat="1" x14ac:dyDescent="0.2">
      <c r="B4362" s="27">
        <v>4359</v>
      </c>
      <c r="C4362" s="20" t="s">
        <v>8266</v>
      </c>
      <c r="D4362" s="20" t="s">
        <v>29</v>
      </c>
      <c r="E4362" s="20" t="s">
        <v>8267</v>
      </c>
      <c r="F4362" s="22">
        <v>45491</v>
      </c>
      <c r="G4362" s="22">
        <v>49874</v>
      </c>
      <c r="H4362" s="34">
        <v>1000</v>
      </c>
    </row>
    <row r="4363" spans="2:8" s="31" customFormat="1" x14ac:dyDescent="0.2">
      <c r="B4363" s="27">
        <v>4360</v>
      </c>
      <c r="C4363" s="20" t="s">
        <v>5778</v>
      </c>
      <c r="D4363" s="20" t="s">
        <v>29</v>
      </c>
      <c r="E4363" s="20" t="s">
        <v>5779</v>
      </c>
      <c r="F4363" s="22">
        <v>44776</v>
      </c>
      <c r="G4363" s="22">
        <v>49890</v>
      </c>
      <c r="H4363" s="34">
        <v>2500</v>
      </c>
    </row>
    <row r="4364" spans="2:8" s="31" customFormat="1" x14ac:dyDescent="0.2">
      <c r="B4364" s="27">
        <v>4361</v>
      </c>
      <c r="C4364" s="20" t="s">
        <v>4905</v>
      </c>
      <c r="D4364" s="20" t="s">
        <v>29</v>
      </c>
      <c r="E4364" s="20" t="s">
        <v>4906</v>
      </c>
      <c r="F4364" s="22">
        <v>44447</v>
      </c>
      <c r="G4364" s="22">
        <v>49926</v>
      </c>
      <c r="H4364" s="34">
        <v>1500</v>
      </c>
    </row>
    <row r="4365" spans="2:8" s="31" customFormat="1" x14ac:dyDescent="0.2">
      <c r="B4365" s="27">
        <v>4362</v>
      </c>
      <c r="C4365" s="20" t="s">
        <v>8521</v>
      </c>
      <c r="D4365" s="20" t="s">
        <v>29</v>
      </c>
      <c r="E4365" s="20" t="s">
        <v>8522</v>
      </c>
      <c r="F4365" s="22">
        <v>45554</v>
      </c>
      <c r="G4365" s="22">
        <v>49937</v>
      </c>
      <c r="H4365" s="34">
        <v>500</v>
      </c>
    </row>
    <row r="4366" spans="2:8" s="31" customFormat="1" x14ac:dyDescent="0.2">
      <c r="B4366" s="27">
        <v>4363</v>
      </c>
      <c r="C4366" s="20" t="s">
        <v>5954</v>
      </c>
      <c r="D4366" s="20" t="s">
        <v>29</v>
      </c>
      <c r="E4366" s="20" t="s">
        <v>5955</v>
      </c>
      <c r="F4366" s="22">
        <v>44838</v>
      </c>
      <c r="G4366" s="22">
        <v>49952</v>
      </c>
      <c r="H4366" s="34">
        <v>500</v>
      </c>
    </row>
    <row r="4367" spans="2:8" s="31" customFormat="1" x14ac:dyDescent="0.2">
      <c r="B4367" s="27">
        <v>4364</v>
      </c>
      <c r="C4367" s="20" t="s">
        <v>6017</v>
      </c>
      <c r="D4367" s="20" t="s">
        <v>29</v>
      </c>
      <c r="E4367" s="20" t="s">
        <v>6018</v>
      </c>
      <c r="F4367" s="22">
        <v>44861</v>
      </c>
      <c r="G4367" s="22">
        <v>49975</v>
      </c>
      <c r="H4367" s="34">
        <v>500</v>
      </c>
    </row>
    <row r="4368" spans="2:8" s="31" customFormat="1" x14ac:dyDescent="0.2">
      <c r="B4368" s="27">
        <v>4365</v>
      </c>
      <c r="C4368" s="20" t="s">
        <v>7284</v>
      </c>
      <c r="D4368" s="20" t="s">
        <v>29</v>
      </c>
      <c r="E4368" s="20" t="s">
        <v>7285</v>
      </c>
      <c r="F4368" s="22">
        <v>45238</v>
      </c>
      <c r="G4368" s="22">
        <v>49987</v>
      </c>
      <c r="H4368" s="34">
        <v>500</v>
      </c>
    </row>
    <row r="4369" spans="2:8" s="31" customFormat="1" x14ac:dyDescent="0.2">
      <c r="B4369" s="27">
        <v>4366</v>
      </c>
      <c r="C4369" s="21" t="s">
        <v>10404</v>
      </c>
      <c r="D4369" s="21" t="s">
        <v>29</v>
      </c>
      <c r="E4369" s="21" t="s">
        <v>10405</v>
      </c>
      <c r="F4369" s="23">
        <v>46022</v>
      </c>
      <c r="G4369" s="23">
        <v>50040</v>
      </c>
      <c r="H4369" s="35">
        <v>1000</v>
      </c>
    </row>
    <row r="4370" spans="2:8" s="31" customFormat="1" x14ac:dyDescent="0.2">
      <c r="B4370" s="27">
        <v>4367</v>
      </c>
      <c r="C4370" s="20" t="s">
        <v>6238</v>
      </c>
      <c r="D4370" s="20" t="s">
        <v>29</v>
      </c>
      <c r="E4370" s="20" t="s">
        <v>6239</v>
      </c>
      <c r="F4370" s="22">
        <v>44937</v>
      </c>
      <c r="G4370" s="22">
        <v>50051</v>
      </c>
      <c r="H4370" s="34">
        <v>1000</v>
      </c>
    </row>
    <row r="4371" spans="2:8" s="31" customFormat="1" x14ac:dyDescent="0.2">
      <c r="B4371" s="27">
        <v>4368</v>
      </c>
      <c r="C4371" s="20" t="s">
        <v>5358</v>
      </c>
      <c r="D4371" s="20" t="s">
        <v>29</v>
      </c>
      <c r="E4371" s="20" t="s">
        <v>5359</v>
      </c>
      <c r="F4371" s="22">
        <v>44615</v>
      </c>
      <c r="G4371" s="22">
        <v>50094</v>
      </c>
      <c r="H4371" s="34">
        <v>1000</v>
      </c>
    </row>
    <row r="4372" spans="2:8" s="31" customFormat="1" x14ac:dyDescent="0.2">
      <c r="B4372" s="27">
        <v>4369</v>
      </c>
      <c r="C4372" s="20" t="s">
        <v>1057</v>
      </c>
      <c r="D4372" s="20" t="s">
        <v>29</v>
      </c>
      <c r="E4372" s="20" t="s">
        <v>1058</v>
      </c>
      <c r="F4372" s="22">
        <v>42809</v>
      </c>
      <c r="G4372" s="22">
        <v>50114</v>
      </c>
      <c r="H4372" s="34">
        <v>1000</v>
      </c>
    </row>
    <row r="4373" spans="2:8" s="31" customFormat="1" x14ac:dyDescent="0.2">
      <c r="B4373" s="27">
        <v>4370</v>
      </c>
      <c r="C4373" s="20" t="s">
        <v>1081</v>
      </c>
      <c r="D4373" s="20" t="s">
        <v>29</v>
      </c>
      <c r="E4373" s="20" t="s">
        <v>1082</v>
      </c>
      <c r="F4373" s="22">
        <v>42823</v>
      </c>
      <c r="G4373" s="22">
        <v>50128</v>
      </c>
      <c r="H4373" s="34">
        <v>700</v>
      </c>
    </row>
    <row r="4374" spans="2:8" s="31" customFormat="1" x14ac:dyDescent="0.2">
      <c r="B4374" s="27">
        <v>4371</v>
      </c>
      <c r="C4374" s="20" t="s">
        <v>1105</v>
      </c>
      <c r="D4374" s="20" t="s">
        <v>29</v>
      </c>
      <c r="E4374" s="20" t="s">
        <v>1106</v>
      </c>
      <c r="F4374" s="22">
        <v>42837</v>
      </c>
      <c r="G4374" s="22">
        <v>50142</v>
      </c>
      <c r="H4374" s="34">
        <v>4000</v>
      </c>
    </row>
    <row r="4375" spans="2:8" s="31" customFormat="1" x14ac:dyDescent="0.2">
      <c r="B4375" s="27">
        <v>4372</v>
      </c>
      <c r="C4375" s="20" t="s">
        <v>1122</v>
      </c>
      <c r="D4375" s="20" t="s">
        <v>29</v>
      </c>
      <c r="E4375" s="20" t="s">
        <v>1123</v>
      </c>
      <c r="F4375" s="22">
        <v>42866</v>
      </c>
      <c r="G4375" s="22">
        <v>50171</v>
      </c>
      <c r="H4375" s="34">
        <v>1200</v>
      </c>
    </row>
    <row r="4376" spans="2:8" s="31" customFormat="1" x14ac:dyDescent="0.2">
      <c r="B4376" s="27">
        <v>4373</v>
      </c>
      <c r="C4376" s="20" t="s">
        <v>1175</v>
      </c>
      <c r="D4376" s="20" t="s">
        <v>29</v>
      </c>
      <c r="E4376" s="20" t="s">
        <v>1176</v>
      </c>
      <c r="F4376" s="22">
        <v>42900</v>
      </c>
      <c r="G4376" s="22">
        <v>50205</v>
      </c>
      <c r="H4376" s="34">
        <v>1800</v>
      </c>
    </row>
    <row r="4377" spans="2:8" s="31" customFormat="1" x14ac:dyDescent="0.2">
      <c r="B4377" s="27">
        <v>4374</v>
      </c>
      <c r="C4377" s="20" t="s">
        <v>8240</v>
      </c>
      <c r="D4377" s="20" t="s">
        <v>29</v>
      </c>
      <c r="E4377" s="20" t="s">
        <v>8241</v>
      </c>
      <c r="F4377" s="22">
        <v>45476</v>
      </c>
      <c r="G4377" s="22">
        <v>50224</v>
      </c>
      <c r="H4377" s="34">
        <v>1000</v>
      </c>
    </row>
    <row r="4378" spans="2:8" s="31" customFormat="1" x14ac:dyDescent="0.2">
      <c r="B4378" s="27">
        <v>4375</v>
      </c>
      <c r="C4378" s="20" t="s">
        <v>8282</v>
      </c>
      <c r="D4378" s="20" t="s">
        <v>29</v>
      </c>
      <c r="E4378" s="20" t="s">
        <v>8283</v>
      </c>
      <c r="F4378" s="22">
        <v>45497</v>
      </c>
      <c r="G4378" s="22">
        <v>50245</v>
      </c>
      <c r="H4378" s="34">
        <v>1000</v>
      </c>
    </row>
    <row r="4379" spans="2:8" s="31" customFormat="1" x14ac:dyDescent="0.2">
      <c r="B4379" s="27">
        <v>4376</v>
      </c>
      <c r="C4379" s="20" t="s">
        <v>1246</v>
      </c>
      <c r="D4379" s="20" t="s">
        <v>29</v>
      </c>
      <c r="E4379" s="20" t="s">
        <v>1247</v>
      </c>
      <c r="F4379" s="22">
        <v>42942</v>
      </c>
      <c r="G4379" s="22">
        <v>50247</v>
      </c>
      <c r="H4379" s="34">
        <v>1000</v>
      </c>
    </row>
    <row r="4380" spans="2:8" s="31" customFormat="1" x14ac:dyDescent="0.2">
      <c r="B4380" s="27">
        <v>4377</v>
      </c>
      <c r="C4380" s="20" t="s">
        <v>1273</v>
      </c>
      <c r="D4380" s="20" t="s">
        <v>29</v>
      </c>
      <c r="E4380" s="20" t="s">
        <v>1274</v>
      </c>
      <c r="F4380" s="22">
        <v>42956</v>
      </c>
      <c r="G4380" s="22">
        <v>50261</v>
      </c>
      <c r="H4380" s="34">
        <v>1000</v>
      </c>
    </row>
    <row r="4381" spans="2:8" s="31" customFormat="1" x14ac:dyDescent="0.2">
      <c r="B4381" s="27">
        <v>4378</v>
      </c>
      <c r="C4381" s="20" t="s">
        <v>5804</v>
      </c>
      <c r="D4381" s="20" t="s">
        <v>29</v>
      </c>
      <c r="E4381" s="20" t="s">
        <v>1058</v>
      </c>
      <c r="F4381" s="22">
        <v>44783</v>
      </c>
      <c r="G4381" s="22">
        <v>50262</v>
      </c>
      <c r="H4381" s="34">
        <v>1000</v>
      </c>
    </row>
    <row r="4382" spans="2:8" s="31" customFormat="1" x14ac:dyDescent="0.2">
      <c r="B4382" s="27">
        <v>4379</v>
      </c>
      <c r="C4382" s="20" t="s">
        <v>1337</v>
      </c>
      <c r="D4382" s="20" t="s">
        <v>29</v>
      </c>
      <c r="E4382" s="20" t="s">
        <v>1338</v>
      </c>
      <c r="F4382" s="22">
        <v>42991</v>
      </c>
      <c r="G4382" s="22">
        <v>50296</v>
      </c>
      <c r="H4382" s="34">
        <v>1000</v>
      </c>
    </row>
    <row r="4383" spans="2:8" s="31" customFormat="1" x14ac:dyDescent="0.2">
      <c r="B4383" s="27">
        <v>4380</v>
      </c>
      <c r="C4383" s="20" t="s">
        <v>4971</v>
      </c>
      <c r="D4383" s="20" t="s">
        <v>29</v>
      </c>
      <c r="E4383" s="20" t="s">
        <v>4972</v>
      </c>
      <c r="F4383" s="22">
        <v>44468</v>
      </c>
      <c r="G4383" s="22">
        <v>50312</v>
      </c>
      <c r="H4383" s="34">
        <v>1000</v>
      </c>
    </row>
    <row r="4384" spans="2:8" s="31" customFormat="1" x14ac:dyDescent="0.2">
      <c r="B4384" s="27">
        <v>4381</v>
      </c>
      <c r="C4384" s="20" t="s">
        <v>1402</v>
      </c>
      <c r="D4384" s="20" t="s">
        <v>29</v>
      </c>
      <c r="E4384" s="20" t="s">
        <v>1403</v>
      </c>
      <c r="F4384" s="22">
        <v>43033</v>
      </c>
      <c r="G4384" s="22">
        <v>50338</v>
      </c>
      <c r="H4384" s="34">
        <v>1000</v>
      </c>
    </row>
    <row r="4385" spans="2:8" s="31" customFormat="1" x14ac:dyDescent="0.2">
      <c r="B4385" s="27">
        <v>4382</v>
      </c>
      <c r="C4385" s="20" t="s">
        <v>7255</v>
      </c>
      <c r="D4385" s="20" t="s">
        <v>29</v>
      </c>
      <c r="E4385" s="20" t="s">
        <v>7256</v>
      </c>
      <c r="F4385" s="22">
        <v>45231</v>
      </c>
      <c r="G4385" s="22">
        <v>50345</v>
      </c>
      <c r="H4385" s="34">
        <v>500</v>
      </c>
    </row>
    <row r="4386" spans="2:8" s="31" customFormat="1" x14ac:dyDescent="0.2">
      <c r="B4386" s="27">
        <v>4383</v>
      </c>
      <c r="C4386" s="20" t="s">
        <v>1434</v>
      </c>
      <c r="D4386" s="20" t="s">
        <v>29</v>
      </c>
      <c r="E4386" s="20" t="s">
        <v>1106</v>
      </c>
      <c r="F4386" s="22">
        <v>43047</v>
      </c>
      <c r="G4386" s="22">
        <v>50352</v>
      </c>
      <c r="H4386" s="34">
        <v>1000</v>
      </c>
    </row>
    <row r="4387" spans="2:8" s="31" customFormat="1" x14ac:dyDescent="0.2">
      <c r="B4387" s="27">
        <v>4384</v>
      </c>
      <c r="C4387" s="20" t="s">
        <v>7321</v>
      </c>
      <c r="D4387" s="20" t="s">
        <v>29</v>
      </c>
      <c r="E4387" s="20" t="s">
        <v>7322</v>
      </c>
      <c r="F4387" s="22">
        <v>45252</v>
      </c>
      <c r="G4387" s="22">
        <v>50366</v>
      </c>
      <c r="H4387" s="34">
        <v>1000</v>
      </c>
    </row>
    <row r="4388" spans="2:8" s="31" customFormat="1" x14ac:dyDescent="0.2">
      <c r="B4388" s="27">
        <v>4385</v>
      </c>
      <c r="C4388" s="20" t="s">
        <v>1488</v>
      </c>
      <c r="D4388" s="20" t="s">
        <v>29</v>
      </c>
      <c r="E4388" s="20" t="s">
        <v>1489</v>
      </c>
      <c r="F4388" s="22">
        <v>43075</v>
      </c>
      <c r="G4388" s="22">
        <v>50380</v>
      </c>
      <c r="H4388" s="34">
        <v>1200</v>
      </c>
    </row>
    <row r="4389" spans="2:8" s="31" customFormat="1" x14ac:dyDescent="0.2">
      <c r="B4389" s="27">
        <v>4386</v>
      </c>
      <c r="C4389" s="20" t="s">
        <v>1549</v>
      </c>
      <c r="D4389" s="20" t="s">
        <v>29</v>
      </c>
      <c r="E4389" s="20" t="s">
        <v>1550</v>
      </c>
      <c r="F4389" s="22">
        <v>43103</v>
      </c>
      <c r="G4389" s="22">
        <v>50408</v>
      </c>
      <c r="H4389" s="34">
        <v>1600</v>
      </c>
    </row>
    <row r="4390" spans="2:8" s="31" customFormat="1" x14ac:dyDescent="0.2">
      <c r="B4390" s="27">
        <v>4387</v>
      </c>
      <c r="C4390" s="20" t="s">
        <v>1625</v>
      </c>
      <c r="D4390" s="20" t="s">
        <v>29</v>
      </c>
      <c r="E4390" s="20" t="s">
        <v>1626</v>
      </c>
      <c r="F4390" s="22">
        <v>43138</v>
      </c>
      <c r="G4390" s="22">
        <v>50443</v>
      </c>
      <c r="H4390" s="34">
        <v>1200</v>
      </c>
    </row>
    <row r="4391" spans="2:8" s="31" customFormat="1" x14ac:dyDescent="0.2">
      <c r="B4391" s="27">
        <v>4388</v>
      </c>
      <c r="C4391" s="20" t="s">
        <v>1704</v>
      </c>
      <c r="D4391" s="20" t="s">
        <v>29</v>
      </c>
      <c r="E4391" s="20" t="s">
        <v>1705</v>
      </c>
      <c r="F4391" s="22">
        <v>43166</v>
      </c>
      <c r="G4391" s="22">
        <v>50471</v>
      </c>
      <c r="H4391" s="34">
        <v>1200</v>
      </c>
    </row>
    <row r="4392" spans="2:8" s="31" customFormat="1" x14ac:dyDescent="0.2">
      <c r="B4392" s="27">
        <v>4389</v>
      </c>
      <c r="C4392" s="20" t="s">
        <v>1807</v>
      </c>
      <c r="D4392" s="20" t="s">
        <v>29</v>
      </c>
      <c r="E4392" s="20" t="s">
        <v>1808</v>
      </c>
      <c r="F4392" s="22">
        <v>43215</v>
      </c>
      <c r="G4392" s="22">
        <v>50520</v>
      </c>
      <c r="H4392" s="34">
        <v>2000</v>
      </c>
    </row>
    <row r="4393" spans="2:8" s="31" customFormat="1" x14ac:dyDescent="0.2">
      <c r="B4393" s="27">
        <v>4390</v>
      </c>
      <c r="C4393" s="20" t="s">
        <v>1845</v>
      </c>
      <c r="D4393" s="20" t="s">
        <v>29</v>
      </c>
      <c r="E4393" s="20" t="s">
        <v>1705</v>
      </c>
      <c r="F4393" s="22">
        <v>43250</v>
      </c>
      <c r="G4393" s="22">
        <v>50555</v>
      </c>
      <c r="H4393" s="34">
        <v>500</v>
      </c>
    </row>
    <row r="4394" spans="2:8" s="31" customFormat="1" x14ac:dyDescent="0.2">
      <c r="B4394" s="27">
        <v>4391</v>
      </c>
      <c r="C4394" s="20" t="s">
        <v>8189</v>
      </c>
      <c r="D4394" s="20" t="s">
        <v>29</v>
      </c>
      <c r="E4394" s="20" t="s">
        <v>8190</v>
      </c>
      <c r="F4394" s="22">
        <v>45462</v>
      </c>
      <c r="G4394" s="22">
        <v>50575</v>
      </c>
      <c r="H4394" s="34">
        <v>1000</v>
      </c>
    </row>
    <row r="4395" spans="2:8" s="31" customFormat="1" x14ac:dyDescent="0.2">
      <c r="B4395" s="27">
        <v>4392</v>
      </c>
      <c r="C4395" s="20" t="s">
        <v>1906</v>
      </c>
      <c r="D4395" s="20" t="s">
        <v>29</v>
      </c>
      <c r="E4395" s="20" t="s">
        <v>1907</v>
      </c>
      <c r="F4395" s="22">
        <v>43292</v>
      </c>
      <c r="G4395" s="22">
        <v>50597</v>
      </c>
      <c r="H4395" s="34">
        <v>1250</v>
      </c>
    </row>
    <row r="4396" spans="2:8" s="31" customFormat="1" x14ac:dyDescent="0.2">
      <c r="B4396" s="27">
        <v>4393</v>
      </c>
      <c r="C4396" s="20" t="s">
        <v>8374</v>
      </c>
      <c r="D4396" s="20" t="s">
        <v>29</v>
      </c>
      <c r="E4396" s="20" t="s">
        <v>8375</v>
      </c>
      <c r="F4396" s="22">
        <v>45518</v>
      </c>
      <c r="G4396" s="22">
        <v>50631</v>
      </c>
      <c r="H4396" s="34">
        <v>1000</v>
      </c>
    </row>
    <row r="4397" spans="2:8" s="31" customFormat="1" x14ac:dyDescent="0.2">
      <c r="B4397" s="27">
        <v>4394</v>
      </c>
      <c r="C4397" s="20" t="s">
        <v>1981</v>
      </c>
      <c r="D4397" s="20" t="s">
        <v>29</v>
      </c>
      <c r="E4397" s="20" t="s">
        <v>1982</v>
      </c>
      <c r="F4397" s="22">
        <v>43341</v>
      </c>
      <c r="G4397" s="22">
        <v>50646</v>
      </c>
      <c r="H4397" s="34">
        <v>500</v>
      </c>
    </row>
    <row r="4398" spans="2:8" s="31" customFormat="1" x14ac:dyDescent="0.2">
      <c r="B4398" s="27">
        <v>4395</v>
      </c>
      <c r="C4398" s="20" t="s">
        <v>8482</v>
      </c>
      <c r="D4398" s="20" t="s">
        <v>29</v>
      </c>
      <c r="E4398" s="20" t="s">
        <v>8483</v>
      </c>
      <c r="F4398" s="22">
        <v>45539</v>
      </c>
      <c r="G4398" s="22">
        <v>50652</v>
      </c>
      <c r="H4398" s="34">
        <v>1500</v>
      </c>
    </row>
    <row r="4399" spans="2:8" s="31" customFormat="1" x14ac:dyDescent="0.2">
      <c r="B4399" s="27">
        <v>4396</v>
      </c>
      <c r="C4399" s="20" t="s">
        <v>8499</v>
      </c>
      <c r="D4399" s="20" t="s">
        <v>29</v>
      </c>
      <c r="E4399" s="20" t="s">
        <v>8500</v>
      </c>
      <c r="F4399" s="22">
        <v>45546</v>
      </c>
      <c r="G4399" s="22">
        <v>50659</v>
      </c>
      <c r="H4399" s="34">
        <v>1500</v>
      </c>
    </row>
    <row r="4400" spans="2:8" s="31" customFormat="1" x14ac:dyDescent="0.2">
      <c r="B4400" s="27">
        <v>4397</v>
      </c>
      <c r="C4400" s="20" t="s">
        <v>2069</v>
      </c>
      <c r="D4400" s="20" t="s">
        <v>29</v>
      </c>
      <c r="E4400" s="20" t="s">
        <v>2070</v>
      </c>
      <c r="F4400" s="22">
        <v>43390</v>
      </c>
      <c r="G4400" s="22">
        <v>50695</v>
      </c>
      <c r="H4400" s="34">
        <v>1000</v>
      </c>
    </row>
    <row r="4401" spans="2:9" s="31" customFormat="1" x14ac:dyDescent="0.2">
      <c r="B4401" s="27">
        <v>4398</v>
      </c>
      <c r="C4401" s="20" t="s">
        <v>2122</v>
      </c>
      <c r="D4401" s="20" t="s">
        <v>29</v>
      </c>
      <c r="E4401" s="20" t="s">
        <v>2123</v>
      </c>
      <c r="F4401" s="22">
        <v>43418</v>
      </c>
      <c r="G4401" s="22">
        <v>50723</v>
      </c>
      <c r="H4401" s="34">
        <v>1000</v>
      </c>
    </row>
    <row r="4402" spans="2:9" s="31" customFormat="1" x14ac:dyDescent="0.2">
      <c r="B4402" s="27">
        <v>4399</v>
      </c>
      <c r="C4402" s="20" t="s">
        <v>10213</v>
      </c>
      <c r="D4402" s="20" t="s">
        <v>29</v>
      </c>
      <c r="E4402" s="20" t="s">
        <v>10214</v>
      </c>
      <c r="F4402" s="22">
        <v>45987</v>
      </c>
      <c r="G4402" s="22">
        <v>50735</v>
      </c>
      <c r="H4402" s="34">
        <v>500</v>
      </c>
    </row>
    <row r="4403" spans="2:9" s="31" customFormat="1" x14ac:dyDescent="0.2">
      <c r="B4403" s="27">
        <v>4400</v>
      </c>
      <c r="C4403" s="20" t="s">
        <v>7403</v>
      </c>
      <c r="D4403" s="20" t="s">
        <v>29</v>
      </c>
      <c r="E4403" s="20" t="s">
        <v>7404</v>
      </c>
      <c r="F4403" s="22">
        <v>45273</v>
      </c>
      <c r="G4403" s="22">
        <v>50752</v>
      </c>
      <c r="H4403" s="34">
        <v>500</v>
      </c>
    </row>
    <row r="4404" spans="2:9" s="31" customFormat="1" x14ac:dyDescent="0.2">
      <c r="B4404" s="27">
        <v>4401</v>
      </c>
      <c r="C4404" s="20" t="s">
        <v>2294</v>
      </c>
      <c r="D4404" s="20" t="s">
        <v>29</v>
      </c>
      <c r="E4404" s="20" t="s">
        <v>2295</v>
      </c>
      <c r="F4404" s="22">
        <v>43495</v>
      </c>
      <c r="G4404" s="22">
        <v>50800</v>
      </c>
      <c r="H4404" s="34">
        <v>2000</v>
      </c>
    </row>
    <row r="4405" spans="2:9" s="31" customFormat="1" x14ac:dyDescent="0.2">
      <c r="B4405" s="27">
        <v>4402</v>
      </c>
      <c r="C4405" s="20" t="s">
        <v>10624</v>
      </c>
      <c r="D4405" s="20" t="s">
        <v>29</v>
      </c>
      <c r="E4405" s="20" t="s">
        <v>10625</v>
      </c>
      <c r="F4405" s="22">
        <v>46064</v>
      </c>
      <c r="G4405" s="22">
        <v>50812</v>
      </c>
      <c r="H4405" s="34">
        <v>2000</v>
      </c>
      <c r="I4405" s="41"/>
    </row>
    <row r="4406" spans="2:9" s="31" customFormat="1" x14ac:dyDescent="0.2">
      <c r="B4406" s="27">
        <v>4403</v>
      </c>
      <c r="C4406" s="20" t="s">
        <v>2374</v>
      </c>
      <c r="D4406" s="20" t="s">
        <v>29</v>
      </c>
      <c r="E4406" s="20" t="s">
        <v>2375</v>
      </c>
      <c r="F4406" s="22">
        <v>43523</v>
      </c>
      <c r="G4406" s="22">
        <v>50828</v>
      </c>
      <c r="H4406" s="34">
        <v>750</v>
      </c>
    </row>
    <row r="4407" spans="2:9" s="31" customFormat="1" x14ac:dyDescent="0.2">
      <c r="B4407" s="27">
        <v>4404</v>
      </c>
      <c r="C4407" s="20" t="s">
        <v>6760</v>
      </c>
      <c r="D4407" s="20" t="s">
        <v>29</v>
      </c>
      <c r="E4407" s="20" t="s">
        <v>6761</v>
      </c>
      <c r="F4407" s="22">
        <v>45084</v>
      </c>
      <c r="G4407" s="22">
        <v>50928</v>
      </c>
      <c r="H4407" s="34">
        <v>1500</v>
      </c>
    </row>
    <row r="4408" spans="2:9" s="31" customFormat="1" x14ac:dyDescent="0.2">
      <c r="B4408" s="27">
        <v>4405</v>
      </c>
      <c r="C4408" s="20" t="s">
        <v>6883</v>
      </c>
      <c r="D4408" s="20" t="s">
        <v>29</v>
      </c>
      <c r="E4408" s="20" t="s">
        <v>6884</v>
      </c>
      <c r="F4408" s="22">
        <v>45119</v>
      </c>
      <c r="G4408" s="22">
        <v>50963</v>
      </c>
      <c r="H4408" s="34">
        <v>1000</v>
      </c>
    </row>
    <row r="4409" spans="2:9" s="31" customFormat="1" x14ac:dyDescent="0.2">
      <c r="B4409" s="27">
        <v>4406</v>
      </c>
      <c r="C4409" s="20" t="s">
        <v>7026</v>
      </c>
      <c r="D4409" s="20" t="s">
        <v>29</v>
      </c>
      <c r="E4409" s="20" t="s">
        <v>6884</v>
      </c>
      <c r="F4409" s="22">
        <v>45175</v>
      </c>
      <c r="G4409" s="22">
        <v>51019</v>
      </c>
      <c r="H4409" s="34">
        <v>1000</v>
      </c>
    </row>
    <row r="4410" spans="2:9" s="31" customFormat="1" x14ac:dyDescent="0.2">
      <c r="B4410" s="27">
        <v>4407</v>
      </c>
      <c r="C4410" s="20" t="s">
        <v>8583</v>
      </c>
      <c r="D4410" s="20" t="s">
        <v>29</v>
      </c>
      <c r="E4410" s="20" t="s">
        <v>8584</v>
      </c>
      <c r="F4410" s="22">
        <v>45568</v>
      </c>
      <c r="G4410" s="22">
        <v>51046</v>
      </c>
      <c r="H4410" s="34">
        <v>1500</v>
      </c>
    </row>
    <row r="4411" spans="2:9" s="31" customFormat="1" x14ac:dyDescent="0.2">
      <c r="B4411" s="27">
        <v>4408</v>
      </c>
      <c r="C4411" s="20" t="s">
        <v>7186</v>
      </c>
      <c r="D4411" s="20" t="s">
        <v>29</v>
      </c>
      <c r="E4411" s="20" t="s">
        <v>7187</v>
      </c>
      <c r="F4411" s="22">
        <v>45217</v>
      </c>
      <c r="G4411" s="22">
        <v>51061</v>
      </c>
      <c r="H4411" s="34">
        <v>500</v>
      </c>
    </row>
    <row r="4412" spans="2:9" s="31" customFormat="1" x14ac:dyDescent="0.2">
      <c r="B4412" s="27">
        <v>4409</v>
      </c>
      <c r="C4412" s="20" t="s">
        <v>6037</v>
      </c>
      <c r="D4412" s="20" t="s">
        <v>29</v>
      </c>
      <c r="E4412" s="20" t="s">
        <v>6038</v>
      </c>
      <c r="F4412" s="22">
        <v>44867</v>
      </c>
      <c r="G4412" s="22">
        <v>51076</v>
      </c>
      <c r="H4412" s="34">
        <v>750</v>
      </c>
    </row>
    <row r="4413" spans="2:9" s="31" customFormat="1" x14ac:dyDescent="0.2">
      <c r="B4413" s="27">
        <v>4410</v>
      </c>
      <c r="C4413" s="20" t="s">
        <v>8688</v>
      </c>
      <c r="D4413" s="20" t="s">
        <v>29</v>
      </c>
      <c r="E4413" s="20" t="s">
        <v>8689</v>
      </c>
      <c r="F4413" s="22">
        <v>45609</v>
      </c>
      <c r="G4413" s="22">
        <v>51087</v>
      </c>
      <c r="H4413" s="34">
        <v>1000</v>
      </c>
    </row>
    <row r="4414" spans="2:9" s="31" customFormat="1" x14ac:dyDescent="0.2">
      <c r="B4414" s="27">
        <v>4411</v>
      </c>
      <c r="C4414" s="20" t="s">
        <v>10258</v>
      </c>
      <c r="D4414" s="20" t="s">
        <v>29</v>
      </c>
      <c r="E4414" s="20" t="s">
        <v>10259</v>
      </c>
      <c r="F4414" s="22">
        <v>45994</v>
      </c>
      <c r="G4414" s="22">
        <v>51107</v>
      </c>
      <c r="H4414" s="34">
        <v>1500</v>
      </c>
    </row>
    <row r="4415" spans="2:9" s="31" customFormat="1" x14ac:dyDescent="0.2">
      <c r="B4415" s="27">
        <v>4412</v>
      </c>
      <c r="C4415" s="20" t="s">
        <v>6240</v>
      </c>
      <c r="D4415" s="20" t="s">
        <v>29</v>
      </c>
      <c r="E4415" s="20" t="s">
        <v>6241</v>
      </c>
      <c r="F4415" s="22">
        <v>44937</v>
      </c>
      <c r="G4415" s="22">
        <v>51146</v>
      </c>
      <c r="H4415" s="34">
        <v>500</v>
      </c>
    </row>
    <row r="4416" spans="2:9" s="31" customFormat="1" x14ac:dyDescent="0.2">
      <c r="B4416" s="27">
        <v>4413</v>
      </c>
      <c r="C4416" s="20" t="s">
        <v>6372</v>
      </c>
      <c r="D4416" s="20" t="s">
        <v>29</v>
      </c>
      <c r="E4416" s="20" t="s">
        <v>6241</v>
      </c>
      <c r="F4416" s="22">
        <v>44972</v>
      </c>
      <c r="G4416" s="22">
        <v>51181</v>
      </c>
      <c r="H4416" s="34">
        <v>500</v>
      </c>
    </row>
    <row r="4417" spans="2:8" s="31" customFormat="1" x14ac:dyDescent="0.2">
      <c r="B4417" s="27">
        <v>4414</v>
      </c>
      <c r="C4417" s="20" t="s">
        <v>8161</v>
      </c>
      <c r="D4417" s="20" t="s">
        <v>29</v>
      </c>
      <c r="E4417" s="20" t="s">
        <v>8162</v>
      </c>
      <c r="F4417" s="22">
        <v>45448</v>
      </c>
      <c r="G4417" s="22">
        <v>51292</v>
      </c>
      <c r="H4417" s="34">
        <v>1000</v>
      </c>
    </row>
    <row r="4418" spans="2:8" s="31" customFormat="1" x14ac:dyDescent="0.2">
      <c r="B4418" s="27">
        <v>4415</v>
      </c>
      <c r="C4418" s="20" t="s">
        <v>8268</v>
      </c>
      <c r="D4418" s="20" t="s">
        <v>29</v>
      </c>
      <c r="E4418" s="20" t="s">
        <v>8269</v>
      </c>
      <c r="F4418" s="22">
        <v>45491</v>
      </c>
      <c r="G4418" s="22">
        <v>51335</v>
      </c>
      <c r="H4418" s="34">
        <v>1000</v>
      </c>
    </row>
    <row r="4419" spans="2:8" s="31" customFormat="1" x14ac:dyDescent="0.2">
      <c r="B4419" s="27">
        <v>4416</v>
      </c>
      <c r="C4419" s="20" t="s">
        <v>8284</v>
      </c>
      <c r="D4419" s="20" t="s">
        <v>29</v>
      </c>
      <c r="E4419" s="20" t="s">
        <v>8285</v>
      </c>
      <c r="F4419" s="22">
        <v>45497</v>
      </c>
      <c r="G4419" s="22">
        <v>51341</v>
      </c>
      <c r="H4419" s="34">
        <v>1000</v>
      </c>
    </row>
    <row r="4420" spans="2:8" s="31" customFormat="1" x14ac:dyDescent="0.2">
      <c r="B4420" s="27">
        <v>4417</v>
      </c>
      <c r="C4420" s="20" t="s">
        <v>6936</v>
      </c>
      <c r="D4420" s="20" t="s">
        <v>29</v>
      </c>
      <c r="E4420" s="20" t="s">
        <v>6937</v>
      </c>
      <c r="F4420" s="22">
        <v>45140</v>
      </c>
      <c r="G4420" s="22">
        <v>51350</v>
      </c>
      <c r="H4420" s="34">
        <v>1000</v>
      </c>
    </row>
    <row r="4421" spans="2:8" s="31" customFormat="1" x14ac:dyDescent="0.2">
      <c r="B4421" s="27">
        <v>4418</v>
      </c>
      <c r="C4421" s="20" t="s">
        <v>8356</v>
      </c>
      <c r="D4421" s="20" t="s">
        <v>29</v>
      </c>
      <c r="E4421" s="20" t="s">
        <v>8357</v>
      </c>
      <c r="F4421" s="22">
        <v>45511</v>
      </c>
      <c r="G4421" s="22">
        <v>51355</v>
      </c>
      <c r="H4421" s="34">
        <v>1000</v>
      </c>
    </row>
    <row r="4422" spans="2:8" s="31" customFormat="1" x14ac:dyDescent="0.2">
      <c r="B4422" s="27">
        <v>4419</v>
      </c>
      <c r="C4422" s="20" t="s">
        <v>3817</v>
      </c>
      <c r="D4422" s="20" t="s">
        <v>29</v>
      </c>
      <c r="E4422" s="20" t="s">
        <v>3818</v>
      </c>
      <c r="F4422" s="22">
        <v>44090</v>
      </c>
      <c r="G4422" s="22">
        <v>51395</v>
      </c>
      <c r="H4422" s="34">
        <v>1500</v>
      </c>
    </row>
    <row r="4423" spans="2:8" s="31" customFormat="1" x14ac:dyDescent="0.2">
      <c r="B4423" s="27">
        <v>4420</v>
      </c>
      <c r="C4423" s="20" t="s">
        <v>5892</v>
      </c>
      <c r="D4423" s="20" t="s">
        <v>29</v>
      </c>
      <c r="E4423" s="20" t="s">
        <v>5893</v>
      </c>
      <c r="F4423" s="22">
        <v>44825</v>
      </c>
      <c r="G4423" s="22">
        <v>51400</v>
      </c>
      <c r="H4423" s="34">
        <v>500</v>
      </c>
    </row>
    <row r="4424" spans="2:8" s="31" customFormat="1" x14ac:dyDescent="0.2">
      <c r="B4424" s="27">
        <v>4421</v>
      </c>
      <c r="C4424" s="20" t="s">
        <v>5006</v>
      </c>
      <c r="D4424" s="20" t="s">
        <v>29</v>
      </c>
      <c r="E4424" s="20" t="s">
        <v>5007</v>
      </c>
      <c r="F4424" s="22">
        <v>44475</v>
      </c>
      <c r="G4424" s="22">
        <v>51415</v>
      </c>
      <c r="H4424" s="34">
        <v>1500</v>
      </c>
    </row>
    <row r="4425" spans="2:8" s="31" customFormat="1" x14ac:dyDescent="0.2">
      <c r="B4425" s="27">
        <v>4422</v>
      </c>
      <c r="C4425" s="20" t="s">
        <v>6039</v>
      </c>
      <c r="D4425" s="20" t="s">
        <v>29</v>
      </c>
      <c r="E4425" s="20" t="s">
        <v>6040</v>
      </c>
      <c r="F4425" s="22">
        <v>44867</v>
      </c>
      <c r="G4425" s="22">
        <v>51442</v>
      </c>
      <c r="H4425" s="34">
        <v>750</v>
      </c>
    </row>
    <row r="4426" spans="2:8" s="31" customFormat="1" x14ac:dyDescent="0.2">
      <c r="B4426" s="27">
        <v>4423</v>
      </c>
      <c r="C4426" s="20" t="s">
        <v>7301</v>
      </c>
      <c r="D4426" s="20" t="s">
        <v>29</v>
      </c>
      <c r="E4426" s="20" t="s">
        <v>7302</v>
      </c>
      <c r="F4426" s="22">
        <v>45245</v>
      </c>
      <c r="G4426" s="22">
        <v>51455</v>
      </c>
      <c r="H4426" s="34">
        <v>1000</v>
      </c>
    </row>
    <row r="4427" spans="2:8" s="31" customFormat="1" x14ac:dyDescent="0.2">
      <c r="B4427" s="27">
        <v>4424</v>
      </c>
      <c r="C4427" s="20" t="s">
        <v>4141</v>
      </c>
      <c r="D4427" s="20" t="s">
        <v>29</v>
      </c>
      <c r="E4427" s="20" t="s">
        <v>4142</v>
      </c>
      <c r="F4427" s="22">
        <v>44174</v>
      </c>
      <c r="G4427" s="22">
        <v>51479</v>
      </c>
      <c r="H4427" s="34">
        <v>1000</v>
      </c>
    </row>
    <row r="4428" spans="2:8" s="31" customFormat="1" x14ac:dyDescent="0.2">
      <c r="B4428" s="27">
        <v>4425</v>
      </c>
      <c r="C4428" s="20" t="s">
        <v>4172</v>
      </c>
      <c r="D4428" s="20" t="s">
        <v>29</v>
      </c>
      <c r="E4428" s="20" t="s">
        <v>4173</v>
      </c>
      <c r="F4428" s="22">
        <v>44188</v>
      </c>
      <c r="G4428" s="22">
        <v>51493</v>
      </c>
      <c r="H4428" s="34">
        <v>2000</v>
      </c>
    </row>
    <row r="4429" spans="2:8" s="31" customFormat="1" x14ac:dyDescent="0.2">
      <c r="B4429" s="27">
        <v>4426</v>
      </c>
      <c r="C4429" s="20" t="s">
        <v>4194</v>
      </c>
      <c r="D4429" s="20" t="s">
        <v>29</v>
      </c>
      <c r="E4429" s="20" t="s">
        <v>4195</v>
      </c>
      <c r="F4429" s="22">
        <v>44195</v>
      </c>
      <c r="G4429" s="22">
        <v>51500</v>
      </c>
      <c r="H4429" s="34">
        <v>1000</v>
      </c>
    </row>
    <row r="4430" spans="2:8" s="31" customFormat="1" x14ac:dyDescent="0.2">
      <c r="B4430" s="27">
        <v>4427</v>
      </c>
      <c r="C4430" s="20" t="s">
        <v>4259</v>
      </c>
      <c r="D4430" s="20" t="s">
        <v>29</v>
      </c>
      <c r="E4430" s="20" t="s">
        <v>4260</v>
      </c>
      <c r="F4430" s="22">
        <v>44216</v>
      </c>
      <c r="G4430" s="22">
        <v>51521</v>
      </c>
      <c r="H4430" s="34">
        <v>1000</v>
      </c>
    </row>
    <row r="4431" spans="2:8" s="31" customFormat="1" x14ac:dyDescent="0.2">
      <c r="B4431" s="27">
        <v>4428</v>
      </c>
      <c r="C4431" s="20" t="s">
        <v>4308</v>
      </c>
      <c r="D4431" s="20" t="s">
        <v>29</v>
      </c>
      <c r="E4431" s="20" t="s">
        <v>4309</v>
      </c>
      <c r="F4431" s="22">
        <v>44230</v>
      </c>
      <c r="G4431" s="22">
        <v>51535</v>
      </c>
      <c r="H4431" s="34">
        <v>1000</v>
      </c>
    </row>
    <row r="4432" spans="2:8" s="31" customFormat="1" x14ac:dyDescent="0.2">
      <c r="B4432" s="27">
        <v>4429</v>
      </c>
      <c r="C4432" s="20" t="s">
        <v>4424</v>
      </c>
      <c r="D4432" s="20" t="s">
        <v>29</v>
      </c>
      <c r="E4432" s="20" t="s">
        <v>4425</v>
      </c>
      <c r="F4432" s="22">
        <v>44258</v>
      </c>
      <c r="G4432" s="22">
        <v>51563</v>
      </c>
      <c r="H4432" s="34">
        <v>1200</v>
      </c>
    </row>
    <row r="4433" spans="2:9" s="31" customFormat="1" x14ac:dyDescent="0.2">
      <c r="B4433" s="27">
        <v>4430</v>
      </c>
      <c r="C4433" s="20" t="s">
        <v>7819</v>
      </c>
      <c r="D4433" s="20" t="s">
        <v>29</v>
      </c>
      <c r="E4433" s="20" t="s">
        <v>7820</v>
      </c>
      <c r="F4433" s="22">
        <v>45364</v>
      </c>
      <c r="G4433" s="22">
        <v>51573</v>
      </c>
      <c r="H4433" s="34">
        <v>1000</v>
      </c>
    </row>
    <row r="4434" spans="2:9" s="31" customFormat="1" x14ac:dyDescent="0.2">
      <c r="B4434" s="27">
        <v>4431</v>
      </c>
      <c r="C4434" s="20" t="s">
        <v>7883</v>
      </c>
      <c r="D4434" s="20" t="s">
        <v>29</v>
      </c>
      <c r="E4434" s="20" t="s">
        <v>7884</v>
      </c>
      <c r="F4434" s="22">
        <v>45371</v>
      </c>
      <c r="G4434" s="22">
        <v>51580</v>
      </c>
      <c r="H4434" s="34">
        <v>1000</v>
      </c>
    </row>
    <row r="4435" spans="2:9" s="31" customFormat="1" x14ac:dyDescent="0.2">
      <c r="B4435" s="27">
        <v>4432</v>
      </c>
      <c r="C4435" s="20" t="s">
        <v>8067</v>
      </c>
      <c r="D4435" s="20" t="s">
        <v>29</v>
      </c>
      <c r="E4435" s="20" t="s">
        <v>6947</v>
      </c>
      <c r="F4435" s="22">
        <v>45420</v>
      </c>
      <c r="G4435" s="22">
        <v>51629</v>
      </c>
      <c r="H4435" s="34">
        <v>1000</v>
      </c>
    </row>
    <row r="4436" spans="2:9" s="31" customFormat="1" x14ac:dyDescent="0.2">
      <c r="B4436" s="27">
        <v>4433</v>
      </c>
      <c r="C4436" s="20" t="s">
        <v>8082</v>
      </c>
      <c r="D4436" s="20" t="s">
        <v>29</v>
      </c>
      <c r="E4436" s="20" t="s">
        <v>8083</v>
      </c>
      <c r="F4436" s="22">
        <v>45427</v>
      </c>
      <c r="G4436" s="22">
        <v>51636</v>
      </c>
      <c r="H4436" s="34">
        <v>1000</v>
      </c>
    </row>
    <row r="4437" spans="2:9" s="31" customFormat="1" x14ac:dyDescent="0.2">
      <c r="B4437" s="27">
        <v>4434</v>
      </c>
      <c r="C4437" s="20" t="s">
        <v>4603</v>
      </c>
      <c r="D4437" s="20" t="s">
        <v>29</v>
      </c>
      <c r="E4437" s="20" t="s">
        <v>4604</v>
      </c>
      <c r="F4437" s="22">
        <v>44335</v>
      </c>
      <c r="G4437" s="22">
        <v>51640</v>
      </c>
      <c r="H4437" s="34">
        <v>2000</v>
      </c>
    </row>
    <row r="4438" spans="2:9" s="31" customFormat="1" x14ac:dyDescent="0.2">
      <c r="B4438" s="27">
        <v>4435</v>
      </c>
      <c r="C4438" s="20" t="s">
        <v>4649</v>
      </c>
      <c r="D4438" s="20" t="s">
        <v>29</v>
      </c>
      <c r="E4438" s="20" t="s">
        <v>4650</v>
      </c>
      <c r="F4438" s="22">
        <v>44349</v>
      </c>
      <c r="G4438" s="22">
        <v>51654</v>
      </c>
      <c r="H4438" s="34">
        <v>1000</v>
      </c>
    </row>
    <row r="4439" spans="2:9" s="31" customFormat="1" x14ac:dyDescent="0.2">
      <c r="B4439" s="27">
        <v>4436</v>
      </c>
      <c r="C4439" s="20" t="s">
        <v>6786</v>
      </c>
      <c r="D4439" s="20" t="s">
        <v>29</v>
      </c>
      <c r="E4439" s="20" t="s">
        <v>6787</v>
      </c>
      <c r="F4439" s="22">
        <v>45091</v>
      </c>
      <c r="G4439" s="22">
        <v>51666</v>
      </c>
      <c r="H4439" s="34">
        <v>1500</v>
      </c>
    </row>
    <row r="4440" spans="2:9" s="31" customFormat="1" x14ac:dyDescent="0.2">
      <c r="B4440" s="27">
        <v>4437</v>
      </c>
      <c r="C4440" s="20" t="s">
        <v>4706</v>
      </c>
      <c r="D4440" s="20" t="s">
        <v>29</v>
      </c>
      <c r="E4440" s="20" t="s">
        <v>4707</v>
      </c>
      <c r="F4440" s="22">
        <v>44370</v>
      </c>
      <c r="G4440" s="22">
        <v>51675</v>
      </c>
      <c r="H4440" s="34">
        <v>1000</v>
      </c>
    </row>
    <row r="4441" spans="2:9" s="31" customFormat="1" x14ac:dyDescent="0.2">
      <c r="B4441" s="27">
        <v>4438</v>
      </c>
      <c r="C4441" s="20" t="s">
        <v>6865</v>
      </c>
      <c r="D4441" s="20" t="s">
        <v>29</v>
      </c>
      <c r="E4441" s="20" t="s">
        <v>6866</v>
      </c>
      <c r="F4441" s="22">
        <v>45112</v>
      </c>
      <c r="G4441" s="22">
        <v>51687</v>
      </c>
      <c r="H4441" s="34">
        <v>1000</v>
      </c>
    </row>
    <row r="4442" spans="2:9" s="31" customFormat="1" x14ac:dyDescent="0.2">
      <c r="B4442" s="27">
        <v>4439</v>
      </c>
      <c r="C4442" s="20" t="s">
        <v>4804</v>
      </c>
      <c r="D4442" s="20" t="s">
        <v>29</v>
      </c>
      <c r="E4442" s="20" t="s">
        <v>4805</v>
      </c>
      <c r="F4442" s="22">
        <v>44397</v>
      </c>
      <c r="G4442" s="22">
        <v>51702</v>
      </c>
      <c r="H4442" s="34">
        <v>1000</v>
      </c>
    </row>
    <row r="4443" spans="2:9" s="31" customFormat="1" x14ac:dyDescent="0.2">
      <c r="B4443" s="27">
        <v>4440</v>
      </c>
      <c r="C4443" s="20" t="s">
        <v>4825</v>
      </c>
      <c r="D4443" s="20" t="s">
        <v>29</v>
      </c>
      <c r="E4443" s="20" t="s">
        <v>4826</v>
      </c>
      <c r="F4443" s="22">
        <v>44412</v>
      </c>
      <c r="G4443" s="22">
        <v>51717</v>
      </c>
      <c r="H4443" s="34">
        <v>1500</v>
      </c>
    </row>
    <row r="4444" spans="2:9" s="31" customFormat="1" x14ac:dyDescent="0.2">
      <c r="B4444" s="27">
        <v>4441</v>
      </c>
      <c r="C4444" s="20" t="s">
        <v>6946</v>
      </c>
      <c r="D4444" s="20" t="s">
        <v>29</v>
      </c>
      <c r="E4444" s="20" t="s">
        <v>6947</v>
      </c>
      <c r="F4444" s="22">
        <v>45147</v>
      </c>
      <c r="G4444" s="22">
        <v>51722</v>
      </c>
      <c r="H4444" s="34">
        <v>1000</v>
      </c>
    </row>
    <row r="4445" spans="2:9" s="31" customFormat="1" x14ac:dyDescent="0.2">
      <c r="B4445" s="27">
        <v>4442</v>
      </c>
      <c r="C4445" s="20" t="s">
        <v>7429</v>
      </c>
      <c r="D4445" s="20" t="s">
        <v>29</v>
      </c>
      <c r="E4445" s="20" t="s">
        <v>7430</v>
      </c>
      <c r="F4445" s="22">
        <v>45280</v>
      </c>
      <c r="G4445" s="22">
        <v>51855</v>
      </c>
      <c r="H4445" s="34">
        <v>900</v>
      </c>
    </row>
    <row r="4446" spans="2:9" s="31" customFormat="1" x14ac:dyDescent="0.2">
      <c r="B4446" s="27">
        <v>4443</v>
      </c>
      <c r="C4446" s="27" t="s">
        <v>10479</v>
      </c>
      <c r="D4446" s="20" t="s">
        <v>29</v>
      </c>
      <c r="E4446" s="20" t="s">
        <v>10480</v>
      </c>
      <c r="F4446" s="22">
        <v>46036</v>
      </c>
      <c r="G4446" s="22">
        <v>51880</v>
      </c>
      <c r="H4446" s="34">
        <v>1000</v>
      </c>
    </row>
    <row r="4447" spans="2:9" s="31" customFormat="1" x14ac:dyDescent="0.2">
      <c r="B4447" s="27">
        <v>4444</v>
      </c>
      <c r="C4447" s="20" t="s">
        <v>6321</v>
      </c>
      <c r="D4447" s="20" t="s">
        <v>29</v>
      </c>
      <c r="E4447" s="20" t="s">
        <v>6322</v>
      </c>
      <c r="F4447" s="22">
        <v>44958</v>
      </c>
      <c r="G4447" s="22">
        <v>51898</v>
      </c>
      <c r="H4447" s="34">
        <v>500</v>
      </c>
    </row>
    <row r="4448" spans="2:9" s="31" customFormat="1" x14ac:dyDescent="0.2">
      <c r="B4448" s="27">
        <v>4445</v>
      </c>
      <c r="C4448" s="20" t="s">
        <v>10626</v>
      </c>
      <c r="D4448" s="20" t="s">
        <v>29</v>
      </c>
      <c r="E4448" s="20" t="s">
        <v>10627</v>
      </c>
      <c r="F4448" s="22">
        <v>46064</v>
      </c>
      <c r="G4448" s="22">
        <v>51908</v>
      </c>
      <c r="H4448" s="34">
        <v>2000</v>
      </c>
      <c r="I4448" s="41"/>
    </row>
    <row r="4449" spans="2:8" s="31" customFormat="1" x14ac:dyDescent="0.2">
      <c r="B4449" s="27">
        <v>4446</v>
      </c>
      <c r="C4449" s="20" t="s">
        <v>8024</v>
      </c>
      <c r="D4449" s="20" t="s">
        <v>29</v>
      </c>
      <c r="E4449" s="20" t="s">
        <v>8025</v>
      </c>
      <c r="F4449" s="22">
        <v>45406</v>
      </c>
      <c r="G4449" s="22">
        <v>51980</v>
      </c>
      <c r="H4449" s="34">
        <v>1500</v>
      </c>
    </row>
    <row r="4450" spans="2:8" s="31" customFormat="1" x14ac:dyDescent="0.2">
      <c r="B4450" s="27">
        <v>4447</v>
      </c>
      <c r="C4450" s="20" t="s">
        <v>8211</v>
      </c>
      <c r="D4450" s="20" t="s">
        <v>29</v>
      </c>
      <c r="E4450" s="20" t="s">
        <v>8212</v>
      </c>
      <c r="F4450" s="22">
        <v>45469</v>
      </c>
      <c r="G4450" s="22">
        <v>52043</v>
      </c>
      <c r="H4450" s="34">
        <v>1000</v>
      </c>
    </row>
    <row r="4451" spans="2:8" s="31" customFormat="1" x14ac:dyDescent="0.2">
      <c r="B4451" s="27">
        <v>4448</v>
      </c>
      <c r="C4451" s="20" t="s">
        <v>8242</v>
      </c>
      <c r="D4451" s="20" t="s">
        <v>29</v>
      </c>
      <c r="E4451" s="20" t="s">
        <v>8243</v>
      </c>
      <c r="F4451" s="22">
        <v>45476</v>
      </c>
      <c r="G4451" s="22">
        <v>52050</v>
      </c>
      <c r="H4451" s="34">
        <v>1000</v>
      </c>
    </row>
    <row r="4452" spans="2:8" s="31" customFormat="1" x14ac:dyDescent="0.2">
      <c r="B4452" s="27">
        <v>4449</v>
      </c>
      <c r="C4452" s="20" t="s">
        <v>8286</v>
      </c>
      <c r="D4452" s="20" t="s">
        <v>29</v>
      </c>
      <c r="E4452" s="20" t="s">
        <v>8287</v>
      </c>
      <c r="F4452" s="22">
        <v>45497</v>
      </c>
      <c r="G4452" s="22">
        <v>52071</v>
      </c>
      <c r="H4452" s="34">
        <v>1000</v>
      </c>
    </row>
    <row r="4453" spans="2:8" s="31" customFormat="1" x14ac:dyDescent="0.2">
      <c r="B4453" s="27">
        <v>4450</v>
      </c>
      <c r="C4453" s="20" t="s">
        <v>8358</v>
      </c>
      <c r="D4453" s="20" t="s">
        <v>29</v>
      </c>
      <c r="E4453" s="20" t="s">
        <v>8359</v>
      </c>
      <c r="F4453" s="22">
        <v>45511</v>
      </c>
      <c r="G4453" s="22">
        <v>52085</v>
      </c>
      <c r="H4453" s="34">
        <v>1000</v>
      </c>
    </row>
    <row r="4454" spans="2:8" s="31" customFormat="1" x14ac:dyDescent="0.2">
      <c r="B4454" s="27">
        <v>4451</v>
      </c>
      <c r="C4454" s="20" t="s">
        <v>7050</v>
      </c>
      <c r="D4454" s="20" t="s">
        <v>29</v>
      </c>
      <c r="E4454" s="20" t="s">
        <v>7051</v>
      </c>
      <c r="F4454" s="22">
        <v>45182</v>
      </c>
      <c r="G4454" s="22">
        <v>52122</v>
      </c>
      <c r="H4454" s="34">
        <v>1000</v>
      </c>
    </row>
    <row r="4455" spans="2:8" s="31" customFormat="1" x14ac:dyDescent="0.2">
      <c r="B4455" s="27">
        <v>4452</v>
      </c>
      <c r="C4455" s="20" t="s">
        <v>8585</v>
      </c>
      <c r="D4455" s="20" t="s">
        <v>29</v>
      </c>
      <c r="E4455" s="20" t="s">
        <v>8586</v>
      </c>
      <c r="F4455" s="22">
        <v>45568</v>
      </c>
      <c r="G4455" s="22">
        <v>52142</v>
      </c>
      <c r="H4455" s="34">
        <v>500</v>
      </c>
    </row>
    <row r="4456" spans="2:8" s="31" customFormat="1" x14ac:dyDescent="0.2">
      <c r="B4456" s="27">
        <v>4453</v>
      </c>
      <c r="C4456" s="20" t="s">
        <v>5071</v>
      </c>
      <c r="D4456" s="20" t="s">
        <v>29</v>
      </c>
      <c r="E4456" s="20" t="s">
        <v>5072</v>
      </c>
      <c r="F4456" s="22">
        <v>44502</v>
      </c>
      <c r="G4456" s="22">
        <v>52172</v>
      </c>
      <c r="H4456" s="34">
        <v>2000</v>
      </c>
    </row>
    <row r="4457" spans="2:8" s="31" customFormat="1" x14ac:dyDescent="0.2">
      <c r="B4457" s="27">
        <v>4454</v>
      </c>
      <c r="C4457" s="20" t="s">
        <v>10215</v>
      </c>
      <c r="D4457" s="20" t="s">
        <v>29</v>
      </c>
      <c r="E4457" s="20" t="s">
        <v>7051</v>
      </c>
      <c r="F4457" s="22">
        <v>45987</v>
      </c>
      <c r="G4457" s="22">
        <v>52196</v>
      </c>
      <c r="H4457" s="34">
        <v>2000</v>
      </c>
    </row>
    <row r="4458" spans="2:8" s="31" customFormat="1" x14ac:dyDescent="0.2">
      <c r="B4458" s="27">
        <v>4455</v>
      </c>
      <c r="C4458" s="21" t="s">
        <v>10351</v>
      </c>
      <c r="D4458" s="21" t="s">
        <v>29</v>
      </c>
      <c r="E4458" s="21" t="s">
        <v>10352</v>
      </c>
      <c r="F4458" s="23">
        <v>46015</v>
      </c>
      <c r="G4458" s="23">
        <v>52224</v>
      </c>
      <c r="H4458" s="35">
        <v>500</v>
      </c>
    </row>
    <row r="4459" spans="2:8" s="31" customFormat="1" x14ac:dyDescent="0.2">
      <c r="B4459" s="27">
        <v>4456</v>
      </c>
      <c r="C4459" s="20" t="s">
        <v>7533</v>
      </c>
      <c r="D4459" s="20" t="s">
        <v>29</v>
      </c>
      <c r="E4459" s="20" t="s">
        <v>7534</v>
      </c>
      <c r="F4459" s="22">
        <v>45308</v>
      </c>
      <c r="G4459" s="22">
        <v>52248</v>
      </c>
      <c r="H4459" s="34">
        <v>1000</v>
      </c>
    </row>
    <row r="4460" spans="2:8" s="31" customFormat="1" x14ac:dyDescent="0.2">
      <c r="B4460" s="27">
        <v>4457</v>
      </c>
      <c r="C4460" s="20" t="s">
        <v>1610</v>
      </c>
      <c r="D4460" s="20" t="s">
        <v>29</v>
      </c>
      <c r="E4460" s="20" t="s">
        <v>1611</v>
      </c>
      <c r="F4460" s="22">
        <v>43131</v>
      </c>
      <c r="G4460" s="22">
        <v>52262</v>
      </c>
      <c r="H4460" s="34">
        <v>600</v>
      </c>
    </row>
    <row r="4461" spans="2:8" s="31" customFormat="1" x14ac:dyDescent="0.2">
      <c r="B4461" s="27">
        <v>4458</v>
      </c>
      <c r="C4461" s="20" t="s">
        <v>1682</v>
      </c>
      <c r="D4461" s="20" t="s">
        <v>29</v>
      </c>
      <c r="E4461" s="20" t="s">
        <v>1683</v>
      </c>
      <c r="F4461" s="22">
        <v>43159</v>
      </c>
      <c r="G4461" s="22">
        <v>52290</v>
      </c>
      <c r="H4461" s="34">
        <v>800</v>
      </c>
    </row>
    <row r="4462" spans="2:8" s="31" customFormat="1" x14ac:dyDescent="0.2">
      <c r="B4462" s="27">
        <v>4459</v>
      </c>
      <c r="C4462" s="20" t="s">
        <v>7779</v>
      </c>
      <c r="D4462" s="20" t="s">
        <v>29</v>
      </c>
      <c r="E4462" s="20" t="s">
        <v>7780</v>
      </c>
      <c r="F4462" s="22">
        <v>45357</v>
      </c>
      <c r="G4462" s="22">
        <v>52296</v>
      </c>
      <c r="H4462" s="34">
        <v>1000</v>
      </c>
    </row>
    <row r="4463" spans="2:8" s="31" customFormat="1" x14ac:dyDescent="0.2">
      <c r="B4463" s="27">
        <v>4460</v>
      </c>
      <c r="C4463" s="20" t="s">
        <v>1727</v>
      </c>
      <c r="D4463" s="20" t="s">
        <v>29</v>
      </c>
      <c r="E4463" s="20" t="s">
        <v>1728</v>
      </c>
      <c r="F4463" s="22">
        <v>43173</v>
      </c>
      <c r="G4463" s="22">
        <v>52304</v>
      </c>
      <c r="H4463" s="34">
        <v>1100</v>
      </c>
    </row>
    <row r="4464" spans="2:8" s="31" customFormat="1" x14ac:dyDescent="0.2">
      <c r="B4464" s="27">
        <v>4461</v>
      </c>
      <c r="C4464" s="20" t="s">
        <v>1783</v>
      </c>
      <c r="D4464" s="20" t="s">
        <v>29</v>
      </c>
      <c r="E4464" s="20" t="s">
        <v>1784</v>
      </c>
      <c r="F4464" s="22">
        <v>43201</v>
      </c>
      <c r="G4464" s="22">
        <v>52332</v>
      </c>
      <c r="H4464" s="34">
        <v>2000</v>
      </c>
    </row>
    <row r="4465" spans="2:8" s="31" customFormat="1" x14ac:dyDescent="0.2">
      <c r="B4465" s="27">
        <v>4462</v>
      </c>
      <c r="C4465" s="20" t="s">
        <v>1819</v>
      </c>
      <c r="D4465" s="20" t="s">
        <v>29</v>
      </c>
      <c r="E4465" s="20" t="s">
        <v>1820</v>
      </c>
      <c r="F4465" s="22">
        <v>43229</v>
      </c>
      <c r="G4465" s="22">
        <v>52360</v>
      </c>
      <c r="H4465" s="34">
        <v>2000</v>
      </c>
    </row>
    <row r="4466" spans="2:8" s="31" customFormat="1" x14ac:dyDescent="0.2">
      <c r="B4466" s="27">
        <v>4463</v>
      </c>
      <c r="C4466" s="20" t="s">
        <v>8163</v>
      </c>
      <c r="D4466" s="20" t="s">
        <v>29</v>
      </c>
      <c r="E4466" s="20" t="s">
        <v>8164</v>
      </c>
      <c r="F4466" s="22">
        <v>45448</v>
      </c>
      <c r="G4466" s="22">
        <v>52387</v>
      </c>
      <c r="H4466" s="34">
        <v>1000</v>
      </c>
    </row>
    <row r="4467" spans="2:8" s="31" customFormat="1" x14ac:dyDescent="0.2">
      <c r="B4467" s="27">
        <v>4464</v>
      </c>
      <c r="C4467" s="20" t="s">
        <v>1855</v>
      </c>
      <c r="D4467" s="20" t="s">
        <v>29</v>
      </c>
      <c r="E4467" s="20" t="s">
        <v>1856</v>
      </c>
      <c r="F4467" s="22">
        <v>43257</v>
      </c>
      <c r="G4467" s="22">
        <v>52388</v>
      </c>
      <c r="H4467" s="34">
        <v>1000</v>
      </c>
    </row>
    <row r="4468" spans="2:8" s="31" customFormat="1" x14ac:dyDescent="0.2">
      <c r="B4468" s="27">
        <v>4465</v>
      </c>
      <c r="C4468" s="20" t="s">
        <v>5674</v>
      </c>
      <c r="D4468" s="20" t="s">
        <v>29</v>
      </c>
      <c r="E4468" s="20" t="s">
        <v>5675</v>
      </c>
      <c r="F4468" s="22">
        <v>44748</v>
      </c>
      <c r="G4468" s="22">
        <v>52418</v>
      </c>
      <c r="H4468" s="34">
        <v>1000</v>
      </c>
    </row>
    <row r="4469" spans="2:8" s="31" customFormat="1" x14ac:dyDescent="0.2">
      <c r="B4469" s="27">
        <v>4466</v>
      </c>
      <c r="C4469" s="20" t="s">
        <v>1950</v>
      </c>
      <c r="D4469" s="20" t="s">
        <v>29</v>
      </c>
      <c r="E4469" s="20" t="s">
        <v>1951</v>
      </c>
      <c r="F4469" s="22">
        <v>43320</v>
      </c>
      <c r="G4469" s="22">
        <v>52451</v>
      </c>
      <c r="H4469" s="34">
        <v>1250</v>
      </c>
    </row>
    <row r="4470" spans="2:8" s="31" customFormat="1" x14ac:dyDescent="0.2">
      <c r="B4470" s="27">
        <v>4467</v>
      </c>
      <c r="C4470" s="20" t="s">
        <v>1995</v>
      </c>
      <c r="D4470" s="20" t="s">
        <v>29</v>
      </c>
      <c r="E4470" s="20" t="s">
        <v>1996</v>
      </c>
      <c r="F4470" s="22">
        <v>43346</v>
      </c>
      <c r="G4470" s="22">
        <v>52477</v>
      </c>
      <c r="H4470" s="34">
        <v>1968</v>
      </c>
    </row>
    <row r="4471" spans="2:8" s="31" customFormat="1" x14ac:dyDescent="0.2">
      <c r="B4471" s="27">
        <v>4468</v>
      </c>
      <c r="C4471" s="20" t="s">
        <v>7027</v>
      </c>
      <c r="D4471" s="20" t="s">
        <v>29</v>
      </c>
      <c r="E4471" s="20" t="s">
        <v>7028</v>
      </c>
      <c r="F4471" s="22">
        <v>45175</v>
      </c>
      <c r="G4471" s="22">
        <v>52480</v>
      </c>
      <c r="H4471" s="34">
        <v>1500</v>
      </c>
    </row>
    <row r="4472" spans="2:8" s="31" customFormat="1" x14ac:dyDescent="0.2">
      <c r="B4472" s="27">
        <v>4469</v>
      </c>
      <c r="C4472" s="20" t="s">
        <v>2045</v>
      </c>
      <c r="D4472" s="20" t="s">
        <v>29</v>
      </c>
      <c r="E4472" s="20" t="s">
        <v>2046</v>
      </c>
      <c r="F4472" s="22">
        <v>43376</v>
      </c>
      <c r="G4472" s="22">
        <v>52507</v>
      </c>
      <c r="H4472" s="34">
        <v>2000</v>
      </c>
    </row>
    <row r="4473" spans="2:8" s="31" customFormat="1" x14ac:dyDescent="0.2">
      <c r="B4473" s="27">
        <v>4470</v>
      </c>
      <c r="C4473" s="20" t="s">
        <v>2115</v>
      </c>
      <c r="D4473" s="20" t="s">
        <v>29</v>
      </c>
      <c r="E4473" s="20" t="s">
        <v>2116</v>
      </c>
      <c r="F4473" s="22">
        <v>43410</v>
      </c>
      <c r="G4473" s="22">
        <v>52541</v>
      </c>
      <c r="H4473" s="34">
        <v>1000</v>
      </c>
    </row>
    <row r="4474" spans="2:8" s="31" customFormat="1" x14ac:dyDescent="0.2">
      <c r="B4474" s="27">
        <v>4471</v>
      </c>
      <c r="C4474" s="20" t="s">
        <v>5088</v>
      </c>
      <c r="D4474" s="20" t="s">
        <v>29</v>
      </c>
      <c r="E4474" s="20" t="s">
        <v>5089</v>
      </c>
      <c r="F4474" s="22">
        <v>44517</v>
      </c>
      <c r="G4474" s="22">
        <v>52552</v>
      </c>
      <c r="H4474" s="34">
        <v>1000</v>
      </c>
    </row>
    <row r="4475" spans="2:8" s="31" customFormat="1" x14ac:dyDescent="0.2">
      <c r="B4475" s="27">
        <v>4472</v>
      </c>
      <c r="C4475" s="20" t="s">
        <v>6090</v>
      </c>
      <c r="D4475" s="20" t="s">
        <v>29</v>
      </c>
      <c r="E4475" s="20" t="s">
        <v>6091</v>
      </c>
      <c r="F4475" s="22">
        <v>44888</v>
      </c>
      <c r="G4475" s="22">
        <v>52558</v>
      </c>
      <c r="H4475" s="34">
        <v>500</v>
      </c>
    </row>
    <row r="4476" spans="2:8" s="31" customFormat="1" x14ac:dyDescent="0.2">
      <c r="B4476" s="27">
        <v>4473</v>
      </c>
      <c r="C4476" s="20" t="s">
        <v>2150</v>
      </c>
      <c r="D4476" s="20" t="s">
        <v>29</v>
      </c>
      <c r="E4476" s="20" t="s">
        <v>2151</v>
      </c>
      <c r="F4476" s="22">
        <v>43432</v>
      </c>
      <c r="G4476" s="22">
        <v>52563</v>
      </c>
      <c r="H4476" s="34">
        <v>1000</v>
      </c>
    </row>
    <row r="4477" spans="2:8" s="31" customFormat="1" x14ac:dyDescent="0.2">
      <c r="B4477" s="27">
        <v>4474</v>
      </c>
      <c r="C4477" s="20" t="s">
        <v>2172</v>
      </c>
      <c r="D4477" s="20" t="s">
        <v>29</v>
      </c>
      <c r="E4477" s="20" t="s">
        <v>2173</v>
      </c>
      <c r="F4477" s="22">
        <v>43439</v>
      </c>
      <c r="G4477" s="22">
        <v>52570</v>
      </c>
      <c r="H4477" s="34">
        <v>1500</v>
      </c>
    </row>
    <row r="4478" spans="2:8" s="31" customFormat="1" x14ac:dyDescent="0.2">
      <c r="B4478" s="27">
        <v>4475</v>
      </c>
      <c r="C4478" s="21" t="s">
        <v>10538</v>
      </c>
      <c r="D4478" s="21" t="s">
        <v>29</v>
      </c>
      <c r="E4478" s="21" t="s">
        <v>10539</v>
      </c>
      <c r="F4478" s="23">
        <v>46050</v>
      </c>
      <c r="G4478" s="23">
        <v>52624</v>
      </c>
      <c r="H4478" s="35">
        <v>1000</v>
      </c>
    </row>
    <row r="4479" spans="2:8" s="31" customFormat="1" x14ac:dyDescent="0.2">
      <c r="B4479" s="27">
        <v>4476</v>
      </c>
      <c r="C4479" s="20" t="s">
        <v>6323</v>
      </c>
      <c r="D4479" s="20" t="s">
        <v>29</v>
      </c>
      <c r="E4479" s="20" t="s">
        <v>6324</v>
      </c>
      <c r="F4479" s="22">
        <v>44958</v>
      </c>
      <c r="G4479" s="22">
        <v>52628</v>
      </c>
      <c r="H4479" s="34">
        <v>500</v>
      </c>
    </row>
    <row r="4480" spans="2:8" s="31" customFormat="1" x14ac:dyDescent="0.2">
      <c r="B4480" s="27">
        <v>4477</v>
      </c>
      <c r="C4480" s="20" t="s">
        <v>2338</v>
      </c>
      <c r="D4480" s="20" t="s">
        <v>29</v>
      </c>
      <c r="E4480" s="20" t="s">
        <v>2339</v>
      </c>
      <c r="F4480" s="22">
        <v>43509</v>
      </c>
      <c r="G4480" s="22">
        <v>52640</v>
      </c>
      <c r="H4480" s="34">
        <v>2000</v>
      </c>
    </row>
    <row r="4481" spans="2:8" s="31" customFormat="1" x14ac:dyDescent="0.2">
      <c r="B4481" s="27">
        <v>4478</v>
      </c>
      <c r="C4481" s="20" t="s">
        <v>2402</v>
      </c>
      <c r="D4481" s="20" t="s">
        <v>29</v>
      </c>
      <c r="E4481" s="20" t="s">
        <v>2403</v>
      </c>
      <c r="F4481" s="22">
        <v>43530</v>
      </c>
      <c r="G4481" s="22">
        <v>52662</v>
      </c>
      <c r="H4481" s="34">
        <v>1000</v>
      </c>
    </row>
    <row r="4482" spans="2:8" s="31" customFormat="1" x14ac:dyDescent="0.2">
      <c r="B4482" s="27">
        <v>4479</v>
      </c>
      <c r="C4482" s="20" t="s">
        <v>6609</v>
      </c>
      <c r="D4482" s="20" t="s">
        <v>29</v>
      </c>
      <c r="E4482" s="20" t="s">
        <v>6610</v>
      </c>
      <c r="F4482" s="22">
        <v>45035</v>
      </c>
      <c r="G4482" s="22">
        <v>52706</v>
      </c>
      <c r="H4482" s="34">
        <v>1000</v>
      </c>
    </row>
    <row r="4483" spans="2:8" s="31" customFormat="1" x14ac:dyDescent="0.2">
      <c r="B4483" s="27">
        <v>4480</v>
      </c>
      <c r="C4483" s="20" t="s">
        <v>9577</v>
      </c>
      <c r="D4483" s="20" t="s">
        <v>29</v>
      </c>
      <c r="E4483" s="20" t="s">
        <v>9578</v>
      </c>
      <c r="F4483" s="22">
        <v>45812</v>
      </c>
      <c r="G4483" s="22">
        <v>52752</v>
      </c>
      <c r="H4483" s="34">
        <v>800</v>
      </c>
    </row>
    <row r="4484" spans="2:8" s="31" customFormat="1" x14ac:dyDescent="0.2">
      <c r="B4484" s="27">
        <v>4481</v>
      </c>
      <c r="C4484" s="20" t="s">
        <v>5676</v>
      </c>
      <c r="D4484" s="20" t="s">
        <v>29</v>
      </c>
      <c r="E4484" s="20" t="s">
        <v>5677</v>
      </c>
      <c r="F4484" s="22">
        <v>44748</v>
      </c>
      <c r="G4484" s="22">
        <v>52784</v>
      </c>
      <c r="H4484" s="34">
        <v>1000</v>
      </c>
    </row>
    <row r="4485" spans="2:8" s="31" customFormat="1" x14ac:dyDescent="0.2">
      <c r="B4485" s="27">
        <v>4482</v>
      </c>
      <c r="C4485" s="20" t="s">
        <v>6894</v>
      </c>
      <c r="D4485" s="20" t="s">
        <v>29</v>
      </c>
      <c r="E4485" s="20" t="s">
        <v>6895</v>
      </c>
      <c r="F4485" s="22">
        <v>45126</v>
      </c>
      <c r="G4485" s="22">
        <v>52797</v>
      </c>
      <c r="H4485" s="34">
        <v>1000</v>
      </c>
    </row>
    <row r="4486" spans="2:8" s="31" customFormat="1" x14ac:dyDescent="0.2">
      <c r="B4486" s="27">
        <v>4483</v>
      </c>
      <c r="C4486" s="21" t="s">
        <v>9817</v>
      </c>
      <c r="D4486" s="21" t="s">
        <v>29</v>
      </c>
      <c r="E4486" s="21" t="s">
        <v>9818</v>
      </c>
      <c r="F4486" s="23">
        <v>45875</v>
      </c>
      <c r="G4486" s="23">
        <v>52815</v>
      </c>
      <c r="H4486" s="35">
        <v>1000</v>
      </c>
    </row>
    <row r="4487" spans="2:8" s="31" customFormat="1" x14ac:dyDescent="0.2">
      <c r="B4487" s="27">
        <v>4484</v>
      </c>
      <c r="C4487" s="20" t="s">
        <v>7138</v>
      </c>
      <c r="D4487" s="20" t="s">
        <v>29</v>
      </c>
      <c r="E4487" s="20" t="s">
        <v>7139</v>
      </c>
      <c r="F4487" s="22">
        <v>45203</v>
      </c>
      <c r="G4487" s="22">
        <v>52874</v>
      </c>
      <c r="H4487" s="34">
        <v>1000</v>
      </c>
    </row>
    <row r="4488" spans="2:8" s="31" customFormat="1" x14ac:dyDescent="0.2">
      <c r="B4488" s="27">
        <v>4485</v>
      </c>
      <c r="C4488" s="20" t="s">
        <v>6092</v>
      </c>
      <c r="D4488" s="20" t="s">
        <v>29</v>
      </c>
      <c r="E4488" s="20" t="s">
        <v>6093</v>
      </c>
      <c r="F4488" s="22">
        <v>44888</v>
      </c>
      <c r="G4488" s="22">
        <v>52924</v>
      </c>
      <c r="H4488" s="34">
        <v>500</v>
      </c>
    </row>
    <row r="4489" spans="2:8" s="31" customFormat="1" x14ac:dyDescent="0.2">
      <c r="B4489" s="27">
        <v>4486</v>
      </c>
      <c r="C4489" s="20" t="s">
        <v>10260</v>
      </c>
      <c r="D4489" s="20" t="s">
        <v>29</v>
      </c>
      <c r="E4489" s="20" t="s">
        <v>10261</v>
      </c>
      <c r="F4489" s="22">
        <v>45994</v>
      </c>
      <c r="G4489" s="22">
        <v>52934</v>
      </c>
      <c r="H4489" s="34">
        <v>1500</v>
      </c>
    </row>
    <row r="4490" spans="2:8" s="31" customFormat="1" x14ac:dyDescent="0.2">
      <c r="B4490" s="27">
        <v>4487</v>
      </c>
      <c r="C4490" s="20" t="s">
        <v>8764</v>
      </c>
      <c r="D4490" s="20" t="s">
        <v>29</v>
      </c>
      <c r="E4490" s="20" t="s">
        <v>8765</v>
      </c>
      <c r="F4490" s="22">
        <v>45630</v>
      </c>
      <c r="G4490" s="22">
        <v>52935</v>
      </c>
      <c r="H4490" s="34">
        <v>1000</v>
      </c>
    </row>
    <row r="4491" spans="2:8" s="31" customFormat="1" x14ac:dyDescent="0.2">
      <c r="B4491" s="27">
        <v>4488</v>
      </c>
      <c r="C4491" s="20" t="s">
        <v>7645</v>
      </c>
      <c r="D4491" s="20" t="s">
        <v>29</v>
      </c>
      <c r="E4491" s="20" t="s">
        <v>7646</v>
      </c>
      <c r="F4491" s="22">
        <v>45329</v>
      </c>
      <c r="G4491" s="22">
        <v>53000</v>
      </c>
      <c r="H4491" s="34">
        <v>1000</v>
      </c>
    </row>
    <row r="4492" spans="2:8" s="31" customFormat="1" x14ac:dyDescent="0.2">
      <c r="B4492" s="27">
        <v>4489</v>
      </c>
      <c r="C4492" s="20" t="s">
        <v>6422</v>
      </c>
      <c r="D4492" s="20" t="s">
        <v>29</v>
      </c>
      <c r="E4492" s="20" t="s">
        <v>6423</v>
      </c>
      <c r="F4492" s="22">
        <v>44986</v>
      </c>
      <c r="G4492" s="22">
        <v>53022</v>
      </c>
      <c r="H4492" s="34">
        <v>1000</v>
      </c>
    </row>
    <row r="4493" spans="2:8" s="31" customFormat="1" x14ac:dyDescent="0.2">
      <c r="B4493" s="27">
        <v>4490</v>
      </c>
      <c r="C4493" s="20" t="s">
        <v>9579</v>
      </c>
      <c r="D4493" s="20" t="s">
        <v>29</v>
      </c>
      <c r="E4493" s="20" t="s">
        <v>9580</v>
      </c>
      <c r="F4493" s="22">
        <v>45812</v>
      </c>
      <c r="G4493" s="22">
        <v>53117</v>
      </c>
      <c r="H4493" s="34">
        <v>700</v>
      </c>
    </row>
    <row r="4494" spans="2:8" s="31" customFormat="1" x14ac:dyDescent="0.2">
      <c r="B4494" s="27">
        <v>4491</v>
      </c>
      <c r="C4494" s="20" t="s">
        <v>6788</v>
      </c>
      <c r="D4494" s="20" t="s">
        <v>29</v>
      </c>
      <c r="E4494" s="20" t="s">
        <v>6789</v>
      </c>
      <c r="F4494" s="22">
        <v>45091</v>
      </c>
      <c r="G4494" s="22">
        <v>53127</v>
      </c>
      <c r="H4494" s="34">
        <v>1000</v>
      </c>
    </row>
    <row r="4495" spans="2:8" s="31" customFormat="1" x14ac:dyDescent="0.2">
      <c r="B4495" s="27">
        <v>4492</v>
      </c>
      <c r="C4495" s="20" t="s">
        <v>6834</v>
      </c>
      <c r="D4495" s="20" t="s">
        <v>29</v>
      </c>
      <c r="E4495" s="20" t="s">
        <v>6835</v>
      </c>
      <c r="F4495" s="22">
        <v>45105</v>
      </c>
      <c r="G4495" s="22">
        <v>53141</v>
      </c>
      <c r="H4495" s="34">
        <v>1000</v>
      </c>
    </row>
    <row r="4496" spans="2:8" s="31" customFormat="1" x14ac:dyDescent="0.2">
      <c r="B4496" s="27">
        <v>4493</v>
      </c>
      <c r="C4496" s="20" t="s">
        <v>5678</v>
      </c>
      <c r="D4496" s="20" t="s">
        <v>29</v>
      </c>
      <c r="E4496" s="20" t="s">
        <v>5679</v>
      </c>
      <c r="F4496" s="22">
        <v>44748</v>
      </c>
      <c r="G4496" s="22">
        <v>53149</v>
      </c>
      <c r="H4496" s="34">
        <v>1000</v>
      </c>
    </row>
    <row r="4497" spans="2:8" s="31" customFormat="1" x14ac:dyDescent="0.2">
      <c r="B4497" s="27">
        <v>4494</v>
      </c>
      <c r="C4497" s="20" t="s">
        <v>8376</v>
      </c>
      <c r="D4497" s="20" t="s">
        <v>29</v>
      </c>
      <c r="E4497" s="20" t="s">
        <v>8377</v>
      </c>
      <c r="F4497" s="22">
        <v>45518</v>
      </c>
      <c r="G4497" s="22">
        <v>53188</v>
      </c>
      <c r="H4497" s="34">
        <v>1000</v>
      </c>
    </row>
    <row r="4498" spans="2:8" s="31" customFormat="1" x14ac:dyDescent="0.2">
      <c r="B4498" s="27">
        <v>4495</v>
      </c>
      <c r="C4498" s="20" t="s">
        <v>5819</v>
      </c>
      <c r="D4498" s="20" t="s">
        <v>29</v>
      </c>
      <c r="E4498" s="20" t="s">
        <v>5820</v>
      </c>
      <c r="F4498" s="22">
        <v>44797</v>
      </c>
      <c r="G4498" s="22">
        <v>53198</v>
      </c>
      <c r="H4498" s="34">
        <v>500</v>
      </c>
    </row>
    <row r="4499" spans="2:8" s="31" customFormat="1" x14ac:dyDescent="0.2">
      <c r="B4499" s="27">
        <v>4496</v>
      </c>
      <c r="C4499" s="20" t="s">
        <v>7052</v>
      </c>
      <c r="D4499" s="20" t="s">
        <v>29</v>
      </c>
      <c r="E4499" s="20" t="s">
        <v>7053</v>
      </c>
      <c r="F4499" s="22">
        <v>45182</v>
      </c>
      <c r="G4499" s="22">
        <v>53218</v>
      </c>
      <c r="H4499" s="34">
        <v>1000</v>
      </c>
    </row>
    <row r="4500" spans="2:8" s="31" customFormat="1" x14ac:dyDescent="0.2">
      <c r="B4500" s="27">
        <v>4497</v>
      </c>
      <c r="C4500" s="20" t="s">
        <v>8626</v>
      </c>
      <c r="D4500" s="20" t="s">
        <v>29</v>
      </c>
      <c r="E4500" s="20" t="s">
        <v>8627</v>
      </c>
      <c r="F4500" s="22">
        <v>45581</v>
      </c>
      <c r="G4500" s="22">
        <v>53251</v>
      </c>
      <c r="H4500" s="34">
        <v>1000</v>
      </c>
    </row>
    <row r="4501" spans="2:8" s="31" customFormat="1" x14ac:dyDescent="0.2">
      <c r="B4501" s="27">
        <v>4498</v>
      </c>
      <c r="C4501" s="20" t="s">
        <v>7257</v>
      </c>
      <c r="D4501" s="20" t="s">
        <v>29</v>
      </c>
      <c r="E4501" s="20" t="s">
        <v>7258</v>
      </c>
      <c r="F4501" s="22">
        <v>45231</v>
      </c>
      <c r="G4501" s="22">
        <v>53267</v>
      </c>
      <c r="H4501" s="34">
        <v>1000</v>
      </c>
    </row>
    <row r="4502" spans="2:8" s="31" customFormat="1" x14ac:dyDescent="0.2">
      <c r="B4502" s="27">
        <v>4499</v>
      </c>
      <c r="C4502" s="20" t="s">
        <v>8766</v>
      </c>
      <c r="D4502" s="20" t="s">
        <v>29</v>
      </c>
      <c r="E4502" s="20" t="s">
        <v>8767</v>
      </c>
      <c r="F4502" s="22">
        <v>45630</v>
      </c>
      <c r="G4502" s="22">
        <v>53300</v>
      </c>
      <c r="H4502" s="34">
        <v>1000</v>
      </c>
    </row>
    <row r="4503" spans="2:8" s="31" customFormat="1" x14ac:dyDescent="0.2">
      <c r="B4503" s="27">
        <v>4500</v>
      </c>
      <c r="C4503" s="20" t="s">
        <v>5131</v>
      </c>
      <c r="D4503" s="20" t="s">
        <v>29</v>
      </c>
      <c r="E4503" s="20" t="s">
        <v>5132</v>
      </c>
      <c r="F4503" s="22">
        <v>44538</v>
      </c>
      <c r="G4503" s="22">
        <v>53304</v>
      </c>
      <c r="H4503" s="34">
        <v>1500</v>
      </c>
    </row>
    <row r="4504" spans="2:8" s="31" customFormat="1" x14ac:dyDescent="0.2">
      <c r="B4504" s="27">
        <v>4501</v>
      </c>
      <c r="C4504" s="20" t="s">
        <v>7537</v>
      </c>
      <c r="D4504" s="20" t="s">
        <v>29</v>
      </c>
      <c r="E4504" s="20" t="s">
        <v>7538</v>
      </c>
      <c r="F4504" s="22">
        <v>45315</v>
      </c>
      <c r="G4504" s="22">
        <v>53351</v>
      </c>
      <c r="H4504" s="34">
        <v>1000</v>
      </c>
    </row>
    <row r="4505" spans="2:8" s="31" customFormat="1" x14ac:dyDescent="0.2">
      <c r="B4505" s="27">
        <v>4502</v>
      </c>
      <c r="C4505" s="20" t="s">
        <v>9013</v>
      </c>
      <c r="D4505" s="20" t="s">
        <v>29</v>
      </c>
      <c r="E4505" s="20" t="s">
        <v>9014</v>
      </c>
      <c r="F4505" s="22">
        <v>45693</v>
      </c>
      <c r="G4505" s="22">
        <v>53363</v>
      </c>
      <c r="H4505" s="34">
        <v>1000</v>
      </c>
    </row>
    <row r="4506" spans="2:8" s="31" customFormat="1" x14ac:dyDescent="0.2">
      <c r="B4506" s="27">
        <v>4503</v>
      </c>
      <c r="C4506" s="20" t="s">
        <v>7674</v>
      </c>
      <c r="D4506" s="20" t="s">
        <v>29</v>
      </c>
      <c r="E4506" s="20" t="s">
        <v>7675</v>
      </c>
      <c r="F4506" s="22">
        <v>45336</v>
      </c>
      <c r="G4506" s="22">
        <v>53372</v>
      </c>
      <c r="H4506" s="34">
        <v>1000</v>
      </c>
    </row>
    <row r="4507" spans="2:8" s="31" customFormat="1" x14ac:dyDescent="0.2">
      <c r="B4507" s="27">
        <v>4504</v>
      </c>
      <c r="C4507" s="20" t="s">
        <v>6450</v>
      </c>
      <c r="D4507" s="20" t="s">
        <v>29</v>
      </c>
      <c r="E4507" s="20" t="s">
        <v>6451</v>
      </c>
      <c r="F4507" s="22">
        <v>44993</v>
      </c>
      <c r="G4507" s="22">
        <v>53394</v>
      </c>
      <c r="H4507" s="34">
        <v>500</v>
      </c>
    </row>
    <row r="4508" spans="2:8" s="31" customFormat="1" x14ac:dyDescent="0.2">
      <c r="B4508" s="27">
        <v>4505</v>
      </c>
      <c r="C4508" s="20" t="s">
        <v>9495</v>
      </c>
      <c r="D4508" s="20" t="s">
        <v>29</v>
      </c>
      <c r="E4508" s="20" t="s">
        <v>9496</v>
      </c>
      <c r="F4508" s="22">
        <v>45791</v>
      </c>
      <c r="G4508" s="22">
        <v>53461</v>
      </c>
      <c r="H4508" s="34">
        <v>800</v>
      </c>
    </row>
    <row r="4509" spans="2:8" s="31" customFormat="1" x14ac:dyDescent="0.2">
      <c r="B4509" s="27">
        <v>4506</v>
      </c>
      <c r="C4509" s="20" t="s">
        <v>6896</v>
      </c>
      <c r="D4509" s="20" t="s">
        <v>29</v>
      </c>
      <c r="E4509" s="20" t="s">
        <v>6897</v>
      </c>
      <c r="F4509" s="22">
        <v>45126</v>
      </c>
      <c r="G4509" s="22">
        <v>53527</v>
      </c>
      <c r="H4509" s="34">
        <v>1000</v>
      </c>
    </row>
    <row r="4510" spans="2:8" s="31" customFormat="1" x14ac:dyDescent="0.2">
      <c r="B4510" s="27">
        <v>4507</v>
      </c>
      <c r="C4510" s="20" t="s">
        <v>8360</v>
      </c>
      <c r="D4510" s="20" t="s">
        <v>29</v>
      </c>
      <c r="E4510" s="20" t="s">
        <v>8361</v>
      </c>
      <c r="F4510" s="22">
        <v>45511</v>
      </c>
      <c r="G4510" s="22">
        <v>53546</v>
      </c>
      <c r="H4510" s="34">
        <v>1000</v>
      </c>
    </row>
    <row r="4511" spans="2:8" s="31" customFormat="1" x14ac:dyDescent="0.2">
      <c r="B4511" s="27">
        <v>4508</v>
      </c>
      <c r="C4511" s="20" t="s">
        <v>5821</v>
      </c>
      <c r="D4511" s="20" t="s">
        <v>29</v>
      </c>
      <c r="E4511" s="20" t="s">
        <v>5822</v>
      </c>
      <c r="F4511" s="22">
        <v>44797</v>
      </c>
      <c r="G4511" s="22">
        <v>53563</v>
      </c>
      <c r="H4511" s="34">
        <v>500</v>
      </c>
    </row>
    <row r="4512" spans="2:8" s="31" customFormat="1" x14ac:dyDescent="0.2">
      <c r="B4512" s="27">
        <v>4509</v>
      </c>
      <c r="C4512" s="20" t="s">
        <v>8484</v>
      </c>
      <c r="D4512" s="20" t="s">
        <v>29</v>
      </c>
      <c r="E4512" s="20" t="s">
        <v>8485</v>
      </c>
      <c r="F4512" s="22">
        <v>45539</v>
      </c>
      <c r="G4512" s="22">
        <v>53574</v>
      </c>
      <c r="H4512" s="34">
        <v>1000</v>
      </c>
    </row>
    <row r="4513" spans="2:9" s="31" customFormat="1" x14ac:dyDescent="0.2">
      <c r="B4513" s="27">
        <v>4510</v>
      </c>
      <c r="C4513" s="20" t="s">
        <v>10262</v>
      </c>
      <c r="D4513" s="20" t="s">
        <v>29</v>
      </c>
      <c r="E4513" s="20" t="s">
        <v>10263</v>
      </c>
      <c r="F4513" s="22">
        <v>45994</v>
      </c>
      <c r="G4513" s="22">
        <v>53664</v>
      </c>
      <c r="H4513" s="34">
        <v>1500</v>
      </c>
    </row>
    <row r="4514" spans="2:9" s="31" customFormat="1" x14ac:dyDescent="0.2">
      <c r="B4514" s="27">
        <v>4511</v>
      </c>
      <c r="C4514" s="20" t="s">
        <v>8805</v>
      </c>
      <c r="D4514" s="20" t="s">
        <v>29</v>
      </c>
      <c r="E4514" s="20" t="s">
        <v>8806</v>
      </c>
      <c r="F4514" s="22">
        <v>45644</v>
      </c>
      <c r="G4514" s="22">
        <v>53679</v>
      </c>
      <c r="H4514" s="34">
        <v>500</v>
      </c>
    </row>
    <row r="4515" spans="2:9" s="31" customFormat="1" x14ac:dyDescent="0.2">
      <c r="B4515" s="27">
        <v>4512</v>
      </c>
      <c r="C4515" s="20" t="s">
        <v>7535</v>
      </c>
      <c r="D4515" s="20" t="s">
        <v>29</v>
      </c>
      <c r="E4515" s="20" t="s">
        <v>7536</v>
      </c>
      <c r="F4515" s="22">
        <v>45308</v>
      </c>
      <c r="G4515" s="22">
        <v>53709</v>
      </c>
      <c r="H4515" s="34">
        <v>1000</v>
      </c>
    </row>
    <row r="4516" spans="2:9" s="31" customFormat="1" x14ac:dyDescent="0.2">
      <c r="B4516" s="27">
        <v>4513</v>
      </c>
      <c r="C4516" s="20" t="s">
        <v>8967</v>
      </c>
      <c r="D4516" s="20" t="s">
        <v>29</v>
      </c>
      <c r="E4516" s="20" t="s">
        <v>8968</v>
      </c>
      <c r="F4516" s="22">
        <v>45686</v>
      </c>
      <c r="G4516" s="22">
        <v>53721</v>
      </c>
      <c r="H4516" s="34">
        <v>1000</v>
      </c>
    </row>
    <row r="4517" spans="2:9" s="31" customFormat="1" x14ac:dyDescent="0.2">
      <c r="B4517" s="27">
        <v>4514</v>
      </c>
      <c r="C4517" s="20" t="s">
        <v>9015</v>
      </c>
      <c r="D4517" s="20" t="s">
        <v>29</v>
      </c>
      <c r="E4517" s="20" t="s">
        <v>9016</v>
      </c>
      <c r="F4517" s="22">
        <v>45693</v>
      </c>
      <c r="G4517" s="22">
        <v>53728</v>
      </c>
      <c r="H4517" s="34">
        <v>1000</v>
      </c>
    </row>
    <row r="4518" spans="2:9" s="31" customFormat="1" x14ac:dyDescent="0.2">
      <c r="B4518" s="27">
        <v>4515</v>
      </c>
      <c r="C4518" s="20" t="s">
        <v>10628</v>
      </c>
      <c r="D4518" s="20" t="s">
        <v>29</v>
      </c>
      <c r="E4518" s="20" t="s">
        <v>10629</v>
      </c>
      <c r="F4518" s="22">
        <v>46064</v>
      </c>
      <c r="G4518" s="22">
        <v>53734</v>
      </c>
      <c r="H4518" s="34">
        <v>2500</v>
      </c>
      <c r="I4518" s="41"/>
    </row>
    <row r="4519" spans="2:9" s="31" customFormat="1" x14ac:dyDescent="0.2">
      <c r="B4519" s="27">
        <v>4516</v>
      </c>
      <c r="C4519" s="20" t="s">
        <v>9177</v>
      </c>
      <c r="D4519" s="20" t="s">
        <v>29</v>
      </c>
      <c r="E4519" s="20" t="s">
        <v>9178</v>
      </c>
      <c r="F4519" s="22">
        <v>45721</v>
      </c>
      <c r="G4519" s="22">
        <v>53756</v>
      </c>
      <c r="H4519" s="34">
        <v>1000</v>
      </c>
    </row>
    <row r="4520" spans="2:9" s="31" customFormat="1" x14ac:dyDescent="0.2">
      <c r="B4520" s="27">
        <v>4517</v>
      </c>
      <c r="C4520" s="20" t="s">
        <v>9399</v>
      </c>
      <c r="D4520" s="20" t="s">
        <v>29</v>
      </c>
      <c r="E4520" s="20" t="s">
        <v>9400</v>
      </c>
      <c r="F4520" s="22">
        <v>45756</v>
      </c>
      <c r="G4520" s="22">
        <v>53791</v>
      </c>
      <c r="H4520" s="34">
        <v>1000</v>
      </c>
    </row>
    <row r="4521" spans="2:9" s="31" customFormat="1" x14ac:dyDescent="0.2">
      <c r="B4521" s="27">
        <v>4518</v>
      </c>
      <c r="C4521" s="20" t="s">
        <v>9497</v>
      </c>
      <c r="D4521" s="20" t="s">
        <v>29</v>
      </c>
      <c r="E4521" s="20" t="s">
        <v>9498</v>
      </c>
      <c r="F4521" s="22">
        <v>45791</v>
      </c>
      <c r="G4521" s="22">
        <v>53826</v>
      </c>
      <c r="H4521" s="34">
        <v>800</v>
      </c>
    </row>
    <row r="4522" spans="2:9" s="31" customFormat="1" x14ac:dyDescent="0.2">
      <c r="B4522" s="27">
        <v>4519</v>
      </c>
      <c r="C4522" s="21" t="s">
        <v>9819</v>
      </c>
      <c r="D4522" s="21" t="s">
        <v>29</v>
      </c>
      <c r="E4522" s="21" t="s">
        <v>9820</v>
      </c>
      <c r="F4522" s="23">
        <v>45875</v>
      </c>
      <c r="G4522" s="23">
        <v>53910</v>
      </c>
      <c r="H4522" s="35">
        <v>1000</v>
      </c>
    </row>
    <row r="4523" spans="2:9" s="31" customFormat="1" x14ac:dyDescent="0.2">
      <c r="B4523" s="27">
        <v>4520</v>
      </c>
      <c r="C4523" s="20" t="s">
        <v>6966</v>
      </c>
      <c r="D4523" s="20" t="s">
        <v>29</v>
      </c>
      <c r="E4523" s="20" t="s">
        <v>6967</v>
      </c>
      <c r="F4523" s="22">
        <v>45155</v>
      </c>
      <c r="G4523" s="22">
        <v>53921</v>
      </c>
      <c r="H4523" s="34">
        <v>1000</v>
      </c>
    </row>
    <row r="4524" spans="2:9" s="31" customFormat="1" x14ac:dyDescent="0.2">
      <c r="B4524" s="27">
        <v>4521</v>
      </c>
      <c r="C4524" s="21" t="s">
        <v>10011</v>
      </c>
      <c r="D4524" s="21" t="s">
        <v>29</v>
      </c>
      <c r="E4524" s="21" t="s">
        <v>10012</v>
      </c>
      <c r="F4524" s="23">
        <v>45924</v>
      </c>
      <c r="G4524" s="23">
        <v>53959</v>
      </c>
      <c r="H4524" s="35">
        <v>1500</v>
      </c>
    </row>
    <row r="4525" spans="2:9" s="31" customFormat="1" x14ac:dyDescent="0.2">
      <c r="B4525" s="27">
        <v>4522</v>
      </c>
      <c r="C4525" s="20" t="s">
        <v>8660</v>
      </c>
      <c r="D4525" s="20" t="s">
        <v>29</v>
      </c>
      <c r="E4525" s="20" t="s">
        <v>8661</v>
      </c>
      <c r="F4525" s="22">
        <v>45595</v>
      </c>
      <c r="G4525" s="22">
        <v>53995</v>
      </c>
      <c r="H4525" s="34">
        <v>1000</v>
      </c>
    </row>
    <row r="4526" spans="2:9" s="31" customFormat="1" x14ac:dyDescent="0.2">
      <c r="B4526" s="27">
        <v>4523</v>
      </c>
      <c r="C4526" s="20" t="s">
        <v>6127</v>
      </c>
      <c r="D4526" s="20" t="s">
        <v>29</v>
      </c>
      <c r="E4526" s="20" t="s">
        <v>6128</v>
      </c>
      <c r="F4526" s="22">
        <v>44902</v>
      </c>
      <c r="G4526" s="22">
        <v>54033</v>
      </c>
      <c r="H4526" s="34">
        <v>500</v>
      </c>
    </row>
    <row r="4527" spans="2:9" s="31" customFormat="1" x14ac:dyDescent="0.2">
      <c r="B4527" s="27">
        <v>4524</v>
      </c>
      <c r="C4527" s="20" t="s">
        <v>8807</v>
      </c>
      <c r="D4527" s="20" t="s">
        <v>29</v>
      </c>
      <c r="E4527" s="20" t="s">
        <v>8808</v>
      </c>
      <c r="F4527" s="22">
        <v>45644</v>
      </c>
      <c r="G4527" s="22">
        <v>54044</v>
      </c>
      <c r="H4527" s="34">
        <v>1000</v>
      </c>
    </row>
    <row r="4528" spans="2:9" s="31" customFormat="1" x14ac:dyDescent="0.2">
      <c r="B4528" s="27">
        <v>4525</v>
      </c>
      <c r="C4528" s="21" t="s">
        <v>10540</v>
      </c>
      <c r="D4528" s="21" t="s">
        <v>29</v>
      </c>
      <c r="E4528" s="21" t="s">
        <v>10541</v>
      </c>
      <c r="F4528" s="23">
        <v>46050</v>
      </c>
      <c r="G4528" s="23">
        <v>54085</v>
      </c>
      <c r="H4528" s="35">
        <v>500</v>
      </c>
    </row>
    <row r="4529" spans="2:8" s="31" customFormat="1" x14ac:dyDescent="0.2">
      <c r="B4529" s="27">
        <v>4526</v>
      </c>
      <c r="C4529" s="20" t="s">
        <v>6348</v>
      </c>
      <c r="D4529" s="20" t="s">
        <v>29</v>
      </c>
      <c r="E4529" s="20" t="s">
        <v>6349</v>
      </c>
      <c r="F4529" s="22">
        <v>44965</v>
      </c>
      <c r="G4529" s="22">
        <v>54096</v>
      </c>
      <c r="H4529" s="34">
        <v>1000</v>
      </c>
    </row>
    <row r="4530" spans="2:8" s="31" customFormat="1" x14ac:dyDescent="0.2">
      <c r="B4530" s="27">
        <v>4527</v>
      </c>
      <c r="C4530" s="20" t="s">
        <v>6527</v>
      </c>
      <c r="D4530" s="20" t="s">
        <v>29</v>
      </c>
      <c r="E4530" s="20" t="s">
        <v>6528</v>
      </c>
      <c r="F4530" s="22">
        <v>45008</v>
      </c>
      <c r="G4530" s="22">
        <v>54140</v>
      </c>
      <c r="H4530" s="34">
        <v>1000</v>
      </c>
    </row>
    <row r="4531" spans="2:8" s="31" customFormat="1" x14ac:dyDescent="0.2">
      <c r="B4531" s="27">
        <v>4528</v>
      </c>
      <c r="C4531" s="20" t="s">
        <v>6629</v>
      </c>
      <c r="D4531" s="20" t="s">
        <v>29</v>
      </c>
      <c r="E4531" s="20" t="s">
        <v>5882</v>
      </c>
      <c r="F4531" s="22">
        <v>45049</v>
      </c>
      <c r="G4531" s="22">
        <v>54181</v>
      </c>
      <c r="H4531" s="34">
        <v>1000</v>
      </c>
    </row>
    <row r="4532" spans="2:8" s="31" customFormat="1" x14ac:dyDescent="0.2">
      <c r="B4532" s="27">
        <v>4529</v>
      </c>
      <c r="C4532" s="20" t="s">
        <v>8068</v>
      </c>
      <c r="D4532" s="20" t="s">
        <v>29</v>
      </c>
      <c r="E4532" s="20" t="s">
        <v>8069</v>
      </c>
      <c r="F4532" s="22">
        <v>45420</v>
      </c>
      <c r="G4532" s="22">
        <v>54186</v>
      </c>
      <c r="H4532" s="34">
        <v>1000</v>
      </c>
    </row>
    <row r="4533" spans="2:8" s="31" customFormat="1" x14ac:dyDescent="0.2">
      <c r="B4533" s="27">
        <v>4530</v>
      </c>
      <c r="C4533" s="20" t="s">
        <v>6666</v>
      </c>
      <c r="D4533" s="20" t="s">
        <v>29</v>
      </c>
      <c r="E4533" s="20" t="s">
        <v>6667</v>
      </c>
      <c r="F4533" s="22">
        <v>45063</v>
      </c>
      <c r="G4533" s="22">
        <v>54195</v>
      </c>
      <c r="H4533" s="34">
        <v>2000</v>
      </c>
    </row>
    <row r="4534" spans="2:8" s="31" customFormat="1" x14ac:dyDescent="0.2">
      <c r="B4534" s="27">
        <v>4531</v>
      </c>
      <c r="C4534" s="21" t="s">
        <v>9821</v>
      </c>
      <c r="D4534" s="21" t="s">
        <v>29</v>
      </c>
      <c r="E4534" s="21" t="s">
        <v>9822</v>
      </c>
      <c r="F4534" s="23">
        <v>45875</v>
      </c>
      <c r="G4534" s="23">
        <v>54276</v>
      </c>
      <c r="H4534" s="35">
        <v>2000</v>
      </c>
    </row>
    <row r="4535" spans="2:8" s="31" customFormat="1" x14ac:dyDescent="0.2">
      <c r="B4535" s="27">
        <v>4532</v>
      </c>
      <c r="C4535" s="20" t="s">
        <v>5881</v>
      </c>
      <c r="D4535" s="20" t="s">
        <v>29</v>
      </c>
      <c r="E4535" s="20" t="s">
        <v>5882</v>
      </c>
      <c r="F4535" s="22">
        <v>44818</v>
      </c>
      <c r="G4535" s="22">
        <v>54315</v>
      </c>
      <c r="H4535" s="34">
        <v>500</v>
      </c>
    </row>
    <row r="4536" spans="2:8" s="31" customFormat="1" x14ac:dyDescent="0.2">
      <c r="B4536" s="27">
        <v>4533</v>
      </c>
      <c r="C4536" s="21" t="s">
        <v>10013</v>
      </c>
      <c r="D4536" s="21" t="s">
        <v>29</v>
      </c>
      <c r="E4536" s="21" t="s">
        <v>10014</v>
      </c>
      <c r="F4536" s="23">
        <v>45924</v>
      </c>
      <c r="G4536" s="23">
        <v>54325</v>
      </c>
      <c r="H4536" s="35">
        <v>1000</v>
      </c>
    </row>
    <row r="4537" spans="2:8" s="31" customFormat="1" x14ac:dyDescent="0.2">
      <c r="B4537" s="27">
        <v>4534</v>
      </c>
      <c r="C4537" s="20" t="s">
        <v>10216</v>
      </c>
      <c r="D4537" s="20" t="s">
        <v>29</v>
      </c>
      <c r="E4537" s="20" t="s">
        <v>10217</v>
      </c>
      <c r="F4537" s="22">
        <v>45987</v>
      </c>
      <c r="G4537" s="22">
        <v>54388</v>
      </c>
      <c r="H4537" s="34">
        <v>1500</v>
      </c>
    </row>
    <row r="4538" spans="2:8" s="31" customFormat="1" x14ac:dyDescent="0.2">
      <c r="B4538" s="27">
        <v>4535</v>
      </c>
      <c r="C4538" s="21" t="s">
        <v>10353</v>
      </c>
      <c r="D4538" s="21" t="s">
        <v>29</v>
      </c>
      <c r="E4538" s="21" t="s">
        <v>10354</v>
      </c>
      <c r="F4538" s="23">
        <v>46015</v>
      </c>
      <c r="G4538" s="23">
        <v>54416</v>
      </c>
      <c r="H4538" s="35">
        <v>800</v>
      </c>
    </row>
    <row r="4539" spans="2:8" s="31" customFormat="1" x14ac:dyDescent="0.2">
      <c r="B4539" s="27">
        <v>4536</v>
      </c>
      <c r="C4539" s="20" t="s">
        <v>8892</v>
      </c>
      <c r="D4539" s="20" t="s">
        <v>29</v>
      </c>
      <c r="E4539" s="20" t="s">
        <v>8893</v>
      </c>
      <c r="F4539" s="22">
        <v>45665</v>
      </c>
      <c r="G4539" s="22">
        <v>54431</v>
      </c>
      <c r="H4539" s="34">
        <v>1000</v>
      </c>
    </row>
    <row r="4540" spans="2:8" s="31" customFormat="1" x14ac:dyDescent="0.2">
      <c r="B4540" s="27">
        <v>4537</v>
      </c>
      <c r="C4540" s="20" t="s">
        <v>8969</v>
      </c>
      <c r="D4540" s="20" t="s">
        <v>29</v>
      </c>
      <c r="E4540" s="20" t="s">
        <v>8970</v>
      </c>
      <c r="F4540" s="22">
        <v>45686</v>
      </c>
      <c r="G4540" s="22">
        <v>54452</v>
      </c>
      <c r="H4540" s="34">
        <v>1000</v>
      </c>
    </row>
    <row r="4541" spans="2:8" s="31" customFormat="1" x14ac:dyDescent="0.2">
      <c r="B4541" s="27">
        <v>4538</v>
      </c>
      <c r="C4541" s="20" t="s">
        <v>9017</v>
      </c>
      <c r="D4541" s="20" t="s">
        <v>29</v>
      </c>
      <c r="E4541" s="20" t="s">
        <v>9018</v>
      </c>
      <c r="F4541" s="22">
        <v>45693</v>
      </c>
      <c r="G4541" s="22">
        <v>54459</v>
      </c>
      <c r="H4541" s="34">
        <v>1000</v>
      </c>
    </row>
    <row r="4542" spans="2:8" s="31" customFormat="1" x14ac:dyDescent="0.2">
      <c r="B4542" s="27">
        <v>4539</v>
      </c>
      <c r="C4542" s="20" t="s">
        <v>9179</v>
      </c>
      <c r="D4542" s="20" t="s">
        <v>29</v>
      </c>
      <c r="E4542" s="20" t="s">
        <v>9180</v>
      </c>
      <c r="F4542" s="22">
        <v>45721</v>
      </c>
      <c r="G4542" s="22">
        <v>54487</v>
      </c>
      <c r="H4542" s="34">
        <v>1000</v>
      </c>
    </row>
    <row r="4543" spans="2:8" s="31" customFormat="1" x14ac:dyDescent="0.2">
      <c r="B4543" s="27">
        <v>4540</v>
      </c>
      <c r="C4543" s="20" t="s">
        <v>7781</v>
      </c>
      <c r="D4543" s="20" t="s">
        <v>29</v>
      </c>
      <c r="E4543" s="20" t="s">
        <v>7782</v>
      </c>
      <c r="F4543" s="22">
        <v>45357</v>
      </c>
      <c r="G4543" s="22">
        <v>54488</v>
      </c>
      <c r="H4543" s="34">
        <v>1000</v>
      </c>
    </row>
    <row r="4544" spans="2:8" s="31" customFormat="1" x14ac:dyDescent="0.2">
      <c r="B4544" s="27">
        <v>4541</v>
      </c>
      <c r="C4544" s="20" t="s">
        <v>9230</v>
      </c>
      <c r="D4544" s="20" t="s">
        <v>29</v>
      </c>
      <c r="E4544" s="20" t="s">
        <v>9231</v>
      </c>
      <c r="F4544" s="22">
        <v>45728</v>
      </c>
      <c r="G4544" s="22">
        <v>54494</v>
      </c>
      <c r="H4544" s="34">
        <v>1000</v>
      </c>
    </row>
    <row r="4545" spans="2:8" s="31" customFormat="1" x14ac:dyDescent="0.2">
      <c r="B4545" s="27">
        <v>4542</v>
      </c>
      <c r="C4545" s="20" t="s">
        <v>2424</v>
      </c>
      <c r="D4545" s="20" t="s">
        <v>29</v>
      </c>
      <c r="E4545" s="20" t="s">
        <v>2425</v>
      </c>
      <c r="F4545" s="22">
        <v>43537</v>
      </c>
      <c r="G4545" s="22">
        <v>54495</v>
      </c>
      <c r="H4545" s="34">
        <v>1022</v>
      </c>
    </row>
    <row r="4546" spans="2:8" s="31" customFormat="1" x14ac:dyDescent="0.2">
      <c r="B4546" s="27">
        <v>4543</v>
      </c>
      <c r="C4546" s="20" t="s">
        <v>6730</v>
      </c>
      <c r="D4546" s="20" t="s">
        <v>29</v>
      </c>
      <c r="E4546" s="20" t="s">
        <v>6731</v>
      </c>
      <c r="F4546" s="22">
        <v>45077</v>
      </c>
      <c r="G4546" s="22">
        <v>54574</v>
      </c>
      <c r="H4546" s="34">
        <v>1000</v>
      </c>
    </row>
    <row r="4547" spans="2:8" s="31" customFormat="1" x14ac:dyDescent="0.2">
      <c r="B4547" s="27">
        <v>4544</v>
      </c>
      <c r="C4547" s="20" t="s">
        <v>9689</v>
      </c>
      <c r="D4547" s="20" t="s">
        <v>29</v>
      </c>
      <c r="E4547" s="20" t="s">
        <v>9675</v>
      </c>
      <c r="F4547" s="22">
        <v>45840</v>
      </c>
      <c r="G4547" s="22">
        <v>54606</v>
      </c>
      <c r="H4547" s="34">
        <v>800</v>
      </c>
    </row>
    <row r="4548" spans="2:8" s="31" customFormat="1" x14ac:dyDescent="0.2">
      <c r="B4548" s="27">
        <v>4545</v>
      </c>
      <c r="C4548" s="21" t="s">
        <v>9823</v>
      </c>
      <c r="D4548" s="21" t="s">
        <v>29</v>
      </c>
      <c r="E4548" s="21" t="s">
        <v>9824</v>
      </c>
      <c r="F4548" s="23">
        <v>45875</v>
      </c>
      <c r="G4548" s="23">
        <v>54641</v>
      </c>
      <c r="H4548" s="35">
        <v>1000</v>
      </c>
    </row>
    <row r="4549" spans="2:8" s="31" customFormat="1" x14ac:dyDescent="0.2">
      <c r="B4549" s="27">
        <v>4546</v>
      </c>
      <c r="C4549" s="20" t="s">
        <v>5883</v>
      </c>
      <c r="D4549" s="20" t="s">
        <v>29</v>
      </c>
      <c r="E4549" s="20" t="s">
        <v>5884</v>
      </c>
      <c r="F4549" s="22">
        <v>44818</v>
      </c>
      <c r="G4549" s="22">
        <v>54680</v>
      </c>
      <c r="H4549" s="34">
        <v>500</v>
      </c>
    </row>
    <row r="4550" spans="2:8" s="31" customFormat="1" x14ac:dyDescent="0.2">
      <c r="B4550" s="27">
        <v>4547</v>
      </c>
      <c r="C4550" s="21" t="s">
        <v>10015</v>
      </c>
      <c r="D4550" s="21" t="s">
        <v>29</v>
      </c>
      <c r="E4550" s="21" t="s">
        <v>10016</v>
      </c>
      <c r="F4550" s="23">
        <v>45924</v>
      </c>
      <c r="G4550" s="23">
        <v>54690</v>
      </c>
      <c r="H4550" s="35">
        <v>1000</v>
      </c>
    </row>
    <row r="4551" spans="2:8" s="31" customFormat="1" x14ac:dyDescent="0.2">
      <c r="B4551" s="27">
        <v>4548</v>
      </c>
      <c r="C4551" s="20" t="s">
        <v>2855</v>
      </c>
      <c r="D4551" s="20" t="s">
        <v>29</v>
      </c>
      <c r="E4551" s="20" t="s">
        <v>2856</v>
      </c>
      <c r="F4551" s="22">
        <v>43747</v>
      </c>
      <c r="G4551" s="22">
        <v>54705</v>
      </c>
      <c r="H4551" s="34">
        <v>2000</v>
      </c>
    </row>
    <row r="4552" spans="2:8" s="31" customFormat="1" x14ac:dyDescent="0.2">
      <c r="B4552" s="27">
        <v>4549</v>
      </c>
      <c r="C4552" s="20" t="s">
        <v>8662</v>
      </c>
      <c r="D4552" s="20" t="s">
        <v>29</v>
      </c>
      <c r="E4552" s="20" t="s">
        <v>8663</v>
      </c>
      <c r="F4552" s="22">
        <v>45595</v>
      </c>
      <c r="G4552" s="22">
        <v>54726</v>
      </c>
      <c r="H4552" s="34">
        <v>500</v>
      </c>
    </row>
    <row r="4553" spans="2:8" s="31" customFormat="1" x14ac:dyDescent="0.2">
      <c r="B4553" s="27">
        <v>4550</v>
      </c>
      <c r="C4553" s="20" t="s">
        <v>8971</v>
      </c>
      <c r="D4553" s="20" t="s">
        <v>29</v>
      </c>
      <c r="E4553" s="20" t="s">
        <v>8972</v>
      </c>
      <c r="F4553" s="22">
        <v>45686</v>
      </c>
      <c r="G4553" s="22">
        <v>54817</v>
      </c>
      <c r="H4553" s="34">
        <v>800</v>
      </c>
    </row>
    <row r="4554" spans="2:8" s="31" customFormat="1" x14ac:dyDescent="0.2">
      <c r="B4554" s="27">
        <v>4551</v>
      </c>
      <c r="C4554" s="20" t="s">
        <v>7821</v>
      </c>
      <c r="D4554" s="20" t="s">
        <v>29</v>
      </c>
      <c r="E4554" s="20" t="s">
        <v>7822</v>
      </c>
      <c r="F4554" s="22">
        <v>45364</v>
      </c>
      <c r="G4554" s="22">
        <v>54860</v>
      </c>
      <c r="H4554" s="34">
        <v>1000</v>
      </c>
    </row>
    <row r="4555" spans="2:8" s="31" customFormat="1" x14ac:dyDescent="0.2">
      <c r="B4555" s="27">
        <v>4552</v>
      </c>
      <c r="C4555" s="20" t="s">
        <v>7955</v>
      </c>
      <c r="D4555" s="20" t="s">
        <v>29</v>
      </c>
      <c r="E4555" s="20" t="s">
        <v>7956</v>
      </c>
      <c r="F4555" s="22">
        <v>45378</v>
      </c>
      <c r="G4555" s="22">
        <v>54874</v>
      </c>
      <c r="H4555" s="34">
        <v>1718</v>
      </c>
    </row>
    <row r="4556" spans="2:8" s="31" customFormat="1" x14ac:dyDescent="0.2">
      <c r="B4556" s="27">
        <v>4553</v>
      </c>
      <c r="C4556" s="20" t="s">
        <v>9499</v>
      </c>
      <c r="D4556" s="20" t="s">
        <v>29</v>
      </c>
      <c r="E4556" s="20" t="s">
        <v>9500</v>
      </c>
      <c r="F4556" s="22">
        <v>45791</v>
      </c>
      <c r="G4556" s="22">
        <v>54922</v>
      </c>
      <c r="H4556" s="34">
        <v>900</v>
      </c>
    </row>
    <row r="4557" spans="2:8" s="31" customFormat="1" x14ac:dyDescent="0.2">
      <c r="B4557" s="27">
        <v>4554</v>
      </c>
      <c r="C4557" s="20" t="s">
        <v>6867</v>
      </c>
      <c r="D4557" s="20" t="s">
        <v>29</v>
      </c>
      <c r="E4557" s="20" t="s">
        <v>6868</v>
      </c>
      <c r="F4557" s="22">
        <v>45112</v>
      </c>
      <c r="G4557" s="22">
        <v>54974</v>
      </c>
      <c r="H4557" s="34">
        <v>1000</v>
      </c>
    </row>
    <row r="4558" spans="2:8" s="31" customFormat="1" x14ac:dyDescent="0.2">
      <c r="B4558" s="27">
        <v>4555</v>
      </c>
      <c r="C4558" s="20" t="s">
        <v>3629</v>
      </c>
      <c r="D4558" s="20" t="s">
        <v>29</v>
      </c>
      <c r="E4558" s="20" t="s">
        <v>3630</v>
      </c>
      <c r="F4558" s="22">
        <v>44020</v>
      </c>
      <c r="G4558" s="22">
        <v>54977</v>
      </c>
      <c r="H4558" s="34">
        <v>2000</v>
      </c>
    </row>
    <row r="4559" spans="2:8" s="31" customFormat="1" x14ac:dyDescent="0.2">
      <c r="B4559" s="27">
        <v>4556</v>
      </c>
      <c r="C4559" s="20" t="s">
        <v>3673</v>
      </c>
      <c r="D4559" s="20" t="s">
        <v>29</v>
      </c>
      <c r="E4559" s="20" t="s">
        <v>3674</v>
      </c>
      <c r="F4559" s="22">
        <v>44041</v>
      </c>
      <c r="G4559" s="22">
        <v>54998</v>
      </c>
      <c r="H4559" s="34">
        <v>1000</v>
      </c>
    </row>
    <row r="4560" spans="2:8" s="31" customFormat="1" x14ac:dyDescent="0.2">
      <c r="B4560" s="27">
        <v>4557</v>
      </c>
      <c r="C4560" s="20" t="s">
        <v>8324</v>
      </c>
      <c r="D4560" s="20" t="s">
        <v>29</v>
      </c>
      <c r="E4560" s="20" t="s">
        <v>8325</v>
      </c>
      <c r="F4560" s="22">
        <v>45504</v>
      </c>
      <c r="G4560" s="22">
        <v>55000</v>
      </c>
      <c r="H4560" s="34">
        <v>1000</v>
      </c>
    </row>
    <row r="4561" spans="2:8" s="31" customFormat="1" x14ac:dyDescent="0.2">
      <c r="B4561" s="27">
        <v>4558</v>
      </c>
      <c r="C4561" s="20" t="s">
        <v>3701</v>
      </c>
      <c r="D4561" s="20" t="s">
        <v>29</v>
      </c>
      <c r="E4561" s="20" t="s">
        <v>3702</v>
      </c>
      <c r="F4561" s="22">
        <v>44048</v>
      </c>
      <c r="G4561" s="22">
        <v>55005</v>
      </c>
      <c r="H4561" s="34">
        <v>1500</v>
      </c>
    </row>
    <row r="4562" spans="2:8" s="31" customFormat="1" x14ac:dyDescent="0.2">
      <c r="B4562" s="27">
        <v>4559</v>
      </c>
      <c r="C4562" s="20" t="s">
        <v>3735</v>
      </c>
      <c r="D4562" s="20" t="s">
        <v>29</v>
      </c>
      <c r="E4562" s="20" t="s">
        <v>3736</v>
      </c>
      <c r="F4562" s="22">
        <v>44062</v>
      </c>
      <c r="G4562" s="22">
        <v>55019</v>
      </c>
      <c r="H4562" s="34">
        <v>1500</v>
      </c>
    </row>
    <row r="4563" spans="2:8" s="31" customFormat="1" x14ac:dyDescent="0.2">
      <c r="B4563" s="27">
        <v>4560</v>
      </c>
      <c r="C4563" s="20" t="s">
        <v>3770</v>
      </c>
      <c r="D4563" s="20" t="s">
        <v>29</v>
      </c>
      <c r="E4563" s="20" t="s">
        <v>3771</v>
      </c>
      <c r="F4563" s="22">
        <v>44076</v>
      </c>
      <c r="G4563" s="22">
        <v>55033</v>
      </c>
      <c r="H4563" s="34">
        <v>1500</v>
      </c>
    </row>
    <row r="4564" spans="2:8" s="31" customFormat="1" x14ac:dyDescent="0.2">
      <c r="B4564" s="27">
        <v>4561</v>
      </c>
      <c r="C4564" s="20" t="s">
        <v>3859</v>
      </c>
      <c r="D4564" s="20" t="s">
        <v>29</v>
      </c>
      <c r="E4564" s="20" t="s">
        <v>3860</v>
      </c>
      <c r="F4564" s="22">
        <v>44104</v>
      </c>
      <c r="G4564" s="22">
        <v>55061</v>
      </c>
      <c r="H4564" s="34">
        <v>1500</v>
      </c>
    </row>
    <row r="4565" spans="2:8" s="31" customFormat="1" x14ac:dyDescent="0.2">
      <c r="B4565" s="27">
        <v>4562</v>
      </c>
      <c r="C4565" s="20" t="s">
        <v>3937</v>
      </c>
      <c r="D4565" s="20" t="s">
        <v>29</v>
      </c>
      <c r="E4565" s="20" t="s">
        <v>3860</v>
      </c>
      <c r="F4565" s="22">
        <v>44118</v>
      </c>
      <c r="G4565" s="22">
        <v>55075</v>
      </c>
      <c r="H4565" s="34">
        <v>1500</v>
      </c>
    </row>
    <row r="4566" spans="2:8" s="31" customFormat="1" x14ac:dyDescent="0.2">
      <c r="B4566" s="27">
        <v>4563</v>
      </c>
      <c r="C4566" s="20" t="s">
        <v>3986</v>
      </c>
      <c r="D4566" s="20" t="s">
        <v>29</v>
      </c>
      <c r="E4566" s="20" t="s">
        <v>3987</v>
      </c>
      <c r="F4566" s="22">
        <v>44132</v>
      </c>
      <c r="G4566" s="22">
        <v>55089</v>
      </c>
      <c r="H4566" s="34">
        <v>1500</v>
      </c>
    </row>
    <row r="4567" spans="2:8" s="31" customFormat="1" x14ac:dyDescent="0.2">
      <c r="B4567" s="27">
        <v>4564</v>
      </c>
      <c r="C4567" s="20" t="s">
        <v>4029</v>
      </c>
      <c r="D4567" s="20" t="s">
        <v>29</v>
      </c>
      <c r="E4567" s="20" t="s">
        <v>4030</v>
      </c>
      <c r="F4567" s="22">
        <v>44139</v>
      </c>
      <c r="G4567" s="22">
        <v>55096</v>
      </c>
      <c r="H4567" s="34">
        <v>1000</v>
      </c>
    </row>
    <row r="4568" spans="2:8" s="31" customFormat="1" x14ac:dyDescent="0.2">
      <c r="B4568" s="27">
        <v>4565</v>
      </c>
      <c r="C4568" s="20" t="s">
        <v>4053</v>
      </c>
      <c r="D4568" s="20" t="s">
        <v>29</v>
      </c>
      <c r="E4568" s="20" t="s">
        <v>4030</v>
      </c>
      <c r="F4568" s="22">
        <v>44146</v>
      </c>
      <c r="G4568" s="22">
        <v>55103</v>
      </c>
      <c r="H4568" s="34">
        <v>1000</v>
      </c>
    </row>
    <row r="4569" spans="2:8" s="31" customFormat="1" x14ac:dyDescent="0.2">
      <c r="B4569" s="27">
        <v>4566</v>
      </c>
      <c r="C4569" s="20" t="s">
        <v>4097</v>
      </c>
      <c r="D4569" s="20" t="s">
        <v>29</v>
      </c>
      <c r="E4569" s="20" t="s">
        <v>4098</v>
      </c>
      <c r="F4569" s="22">
        <v>44160</v>
      </c>
      <c r="G4569" s="22">
        <v>55117</v>
      </c>
      <c r="H4569" s="34">
        <v>1572.8</v>
      </c>
    </row>
    <row r="4570" spans="2:8" s="31" customFormat="1" x14ac:dyDescent="0.2">
      <c r="B4570" s="27">
        <v>4567</v>
      </c>
      <c r="C4570" s="20" t="s">
        <v>4121</v>
      </c>
      <c r="D4570" s="20" t="s">
        <v>29</v>
      </c>
      <c r="E4570" s="20" t="s">
        <v>4122</v>
      </c>
      <c r="F4570" s="22">
        <v>44167</v>
      </c>
      <c r="G4570" s="22">
        <v>55124</v>
      </c>
      <c r="H4570" s="34">
        <v>1000</v>
      </c>
    </row>
    <row r="4571" spans="2:8" s="31" customFormat="1" x14ac:dyDescent="0.2">
      <c r="B4571" s="27">
        <v>4568</v>
      </c>
      <c r="C4571" s="20" t="s">
        <v>4153</v>
      </c>
      <c r="D4571" s="20" t="s">
        <v>29</v>
      </c>
      <c r="E4571" s="20" t="s">
        <v>4154</v>
      </c>
      <c r="F4571" s="22">
        <v>44181</v>
      </c>
      <c r="G4571" s="22">
        <v>55138</v>
      </c>
      <c r="H4571" s="34">
        <v>2000</v>
      </c>
    </row>
    <row r="4572" spans="2:8" s="31" customFormat="1" x14ac:dyDescent="0.2">
      <c r="B4572" s="27">
        <v>4569</v>
      </c>
      <c r="C4572" s="20" t="s">
        <v>8861</v>
      </c>
      <c r="D4572" s="20" t="s">
        <v>29</v>
      </c>
      <c r="E4572" s="20" t="s">
        <v>8862</v>
      </c>
      <c r="F4572" s="22">
        <v>45658</v>
      </c>
      <c r="G4572" s="22">
        <v>55154</v>
      </c>
      <c r="H4572" s="34">
        <v>409</v>
      </c>
    </row>
    <row r="4573" spans="2:8" s="31" customFormat="1" x14ac:dyDescent="0.2">
      <c r="B4573" s="27">
        <v>4570</v>
      </c>
      <c r="C4573" s="20" t="s">
        <v>4221</v>
      </c>
      <c r="D4573" s="20" t="s">
        <v>29</v>
      </c>
      <c r="E4573" s="20" t="s">
        <v>4222</v>
      </c>
      <c r="F4573" s="22">
        <v>44202</v>
      </c>
      <c r="G4573" s="22">
        <v>55159</v>
      </c>
      <c r="H4573" s="34">
        <v>1000</v>
      </c>
    </row>
    <row r="4574" spans="2:8" s="31" customFormat="1" x14ac:dyDescent="0.2">
      <c r="B4574" s="27">
        <v>4571</v>
      </c>
      <c r="C4574" s="20" t="s">
        <v>4280</v>
      </c>
      <c r="D4574" s="20" t="s">
        <v>29</v>
      </c>
      <c r="E4574" s="20" t="s">
        <v>4281</v>
      </c>
      <c r="F4574" s="22">
        <v>44223</v>
      </c>
      <c r="G4574" s="22">
        <v>55180</v>
      </c>
      <c r="H4574" s="34">
        <v>1000</v>
      </c>
    </row>
    <row r="4575" spans="2:8" s="31" customFormat="1" x14ac:dyDescent="0.2">
      <c r="B4575" s="27">
        <v>4572</v>
      </c>
      <c r="C4575" s="20" t="s">
        <v>4356</v>
      </c>
      <c r="D4575" s="20" t="s">
        <v>29</v>
      </c>
      <c r="E4575" s="20" t="s">
        <v>4357</v>
      </c>
      <c r="F4575" s="22">
        <v>44244</v>
      </c>
      <c r="G4575" s="22">
        <v>55201</v>
      </c>
      <c r="H4575" s="34">
        <v>1000</v>
      </c>
    </row>
    <row r="4576" spans="2:8" s="31" customFormat="1" x14ac:dyDescent="0.2">
      <c r="B4576" s="27">
        <v>4573</v>
      </c>
      <c r="C4576" s="20" t="s">
        <v>4452</v>
      </c>
      <c r="D4576" s="20" t="s">
        <v>29</v>
      </c>
      <c r="E4576" s="20" t="s">
        <v>4453</v>
      </c>
      <c r="F4576" s="22">
        <v>44265</v>
      </c>
      <c r="G4576" s="22">
        <v>55222</v>
      </c>
      <c r="H4576" s="34">
        <v>1050</v>
      </c>
    </row>
    <row r="4577" spans="2:8" s="31" customFormat="1" x14ac:dyDescent="0.2">
      <c r="B4577" s="27">
        <v>4574</v>
      </c>
      <c r="C4577" s="20" t="s">
        <v>8001</v>
      </c>
      <c r="D4577" s="20" t="s">
        <v>29</v>
      </c>
      <c r="E4577" s="20" t="s">
        <v>8002</v>
      </c>
      <c r="F4577" s="22">
        <v>45392</v>
      </c>
      <c r="G4577" s="22">
        <v>55253</v>
      </c>
      <c r="H4577" s="34">
        <v>1000</v>
      </c>
    </row>
    <row r="4578" spans="2:8" s="31" customFormat="1" x14ac:dyDescent="0.2">
      <c r="B4578" s="27">
        <v>4575</v>
      </c>
      <c r="C4578" s="20" t="s">
        <v>4552</v>
      </c>
      <c r="D4578" s="20" t="s">
        <v>29</v>
      </c>
      <c r="E4578" s="20" t="s">
        <v>4553</v>
      </c>
      <c r="F4578" s="22">
        <v>44306</v>
      </c>
      <c r="G4578" s="22">
        <v>55263</v>
      </c>
      <c r="H4578" s="34">
        <v>1500</v>
      </c>
    </row>
    <row r="4579" spans="2:8" s="31" customFormat="1" x14ac:dyDescent="0.2">
      <c r="B4579" s="27">
        <v>4576</v>
      </c>
      <c r="C4579" s="20" t="s">
        <v>4567</v>
      </c>
      <c r="D4579" s="20" t="s">
        <v>29</v>
      </c>
      <c r="E4579" s="20" t="s">
        <v>4568</v>
      </c>
      <c r="F4579" s="22">
        <v>44321</v>
      </c>
      <c r="G4579" s="22">
        <v>55278</v>
      </c>
      <c r="H4579" s="34">
        <v>1500</v>
      </c>
    </row>
    <row r="4580" spans="2:8" s="31" customFormat="1" x14ac:dyDescent="0.2">
      <c r="B4580" s="27">
        <v>4577</v>
      </c>
      <c r="C4580" s="20" t="s">
        <v>4665</v>
      </c>
      <c r="D4580" s="20" t="s">
        <v>29</v>
      </c>
      <c r="E4580" s="20" t="s">
        <v>4666</v>
      </c>
      <c r="F4580" s="22">
        <v>44356</v>
      </c>
      <c r="G4580" s="22">
        <v>55313</v>
      </c>
      <c r="H4580" s="34">
        <v>2500</v>
      </c>
    </row>
    <row r="4581" spans="2:8" s="31" customFormat="1" x14ac:dyDescent="0.2">
      <c r="B4581" s="27">
        <v>4578</v>
      </c>
      <c r="C4581" s="20" t="s">
        <v>4680</v>
      </c>
      <c r="D4581" s="20" t="s">
        <v>29</v>
      </c>
      <c r="E4581" s="20" t="s">
        <v>4681</v>
      </c>
      <c r="F4581" s="22">
        <v>44363</v>
      </c>
      <c r="G4581" s="22">
        <v>55320</v>
      </c>
      <c r="H4581" s="34">
        <v>3000</v>
      </c>
    </row>
    <row r="4582" spans="2:8" s="31" customFormat="1" x14ac:dyDescent="0.2">
      <c r="B4582" s="27">
        <v>4579</v>
      </c>
      <c r="C4582" s="20" t="s">
        <v>6836</v>
      </c>
      <c r="D4582" s="20" t="s">
        <v>29</v>
      </c>
      <c r="E4582" s="20" t="s">
        <v>6837</v>
      </c>
      <c r="F4582" s="22">
        <v>45105</v>
      </c>
      <c r="G4582" s="22">
        <v>55332</v>
      </c>
      <c r="H4582" s="34">
        <v>1000</v>
      </c>
    </row>
    <row r="4583" spans="2:8" s="31" customFormat="1" x14ac:dyDescent="0.2">
      <c r="B4583" s="27">
        <v>4580</v>
      </c>
      <c r="C4583" s="20" t="s">
        <v>4735</v>
      </c>
      <c r="D4583" s="20" t="s">
        <v>29</v>
      </c>
      <c r="E4583" s="20" t="s">
        <v>4736</v>
      </c>
      <c r="F4583" s="22">
        <v>44377</v>
      </c>
      <c r="G4583" s="22">
        <v>55334</v>
      </c>
      <c r="H4583" s="34">
        <v>1000</v>
      </c>
    </row>
    <row r="4584" spans="2:8" s="31" customFormat="1" x14ac:dyDescent="0.2">
      <c r="B4584" s="27">
        <v>4581</v>
      </c>
      <c r="C4584" s="20" t="s">
        <v>4788</v>
      </c>
      <c r="D4584" s="20" t="s">
        <v>29</v>
      </c>
      <c r="E4584" s="20" t="s">
        <v>4789</v>
      </c>
      <c r="F4584" s="22">
        <v>44391</v>
      </c>
      <c r="G4584" s="22">
        <v>55348</v>
      </c>
      <c r="H4584" s="34">
        <v>2000</v>
      </c>
    </row>
    <row r="4585" spans="2:8" s="31" customFormat="1" x14ac:dyDescent="0.2">
      <c r="B4585" s="27">
        <v>4582</v>
      </c>
      <c r="C4585" s="21" t="s">
        <v>9881</v>
      </c>
      <c r="D4585" s="21" t="s">
        <v>29</v>
      </c>
      <c r="E4585" s="21" t="s">
        <v>9882</v>
      </c>
      <c r="F4585" s="23">
        <v>45897</v>
      </c>
      <c r="G4585" s="23">
        <v>55393</v>
      </c>
      <c r="H4585" s="35">
        <v>500</v>
      </c>
    </row>
    <row r="4586" spans="2:8" s="31" customFormat="1" x14ac:dyDescent="0.2">
      <c r="B4586" s="27">
        <v>4583</v>
      </c>
      <c r="C4586" s="25" t="s">
        <v>9922</v>
      </c>
      <c r="D4586" s="25" t="s">
        <v>29</v>
      </c>
      <c r="E4586" s="25" t="s">
        <v>9923</v>
      </c>
      <c r="F4586" s="26">
        <v>45903</v>
      </c>
      <c r="G4586" s="26">
        <v>55399</v>
      </c>
      <c r="H4586" s="36">
        <v>1500</v>
      </c>
    </row>
    <row r="4587" spans="2:8" s="31" customFormat="1" x14ac:dyDescent="0.2">
      <c r="B4587" s="27">
        <v>4584</v>
      </c>
      <c r="C4587" s="21" t="s">
        <v>10017</v>
      </c>
      <c r="D4587" s="21" t="s">
        <v>29</v>
      </c>
      <c r="E4587" s="21" t="s">
        <v>8002</v>
      </c>
      <c r="F4587" s="23">
        <v>45924</v>
      </c>
      <c r="G4587" s="23">
        <v>55420</v>
      </c>
      <c r="H4587" s="35">
        <v>1500</v>
      </c>
    </row>
    <row r="4588" spans="2:8" s="31" customFormat="1" x14ac:dyDescent="0.2">
      <c r="B4588" s="27">
        <v>4585</v>
      </c>
      <c r="C4588" s="21" t="s">
        <v>10085</v>
      </c>
      <c r="D4588" s="21" t="s">
        <v>29</v>
      </c>
      <c r="E4588" s="21" t="s">
        <v>10086</v>
      </c>
      <c r="F4588" s="23">
        <v>45945</v>
      </c>
      <c r="G4588" s="23">
        <v>55441</v>
      </c>
      <c r="H4588" s="35">
        <v>1000</v>
      </c>
    </row>
    <row r="4589" spans="2:8" s="31" customFormat="1" x14ac:dyDescent="0.2">
      <c r="B4589" s="27">
        <v>4586</v>
      </c>
      <c r="C4589" s="21" t="s">
        <v>10181</v>
      </c>
      <c r="D4589" s="21" t="s">
        <v>29</v>
      </c>
      <c r="E4589" s="21" t="s">
        <v>10182</v>
      </c>
      <c r="F4589" s="23">
        <v>45980</v>
      </c>
      <c r="G4589" s="23">
        <v>55476</v>
      </c>
      <c r="H4589" s="35">
        <v>1100</v>
      </c>
    </row>
    <row r="4590" spans="2:8" s="31" customFormat="1" x14ac:dyDescent="0.2">
      <c r="B4590" s="27">
        <v>4587</v>
      </c>
      <c r="C4590" s="27" t="s">
        <v>10481</v>
      </c>
      <c r="D4590" s="20" t="s">
        <v>29</v>
      </c>
      <c r="E4590" s="20" t="s">
        <v>10482</v>
      </c>
      <c r="F4590" s="22">
        <v>46036</v>
      </c>
      <c r="G4590" s="22">
        <v>55532</v>
      </c>
      <c r="H4590" s="34">
        <v>1000</v>
      </c>
    </row>
    <row r="4591" spans="2:8" s="31" customFormat="1" x14ac:dyDescent="0.2">
      <c r="B4591" s="27">
        <v>4588</v>
      </c>
      <c r="C4591" s="20" t="s">
        <v>9232</v>
      </c>
      <c r="D4591" s="20" t="s">
        <v>29</v>
      </c>
      <c r="E4591" s="20" t="s">
        <v>9233</v>
      </c>
      <c r="F4591" s="22">
        <v>45728</v>
      </c>
      <c r="G4591" s="22">
        <v>55590</v>
      </c>
      <c r="H4591" s="34">
        <v>1000</v>
      </c>
    </row>
    <row r="4592" spans="2:8" s="31" customFormat="1" x14ac:dyDescent="0.2">
      <c r="B4592" s="27">
        <v>4589</v>
      </c>
      <c r="C4592" s="20" t="s">
        <v>9357</v>
      </c>
      <c r="D4592" s="20" t="s">
        <v>29</v>
      </c>
      <c r="E4592" s="20" t="s">
        <v>9358</v>
      </c>
      <c r="F4592" s="22">
        <v>45742</v>
      </c>
      <c r="G4592" s="22">
        <v>55604</v>
      </c>
      <c r="H4592" s="34">
        <v>1000</v>
      </c>
    </row>
    <row r="4593" spans="2:9" s="31" customFormat="1" x14ac:dyDescent="0.2">
      <c r="B4593" s="27">
        <v>4590</v>
      </c>
      <c r="C4593" s="20" t="s">
        <v>9441</v>
      </c>
      <c r="D4593" s="20" t="s">
        <v>29</v>
      </c>
      <c r="E4593" s="20" t="s">
        <v>9442</v>
      </c>
      <c r="F4593" s="22">
        <v>45777</v>
      </c>
      <c r="G4593" s="22">
        <v>55639</v>
      </c>
      <c r="H4593" s="34">
        <v>700</v>
      </c>
    </row>
    <row r="4594" spans="2:9" s="31" customFormat="1" x14ac:dyDescent="0.2">
      <c r="B4594" s="27">
        <v>4591</v>
      </c>
      <c r="C4594" s="20" t="s">
        <v>10048</v>
      </c>
      <c r="D4594" s="20" t="s">
        <v>29</v>
      </c>
      <c r="E4594" s="20" t="s">
        <v>10049</v>
      </c>
      <c r="F4594" s="22">
        <v>45931</v>
      </c>
      <c r="G4594" s="22">
        <v>55793</v>
      </c>
      <c r="H4594" s="34">
        <v>1000</v>
      </c>
    </row>
    <row r="4595" spans="2:9" s="31" customFormat="1" x14ac:dyDescent="0.2">
      <c r="B4595" s="27">
        <v>4592</v>
      </c>
      <c r="C4595" s="21" t="s">
        <v>10183</v>
      </c>
      <c r="D4595" s="21" t="s">
        <v>29</v>
      </c>
      <c r="E4595" s="21" t="s">
        <v>10184</v>
      </c>
      <c r="F4595" s="23">
        <v>45980</v>
      </c>
      <c r="G4595" s="23">
        <v>55842</v>
      </c>
      <c r="H4595" s="35">
        <v>1000</v>
      </c>
    </row>
    <row r="4596" spans="2:9" s="31" customFormat="1" x14ac:dyDescent="0.2">
      <c r="B4596" s="27">
        <v>4593</v>
      </c>
      <c r="C4596" s="20" t="s">
        <v>10264</v>
      </c>
      <c r="D4596" s="20" t="s">
        <v>29</v>
      </c>
      <c r="E4596" s="20" t="s">
        <v>10265</v>
      </c>
      <c r="F4596" s="22">
        <v>45994</v>
      </c>
      <c r="G4596" s="22">
        <v>55856</v>
      </c>
      <c r="H4596" s="34">
        <v>1500</v>
      </c>
    </row>
    <row r="4597" spans="2:9" s="31" customFormat="1" x14ac:dyDescent="0.2">
      <c r="B4597" s="27">
        <v>4594</v>
      </c>
      <c r="C4597" s="20" t="s">
        <v>10630</v>
      </c>
      <c r="D4597" s="20" t="s">
        <v>29</v>
      </c>
      <c r="E4597" s="20" t="s">
        <v>10631</v>
      </c>
      <c r="F4597" s="22">
        <v>46064</v>
      </c>
      <c r="G4597" s="22">
        <v>55926</v>
      </c>
      <c r="H4597" s="34">
        <v>2500</v>
      </c>
      <c r="I4597" s="41"/>
    </row>
    <row r="4598" spans="2:9" s="31" customFormat="1" x14ac:dyDescent="0.2">
      <c r="B4598" s="27">
        <v>4595</v>
      </c>
      <c r="C4598" s="20" t="s">
        <v>9234</v>
      </c>
      <c r="D4598" s="20" t="s">
        <v>29</v>
      </c>
      <c r="E4598" s="20" t="s">
        <v>9235</v>
      </c>
      <c r="F4598" s="22">
        <v>45728</v>
      </c>
      <c r="G4598" s="22">
        <v>55955</v>
      </c>
      <c r="H4598" s="34">
        <v>1000</v>
      </c>
    </row>
    <row r="4599" spans="2:9" s="31" customFormat="1" x14ac:dyDescent="0.2">
      <c r="B4599" s="27">
        <v>4596</v>
      </c>
      <c r="C4599" s="20" t="s">
        <v>8003</v>
      </c>
      <c r="D4599" s="20" t="s">
        <v>29</v>
      </c>
      <c r="E4599" s="20" t="s">
        <v>8004</v>
      </c>
      <c r="F4599" s="22">
        <v>45392</v>
      </c>
      <c r="G4599" s="22">
        <v>55984</v>
      </c>
      <c r="H4599" s="34">
        <v>500</v>
      </c>
    </row>
    <row r="4600" spans="2:9" s="31" customFormat="1" x14ac:dyDescent="0.2">
      <c r="B4600" s="27">
        <v>4597</v>
      </c>
      <c r="C4600" s="20" t="s">
        <v>9477</v>
      </c>
      <c r="D4600" s="20" t="s">
        <v>29</v>
      </c>
      <c r="E4600" s="20" t="s">
        <v>9478</v>
      </c>
      <c r="F4600" s="22">
        <v>45784</v>
      </c>
      <c r="G4600" s="22">
        <v>56011</v>
      </c>
      <c r="H4600" s="34">
        <f>1000+1000</f>
        <v>2000</v>
      </c>
    </row>
    <row r="4601" spans="2:9" s="31" customFormat="1" x14ac:dyDescent="0.2">
      <c r="B4601" s="27">
        <v>4598</v>
      </c>
      <c r="C4601" s="21" t="s">
        <v>9883</v>
      </c>
      <c r="D4601" s="21" t="s">
        <v>29</v>
      </c>
      <c r="E4601" s="21" t="s">
        <v>9884</v>
      </c>
      <c r="F4601" s="23">
        <v>45897</v>
      </c>
      <c r="G4601" s="23">
        <v>56124</v>
      </c>
      <c r="H4601" s="35">
        <v>1000</v>
      </c>
    </row>
    <row r="4602" spans="2:9" s="31" customFormat="1" x14ac:dyDescent="0.2">
      <c r="B4602" s="27">
        <v>4599</v>
      </c>
      <c r="C4602" s="25" t="s">
        <v>9988</v>
      </c>
      <c r="D4602" s="25" t="s">
        <v>29</v>
      </c>
      <c r="E4602" s="25" t="s">
        <v>9989</v>
      </c>
      <c r="F4602" s="26">
        <v>45917</v>
      </c>
      <c r="G4602" s="26">
        <v>56144</v>
      </c>
      <c r="H4602" s="36">
        <v>1000</v>
      </c>
    </row>
    <row r="4603" spans="2:9" s="31" customFormat="1" x14ac:dyDescent="0.2">
      <c r="B4603" s="27">
        <v>4600</v>
      </c>
      <c r="C4603" s="20" t="s">
        <v>10218</v>
      </c>
      <c r="D4603" s="20" t="s">
        <v>29</v>
      </c>
      <c r="E4603" s="20" t="s">
        <v>10219</v>
      </c>
      <c r="F4603" s="22">
        <v>45987</v>
      </c>
      <c r="G4603" s="22">
        <v>56214</v>
      </c>
      <c r="H4603" s="34">
        <v>1000</v>
      </c>
    </row>
    <row r="4604" spans="2:9" s="31" customFormat="1" x14ac:dyDescent="0.2">
      <c r="B4604" s="27">
        <v>4601</v>
      </c>
      <c r="C4604" s="21" t="s">
        <v>10355</v>
      </c>
      <c r="D4604" s="21" t="s">
        <v>29</v>
      </c>
      <c r="E4604" s="21" t="s">
        <v>10356</v>
      </c>
      <c r="F4604" s="23">
        <v>46015</v>
      </c>
      <c r="G4604" s="23">
        <v>56242</v>
      </c>
      <c r="H4604" s="35">
        <v>1000</v>
      </c>
    </row>
    <row r="4605" spans="2:9" s="31" customFormat="1" x14ac:dyDescent="0.2">
      <c r="B4605" s="27">
        <v>4602</v>
      </c>
      <c r="C4605" s="20" t="s">
        <v>8894</v>
      </c>
      <c r="D4605" s="20" t="s">
        <v>29</v>
      </c>
      <c r="E4605" s="20" t="s">
        <v>8895</v>
      </c>
      <c r="F4605" s="22">
        <v>45665</v>
      </c>
      <c r="G4605" s="22">
        <v>56257</v>
      </c>
      <c r="H4605" s="34">
        <v>1000</v>
      </c>
    </row>
    <row r="4606" spans="2:9" s="31" customFormat="1" x14ac:dyDescent="0.2">
      <c r="B4606" s="27">
        <v>4603</v>
      </c>
      <c r="C4606" s="20" t="s">
        <v>10050</v>
      </c>
      <c r="D4606" s="20" t="s">
        <v>29</v>
      </c>
      <c r="E4606" s="20" t="s">
        <v>10051</v>
      </c>
      <c r="F4606" s="22">
        <v>45931</v>
      </c>
      <c r="G4606" s="22">
        <v>56523</v>
      </c>
      <c r="H4606" s="34">
        <v>1000</v>
      </c>
    </row>
    <row r="4607" spans="2:9" s="31" customFormat="1" x14ac:dyDescent="0.2">
      <c r="B4607" s="27">
        <v>4604</v>
      </c>
      <c r="C4607" s="20" t="s">
        <v>2902</v>
      </c>
      <c r="D4607" s="20" t="s">
        <v>29</v>
      </c>
      <c r="E4607" s="20" t="s">
        <v>2903</v>
      </c>
      <c r="F4607" s="22">
        <v>43768</v>
      </c>
      <c r="G4607" s="22">
        <v>56552</v>
      </c>
      <c r="H4607" s="34">
        <f>1000+3000</f>
        <v>4000</v>
      </c>
    </row>
    <row r="4608" spans="2:9" s="31" customFormat="1" x14ac:dyDescent="0.2">
      <c r="B4608" s="27">
        <v>4605</v>
      </c>
      <c r="C4608" s="20" t="s">
        <v>2921</v>
      </c>
      <c r="D4608" s="20" t="s">
        <v>29</v>
      </c>
      <c r="E4608" s="20" t="s">
        <v>2922</v>
      </c>
      <c r="F4608" s="22">
        <v>43782</v>
      </c>
      <c r="G4608" s="22">
        <v>56566</v>
      </c>
      <c r="H4608" s="34">
        <v>2000</v>
      </c>
    </row>
    <row r="4609" spans="2:8" s="31" customFormat="1" x14ac:dyDescent="0.2">
      <c r="B4609" s="27">
        <v>4606</v>
      </c>
      <c r="C4609" s="20" t="s">
        <v>8896</v>
      </c>
      <c r="D4609" s="20" t="s">
        <v>29</v>
      </c>
      <c r="E4609" s="20" t="s">
        <v>8897</v>
      </c>
      <c r="F4609" s="22">
        <v>45665</v>
      </c>
      <c r="G4609" s="22">
        <v>56622</v>
      </c>
      <c r="H4609" s="34">
        <v>1000</v>
      </c>
    </row>
    <row r="4610" spans="2:8" s="31" customFormat="1" x14ac:dyDescent="0.2">
      <c r="B4610" s="27">
        <v>4607</v>
      </c>
      <c r="C4610" s="20" t="s">
        <v>9359</v>
      </c>
      <c r="D4610" s="20" t="s">
        <v>29</v>
      </c>
      <c r="E4610" s="20" t="s">
        <v>9360</v>
      </c>
      <c r="F4610" s="22">
        <v>45742</v>
      </c>
      <c r="G4610" s="22">
        <v>56699</v>
      </c>
      <c r="H4610" s="34">
        <v>500</v>
      </c>
    </row>
    <row r="4611" spans="2:8" s="31" customFormat="1" x14ac:dyDescent="0.2">
      <c r="B4611" s="27">
        <v>4608</v>
      </c>
      <c r="C4611" s="20" t="s">
        <v>9401</v>
      </c>
      <c r="D4611" s="20" t="s">
        <v>29</v>
      </c>
      <c r="E4611" s="20" t="s">
        <v>9402</v>
      </c>
      <c r="F4611" s="22">
        <v>45756</v>
      </c>
      <c r="G4611" s="22">
        <v>56713</v>
      </c>
      <c r="H4611" s="34">
        <v>1000</v>
      </c>
    </row>
    <row r="4612" spans="2:8" s="31" customFormat="1" x14ac:dyDescent="0.2">
      <c r="B4612" s="27">
        <v>4609</v>
      </c>
      <c r="C4612" s="20" t="s">
        <v>9606</v>
      </c>
      <c r="D4612" s="20" t="s">
        <v>29</v>
      </c>
      <c r="E4612" s="20" t="s">
        <v>9607</v>
      </c>
      <c r="F4612" s="22">
        <v>45819</v>
      </c>
      <c r="G4612" s="22">
        <v>56776</v>
      </c>
      <c r="H4612" s="34">
        <v>1000</v>
      </c>
    </row>
    <row r="4613" spans="2:8" s="31" customFormat="1" x14ac:dyDescent="0.2">
      <c r="B4613" s="27">
        <v>4610</v>
      </c>
      <c r="C4613" s="20" t="s">
        <v>9690</v>
      </c>
      <c r="D4613" s="20" t="s">
        <v>29</v>
      </c>
      <c r="E4613" s="20" t="s">
        <v>9676</v>
      </c>
      <c r="F4613" s="22">
        <v>45840</v>
      </c>
      <c r="G4613" s="22">
        <v>56797</v>
      </c>
      <c r="H4613" s="34">
        <v>700</v>
      </c>
    </row>
    <row r="4614" spans="2:8" s="31" customFormat="1" x14ac:dyDescent="0.2">
      <c r="B4614" s="27">
        <v>4611</v>
      </c>
      <c r="C4614" s="20" t="s">
        <v>9708</v>
      </c>
      <c r="D4614" s="20" t="s">
        <v>29</v>
      </c>
      <c r="E4614" s="20" t="s">
        <v>9709</v>
      </c>
      <c r="F4614" s="22">
        <v>45847</v>
      </c>
      <c r="G4614" s="22">
        <v>56804</v>
      </c>
      <c r="H4614" s="34">
        <v>1000</v>
      </c>
    </row>
    <row r="4615" spans="2:8" s="31" customFormat="1" x14ac:dyDescent="0.2">
      <c r="B4615" s="27">
        <v>4612</v>
      </c>
      <c r="C4615" s="21" t="s">
        <v>9885</v>
      </c>
      <c r="D4615" s="21" t="s">
        <v>29</v>
      </c>
      <c r="E4615" s="21" t="s">
        <v>9886</v>
      </c>
      <c r="F4615" s="23">
        <v>45897</v>
      </c>
      <c r="G4615" s="23">
        <v>56854</v>
      </c>
      <c r="H4615" s="35">
        <v>500</v>
      </c>
    </row>
    <row r="4616" spans="2:8" s="31" customFormat="1" x14ac:dyDescent="0.2">
      <c r="B4616" s="27">
        <v>4613</v>
      </c>
      <c r="C4616" s="25" t="s">
        <v>9924</v>
      </c>
      <c r="D4616" s="25" t="s">
        <v>29</v>
      </c>
      <c r="E4616" s="25" t="s">
        <v>9925</v>
      </c>
      <c r="F4616" s="26">
        <v>45903</v>
      </c>
      <c r="G4616" s="26">
        <v>56860</v>
      </c>
      <c r="H4616" s="36">
        <v>1500</v>
      </c>
    </row>
    <row r="4617" spans="2:8" s="31" customFormat="1" x14ac:dyDescent="0.2">
      <c r="B4617" s="27">
        <v>4614</v>
      </c>
      <c r="C4617" s="20" t="s">
        <v>9405</v>
      </c>
      <c r="D4617" s="20" t="s">
        <v>29</v>
      </c>
      <c r="E4617" s="20" t="s">
        <v>9406</v>
      </c>
      <c r="F4617" s="22">
        <v>45763</v>
      </c>
      <c r="G4617" s="22">
        <v>57086</v>
      </c>
      <c r="H4617" s="34">
        <f>1000+1000</f>
        <v>2000</v>
      </c>
    </row>
    <row r="4618" spans="2:8" s="31" customFormat="1" x14ac:dyDescent="0.2">
      <c r="B4618" s="27">
        <v>4615</v>
      </c>
      <c r="C4618" s="20" t="s">
        <v>9443</v>
      </c>
      <c r="D4618" s="20" t="s">
        <v>29</v>
      </c>
      <c r="E4618" s="20" t="s">
        <v>9444</v>
      </c>
      <c r="F4618" s="22">
        <v>45777</v>
      </c>
      <c r="G4618" s="22">
        <v>57100</v>
      </c>
      <c r="H4618" s="34">
        <v>700</v>
      </c>
    </row>
    <row r="4619" spans="2:8" s="31" customFormat="1" x14ac:dyDescent="0.2">
      <c r="B4619" s="27">
        <v>4616</v>
      </c>
      <c r="C4619" s="20" t="s">
        <v>9608</v>
      </c>
      <c r="D4619" s="20" t="s">
        <v>29</v>
      </c>
      <c r="E4619" s="20" t="s">
        <v>9609</v>
      </c>
      <c r="F4619" s="22">
        <v>45819</v>
      </c>
      <c r="G4619" s="22">
        <v>57142</v>
      </c>
      <c r="H4619" s="34">
        <v>1000</v>
      </c>
    </row>
    <row r="4620" spans="2:8" s="31" customFormat="1" x14ac:dyDescent="0.2">
      <c r="B4620" s="27">
        <v>4617</v>
      </c>
      <c r="C4620" s="20" t="s">
        <v>10052</v>
      </c>
      <c r="D4620" s="20" t="s">
        <v>29</v>
      </c>
      <c r="E4620" s="20" t="s">
        <v>10053</v>
      </c>
      <c r="F4620" s="22">
        <v>45931</v>
      </c>
      <c r="G4620" s="22">
        <v>57254</v>
      </c>
      <c r="H4620" s="34">
        <v>1000</v>
      </c>
    </row>
    <row r="4621" spans="2:8" s="31" customFormat="1" x14ac:dyDescent="0.2">
      <c r="B4621" s="27">
        <v>4618</v>
      </c>
      <c r="C4621" s="21" t="s">
        <v>10158</v>
      </c>
      <c r="D4621" s="21" t="s">
        <v>29</v>
      </c>
      <c r="E4621" s="21" t="s">
        <v>10053</v>
      </c>
      <c r="F4621" s="23">
        <v>45973</v>
      </c>
      <c r="G4621" s="23">
        <v>57296</v>
      </c>
      <c r="H4621" s="35">
        <v>1000</v>
      </c>
    </row>
    <row r="4622" spans="2:8" s="31" customFormat="1" x14ac:dyDescent="0.2">
      <c r="B4622" s="27">
        <v>4619</v>
      </c>
      <c r="C4622" s="20" t="s">
        <v>9479</v>
      </c>
      <c r="D4622" s="20" t="s">
        <v>29</v>
      </c>
      <c r="E4622" s="20" t="s">
        <v>9480</v>
      </c>
      <c r="F4622" s="22">
        <v>45784</v>
      </c>
      <c r="G4622" s="22">
        <v>57472</v>
      </c>
      <c r="H4622" s="34">
        <f>1000+1000</f>
        <v>2000</v>
      </c>
    </row>
    <row r="4623" spans="2:8" s="31" customFormat="1" x14ac:dyDescent="0.2">
      <c r="B4623" s="27">
        <v>4620</v>
      </c>
      <c r="C4623" s="20" t="s">
        <v>9610</v>
      </c>
      <c r="D4623" s="20" t="s">
        <v>29</v>
      </c>
      <c r="E4623" s="20" t="s">
        <v>9611</v>
      </c>
      <c r="F4623" s="22">
        <v>45819</v>
      </c>
      <c r="G4623" s="22">
        <v>57507</v>
      </c>
      <c r="H4623" s="34">
        <v>1000</v>
      </c>
    </row>
    <row r="4624" spans="2:8" s="31" customFormat="1" x14ac:dyDescent="0.2">
      <c r="B4624" s="27">
        <v>4621</v>
      </c>
      <c r="C4624" s="21" t="s">
        <v>9737</v>
      </c>
      <c r="D4624" s="21" t="s">
        <v>29</v>
      </c>
      <c r="E4624" s="21" t="s">
        <v>9738</v>
      </c>
      <c r="F4624" s="22">
        <v>45854</v>
      </c>
      <c r="G4624" s="22">
        <v>57542</v>
      </c>
      <c r="H4624" s="35">
        <v>1000</v>
      </c>
    </row>
    <row r="4625" spans="2:8" s="31" customFormat="1" x14ac:dyDescent="0.2">
      <c r="B4625" s="27">
        <v>4622</v>
      </c>
      <c r="C4625" s="25" t="s">
        <v>9926</v>
      </c>
      <c r="D4625" s="25" t="s">
        <v>29</v>
      </c>
      <c r="E4625" s="25" t="s">
        <v>9927</v>
      </c>
      <c r="F4625" s="26">
        <v>45903</v>
      </c>
      <c r="G4625" s="26">
        <v>57591</v>
      </c>
      <c r="H4625" s="36">
        <v>1500</v>
      </c>
    </row>
    <row r="4626" spans="2:8" s="31" customFormat="1" x14ac:dyDescent="0.2">
      <c r="B4626" s="27">
        <v>4623</v>
      </c>
      <c r="C4626" s="21" t="s">
        <v>10139</v>
      </c>
      <c r="D4626" s="21" t="s">
        <v>29</v>
      </c>
      <c r="E4626" s="21" t="s">
        <v>10140</v>
      </c>
      <c r="F4626" s="23">
        <v>45967</v>
      </c>
      <c r="G4626" s="23">
        <v>57655</v>
      </c>
      <c r="H4626" s="35">
        <v>1000</v>
      </c>
    </row>
    <row r="4627" spans="2:8" s="31" customFormat="1" x14ac:dyDescent="0.2">
      <c r="B4627" s="27">
        <v>4624</v>
      </c>
      <c r="C4627" s="20" t="s">
        <v>9616</v>
      </c>
      <c r="D4627" s="20" t="s">
        <v>29</v>
      </c>
      <c r="E4627" s="20" t="s">
        <v>9617</v>
      </c>
      <c r="F4627" s="22">
        <v>45826</v>
      </c>
      <c r="G4627" s="22">
        <v>57879</v>
      </c>
      <c r="H4627" s="34">
        <v>1000</v>
      </c>
    </row>
    <row r="4628" spans="2:8" s="31" customFormat="1" x14ac:dyDescent="0.2">
      <c r="B4628" s="27">
        <v>4625</v>
      </c>
      <c r="C4628" s="20" t="s">
        <v>10054</v>
      </c>
      <c r="D4628" s="20" t="s">
        <v>29</v>
      </c>
      <c r="E4628" s="20" t="s">
        <v>10055</v>
      </c>
      <c r="F4628" s="22">
        <v>45931</v>
      </c>
      <c r="G4628" s="22">
        <v>57984</v>
      </c>
      <c r="H4628" s="34">
        <v>1000</v>
      </c>
    </row>
    <row r="4629" spans="2:8" s="31" customFormat="1" x14ac:dyDescent="0.2">
      <c r="B4629" s="27">
        <v>4626</v>
      </c>
      <c r="C4629" s="20" t="s">
        <v>9618</v>
      </c>
      <c r="D4629" s="20" t="s">
        <v>29</v>
      </c>
      <c r="E4629" s="20" t="s">
        <v>9619</v>
      </c>
      <c r="F4629" s="22">
        <v>45826</v>
      </c>
      <c r="G4629" s="22">
        <v>58244</v>
      </c>
      <c r="H4629" s="34">
        <v>1000</v>
      </c>
    </row>
    <row r="4630" spans="2:8" s="31" customFormat="1" x14ac:dyDescent="0.2">
      <c r="B4630" s="27">
        <v>4627</v>
      </c>
      <c r="C4630" s="20" t="s">
        <v>3011</v>
      </c>
      <c r="D4630" s="20" t="s">
        <v>29</v>
      </c>
      <c r="E4630" s="20" t="s">
        <v>3012</v>
      </c>
      <c r="F4630" s="22">
        <v>43810</v>
      </c>
      <c r="G4630" s="22">
        <v>58420</v>
      </c>
      <c r="H4630" s="34">
        <f>324+2000</f>
        <v>2324</v>
      </c>
    </row>
    <row r="4631" spans="2:8" s="31" customFormat="1" x14ac:dyDescent="0.2">
      <c r="B4631" s="27">
        <v>4628</v>
      </c>
      <c r="C4631" s="20" t="s">
        <v>3090</v>
      </c>
      <c r="D4631" s="20" t="s">
        <v>29</v>
      </c>
      <c r="E4631" s="20" t="s">
        <v>3091</v>
      </c>
      <c r="F4631" s="22">
        <v>43845</v>
      </c>
      <c r="G4631" s="22">
        <v>58455</v>
      </c>
      <c r="H4631" s="34">
        <f>2000+1000</f>
        <v>3000</v>
      </c>
    </row>
    <row r="4632" spans="2:8" s="31" customFormat="1" x14ac:dyDescent="0.2">
      <c r="B4632" s="27">
        <v>4629</v>
      </c>
      <c r="C4632" s="20" t="s">
        <v>3294</v>
      </c>
      <c r="D4632" s="20" t="s">
        <v>29</v>
      </c>
      <c r="E4632" s="20" t="s">
        <v>3295</v>
      </c>
      <c r="F4632" s="22">
        <v>43901</v>
      </c>
      <c r="G4632" s="22">
        <v>58511</v>
      </c>
      <c r="H4632" s="34">
        <f>565+200</f>
        <v>765</v>
      </c>
    </row>
    <row r="4633" spans="2:8" s="31" customFormat="1" x14ac:dyDescent="0.2">
      <c r="B4633" s="27">
        <v>4630</v>
      </c>
      <c r="C4633" s="20" t="s">
        <v>9620</v>
      </c>
      <c r="D4633" s="20" t="s">
        <v>29</v>
      </c>
      <c r="E4633" s="20" t="s">
        <v>9621</v>
      </c>
      <c r="F4633" s="22">
        <v>45826</v>
      </c>
      <c r="G4633" s="22">
        <v>58610</v>
      </c>
      <c r="H4633" s="34">
        <v>1000</v>
      </c>
    </row>
    <row r="4634" spans="2:8" s="31" customFormat="1" x14ac:dyDescent="0.2">
      <c r="B4634" s="27">
        <v>4631</v>
      </c>
      <c r="C4634" s="21" t="s">
        <v>9739</v>
      </c>
      <c r="D4634" s="21" t="s">
        <v>29</v>
      </c>
      <c r="E4634" s="21" t="s">
        <v>9621</v>
      </c>
      <c r="F4634" s="22">
        <v>45854</v>
      </c>
      <c r="G4634" s="22">
        <v>58638</v>
      </c>
      <c r="H4634" s="35">
        <v>1000</v>
      </c>
    </row>
    <row r="4635" spans="2:8" s="31" customFormat="1" x14ac:dyDescent="0.2">
      <c r="B4635" s="27">
        <v>4632</v>
      </c>
      <c r="C4635" s="21" t="s">
        <v>9831</v>
      </c>
      <c r="D4635" s="21" t="s">
        <v>29</v>
      </c>
      <c r="E4635" s="21" t="s">
        <v>9832</v>
      </c>
      <c r="F4635" s="23">
        <v>45882</v>
      </c>
      <c r="G4635" s="23">
        <v>58666</v>
      </c>
      <c r="H4635" s="35">
        <v>1000</v>
      </c>
    </row>
    <row r="4636" spans="2:8" s="31" customFormat="1" x14ac:dyDescent="0.2">
      <c r="B4636" s="27">
        <v>4633</v>
      </c>
      <c r="C4636" s="20" t="s">
        <v>9622</v>
      </c>
      <c r="D4636" s="20" t="s">
        <v>29</v>
      </c>
      <c r="E4636" s="20" t="s">
        <v>9623</v>
      </c>
      <c r="F4636" s="22">
        <v>45826</v>
      </c>
      <c r="G4636" s="22">
        <v>58975</v>
      </c>
      <c r="H4636" s="34">
        <v>1000</v>
      </c>
    </row>
    <row r="4637" spans="2:8" s="31" customFormat="1" x14ac:dyDescent="0.2">
      <c r="B4637" s="27">
        <v>4634</v>
      </c>
      <c r="C4637" s="21" t="s">
        <v>9740</v>
      </c>
      <c r="D4637" s="21" t="s">
        <v>29</v>
      </c>
      <c r="E4637" s="21" t="s">
        <v>9741</v>
      </c>
      <c r="F4637" s="22">
        <v>45854</v>
      </c>
      <c r="G4637" s="22">
        <v>59733</v>
      </c>
      <c r="H4637" s="35">
        <f>500+500</f>
        <v>1000</v>
      </c>
    </row>
    <row r="4638" spans="2:8" s="31" customFormat="1" x14ac:dyDescent="0.2">
      <c r="B4638" s="27">
        <v>4635</v>
      </c>
      <c r="C4638" s="25" t="s">
        <v>9928</v>
      </c>
      <c r="D4638" s="25" t="s">
        <v>29</v>
      </c>
      <c r="E4638" s="25" t="s">
        <v>9929</v>
      </c>
      <c r="F4638" s="26">
        <v>45903</v>
      </c>
      <c r="G4638" s="26">
        <v>59782</v>
      </c>
      <c r="H4638" s="36">
        <v>1500</v>
      </c>
    </row>
    <row r="4639" spans="2:8" s="31" customFormat="1" x14ac:dyDescent="0.2">
      <c r="B4639" s="27">
        <v>4636</v>
      </c>
      <c r="C4639" s="20" t="s">
        <v>569</v>
      </c>
      <c r="D4639" s="20" t="s">
        <v>62</v>
      </c>
      <c r="E4639" s="20" t="s">
        <v>570</v>
      </c>
      <c r="F4639" s="22">
        <v>42536</v>
      </c>
      <c r="G4639" s="22">
        <v>46188</v>
      </c>
      <c r="H4639" s="34">
        <v>250</v>
      </c>
    </row>
    <row r="4640" spans="2:8" s="31" customFormat="1" x14ac:dyDescent="0.2">
      <c r="B4640" s="27">
        <v>4637</v>
      </c>
      <c r="C4640" s="20" t="s">
        <v>669</v>
      </c>
      <c r="D4640" s="20" t="s">
        <v>62</v>
      </c>
      <c r="E4640" s="20" t="s">
        <v>670</v>
      </c>
      <c r="F4640" s="22">
        <v>42606</v>
      </c>
      <c r="G4640" s="22">
        <v>46258</v>
      </c>
      <c r="H4640" s="34">
        <v>230</v>
      </c>
    </row>
    <row r="4641" spans="2:8" s="31" customFormat="1" x14ac:dyDescent="0.2">
      <c r="B4641" s="27">
        <v>4638</v>
      </c>
      <c r="C4641" s="20" t="s">
        <v>772</v>
      </c>
      <c r="D4641" s="20" t="s">
        <v>62</v>
      </c>
      <c r="E4641" s="20" t="s">
        <v>773</v>
      </c>
      <c r="F4641" s="22">
        <v>42669</v>
      </c>
      <c r="G4641" s="22">
        <v>46321</v>
      </c>
      <c r="H4641" s="34">
        <v>240</v>
      </c>
    </row>
    <row r="4642" spans="2:8" s="31" customFormat="1" x14ac:dyDescent="0.2">
      <c r="B4642" s="27">
        <v>4639</v>
      </c>
      <c r="C4642" s="20" t="s">
        <v>962</v>
      </c>
      <c r="D4642" s="20" t="s">
        <v>62</v>
      </c>
      <c r="E4642" s="20" t="s">
        <v>963</v>
      </c>
      <c r="F4642" s="22">
        <v>42760</v>
      </c>
      <c r="G4642" s="22">
        <v>46412</v>
      </c>
      <c r="H4642" s="34">
        <v>270</v>
      </c>
    </row>
    <row r="4643" spans="2:8" s="31" customFormat="1" x14ac:dyDescent="0.2">
      <c r="B4643" s="27">
        <v>4640</v>
      </c>
      <c r="C4643" s="20" t="s">
        <v>1155</v>
      </c>
      <c r="D4643" s="20" t="s">
        <v>62</v>
      </c>
      <c r="E4643" s="20" t="s">
        <v>1156</v>
      </c>
      <c r="F4643" s="22">
        <v>42879</v>
      </c>
      <c r="G4643" s="22">
        <v>46531</v>
      </c>
      <c r="H4643" s="34">
        <v>400</v>
      </c>
    </row>
    <row r="4644" spans="2:8" s="31" customFormat="1" x14ac:dyDescent="0.2">
      <c r="B4644" s="27">
        <v>4641</v>
      </c>
      <c r="C4644" s="20" t="s">
        <v>1275</v>
      </c>
      <c r="D4644" s="20" t="s">
        <v>62</v>
      </c>
      <c r="E4644" s="20" t="s">
        <v>1276</v>
      </c>
      <c r="F4644" s="22">
        <v>42956</v>
      </c>
      <c r="G4644" s="22">
        <v>46608</v>
      </c>
      <c r="H4644" s="34">
        <v>417</v>
      </c>
    </row>
    <row r="4645" spans="2:8" s="31" customFormat="1" x14ac:dyDescent="0.2">
      <c r="B4645" s="27">
        <v>4642</v>
      </c>
      <c r="C4645" s="20" t="s">
        <v>1589</v>
      </c>
      <c r="D4645" s="20" t="s">
        <v>62</v>
      </c>
      <c r="E4645" s="20" t="s">
        <v>1590</v>
      </c>
      <c r="F4645" s="22">
        <v>43124</v>
      </c>
      <c r="G4645" s="22">
        <v>46776</v>
      </c>
      <c r="H4645" s="34">
        <v>320</v>
      </c>
    </row>
    <row r="4646" spans="2:8" s="31" customFormat="1" x14ac:dyDescent="0.2">
      <c r="B4646" s="27">
        <v>4643</v>
      </c>
      <c r="C4646" s="20" t="s">
        <v>1809</v>
      </c>
      <c r="D4646" s="20" t="s">
        <v>62</v>
      </c>
      <c r="E4646" s="20" t="s">
        <v>1810</v>
      </c>
      <c r="F4646" s="22">
        <v>43215</v>
      </c>
      <c r="G4646" s="22">
        <v>46868</v>
      </c>
      <c r="H4646" s="34">
        <v>500</v>
      </c>
    </row>
    <row r="4647" spans="2:8" s="31" customFormat="1" x14ac:dyDescent="0.2">
      <c r="B4647" s="27">
        <v>4644</v>
      </c>
      <c r="C4647" s="20" t="s">
        <v>1953</v>
      </c>
      <c r="D4647" s="20" t="s">
        <v>62</v>
      </c>
      <c r="E4647" s="20" t="s">
        <v>1954</v>
      </c>
      <c r="F4647" s="22">
        <v>43320</v>
      </c>
      <c r="G4647" s="22">
        <v>46973</v>
      </c>
      <c r="H4647" s="34">
        <v>200</v>
      </c>
    </row>
    <row r="4648" spans="2:8" s="31" customFormat="1" x14ac:dyDescent="0.2">
      <c r="B4648" s="27">
        <v>4645</v>
      </c>
      <c r="C4648" s="20" t="s">
        <v>2009</v>
      </c>
      <c r="D4648" s="20" t="s">
        <v>62</v>
      </c>
      <c r="E4648" s="20" t="s">
        <v>2010</v>
      </c>
      <c r="F4648" s="22">
        <v>43355</v>
      </c>
      <c r="G4648" s="22">
        <v>47008</v>
      </c>
      <c r="H4648" s="34">
        <v>200</v>
      </c>
    </row>
    <row r="4649" spans="2:8" s="31" customFormat="1" x14ac:dyDescent="0.2">
      <c r="B4649" s="27">
        <v>4646</v>
      </c>
      <c r="C4649" s="20" t="s">
        <v>2222</v>
      </c>
      <c r="D4649" s="20" t="s">
        <v>62</v>
      </c>
      <c r="E4649" s="20" t="s">
        <v>2223</v>
      </c>
      <c r="F4649" s="22">
        <v>43460</v>
      </c>
      <c r="G4649" s="22">
        <v>47113</v>
      </c>
      <c r="H4649" s="34">
        <v>242.83</v>
      </c>
    </row>
    <row r="4650" spans="2:8" s="31" customFormat="1" x14ac:dyDescent="0.2">
      <c r="B4650" s="27">
        <v>4647</v>
      </c>
      <c r="C4650" s="20" t="s">
        <v>2258</v>
      </c>
      <c r="D4650" s="20" t="s">
        <v>62</v>
      </c>
      <c r="E4650" s="20" t="s">
        <v>2259</v>
      </c>
      <c r="F4650" s="22">
        <v>43474</v>
      </c>
      <c r="G4650" s="22">
        <v>47127</v>
      </c>
      <c r="H4650" s="34">
        <v>200</v>
      </c>
    </row>
    <row r="4651" spans="2:8" s="31" customFormat="1" x14ac:dyDescent="0.2">
      <c r="B4651" s="27">
        <v>4648</v>
      </c>
      <c r="C4651" s="20" t="s">
        <v>2324</v>
      </c>
      <c r="D4651" s="20" t="s">
        <v>62</v>
      </c>
      <c r="E4651" s="20" t="s">
        <v>2325</v>
      </c>
      <c r="F4651" s="22">
        <v>43502</v>
      </c>
      <c r="G4651" s="22">
        <v>47155</v>
      </c>
      <c r="H4651" s="34">
        <v>200</v>
      </c>
    </row>
    <row r="4652" spans="2:8" s="31" customFormat="1" x14ac:dyDescent="0.2">
      <c r="B4652" s="27">
        <v>4649</v>
      </c>
      <c r="C4652" s="20" t="s">
        <v>2713</v>
      </c>
      <c r="D4652" s="20" t="s">
        <v>62</v>
      </c>
      <c r="E4652" s="20" t="s">
        <v>2714</v>
      </c>
      <c r="F4652" s="22">
        <v>43691</v>
      </c>
      <c r="G4652" s="22">
        <v>47344</v>
      </c>
      <c r="H4652" s="34">
        <v>450</v>
      </c>
    </row>
    <row r="4653" spans="2:8" s="31" customFormat="1" x14ac:dyDescent="0.2">
      <c r="B4653" s="27">
        <v>4650</v>
      </c>
      <c r="C4653" s="20" t="s">
        <v>2888</v>
      </c>
      <c r="D4653" s="20" t="s">
        <v>62</v>
      </c>
      <c r="E4653" s="20" t="s">
        <v>2889</v>
      </c>
      <c r="F4653" s="22">
        <v>43761</v>
      </c>
      <c r="G4653" s="22">
        <v>47414</v>
      </c>
      <c r="H4653" s="34">
        <v>615</v>
      </c>
    </row>
    <row r="4654" spans="2:8" s="31" customFormat="1" x14ac:dyDescent="0.2">
      <c r="B4654" s="27">
        <v>4651</v>
      </c>
      <c r="C4654" s="20" t="s">
        <v>2964</v>
      </c>
      <c r="D4654" s="20" t="s">
        <v>62</v>
      </c>
      <c r="E4654" s="20" t="s">
        <v>2965</v>
      </c>
      <c r="F4654" s="22">
        <v>43796</v>
      </c>
      <c r="G4654" s="22">
        <v>47449</v>
      </c>
      <c r="H4654" s="34">
        <v>615</v>
      </c>
    </row>
    <row r="4655" spans="2:8" s="31" customFormat="1" x14ac:dyDescent="0.2">
      <c r="B4655" s="27">
        <v>4652</v>
      </c>
      <c r="C4655" s="20" t="s">
        <v>3122</v>
      </c>
      <c r="D4655" s="20" t="s">
        <v>62</v>
      </c>
      <c r="E4655" s="20" t="s">
        <v>3123</v>
      </c>
      <c r="F4655" s="22">
        <v>43859</v>
      </c>
      <c r="G4655" s="22">
        <v>47512</v>
      </c>
      <c r="H4655" s="34">
        <v>400</v>
      </c>
    </row>
    <row r="4656" spans="2:8" s="31" customFormat="1" x14ac:dyDescent="0.2">
      <c r="B4656" s="27">
        <v>4653</v>
      </c>
      <c r="C4656" s="20" t="s">
        <v>3224</v>
      </c>
      <c r="D4656" s="20" t="s">
        <v>62</v>
      </c>
      <c r="E4656" s="20" t="s">
        <v>3225</v>
      </c>
      <c r="F4656" s="22">
        <v>43887</v>
      </c>
      <c r="G4656" s="22">
        <v>47540</v>
      </c>
      <c r="H4656" s="34">
        <v>470</v>
      </c>
    </row>
    <row r="4657" spans="2:8" s="31" customFormat="1" x14ac:dyDescent="0.2">
      <c r="B4657" s="27">
        <v>4654</v>
      </c>
      <c r="C4657" s="20" t="s">
        <v>3358</v>
      </c>
      <c r="D4657" s="20" t="s">
        <v>62</v>
      </c>
      <c r="E4657" s="20" t="s">
        <v>3359</v>
      </c>
      <c r="F4657" s="22">
        <v>43914</v>
      </c>
      <c r="G4657" s="22">
        <v>47566</v>
      </c>
      <c r="H4657" s="34">
        <v>378</v>
      </c>
    </row>
    <row r="4658" spans="2:8" s="31" customFormat="1" x14ac:dyDescent="0.2">
      <c r="B4658" s="27">
        <v>4655</v>
      </c>
      <c r="C4658" s="20" t="s">
        <v>3819</v>
      </c>
      <c r="D4658" s="20" t="s">
        <v>62</v>
      </c>
      <c r="E4658" s="20" t="s">
        <v>3820</v>
      </c>
      <c r="F4658" s="22">
        <v>44090</v>
      </c>
      <c r="G4658" s="22">
        <v>47742</v>
      </c>
      <c r="H4658" s="34">
        <v>400</v>
      </c>
    </row>
    <row r="4659" spans="2:8" s="31" customFormat="1" x14ac:dyDescent="0.2">
      <c r="B4659" s="27">
        <v>4656</v>
      </c>
      <c r="C4659" s="20" t="s">
        <v>3988</v>
      </c>
      <c r="D4659" s="20" t="s">
        <v>62</v>
      </c>
      <c r="E4659" s="20" t="s">
        <v>3989</v>
      </c>
      <c r="F4659" s="22">
        <v>44132</v>
      </c>
      <c r="G4659" s="22">
        <v>47784</v>
      </c>
      <c r="H4659" s="34">
        <v>300</v>
      </c>
    </row>
    <row r="4660" spans="2:8" s="31" customFormat="1" x14ac:dyDescent="0.2">
      <c r="B4660" s="27">
        <v>4657</v>
      </c>
      <c r="C4660" s="20" t="s">
        <v>4066</v>
      </c>
      <c r="D4660" s="20" t="s">
        <v>62</v>
      </c>
      <c r="E4660" s="20" t="s">
        <v>4067</v>
      </c>
      <c r="F4660" s="22">
        <v>44153</v>
      </c>
      <c r="G4660" s="22">
        <v>49631</v>
      </c>
      <c r="H4660" s="34">
        <v>413</v>
      </c>
    </row>
    <row r="4661" spans="2:8" s="31" customFormat="1" x14ac:dyDescent="0.2">
      <c r="B4661" s="27">
        <v>4658</v>
      </c>
      <c r="C4661" s="20" t="s">
        <v>4196</v>
      </c>
      <c r="D4661" s="20" t="s">
        <v>62</v>
      </c>
      <c r="E4661" s="20" t="s">
        <v>4197</v>
      </c>
      <c r="F4661" s="22">
        <v>44195</v>
      </c>
      <c r="G4661" s="22">
        <v>49673</v>
      </c>
      <c r="H4661" s="34">
        <v>600</v>
      </c>
    </row>
    <row r="4662" spans="2:8" s="31" customFormat="1" x14ac:dyDescent="0.2">
      <c r="B4662" s="27">
        <v>4659</v>
      </c>
      <c r="C4662" s="20" t="s">
        <v>4395</v>
      </c>
      <c r="D4662" s="20" t="s">
        <v>62</v>
      </c>
      <c r="E4662" s="20" t="s">
        <v>4396</v>
      </c>
      <c r="F4662" s="22">
        <v>44251</v>
      </c>
      <c r="G4662" s="22">
        <v>49729</v>
      </c>
      <c r="H4662" s="34">
        <v>142</v>
      </c>
    </row>
    <row r="4663" spans="2:8" s="31" customFormat="1" x14ac:dyDescent="0.2">
      <c r="B4663" s="27">
        <v>4660</v>
      </c>
      <c r="C4663" s="20" t="s">
        <v>4454</v>
      </c>
      <c r="D4663" s="20" t="s">
        <v>62</v>
      </c>
      <c r="E4663" s="20" t="s">
        <v>4455</v>
      </c>
      <c r="F4663" s="22">
        <v>44265</v>
      </c>
      <c r="G4663" s="22">
        <v>49744</v>
      </c>
      <c r="H4663" s="34">
        <v>61</v>
      </c>
    </row>
    <row r="4664" spans="2:8" s="31" customFormat="1" x14ac:dyDescent="0.2">
      <c r="B4664" s="27">
        <v>4661</v>
      </c>
      <c r="C4664" s="20" t="s">
        <v>4973</v>
      </c>
      <c r="D4664" s="20" t="s">
        <v>62</v>
      </c>
      <c r="E4664" s="20" t="s">
        <v>4974</v>
      </c>
      <c r="F4664" s="22">
        <v>44468</v>
      </c>
      <c r="G4664" s="22">
        <v>49947</v>
      </c>
      <c r="H4664" s="34">
        <v>300</v>
      </c>
    </row>
    <row r="4665" spans="2:8" s="31" customFormat="1" x14ac:dyDescent="0.2">
      <c r="B4665" s="27">
        <v>4662</v>
      </c>
      <c r="C4665" s="20" t="s">
        <v>9445</v>
      </c>
      <c r="D4665" s="20" t="s">
        <v>62</v>
      </c>
      <c r="E4665" s="20" t="s">
        <v>9446</v>
      </c>
      <c r="F4665" s="22">
        <v>45777</v>
      </c>
      <c r="G4665" s="22">
        <v>51256</v>
      </c>
      <c r="H4665" s="34">
        <v>500</v>
      </c>
    </row>
    <row r="4666" spans="2:8" s="31" customFormat="1" x14ac:dyDescent="0.2">
      <c r="B4666" s="27">
        <v>4663</v>
      </c>
      <c r="C4666" s="20" t="s">
        <v>9519</v>
      </c>
      <c r="D4666" s="20" t="s">
        <v>62</v>
      </c>
      <c r="E4666" s="20" t="s">
        <v>9520</v>
      </c>
      <c r="F4666" s="22">
        <v>45798</v>
      </c>
      <c r="G4666" s="22">
        <v>51277</v>
      </c>
      <c r="H4666" s="34">
        <v>300</v>
      </c>
    </row>
    <row r="4667" spans="2:8" s="31" customFormat="1" x14ac:dyDescent="0.2">
      <c r="B4667" s="27">
        <v>4664</v>
      </c>
      <c r="C4667" s="21" t="s">
        <v>10406</v>
      </c>
      <c r="D4667" s="21" t="s">
        <v>62</v>
      </c>
      <c r="E4667" s="21" t="s">
        <v>10407</v>
      </c>
      <c r="F4667" s="23">
        <v>46022</v>
      </c>
      <c r="G4667" s="23">
        <v>51501</v>
      </c>
      <c r="H4667" s="35">
        <v>500</v>
      </c>
    </row>
    <row r="4668" spans="2:8" s="31" customFormat="1" x14ac:dyDescent="0.2">
      <c r="B4668" s="27">
        <v>4665</v>
      </c>
      <c r="C4668" s="20" t="s">
        <v>10666</v>
      </c>
      <c r="D4668" s="20" t="s">
        <v>62</v>
      </c>
      <c r="E4668" s="20" t="s">
        <v>10667</v>
      </c>
      <c r="F4668" s="22">
        <v>46071</v>
      </c>
      <c r="G4668" s="22">
        <v>51550</v>
      </c>
      <c r="H4668" s="34">
        <v>800</v>
      </c>
    </row>
    <row r="4669" spans="2:8" s="31" customFormat="1" x14ac:dyDescent="0.2">
      <c r="B4669" s="27">
        <v>4666</v>
      </c>
      <c r="C4669" s="20" t="s">
        <v>470</v>
      </c>
      <c r="D4669" s="20" t="s">
        <v>2</v>
      </c>
      <c r="E4669" s="20" t="s">
        <v>471</v>
      </c>
      <c r="F4669" s="22">
        <v>42438</v>
      </c>
      <c r="G4669" s="22">
        <v>46090</v>
      </c>
      <c r="H4669" s="34">
        <v>1500</v>
      </c>
    </row>
    <row r="4670" spans="2:8" s="31" customFormat="1" x14ac:dyDescent="0.2">
      <c r="B4670" s="27">
        <v>4667</v>
      </c>
      <c r="C4670" s="20" t="s">
        <v>508</v>
      </c>
      <c r="D4670" s="20" t="s">
        <v>2</v>
      </c>
      <c r="E4670" s="20" t="s">
        <v>509</v>
      </c>
      <c r="F4670" s="22">
        <v>42480</v>
      </c>
      <c r="G4670" s="22">
        <v>46132</v>
      </c>
      <c r="H4670" s="34">
        <v>2400</v>
      </c>
    </row>
    <row r="4671" spans="2:8" s="31" customFormat="1" x14ac:dyDescent="0.2">
      <c r="B4671" s="27">
        <v>4668</v>
      </c>
      <c r="C4671" s="20" t="s">
        <v>535</v>
      </c>
      <c r="D4671" s="20" t="s">
        <v>2</v>
      </c>
      <c r="E4671" s="20" t="s">
        <v>536</v>
      </c>
      <c r="F4671" s="22">
        <v>42501</v>
      </c>
      <c r="G4671" s="22">
        <v>46153</v>
      </c>
      <c r="H4671" s="34">
        <v>3000</v>
      </c>
    </row>
    <row r="4672" spans="2:8" s="31" customFormat="1" x14ac:dyDescent="0.2">
      <c r="B4672" s="27">
        <v>4669</v>
      </c>
      <c r="C4672" s="20" t="s">
        <v>551</v>
      </c>
      <c r="D4672" s="20" t="s">
        <v>2</v>
      </c>
      <c r="E4672" s="20" t="s">
        <v>509</v>
      </c>
      <c r="F4672" s="22">
        <v>42515</v>
      </c>
      <c r="G4672" s="22">
        <v>46167</v>
      </c>
      <c r="H4672" s="34">
        <v>1500</v>
      </c>
    </row>
    <row r="4673" spans="2:8" s="31" customFormat="1" x14ac:dyDescent="0.2">
      <c r="B4673" s="27">
        <v>4670</v>
      </c>
      <c r="C4673" s="20" t="s">
        <v>571</v>
      </c>
      <c r="D4673" s="20" t="s">
        <v>2</v>
      </c>
      <c r="E4673" s="20" t="s">
        <v>572</v>
      </c>
      <c r="F4673" s="22">
        <v>42536</v>
      </c>
      <c r="G4673" s="22">
        <v>46188</v>
      </c>
      <c r="H4673" s="34">
        <v>1000</v>
      </c>
    </row>
    <row r="4674" spans="2:8" s="31" customFormat="1" x14ac:dyDescent="0.2">
      <c r="B4674" s="27">
        <v>4671</v>
      </c>
      <c r="C4674" s="20" t="s">
        <v>587</v>
      </c>
      <c r="D4674" s="20" t="s">
        <v>2</v>
      </c>
      <c r="E4674" s="20" t="s">
        <v>588</v>
      </c>
      <c r="F4674" s="22">
        <v>42550</v>
      </c>
      <c r="G4674" s="22">
        <v>46202</v>
      </c>
      <c r="H4674" s="34">
        <v>1000</v>
      </c>
    </row>
    <row r="4675" spans="2:8" s="31" customFormat="1" x14ac:dyDescent="0.2">
      <c r="B4675" s="27">
        <v>4672</v>
      </c>
      <c r="C4675" s="20" t="s">
        <v>601</v>
      </c>
      <c r="D4675" s="20" t="s">
        <v>2</v>
      </c>
      <c r="E4675" s="20" t="s">
        <v>602</v>
      </c>
      <c r="F4675" s="22">
        <v>42564</v>
      </c>
      <c r="G4675" s="22">
        <v>46216</v>
      </c>
      <c r="H4675" s="34">
        <v>2000</v>
      </c>
    </row>
    <row r="4676" spans="2:8" s="31" customFormat="1" x14ac:dyDescent="0.2">
      <c r="B4676" s="27">
        <v>4673</v>
      </c>
      <c r="C4676" s="20" t="s">
        <v>619</v>
      </c>
      <c r="D4676" s="20" t="s">
        <v>2</v>
      </c>
      <c r="E4676" s="20" t="s">
        <v>620</v>
      </c>
      <c r="F4676" s="22">
        <v>42578</v>
      </c>
      <c r="G4676" s="22">
        <v>46230</v>
      </c>
      <c r="H4676" s="34">
        <v>1000</v>
      </c>
    </row>
    <row r="4677" spans="2:8" s="31" customFormat="1" x14ac:dyDescent="0.2">
      <c r="B4677" s="27">
        <v>4674</v>
      </c>
      <c r="C4677" s="20" t="s">
        <v>639</v>
      </c>
      <c r="D4677" s="20" t="s">
        <v>2</v>
      </c>
      <c r="E4677" s="20" t="s">
        <v>640</v>
      </c>
      <c r="F4677" s="22">
        <v>42591</v>
      </c>
      <c r="G4677" s="22">
        <v>46243</v>
      </c>
      <c r="H4677" s="34">
        <v>2000</v>
      </c>
    </row>
    <row r="4678" spans="2:8" s="31" customFormat="1" x14ac:dyDescent="0.2">
      <c r="B4678" s="27">
        <v>4675</v>
      </c>
      <c r="C4678" s="20" t="s">
        <v>671</v>
      </c>
      <c r="D4678" s="20" t="s">
        <v>2</v>
      </c>
      <c r="E4678" s="20" t="s">
        <v>672</v>
      </c>
      <c r="F4678" s="22">
        <v>42606</v>
      </c>
      <c r="G4678" s="22">
        <v>46258</v>
      </c>
      <c r="H4678" s="34">
        <v>2000</v>
      </c>
    </row>
    <row r="4679" spans="2:8" s="31" customFormat="1" x14ac:dyDescent="0.2">
      <c r="B4679" s="27">
        <v>4676</v>
      </c>
      <c r="C4679" s="20" t="s">
        <v>695</v>
      </c>
      <c r="D4679" s="20" t="s">
        <v>2</v>
      </c>
      <c r="E4679" s="20" t="s">
        <v>696</v>
      </c>
      <c r="F4679" s="22">
        <v>42627</v>
      </c>
      <c r="G4679" s="22">
        <v>46279</v>
      </c>
      <c r="H4679" s="34">
        <v>2250</v>
      </c>
    </row>
    <row r="4680" spans="2:8" s="31" customFormat="1" x14ac:dyDescent="0.2">
      <c r="B4680" s="27">
        <v>4677</v>
      </c>
      <c r="C4680" s="20" t="s">
        <v>713</v>
      </c>
      <c r="D4680" s="20" t="s">
        <v>2</v>
      </c>
      <c r="E4680" s="20" t="s">
        <v>714</v>
      </c>
      <c r="F4680" s="22">
        <v>42641</v>
      </c>
      <c r="G4680" s="22">
        <v>46293</v>
      </c>
      <c r="H4680" s="34">
        <v>2250</v>
      </c>
    </row>
    <row r="4681" spans="2:8" s="31" customFormat="1" x14ac:dyDescent="0.2">
      <c r="B4681" s="27">
        <v>4678</v>
      </c>
      <c r="C4681" s="20" t="s">
        <v>743</v>
      </c>
      <c r="D4681" s="20" t="s">
        <v>2</v>
      </c>
      <c r="E4681" s="20" t="s">
        <v>744</v>
      </c>
      <c r="F4681" s="22">
        <v>42656</v>
      </c>
      <c r="G4681" s="22">
        <v>46308</v>
      </c>
      <c r="H4681" s="34">
        <v>2400</v>
      </c>
    </row>
    <row r="4682" spans="2:8" s="31" customFormat="1" x14ac:dyDescent="0.2">
      <c r="B4682" s="27">
        <v>4679</v>
      </c>
      <c r="C4682" s="20" t="s">
        <v>774</v>
      </c>
      <c r="D4682" s="20" t="s">
        <v>2</v>
      </c>
      <c r="E4682" s="20" t="s">
        <v>775</v>
      </c>
      <c r="F4682" s="22">
        <v>42669</v>
      </c>
      <c r="G4682" s="22">
        <v>46321</v>
      </c>
      <c r="H4682" s="34">
        <v>1600</v>
      </c>
    </row>
    <row r="4683" spans="2:8" s="31" customFormat="1" x14ac:dyDescent="0.2">
      <c r="B4683" s="27">
        <v>4680</v>
      </c>
      <c r="C4683" s="20" t="s">
        <v>808</v>
      </c>
      <c r="D4683" s="20" t="s">
        <v>2</v>
      </c>
      <c r="E4683" s="20" t="s">
        <v>809</v>
      </c>
      <c r="F4683" s="22">
        <v>42683</v>
      </c>
      <c r="G4683" s="22">
        <v>46335</v>
      </c>
      <c r="H4683" s="34">
        <v>2000</v>
      </c>
    </row>
    <row r="4684" spans="2:8" s="31" customFormat="1" x14ac:dyDescent="0.2">
      <c r="B4684" s="27">
        <v>4681</v>
      </c>
      <c r="C4684" s="20" t="s">
        <v>840</v>
      </c>
      <c r="D4684" s="20" t="s">
        <v>2</v>
      </c>
      <c r="E4684" s="20" t="s">
        <v>841</v>
      </c>
      <c r="F4684" s="22">
        <v>42697</v>
      </c>
      <c r="G4684" s="22">
        <v>46349</v>
      </c>
      <c r="H4684" s="34">
        <v>2000</v>
      </c>
    </row>
    <row r="4685" spans="2:8" s="31" customFormat="1" x14ac:dyDescent="0.2">
      <c r="B4685" s="27">
        <v>4682</v>
      </c>
      <c r="C4685" s="20" t="s">
        <v>850</v>
      </c>
      <c r="D4685" s="20" t="s">
        <v>2</v>
      </c>
      <c r="E4685" s="20" t="s">
        <v>851</v>
      </c>
      <c r="F4685" s="22">
        <v>42704</v>
      </c>
      <c r="G4685" s="22">
        <v>46356</v>
      </c>
      <c r="H4685" s="34">
        <v>1350</v>
      </c>
    </row>
    <row r="4686" spans="2:8" s="31" customFormat="1" x14ac:dyDescent="0.2">
      <c r="B4686" s="27">
        <v>4683</v>
      </c>
      <c r="C4686" s="20" t="s">
        <v>926</v>
      </c>
      <c r="D4686" s="20" t="s">
        <v>2</v>
      </c>
      <c r="E4686" s="20" t="s">
        <v>927</v>
      </c>
      <c r="F4686" s="22">
        <v>42746</v>
      </c>
      <c r="G4686" s="22">
        <v>46398</v>
      </c>
      <c r="H4686" s="34">
        <v>2000</v>
      </c>
    </row>
    <row r="4687" spans="2:8" s="31" customFormat="1" x14ac:dyDescent="0.2">
      <c r="B4687" s="27">
        <v>4684</v>
      </c>
      <c r="C4687" s="20" t="s">
        <v>964</v>
      </c>
      <c r="D4687" s="20" t="s">
        <v>2</v>
      </c>
      <c r="E4687" s="20" t="s">
        <v>965</v>
      </c>
      <c r="F4687" s="22">
        <v>42760</v>
      </c>
      <c r="G4687" s="22">
        <v>46412</v>
      </c>
      <c r="H4687" s="34">
        <v>2000</v>
      </c>
    </row>
    <row r="4688" spans="2:8" s="31" customFormat="1" x14ac:dyDescent="0.2">
      <c r="B4688" s="27">
        <v>4685</v>
      </c>
      <c r="C4688" s="20" t="s">
        <v>994</v>
      </c>
      <c r="D4688" s="20" t="s">
        <v>2</v>
      </c>
      <c r="E4688" s="20" t="s">
        <v>995</v>
      </c>
      <c r="F4688" s="22">
        <v>42781</v>
      </c>
      <c r="G4688" s="22">
        <v>46433</v>
      </c>
      <c r="H4688" s="34">
        <v>2500</v>
      </c>
    </row>
    <row r="4689" spans="2:8" s="31" customFormat="1" x14ac:dyDescent="0.2">
      <c r="B4689" s="27">
        <v>4686</v>
      </c>
      <c r="C4689" s="20" t="s">
        <v>1024</v>
      </c>
      <c r="D4689" s="20" t="s">
        <v>2</v>
      </c>
      <c r="E4689" s="20" t="s">
        <v>1025</v>
      </c>
      <c r="F4689" s="22">
        <v>42795</v>
      </c>
      <c r="G4689" s="22">
        <v>46447</v>
      </c>
      <c r="H4689" s="34">
        <v>1500</v>
      </c>
    </row>
    <row r="4690" spans="2:8" s="31" customFormat="1" x14ac:dyDescent="0.2">
      <c r="B4690" s="27">
        <v>4687</v>
      </c>
      <c r="C4690" s="20" t="s">
        <v>1059</v>
      </c>
      <c r="D4690" s="20" t="s">
        <v>2</v>
      </c>
      <c r="E4690" s="20" t="s">
        <v>1060</v>
      </c>
      <c r="F4690" s="22">
        <v>42809</v>
      </c>
      <c r="G4690" s="22">
        <v>46461</v>
      </c>
      <c r="H4690" s="34">
        <v>1650</v>
      </c>
    </row>
    <row r="4691" spans="2:8" s="31" customFormat="1" x14ac:dyDescent="0.2">
      <c r="B4691" s="27">
        <v>4688</v>
      </c>
      <c r="C4691" s="20" t="s">
        <v>1083</v>
      </c>
      <c r="D4691" s="20" t="s">
        <v>2</v>
      </c>
      <c r="E4691" s="20" t="s">
        <v>1084</v>
      </c>
      <c r="F4691" s="22">
        <v>42823</v>
      </c>
      <c r="G4691" s="22">
        <v>46475</v>
      </c>
      <c r="H4691" s="34">
        <v>1650</v>
      </c>
    </row>
    <row r="4692" spans="2:8" s="31" customFormat="1" x14ac:dyDescent="0.2">
      <c r="B4692" s="27">
        <v>4689</v>
      </c>
      <c r="C4692" s="20" t="s">
        <v>1107</v>
      </c>
      <c r="D4692" s="20" t="s">
        <v>2</v>
      </c>
      <c r="E4692" s="20" t="s">
        <v>1108</v>
      </c>
      <c r="F4692" s="22">
        <v>42837</v>
      </c>
      <c r="G4692" s="22">
        <v>46489</v>
      </c>
      <c r="H4692" s="34">
        <f>2000+2000</f>
        <v>4000</v>
      </c>
    </row>
    <row r="4693" spans="2:8" s="31" customFormat="1" x14ac:dyDescent="0.2">
      <c r="B4693" s="27">
        <v>4690</v>
      </c>
      <c r="C4693" s="20" t="s">
        <v>1118</v>
      </c>
      <c r="D4693" s="20" t="s">
        <v>2</v>
      </c>
      <c r="E4693" s="20" t="s">
        <v>1119</v>
      </c>
      <c r="F4693" s="22">
        <v>42851</v>
      </c>
      <c r="G4693" s="22">
        <v>46503</v>
      </c>
      <c r="H4693" s="34">
        <v>2000</v>
      </c>
    </row>
    <row r="4694" spans="2:8" s="31" customFormat="1" x14ac:dyDescent="0.2">
      <c r="B4694" s="27">
        <v>4691</v>
      </c>
      <c r="C4694" s="20" t="s">
        <v>1128</v>
      </c>
      <c r="D4694" s="20" t="s">
        <v>2</v>
      </c>
      <c r="E4694" s="20" t="s">
        <v>1119</v>
      </c>
      <c r="F4694" s="22">
        <v>42866</v>
      </c>
      <c r="G4694" s="22">
        <v>46518</v>
      </c>
      <c r="H4694" s="34">
        <v>2000</v>
      </c>
    </row>
    <row r="4695" spans="2:8" s="31" customFormat="1" x14ac:dyDescent="0.2">
      <c r="B4695" s="27">
        <v>4692</v>
      </c>
      <c r="C4695" s="20" t="s">
        <v>1157</v>
      </c>
      <c r="D4695" s="20" t="s">
        <v>2</v>
      </c>
      <c r="E4695" s="20" t="s">
        <v>1158</v>
      </c>
      <c r="F4695" s="22">
        <v>42879</v>
      </c>
      <c r="G4695" s="22">
        <v>46531</v>
      </c>
      <c r="H4695" s="34">
        <v>1000</v>
      </c>
    </row>
    <row r="4696" spans="2:8" s="31" customFormat="1" x14ac:dyDescent="0.2">
      <c r="B4696" s="27">
        <v>4693</v>
      </c>
      <c r="C4696" s="20" t="s">
        <v>1227</v>
      </c>
      <c r="D4696" s="20" t="s">
        <v>2</v>
      </c>
      <c r="E4696" s="20" t="s">
        <v>1228</v>
      </c>
      <c r="F4696" s="22">
        <v>42928</v>
      </c>
      <c r="G4696" s="22">
        <v>46580</v>
      </c>
      <c r="H4696" s="34">
        <v>2000</v>
      </c>
    </row>
    <row r="4697" spans="2:8" s="31" customFormat="1" x14ac:dyDescent="0.2">
      <c r="B4697" s="27">
        <v>4694</v>
      </c>
      <c r="C4697" s="20" t="s">
        <v>1248</v>
      </c>
      <c r="D4697" s="20" t="s">
        <v>2</v>
      </c>
      <c r="E4697" s="20" t="s">
        <v>1249</v>
      </c>
      <c r="F4697" s="22">
        <v>42942</v>
      </c>
      <c r="G4697" s="22">
        <v>46594</v>
      </c>
      <c r="H4697" s="34">
        <v>2000</v>
      </c>
    </row>
    <row r="4698" spans="2:8" s="31" customFormat="1" x14ac:dyDescent="0.2">
      <c r="B4698" s="27">
        <v>4695</v>
      </c>
      <c r="C4698" s="20" t="s">
        <v>1277</v>
      </c>
      <c r="D4698" s="20" t="s">
        <v>2</v>
      </c>
      <c r="E4698" s="20" t="s">
        <v>1278</v>
      </c>
      <c r="F4698" s="22">
        <v>42956</v>
      </c>
      <c r="G4698" s="22">
        <v>46608</v>
      </c>
      <c r="H4698" s="34">
        <v>1000</v>
      </c>
    </row>
    <row r="4699" spans="2:8" s="31" customFormat="1" x14ac:dyDescent="0.2">
      <c r="B4699" s="27">
        <v>4696</v>
      </c>
      <c r="C4699" s="20" t="s">
        <v>1307</v>
      </c>
      <c r="D4699" s="20" t="s">
        <v>2</v>
      </c>
      <c r="E4699" s="20" t="s">
        <v>1308</v>
      </c>
      <c r="F4699" s="22">
        <v>42970</v>
      </c>
      <c r="G4699" s="22">
        <v>46622</v>
      </c>
      <c r="H4699" s="34">
        <v>1000</v>
      </c>
    </row>
    <row r="4700" spans="2:8" s="31" customFormat="1" x14ac:dyDescent="0.2">
      <c r="B4700" s="27">
        <v>4697</v>
      </c>
      <c r="C4700" s="20" t="s">
        <v>1341</v>
      </c>
      <c r="D4700" s="20" t="s">
        <v>2</v>
      </c>
      <c r="E4700" s="20" t="s">
        <v>1342</v>
      </c>
      <c r="F4700" s="22">
        <v>42991</v>
      </c>
      <c r="G4700" s="22">
        <v>46643</v>
      </c>
      <c r="H4700" s="34">
        <v>2500</v>
      </c>
    </row>
    <row r="4701" spans="2:8" s="31" customFormat="1" x14ac:dyDescent="0.2">
      <c r="B4701" s="27">
        <v>4698</v>
      </c>
      <c r="C4701" s="20" t="s">
        <v>1357</v>
      </c>
      <c r="D4701" s="20" t="s">
        <v>2</v>
      </c>
      <c r="E4701" s="20" t="s">
        <v>1358</v>
      </c>
      <c r="F4701" s="22">
        <v>43005</v>
      </c>
      <c r="G4701" s="22">
        <v>46657</v>
      </c>
      <c r="H4701" s="34">
        <v>2500</v>
      </c>
    </row>
    <row r="4702" spans="2:8" s="31" customFormat="1" x14ac:dyDescent="0.2">
      <c r="B4702" s="27">
        <v>4699</v>
      </c>
      <c r="C4702" s="20" t="s">
        <v>1388</v>
      </c>
      <c r="D4702" s="20" t="s">
        <v>2</v>
      </c>
      <c r="E4702" s="20" t="s">
        <v>1389</v>
      </c>
      <c r="F4702" s="22">
        <v>43019</v>
      </c>
      <c r="G4702" s="22">
        <v>46671</v>
      </c>
      <c r="H4702" s="34">
        <v>2500</v>
      </c>
    </row>
    <row r="4703" spans="2:8" s="31" customFormat="1" x14ac:dyDescent="0.2">
      <c r="B4703" s="27">
        <v>4700</v>
      </c>
      <c r="C4703" s="20" t="s">
        <v>1405</v>
      </c>
      <c r="D4703" s="20" t="s">
        <v>2</v>
      </c>
      <c r="E4703" s="20" t="s">
        <v>1406</v>
      </c>
      <c r="F4703" s="22">
        <v>43033</v>
      </c>
      <c r="G4703" s="22">
        <v>46685</v>
      </c>
      <c r="H4703" s="34">
        <v>3000</v>
      </c>
    </row>
    <row r="4704" spans="2:8" s="31" customFormat="1" x14ac:dyDescent="0.2">
      <c r="B4704" s="27">
        <v>4701</v>
      </c>
      <c r="C4704" s="20" t="s">
        <v>1449</v>
      </c>
      <c r="D4704" s="20" t="s">
        <v>2</v>
      </c>
      <c r="E4704" s="20" t="s">
        <v>1450</v>
      </c>
      <c r="F4704" s="22">
        <v>43054</v>
      </c>
      <c r="G4704" s="22">
        <v>46706</v>
      </c>
      <c r="H4704" s="34">
        <v>1500</v>
      </c>
    </row>
    <row r="4705" spans="2:8" s="31" customFormat="1" x14ac:dyDescent="0.2">
      <c r="B4705" s="27">
        <v>4702</v>
      </c>
      <c r="C4705" s="20" t="s">
        <v>1473</v>
      </c>
      <c r="D4705" s="20" t="s">
        <v>2</v>
      </c>
      <c r="E4705" s="20" t="s">
        <v>1108</v>
      </c>
      <c r="F4705" s="22">
        <v>43068</v>
      </c>
      <c r="G4705" s="22">
        <v>46720</v>
      </c>
      <c r="H4705" s="34">
        <v>2000</v>
      </c>
    </row>
    <row r="4706" spans="2:8" s="31" customFormat="1" x14ac:dyDescent="0.2">
      <c r="B4706" s="27">
        <v>4703</v>
      </c>
      <c r="C4706" s="20" t="s">
        <v>1507</v>
      </c>
      <c r="D4706" s="20" t="s">
        <v>2</v>
      </c>
      <c r="E4706" s="20" t="s">
        <v>1508</v>
      </c>
      <c r="F4706" s="22">
        <v>43082</v>
      </c>
      <c r="G4706" s="22">
        <v>46734</v>
      </c>
      <c r="H4706" s="34">
        <v>1000</v>
      </c>
    </row>
    <row r="4707" spans="2:8" s="31" customFormat="1" x14ac:dyDescent="0.2">
      <c r="B4707" s="27">
        <v>4704</v>
      </c>
      <c r="C4707" s="20" t="s">
        <v>1539</v>
      </c>
      <c r="D4707" s="20" t="s">
        <v>2</v>
      </c>
      <c r="E4707" s="20" t="s">
        <v>1540</v>
      </c>
      <c r="F4707" s="22">
        <v>43096</v>
      </c>
      <c r="G4707" s="22">
        <v>46748</v>
      </c>
      <c r="H4707" s="34">
        <v>2800</v>
      </c>
    </row>
    <row r="4708" spans="2:8" s="31" customFormat="1" x14ac:dyDescent="0.2">
      <c r="B4708" s="27">
        <v>4705</v>
      </c>
      <c r="C4708" s="20" t="s">
        <v>1591</v>
      </c>
      <c r="D4708" s="20" t="s">
        <v>2</v>
      </c>
      <c r="E4708" s="20" t="s">
        <v>1592</v>
      </c>
      <c r="F4708" s="22">
        <v>43124</v>
      </c>
      <c r="G4708" s="22">
        <v>46776</v>
      </c>
      <c r="H4708" s="34">
        <v>3000</v>
      </c>
    </row>
    <row r="4709" spans="2:8" s="31" customFormat="1" x14ac:dyDescent="0.2">
      <c r="B4709" s="27">
        <v>4706</v>
      </c>
      <c r="C4709" s="20" t="s">
        <v>1684</v>
      </c>
      <c r="D4709" s="20" t="s">
        <v>2</v>
      </c>
      <c r="E4709" s="20" t="s">
        <v>1685</v>
      </c>
      <c r="F4709" s="22">
        <v>43159</v>
      </c>
      <c r="G4709" s="22">
        <v>46811</v>
      </c>
      <c r="H4709" s="34">
        <v>3000</v>
      </c>
    </row>
    <row r="4710" spans="2:8" s="31" customFormat="1" x14ac:dyDescent="0.2">
      <c r="B4710" s="27">
        <v>4707</v>
      </c>
      <c r="C4710" s="20" t="s">
        <v>1708</v>
      </c>
      <c r="D4710" s="20" t="s">
        <v>2</v>
      </c>
      <c r="E4710" s="20" t="s">
        <v>1709</v>
      </c>
      <c r="F4710" s="22">
        <v>43166</v>
      </c>
      <c r="G4710" s="22">
        <v>46819</v>
      </c>
      <c r="H4710" s="34">
        <v>1400</v>
      </c>
    </row>
    <row r="4711" spans="2:8" s="31" customFormat="1" x14ac:dyDescent="0.2">
      <c r="B4711" s="27">
        <v>4708</v>
      </c>
      <c r="C4711" s="20" t="s">
        <v>1731</v>
      </c>
      <c r="D4711" s="20" t="s">
        <v>2</v>
      </c>
      <c r="E4711" s="20" t="s">
        <v>1732</v>
      </c>
      <c r="F4711" s="22">
        <v>43173</v>
      </c>
      <c r="G4711" s="22">
        <v>46826</v>
      </c>
      <c r="H4711" s="34">
        <v>1400</v>
      </c>
    </row>
    <row r="4712" spans="2:8" s="31" customFormat="1" x14ac:dyDescent="0.2">
      <c r="B4712" s="27">
        <v>4709</v>
      </c>
      <c r="C4712" s="20" t="s">
        <v>1750</v>
      </c>
      <c r="D4712" s="20" t="s">
        <v>2</v>
      </c>
      <c r="E4712" s="20" t="s">
        <v>1751</v>
      </c>
      <c r="F4712" s="22">
        <v>43180</v>
      </c>
      <c r="G4712" s="22">
        <v>46833</v>
      </c>
      <c r="H4712" s="34">
        <v>2000</v>
      </c>
    </row>
    <row r="4713" spans="2:8" s="31" customFormat="1" x14ac:dyDescent="0.2">
      <c r="B4713" s="27">
        <v>4710</v>
      </c>
      <c r="C4713" s="20" t="s">
        <v>1787</v>
      </c>
      <c r="D4713" s="20" t="s">
        <v>2</v>
      </c>
      <c r="E4713" s="20" t="s">
        <v>1788</v>
      </c>
      <c r="F4713" s="22">
        <v>43201</v>
      </c>
      <c r="G4713" s="22">
        <v>46854</v>
      </c>
      <c r="H4713" s="34">
        <v>2500</v>
      </c>
    </row>
    <row r="4714" spans="2:8" s="31" customFormat="1" x14ac:dyDescent="0.2">
      <c r="B4714" s="27">
        <v>4711</v>
      </c>
      <c r="C4714" s="20" t="s">
        <v>1824</v>
      </c>
      <c r="D4714" s="20" t="s">
        <v>2</v>
      </c>
      <c r="E4714" s="20" t="s">
        <v>1825</v>
      </c>
      <c r="F4714" s="22">
        <v>43236</v>
      </c>
      <c r="G4714" s="22">
        <v>46889</v>
      </c>
      <c r="H4714" s="34">
        <v>2500</v>
      </c>
    </row>
    <row r="4715" spans="2:8" s="31" customFormat="1" x14ac:dyDescent="0.2">
      <c r="B4715" s="27">
        <v>4712</v>
      </c>
      <c r="C4715" s="20" t="s">
        <v>1878</v>
      </c>
      <c r="D4715" s="20" t="s">
        <v>2</v>
      </c>
      <c r="E4715" s="20" t="s">
        <v>1879</v>
      </c>
      <c r="F4715" s="22">
        <v>43278</v>
      </c>
      <c r="G4715" s="22">
        <v>46931</v>
      </c>
      <c r="H4715" s="34">
        <v>3000</v>
      </c>
    </row>
    <row r="4716" spans="2:8" s="31" customFormat="1" x14ac:dyDescent="0.2">
      <c r="B4716" s="27">
        <v>4713</v>
      </c>
      <c r="C4716" s="20" t="s">
        <v>2059</v>
      </c>
      <c r="D4716" s="20" t="s">
        <v>2</v>
      </c>
      <c r="E4716" s="20" t="s">
        <v>2060</v>
      </c>
      <c r="F4716" s="22">
        <v>43383</v>
      </c>
      <c r="G4716" s="22">
        <v>47036</v>
      </c>
      <c r="H4716" s="34">
        <v>3000</v>
      </c>
    </row>
    <row r="4717" spans="2:8" s="31" customFormat="1" x14ac:dyDescent="0.2">
      <c r="B4717" s="27">
        <v>4714</v>
      </c>
      <c r="C4717" s="20" t="s">
        <v>2073</v>
      </c>
      <c r="D4717" s="20" t="s">
        <v>2</v>
      </c>
      <c r="E4717" s="20" t="s">
        <v>2074</v>
      </c>
      <c r="F4717" s="22">
        <v>43390</v>
      </c>
      <c r="G4717" s="22">
        <v>47043</v>
      </c>
      <c r="H4717" s="34">
        <v>2000</v>
      </c>
    </row>
    <row r="4718" spans="2:8" s="31" customFormat="1" x14ac:dyDescent="0.2">
      <c r="B4718" s="27">
        <v>4715</v>
      </c>
      <c r="C4718" s="20" t="s">
        <v>2085</v>
      </c>
      <c r="D4718" s="20" t="s">
        <v>2</v>
      </c>
      <c r="E4718" s="20" t="s">
        <v>2086</v>
      </c>
      <c r="F4718" s="22">
        <v>43397</v>
      </c>
      <c r="G4718" s="22">
        <v>47050</v>
      </c>
      <c r="H4718" s="34">
        <v>2000</v>
      </c>
    </row>
    <row r="4719" spans="2:8" s="31" customFormat="1" x14ac:dyDescent="0.2">
      <c r="B4719" s="27">
        <v>4716</v>
      </c>
      <c r="C4719" s="20" t="s">
        <v>2097</v>
      </c>
      <c r="D4719" s="20" t="s">
        <v>2</v>
      </c>
      <c r="E4719" s="20" t="s">
        <v>2098</v>
      </c>
      <c r="F4719" s="22">
        <v>43404</v>
      </c>
      <c r="G4719" s="22">
        <v>47057</v>
      </c>
      <c r="H4719" s="34">
        <v>1500</v>
      </c>
    </row>
    <row r="4720" spans="2:8" s="31" customFormat="1" x14ac:dyDescent="0.2">
      <c r="B4720" s="27">
        <v>4717</v>
      </c>
      <c r="C4720" s="20" t="s">
        <v>2126</v>
      </c>
      <c r="D4720" s="20" t="s">
        <v>2</v>
      </c>
      <c r="E4720" s="20" t="s">
        <v>2127</v>
      </c>
      <c r="F4720" s="22">
        <v>43418</v>
      </c>
      <c r="G4720" s="22">
        <v>47071</v>
      </c>
      <c r="H4720" s="34">
        <v>2000</v>
      </c>
    </row>
    <row r="4721" spans="2:8" s="31" customFormat="1" x14ac:dyDescent="0.2">
      <c r="B4721" s="27">
        <v>4718</v>
      </c>
      <c r="C4721" s="20" t="s">
        <v>2204</v>
      </c>
      <c r="D4721" s="20" t="s">
        <v>2</v>
      </c>
      <c r="E4721" s="20" t="s">
        <v>2205</v>
      </c>
      <c r="F4721" s="22">
        <v>43453</v>
      </c>
      <c r="G4721" s="22">
        <v>47106</v>
      </c>
      <c r="H4721" s="34">
        <v>1500</v>
      </c>
    </row>
    <row r="4722" spans="2:8" s="31" customFormat="1" x14ac:dyDescent="0.2">
      <c r="B4722" s="27">
        <v>4719</v>
      </c>
      <c r="C4722" s="20" t="s">
        <v>2224</v>
      </c>
      <c r="D4722" s="20" t="s">
        <v>2</v>
      </c>
      <c r="E4722" s="20" t="s">
        <v>2225</v>
      </c>
      <c r="F4722" s="22">
        <v>43460</v>
      </c>
      <c r="G4722" s="22">
        <v>47113</v>
      </c>
      <c r="H4722" s="34">
        <v>3000</v>
      </c>
    </row>
    <row r="4723" spans="2:8" s="31" customFormat="1" x14ac:dyDescent="0.2">
      <c r="B4723" s="27">
        <v>4720</v>
      </c>
      <c r="C4723" s="20" t="s">
        <v>2244</v>
      </c>
      <c r="D4723" s="20" t="s">
        <v>2</v>
      </c>
      <c r="E4723" s="20" t="s">
        <v>2245</v>
      </c>
      <c r="F4723" s="22">
        <v>43467</v>
      </c>
      <c r="G4723" s="22">
        <v>47120</v>
      </c>
      <c r="H4723" s="34">
        <v>2000</v>
      </c>
    </row>
    <row r="4724" spans="2:8" s="31" customFormat="1" x14ac:dyDescent="0.2">
      <c r="B4724" s="27">
        <v>4721</v>
      </c>
      <c r="C4724" s="20" t="s">
        <v>2266</v>
      </c>
      <c r="D4724" s="20" t="s">
        <v>2</v>
      </c>
      <c r="E4724" s="20" t="s">
        <v>2267</v>
      </c>
      <c r="F4724" s="22">
        <v>43481</v>
      </c>
      <c r="G4724" s="22">
        <v>47134</v>
      </c>
      <c r="H4724" s="34">
        <v>3000</v>
      </c>
    </row>
    <row r="4725" spans="2:8" s="31" customFormat="1" x14ac:dyDescent="0.2">
      <c r="B4725" s="27">
        <v>4722</v>
      </c>
      <c r="C4725" s="20" t="s">
        <v>2296</v>
      </c>
      <c r="D4725" s="20" t="s">
        <v>2</v>
      </c>
      <c r="E4725" s="20" t="s">
        <v>2297</v>
      </c>
      <c r="F4725" s="22">
        <v>43495</v>
      </c>
      <c r="G4725" s="22">
        <v>47148</v>
      </c>
      <c r="H4725" s="34">
        <v>3000</v>
      </c>
    </row>
    <row r="4726" spans="2:8" s="31" customFormat="1" x14ac:dyDescent="0.2">
      <c r="B4726" s="27">
        <v>4723</v>
      </c>
      <c r="C4726" s="20" t="s">
        <v>2326</v>
      </c>
      <c r="D4726" s="20" t="s">
        <v>2</v>
      </c>
      <c r="E4726" s="20" t="s">
        <v>2327</v>
      </c>
      <c r="F4726" s="22">
        <v>43502</v>
      </c>
      <c r="G4726" s="22">
        <v>47155</v>
      </c>
      <c r="H4726" s="34">
        <v>3000</v>
      </c>
    </row>
    <row r="4727" spans="2:8" s="31" customFormat="1" x14ac:dyDescent="0.2">
      <c r="B4727" s="27">
        <v>4724</v>
      </c>
      <c r="C4727" s="20" t="s">
        <v>2340</v>
      </c>
      <c r="D4727" s="20" t="s">
        <v>2</v>
      </c>
      <c r="E4727" s="20" t="s">
        <v>2341</v>
      </c>
      <c r="F4727" s="22">
        <v>43509</v>
      </c>
      <c r="G4727" s="22">
        <v>47162</v>
      </c>
      <c r="H4727" s="34">
        <v>3000</v>
      </c>
    </row>
    <row r="4728" spans="2:8" s="31" customFormat="1" x14ac:dyDescent="0.2">
      <c r="B4728" s="27">
        <v>4725</v>
      </c>
      <c r="C4728" s="20" t="s">
        <v>2376</v>
      </c>
      <c r="D4728" s="20" t="s">
        <v>2</v>
      </c>
      <c r="E4728" s="20" t="s">
        <v>2377</v>
      </c>
      <c r="F4728" s="22">
        <v>43523</v>
      </c>
      <c r="G4728" s="22">
        <v>47176</v>
      </c>
      <c r="H4728" s="34">
        <v>3000</v>
      </c>
    </row>
    <row r="4729" spans="2:8" s="31" customFormat="1" x14ac:dyDescent="0.2">
      <c r="B4729" s="27">
        <v>4726</v>
      </c>
      <c r="C4729" s="20" t="s">
        <v>2404</v>
      </c>
      <c r="D4729" s="20" t="s">
        <v>2</v>
      </c>
      <c r="E4729" s="20" t="s">
        <v>2405</v>
      </c>
      <c r="F4729" s="22">
        <v>43530</v>
      </c>
      <c r="G4729" s="22">
        <v>47183</v>
      </c>
      <c r="H4729" s="34">
        <v>3000</v>
      </c>
    </row>
    <row r="4730" spans="2:8" s="31" customFormat="1" x14ac:dyDescent="0.2">
      <c r="B4730" s="27">
        <v>4727</v>
      </c>
      <c r="C4730" s="20" t="s">
        <v>2426</v>
      </c>
      <c r="D4730" s="20" t="s">
        <v>2</v>
      </c>
      <c r="E4730" s="20" t="s">
        <v>2427</v>
      </c>
      <c r="F4730" s="22">
        <v>43537</v>
      </c>
      <c r="G4730" s="22">
        <v>47190</v>
      </c>
      <c r="H4730" s="34">
        <v>3000</v>
      </c>
    </row>
    <row r="4731" spans="2:8" s="31" customFormat="1" x14ac:dyDescent="0.2">
      <c r="B4731" s="27">
        <v>4728</v>
      </c>
      <c r="C4731" s="20" t="s">
        <v>2673</v>
      </c>
      <c r="D4731" s="20" t="s">
        <v>2</v>
      </c>
      <c r="E4731" s="20" t="s">
        <v>2674</v>
      </c>
      <c r="F4731" s="22">
        <v>43677</v>
      </c>
      <c r="G4731" s="22">
        <v>47330</v>
      </c>
      <c r="H4731" s="34">
        <v>4000</v>
      </c>
    </row>
    <row r="4732" spans="2:8" s="31" customFormat="1" x14ac:dyDescent="0.2">
      <c r="B4732" s="27">
        <v>4729</v>
      </c>
      <c r="C4732" s="20" t="s">
        <v>2695</v>
      </c>
      <c r="D4732" s="20" t="s">
        <v>2</v>
      </c>
      <c r="E4732" s="20" t="s">
        <v>2696</v>
      </c>
      <c r="F4732" s="22">
        <v>43684</v>
      </c>
      <c r="G4732" s="22">
        <v>47337</v>
      </c>
      <c r="H4732" s="34">
        <v>2000</v>
      </c>
    </row>
    <row r="4733" spans="2:8" s="31" customFormat="1" x14ac:dyDescent="0.2">
      <c r="B4733" s="27">
        <v>4730</v>
      </c>
      <c r="C4733" s="20" t="s">
        <v>2715</v>
      </c>
      <c r="D4733" s="20" t="s">
        <v>2</v>
      </c>
      <c r="E4733" s="20" t="s">
        <v>2716</v>
      </c>
      <c r="F4733" s="22">
        <v>43691</v>
      </c>
      <c r="G4733" s="22">
        <v>47344</v>
      </c>
      <c r="H4733" s="34">
        <v>2000</v>
      </c>
    </row>
    <row r="4734" spans="2:8" s="31" customFormat="1" x14ac:dyDescent="0.2">
      <c r="B4734" s="27">
        <v>4731</v>
      </c>
      <c r="C4734" s="20" t="s">
        <v>2731</v>
      </c>
      <c r="D4734" s="20" t="s">
        <v>2</v>
      </c>
      <c r="E4734" s="20" t="s">
        <v>2732</v>
      </c>
      <c r="F4734" s="22">
        <v>43698</v>
      </c>
      <c r="G4734" s="22">
        <v>47351</v>
      </c>
      <c r="H4734" s="34">
        <v>2000</v>
      </c>
    </row>
    <row r="4735" spans="2:8" s="31" customFormat="1" x14ac:dyDescent="0.2">
      <c r="B4735" s="27">
        <v>4732</v>
      </c>
      <c r="C4735" s="20" t="s">
        <v>2752</v>
      </c>
      <c r="D4735" s="20" t="s">
        <v>2</v>
      </c>
      <c r="E4735" s="20" t="s">
        <v>2753</v>
      </c>
      <c r="F4735" s="22">
        <v>43705</v>
      </c>
      <c r="G4735" s="22">
        <v>47358</v>
      </c>
      <c r="H4735" s="34">
        <v>1000</v>
      </c>
    </row>
    <row r="4736" spans="2:8" s="31" customFormat="1" x14ac:dyDescent="0.2">
      <c r="B4736" s="27">
        <v>4733</v>
      </c>
      <c r="C4736" s="20" t="s">
        <v>2776</v>
      </c>
      <c r="D4736" s="20" t="s">
        <v>2</v>
      </c>
      <c r="E4736" s="20" t="s">
        <v>2777</v>
      </c>
      <c r="F4736" s="22">
        <v>43712</v>
      </c>
      <c r="G4736" s="22">
        <v>47365</v>
      </c>
      <c r="H4736" s="34">
        <v>2000</v>
      </c>
    </row>
    <row r="4737" spans="2:8" s="31" customFormat="1" x14ac:dyDescent="0.2">
      <c r="B4737" s="27">
        <v>4734</v>
      </c>
      <c r="C4737" s="20" t="s">
        <v>2791</v>
      </c>
      <c r="D4737" s="20" t="s">
        <v>2</v>
      </c>
      <c r="E4737" s="20" t="s">
        <v>2674</v>
      </c>
      <c r="F4737" s="22">
        <v>43719</v>
      </c>
      <c r="G4737" s="22">
        <v>47372</v>
      </c>
      <c r="H4737" s="34">
        <v>2000</v>
      </c>
    </row>
    <row r="4738" spans="2:8" s="31" customFormat="1" x14ac:dyDescent="0.2">
      <c r="B4738" s="27">
        <v>4735</v>
      </c>
      <c r="C4738" s="20" t="s">
        <v>2819</v>
      </c>
      <c r="D4738" s="20" t="s">
        <v>2</v>
      </c>
      <c r="E4738" s="20" t="s">
        <v>2820</v>
      </c>
      <c r="F4738" s="22">
        <v>43733</v>
      </c>
      <c r="G4738" s="22">
        <v>47386</v>
      </c>
      <c r="H4738" s="34">
        <v>2000</v>
      </c>
    </row>
    <row r="4739" spans="2:8" s="31" customFormat="1" x14ac:dyDescent="0.2">
      <c r="B4739" s="27">
        <v>4736</v>
      </c>
      <c r="C4739" s="20" t="s">
        <v>2857</v>
      </c>
      <c r="D4739" s="20" t="s">
        <v>2</v>
      </c>
      <c r="E4739" s="20" t="s">
        <v>2858</v>
      </c>
      <c r="F4739" s="22">
        <v>43747</v>
      </c>
      <c r="G4739" s="22">
        <v>47400</v>
      </c>
      <c r="H4739" s="34">
        <v>3000</v>
      </c>
    </row>
    <row r="4740" spans="2:8" s="31" customFormat="1" x14ac:dyDescent="0.2">
      <c r="B4740" s="27">
        <v>4737</v>
      </c>
      <c r="C4740" s="20" t="s">
        <v>2871</v>
      </c>
      <c r="D4740" s="20" t="s">
        <v>2</v>
      </c>
      <c r="E4740" s="20" t="s">
        <v>2872</v>
      </c>
      <c r="F4740" s="22">
        <v>43754</v>
      </c>
      <c r="G4740" s="22">
        <v>47407</v>
      </c>
      <c r="H4740" s="34">
        <v>4000</v>
      </c>
    </row>
    <row r="4741" spans="2:8" s="31" customFormat="1" x14ac:dyDescent="0.2">
      <c r="B4741" s="27">
        <v>4738</v>
      </c>
      <c r="C4741" s="20" t="s">
        <v>2890</v>
      </c>
      <c r="D4741" s="20" t="s">
        <v>2</v>
      </c>
      <c r="E4741" s="20" t="s">
        <v>2891</v>
      </c>
      <c r="F4741" s="22">
        <v>43761</v>
      </c>
      <c r="G4741" s="22">
        <v>47414</v>
      </c>
      <c r="H4741" s="34">
        <v>2000</v>
      </c>
    </row>
    <row r="4742" spans="2:8" s="31" customFormat="1" x14ac:dyDescent="0.2">
      <c r="B4742" s="27">
        <v>4739</v>
      </c>
      <c r="C4742" s="20" t="s">
        <v>2923</v>
      </c>
      <c r="D4742" s="20" t="s">
        <v>2</v>
      </c>
      <c r="E4742" s="20" t="s">
        <v>2924</v>
      </c>
      <c r="F4742" s="22">
        <v>43782</v>
      </c>
      <c r="G4742" s="22">
        <v>47435</v>
      </c>
      <c r="H4742" s="34">
        <v>1500</v>
      </c>
    </row>
    <row r="4743" spans="2:8" s="31" customFormat="1" x14ac:dyDescent="0.2">
      <c r="B4743" s="27">
        <v>4740</v>
      </c>
      <c r="C4743" s="20" t="s">
        <v>2966</v>
      </c>
      <c r="D4743" s="20" t="s">
        <v>2</v>
      </c>
      <c r="E4743" s="20" t="s">
        <v>2872</v>
      </c>
      <c r="F4743" s="22">
        <v>43796</v>
      </c>
      <c r="G4743" s="22">
        <v>47449</v>
      </c>
      <c r="H4743" s="34">
        <v>1500</v>
      </c>
    </row>
    <row r="4744" spans="2:8" s="31" customFormat="1" x14ac:dyDescent="0.2">
      <c r="B4744" s="27">
        <v>4741</v>
      </c>
      <c r="C4744" s="20" t="s">
        <v>3013</v>
      </c>
      <c r="D4744" s="20" t="s">
        <v>2</v>
      </c>
      <c r="E4744" s="20" t="s">
        <v>2820</v>
      </c>
      <c r="F4744" s="22">
        <v>43810</v>
      </c>
      <c r="G4744" s="22">
        <v>47463</v>
      </c>
      <c r="H4744" s="34">
        <v>1500</v>
      </c>
    </row>
    <row r="4745" spans="2:8" s="31" customFormat="1" x14ac:dyDescent="0.2">
      <c r="B4745" s="27">
        <v>4742</v>
      </c>
      <c r="C4745" s="20" t="s">
        <v>3021</v>
      </c>
      <c r="D4745" s="20" t="s">
        <v>2</v>
      </c>
      <c r="E4745" s="20" t="s">
        <v>3022</v>
      </c>
      <c r="F4745" s="22">
        <v>43817</v>
      </c>
      <c r="G4745" s="22">
        <v>47470</v>
      </c>
      <c r="H4745" s="34">
        <v>1500</v>
      </c>
    </row>
    <row r="4746" spans="2:8" s="31" customFormat="1" x14ac:dyDescent="0.2">
      <c r="B4746" s="27">
        <v>4743</v>
      </c>
      <c r="C4746" s="20" t="s">
        <v>3032</v>
      </c>
      <c r="D4746" s="20" t="s">
        <v>2</v>
      </c>
      <c r="E4746" s="20" t="s">
        <v>3033</v>
      </c>
      <c r="F4746" s="22">
        <v>43823</v>
      </c>
      <c r="G4746" s="22">
        <v>47476</v>
      </c>
      <c r="H4746" s="34">
        <v>2500</v>
      </c>
    </row>
    <row r="4747" spans="2:8" s="31" customFormat="1" x14ac:dyDescent="0.2">
      <c r="B4747" s="27">
        <v>4744</v>
      </c>
      <c r="C4747" s="20" t="s">
        <v>3066</v>
      </c>
      <c r="D4747" s="20" t="s">
        <v>2</v>
      </c>
      <c r="E4747" s="20" t="s">
        <v>3067</v>
      </c>
      <c r="F4747" s="22">
        <v>43838</v>
      </c>
      <c r="G4747" s="22">
        <v>47491</v>
      </c>
      <c r="H4747" s="34">
        <v>3000</v>
      </c>
    </row>
    <row r="4748" spans="2:8" s="31" customFormat="1" x14ac:dyDescent="0.2">
      <c r="B4748" s="27">
        <v>4745</v>
      </c>
      <c r="C4748" s="20" t="s">
        <v>3092</v>
      </c>
      <c r="D4748" s="20" t="s">
        <v>2</v>
      </c>
      <c r="E4748" s="20" t="s">
        <v>3093</v>
      </c>
      <c r="F4748" s="22">
        <v>43845</v>
      </c>
      <c r="G4748" s="22">
        <v>47498</v>
      </c>
      <c r="H4748" s="34">
        <v>2000</v>
      </c>
    </row>
    <row r="4749" spans="2:8" s="31" customFormat="1" x14ac:dyDescent="0.2">
      <c r="B4749" s="27">
        <v>4746</v>
      </c>
      <c r="C4749" s="20" t="s">
        <v>3124</v>
      </c>
      <c r="D4749" s="20" t="s">
        <v>2</v>
      </c>
      <c r="E4749" s="20" t="s">
        <v>3067</v>
      </c>
      <c r="F4749" s="22">
        <v>43859</v>
      </c>
      <c r="G4749" s="22">
        <v>47512</v>
      </c>
      <c r="H4749" s="34">
        <v>2500</v>
      </c>
    </row>
    <row r="4750" spans="2:8" s="31" customFormat="1" x14ac:dyDescent="0.2">
      <c r="B4750" s="27">
        <v>4747</v>
      </c>
      <c r="C4750" s="20" t="s">
        <v>3152</v>
      </c>
      <c r="D4750" s="20" t="s">
        <v>2</v>
      </c>
      <c r="E4750" s="20" t="s">
        <v>3153</v>
      </c>
      <c r="F4750" s="22">
        <v>43866</v>
      </c>
      <c r="G4750" s="22">
        <v>47519</v>
      </c>
      <c r="H4750" s="34">
        <v>2250</v>
      </c>
    </row>
    <row r="4751" spans="2:8" s="31" customFormat="1" x14ac:dyDescent="0.2">
      <c r="B4751" s="27">
        <v>4748</v>
      </c>
      <c r="C4751" s="20" t="s">
        <v>3170</v>
      </c>
      <c r="D4751" s="20" t="s">
        <v>2</v>
      </c>
      <c r="E4751" s="20" t="s">
        <v>3171</v>
      </c>
      <c r="F4751" s="22">
        <v>43873</v>
      </c>
      <c r="G4751" s="22">
        <v>47526</v>
      </c>
      <c r="H4751" s="34">
        <v>2750</v>
      </c>
    </row>
    <row r="4752" spans="2:8" s="31" customFormat="1" x14ac:dyDescent="0.2">
      <c r="B4752" s="27">
        <v>4749</v>
      </c>
      <c r="C4752" s="20" t="s">
        <v>3188</v>
      </c>
      <c r="D4752" s="20" t="s">
        <v>2</v>
      </c>
      <c r="E4752" s="20" t="s">
        <v>3189</v>
      </c>
      <c r="F4752" s="22">
        <v>43879</v>
      </c>
      <c r="G4752" s="22">
        <v>47532</v>
      </c>
      <c r="H4752" s="34">
        <v>2250</v>
      </c>
    </row>
    <row r="4753" spans="2:8" s="31" customFormat="1" x14ac:dyDescent="0.2">
      <c r="B4753" s="27">
        <v>4750</v>
      </c>
      <c r="C4753" s="20" t="s">
        <v>3226</v>
      </c>
      <c r="D4753" s="20" t="s">
        <v>2</v>
      </c>
      <c r="E4753" s="20" t="s">
        <v>3227</v>
      </c>
      <c r="F4753" s="22">
        <v>43887</v>
      </c>
      <c r="G4753" s="22">
        <v>47540</v>
      </c>
      <c r="H4753" s="34">
        <v>2750</v>
      </c>
    </row>
    <row r="4754" spans="2:8" s="31" customFormat="1" x14ac:dyDescent="0.2">
      <c r="B4754" s="27">
        <v>4751</v>
      </c>
      <c r="C4754" s="20" t="s">
        <v>3262</v>
      </c>
      <c r="D4754" s="20" t="s">
        <v>2</v>
      </c>
      <c r="E4754" s="20" t="s">
        <v>3263</v>
      </c>
      <c r="F4754" s="22">
        <v>43894</v>
      </c>
      <c r="G4754" s="22">
        <v>47546</v>
      </c>
      <c r="H4754" s="34">
        <v>3000</v>
      </c>
    </row>
    <row r="4755" spans="2:8" s="31" customFormat="1" x14ac:dyDescent="0.2">
      <c r="B4755" s="27">
        <v>4752</v>
      </c>
      <c r="C4755" s="20" t="s">
        <v>3298</v>
      </c>
      <c r="D4755" s="20" t="s">
        <v>2</v>
      </c>
      <c r="E4755" s="20" t="s">
        <v>3299</v>
      </c>
      <c r="F4755" s="22">
        <v>43901</v>
      </c>
      <c r="G4755" s="22">
        <v>47553</v>
      </c>
      <c r="H4755" s="34">
        <v>2000</v>
      </c>
    </row>
    <row r="4756" spans="2:8" s="31" customFormat="1" x14ac:dyDescent="0.2">
      <c r="B4756" s="27">
        <v>4753</v>
      </c>
      <c r="C4756" s="20" t="s">
        <v>3336</v>
      </c>
      <c r="D4756" s="20" t="s">
        <v>2</v>
      </c>
      <c r="E4756" s="20" t="s">
        <v>3337</v>
      </c>
      <c r="F4756" s="22">
        <v>43908</v>
      </c>
      <c r="G4756" s="22">
        <v>47560</v>
      </c>
      <c r="H4756" s="34">
        <v>4000</v>
      </c>
    </row>
    <row r="4757" spans="2:8" s="31" customFormat="1" x14ac:dyDescent="0.2">
      <c r="B4757" s="27">
        <v>4754</v>
      </c>
      <c r="C4757" s="20" t="s">
        <v>3360</v>
      </c>
      <c r="D4757" s="20" t="s">
        <v>2</v>
      </c>
      <c r="E4757" s="20" t="s">
        <v>3361</v>
      </c>
      <c r="F4757" s="22">
        <v>43914</v>
      </c>
      <c r="G4757" s="22">
        <v>47566</v>
      </c>
      <c r="H4757" s="34">
        <v>5000</v>
      </c>
    </row>
    <row r="4758" spans="2:8" s="31" customFormat="1" x14ac:dyDescent="0.2">
      <c r="B4758" s="27">
        <v>4755</v>
      </c>
      <c r="C4758" s="20" t="s">
        <v>3392</v>
      </c>
      <c r="D4758" s="20" t="s">
        <v>2</v>
      </c>
      <c r="E4758" s="20" t="s">
        <v>3393</v>
      </c>
      <c r="F4758" s="22">
        <v>43921</v>
      </c>
      <c r="G4758" s="22">
        <v>47573</v>
      </c>
      <c r="H4758" s="34">
        <v>3703</v>
      </c>
    </row>
    <row r="4759" spans="2:8" s="31" customFormat="1" x14ac:dyDescent="0.2">
      <c r="B4759" s="27">
        <v>4756</v>
      </c>
      <c r="C4759" s="20" t="s">
        <v>3451</v>
      </c>
      <c r="D4759" s="20" t="s">
        <v>2</v>
      </c>
      <c r="E4759" s="20" t="s">
        <v>3452</v>
      </c>
      <c r="F4759" s="22">
        <v>43936</v>
      </c>
      <c r="G4759" s="22">
        <v>47588</v>
      </c>
      <c r="H4759" s="34">
        <v>2000</v>
      </c>
    </row>
    <row r="4760" spans="2:8" s="31" customFormat="1" x14ac:dyDescent="0.2">
      <c r="B4760" s="27">
        <v>4757</v>
      </c>
      <c r="C4760" s="20" t="s">
        <v>3465</v>
      </c>
      <c r="D4760" s="20" t="s">
        <v>2</v>
      </c>
      <c r="E4760" s="20" t="s">
        <v>3466</v>
      </c>
      <c r="F4760" s="22">
        <v>43943</v>
      </c>
      <c r="G4760" s="22">
        <v>47595</v>
      </c>
      <c r="H4760" s="34">
        <v>1000</v>
      </c>
    </row>
    <row r="4761" spans="2:8" s="31" customFormat="1" x14ac:dyDescent="0.2">
      <c r="B4761" s="27">
        <v>4758</v>
      </c>
      <c r="C4761" s="20" t="s">
        <v>3467</v>
      </c>
      <c r="D4761" s="20" t="s">
        <v>2</v>
      </c>
      <c r="E4761" s="20" t="s">
        <v>3468</v>
      </c>
      <c r="F4761" s="22">
        <v>43950</v>
      </c>
      <c r="G4761" s="22">
        <v>47602</v>
      </c>
      <c r="H4761" s="34">
        <v>2000</v>
      </c>
    </row>
    <row r="4762" spans="2:8" s="31" customFormat="1" x14ac:dyDescent="0.2">
      <c r="B4762" s="27">
        <v>4759</v>
      </c>
      <c r="C4762" s="20" t="s">
        <v>3485</v>
      </c>
      <c r="D4762" s="20" t="s">
        <v>2</v>
      </c>
      <c r="E4762" s="20" t="s">
        <v>3486</v>
      </c>
      <c r="F4762" s="22">
        <v>43957</v>
      </c>
      <c r="G4762" s="22">
        <v>47609</v>
      </c>
      <c r="H4762" s="34">
        <v>500</v>
      </c>
    </row>
    <row r="4763" spans="2:8" s="31" customFormat="1" x14ac:dyDescent="0.2">
      <c r="B4763" s="27">
        <v>4760</v>
      </c>
      <c r="C4763" s="20" t="s">
        <v>3631</v>
      </c>
      <c r="D4763" s="20" t="s">
        <v>2</v>
      </c>
      <c r="E4763" s="20" t="s">
        <v>3632</v>
      </c>
      <c r="F4763" s="22">
        <v>44020</v>
      </c>
      <c r="G4763" s="22">
        <v>47672</v>
      </c>
      <c r="H4763" s="34">
        <v>500</v>
      </c>
    </row>
    <row r="4764" spans="2:8" s="31" customFormat="1" x14ac:dyDescent="0.2">
      <c r="B4764" s="27">
        <v>4761</v>
      </c>
      <c r="C4764" s="20" t="s">
        <v>3675</v>
      </c>
      <c r="D4764" s="20" t="s">
        <v>2</v>
      </c>
      <c r="E4764" s="20" t="s">
        <v>3676</v>
      </c>
      <c r="F4764" s="22">
        <v>44041</v>
      </c>
      <c r="G4764" s="22">
        <v>47693</v>
      </c>
      <c r="H4764" s="34">
        <v>500</v>
      </c>
    </row>
    <row r="4765" spans="2:8" s="31" customFormat="1" x14ac:dyDescent="0.2">
      <c r="B4765" s="27">
        <v>4762</v>
      </c>
      <c r="C4765" s="20" t="s">
        <v>3755</v>
      </c>
      <c r="D4765" s="20" t="s">
        <v>2</v>
      </c>
      <c r="E4765" s="20" t="s">
        <v>3756</v>
      </c>
      <c r="F4765" s="22">
        <v>44069</v>
      </c>
      <c r="G4765" s="22">
        <v>47721</v>
      </c>
      <c r="H4765" s="34">
        <v>1000</v>
      </c>
    </row>
    <row r="4766" spans="2:8" s="31" customFormat="1" x14ac:dyDescent="0.2">
      <c r="B4766" s="27">
        <v>4763</v>
      </c>
      <c r="C4766" s="20" t="s">
        <v>3797</v>
      </c>
      <c r="D4766" s="20" t="s">
        <v>2</v>
      </c>
      <c r="E4766" s="20" t="s">
        <v>3798</v>
      </c>
      <c r="F4766" s="22">
        <v>44083</v>
      </c>
      <c r="G4766" s="22">
        <v>47735</v>
      </c>
      <c r="H4766" s="34">
        <v>1000</v>
      </c>
    </row>
    <row r="4767" spans="2:8" s="31" customFormat="1" x14ac:dyDescent="0.2">
      <c r="B4767" s="27">
        <v>4764</v>
      </c>
      <c r="C4767" s="20" t="s">
        <v>3821</v>
      </c>
      <c r="D4767" s="20" t="s">
        <v>2</v>
      </c>
      <c r="E4767" s="20" t="s">
        <v>3822</v>
      </c>
      <c r="F4767" s="22">
        <v>44090</v>
      </c>
      <c r="G4767" s="22">
        <v>47742</v>
      </c>
      <c r="H4767" s="34">
        <v>1000</v>
      </c>
    </row>
    <row r="4768" spans="2:8" s="31" customFormat="1" x14ac:dyDescent="0.2">
      <c r="B4768" s="27">
        <v>4765</v>
      </c>
      <c r="C4768" s="20" t="s">
        <v>3845</v>
      </c>
      <c r="D4768" s="20" t="s">
        <v>2</v>
      </c>
      <c r="E4768" s="20" t="s">
        <v>3846</v>
      </c>
      <c r="F4768" s="22">
        <v>44097</v>
      </c>
      <c r="G4768" s="22">
        <v>47749</v>
      </c>
      <c r="H4768" s="34">
        <v>1500</v>
      </c>
    </row>
    <row r="4769" spans="2:8" s="31" customFormat="1" x14ac:dyDescent="0.2">
      <c r="B4769" s="27">
        <v>4766</v>
      </c>
      <c r="C4769" s="20" t="s">
        <v>3862</v>
      </c>
      <c r="D4769" s="20" t="s">
        <v>2</v>
      </c>
      <c r="E4769" s="20" t="s">
        <v>3299</v>
      </c>
      <c r="F4769" s="22">
        <v>44104</v>
      </c>
      <c r="G4769" s="22">
        <v>47756</v>
      </c>
      <c r="H4769" s="34">
        <v>2500</v>
      </c>
    </row>
    <row r="4770" spans="2:8" s="31" customFormat="1" x14ac:dyDescent="0.2">
      <c r="B4770" s="27">
        <v>4767</v>
      </c>
      <c r="C4770" s="20" t="s">
        <v>3917</v>
      </c>
      <c r="D4770" s="20" t="s">
        <v>2</v>
      </c>
      <c r="E4770" s="20" t="s">
        <v>3918</v>
      </c>
      <c r="F4770" s="22">
        <v>44111</v>
      </c>
      <c r="G4770" s="22">
        <v>47763</v>
      </c>
      <c r="H4770" s="34">
        <v>1500</v>
      </c>
    </row>
    <row r="4771" spans="2:8" s="31" customFormat="1" x14ac:dyDescent="0.2">
      <c r="B4771" s="27">
        <v>4768</v>
      </c>
      <c r="C4771" s="20" t="s">
        <v>3938</v>
      </c>
      <c r="D4771" s="20" t="s">
        <v>2</v>
      </c>
      <c r="E4771" s="20" t="s">
        <v>3939</v>
      </c>
      <c r="F4771" s="22">
        <v>44118</v>
      </c>
      <c r="G4771" s="22">
        <v>47770</v>
      </c>
      <c r="H4771" s="34">
        <v>2000</v>
      </c>
    </row>
    <row r="4772" spans="2:8" s="31" customFormat="1" x14ac:dyDescent="0.2">
      <c r="B4772" s="27">
        <v>4769</v>
      </c>
      <c r="C4772" s="20" t="s">
        <v>3962</v>
      </c>
      <c r="D4772" s="20" t="s">
        <v>2</v>
      </c>
      <c r="E4772" s="20" t="s">
        <v>3963</v>
      </c>
      <c r="F4772" s="22">
        <v>44125</v>
      </c>
      <c r="G4772" s="22">
        <v>47777</v>
      </c>
      <c r="H4772" s="34">
        <v>2000</v>
      </c>
    </row>
    <row r="4773" spans="2:8" s="31" customFormat="1" x14ac:dyDescent="0.2">
      <c r="B4773" s="27">
        <v>4770</v>
      </c>
      <c r="C4773" s="20" t="s">
        <v>3990</v>
      </c>
      <c r="D4773" s="20" t="s">
        <v>2</v>
      </c>
      <c r="E4773" s="20" t="s">
        <v>3991</v>
      </c>
      <c r="F4773" s="22">
        <v>44132</v>
      </c>
      <c r="G4773" s="22">
        <v>47784</v>
      </c>
      <c r="H4773" s="34">
        <v>2500</v>
      </c>
    </row>
    <row r="4774" spans="2:8" s="31" customFormat="1" x14ac:dyDescent="0.2">
      <c r="B4774" s="27">
        <v>4771</v>
      </c>
      <c r="C4774" s="20" t="s">
        <v>4031</v>
      </c>
      <c r="D4774" s="20" t="s">
        <v>2</v>
      </c>
      <c r="E4774" s="20" t="s">
        <v>4032</v>
      </c>
      <c r="F4774" s="22">
        <v>44139</v>
      </c>
      <c r="G4774" s="22">
        <v>47791</v>
      </c>
      <c r="H4774" s="34">
        <v>1000</v>
      </c>
    </row>
    <row r="4775" spans="2:8" s="31" customFormat="1" x14ac:dyDescent="0.2">
      <c r="B4775" s="27">
        <v>4772</v>
      </c>
      <c r="C4775" s="20" t="s">
        <v>4054</v>
      </c>
      <c r="D4775" s="20" t="s">
        <v>2</v>
      </c>
      <c r="E4775" s="20" t="s">
        <v>4055</v>
      </c>
      <c r="F4775" s="22">
        <v>44146</v>
      </c>
      <c r="G4775" s="22">
        <v>47798</v>
      </c>
      <c r="H4775" s="34">
        <v>1000</v>
      </c>
    </row>
    <row r="4776" spans="2:8" s="31" customFormat="1" x14ac:dyDescent="0.2">
      <c r="B4776" s="27">
        <v>4773</v>
      </c>
      <c r="C4776" s="20" t="s">
        <v>4099</v>
      </c>
      <c r="D4776" s="20" t="s">
        <v>2</v>
      </c>
      <c r="E4776" s="20" t="s">
        <v>4100</v>
      </c>
      <c r="F4776" s="22">
        <v>44160</v>
      </c>
      <c r="G4776" s="22">
        <v>47812</v>
      </c>
      <c r="H4776" s="34">
        <v>2000</v>
      </c>
    </row>
    <row r="4777" spans="2:8" s="31" customFormat="1" x14ac:dyDescent="0.2">
      <c r="B4777" s="27">
        <v>4774</v>
      </c>
      <c r="C4777" s="20" t="s">
        <v>4155</v>
      </c>
      <c r="D4777" s="20" t="s">
        <v>2</v>
      </c>
      <c r="E4777" s="20" t="s">
        <v>4156</v>
      </c>
      <c r="F4777" s="22">
        <v>44181</v>
      </c>
      <c r="G4777" s="22">
        <v>47833</v>
      </c>
      <c r="H4777" s="34">
        <v>1000</v>
      </c>
    </row>
    <row r="4778" spans="2:8" s="31" customFormat="1" x14ac:dyDescent="0.2">
      <c r="B4778" s="27">
        <v>4775</v>
      </c>
      <c r="C4778" s="20" t="s">
        <v>4174</v>
      </c>
      <c r="D4778" s="20" t="s">
        <v>2</v>
      </c>
      <c r="E4778" s="20" t="s">
        <v>4055</v>
      </c>
      <c r="F4778" s="22">
        <v>44188</v>
      </c>
      <c r="G4778" s="22">
        <v>47840</v>
      </c>
      <c r="H4778" s="34">
        <v>3000</v>
      </c>
    </row>
    <row r="4779" spans="2:8" s="31" customFormat="1" x14ac:dyDescent="0.2">
      <c r="B4779" s="27">
        <v>4776</v>
      </c>
      <c r="C4779" s="20" t="s">
        <v>4198</v>
      </c>
      <c r="D4779" s="20" t="s">
        <v>2</v>
      </c>
      <c r="E4779" s="20" t="s">
        <v>4199</v>
      </c>
      <c r="F4779" s="22">
        <v>44195</v>
      </c>
      <c r="G4779" s="22">
        <v>47847</v>
      </c>
      <c r="H4779" s="34">
        <v>4000</v>
      </c>
    </row>
    <row r="4780" spans="2:8" s="31" customFormat="1" x14ac:dyDescent="0.2">
      <c r="B4780" s="27">
        <v>4777</v>
      </c>
      <c r="C4780" s="20" t="s">
        <v>4225</v>
      </c>
      <c r="D4780" s="20" t="s">
        <v>2</v>
      </c>
      <c r="E4780" s="20" t="s">
        <v>4226</v>
      </c>
      <c r="F4780" s="22">
        <v>44202</v>
      </c>
      <c r="G4780" s="22">
        <v>47854</v>
      </c>
      <c r="H4780" s="34">
        <v>3000</v>
      </c>
    </row>
    <row r="4781" spans="2:8" s="31" customFormat="1" x14ac:dyDescent="0.2">
      <c r="B4781" s="27">
        <v>4778</v>
      </c>
      <c r="C4781" s="20" t="s">
        <v>4245</v>
      </c>
      <c r="D4781" s="20" t="s">
        <v>2</v>
      </c>
      <c r="E4781" s="20" t="s">
        <v>4246</v>
      </c>
      <c r="F4781" s="22">
        <v>44209</v>
      </c>
      <c r="G4781" s="22">
        <v>47861</v>
      </c>
      <c r="H4781" s="34">
        <v>2500</v>
      </c>
    </row>
    <row r="4782" spans="2:8" s="31" customFormat="1" x14ac:dyDescent="0.2">
      <c r="B4782" s="27">
        <v>4779</v>
      </c>
      <c r="C4782" s="20" t="s">
        <v>4261</v>
      </c>
      <c r="D4782" s="20" t="s">
        <v>2</v>
      </c>
      <c r="E4782" s="20" t="s">
        <v>4262</v>
      </c>
      <c r="F4782" s="22">
        <v>44216</v>
      </c>
      <c r="G4782" s="22">
        <v>47868</v>
      </c>
      <c r="H4782" s="34">
        <v>3000</v>
      </c>
    </row>
    <row r="4783" spans="2:8" s="31" customFormat="1" x14ac:dyDescent="0.2">
      <c r="B4783" s="27">
        <v>4780</v>
      </c>
      <c r="C4783" s="20" t="s">
        <v>4282</v>
      </c>
      <c r="D4783" s="20" t="s">
        <v>2</v>
      </c>
      <c r="E4783" s="20" t="s">
        <v>4283</v>
      </c>
      <c r="F4783" s="22">
        <v>44223</v>
      </c>
      <c r="G4783" s="22">
        <v>47875</v>
      </c>
      <c r="H4783" s="34">
        <v>3500</v>
      </c>
    </row>
    <row r="4784" spans="2:8" s="31" customFormat="1" x14ac:dyDescent="0.2">
      <c r="B4784" s="27">
        <v>4781</v>
      </c>
      <c r="C4784" s="20" t="s">
        <v>4310</v>
      </c>
      <c r="D4784" s="20" t="s">
        <v>2</v>
      </c>
      <c r="E4784" s="20" t="s">
        <v>4311</v>
      </c>
      <c r="F4784" s="22">
        <v>44230</v>
      </c>
      <c r="G4784" s="22">
        <v>47882</v>
      </c>
      <c r="H4784" s="34">
        <v>3000</v>
      </c>
    </row>
    <row r="4785" spans="2:8" s="31" customFormat="1" x14ac:dyDescent="0.2">
      <c r="B4785" s="27">
        <v>4782</v>
      </c>
      <c r="C4785" s="20" t="s">
        <v>4332</v>
      </c>
      <c r="D4785" s="20" t="s">
        <v>2</v>
      </c>
      <c r="E4785" s="20" t="s">
        <v>4333</v>
      </c>
      <c r="F4785" s="22">
        <v>44237</v>
      </c>
      <c r="G4785" s="22">
        <v>47889</v>
      </c>
      <c r="H4785" s="34">
        <v>3000</v>
      </c>
    </row>
    <row r="4786" spans="2:8" s="31" customFormat="1" x14ac:dyDescent="0.2">
      <c r="B4786" s="27">
        <v>4783</v>
      </c>
      <c r="C4786" s="20" t="s">
        <v>4358</v>
      </c>
      <c r="D4786" s="20" t="s">
        <v>2</v>
      </c>
      <c r="E4786" s="20" t="s">
        <v>4359</v>
      </c>
      <c r="F4786" s="22">
        <v>44244</v>
      </c>
      <c r="G4786" s="22">
        <v>47896</v>
      </c>
      <c r="H4786" s="34">
        <v>4000</v>
      </c>
    </row>
    <row r="4787" spans="2:8" s="31" customFormat="1" x14ac:dyDescent="0.2">
      <c r="B4787" s="27">
        <v>4784</v>
      </c>
      <c r="C4787" s="20" t="s">
        <v>4397</v>
      </c>
      <c r="D4787" s="20" t="s">
        <v>2</v>
      </c>
      <c r="E4787" s="20" t="s">
        <v>4398</v>
      </c>
      <c r="F4787" s="22">
        <v>44251</v>
      </c>
      <c r="G4787" s="22">
        <v>47903</v>
      </c>
      <c r="H4787" s="34">
        <v>4000</v>
      </c>
    </row>
    <row r="4788" spans="2:8" s="31" customFormat="1" x14ac:dyDescent="0.2">
      <c r="B4788" s="27">
        <v>4785</v>
      </c>
      <c r="C4788" s="20" t="s">
        <v>4426</v>
      </c>
      <c r="D4788" s="20" t="s">
        <v>2</v>
      </c>
      <c r="E4788" s="20" t="s">
        <v>4427</v>
      </c>
      <c r="F4788" s="22">
        <v>44258</v>
      </c>
      <c r="G4788" s="22">
        <v>47910</v>
      </c>
      <c r="H4788" s="34">
        <v>5000</v>
      </c>
    </row>
    <row r="4789" spans="2:8" s="31" customFormat="1" x14ac:dyDescent="0.2">
      <c r="B4789" s="27">
        <v>4786</v>
      </c>
      <c r="C4789" s="20" t="s">
        <v>4456</v>
      </c>
      <c r="D4789" s="20" t="s">
        <v>2</v>
      </c>
      <c r="E4789" s="20" t="s">
        <v>4457</v>
      </c>
      <c r="F4789" s="22">
        <v>44265</v>
      </c>
      <c r="G4789" s="22">
        <v>47917</v>
      </c>
      <c r="H4789" s="34">
        <v>5500</v>
      </c>
    </row>
    <row r="4790" spans="2:8" s="31" customFormat="1" x14ac:dyDescent="0.2">
      <c r="B4790" s="27">
        <v>4787</v>
      </c>
      <c r="C4790" s="20" t="s">
        <v>4479</v>
      </c>
      <c r="D4790" s="20" t="s">
        <v>2</v>
      </c>
      <c r="E4790" s="20" t="s">
        <v>4480</v>
      </c>
      <c r="F4790" s="22">
        <v>44272</v>
      </c>
      <c r="G4790" s="22">
        <v>47924</v>
      </c>
      <c r="H4790" s="34">
        <v>5500</v>
      </c>
    </row>
    <row r="4791" spans="2:8" s="31" customFormat="1" x14ac:dyDescent="0.2">
      <c r="B4791" s="27">
        <v>4788</v>
      </c>
      <c r="C4791" s="20" t="s">
        <v>4708</v>
      </c>
      <c r="D4791" s="20" t="s">
        <v>2</v>
      </c>
      <c r="E4791" s="20" t="s">
        <v>4311</v>
      </c>
      <c r="F4791" s="22">
        <v>44370</v>
      </c>
      <c r="G4791" s="22">
        <v>48022</v>
      </c>
      <c r="H4791" s="34">
        <v>2500</v>
      </c>
    </row>
    <row r="4792" spans="2:8" s="31" customFormat="1" x14ac:dyDescent="0.2">
      <c r="B4792" s="27">
        <v>4789</v>
      </c>
      <c r="C4792" s="20" t="s">
        <v>4739</v>
      </c>
      <c r="D4792" s="20" t="s">
        <v>2</v>
      </c>
      <c r="E4792" s="20" t="s">
        <v>4333</v>
      </c>
      <c r="F4792" s="22">
        <v>44377</v>
      </c>
      <c r="G4792" s="22">
        <v>48029</v>
      </c>
      <c r="H4792" s="34">
        <v>2500</v>
      </c>
    </row>
    <row r="4793" spans="2:8" s="31" customFormat="1" x14ac:dyDescent="0.2">
      <c r="B4793" s="27">
        <v>4790</v>
      </c>
      <c r="C4793" s="20" t="s">
        <v>4792</v>
      </c>
      <c r="D4793" s="20" t="s">
        <v>2</v>
      </c>
      <c r="E4793" s="20" t="s">
        <v>4793</v>
      </c>
      <c r="F4793" s="22">
        <v>44391</v>
      </c>
      <c r="G4793" s="22">
        <v>48043</v>
      </c>
      <c r="H4793" s="34">
        <v>2500</v>
      </c>
    </row>
    <row r="4794" spans="2:8" s="31" customFormat="1" x14ac:dyDescent="0.2">
      <c r="B4794" s="27">
        <v>4791</v>
      </c>
      <c r="C4794" s="20" t="s">
        <v>4806</v>
      </c>
      <c r="D4794" s="20" t="s">
        <v>2</v>
      </c>
      <c r="E4794" s="20" t="s">
        <v>4807</v>
      </c>
      <c r="F4794" s="22">
        <v>44397</v>
      </c>
      <c r="G4794" s="22">
        <v>48049</v>
      </c>
      <c r="H4794" s="34">
        <v>2500</v>
      </c>
    </row>
    <row r="4795" spans="2:8" s="31" customFormat="1" x14ac:dyDescent="0.2">
      <c r="B4795" s="27">
        <v>4792</v>
      </c>
      <c r="C4795" s="20" t="s">
        <v>4809</v>
      </c>
      <c r="D4795" s="20" t="s">
        <v>2</v>
      </c>
      <c r="E4795" s="20" t="s">
        <v>4793</v>
      </c>
      <c r="F4795" s="22">
        <v>44405</v>
      </c>
      <c r="G4795" s="22">
        <v>48057</v>
      </c>
      <c r="H4795" s="34">
        <v>2500</v>
      </c>
    </row>
    <row r="4796" spans="2:8" s="31" customFormat="1" x14ac:dyDescent="0.2">
      <c r="B4796" s="27">
        <v>4793</v>
      </c>
      <c r="C4796" s="20" t="s">
        <v>4839</v>
      </c>
      <c r="D4796" s="20" t="s">
        <v>2</v>
      </c>
      <c r="E4796" s="20" t="s">
        <v>4840</v>
      </c>
      <c r="F4796" s="22">
        <v>44419</v>
      </c>
      <c r="G4796" s="22">
        <v>48071</v>
      </c>
      <c r="H4796" s="34">
        <v>2500</v>
      </c>
    </row>
    <row r="4797" spans="2:8" s="31" customFormat="1" x14ac:dyDescent="0.2">
      <c r="B4797" s="27">
        <v>4794</v>
      </c>
      <c r="C4797" s="20" t="s">
        <v>4853</v>
      </c>
      <c r="D4797" s="20" t="s">
        <v>2</v>
      </c>
      <c r="E4797" s="20" t="s">
        <v>4854</v>
      </c>
      <c r="F4797" s="22">
        <v>44426</v>
      </c>
      <c r="G4797" s="22">
        <v>48078</v>
      </c>
      <c r="H4797" s="34">
        <v>2500</v>
      </c>
    </row>
    <row r="4798" spans="2:8" s="31" customFormat="1" x14ac:dyDescent="0.2">
      <c r="B4798" s="27">
        <v>4795</v>
      </c>
      <c r="C4798" s="20" t="s">
        <v>4865</v>
      </c>
      <c r="D4798" s="20" t="s">
        <v>2</v>
      </c>
      <c r="E4798" s="20" t="s">
        <v>4866</v>
      </c>
      <c r="F4798" s="22">
        <v>44433</v>
      </c>
      <c r="G4798" s="22">
        <v>48085</v>
      </c>
      <c r="H4798" s="34">
        <v>2500</v>
      </c>
    </row>
    <row r="4799" spans="2:8" s="31" customFormat="1" x14ac:dyDescent="0.2">
      <c r="B4799" s="27">
        <v>4796</v>
      </c>
      <c r="C4799" s="20" t="s">
        <v>4907</v>
      </c>
      <c r="D4799" s="20" t="s">
        <v>2</v>
      </c>
      <c r="E4799" s="20" t="s">
        <v>4908</v>
      </c>
      <c r="F4799" s="22">
        <v>44447</v>
      </c>
      <c r="G4799" s="22">
        <v>48099</v>
      </c>
      <c r="H4799" s="34">
        <v>2500</v>
      </c>
    </row>
    <row r="4800" spans="2:8" s="31" customFormat="1" x14ac:dyDescent="0.2">
      <c r="B4800" s="27">
        <v>4797</v>
      </c>
      <c r="C4800" s="20" t="s">
        <v>4931</v>
      </c>
      <c r="D4800" s="20" t="s">
        <v>2</v>
      </c>
      <c r="E4800" s="20" t="s">
        <v>4932</v>
      </c>
      <c r="F4800" s="22">
        <v>44454</v>
      </c>
      <c r="G4800" s="22">
        <v>48106</v>
      </c>
      <c r="H4800" s="34">
        <v>2500</v>
      </c>
    </row>
    <row r="4801" spans="2:8" s="31" customFormat="1" x14ac:dyDescent="0.2">
      <c r="B4801" s="27">
        <v>4798</v>
      </c>
      <c r="C4801" s="20" t="s">
        <v>4975</v>
      </c>
      <c r="D4801" s="20" t="s">
        <v>2</v>
      </c>
      <c r="E4801" s="20" t="s">
        <v>4976</v>
      </c>
      <c r="F4801" s="22">
        <v>44468</v>
      </c>
      <c r="G4801" s="22">
        <v>48120</v>
      </c>
      <c r="H4801" s="34">
        <v>2500</v>
      </c>
    </row>
    <row r="4802" spans="2:8" s="31" customFormat="1" x14ac:dyDescent="0.2">
      <c r="B4802" s="27">
        <v>4799</v>
      </c>
      <c r="C4802" s="20" t="s">
        <v>5008</v>
      </c>
      <c r="D4802" s="20" t="s">
        <v>2</v>
      </c>
      <c r="E4802" s="20" t="s">
        <v>5009</v>
      </c>
      <c r="F4802" s="22">
        <v>44475</v>
      </c>
      <c r="G4802" s="22">
        <v>48127</v>
      </c>
      <c r="H4802" s="34">
        <v>2500</v>
      </c>
    </row>
    <row r="4803" spans="2:8" s="31" customFormat="1" x14ac:dyDescent="0.2">
      <c r="B4803" s="27">
        <v>4800</v>
      </c>
      <c r="C4803" s="20" t="s">
        <v>5026</v>
      </c>
      <c r="D4803" s="20" t="s">
        <v>2</v>
      </c>
      <c r="E4803" s="20" t="s">
        <v>4854</v>
      </c>
      <c r="F4803" s="22">
        <v>44482</v>
      </c>
      <c r="G4803" s="22">
        <v>48134</v>
      </c>
      <c r="H4803" s="34">
        <v>2500</v>
      </c>
    </row>
    <row r="4804" spans="2:8" s="31" customFormat="1" x14ac:dyDescent="0.2">
      <c r="B4804" s="27">
        <v>4801</v>
      </c>
      <c r="C4804" s="20" t="s">
        <v>5053</v>
      </c>
      <c r="D4804" s="20" t="s">
        <v>2</v>
      </c>
      <c r="E4804" s="20" t="s">
        <v>4793</v>
      </c>
      <c r="F4804" s="22">
        <v>44496</v>
      </c>
      <c r="G4804" s="22">
        <v>48148</v>
      </c>
      <c r="H4804" s="34">
        <v>2500</v>
      </c>
    </row>
    <row r="4805" spans="2:8" s="31" customFormat="1" x14ac:dyDescent="0.2">
      <c r="B4805" s="27">
        <v>4802</v>
      </c>
      <c r="C4805" s="20" t="s">
        <v>5080</v>
      </c>
      <c r="D4805" s="20" t="s">
        <v>2</v>
      </c>
      <c r="E4805" s="20" t="s">
        <v>5081</v>
      </c>
      <c r="F4805" s="22">
        <v>44510</v>
      </c>
      <c r="G4805" s="22">
        <v>48162</v>
      </c>
      <c r="H4805" s="34">
        <v>2500</v>
      </c>
    </row>
    <row r="4806" spans="2:8" s="31" customFormat="1" x14ac:dyDescent="0.2">
      <c r="B4806" s="27">
        <v>4803</v>
      </c>
      <c r="C4806" s="20" t="s">
        <v>5090</v>
      </c>
      <c r="D4806" s="20" t="s">
        <v>2</v>
      </c>
      <c r="E4806" s="20" t="s">
        <v>5081</v>
      </c>
      <c r="F4806" s="22">
        <v>44517</v>
      </c>
      <c r="G4806" s="22">
        <v>48169</v>
      </c>
      <c r="H4806" s="34">
        <v>2500</v>
      </c>
    </row>
    <row r="4807" spans="2:8" s="31" customFormat="1" x14ac:dyDescent="0.2">
      <c r="B4807" s="27">
        <v>4804</v>
      </c>
      <c r="C4807" s="20" t="s">
        <v>5157</v>
      </c>
      <c r="D4807" s="20" t="s">
        <v>2</v>
      </c>
      <c r="E4807" s="20" t="s">
        <v>5158</v>
      </c>
      <c r="F4807" s="22">
        <v>44552</v>
      </c>
      <c r="G4807" s="22">
        <v>48204</v>
      </c>
      <c r="H4807" s="34">
        <v>2500</v>
      </c>
    </row>
    <row r="4808" spans="2:8" s="31" customFormat="1" x14ac:dyDescent="0.2">
      <c r="B4808" s="27">
        <v>4805</v>
      </c>
      <c r="C4808" s="20" t="s">
        <v>5188</v>
      </c>
      <c r="D4808" s="20" t="s">
        <v>2</v>
      </c>
      <c r="E4808" s="20" t="s">
        <v>5189</v>
      </c>
      <c r="F4808" s="22">
        <v>44559</v>
      </c>
      <c r="G4808" s="22">
        <v>48211</v>
      </c>
      <c r="H4808" s="34">
        <v>2500</v>
      </c>
    </row>
    <row r="4809" spans="2:8" s="31" customFormat="1" x14ac:dyDescent="0.2">
      <c r="B4809" s="27">
        <v>4806</v>
      </c>
      <c r="C4809" s="20" t="s">
        <v>5215</v>
      </c>
      <c r="D4809" s="20" t="s">
        <v>2</v>
      </c>
      <c r="E4809" s="20" t="s">
        <v>5216</v>
      </c>
      <c r="F4809" s="22">
        <v>44566</v>
      </c>
      <c r="G4809" s="22">
        <v>48218</v>
      </c>
      <c r="H4809" s="34">
        <v>2500</v>
      </c>
    </row>
    <row r="4810" spans="2:8" s="31" customFormat="1" x14ac:dyDescent="0.2">
      <c r="B4810" s="27">
        <v>4807</v>
      </c>
      <c r="C4810" s="20" t="s">
        <v>5239</v>
      </c>
      <c r="D4810" s="20" t="s">
        <v>2</v>
      </c>
      <c r="E4810" s="20" t="s">
        <v>5240</v>
      </c>
      <c r="F4810" s="22">
        <v>44573</v>
      </c>
      <c r="G4810" s="22">
        <v>48225</v>
      </c>
      <c r="H4810" s="34">
        <v>2000</v>
      </c>
    </row>
    <row r="4811" spans="2:8" s="31" customFormat="1" x14ac:dyDescent="0.2">
      <c r="B4811" s="27">
        <v>4808</v>
      </c>
      <c r="C4811" s="20" t="s">
        <v>5259</v>
      </c>
      <c r="D4811" s="20" t="s">
        <v>2</v>
      </c>
      <c r="E4811" s="20" t="s">
        <v>5260</v>
      </c>
      <c r="F4811" s="22">
        <v>44580</v>
      </c>
      <c r="G4811" s="22">
        <v>48232</v>
      </c>
      <c r="H4811" s="34">
        <v>3000</v>
      </c>
    </row>
    <row r="4812" spans="2:8" s="31" customFormat="1" x14ac:dyDescent="0.2">
      <c r="B4812" s="27">
        <v>4809</v>
      </c>
      <c r="C4812" s="20" t="s">
        <v>5281</v>
      </c>
      <c r="D4812" s="20" t="s">
        <v>2</v>
      </c>
      <c r="E4812" s="20" t="s">
        <v>5282</v>
      </c>
      <c r="F4812" s="22">
        <v>44586</v>
      </c>
      <c r="G4812" s="22">
        <v>48238</v>
      </c>
      <c r="H4812" s="34">
        <v>5000</v>
      </c>
    </row>
    <row r="4813" spans="2:8" s="31" customFormat="1" x14ac:dyDescent="0.2">
      <c r="B4813" s="27">
        <v>4810</v>
      </c>
      <c r="C4813" s="20" t="s">
        <v>7885</v>
      </c>
      <c r="D4813" s="20" t="s">
        <v>2</v>
      </c>
      <c r="E4813" s="20" t="s">
        <v>7886</v>
      </c>
      <c r="F4813" s="22">
        <v>45371</v>
      </c>
      <c r="G4813" s="22">
        <v>48293</v>
      </c>
      <c r="H4813" s="34">
        <v>3000</v>
      </c>
    </row>
    <row r="4814" spans="2:8" s="31" customFormat="1" x14ac:dyDescent="0.2">
      <c r="B4814" s="27">
        <v>4811</v>
      </c>
      <c r="C4814" s="20" t="s">
        <v>5485</v>
      </c>
      <c r="D4814" s="20" t="s">
        <v>2</v>
      </c>
      <c r="E4814" s="20" t="s">
        <v>5486</v>
      </c>
      <c r="F4814" s="22">
        <v>44650</v>
      </c>
      <c r="G4814" s="22">
        <v>48303</v>
      </c>
      <c r="H4814" s="34">
        <v>1500</v>
      </c>
    </row>
    <row r="4815" spans="2:8" s="31" customFormat="1" x14ac:dyDescent="0.2">
      <c r="B4815" s="27">
        <v>4812</v>
      </c>
      <c r="C4815" s="20" t="s">
        <v>9447</v>
      </c>
      <c r="D4815" s="20" t="s">
        <v>2</v>
      </c>
      <c r="E4815" s="20" t="s">
        <v>9448</v>
      </c>
      <c r="F4815" s="22">
        <v>45777</v>
      </c>
      <c r="G4815" s="22">
        <v>48334</v>
      </c>
      <c r="H4815" s="34">
        <v>3000</v>
      </c>
    </row>
    <row r="4816" spans="2:8" s="31" customFormat="1" x14ac:dyDescent="0.2">
      <c r="B4816" s="27">
        <v>4813</v>
      </c>
      <c r="C4816" s="20" t="s">
        <v>9521</v>
      </c>
      <c r="D4816" s="20" t="s">
        <v>2</v>
      </c>
      <c r="E4816" s="20" t="s">
        <v>9522</v>
      </c>
      <c r="F4816" s="22">
        <v>45798</v>
      </c>
      <c r="G4816" s="22">
        <v>48355</v>
      </c>
      <c r="H4816" s="34">
        <v>3000</v>
      </c>
    </row>
    <row r="4817" spans="2:8" s="31" customFormat="1" x14ac:dyDescent="0.2">
      <c r="B4817" s="27">
        <v>4814</v>
      </c>
      <c r="C4817" s="20" t="s">
        <v>5823</v>
      </c>
      <c r="D4817" s="20" t="s">
        <v>2</v>
      </c>
      <c r="E4817" s="20" t="s">
        <v>5824</v>
      </c>
      <c r="F4817" s="22">
        <v>44797</v>
      </c>
      <c r="G4817" s="22">
        <v>48450</v>
      </c>
      <c r="H4817" s="34">
        <v>2500</v>
      </c>
    </row>
    <row r="4818" spans="2:8" s="31" customFormat="1" x14ac:dyDescent="0.2">
      <c r="B4818" s="27">
        <v>4815</v>
      </c>
      <c r="C4818" s="20" t="s">
        <v>5924</v>
      </c>
      <c r="D4818" s="20" t="s">
        <v>2</v>
      </c>
      <c r="E4818" s="20" t="s">
        <v>5925</v>
      </c>
      <c r="F4818" s="22">
        <v>44832</v>
      </c>
      <c r="G4818" s="22">
        <v>48485</v>
      </c>
      <c r="H4818" s="34">
        <v>2500</v>
      </c>
    </row>
    <row r="4819" spans="2:8" s="31" customFormat="1" x14ac:dyDescent="0.2">
      <c r="B4819" s="27">
        <v>4816</v>
      </c>
      <c r="C4819" s="20" t="s">
        <v>5956</v>
      </c>
      <c r="D4819" s="20" t="s">
        <v>2</v>
      </c>
      <c r="E4819" s="20" t="s">
        <v>5957</v>
      </c>
      <c r="F4819" s="22">
        <v>44838</v>
      </c>
      <c r="G4819" s="22">
        <v>48491</v>
      </c>
      <c r="H4819" s="34">
        <v>2500</v>
      </c>
    </row>
    <row r="4820" spans="2:8" s="31" customFormat="1" x14ac:dyDescent="0.2">
      <c r="B4820" s="27">
        <v>4817</v>
      </c>
      <c r="C4820" s="20" t="s">
        <v>8628</v>
      </c>
      <c r="D4820" s="20" t="s">
        <v>2</v>
      </c>
      <c r="E4820" s="20" t="s">
        <v>8629</v>
      </c>
      <c r="F4820" s="22">
        <v>45581</v>
      </c>
      <c r="G4820" s="22">
        <v>48503</v>
      </c>
      <c r="H4820" s="34">
        <v>3000</v>
      </c>
    </row>
    <row r="4821" spans="2:8" s="31" customFormat="1" x14ac:dyDescent="0.2">
      <c r="B4821" s="27">
        <v>4818</v>
      </c>
      <c r="C4821" s="21" t="s">
        <v>10159</v>
      </c>
      <c r="D4821" s="21" t="s">
        <v>2</v>
      </c>
      <c r="E4821" s="21" t="s">
        <v>10160</v>
      </c>
      <c r="F4821" s="23">
        <v>45973</v>
      </c>
      <c r="G4821" s="23">
        <v>48530</v>
      </c>
      <c r="H4821" s="35">
        <v>1500</v>
      </c>
    </row>
    <row r="4822" spans="2:8" s="31" customFormat="1" x14ac:dyDescent="0.2">
      <c r="B4822" s="27">
        <v>4819</v>
      </c>
      <c r="C4822" s="20" t="s">
        <v>8699</v>
      </c>
      <c r="D4822" s="20" t="s">
        <v>2</v>
      </c>
      <c r="E4822" s="20" t="s">
        <v>8700</v>
      </c>
      <c r="F4822" s="22">
        <v>45617</v>
      </c>
      <c r="G4822" s="22">
        <v>48539</v>
      </c>
      <c r="H4822" s="34">
        <v>3000</v>
      </c>
    </row>
    <row r="4823" spans="2:8" s="31" customFormat="1" x14ac:dyDescent="0.2">
      <c r="B4823" s="27">
        <v>4820</v>
      </c>
      <c r="C4823" s="20" t="s">
        <v>6373</v>
      </c>
      <c r="D4823" s="20" t="s">
        <v>2</v>
      </c>
      <c r="E4823" s="20" t="s">
        <v>6374</v>
      </c>
      <c r="F4823" s="22">
        <v>44972</v>
      </c>
      <c r="G4823" s="22">
        <v>48625</v>
      </c>
      <c r="H4823" s="34">
        <v>2000</v>
      </c>
    </row>
    <row r="4824" spans="2:8" s="31" customFormat="1" x14ac:dyDescent="0.2">
      <c r="B4824" s="27">
        <v>4821</v>
      </c>
      <c r="C4824" s="20" t="s">
        <v>6394</v>
      </c>
      <c r="D4824" s="20" t="s">
        <v>2</v>
      </c>
      <c r="E4824" s="20" t="s">
        <v>6374</v>
      </c>
      <c r="F4824" s="22">
        <v>44979</v>
      </c>
      <c r="G4824" s="22">
        <v>48632</v>
      </c>
      <c r="H4824" s="34">
        <v>3500</v>
      </c>
    </row>
    <row r="4825" spans="2:8" s="31" customFormat="1" x14ac:dyDescent="0.2">
      <c r="B4825" s="27">
        <v>4822</v>
      </c>
      <c r="C4825" s="20" t="s">
        <v>6488</v>
      </c>
      <c r="D4825" s="20" t="s">
        <v>2</v>
      </c>
      <c r="E4825" s="20" t="s">
        <v>6489</v>
      </c>
      <c r="F4825" s="22">
        <v>45000</v>
      </c>
      <c r="G4825" s="22">
        <v>48653</v>
      </c>
      <c r="H4825" s="34">
        <v>3000</v>
      </c>
    </row>
    <row r="4826" spans="2:8" s="31" customFormat="1" x14ac:dyDescent="0.2">
      <c r="B4826" s="27">
        <v>4823</v>
      </c>
      <c r="C4826" s="20" t="s">
        <v>9281</v>
      </c>
      <c r="D4826" s="20" t="s">
        <v>2</v>
      </c>
      <c r="E4826" s="20" t="s">
        <v>9282</v>
      </c>
      <c r="F4826" s="22">
        <v>45735</v>
      </c>
      <c r="G4826" s="22">
        <v>48657</v>
      </c>
      <c r="H4826" s="34">
        <v>1000</v>
      </c>
    </row>
    <row r="4827" spans="2:8" s="31" customFormat="1" x14ac:dyDescent="0.2">
      <c r="B4827" s="27">
        <v>4824</v>
      </c>
      <c r="C4827" s="20" t="s">
        <v>6573</v>
      </c>
      <c r="D4827" s="20" t="s">
        <v>2</v>
      </c>
      <c r="E4827" s="20" t="s">
        <v>6574</v>
      </c>
      <c r="F4827" s="22">
        <v>45014</v>
      </c>
      <c r="G4827" s="22">
        <v>48667</v>
      </c>
      <c r="H4827" s="34">
        <v>3000</v>
      </c>
    </row>
    <row r="4828" spans="2:8" s="31" customFormat="1" x14ac:dyDescent="0.2">
      <c r="B4828" s="27">
        <v>4825</v>
      </c>
      <c r="C4828" s="20" t="s">
        <v>6630</v>
      </c>
      <c r="D4828" s="20" t="s">
        <v>2</v>
      </c>
      <c r="E4828" s="20" t="s">
        <v>6631</v>
      </c>
      <c r="F4828" s="22">
        <v>45049</v>
      </c>
      <c r="G4828" s="22">
        <v>48702</v>
      </c>
      <c r="H4828" s="34">
        <v>2000</v>
      </c>
    </row>
    <row r="4829" spans="2:8" s="31" customFormat="1" x14ac:dyDescent="0.2">
      <c r="B4829" s="27">
        <v>4826</v>
      </c>
      <c r="C4829" s="20" t="s">
        <v>6692</v>
      </c>
      <c r="D4829" s="20" t="s">
        <v>2</v>
      </c>
      <c r="E4829" s="20" t="s">
        <v>6693</v>
      </c>
      <c r="F4829" s="22">
        <v>45070</v>
      </c>
      <c r="G4829" s="22">
        <v>48723</v>
      </c>
      <c r="H4829" s="34">
        <v>2000</v>
      </c>
    </row>
    <row r="4830" spans="2:8" s="31" customFormat="1" x14ac:dyDescent="0.2">
      <c r="B4830" s="27">
        <v>4827</v>
      </c>
      <c r="C4830" s="21" t="s">
        <v>9742</v>
      </c>
      <c r="D4830" s="21" t="s">
        <v>2</v>
      </c>
      <c r="E4830" s="21" t="s">
        <v>9743</v>
      </c>
      <c r="F4830" s="22">
        <v>45854</v>
      </c>
      <c r="G4830" s="22">
        <v>48776</v>
      </c>
      <c r="H4830" s="35">
        <v>3000</v>
      </c>
    </row>
    <row r="4831" spans="2:8" s="31" customFormat="1" x14ac:dyDescent="0.2">
      <c r="B4831" s="27">
        <v>4828</v>
      </c>
      <c r="C4831" s="20" t="s">
        <v>6915</v>
      </c>
      <c r="D4831" s="20" t="s">
        <v>2</v>
      </c>
      <c r="E4831" s="20" t="s">
        <v>6916</v>
      </c>
      <c r="F4831" s="22">
        <v>45133</v>
      </c>
      <c r="G4831" s="22">
        <v>48786</v>
      </c>
      <c r="H4831" s="34">
        <v>3000</v>
      </c>
    </row>
    <row r="4832" spans="2:8" s="31" customFormat="1" x14ac:dyDescent="0.2">
      <c r="B4832" s="27">
        <v>4829</v>
      </c>
      <c r="C4832" s="21" t="s">
        <v>9844</v>
      </c>
      <c r="D4832" s="21" t="s">
        <v>2</v>
      </c>
      <c r="E4832" s="21" t="s">
        <v>9845</v>
      </c>
      <c r="F4832" s="23">
        <v>45889</v>
      </c>
      <c r="G4832" s="23">
        <v>48811</v>
      </c>
      <c r="H4832" s="35">
        <v>3000</v>
      </c>
    </row>
    <row r="4833" spans="2:8" s="31" customFormat="1" x14ac:dyDescent="0.2">
      <c r="B4833" s="27">
        <v>4830</v>
      </c>
      <c r="C4833" s="21" t="s">
        <v>10087</v>
      </c>
      <c r="D4833" s="21" t="s">
        <v>2</v>
      </c>
      <c r="E4833" s="21" t="s">
        <v>9845</v>
      </c>
      <c r="F4833" s="23">
        <v>45945</v>
      </c>
      <c r="G4833" s="23">
        <v>48867</v>
      </c>
      <c r="H4833" s="35">
        <v>2000</v>
      </c>
    </row>
    <row r="4834" spans="2:8" s="31" customFormat="1" x14ac:dyDescent="0.2">
      <c r="B4834" s="27">
        <v>4831</v>
      </c>
      <c r="C4834" s="20" t="s">
        <v>7216</v>
      </c>
      <c r="D4834" s="20" t="s">
        <v>2</v>
      </c>
      <c r="E4834" s="20" t="s">
        <v>7217</v>
      </c>
      <c r="F4834" s="22">
        <v>45224</v>
      </c>
      <c r="G4834" s="22">
        <v>48877</v>
      </c>
      <c r="H4834" s="34">
        <v>3000</v>
      </c>
    </row>
    <row r="4835" spans="2:8" s="31" customFormat="1" x14ac:dyDescent="0.2">
      <c r="B4835" s="27">
        <v>4832</v>
      </c>
      <c r="C4835" s="20" t="s">
        <v>7259</v>
      </c>
      <c r="D4835" s="20" t="s">
        <v>2</v>
      </c>
      <c r="E4835" s="20" t="s">
        <v>7260</v>
      </c>
      <c r="F4835" s="22">
        <v>45231</v>
      </c>
      <c r="G4835" s="22">
        <v>48884</v>
      </c>
      <c r="H4835" s="34">
        <v>2000</v>
      </c>
    </row>
    <row r="4836" spans="2:8" s="31" customFormat="1" x14ac:dyDescent="0.2">
      <c r="B4836" s="27">
        <v>4833</v>
      </c>
      <c r="C4836" s="20" t="s">
        <v>7286</v>
      </c>
      <c r="D4836" s="20" t="s">
        <v>2</v>
      </c>
      <c r="E4836" s="20" t="s">
        <v>6489</v>
      </c>
      <c r="F4836" s="22">
        <v>45238</v>
      </c>
      <c r="G4836" s="22">
        <v>48891</v>
      </c>
      <c r="H4836" s="34">
        <v>2500</v>
      </c>
    </row>
    <row r="4837" spans="2:8" s="31" customFormat="1" x14ac:dyDescent="0.2">
      <c r="B4837" s="27">
        <v>4834</v>
      </c>
      <c r="C4837" s="21" t="s">
        <v>10185</v>
      </c>
      <c r="D4837" s="21" t="s">
        <v>2</v>
      </c>
      <c r="E4837" s="21" t="s">
        <v>9845</v>
      </c>
      <c r="F4837" s="23">
        <v>45980</v>
      </c>
      <c r="G4837" s="23">
        <v>48902</v>
      </c>
      <c r="H4837" s="35">
        <v>1500</v>
      </c>
    </row>
    <row r="4838" spans="2:8" s="31" customFormat="1" x14ac:dyDescent="0.2">
      <c r="B4838" s="27">
        <v>4835</v>
      </c>
      <c r="C4838" s="20" t="s">
        <v>7361</v>
      </c>
      <c r="D4838" s="20" t="s">
        <v>2</v>
      </c>
      <c r="E4838" s="20" t="s">
        <v>7362</v>
      </c>
      <c r="F4838" s="22">
        <v>45259</v>
      </c>
      <c r="G4838" s="22">
        <v>48912</v>
      </c>
      <c r="H4838" s="34">
        <v>2000</v>
      </c>
    </row>
    <row r="4839" spans="2:8" s="31" customFormat="1" x14ac:dyDescent="0.2">
      <c r="B4839" s="27">
        <v>4836</v>
      </c>
      <c r="C4839" s="21" t="s">
        <v>10292</v>
      </c>
      <c r="D4839" s="21" t="s">
        <v>2</v>
      </c>
      <c r="E4839" s="21" t="s">
        <v>10293</v>
      </c>
      <c r="F4839" s="23">
        <v>46001</v>
      </c>
      <c r="G4839" s="23">
        <v>48923</v>
      </c>
      <c r="H4839" s="35">
        <f>535.092+500+500+500</f>
        <v>2035.0920000000001</v>
      </c>
    </row>
    <row r="4840" spans="2:8" s="31" customFormat="1" x14ac:dyDescent="0.2">
      <c r="B4840" s="27">
        <v>4837</v>
      </c>
      <c r="C4840" s="20" t="s">
        <v>7431</v>
      </c>
      <c r="D4840" s="20" t="s">
        <v>2</v>
      </c>
      <c r="E4840" s="20" t="s">
        <v>7432</v>
      </c>
      <c r="F4840" s="22">
        <v>45280</v>
      </c>
      <c r="G4840" s="22">
        <v>48933</v>
      </c>
      <c r="H4840" s="34">
        <v>2000</v>
      </c>
    </row>
    <row r="4841" spans="2:8" s="31" customFormat="1" x14ac:dyDescent="0.2">
      <c r="B4841" s="27">
        <v>4838</v>
      </c>
      <c r="C4841" s="20" t="s">
        <v>7455</v>
      </c>
      <c r="D4841" s="20" t="s">
        <v>2</v>
      </c>
      <c r="E4841" s="20" t="s">
        <v>7456</v>
      </c>
      <c r="F4841" s="22">
        <v>45287</v>
      </c>
      <c r="G4841" s="22">
        <v>48940</v>
      </c>
      <c r="H4841" s="34">
        <v>2000</v>
      </c>
    </row>
    <row r="4842" spans="2:8" s="31" customFormat="1" x14ac:dyDescent="0.2">
      <c r="B4842" s="27">
        <v>4839</v>
      </c>
      <c r="C4842" s="20" t="s">
        <v>7647</v>
      </c>
      <c r="D4842" s="20" t="s">
        <v>2</v>
      </c>
      <c r="E4842" s="20" t="s">
        <v>6983</v>
      </c>
      <c r="F4842" s="22">
        <v>45329</v>
      </c>
      <c r="G4842" s="22">
        <v>48982</v>
      </c>
      <c r="H4842" s="34">
        <v>3000</v>
      </c>
    </row>
    <row r="4843" spans="2:8" s="31" customFormat="1" x14ac:dyDescent="0.2">
      <c r="B4843" s="27">
        <v>4840</v>
      </c>
      <c r="C4843" s="20" t="s">
        <v>7715</v>
      </c>
      <c r="D4843" s="20" t="s">
        <v>2</v>
      </c>
      <c r="E4843" s="20" t="s">
        <v>7716</v>
      </c>
      <c r="F4843" s="22">
        <v>45343</v>
      </c>
      <c r="G4843" s="22">
        <v>48996</v>
      </c>
      <c r="H4843" s="34">
        <v>3000</v>
      </c>
    </row>
    <row r="4844" spans="2:8" s="31" customFormat="1" x14ac:dyDescent="0.2">
      <c r="B4844" s="27">
        <v>4841</v>
      </c>
      <c r="C4844" s="20" t="s">
        <v>7747</v>
      </c>
      <c r="D4844" s="20" t="s">
        <v>2</v>
      </c>
      <c r="E4844" s="20" t="s">
        <v>7748</v>
      </c>
      <c r="F4844" s="22">
        <v>45350</v>
      </c>
      <c r="G4844" s="22">
        <v>49003</v>
      </c>
      <c r="H4844" s="34">
        <v>2450</v>
      </c>
    </row>
    <row r="4845" spans="2:8" s="31" customFormat="1" x14ac:dyDescent="0.2">
      <c r="B4845" s="27">
        <v>4842</v>
      </c>
      <c r="C4845" s="20" t="s">
        <v>7833</v>
      </c>
      <c r="D4845" s="20" t="s">
        <v>2</v>
      </c>
      <c r="E4845" s="20" t="s">
        <v>7834</v>
      </c>
      <c r="F4845" s="22">
        <v>45364</v>
      </c>
      <c r="G4845" s="22">
        <v>49016</v>
      </c>
      <c r="H4845" s="34">
        <v>2000</v>
      </c>
    </row>
    <row r="4846" spans="2:8" s="31" customFormat="1" x14ac:dyDescent="0.2">
      <c r="B4846" s="27">
        <v>4843</v>
      </c>
      <c r="C4846" s="20" t="s">
        <v>6575</v>
      </c>
      <c r="D4846" s="20" t="s">
        <v>2</v>
      </c>
      <c r="E4846" s="20" t="s">
        <v>5987</v>
      </c>
      <c r="F4846" s="22">
        <v>45014</v>
      </c>
      <c r="G4846" s="22">
        <v>49032</v>
      </c>
      <c r="H4846" s="34">
        <v>2612</v>
      </c>
    </row>
    <row r="4847" spans="2:8" s="31" customFormat="1" x14ac:dyDescent="0.2">
      <c r="B4847" s="27">
        <v>4844</v>
      </c>
      <c r="C4847" s="20" t="s">
        <v>5487</v>
      </c>
      <c r="D4847" s="20" t="s">
        <v>2</v>
      </c>
      <c r="E4847" s="20" t="s">
        <v>5488</v>
      </c>
      <c r="F4847" s="22">
        <v>44650</v>
      </c>
      <c r="G4847" s="22">
        <v>49033</v>
      </c>
      <c r="H4847" s="34">
        <v>1500</v>
      </c>
    </row>
    <row r="4848" spans="2:8" s="31" customFormat="1" x14ac:dyDescent="0.2">
      <c r="B4848" s="27">
        <v>4845</v>
      </c>
      <c r="C4848" s="20" t="s">
        <v>6790</v>
      </c>
      <c r="D4848" s="20" t="s">
        <v>2</v>
      </c>
      <c r="E4848" s="20" t="s">
        <v>6791</v>
      </c>
      <c r="F4848" s="22">
        <v>45091</v>
      </c>
      <c r="G4848" s="22">
        <v>49109</v>
      </c>
      <c r="H4848" s="34">
        <v>2500</v>
      </c>
    </row>
    <row r="4849" spans="2:8" s="31" customFormat="1" x14ac:dyDescent="0.2">
      <c r="B4849" s="27">
        <v>4846</v>
      </c>
      <c r="C4849" s="20" t="s">
        <v>6982</v>
      </c>
      <c r="D4849" s="20" t="s">
        <v>2</v>
      </c>
      <c r="E4849" s="20" t="s">
        <v>6983</v>
      </c>
      <c r="F4849" s="22">
        <v>45161</v>
      </c>
      <c r="G4849" s="22">
        <v>49179</v>
      </c>
      <c r="H4849" s="34">
        <v>3000</v>
      </c>
    </row>
    <row r="4850" spans="2:8" s="31" customFormat="1" x14ac:dyDescent="0.2">
      <c r="B4850" s="27">
        <v>4847</v>
      </c>
      <c r="C4850" s="20" t="s">
        <v>7157</v>
      </c>
      <c r="D4850" s="20" t="s">
        <v>2</v>
      </c>
      <c r="E4850" s="20" t="s">
        <v>7158</v>
      </c>
      <c r="F4850" s="22">
        <v>45210</v>
      </c>
      <c r="G4850" s="22">
        <v>49228</v>
      </c>
      <c r="H4850" s="34">
        <v>2000</v>
      </c>
    </row>
    <row r="4851" spans="2:8" s="31" customFormat="1" x14ac:dyDescent="0.2">
      <c r="B4851" s="27">
        <v>4848</v>
      </c>
      <c r="C4851" s="20" t="s">
        <v>7188</v>
      </c>
      <c r="D4851" s="20" t="s">
        <v>2</v>
      </c>
      <c r="E4851" s="20" t="s">
        <v>7189</v>
      </c>
      <c r="F4851" s="22">
        <v>45217</v>
      </c>
      <c r="G4851" s="22">
        <v>49235</v>
      </c>
      <c r="H4851" s="34">
        <v>2000</v>
      </c>
    </row>
    <row r="4852" spans="2:8" s="31" customFormat="1" x14ac:dyDescent="0.2">
      <c r="B4852" s="27">
        <v>4849</v>
      </c>
      <c r="C4852" s="20" t="s">
        <v>5986</v>
      </c>
      <c r="D4852" s="20" t="s">
        <v>2</v>
      </c>
      <c r="E4852" s="20" t="s">
        <v>5987</v>
      </c>
      <c r="F4852" s="22">
        <v>44853</v>
      </c>
      <c r="G4852" s="22">
        <v>49236</v>
      </c>
      <c r="H4852" s="34">
        <v>3000</v>
      </c>
    </row>
    <row r="4853" spans="2:8" s="31" customFormat="1" x14ac:dyDescent="0.2">
      <c r="B4853" s="27">
        <v>4850</v>
      </c>
      <c r="C4853" s="20" t="s">
        <v>7287</v>
      </c>
      <c r="D4853" s="20" t="s">
        <v>2</v>
      </c>
      <c r="E4853" s="20" t="s">
        <v>7288</v>
      </c>
      <c r="F4853" s="22">
        <v>45238</v>
      </c>
      <c r="G4853" s="22">
        <v>49256</v>
      </c>
      <c r="H4853" s="34">
        <v>2000</v>
      </c>
    </row>
    <row r="4854" spans="2:8" s="31" customFormat="1" x14ac:dyDescent="0.2">
      <c r="B4854" s="27">
        <v>4851</v>
      </c>
      <c r="C4854" s="20" t="s">
        <v>7303</v>
      </c>
      <c r="D4854" s="20" t="s">
        <v>2</v>
      </c>
      <c r="E4854" s="20" t="s">
        <v>7304</v>
      </c>
      <c r="F4854" s="22">
        <v>45245</v>
      </c>
      <c r="G4854" s="22">
        <v>49263</v>
      </c>
      <c r="H4854" s="34">
        <v>2500</v>
      </c>
    </row>
    <row r="4855" spans="2:8" s="31" customFormat="1" x14ac:dyDescent="0.2">
      <c r="B4855" s="27">
        <v>4852</v>
      </c>
      <c r="C4855" s="20" t="s">
        <v>7323</v>
      </c>
      <c r="D4855" s="20" t="s">
        <v>2</v>
      </c>
      <c r="E4855" s="20" t="s">
        <v>7189</v>
      </c>
      <c r="F4855" s="22">
        <v>45252</v>
      </c>
      <c r="G4855" s="22">
        <v>49270</v>
      </c>
      <c r="H4855" s="34">
        <v>2200</v>
      </c>
    </row>
    <row r="4856" spans="2:8" s="31" customFormat="1" x14ac:dyDescent="0.2">
      <c r="B4856" s="27">
        <v>4853</v>
      </c>
      <c r="C4856" s="20" t="s">
        <v>7363</v>
      </c>
      <c r="D4856" s="20" t="s">
        <v>2</v>
      </c>
      <c r="E4856" s="20" t="s">
        <v>7364</v>
      </c>
      <c r="F4856" s="22">
        <v>45259</v>
      </c>
      <c r="G4856" s="22">
        <v>49277</v>
      </c>
      <c r="H4856" s="34">
        <v>2000</v>
      </c>
    </row>
    <row r="4857" spans="2:8" s="31" customFormat="1" x14ac:dyDescent="0.2">
      <c r="B4857" s="27">
        <v>4854</v>
      </c>
      <c r="C4857" s="20" t="s">
        <v>7433</v>
      </c>
      <c r="D4857" s="20" t="s">
        <v>2</v>
      </c>
      <c r="E4857" s="20" t="s">
        <v>7434</v>
      </c>
      <c r="F4857" s="22">
        <v>45280</v>
      </c>
      <c r="G4857" s="22">
        <v>49298</v>
      </c>
      <c r="H4857" s="34">
        <v>2000</v>
      </c>
    </row>
    <row r="4858" spans="2:8" s="31" customFormat="1" x14ac:dyDescent="0.2">
      <c r="B4858" s="27">
        <v>4855</v>
      </c>
      <c r="C4858" s="20" t="s">
        <v>7457</v>
      </c>
      <c r="D4858" s="20" t="s">
        <v>2</v>
      </c>
      <c r="E4858" s="20" t="s">
        <v>7458</v>
      </c>
      <c r="F4858" s="22">
        <v>45287</v>
      </c>
      <c r="G4858" s="22">
        <v>49305</v>
      </c>
      <c r="H4858" s="34">
        <v>2000</v>
      </c>
    </row>
    <row r="4859" spans="2:8" s="31" customFormat="1" x14ac:dyDescent="0.2">
      <c r="B4859" s="27">
        <v>4856</v>
      </c>
      <c r="C4859" s="20" t="s">
        <v>6252</v>
      </c>
      <c r="D4859" s="20" t="s">
        <v>2</v>
      </c>
      <c r="E4859" s="20" t="s">
        <v>6253</v>
      </c>
      <c r="F4859" s="22">
        <v>44944</v>
      </c>
      <c r="G4859" s="22">
        <v>49327</v>
      </c>
      <c r="H4859" s="34">
        <v>3500</v>
      </c>
    </row>
    <row r="4860" spans="2:8" s="31" customFormat="1" x14ac:dyDescent="0.2">
      <c r="B4860" s="27">
        <v>4857</v>
      </c>
      <c r="C4860" s="20" t="s">
        <v>6288</v>
      </c>
      <c r="D4860" s="20" t="s">
        <v>2</v>
      </c>
      <c r="E4860" s="20" t="s">
        <v>6289</v>
      </c>
      <c r="F4860" s="22">
        <v>44951</v>
      </c>
      <c r="G4860" s="22">
        <v>49334</v>
      </c>
      <c r="H4860" s="34">
        <v>3500</v>
      </c>
    </row>
    <row r="4861" spans="2:8" s="31" customFormat="1" x14ac:dyDescent="0.2">
      <c r="B4861" s="27">
        <v>4858</v>
      </c>
      <c r="C4861" s="20" t="s">
        <v>6452</v>
      </c>
      <c r="D4861" s="20" t="s">
        <v>2</v>
      </c>
      <c r="E4861" s="20" t="s">
        <v>6453</v>
      </c>
      <c r="F4861" s="22">
        <v>44993</v>
      </c>
      <c r="G4861" s="22">
        <v>49376</v>
      </c>
      <c r="H4861" s="34">
        <v>2500</v>
      </c>
    </row>
    <row r="4862" spans="2:8" s="31" customFormat="1" x14ac:dyDescent="0.2">
      <c r="B4862" s="27">
        <v>4859</v>
      </c>
      <c r="C4862" s="20" t="s">
        <v>6529</v>
      </c>
      <c r="D4862" s="20" t="s">
        <v>2</v>
      </c>
      <c r="E4862" s="20" t="s">
        <v>6530</v>
      </c>
      <c r="F4862" s="22">
        <v>45008</v>
      </c>
      <c r="G4862" s="22">
        <v>49391</v>
      </c>
      <c r="H4862" s="34">
        <v>3000</v>
      </c>
    </row>
    <row r="4863" spans="2:8" s="31" customFormat="1" x14ac:dyDescent="0.2">
      <c r="B4863" s="27">
        <v>4860</v>
      </c>
      <c r="C4863" s="20" t="s">
        <v>6968</v>
      </c>
      <c r="D4863" s="20" t="s">
        <v>2</v>
      </c>
      <c r="E4863" s="20" t="s">
        <v>6969</v>
      </c>
      <c r="F4863" s="22">
        <v>45155</v>
      </c>
      <c r="G4863" s="22">
        <v>49538</v>
      </c>
      <c r="H4863" s="34">
        <v>3000</v>
      </c>
    </row>
    <row r="4864" spans="2:8" s="31" customFormat="1" x14ac:dyDescent="0.2">
      <c r="B4864" s="27">
        <v>4861</v>
      </c>
      <c r="C4864" s="20" t="s">
        <v>7140</v>
      </c>
      <c r="D4864" s="20" t="s">
        <v>2</v>
      </c>
      <c r="E4864" s="20" t="s">
        <v>7141</v>
      </c>
      <c r="F4864" s="22">
        <v>45203</v>
      </c>
      <c r="G4864" s="22">
        <v>49586</v>
      </c>
      <c r="H4864" s="34">
        <v>3000</v>
      </c>
    </row>
    <row r="4865" spans="2:8" s="31" customFormat="1" x14ac:dyDescent="0.2">
      <c r="B4865" s="27">
        <v>4862</v>
      </c>
      <c r="C4865" s="20" t="s">
        <v>7159</v>
      </c>
      <c r="D4865" s="20" t="s">
        <v>2</v>
      </c>
      <c r="E4865" s="20" t="s">
        <v>6289</v>
      </c>
      <c r="F4865" s="22">
        <v>45210</v>
      </c>
      <c r="G4865" s="22">
        <v>49593</v>
      </c>
      <c r="H4865" s="34">
        <v>2000</v>
      </c>
    </row>
    <row r="4866" spans="2:8" s="31" customFormat="1" x14ac:dyDescent="0.2">
      <c r="B4866" s="27">
        <v>4863</v>
      </c>
      <c r="C4866" s="24" t="s">
        <v>10102</v>
      </c>
      <c r="D4866" s="24" t="s">
        <v>2</v>
      </c>
      <c r="E4866" s="24" t="s">
        <v>10103</v>
      </c>
      <c r="F4866" s="28">
        <v>45953</v>
      </c>
      <c r="G4866" s="28">
        <v>49605</v>
      </c>
      <c r="H4866" s="37">
        <v>2000</v>
      </c>
    </row>
    <row r="4867" spans="2:8" s="31" customFormat="1" x14ac:dyDescent="0.2">
      <c r="B4867" s="27">
        <v>4864</v>
      </c>
      <c r="C4867" s="20" t="s">
        <v>7305</v>
      </c>
      <c r="D4867" s="20" t="s">
        <v>2</v>
      </c>
      <c r="E4867" s="20" t="s">
        <v>7306</v>
      </c>
      <c r="F4867" s="22">
        <v>45245</v>
      </c>
      <c r="G4867" s="22">
        <v>49628</v>
      </c>
      <c r="H4867" s="34">
        <v>2000</v>
      </c>
    </row>
    <row r="4868" spans="2:8" s="31" customFormat="1" x14ac:dyDescent="0.2">
      <c r="B4868" s="27">
        <v>4865</v>
      </c>
      <c r="C4868" s="21" t="s">
        <v>10186</v>
      </c>
      <c r="D4868" s="21" t="s">
        <v>2</v>
      </c>
      <c r="E4868" s="21" t="s">
        <v>10187</v>
      </c>
      <c r="F4868" s="23">
        <v>45980</v>
      </c>
      <c r="G4868" s="23">
        <v>49632</v>
      </c>
      <c r="H4868" s="35">
        <v>1500</v>
      </c>
    </row>
    <row r="4869" spans="2:8" s="31" customFormat="1" x14ac:dyDescent="0.2">
      <c r="B4869" s="27">
        <v>4866</v>
      </c>
      <c r="C4869" s="20" t="s">
        <v>7324</v>
      </c>
      <c r="D4869" s="20" t="s">
        <v>2</v>
      </c>
      <c r="E4869" s="20" t="s">
        <v>7325</v>
      </c>
      <c r="F4869" s="22">
        <v>45252</v>
      </c>
      <c r="G4869" s="22">
        <v>49635</v>
      </c>
      <c r="H4869" s="34">
        <v>2000</v>
      </c>
    </row>
    <row r="4870" spans="2:8" s="31" customFormat="1" x14ac:dyDescent="0.2">
      <c r="B4870" s="27">
        <v>4867</v>
      </c>
      <c r="C4870" s="20" t="s">
        <v>6325</v>
      </c>
      <c r="D4870" s="20" t="s">
        <v>2</v>
      </c>
      <c r="E4870" s="20" t="s">
        <v>6326</v>
      </c>
      <c r="F4870" s="22">
        <v>44958</v>
      </c>
      <c r="G4870" s="22">
        <v>49706</v>
      </c>
      <c r="H4870" s="34">
        <v>3500</v>
      </c>
    </row>
    <row r="4871" spans="2:8" s="31" customFormat="1" x14ac:dyDescent="0.2">
      <c r="B4871" s="27">
        <v>4868</v>
      </c>
      <c r="C4871" s="21" t="s">
        <v>10583</v>
      </c>
      <c r="D4871" s="21" t="s">
        <v>2</v>
      </c>
      <c r="E4871" s="21" t="s">
        <v>10584</v>
      </c>
      <c r="F4871" s="23">
        <v>46057</v>
      </c>
      <c r="G4871" s="23">
        <v>49709</v>
      </c>
      <c r="H4871" s="35">
        <f>1500+1500</f>
        <v>3000</v>
      </c>
    </row>
    <row r="4872" spans="2:8" s="31" customFormat="1" x14ac:dyDescent="0.2">
      <c r="B4872" s="27">
        <v>4869</v>
      </c>
      <c r="C4872" s="20" t="s">
        <v>6352</v>
      </c>
      <c r="D4872" s="20" t="s">
        <v>2</v>
      </c>
      <c r="E4872" s="20" t="s">
        <v>6353</v>
      </c>
      <c r="F4872" s="22">
        <v>44965</v>
      </c>
      <c r="G4872" s="22">
        <v>49713</v>
      </c>
      <c r="H4872" s="34">
        <v>3500</v>
      </c>
    </row>
    <row r="4873" spans="2:8" s="31" customFormat="1" x14ac:dyDescent="0.2">
      <c r="B4873" s="27">
        <v>4870</v>
      </c>
      <c r="C4873" s="20" t="s">
        <v>7835</v>
      </c>
      <c r="D4873" s="20" t="s">
        <v>2</v>
      </c>
      <c r="E4873" s="20" t="s">
        <v>7836</v>
      </c>
      <c r="F4873" s="22">
        <v>45364</v>
      </c>
      <c r="G4873" s="22">
        <v>49747</v>
      </c>
      <c r="H4873" s="34">
        <v>2000</v>
      </c>
    </row>
    <row r="4874" spans="2:8" s="31" customFormat="1" x14ac:dyDescent="0.2">
      <c r="B4874" s="27">
        <v>4871</v>
      </c>
      <c r="C4874" s="20" t="s">
        <v>7887</v>
      </c>
      <c r="D4874" s="20" t="s">
        <v>2</v>
      </c>
      <c r="E4874" s="20" t="s">
        <v>7888</v>
      </c>
      <c r="F4874" s="22">
        <v>45371</v>
      </c>
      <c r="G4874" s="22">
        <v>49754</v>
      </c>
      <c r="H4874" s="34">
        <v>3000</v>
      </c>
    </row>
    <row r="4875" spans="2:8" s="31" customFormat="1" x14ac:dyDescent="0.2">
      <c r="B4875" s="27">
        <v>4872</v>
      </c>
      <c r="C4875" s="20" t="s">
        <v>6531</v>
      </c>
      <c r="D4875" s="20" t="s">
        <v>2</v>
      </c>
      <c r="E4875" s="20" t="s">
        <v>6532</v>
      </c>
      <c r="F4875" s="22">
        <v>45008</v>
      </c>
      <c r="G4875" s="22">
        <v>49757</v>
      </c>
      <c r="H4875" s="34">
        <v>2500</v>
      </c>
    </row>
    <row r="4876" spans="2:8" s="31" customFormat="1" x14ac:dyDescent="0.2">
      <c r="B4876" s="27">
        <v>4873</v>
      </c>
      <c r="C4876" s="20" t="s">
        <v>7957</v>
      </c>
      <c r="D4876" s="20" t="s">
        <v>2</v>
      </c>
      <c r="E4876" s="20" t="s">
        <v>7958</v>
      </c>
      <c r="F4876" s="22">
        <v>45378</v>
      </c>
      <c r="G4876" s="22">
        <v>49761</v>
      </c>
      <c r="H4876" s="34">
        <v>2500</v>
      </c>
    </row>
    <row r="4877" spans="2:8" s="31" customFormat="1" x14ac:dyDescent="0.2">
      <c r="B4877" s="27">
        <v>4874</v>
      </c>
      <c r="C4877" s="21" t="s">
        <v>10161</v>
      </c>
      <c r="D4877" s="21" t="s">
        <v>2</v>
      </c>
      <c r="E4877" s="21" t="s">
        <v>10162</v>
      </c>
      <c r="F4877" s="23">
        <v>45973</v>
      </c>
      <c r="G4877" s="23">
        <v>49991</v>
      </c>
      <c r="H4877" s="35">
        <v>1500</v>
      </c>
    </row>
    <row r="4878" spans="2:8" s="31" customFormat="1" x14ac:dyDescent="0.2">
      <c r="B4878" s="27">
        <v>4875</v>
      </c>
      <c r="C4878" s="20" t="s">
        <v>8732</v>
      </c>
      <c r="D4878" s="20" t="s">
        <v>2</v>
      </c>
      <c r="E4878" s="20" t="s">
        <v>8733</v>
      </c>
      <c r="F4878" s="22">
        <v>45623</v>
      </c>
      <c r="G4878" s="22">
        <v>50006</v>
      </c>
      <c r="H4878" s="34">
        <f>3000+3000</f>
        <v>6000</v>
      </c>
    </row>
    <row r="4879" spans="2:8" s="31" customFormat="1" x14ac:dyDescent="0.2">
      <c r="B4879" s="27">
        <v>4876</v>
      </c>
      <c r="C4879" s="20" t="s">
        <v>10266</v>
      </c>
      <c r="D4879" s="20" t="s">
        <v>2</v>
      </c>
      <c r="E4879" s="20" t="s">
        <v>10267</v>
      </c>
      <c r="F4879" s="22">
        <v>45994</v>
      </c>
      <c r="G4879" s="22">
        <v>50012</v>
      </c>
      <c r="H4879" s="34">
        <v>1500</v>
      </c>
    </row>
    <row r="4880" spans="2:8" s="31" customFormat="1" x14ac:dyDescent="0.2">
      <c r="B4880" s="27">
        <v>4877</v>
      </c>
      <c r="C4880" s="20" t="s">
        <v>8863</v>
      </c>
      <c r="D4880" s="20" t="s">
        <v>2</v>
      </c>
      <c r="E4880" s="20" t="s">
        <v>8864</v>
      </c>
      <c r="F4880" s="22">
        <v>45658</v>
      </c>
      <c r="G4880" s="22">
        <v>50041</v>
      </c>
      <c r="H4880" s="34">
        <f>3000+2000</f>
        <v>5000</v>
      </c>
    </row>
    <row r="4881" spans="2:8" s="31" customFormat="1" x14ac:dyDescent="0.2">
      <c r="B4881" s="27">
        <v>4878</v>
      </c>
      <c r="C4881" s="21" t="s">
        <v>10585</v>
      </c>
      <c r="D4881" s="21" t="s">
        <v>2</v>
      </c>
      <c r="E4881" s="21" t="s">
        <v>10586</v>
      </c>
      <c r="F4881" s="23">
        <v>46057</v>
      </c>
      <c r="G4881" s="23">
        <v>50075</v>
      </c>
      <c r="H4881" s="35">
        <f>1500+1500</f>
        <v>3000</v>
      </c>
    </row>
    <row r="4882" spans="2:8" s="31" customFormat="1" x14ac:dyDescent="0.2">
      <c r="B4882" s="27">
        <v>4879</v>
      </c>
      <c r="C4882" s="20" t="s">
        <v>6490</v>
      </c>
      <c r="D4882" s="20" t="s">
        <v>2</v>
      </c>
      <c r="E4882" s="20" t="s">
        <v>6491</v>
      </c>
      <c r="F4882" s="22">
        <v>45000</v>
      </c>
      <c r="G4882" s="22">
        <v>50114</v>
      </c>
      <c r="H4882" s="34">
        <v>3000</v>
      </c>
    </row>
    <row r="4883" spans="2:8" s="31" customFormat="1" x14ac:dyDescent="0.2">
      <c r="B4883" s="27">
        <v>4880</v>
      </c>
      <c r="C4883" s="20" t="s">
        <v>9283</v>
      </c>
      <c r="D4883" s="20" t="s">
        <v>2</v>
      </c>
      <c r="E4883" s="20" t="s">
        <v>8864</v>
      </c>
      <c r="F4883" s="22">
        <v>45735</v>
      </c>
      <c r="G4883" s="22">
        <v>50118</v>
      </c>
      <c r="H4883" s="34">
        <v>1500</v>
      </c>
    </row>
    <row r="4884" spans="2:8" s="31" customFormat="1" x14ac:dyDescent="0.2">
      <c r="B4884" s="27">
        <v>4881</v>
      </c>
      <c r="C4884" s="20" t="s">
        <v>5489</v>
      </c>
      <c r="D4884" s="20" t="s">
        <v>2</v>
      </c>
      <c r="E4884" s="20" t="s">
        <v>5490</v>
      </c>
      <c r="F4884" s="22">
        <v>44650</v>
      </c>
      <c r="G4884" s="22">
        <v>50129</v>
      </c>
      <c r="H4884" s="34">
        <v>2000</v>
      </c>
    </row>
    <row r="4885" spans="2:8" s="31" customFormat="1" x14ac:dyDescent="0.2">
      <c r="B4885" s="27">
        <v>4882</v>
      </c>
      <c r="C4885" s="20" t="s">
        <v>6019</v>
      </c>
      <c r="D4885" s="20" t="s">
        <v>2</v>
      </c>
      <c r="E4885" s="20" t="s">
        <v>6020</v>
      </c>
      <c r="F4885" s="22">
        <v>44861</v>
      </c>
      <c r="G4885" s="22">
        <v>50340</v>
      </c>
      <c r="H4885" s="34">
        <v>3500</v>
      </c>
    </row>
    <row r="4886" spans="2:8" s="31" customFormat="1" x14ac:dyDescent="0.2">
      <c r="B4886" s="27">
        <v>4883</v>
      </c>
      <c r="C4886" s="21" t="s">
        <v>10315</v>
      </c>
      <c r="D4886" s="21" t="s">
        <v>2</v>
      </c>
      <c r="E4886" s="21" t="s">
        <v>10316</v>
      </c>
      <c r="F4886" s="23">
        <v>46008</v>
      </c>
      <c r="G4886" s="23">
        <v>50391</v>
      </c>
      <c r="H4886" s="35">
        <v>1000</v>
      </c>
    </row>
    <row r="4887" spans="2:8" s="31" customFormat="1" x14ac:dyDescent="0.2">
      <c r="B4887" s="27">
        <v>4884</v>
      </c>
      <c r="C4887" s="20" t="s">
        <v>6454</v>
      </c>
      <c r="D4887" s="20" t="s">
        <v>2</v>
      </c>
      <c r="E4887" s="20" t="s">
        <v>6455</v>
      </c>
      <c r="F4887" s="22">
        <v>44993</v>
      </c>
      <c r="G4887" s="22">
        <v>50472</v>
      </c>
      <c r="H4887" s="34">
        <v>2500</v>
      </c>
    </row>
    <row r="4888" spans="2:8" s="31" customFormat="1" x14ac:dyDescent="0.2">
      <c r="B4888" s="27">
        <v>4885</v>
      </c>
      <c r="C4888" s="20" t="s">
        <v>7959</v>
      </c>
      <c r="D4888" s="20" t="s">
        <v>2</v>
      </c>
      <c r="E4888" s="20" t="s">
        <v>7960</v>
      </c>
      <c r="F4888" s="22">
        <v>45378</v>
      </c>
      <c r="G4888" s="22">
        <v>50491</v>
      </c>
      <c r="H4888" s="34">
        <v>2500</v>
      </c>
    </row>
    <row r="4889" spans="2:8" s="31" customFormat="1" x14ac:dyDescent="0.2">
      <c r="B4889" s="27">
        <v>4886</v>
      </c>
      <c r="C4889" s="20" t="s">
        <v>8775</v>
      </c>
      <c r="D4889" s="20" t="s">
        <v>2</v>
      </c>
      <c r="E4889" s="20" t="s">
        <v>8776</v>
      </c>
      <c r="F4889" s="22">
        <v>45637</v>
      </c>
      <c r="G4889" s="22">
        <v>50750</v>
      </c>
      <c r="H4889" s="34">
        <f>3000+3000</f>
        <v>6000</v>
      </c>
    </row>
    <row r="4890" spans="2:8" s="31" customFormat="1" x14ac:dyDescent="0.2">
      <c r="B4890" s="27">
        <v>4887</v>
      </c>
      <c r="C4890" s="20" t="s">
        <v>9077</v>
      </c>
      <c r="D4890" s="20" t="s">
        <v>2</v>
      </c>
      <c r="E4890" s="20" t="s">
        <v>8836</v>
      </c>
      <c r="F4890" s="22">
        <v>45708</v>
      </c>
      <c r="G4890" s="22">
        <v>50821</v>
      </c>
      <c r="H4890" s="34">
        <f>3000+1500</f>
        <v>4500</v>
      </c>
    </row>
    <row r="4891" spans="2:8" s="31" customFormat="1" x14ac:dyDescent="0.2">
      <c r="B4891" s="27">
        <v>4888</v>
      </c>
      <c r="C4891" s="20" t="s">
        <v>9181</v>
      </c>
      <c r="D4891" s="20" t="s">
        <v>2</v>
      </c>
      <c r="E4891" s="20" t="s">
        <v>9182</v>
      </c>
      <c r="F4891" s="22">
        <v>45721</v>
      </c>
      <c r="G4891" s="22">
        <v>50834</v>
      </c>
      <c r="H4891" s="34">
        <v>1500</v>
      </c>
    </row>
    <row r="4892" spans="2:8" s="31" customFormat="1" x14ac:dyDescent="0.2">
      <c r="B4892" s="27">
        <v>4889</v>
      </c>
      <c r="C4892" s="20" t="s">
        <v>9284</v>
      </c>
      <c r="D4892" s="20" t="s">
        <v>2</v>
      </c>
      <c r="E4892" s="20" t="s">
        <v>9285</v>
      </c>
      <c r="F4892" s="22">
        <v>45735</v>
      </c>
      <c r="G4892" s="22">
        <v>50848</v>
      </c>
      <c r="H4892" s="34">
        <v>1000</v>
      </c>
    </row>
    <row r="4893" spans="2:8" s="31" customFormat="1" x14ac:dyDescent="0.2">
      <c r="B4893" s="27">
        <v>4890</v>
      </c>
      <c r="C4893" s="20" t="s">
        <v>7902</v>
      </c>
      <c r="D4893" s="20" t="s">
        <v>2</v>
      </c>
      <c r="E4893" s="20" t="s">
        <v>7903</v>
      </c>
      <c r="F4893" s="22">
        <v>45373</v>
      </c>
      <c r="G4893" s="22">
        <v>50851</v>
      </c>
      <c r="H4893" s="34">
        <v>3000</v>
      </c>
    </row>
    <row r="4894" spans="2:8" s="31" customFormat="1" x14ac:dyDescent="0.2">
      <c r="B4894" s="27">
        <v>4891</v>
      </c>
      <c r="C4894" s="20" t="s">
        <v>7961</v>
      </c>
      <c r="D4894" s="20" t="s">
        <v>2</v>
      </c>
      <c r="E4894" s="20" t="s">
        <v>7962</v>
      </c>
      <c r="F4894" s="22">
        <v>45378</v>
      </c>
      <c r="G4894" s="22">
        <v>50856</v>
      </c>
      <c r="H4894" s="34">
        <v>2500</v>
      </c>
    </row>
    <row r="4895" spans="2:8" s="31" customFormat="1" x14ac:dyDescent="0.2">
      <c r="B4895" s="27">
        <v>4892</v>
      </c>
      <c r="C4895" s="24" t="s">
        <v>10126</v>
      </c>
      <c r="D4895" s="24" t="s">
        <v>2</v>
      </c>
      <c r="E4895" s="24" t="s">
        <v>10127</v>
      </c>
      <c r="F4895" s="29">
        <v>45959</v>
      </c>
      <c r="G4895" s="29">
        <v>51072</v>
      </c>
      <c r="H4895" s="38">
        <f>1500+1000</f>
        <v>2500</v>
      </c>
    </row>
    <row r="4896" spans="2:8" s="31" customFormat="1" x14ac:dyDescent="0.2">
      <c r="B4896" s="27">
        <v>4893</v>
      </c>
      <c r="C4896" s="21" t="s">
        <v>10317</v>
      </c>
      <c r="D4896" s="21" t="s">
        <v>2</v>
      </c>
      <c r="E4896" s="21" t="s">
        <v>10318</v>
      </c>
      <c r="F4896" s="23">
        <v>46008</v>
      </c>
      <c r="G4896" s="23">
        <v>51121</v>
      </c>
      <c r="H4896" s="35">
        <f>980+1000</f>
        <v>1980</v>
      </c>
    </row>
    <row r="4897" spans="2:9" s="31" customFormat="1" x14ac:dyDescent="0.2">
      <c r="B4897" s="27">
        <v>4894</v>
      </c>
      <c r="C4897" s="20" t="s">
        <v>8835</v>
      </c>
      <c r="D4897" s="20" t="s">
        <v>2</v>
      </c>
      <c r="E4897" s="20" t="s">
        <v>8836</v>
      </c>
      <c r="F4897" s="22">
        <v>45652</v>
      </c>
      <c r="G4897" s="22">
        <v>51130</v>
      </c>
      <c r="H4897" s="34">
        <f>3000+3000</f>
        <v>6000</v>
      </c>
    </row>
    <row r="4898" spans="2:9" s="31" customFormat="1" x14ac:dyDescent="0.2">
      <c r="B4898" s="27">
        <v>4895</v>
      </c>
      <c r="C4898" s="20" t="s">
        <v>9121</v>
      </c>
      <c r="D4898" s="20" t="s">
        <v>2</v>
      </c>
      <c r="E4898" s="20" t="s">
        <v>9122</v>
      </c>
      <c r="F4898" s="22">
        <v>45715</v>
      </c>
      <c r="G4898" s="22">
        <v>51193</v>
      </c>
      <c r="H4898" s="34">
        <v>3000</v>
      </c>
    </row>
    <row r="4899" spans="2:9" s="31" customFormat="1" x14ac:dyDescent="0.2">
      <c r="B4899" s="27">
        <v>4896</v>
      </c>
      <c r="C4899" s="20" t="s">
        <v>9236</v>
      </c>
      <c r="D4899" s="20" t="s">
        <v>2</v>
      </c>
      <c r="E4899" s="20" t="s">
        <v>9237</v>
      </c>
      <c r="F4899" s="22">
        <v>45728</v>
      </c>
      <c r="G4899" s="22">
        <v>51207</v>
      </c>
      <c r="H4899" s="34">
        <v>2000</v>
      </c>
    </row>
    <row r="4900" spans="2:9" s="31" customFormat="1" x14ac:dyDescent="0.2">
      <c r="B4900" s="27">
        <v>4897</v>
      </c>
      <c r="C4900" s="20" t="s">
        <v>7904</v>
      </c>
      <c r="D4900" s="20" t="s">
        <v>2</v>
      </c>
      <c r="E4900" s="20" t="s">
        <v>7905</v>
      </c>
      <c r="F4900" s="22">
        <v>45373</v>
      </c>
      <c r="G4900" s="22">
        <v>51217</v>
      </c>
      <c r="H4900" s="34">
        <v>3000</v>
      </c>
    </row>
    <row r="4901" spans="2:9" s="31" customFormat="1" x14ac:dyDescent="0.2">
      <c r="B4901" s="27">
        <v>4898</v>
      </c>
      <c r="C4901" s="20" t="s">
        <v>7963</v>
      </c>
      <c r="D4901" s="20" t="s">
        <v>2</v>
      </c>
      <c r="E4901" s="20" t="s">
        <v>7964</v>
      </c>
      <c r="F4901" s="22">
        <v>45378</v>
      </c>
      <c r="G4901" s="22">
        <v>51222</v>
      </c>
      <c r="H4901" s="34">
        <v>3000</v>
      </c>
    </row>
    <row r="4902" spans="2:9" s="31" customFormat="1" x14ac:dyDescent="0.2">
      <c r="B4902" s="27">
        <v>4899</v>
      </c>
      <c r="C4902" s="20" t="s">
        <v>10268</v>
      </c>
      <c r="D4902" s="20" t="s">
        <v>2</v>
      </c>
      <c r="E4902" s="20" t="s">
        <v>7964</v>
      </c>
      <c r="F4902" s="22">
        <v>45994</v>
      </c>
      <c r="G4902" s="22">
        <v>51473</v>
      </c>
      <c r="H4902" s="34">
        <f>1500+1000</f>
        <v>2500</v>
      </c>
    </row>
    <row r="4903" spans="2:9" s="31" customFormat="1" x14ac:dyDescent="0.2">
      <c r="B4903" s="27">
        <v>4900</v>
      </c>
      <c r="C4903" s="20" t="s">
        <v>10632</v>
      </c>
      <c r="D4903" s="20" t="s">
        <v>2</v>
      </c>
      <c r="E4903" s="20" t="s">
        <v>10633</v>
      </c>
      <c r="F4903" s="22">
        <v>46064</v>
      </c>
      <c r="G4903" s="22">
        <v>51543</v>
      </c>
      <c r="H4903" s="34">
        <v>1500</v>
      </c>
      <c r="I4903" s="41"/>
    </row>
    <row r="4904" spans="2:9" s="31" customFormat="1" x14ac:dyDescent="0.2">
      <c r="B4904" s="27">
        <v>4901</v>
      </c>
      <c r="C4904" s="20" t="s">
        <v>10668</v>
      </c>
      <c r="D4904" s="20" t="s">
        <v>2</v>
      </c>
      <c r="E4904" s="20" t="s">
        <v>10669</v>
      </c>
      <c r="F4904" s="22">
        <v>46071</v>
      </c>
      <c r="G4904" s="22">
        <v>51550</v>
      </c>
      <c r="H4904" s="34">
        <v>1500</v>
      </c>
    </row>
    <row r="4905" spans="2:9" s="31" customFormat="1" x14ac:dyDescent="0.2">
      <c r="B4905" s="27">
        <v>4902</v>
      </c>
      <c r="C4905" s="20" t="s">
        <v>9183</v>
      </c>
      <c r="D4905" s="20" t="s">
        <v>2</v>
      </c>
      <c r="E4905" s="20" t="s">
        <v>9184</v>
      </c>
      <c r="F4905" s="22">
        <v>45721</v>
      </c>
      <c r="G4905" s="22">
        <v>51565</v>
      </c>
      <c r="H4905" s="34">
        <v>1500</v>
      </c>
    </row>
    <row r="4906" spans="2:9" s="31" customFormat="1" x14ac:dyDescent="0.2">
      <c r="B4906" s="27">
        <v>4903</v>
      </c>
      <c r="C4906" s="21" t="s">
        <v>10357</v>
      </c>
      <c r="D4906" s="21" t="s">
        <v>2</v>
      </c>
      <c r="E4906" s="21" t="s">
        <v>10358</v>
      </c>
      <c r="F4906" s="23">
        <v>46015</v>
      </c>
      <c r="G4906" s="23">
        <v>51859</v>
      </c>
      <c r="H4906" s="35">
        <f>1500+1000</f>
        <v>2500</v>
      </c>
    </row>
    <row r="4907" spans="2:9" s="31" customFormat="1" x14ac:dyDescent="0.2">
      <c r="B4907" s="27">
        <v>4904</v>
      </c>
      <c r="C4907" s="20" t="s">
        <v>7906</v>
      </c>
      <c r="D4907" s="20" t="s">
        <v>2</v>
      </c>
      <c r="E4907" s="20" t="s">
        <v>7907</v>
      </c>
      <c r="F4907" s="22">
        <v>45373</v>
      </c>
      <c r="G4907" s="22">
        <v>51947</v>
      </c>
      <c r="H4907" s="34">
        <v>3000</v>
      </c>
    </row>
    <row r="4908" spans="2:9" s="31" customFormat="1" x14ac:dyDescent="0.2">
      <c r="B4908" s="27">
        <v>4905</v>
      </c>
      <c r="C4908" s="20" t="s">
        <v>7908</v>
      </c>
      <c r="D4908" s="20" t="s">
        <v>2</v>
      </c>
      <c r="E4908" s="20" t="s">
        <v>7909</v>
      </c>
      <c r="F4908" s="22">
        <v>45373</v>
      </c>
      <c r="G4908" s="22">
        <v>52678</v>
      </c>
      <c r="H4908" s="34">
        <v>3000</v>
      </c>
    </row>
    <row r="4909" spans="2:9" s="31" customFormat="1" x14ac:dyDescent="0.2">
      <c r="B4909" s="27">
        <v>4906</v>
      </c>
      <c r="C4909" s="21" t="s">
        <v>10723</v>
      </c>
      <c r="D4909" s="21" t="s">
        <v>2</v>
      </c>
      <c r="E4909" s="21" t="s">
        <v>10724</v>
      </c>
      <c r="F4909" s="23">
        <v>46078</v>
      </c>
      <c r="G4909" s="23">
        <v>53383</v>
      </c>
      <c r="H4909" s="35">
        <v>1500</v>
      </c>
    </row>
    <row r="4910" spans="2:9" s="31" customFormat="1" x14ac:dyDescent="0.2">
      <c r="B4910" s="27">
        <v>4907</v>
      </c>
      <c r="C4910" s="20" t="s">
        <v>472</v>
      </c>
      <c r="D4910" s="20" t="s">
        <v>109</v>
      </c>
      <c r="E4910" s="20" t="s">
        <v>473</v>
      </c>
      <c r="F4910" s="22">
        <v>42438</v>
      </c>
      <c r="G4910" s="22">
        <v>46090</v>
      </c>
      <c r="H4910" s="34">
        <v>500</v>
      </c>
    </row>
    <row r="4911" spans="2:9" s="31" customFormat="1" x14ac:dyDescent="0.2">
      <c r="B4911" s="27">
        <v>4908</v>
      </c>
      <c r="C4911" s="20" t="s">
        <v>7965</v>
      </c>
      <c r="D4911" s="20" t="s">
        <v>109</v>
      </c>
      <c r="E4911" s="20" t="s">
        <v>7966</v>
      </c>
      <c r="F4911" s="22">
        <v>45378</v>
      </c>
      <c r="G4911" s="22">
        <v>46108</v>
      </c>
      <c r="H4911" s="34">
        <v>1000</v>
      </c>
    </row>
    <row r="4912" spans="2:9" s="31" customFormat="1" x14ac:dyDescent="0.2">
      <c r="B4912" s="27">
        <v>4909</v>
      </c>
      <c r="C4912" s="20" t="s">
        <v>525</v>
      </c>
      <c r="D4912" s="20" t="s">
        <v>109</v>
      </c>
      <c r="E4912" s="20" t="s">
        <v>526</v>
      </c>
      <c r="F4912" s="22">
        <v>42487</v>
      </c>
      <c r="G4912" s="22">
        <v>46139</v>
      </c>
      <c r="H4912" s="34">
        <v>290</v>
      </c>
    </row>
    <row r="4913" spans="2:8" s="31" customFormat="1" x14ac:dyDescent="0.2">
      <c r="B4913" s="27">
        <v>4910</v>
      </c>
      <c r="C4913" s="20" t="s">
        <v>573</v>
      </c>
      <c r="D4913" s="20" t="s">
        <v>109</v>
      </c>
      <c r="E4913" s="20" t="s">
        <v>574</v>
      </c>
      <c r="F4913" s="22">
        <v>42536</v>
      </c>
      <c r="G4913" s="22">
        <v>46188</v>
      </c>
      <c r="H4913" s="34">
        <v>500</v>
      </c>
    </row>
    <row r="4914" spans="2:8" s="31" customFormat="1" x14ac:dyDescent="0.2">
      <c r="B4914" s="27">
        <v>4911</v>
      </c>
      <c r="C4914" s="20" t="s">
        <v>697</v>
      </c>
      <c r="D4914" s="20" t="s">
        <v>109</v>
      </c>
      <c r="E4914" s="20" t="s">
        <v>698</v>
      </c>
      <c r="F4914" s="22">
        <v>42627</v>
      </c>
      <c r="G4914" s="22">
        <v>46279</v>
      </c>
      <c r="H4914" s="34">
        <v>1000</v>
      </c>
    </row>
    <row r="4915" spans="2:8" s="31" customFormat="1" x14ac:dyDescent="0.2">
      <c r="B4915" s="27">
        <v>4912</v>
      </c>
      <c r="C4915" s="20" t="s">
        <v>715</v>
      </c>
      <c r="D4915" s="20" t="s">
        <v>109</v>
      </c>
      <c r="E4915" s="20" t="s">
        <v>716</v>
      </c>
      <c r="F4915" s="22">
        <v>42641</v>
      </c>
      <c r="G4915" s="22">
        <v>46293</v>
      </c>
      <c r="H4915" s="34">
        <v>250</v>
      </c>
    </row>
    <row r="4916" spans="2:8" s="31" customFormat="1" x14ac:dyDescent="0.2">
      <c r="B4916" s="27">
        <v>4913</v>
      </c>
      <c r="C4916" s="20" t="s">
        <v>745</v>
      </c>
      <c r="D4916" s="20" t="s">
        <v>109</v>
      </c>
      <c r="E4916" s="20" t="s">
        <v>716</v>
      </c>
      <c r="F4916" s="22">
        <v>42656</v>
      </c>
      <c r="G4916" s="22">
        <v>46308</v>
      </c>
      <c r="H4916" s="34">
        <v>500</v>
      </c>
    </row>
    <row r="4917" spans="2:8" s="31" customFormat="1" x14ac:dyDescent="0.2">
      <c r="B4917" s="27">
        <v>4914</v>
      </c>
      <c r="C4917" s="20" t="s">
        <v>776</v>
      </c>
      <c r="D4917" s="20" t="s">
        <v>109</v>
      </c>
      <c r="E4917" s="20" t="s">
        <v>777</v>
      </c>
      <c r="F4917" s="22">
        <v>42669</v>
      </c>
      <c r="G4917" s="22">
        <v>46321</v>
      </c>
      <c r="H4917" s="34">
        <v>500</v>
      </c>
    </row>
    <row r="4918" spans="2:8" s="31" customFormat="1" x14ac:dyDescent="0.2">
      <c r="B4918" s="27">
        <v>4915</v>
      </c>
      <c r="C4918" s="20" t="s">
        <v>810</v>
      </c>
      <c r="D4918" s="20" t="s">
        <v>109</v>
      </c>
      <c r="E4918" s="20" t="s">
        <v>811</v>
      </c>
      <c r="F4918" s="22">
        <v>42683</v>
      </c>
      <c r="G4918" s="22">
        <v>46335</v>
      </c>
      <c r="H4918" s="34">
        <v>1000</v>
      </c>
    </row>
    <row r="4919" spans="2:8" s="31" customFormat="1" x14ac:dyDescent="0.2">
      <c r="B4919" s="27">
        <v>4916</v>
      </c>
      <c r="C4919" s="20" t="s">
        <v>842</v>
      </c>
      <c r="D4919" s="20" t="s">
        <v>109</v>
      </c>
      <c r="E4919" s="20" t="s">
        <v>843</v>
      </c>
      <c r="F4919" s="22">
        <v>42697</v>
      </c>
      <c r="G4919" s="22">
        <v>46349</v>
      </c>
      <c r="H4919" s="34">
        <v>260</v>
      </c>
    </row>
    <row r="4920" spans="2:8" s="31" customFormat="1" x14ac:dyDescent="0.2">
      <c r="B4920" s="27">
        <v>4917</v>
      </c>
      <c r="C4920" s="20" t="s">
        <v>928</v>
      </c>
      <c r="D4920" s="20" t="s">
        <v>109</v>
      </c>
      <c r="E4920" s="20" t="s">
        <v>929</v>
      </c>
      <c r="F4920" s="22">
        <v>42746</v>
      </c>
      <c r="G4920" s="22">
        <v>46398</v>
      </c>
      <c r="H4920" s="34">
        <v>400</v>
      </c>
    </row>
    <row r="4921" spans="2:8" s="31" customFormat="1" x14ac:dyDescent="0.2">
      <c r="B4921" s="27">
        <v>4918</v>
      </c>
      <c r="C4921" s="20" t="s">
        <v>1061</v>
      </c>
      <c r="D4921" s="20" t="s">
        <v>109</v>
      </c>
      <c r="E4921" s="20" t="s">
        <v>1062</v>
      </c>
      <c r="F4921" s="22">
        <v>42809</v>
      </c>
      <c r="G4921" s="22">
        <v>46461</v>
      </c>
      <c r="H4921" s="34">
        <v>750</v>
      </c>
    </row>
    <row r="4922" spans="2:8" s="31" customFormat="1" x14ac:dyDescent="0.2">
      <c r="B4922" s="27">
        <v>4919</v>
      </c>
      <c r="C4922" s="20" t="s">
        <v>1116</v>
      </c>
      <c r="D4922" s="20" t="s">
        <v>109</v>
      </c>
      <c r="E4922" s="20" t="s">
        <v>1117</v>
      </c>
      <c r="F4922" s="22">
        <v>42851</v>
      </c>
      <c r="G4922" s="22">
        <v>46503</v>
      </c>
      <c r="H4922" s="34">
        <v>200</v>
      </c>
    </row>
    <row r="4923" spans="2:8" s="31" customFormat="1" x14ac:dyDescent="0.2">
      <c r="B4923" s="27">
        <v>4920</v>
      </c>
      <c r="C4923" s="20" t="s">
        <v>1177</v>
      </c>
      <c r="D4923" s="20" t="s">
        <v>109</v>
      </c>
      <c r="E4923" s="20" t="s">
        <v>1178</v>
      </c>
      <c r="F4923" s="22">
        <v>42900</v>
      </c>
      <c r="G4923" s="22">
        <v>46552</v>
      </c>
      <c r="H4923" s="34">
        <v>500</v>
      </c>
    </row>
    <row r="4924" spans="2:8" s="31" customFormat="1" x14ac:dyDescent="0.2">
      <c r="B4924" s="27">
        <v>4921</v>
      </c>
      <c r="C4924" s="20" t="s">
        <v>1225</v>
      </c>
      <c r="D4924" s="20" t="s">
        <v>109</v>
      </c>
      <c r="E4924" s="20" t="s">
        <v>1226</v>
      </c>
      <c r="F4924" s="22">
        <v>42928</v>
      </c>
      <c r="G4924" s="22">
        <v>46580</v>
      </c>
      <c r="H4924" s="34">
        <v>300</v>
      </c>
    </row>
    <row r="4925" spans="2:8" s="31" customFormat="1" x14ac:dyDescent="0.2">
      <c r="B4925" s="27">
        <v>4922</v>
      </c>
      <c r="C4925" s="20" t="s">
        <v>1309</v>
      </c>
      <c r="D4925" s="20" t="s">
        <v>109</v>
      </c>
      <c r="E4925" s="20" t="s">
        <v>1310</v>
      </c>
      <c r="F4925" s="22">
        <v>42970</v>
      </c>
      <c r="G4925" s="22">
        <v>46622</v>
      </c>
      <c r="H4925" s="34">
        <v>300</v>
      </c>
    </row>
    <row r="4926" spans="2:8" s="31" customFormat="1" x14ac:dyDescent="0.2">
      <c r="B4926" s="27">
        <v>4923</v>
      </c>
      <c r="C4926" s="20" t="s">
        <v>1339</v>
      </c>
      <c r="D4926" s="20" t="s">
        <v>109</v>
      </c>
      <c r="E4926" s="20" t="s">
        <v>1340</v>
      </c>
      <c r="F4926" s="22">
        <v>42991</v>
      </c>
      <c r="G4926" s="22">
        <v>46643</v>
      </c>
      <c r="H4926" s="34">
        <v>400</v>
      </c>
    </row>
    <row r="4927" spans="2:8" s="31" customFormat="1" x14ac:dyDescent="0.2">
      <c r="B4927" s="27">
        <v>4924</v>
      </c>
      <c r="C4927" s="20" t="s">
        <v>1361</v>
      </c>
      <c r="D4927" s="20" t="s">
        <v>109</v>
      </c>
      <c r="E4927" s="20" t="s">
        <v>1362</v>
      </c>
      <c r="F4927" s="22">
        <v>43005</v>
      </c>
      <c r="G4927" s="22">
        <v>46657</v>
      </c>
      <c r="H4927" s="34">
        <v>500</v>
      </c>
    </row>
    <row r="4928" spans="2:8" s="31" customFormat="1" x14ac:dyDescent="0.2">
      <c r="B4928" s="27">
        <v>4925</v>
      </c>
      <c r="C4928" s="20" t="s">
        <v>1390</v>
      </c>
      <c r="D4928" s="20" t="s">
        <v>109</v>
      </c>
      <c r="E4928" s="20" t="s">
        <v>1391</v>
      </c>
      <c r="F4928" s="22">
        <v>43019</v>
      </c>
      <c r="G4928" s="22">
        <v>46671</v>
      </c>
      <c r="H4928" s="34">
        <v>500</v>
      </c>
    </row>
    <row r="4929" spans="1:10" s="31" customFormat="1" x14ac:dyDescent="0.2">
      <c r="B4929" s="27">
        <v>4926</v>
      </c>
      <c r="C4929" s="20" t="s">
        <v>1404</v>
      </c>
      <c r="D4929" s="20" t="s">
        <v>109</v>
      </c>
      <c r="E4929" s="20" t="s">
        <v>1117</v>
      </c>
      <c r="F4929" s="22">
        <v>43033</v>
      </c>
      <c r="G4929" s="22">
        <v>46685</v>
      </c>
      <c r="H4929" s="34">
        <v>500</v>
      </c>
    </row>
    <row r="4930" spans="1:10" s="31" customFormat="1" x14ac:dyDescent="0.2">
      <c r="B4930" s="27">
        <v>4927</v>
      </c>
      <c r="C4930" s="20" t="s">
        <v>1422</v>
      </c>
      <c r="D4930" s="20" t="s">
        <v>109</v>
      </c>
      <c r="E4930" s="20" t="s">
        <v>1423</v>
      </c>
      <c r="F4930" s="22">
        <v>43040</v>
      </c>
      <c r="G4930" s="22">
        <v>46692</v>
      </c>
      <c r="H4930" s="34">
        <v>300</v>
      </c>
    </row>
    <row r="4931" spans="1:10" x14ac:dyDescent="0.2">
      <c r="A4931" s="31"/>
      <c r="B4931" s="27">
        <v>4928</v>
      </c>
      <c r="C4931" s="20" t="s">
        <v>1435</v>
      </c>
      <c r="D4931" s="20" t="s">
        <v>109</v>
      </c>
      <c r="E4931" s="20" t="s">
        <v>1436</v>
      </c>
      <c r="F4931" s="22">
        <v>43047</v>
      </c>
      <c r="G4931" s="22">
        <v>46699</v>
      </c>
      <c r="H4931" s="34">
        <v>300</v>
      </c>
      <c r="I4931" s="31"/>
      <c r="J4931" s="31"/>
    </row>
    <row r="4932" spans="1:10" x14ac:dyDescent="0.2">
      <c r="A4932" s="31"/>
      <c r="B4932" s="27">
        <v>4929</v>
      </c>
      <c r="C4932" s="20" t="s">
        <v>1474</v>
      </c>
      <c r="D4932" s="20" t="s">
        <v>109</v>
      </c>
      <c r="E4932" s="20" t="s">
        <v>1436</v>
      </c>
      <c r="F4932" s="22">
        <v>43068</v>
      </c>
      <c r="G4932" s="22">
        <v>46720</v>
      </c>
      <c r="H4932" s="34">
        <v>300</v>
      </c>
      <c r="I4932" s="31"/>
      <c r="J4932" s="31"/>
    </row>
    <row r="4933" spans="1:10" s="31" customFormat="1" x14ac:dyDescent="0.2">
      <c r="B4933" s="27">
        <v>4930</v>
      </c>
      <c r="C4933" s="20" t="s">
        <v>1509</v>
      </c>
      <c r="D4933" s="20" t="s">
        <v>109</v>
      </c>
      <c r="E4933" s="20" t="s">
        <v>1510</v>
      </c>
      <c r="F4933" s="22">
        <v>43082</v>
      </c>
      <c r="G4933" s="22">
        <v>46734</v>
      </c>
      <c r="H4933" s="34">
        <v>200</v>
      </c>
    </row>
    <row r="4934" spans="1:10" s="31" customFormat="1" x14ac:dyDescent="0.2">
      <c r="B4934" s="27">
        <v>4931</v>
      </c>
      <c r="C4934" s="20" t="s">
        <v>1612</v>
      </c>
      <c r="D4934" s="20" t="s">
        <v>109</v>
      </c>
      <c r="E4934" s="20" t="s">
        <v>1613</v>
      </c>
      <c r="F4934" s="22">
        <v>43131</v>
      </c>
      <c r="G4934" s="22">
        <v>46783</v>
      </c>
      <c r="H4934" s="34">
        <v>200</v>
      </c>
    </row>
    <row r="4935" spans="1:10" s="31" customFormat="1" x14ac:dyDescent="0.2">
      <c r="B4935" s="27">
        <v>4932</v>
      </c>
      <c r="C4935" s="20" t="s">
        <v>1627</v>
      </c>
      <c r="D4935" s="20" t="s">
        <v>109</v>
      </c>
      <c r="E4935" s="20" t="s">
        <v>1628</v>
      </c>
      <c r="F4935" s="22">
        <v>43138</v>
      </c>
      <c r="G4935" s="22">
        <v>46790</v>
      </c>
      <c r="H4935" s="34">
        <v>300</v>
      </c>
    </row>
    <row r="4936" spans="1:10" s="31" customFormat="1" x14ac:dyDescent="0.2">
      <c r="B4936" s="27">
        <v>4933</v>
      </c>
      <c r="C4936" s="20" t="s">
        <v>1642</v>
      </c>
      <c r="D4936" s="20" t="s">
        <v>109</v>
      </c>
      <c r="E4936" s="20" t="s">
        <v>1643</v>
      </c>
      <c r="F4936" s="22">
        <v>43145</v>
      </c>
      <c r="G4936" s="22">
        <v>46797</v>
      </c>
      <c r="H4936" s="34">
        <v>500</v>
      </c>
    </row>
    <row r="4937" spans="1:10" s="31" customFormat="1" x14ac:dyDescent="0.2">
      <c r="B4937" s="27">
        <v>4934</v>
      </c>
      <c r="C4937" s="20" t="s">
        <v>1664</v>
      </c>
      <c r="D4937" s="20" t="s">
        <v>109</v>
      </c>
      <c r="E4937" s="20" t="s">
        <v>1665</v>
      </c>
      <c r="F4937" s="22">
        <v>43152</v>
      </c>
      <c r="G4937" s="22">
        <v>46804</v>
      </c>
      <c r="H4937" s="34">
        <v>400</v>
      </c>
    </row>
    <row r="4938" spans="1:10" s="31" customFormat="1" x14ac:dyDescent="0.2">
      <c r="B4938" s="27">
        <v>4935</v>
      </c>
      <c r="C4938" s="20" t="s">
        <v>1706</v>
      </c>
      <c r="D4938" s="20" t="s">
        <v>109</v>
      </c>
      <c r="E4938" s="20" t="s">
        <v>1707</v>
      </c>
      <c r="F4938" s="22">
        <v>43166</v>
      </c>
      <c r="G4938" s="22">
        <v>46819</v>
      </c>
      <c r="H4938" s="34">
        <v>400</v>
      </c>
    </row>
    <row r="4939" spans="1:10" s="31" customFormat="1" x14ac:dyDescent="0.2">
      <c r="B4939" s="27">
        <v>4936</v>
      </c>
      <c r="C4939" s="20" t="s">
        <v>1729</v>
      </c>
      <c r="D4939" s="20" t="s">
        <v>109</v>
      </c>
      <c r="E4939" s="20" t="s">
        <v>1730</v>
      </c>
      <c r="F4939" s="22">
        <v>43173</v>
      </c>
      <c r="G4939" s="22">
        <v>46826</v>
      </c>
      <c r="H4939" s="34">
        <v>200</v>
      </c>
    </row>
    <row r="4940" spans="1:10" s="31" customFormat="1" x14ac:dyDescent="0.2">
      <c r="B4940" s="27">
        <v>4937</v>
      </c>
      <c r="C4940" s="20" t="s">
        <v>1762</v>
      </c>
      <c r="D4940" s="20" t="s">
        <v>109</v>
      </c>
      <c r="E4940" s="20" t="s">
        <v>1763</v>
      </c>
      <c r="F4940" s="22">
        <v>43186</v>
      </c>
      <c r="G4940" s="22">
        <v>46839</v>
      </c>
      <c r="H4940" s="34">
        <v>360</v>
      </c>
    </row>
    <row r="4941" spans="1:10" s="31" customFormat="1" x14ac:dyDescent="0.2">
      <c r="B4941" s="27">
        <v>4938</v>
      </c>
      <c r="C4941" s="20" t="s">
        <v>1785</v>
      </c>
      <c r="D4941" s="20" t="s">
        <v>109</v>
      </c>
      <c r="E4941" s="20" t="s">
        <v>1786</v>
      </c>
      <c r="F4941" s="22">
        <v>43201</v>
      </c>
      <c r="G4941" s="22">
        <v>46854</v>
      </c>
      <c r="H4941" s="34">
        <v>500</v>
      </c>
    </row>
    <row r="4942" spans="1:10" s="31" customFormat="1" x14ac:dyDescent="0.2">
      <c r="B4942" s="27">
        <v>4939</v>
      </c>
      <c r="C4942" s="20" t="s">
        <v>1821</v>
      </c>
      <c r="D4942" s="20" t="s">
        <v>109</v>
      </c>
      <c r="E4942" s="20" t="s">
        <v>1628</v>
      </c>
      <c r="F4942" s="22">
        <v>43229</v>
      </c>
      <c r="G4942" s="22">
        <v>46882</v>
      </c>
      <c r="H4942" s="34">
        <v>300</v>
      </c>
    </row>
    <row r="4943" spans="1:10" s="31" customFormat="1" x14ac:dyDescent="0.2">
      <c r="B4943" s="27">
        <v>4940</v>
      </c>
      <c r="C4943" s="20" t="s">
        <v>1846</v>
      </c>
      <c r="D4943" s="20" t="s">
        <v>109</v>
      </c>
      <c r="E4943" s="20" t="s">
        <v>1730</v>
      </c>
      <c r="F4943" s="22">
        <v>43250</v>
      </c>
      <c r="G4943" s="22">
        <v>46903</v>
      </c>
      <c r="H4943" s="34">
        <v>300</v>
      </c>
    </row>
    <row r="4944" spans="1:10" s="31" customFormat="1" x14ac:dyDescent="0.2">
      <c r="B4944" s="27">
        <v>4941</v>
      </c>
      <c r="C4944" s="20" t="s">
        <v>1857</v>
      </c>
      <c r="D4944" s="20" t="s">
        <v>109</v>
      </c>
      <c r="E4944" s="20" t="s">
        <v>1858</v>
      </c>
      <c r="F4944" s="22">
        <v>43257</v>
      </c>
      <c r="G4944" s="22">
        <v>46910</v>
      </c>
      <c r="H4944" s="34">
        <v>300</v>
      </c>
    </row>
    <row r="4945" spans="2:8" s="31" customFormat="1" x14ac:dyDescent="0.2">
      <c r="B4945" s="27">
        <v>4942</v>
      </c>
      <c r="C4945" s="20" t="s">
        <v>1869</v>
      </c>
      <c r="D4945" s="20" t="s">
        <v>109</v>
      </c>
      <c r="E4945" s="20" t="s">
        <v>1870</v>
      </c>
      <c r="F4945" s="22">
        <v>43271</v>
      </c>
      <c r="G4945" s="22">
        <v>46924</v>
      </c>
      <c r="H4945" s="34">
        <v>200</v>
      </c>
    </row>
    <row r="4946" spans="2:8" s="31" customFormat="1" x14ac:dyDescent="0.2">
      <c r="B4946" s="27">
        <v>4943</v>
      </c>
      <c r="C4946" s="20" t="s">
        <v>1890</v>
      </c>
      <c r="D4946" s="20" t="s">
        <v>109</v>
      </c>
      <c r="E4946" s="20" t="s">
        <v>1891</v>
      </c>
      <c r="F4946" s="22">
        <v>43285</v>
      </c>
      <c r="G4946" s="22">
        <v>46938</v>
      </c>
      <c r="H4946" s="34">
        <v>300</v>
      </c>
    </row>
    <row r="4947" spans="2:8" s="31" customFormat="1" x14ac:dyDescent="0.2">
      <c r="B4947" s="27">
        <v>4944</v>
      </c>
      <c r="C4947" s="20" t="s">
        <v>1908</v>
      </c>
      <c r="D4947" s="20" t="s">
        <v>109</v>
      </c>
      <c r="E4947" s="20" t="s">
        <v>1909</v>
      </c>
      <c r="F4947" s="22">
        <v>43292</v>
      </c>
      <c r="G4947" s="22">
        <v>46945</v>
      </c>
      <c r="H4947" s="34">
        <v>500</v>
      </c>
    </row>
    <row r="4948" spans="2:8" s="31" customFormat="1" x14ac:dyDescent="0.2">
      <c r="B4948" s="27">
        <v>4945</v>
      </c>
      <c r="C4948" s="20" t="s">
        <v>1926</v>
      </c>
      <c r="D4948" s="20" t="s">
        <v>109</v>
      </c>
      <c r="E4948" s="20" t="s">
        <v>1927</v>
      </c>
      <c r="F4948" s="22">
        <v>43306</v>
      </c>
      <c r="G4948" s="22">
        <v>46959</v>
      </c>
      <c r="H4948" s="34">
        <v>250</v>
      </c>
    </row>
    <row r="4949" spans="2:8" s="31" customFormat="1" x14ac:dyDescent="0.2">
      <c r="B4949" s="27">
        <v>4946</v>
      </c>
      <c r="C4949" s="20" t="s">
        <v>1952</v>
      </c>
      <c r="D4949" s="20" t="s">
        <v>109</v>
      </c>
      <c r="E4949" s="20" t="s">
        <v>1707</v>
      </c>
      <c r="F4949" s="22">
        <v>43320</v>
      </c>
      <c r="G4949" s="22">
        <v>46973</v>
      </c>
      <c r="H4949" s="34">
        <v>250</v>
      </c>
    </row>
    <row r="4950" spans="2:8" s="31" customFormat="1" x14ac:dyDescent="0.2">
      <c r="B4950" s="27">
        <v>4947</v>
      </c>
      <c r="C4950" s="20" t="s">
        <v>1973</v>
      </c>
      <c r="D4950" s="20" t="s">
        <v>109</v>
      </c>
      <c r="E4950" s="20" t="s">
        <v>1974</v>
      </c>
      <c r="F4950" s="22">
        <v>43333</v>
      </c>
      <c r="G4950" s="22">
        <v>46986</v>
      </c>
      <c r="H4950" s="34">
        <v>200</v>
      </c>
    </row>
    <row r="4951" spans="2:8" s="31" customFormat="1" x14ac:dyDescent="0.2">
      <c r="B4951" s="27">
        <v>4948</v>
      </c>
      <c r="C4951" s="20" t="s">
        <v>1997</v>
      </c>
      <c r="D4951" s="20" t="s">
        <v>109</v>
      </c>
      <c r="E4951" s="20" t="s">
        <v>1998</v>
      </c>
      <c r="F4951" s="22">
        <v>43346</v>
      </c>
      <c r="G4951" s="22">
        <v>46999</v>
      </c>
      <c r="H4951" s="34">
        <v>300</v>
      </c>
    </row>
    <row r="4952" spans="2:8" s="31" customFormat="1" x14ac:dyDescent="0.2">
      <c r="B4952" s="27">
        <v>4949</v>
      </c>
      <c r="C4952" s="20" t="s">
        <v>2011</v>
      </c>
      <c r="D4952" s="20" t="s">
        <v>109</v>
      </c>
      <c r="E4952" s="20" t="s">
        <v>2012</v>
      </c>
      <c r="F4952" s="22">
        <v>43355</v>
      </c>
      <c r="G4952" s="22">
        <v>47008</v>
      </c>
      <c r="H4952" s="34">
        <v>250</v>
      </c>
    </row>
    <row r="4953" spans="2:8" s="31" customFormat="1" x14ac:dyDescent="0.2">
      <c r="B4953" s="27">
        <v>4950</v>
      </c>
      <c r="C4953" s="20" t="s">
        <v>2035</v>
      </c>
      <c r="D4953" s="20" t="s">
        <v>109</v>
      </c>
      <c r="E4953" s="20" t="s">
        <v>2036</v>
      </c>
      <c r="F4953" s="22">
        <v>43369</v>
      </c>
      <c r="G4953" s="22">
        <v>47022</v>
      </c>
      <c r="H4953" s="34">
        <v>300</v>
      </c>
    </row>
    <row r="4954" spans="2:8" s="31" customFormat="1" x14ac:dyDescent="0.2">
      <c r="B4954" s="27">
        <v>4951</v>
      </c>
      <c r="C4954" s="20" t="s">
        <v>2071</v>
      </c>
      <c r="D4954" s="20" t="s">
        <v>109</v>
      </c>
      <c r="E4954" s="20" t="s">
        <v>2072</v>
      </c>
      <c r="F4954" s="22">
        <v>43390</v>
      </c>
      <c r="G4954" s="22">
        <v>47043</v>
      </c>
      <c r="H4954" s="34">
        <v>250</v>
      </c>
    </row>
    <row r="4955" spans="2:8" s="31" customFormat="1" x14ac:dyDescent="0.2">
      <c r="B4955" s="27">
        <v>4952</v>
      </c>
      <c r="C4955" s="20" t="s">
        <v>2124</v>
      </c>
      <c r="D4955" s="20" t="s">
        <v>109</v>
      </c>
      <c r="E4955" s="20" t="s">
        <v>2125</v>
      </c>
      <c r="F4955" s="22">
        <v>43418</v>
      </c>
      <c r="G4955" s="22">
        <v>47071</v>
      </c>
      <c r="H4955" s="34">
        <v>250</v>
      </c>
    </row>
    <row r="4956" spans="2:8" s="31" customFormat="1" x14ac:dyDescent="0.2">
      <c r="B4956" s="27">
        <v>4953</v>
      </c>
      <c r="C4956" s="20" t="s">
        <v>2152</v>
      </c>
      <c r="D4956" s="20" t="s">
        <v>109</v>
      </c>
      <c r="E4956" s="20" t="s">
        <v>2153</v>
      </c>
      <c r="F4956" s="22">
        <v>43432</v>
      </c>
      <c r="G4956" s="22">
        <v>47085</v>
      </c>
      <c r="H4956" s="34">
        <v>300</v>
      </c>
    </row>
    <row r="4957" spans="2:8" s="31" customFormat="1" x14ac:dyDescent="0.2">
      <c r="B4957" s="27">
        <v>4954</v>
      </c>
      <c r="C4957" s="20" t="s">
        <v>2188</v>
      </c>
      <c r="D4957" s="20" t="s">
        <v>109</v>
      </c>
      <c r="E4957" s="20" t="s">
        <v>2189</v>
      </c>
      <c r="F4957" s="22">
        <v>43446</v>
      </c>
      <c r="G4957" s="22">
        <v>47099</v>
      </c>
      <c r="H4957" s="34">
        <v>300</v>
      </c>
    </row>
    <row r="4958" spans="2:8" s="31" customFormat="1" x14ac:dyDescent="0.2">
      <c r="B4958" s="27">
        <v>4955</v>
      </c>
      <c r="C4958" s="20" t="s">
        <v>2206</v>
      </c>
      <c r="D4958" s="20" t="s">
        <v>109</v>
      </c>
      <c r="E4958" s="20" t="s">
        <v>2207</v>
      </c>
      <c r="F4958" s="22">
        <v>43453</v>
      </c>
      <c r="G4958" s="22">
        <v>47106</v>
      </c>
      <c r="H4958" s="34">
        <v>300</v>
      </c>
    </row>
    <row r="4959" spans="2:8" s="31" customFormat="1" x14ac:dyDescent="0.2">
      <c r="B4959" s="27">
        <v>4956</v>
      </c>
      <c r="C4959" s="20" t="s">
        <v>2242</v>
      </c>
      <c r="D4959" s="20" t="s">
        <v>109</v>
      </c>
      <c r="E4959" s="20" t="s">
        <v>2243</v>
      </c>
      <c r="F4959" s="22">
        <v>43467</v>
      </c>
      <c r="G4959" s="22">
        <v>47120</v>
      </c>
      <c r="H4959" s="34">
        <v>200</v>
      </c>
    </row>
    <row r="4960" spans="2:8" s="31" customFormat="1" x14ac:dyDescent="0.2">
      <c r="B4960" s="27">
        <v>4957</v>
      </c>
      <c r="C4960" s="20" t="s">
        <v>2256</v>
      </c>
      <c r="D4960" s="20" t="s">
        <v>109</v>
      </c>
      <c r="E4960" s="20" t="s">
        <v>2257</v>
      </c>
      <c r="F4960" s="22">
        <v>43474</v>
      </c>
      <c r="G4960" s="22">
        <v>47127</v>
      </c>
      <c r="H4960" s="34">
        <v>200</v>
      </c>
    </row>
    <row r="4961" spans="2:8" s="31" customFormat="1" x14ac:dyDescent="0.2">
      <c r="B4961" s="27">
        <v>4958</v>
      </c>
      <c r="C4961" s="20" t="s">
        <v>2428</v>
      </c>
      <c r="D4961" s="20" t="s">
        <v>109</v>
      </c>
      <c r="E4961" s="20" t="s">
        <v>2429</v>
      </c>
      <c r="F4961" s="22">
        <v>43537</v>
      </c>
      <c r="G4961" s="22">
        <v>47190</v>
      </c>
      <c r="H4961" s="34">
        <v>250</v>
      </c>
    </row>
    <row r="4962" spans="2:8" s="31" customFormat="1" x14ac:dyDescent="0.2">
      <c r="B4962" s="27">
        <v>4959</v>
      </c>
      <c r="C4962" s="20" t="s">
        <v>2460</v>
      </c>
      <c r="D4962" s="20" t="s">
        <v>109</v>
      </c>
      <c r="E4962" s="20" t="s">
        <v>2461</v>
      </c>
      <c r="F4962" s="22">
        <v>43551</v>
      </c>
      <c r="G4962" s="22">
        <v>47204</v>
      </c>
      <c r="H4962" s="34">
        <v>300</v>
      </c>
    </row>
    <row r="4963" spans="2:8" s="31" customFormat="1" x14ac:dyDescent="0.2">
      <c r="B4963" s="27">
        <v>4960</v>
      </c>
      <c r="C4963" s="20" t="s">
        <v>2491</v>
      </c>
      <c r="D4963" s="20" t="s">
        <v>109</v>
      </c>
      <c r="E4963" s="20" t="s">
        <v>2492</v>
      </c>
      <c r="F4963" s="22">
        <v>43565</v>
      </c>
      <c r="G4963" s="22">
        <v>47218</v>
      </c>
      <c r="H4963" s="34">
        <v>500</v>
      </c>
    </row>
    <row r="4964" spans="2:8" s="31" customFormat="1" x14ac:dyDescent="0.2">
      <c r="B4964" s="27">
        <v>4961</v>
      </c>
      <c r="C4964" s="20" t="s">
        <v>8007</v>
      </c>
      <c r="D4964" s="20" t="s">
        <v>109</v>
      </c>
      <c r="E4964" s="20" t="s">
        <v>8008</v>
      </c>
      <c r="F4964" s="22">
        <v>45400</v>
      </c>
      <c r="G4964" s="22">
        <v>47226</v>
      </c>
      <c r="H4964" s="34">
        <v>900</v>
      </c>
    </row>
    <row r="4965" spans="2:8" s="31" customFormat="1" x14ac:dyDescent="0.2">
      <c r="B4965" s="27">
        <v>4962</v>
      </c>
      <c r="C4965" s="20" t="s">
        <v>2643</v>
      </c>
      <c r="D4965" s="20" t="s">
        <v>109</v>
      </c>
      <c r="E4965" s="20" t="s">
        <v>2644</v>
      </c>
      <c r="F4965" s="22">
        <v>43663</v>
      </c>
      <c r="G4965" s="22">
        <v>47316</v>
      </c>
      <c r="H4965" s="34">
        <v>250</v>
      </c>
    </row>
    <row r="4966" spans="2:8" s="31" customFormat="1" x14ac:dyDescent="0.2">
      <c r="B4966" s="27">
        <v>4963</v>
      </c>
      <c r="C4966" s="20" t="s">
        <v>2675</v>
      </c>
      <c r="D4966" s="20" t="s">
        <v>109</v>
      </c>
      <c r="E4966" s="20" t="s">
        <v>2676</v>
      </c>
      <c r="F4966" s="22">
        <v>43677</v>
      </c>
      <c r="G4966" s="22">
        <v>47330</v>
      </c>
      <c r="H4966" s="34">
        <v>250</v>
      </c>
    </row>
    <row r="4967" spans="2:8" s="31" customFormat="1" x14ac:dyDescent="0.2">
      <c r="B4967" s="27">
        <v>4964</v>
      </c>
      <c r="C4967" s="20" t="s">
        <v>2717</v>
      </c>
      <c r="D4967" s="20" t="s">
        <v>109</v>
      </c>
      <c r="E4967" s="20" t="s">
        <v>2718</v>
      </c>
      <c r="F4967" s="22">
        <v>43691</v>
      </c>
      <c r="G4967" s="22">
        <v>47344</v>
      </c>
      <c r="H4967" s="34">
        <v>300</v>
      </c>
    </row>
    <row r="4968" spans="2:8" s="31" customFormat="1" x14ac:dyDescent="0.2">
      <c r="B4968" s="27">
        <v>4965</v>
      </c>
      <c r="C4968" s="20" t="s">
        <v>2778</v>
      </c>
      <c r="D4968" s="20" t="s">
        <v>109</v>
      </c>
      <c r="E4968" s="20" t="s">
        <v>2779</v>
      </c>
      <c r="F4968" s="22">
        <v>43712</v>
      </c>
      <c r="G4968" s="22">
        <v>47365</v>
      </c>
      <c r="H4968" s="34">
        <v>300</v>
      </c>
    </row>
    <row r="4969" spans="2:8" s="31" customFormat="1" x14ac:dyDescent="0.2">
      <c r="B4969" s="27">
        <v>4966</v>
      </c>
      <c r="C4969" s="20" t="s">
        <v>8610</v>
      </c>
      <c r="D4969" s="20" t="s">
        <v>109</v>
      </c>
      <c r="E4969" s="20" t="s">
        <v>8611</v>
      </c>
      <c r="F4969" s="22">
        <v>45574</v>
      </c>
      <c r="G4969" s="22">
        <v>47400</v>
      </c>
      <c r="H4969" s="34">
        <v>500</v>
      </c>
    </row>
    <row r="4970" spans="2:8" s="31" customFormat="1" x14ac:dyDescent="0.2">
      <c r="B4970" s="27">
        <v>4967</v>
      </c>
      <c r="C4970" s="20" t="s">
        <v>2993</v>
      </c>
      <c r="D4970" s="20" t="s">
        <v>109</v>
      </c>
      <c r="E4970" s="20" t="s">
        <v>2994</v>
      </c>
      <c r="F4970" s="22">
        <v>43803</v>
      </c>
      <c r="G4970" s="22">
        <v>47456</v>
      </c>
      <c r="H4970" s="34">
        <v>500</v>
      </c>
    </row>
    <row r="4971" spans="2:8" s="31" customFormat="1" x14ac:dyDescent="0.2">
      <c r="B4971" s="27">
        <v>4968</v>
      </c>
      <c r="C4971" s="20" t="s">
        <v>3023</v>
      </c>
      <c r="D4971" s="20" t="s">
        <v>109</v>
      </c>
      <c r="E4971" s="20" t="s">
        <v>3024</v>
      </c>
      <c r="F4971" s="22">
        <v>43817</v>
      </c>
      <c r="G4971" s="22">
        <v>47470</v>
      </c>
      <c r="H4971" s="34">
        <v>250</v>
      </c>
    </row>
    <row r="4972" spans="2:8" s="31" customFormat="1" x14ac:dyDescent="0.2">
      <c r="B4972" s="27">
        <v>4969</v>
      </c>
      <c r="C4972" s="20" t="s">
        <v>3154</v>
      </c>
      <c r="D4972" s="20" t="s">
        <v>109</v>
      </c>
      <c r="E4972" s="20" t="s">
        <v>3155</v>
      </c>
      <c r="F4972" s="22">
        <v>43866</v>
      </c>
      <c r="G4972" s="22">
        <v>47519</v>
      </c>
      <c r="H4972" s="34">
        <v>250</v>
      </c>
    </row>
    <row r="4973" spans="2:8" s="31" customFormat="1" x14ac:dyDescent="0.2">
      <c r="B4973" s="27">
        <v>4970</v>
      </c>
      <c r="C4973" s="20" t="s">
        <v>3172</v>
      </c>
      <c r="D4973" s="20" t="s">
        <v>109</v>
      </c>
      <c r="E4973" s="20" t="s">
        <v>3173</v>
      </c>
      <c r="F4973" s="22">
        <v>43873</v>
      </c>
      <c r="G4973" s="22">
        <v>47526</v>
      </c>
      <c r="H4973" s="34">
        <v>250</v>
      </c>
    </row>
    <row r="4974" spans="2:8" s="31" customFormat="1" x14ac:dyDescent="0.2">
      <c r="B4974" s="27">
        <v>4971</v>
      </c>
      <c r="C4974" s="20" t="s">
        <v>3192</v>
      </c>
      <c r="D4974" s="20" t="s">
        <v>109</v>
      </c>
      <c r="E4974" s="20" t="s">
        <v>3193</v>
      </c>
      <c r="F4974" s="22">
        <v>43879</v>
      </c>
      <c r="G4974" s="22">
        <v>47532</v>
      </c>
      <c r="H4974" s="34">
        <v>250</v>
      </c>
    </row>
    <row r="4975" spans="2:8" s="31" customFormat="1" x14ac:dyDescent="0.2">
      <c r="B4975" s="27">
        <v>4972</v>
      </c>
      <c r="C4975" s="20" t="s">
        <v>3264</v>
      </c>
      <c r="D4975" s="20" t="s">
        <v>109</v>
      </c>
      <c r="E4975" s="20" t="s">
        <v>3265</v>
      </c>
      <c r="F4975" s="22">
        <v>43894</v>
      </c>
      <c r="G4975" s="22">
        <v>47546</v>
      </c>
      <c r="H4975" s="34">
        <v>500</v>
      </c>
    </row>
    <row r="4976" spans="2:8" s="31" customFormat="1" x14ac:dyDescent="0.2">
      <c r="B4976" s="27">
        <v>4973</v>
      </c>
      <c r="C4976" s="20" t="s">
        <v>3300</v>
      </c>
      <c r="D4976" s="20" t="s">
        <v>109</v>
      </c>
      <c r="E4976" s="20" t="s">
        <v>3301</v>
      </c>
      <c r="F4976" s="22">
        <v>43901</v>
      </c>
      <c r="G4976" s="22">
        <v>47553</v>
      </c>
      <c r="H4976" s="34">
        <v>500</v>
      </c>
    </row>
    <row r="4977" spans="2:8" s="31" customFormat="1" x14ac:dyDescent="0.2">
      <c r="B4977" s="27">
        <v>4974</v>
      </c>
      <c r="C4977" s="20" t="s">
        <v>3334</v>
      </c>
      <c r="D4977" s="20" t="s">
        <v>109</v>
      </c>
      <c r="E4977" s="20" t="s">
        <v>3335</v>
      </c>
      <c r="F4977" s="22">
        <v>43908</v>
      </c>
      <c r="G4977" s="22">
        <v>47560</v>
      </c>
      <c r="H4977" s="34">
        <v>500</v>
      </c>
    </row>
    <row r="4978" spans="2:8" s="31" customFormat="1" x14ac:dyDescent="0.2">
      <c r="B4978" s="27">
        <v>4975</v>
      </c>
      <c r="C4978" s="20" t="s">
        <v>3362</v>
      </c>
      <c r="D4978" s="20" t="s">
        <v>109</v>
      </c>
      <c r="E4978" s="20" t="s">
        <v>3363</v>
      </c>
      <c r="F4978" s="22">
        <v>43914</v>
      </c>
      <c r="G4978" s="22">
        <v>47566</v>
      </c>
      <c r="H4978" s="34">
        <v>250</v>
      </c>
    </row>
    <row r="4979" spans="2:8" s="31" customFormat="1" x14ac:dyDescent="0.2">
      <c r="B4979" s="27">
        <v>4976</v>
      </c>
      <c r="C4979" s="20" t="s">
        <v>3394</v>
      </c>
      <c r="D4979" s="20" t="s">
        <v>109</v>
      </c>
      <c r="E4979" s="20" t="s">
        <v>3395</v>
      </c>
      <c r="F4979" s="22">
        <v>43921</v>
      </c>
      <c r="G4979" s="22">
        <v>47573</v>
      </c>
      <c r="H4979" s="34">
        <v>250</v>
      </c>
    </row>
    <row r="4980" spans="2:8" s="31" customFormat="1" x14ac:dyDescent="0.2">
      <c r="B4980" s="27">
        <v>4977</v>
      </c>
      <c r="C4980" s="20" t="s">
        <v>3426</v>
      </c>
      <c r="D4980" s="20" t="s">
        <v>109</v>
      </c>
      <c r="E4980" s="20" t="s">
        <v>3427</v>
      </c>
      <c r="F4980" s="22">
        <v>43929</v>
      </c>
      <c r="G4980" s="22">
        <v>47581</v>
      </c>
      <c r="H4980" s="34">
        <v>1000</v>
      </c>
    </row>
    <row r="4981" spans="2:8" s="31" customFormat="1" x14ac:dyDescent="0.2">
      <c r="B4981" s="27">
        <v>4978</v>
      </c>
      <c r="C4981" s="20" t="s">
        <v>8175</v>
      </c>
      <c r="D4981" s="20" t="s">
        <v>109</v>
      </c>
      <c r="E4981" s="20" t="s">
        <v>8176</v>
      </c>
      <c r="F4981" s="22">
        <v>45455</v>
      </c>
      <c r="G4981" s="22">
        <v>47646</v>
      </c>
      <c r="H4981" s="34">
        <v>500</v>
      </c>
    </row>
    <row r="4982" spans="2:8" s="31" customFormat="1" x14ac:dyDescent="0.2">
      <c r="B4982" s="27">
        <v>4979</v>
      </c>
      <c r="C4982" s="20" t="s">
        <v>3772</v>
      </c>
      <c r="D4982" s="20" t="s">
        <v>109</v>
      </c>
      <c r="E4982" s="20" t="s">
        <v>3773</v>
      </c>
      <c r="F4982" s="22">
        <v>44076</v>
      </c>
      <c r="G4982" s="22">
        <v>47728</v>
      </c>
      <c r="H4982" s="34">
        <v>500</v>
      </c>
    </row>
    <row r="4983" spans="2:8" s="31" customFormat="1" x14ac:dyDescent="0.2">
      <c r="B4983" s="27">
        <v>4980</v>
      </c>
      <c r="C4983" s="20" t="s">
        <v>3823</v>
      </c>
      <c r="D4983" s="20" t="s">
        <v>109</v>
      </c>
      <c r="E4983" s="20" t="s">
        <v>3824</v>
      </c>
      <c r="F4983" s="22">
        <v>44090</v>
      </c>
      <c r="G4983" s="22">
        <v>47742</v>
      </c>
      <c r="H4983" s="34">
        <v>500</v>
      </c>
    </row>
    <row r="4984" spans="2:8" s="31" customFormat="1" x14ac:dyDescent="0.2">
      <c r="B4984" s="27">
        <v>4981</v>
      </c>
      <c r="C4984" s="20" t="s">
        <v>3863</v>
      </c>
      <c r="D4984" s="20" t="s">
        <v>109</v>
      </c>
      <c r="E4984" s="20" t="s">
        <v>3193</v>
      </c>
      <c r="F4984" s="22">
        <v>44104</v>
      </c>
      <c r="G4984" s="22">
        <v>47756</v>
      </c>
      <c r="H4984" s="34">
        <v>500</v>
      </c>
    </row>
    <row r="4985" spans="2:8" s="31" customFormat="1" x14ac:dyDescent="0.2">
      <c r="B4985" s="27">
        <v>4982</v>
      </c>
      <c r="C4985" s="20" t="s">
        <v>3940</v>
      </c>
      <c r="D4985" s="20" t="s">
        <v>109</v>
      </c>
      <c r="E4985" s="20" t="s">
        <v>3941</v>
      </c>
      <c r="F4985" s="22">
        <v>44118</v>
      </c>
      <c r="G4985" s="22">
        <v>47770</v>
      </c>
      <c r="H4985" s="34">
        <v>500</v>
      </c>
    </row>
    <row r="4986" spans="2:8" s="31" customFormat="1" x14ac:dyDescent="0.2">
      <c r="B4986" s="27">
        <v>4983</v>
      </c>
      <c r="C4986" s="20" t="s">
        <v>3992</v>
      </c>
      <c r="D4986" s="20" t="s">
        <v>109</v>
      </c>
      <c r="E4986" s="20" t="s">
        <v>3993</v>
      </c>
      <c r="F4986" s="22">
        <v>44132</v>
      </c>
      <c r="G4986" s="22">
        <v>47784</v>
      </c>
      <c r="H4986" s="34">
        <v>700</v>
      </c>
    </row>
    <row r="4987" spans="2:8" s="31" customFormat="1" x14ac:dyDescent="0.2">
      <c r="B4987" s="27">
        <v>4984</v>
      </c>
      <c r="C4987" s="20" t="s">
        <v>8678</v>
      </c>
      <c r="D4987" s="20" t="s">
        <v>109</v>
      </c>
      <c r="E4987" s="20" t="s">
        <v>8679</v>
      </c>
      <c r="F4987" s="22">
        <v>45602</v>
      </c>
      <c r="G4987" s="22">
        <v>47793</v>
      </c>
      <c r="H4987" s="34">
        <v>500</v>
      </c>
    </row>
    <row r="4988" spans="2:8" s="31" customFormat="1" x14ac:dyDescent="0.2">
      <c r="B4988" s="27">
        <v>4985</v>
      </c>
      <c r="C4988" s="20" t="s">
        <v>8837</v>
      </c>
      <c r="D4988" s="20" t="s">
        <v>109</v>
      </c>
      <c r="E4988" s="20" t="s">
        <v>8838</v>
      </c>
      <c r="F4988" s="22">
        <v>45652</v>
      </c>
      <c r="G4988" s="22">
        <v>47843</v>
      </c>
      <c r="H4988" s="34">
        <v>1000</v>
      </c>
    </row>
    <row r="4989" spans="2:8" s="31" customFormat="1" x14ac:dyDescent="0.2">
      <c r="B4989" s="27">
        <v>4986</v>
      </c>
      <c r="C4989" s="20" t="s">
        <v>4223</v>
      </c>
      <c r="D4989" s="20" t="s">
        <v>109</v>
      </c>
      <c r="E4989" s="20" t="s">
        <v>4224</v>
      </c>
      <c r="F4989" s="22">
        <v>44202</v>
      </c>
      <c r="G4989" s="22">
        <v>47854</v>
      </c>
      <c r="H4989" s="34">
        <v>500</v>
      </c>
    </row>
    <row r="4990" spans="2:8" s="31" customFormat="1" x14ac:dyDescent="0.2">
      <c r="B4990" s="27">
        <v>4987</v>
      </c>
      <c r="C4990" s="20" t="s">
        <v>4504</v>
      </c>
      <c r="D4990" s="20" t="s">
        <v>109</v>
      </c>
      <c r="E4990" s="20" t="s">
        <v>4505</v>
      </c>
      <c r="F4990" s="22">
        <v>44279</v>
      </c>
      <c r="G4990" s="22">
        <v>47931</v>
      </c>
      <c r="H4990" s="34">
        <v>1000</v>
      </c>
    </row>
    <row r="4991" spans="2:8" s="31" customFormat="1" x14ac:dyDescent="0.2">
      <c r="B4991" s="27">
        <v>4988</v>
      </c>
      <c r="C4991" s="20" t="s">
        <v>4530</v>
      </c>
      <c r="D4991" s="20" t="s">
        <v>109</v>
      </c>
      <c r="E4991" s="20" t="s">
        <v>4531</v>
      </c>
      <c r="F4991" s="22">
        <v>44286</v>
      </c>
      <c r="G4991" s="22">
        <v>47938</v>
      </c>
      <c r="H4991" s="34">
        <v>1000</v>
      </c>
    </row>
    <row r="4992" spans="2:8" s="31" customFormat="1" x14ac:dyDescent="0.2">
      <c r="B4992" s="27">
        <v>4989</v>
      </c>
      <c r="C4992" s="20" t="s">
        <v>4737</v>
      </c>
      <c r="D4992" s="20" t="s">
        <v>109</v>
      </c>
      <c r="E4992" s="20" t="s">
        <v>4738</v>
      </c>
      <c r="F4992" s="22">
        <v>44377</v>
      </c>
      <c r="G4992" s="22">
        <v>48029</v>
      </c>
      <c r="H4992" s="34">
        <v>700</v>
      </c>
    </row>
    <row r="4993" spans="2:8" s="31" customFormat="1" x14ac:dyDescent="0.2">
      <c r="B4993" s="27">
        <v>4990</v>
      </c>
      <c r="C4993" s="20" t="s">
        <v>4790</v>
      </c>
      <c r="D4993" s="20" t="s">
        <v>109</v>
      </c>
      <c r="E4993" s="20" t="s">
        <v>4791</v>
      </c>
      <c r="F4993" s="22">
        <v>44391</v>
      </c>
      <c r="G4993" s="22">
        <v>48043</v>
      </c>
      <c r="H4993" s="34">
        <v>500</v>
      </c>
    </row>
    <row r="4994" spans="2:8" s="31" customFormat="1" x14ac:dyDescent="0.2">
      <c r="B4994" s="27">
        <v>4991</v>
      </c>
      <c r="C4994" s="20" t="s">
        <v>5190</v>
      </c>
      <c r="D4994" s="20" t="s">
        <v>109</v>
      </c>
      <c r="E4994" s="20" t="s">
        <v>5191</v>
      </c>
      <c r="F4994" s="22">
        <v>44559</v>
      </c>
      <c r="G4994" s="22">
        <v>48211</v>
      </c>
      <c r="H4994" s="34">
        <v>500</v>
      </c>
    </row>
    <row r="4995" spans="2:8" s="31" customFormat="1" x14ac:dyDescent="0.2">
      <c r="B4995" s="27">
        <v>4992</v>
      </c>
      <c r="C4995" s="20" t="s">
        <v>8898</v>
      </c>
      <c r="D4995" s="20" t="s">
        <v>109</v>
      </c>
      <c r="E4995" s="20" t="s">
        <v>8899</v>
      </c>
      <c r="F4995" s="22">
        <v>45665</v>
      </c>
      <c r="G4995" s="22">
        <v>48221</v>
      </c>
      <c r="H4995" s="34">
        <v>1000</v>
      </c>
    </row>
    <row r="4996" spans="2:8" s="31" customFormat="1" x14ac:dyDescent="0.2">
      <c r="B4996" s="27">
        <v>4993</v>
      </c>
      <c r="C4996" s="20" t="s">
        <v>5283</v>
      </c>
      <c r="D4996" s="20" t="s">
        <v>109</v>
      </c>
      <c r="E4996" s="20" t="s">
        <v>5284</v>
      </c>
      <c r="F4996" s="22">
        <v>44586</v>
      </c>
      <c r="G4996" s="22">
        <v>48238</v>
      </c>
      <c r="H4996" s="34">
        <v>500</v>
      </c>
    </row>
    <row r="4997" spans="2:8" s="31" customFormat="1" x14ac:dyDescent="0.2">
      <c r="B4997" s="27">
        <v>4994</v>
      </c>
      <c r="C4997" s="20" t="s">
        <v>9019</v>
      </c>
      <c r="D4997" s="20" t="s">
        <v>109</v>
      </c>
      <c r="E4997" s="20" t="s">
        <v>9020</v>
      </c>
      <c r="F4997" s="22">
        <v>45693</v>
      </c>
      <c r="G4997" s="22">
        <v>48249</v>
      </c>
      <c r="H4997" s="34">
        <v>2000</v>
      </c>
    </row>
    <row r="4998" spans="2:8" s="31" customFormat="1" x14ac:dyDescent="0.2">
      <c r="B4998" s="27">
        <v>4995</v>
      </c>
      <c r="C4998" s="20" t="s">
        <v>9238</v>
      </c>
      <c r="D4998" s="20" t="s">
        <v>109</v>
      </c>
      <c r="E4998" s="20" t="s">
        <v>9239</v>
      </c>
      <c r="F4998" s="22">
        <v>45728</v>
      </c>
      <c r="G4998" s="22">
        <v>48285</v>
      </c>
      <c r="H4998" s="34">
        <v>1000</v>
      </c>
    </row>
    <row r="4999" spans="2:8" s="31" customFormat="1" x14ac:dyDescent="0.2">
      <c r="B4999" s="27">
        <v>4996</v>
      </c>
      <c r="C4999" s="20" t="s">
        <v>9286</v>
      </c>
      <c r="D4999" s="20" t="s">
        <v>109</v>
      </c>
      <c r="E4999" s="20" t="s">
        <v>9287</v>
      </c>
      <c r="F4999" s="22">
        <v>45735</v>
      </c>
      <c r="G4999" s="22">
        <v>48292</v>
      </c>
      <c r="H4999" s="34">
        <v>1000</v>
      </c>
    </row>
    <row r="5000" spans="2:8" s="31" customFormat="1" x14ac:dyDescent="0.2">
      <c r="B5000" s="27">
        <v>4997</v>
      </c>
      <c r="C5000" s="20" t="s">
        <v>9361</v>
      </c>
      <c r="D5000" s="20" t="s">
        <v>109</v>
      </c>
      <c r="E5000" s="20" t="s">
        <v>9362</v>
      </c>
      <c r="F5000" s="22">
        <v>45742</v>
      </c>
      <c r="G5000" s="22">
        <v>48299</v>
      </c>
      <c r="H5000" s="34">
        <v>2000</v>
      </c>
    </row>
    <row r="5001" spans="2:8" s="31" customFormat="1" x14ac:dyDescent="0.2">
      <c r="B5001" s="27">
        <v>4998</v>
      </c>
      <c r="C5001" s="20" t="s">
        <v>5491</v>
      </c>
      <c r="D5001" s="20" t="s">
        <v>109</v>
      </c>
      <c r="E5001" s="20" t="s">
        <v>5492</v>
      </c>
      <c r="F5001" s="22">
        <v>44650</v>
      </c>
      <c r="G5001" s="22">
        <v>48303</v>
      </c>
      <c r="H5001" s="34">
        <v>1000</v>
      </c>
    </row>
    <row r="5002" spans="2:8" s="31" customFormat="1" x14ac:dyDescent="0.2">
      <c r="B5002" s="27">
        <v>4999</v>
      </c>
      <c r="C5002" s="20" t="s">
        <v>10056</v>
      </c>
      <c r="D5002" s="20" t="s">
        <v>109</v>
      </c>
      <c r="E5002" s="20" t="s">
        <v>10057</v>
      </c>
      <c r="F5002" s="22">
        <v>45931</v>
      </c>
      <c r="G5002" s="22">
        <v>48488</v>
      </c>
      <c r="H5002" s="34">
        <v>1500</v>
      </c>
    </row>
    <row r="5003" spans="2:8" s="31" customFormat="1" x14ac:dyDescent="0.2">
      <c r="B5003" s="27">
        <v>5000</v>
      </c>
      <c r="C5003" s="20" t="s">
        <v>5972</v>
      </c>
      <c r="D5003" s="20" t="s">
        <v>109</v>
      </c>
      <c r="E5003" s="20" t="s">
        <v>5973</v>
      </c>
      <c r="F5003" s="22">
        <v>44846</v>
      </c>
      <c r="G5003" s="22">
        <v>48499</v>
      </c>
      <c r="H5003" s="34">
        <v>500</v>
      </c>
    </row>
    <row r="5004" spans="2:8" s="31" customFormat="1" x14ac:dyDescent="0.2">
      <c r="B5004" s="27">
        <v>5001</v>
      </c>
      <c r="C5004" s="20" t="s">
        <v>10220</v>
      </c>
      <c r="D5004" s="20" t="s">
        <v>109</v>
      </c>
      <c r="E5004" s="20" t="s">
        <v>10221</v>
      </c>
      <c r="F5004" s="22">
        <v>45987</v>
      </c>
      <c r="G5004" s="22">
        <v>48544</v>
      </c>
      <c r="H5004" s="34">
        <v>1000</v>
      </c>
    </row>
    <row r="5005" spans="2:8" s="31" customFormat="1" x14ac:dyDescent="0.2">
      <c r="B5005" s="27">
        <v>5002</v>
      </c>
      <c r="C5005" s="21" t="s">
        <v>10359</v>
      </c>
      <c r="D5005" s="21" t="s">
        <v>109</v>
      </c>
      <c r="E5005" s="21" t="s">
        <v>10360</v>
      </c>
      <c r="F5005" s="23">
        <v>46015</v>
      </c>
      <c r="G5005" s="23">
        <v>48572</v>
      </c>
      <c r="H5005" s="35">
        <v>500</v>
      </c>
    </row>
    <row r="5006" spans="2:8" s="31" customFormat="1" x14ac:dyDescent="0.2">
      <c r="B5006" s="27">
        <v>5003</v>
      </c>
      <c r="C5006" s="20" t="s">
        <v>6242</v>
      </c>
      <c r="D5006" s="20" t="s">
        <v>109</v>
      </c>
      <c r="E5006" s="20" t="s">
        <v>6243</v>
      </c>
      <c r="F5006" s="22">
        <v>44937</v>
      </c>
      <c r="G5006" s="22">
        <v>48590</v>
      </c>
      <c r="H5006" s="34">
        <v>500</v>
      </c>
    </row>
    <row r="5007" spans="2:8" s="31" customFormat="1" x14ac:dyDescent="0.2">
      <c r="B5007" s="27">
        <v>5004</v>
      </c>
      <c r="C5007" s="20" t="s">
        <v>6350</v>
      </c>
      <c r="D5007" s="20" t="s">
        <v>109</v>
      </c>
      <c r="E5007" s="20" t="s">
        <v>6351</v>
      </c>
      <c r="F5007" s="22">
        <v>44965</v>
      </c>
      <c r="G5007" s="22">
        <v>48618</v>
      </c>
      <c r="H5007" s="34">
        <v>750</v>
      </c>
    </row>
    <row r="5008" spans="2:8" s="31" customFormat="1" x14ac:dyDescent="0.2">
      <c r="B5008" s="27">
        <v>5005</v>
      </c>
      <c r="C5008" s="20" t="s">
        <v>6424</v>
      </c>
      <c r="D5008" s="20" t="s">
        <v>109</v>
      </c>
      <c r="E5008" s="20" t="s">
        <v>6425</v>
      </c>
      <c r="F5008" s="22">
        <v>44986</v>
      </c>
      <c r="G5008" s="22">
        <v>48639</v>
      </c>
      <c r="H5008" s="34">
        <v>750</v>
      </c>
    </row>
    <row r="5009" spans="2:8" s="31" customFormat="1" x14ac:dyDescent="0.2">
      <c r="B5009" s="27">
        <v>5006</v>
      </c>
      <c r="C5009" s="20" t="s">
        <v>6576</v>
      </c>
      <c r="D5009" s="20" t="s">
        <v>109</v>
      </c>
      <c r="E5009" s="20" t="s">
        <v>6577</v>
      </c>
      <c r="F5009" s="22">
        <v>45014</v>
      </c>
      <c r="G5009" s="22">
        <v>48667</v>
      </c>
      <c r="H5009" s="34">
        <v>700</v>
      </c>
    </row>
    <row r="5010" spans="2:8" s="31" customFormat="1" x14ac:dyDescent="0.2">
      <c r="B5010" s="27">
        <v>5007</v>
      </c>
      <c r="C5010" s="20" t="s">
        <v>7029</v>
      </c>
      <c r="D5010" s="20" t="s">
        <v>109</v>
      </c>
      <c r="E5010" s="20" t="s">
        <v>7030</v>
      </c>
      <c r="F5010" s="22">
        <v>45175</v>
      </c>
      <c r="G5010" s="22">
        <v>48828</v>
      </c>
      <c r="H5010" s="34">
        <v>500</v>
      </c>
    </row>
    <row r="5011" spans="2:8" s="31" customFormat="1" x14ac:dyDescent="0.2">
      <c r="B5011" s="27">
        <v>5008</v>
      </c>
      <c r="C5011" s="20" t="s">
        <v>7054</v>
      </c>
      <c r="D5011" s="20" t="s">
        <v>109</v>
      </c>
      <c r="E5011" s="20" t="s">
        <v>7055</v>
      </c>
      <c r="F5011" s="22">
        <v>45182</v>
      </c>
      <c r="G5011" s="22">
        <v>48835</v>
      </c>
      <c r="H5011" s="34">
        <v>500</v>
      </c>
    </row>
    <row r="5012" spans="2:8" s="31" customFormat="1" x14ac:dyDescent="0.2">
      <c r="B5012" s="27">
        <v>5009</v>
      </c>
      <c r="C5012" s="20" t="s">
        <v>7142</v>
      </c>
      <c r="D5012" s="20" t="s">
        <v>109</v>
      </c>
      <c r="E5012" s="20" t="s">
        <v>7143</v>
      </c>
      <c r="F5012" s="22">
        <v>45203</v>
      </c>
      <c r="G5012" s="22">
        <v>48856</v>
      </c>
      <c r="H5012" s="34">
        <v>500</v>
      </c>
    </row>
    <row r="5013" spans="2:8" s="31" customFormat="1" x14ac:dyDescent="0.2">
      <c r="B5013" s="27">
        <v>5010</v>
      </c>
      <c r="C5013" s="20" t="s">
        <v>7160</v>
      </c>
      <c r="D5013" s="20" t="s">
        <v>109</v>
      </c>
      <c r="E5013" s="20" t="s">
        <v>7161</v>
      </c>
      <c r="F5013" s="22">
        <v>45210</v>
      </c>
      <c r="G5013" s="22">
        <v>48863</v>
      </c>
      <c r="H5013" s="34">
        <v>800</v>
      </c>
    </row>
    <row r="5014" spans="2:8" s="31" customFormat="1" x14ac:dyDescent="0.2">
      <c r="B5014" s="27">
        <v>5011</v>
      </c>
      <c r="C5014" s="20" t="s">
        <v>7459</v>
      </c>
      <c r="D5014" s="20" t="s">
        <v>109</v>
      </c>
      <c r="E5014" s="20" t="s">
        <v>6351</v>
      </c>
      <c r="F5014" s="22">
        <v>45287</v>
      </c>
      <c r="G5014" s="22">
        <v>48940</v>
      </c>
      <c r="H5014" s="34">
        <v>500</v>
      </c>
    </row>
    <row r="5015" spans="2:8" s="31" customFormat="1" x14ac:dyDescent="0.2">
      <c r="B5015" s="27">
        <v>5012</v>
      </c>
      <c r="C5015" s="20" t="s">
        <v>7749</v>
      </c>
      <c r="D5015" s="20" t="s">
        <v>109</v>
      </c>
      <c r="E5015" s="20" t="s">
        <v>7750</v>
      </c>
      <c r="F5015" s="22">
        <v>45350</v>
      </c>
      <c r="G5015" s="22">
        <v>49003</v>
      </c>
      <c r="H5015" s="34">
        <v>1000</v>
      </c>
    </row>
    <row r="5016" spans="2:8" s="31" customFormat="1" x14ac:dyDescent="0.2">
      <c r="B5016" s="27">
        <v>5013</v>
      </c>
      <c r="C5016" s="20" t="s">
        <v>7889</v>
      </c>
      <c r="D5016" s="20" t="s">
        <v>109</v>
      </c>
      <c r="E5016" s="20" t="s">
        <v>7890</v>
      </c>
      <c r="F5016" s="22">
        <v>45371</v>
      </c>
      <c r="G5016" s="22">
        <v>49023</v>
      </c>
      <c r="H5016" s="34">
        <v>1500</v>
      </c>
    </row>
    <row r="5017" spans="2:8" s="31" customFormat="1" x14ac:dyDescent="0.2">
      <c r="B5017" s="27">
        <v>5014</v>
      </c>
      <c r="C5017" s="21" t="s">
        <v>10503</v>
      </c>
      <c r="D5017" s="21" t="s">
        <v>109</v>
      </c>
      <c r="E5017" s="21" t="s">
        <v>10504</v>
      </c>
      <c r="F5017" s="23">
        <v>46043</v>
      </c>
      <c r="G5017" s="23">
        <v>49330</v>
      </c>
      <c r="H5017" s="35">
        <v>500</v>
      </c>
    </row>
    <row r="5018" spans="2:8" s="31" customFormat="1" x14ac:dyDescent="0.2">
      <c r="B5018" s="27">
        <v>5015</v>
      </c>
      <c r="C5018" s="20" t="s">
        <v>9449</v>
      </c>
      <c r="D5018" s="20" t="s">
        <v>109</v>
      </c>
      <c r="E5018" s="20" t="s">
        <v>9450</v>
      </c>
      <c r="F5018" s="22">
        <v>45777</v>
      </c>
      <c r="G5018" s="22">
        <v>49429</v>
      </c>
      <c r="H5018" s="34">
        <v>1000</v>
      </c>
    </row>
    <row r="5019" spans="2:8" s="31" customFormat="1" x14ac:dyDescent="0.2">
      <c r="B5019" s="27">
        <v>5016</v>
      </c>
      <c r="C5019" s="20" t="s">
        <v>9651</v>
      </c>
      <c r="D5019" s="20" t="s">
        <v>109</v>
      </c>
      <c r="E5019" s="20" t="s">
        <v>9450</v>
      </c>
      <c r="F5019" s="22">
        <v>45833</v>
      </c>
      <c r="G5019" s="22">
        <v>49485</v>
      </c>
      <c r="H5019" s="34">
        <f>1000+1000</f>
        <v>2000</v>
      </c>
    </row>
    <row r="5020" spans="2:8" s="31" customFormat="1" x14ac:dyDescent="0.2">
      <c r="B5020" s="27">
        <v>5017</v>
      </c>
      <c r="C5020" s="21" t="s">
        <v>9783</v>
      </c>
      <c r="D5020" s="21" t="s">
        <v>109</v>
      </c>
      <c r="E5020" s="21" t="s">
        <v>9784</v>
      </c>
      <c r="F5020" s="23">
        <v>45868</v>
      </c>
      <c r="G5020" s="23">
        <v>49520</v>
      </c>
      <c r="H5020" s="35">
        <f>1000+1000</f>
        <v>2000</v>
      </c>
    </row>
    <row r="5021" spans="2:8" s="31" customFormat="1" x14ac:dyDescent="0.2">
      <c r="B5021" s="27">
        <v>5018</v>
      </c>
      <c r="C5021" s="21" t="s">
        <v>10542</v>
      </c>
      <c r="D5021" s="21" t="s">
        <v>109</v>
      </c>
      <c r="E5021" s="21" t="s">
        <v>10543</v>
      </c>
      <c r="F5021" s="23">
        <v>46050</v>
      </c>
      <c r="G5021" s="23">
        <v>50433</v>
      </c>
      <c r="H5021" s="35">
        <v>1000</v>
      </c>
    </row>
    <row r="5022" spans="2:8" s="31" customFormat="1" x14ac:dyDescent="0.2">
      <c r="B5022" s="27">
        <v>5019</v>
      </c>
      <c r="C5022" s="20" t="s">
        <v>10670</v>
      </c>
      <c r="D5022" s="20" t="s">
        <v>109</v>
      </c>
      <c r="E5022" s="20" t="s">
        <v>10671</v>
      </c>
      <c r="F5022" s="22">
        <v>46071</v>
      </c>
      <c r="G5022" s="22">
        <v>50454</v>
      </c>
      <c r="H5022" s="34">
        <v>500</v>
      </c>
    </row>
    <row r="5023" spans="2:8" s="31" customFormat="1" x14ac:dyDescent="0.2">
      <c r="B5023" s="27">
        <v>5020</v>
      </c>
      <c r="C5023" s="20" t="s">
        <v>474</v>
      </c>
      <c r="D5023" s="20" t="s">
        <v>67</v>
      </c>
      <c r="E5023" s="20" t="s">
        <v>475</v>
      </c>
      <c r="F5023" s="22">
        <v>42438</v>
      </c>
      <c r="G5023" s="22">
        <v>46090</v>
      </c>
      <c r="H5023" s="34">
        <v>1000</v>
      </c>
    </row>
    <row r="5024" spans="2:8" s="31" customFormat="1" x14ac:dyDescent="0.2">
      <c r="B5024" s="27">
        <v>5021</v>
      </c>
      <c r="C5024" s="20" t="s">
        <v>490</v>
      </c>
      <c r="D5024" s="20" t="s">
        <v>67</v>
      </c>
      <c r="E5024" s="20" t="s">
        <v>491</v>
      </c>
      <c r="F5024" s="22">
        <v>42452</v>
      </c>
      <c r="G5024" s="22">
        <v>46104</v>
      </c>
      <c r="H5024" s="34">
        <v>2500</v>
      </c>
    </row>
    <row r="5025" spans="2:8" s="31" customFormat="1" x14ac:dyDescent="0.2">
      <c r="B5025" s="27">
        <v>5022</v>
      </c>
      <c r="C5025" s="20" t="s">
        <v>575</v>
      </c>
      <c r="D5025" s="20" t="s">
        <v>67</v>
      </c>
      <c r="E5025" s="20" t="s">
        <v>576</v>
      </c>
      <c r="F5025" s="22">
        <v>42536</v>
      </c>
      <c r="G5025" s="22">
        <v>46188</v>
      </c>
      <c r="H5025" s="34">
        <v>2000</v>
      </c>
    </row>
    <row r="5026" spans="2:8" s="31" customFormat="1" x14ac:dyDescent="0.2">
      <c r="B5026" s="27">
        <v>5023</v>
      </c>
      <c r="C5026" s="20" t="s">
        <v>603</v>
      </c>
      <c r="D5026" s="20" t="s">
        <v>67</v>
      </c>
      <c r="E5026" s="20" t="s">
        <v>604</v>
      </c>
      <c r="F5026" s="22">
        <v>42564</v>
      </c>
      <c r="G5026" s="22">
        <v>46216</v>
      </c>
      <c r="H5026" s="34">
        <v>1500</v>
      </c>
    </row>
    <row r="5027" spans="2:8" s="31" customFormat="1" x14ac:dyDescent="0.2">
      <c r="B5027" s="27">
        <v>5024</v>
      </c>
      <c r="C5027" s="20" t="s">
        <v>621</v>
      </c>
      <c r="D5027" s="20" t="s">
        <v>67</v>
      </c>
      <c r="E5027" s="20" t="s">
        <v>622</v>
      </c>
      <c r="F5027" s="22">
        <v>42578</v>
      </c>
      <c r="G5027" s="22">
        <v>46230</v>
      </c>
      <c r="H5027" s="34">
        <v>1000</v>
      </c>
    </row>
    <row r="5028" spans="2:8" s="31" customFormat="1" x14ac:dyDescent="0.2">
      <c r="B5028" s="27">
        <v>5025</v>
      </c>
      <c r="C5028" s="20" t="s">
        <v>641</v>
      </c>
      <c r="D5028" s="20" t="s">
        <v>67</v>
      </c>
      <c r="E5028" s="20" t="s">
        <v>642</v>
      </c>
      <c r="F5028" s="22">
        <v>42591</v>
      </c>
      <c r="G5028" s="22">
        <v>46243</v>
      </c>
      <c r="H5028" s="34">
        <v>1000</v>
      </c>
    </row>
    <row r="5029" spans="2:8" s="31" customFormat="1" x14ac:dyDescent="0.2">
      <c r="B5029" s="27">
        <v>5026</v>
      </c>
      <c r="C5029" s="20" t="s">
        <v>673</v>
      </c>
      <c r="D5029" s="20" t="s">
        <v>67</v>
      </c>
      <c r="E5029" s="20" t="s">
        <v>674</v>
      </c>
      <c r="F5029" s="22">
        <v>42606</v>
      </c>
      <c r="G5029" s="22">
        <v>46258</v>
      </c>
      <c r="H5029" s="34">
        <v>500</v>
      </c>
    </row>
    <row r="5030" spans="2:8" s="31" customFormat="1" x14ac:dyDescent="0.2">
      <c r="B5030" s="27">
        <v>5027</v>
      </c>
      <c r="C5030" s="20" t="s">
        <v>717</v>
      </c>
      <c r="D5030" s="20" t="s">
        <v>67</v>
      </c>
      <c r="E5030" s="20" t="s">
        <v>718</v>
      </c>
      <c r="F5030" s="22">
        <v>42641</v>
      </c>
      <c r="G5030" s="22">
        <v>46293</v>
      </c>
      <c r="H5030" s="34">
        <v>2000</v>
      </c>
    </row>
    <row r="5031" spans="2:8" s="31" customFormat="1" x14ac:dyDescent="0.2">
      <c r="B5031" s="27">
        <v>5028</v>
      </c>
      <c r="C5031" s="20" t="s">
        <v>746</v>
      </c>
      <c r="D5031" s="20" t="s">
        <v>67</v>
      </c>
      <c r="E5031" s="20" t="s">
        <v>747</v>
      </c>
      <c r="F5031" s="22">
        <v>42656</v>
      </c>
      <c r="G5031" s="22">
        <v>46308</v>
      </c>
      <c r="H5031" s="34">
        <v>1500</v>
      </c>
    </row>
    <row r="5032" spans="2:8" s="31" customFormat="1" x14ac:dyDescent="0.2">
      <c r="B5032" s="27">
        <v>5029</v>
      </c>
      <c r="C5032" s="20" t="s">
        <v>778</v>
      </c>
      <c r="D5032" s="20" t="s">
        <v>67</v>
      </c>
      <c r="E5032" s="20" t="s">
        <v>779</v>
      </c>
      <c r="F5032" s="22">
        <v>42669</v>
      </c>
      <c r="G5032" s="22">
        <v>46321</v>
      </c>
      <c r="H5032" s="34">
        <v>1500</v>
      </c>
    </row>
    <row r="5033" spans="2:8" s="31" customFormat="1" x14ac:dyDescent="0.2">
      <c r="B5033" s="27">
        <v>5030</v>
      </c>
      <c r="C5033" s="20" t="s">
        <v>812</v>
      </c>
      <c r="D5033" s="20" t="s">
        <v>67</v>
      </c>
      <c r="E5033" s="20" t="s">
        <v>813</v>
      </c>
      <c r="F5033" s="22">
        <v>42683</v>
      </c>
      <c r="G5033" s="22">
        <v>46335</v>
      </c>
      <c r="H5033" s="34">
        <v>1500</v>
      </c>
    </row>
    <row r="5034" spans="2:8" s="31" customFormat="1" x14ac:dyDescent="0.2">
      <c r="B5034" s="27">
        <v>5031</v>
      </c>
      <c r="C5034" s="20" t="s">
        <v>844</v>
      </c>
      <c r="D5034" s="20" t="s">
        <v>67</v>
      </c>
      <c r="E5034" s="20" t="s">
        <v>845</v>
      </c>
      <c r="F5034" s="22">
        <v>42697</v>
      </c>
      <c r="G5034" s="22">
        <v>46349</v>
      </c>
      <c r="H5034" s="34">
        <v>700</v>
      </c>
    </row>
    <row r="5035" spans="2:8" s="31" customFormat="1" x14ac:dyDescent="0.2">
      <c r="B5035" s="27">
        <v>5032</v>
      </c>
      <c r="C5035" s="20" t="s">
        <v>880</v>
      </c>
      <c r="D5035" s="20" t="s">
        <v>67</v>
      </c>
      <c r="E5035" s="20" t="s">
        <v>881</v>
      </c>
      <c r="F5035" s="22">
        <v>42718</v>
      </c>
      <c r="G5035" s="22">
        <v>46370</v>
      </c>
      <c r="H5035" s="34">
        <v>2000</v>
      </c>
    </row>
    <row r="5036" spans="2:8" s="31" customFormat="1" x14ac:dyDescent="0.2">
      <c r="B5036" s="27">
        <v>5033</v>
      </c>
      <c r="C5036" s="20" t="s">
        <v>904</v>
      </c>
      <c r="D5036" s="20" t="s">
        <v>67</v>
      </c>
      <c r="E5036" s="20" t="s">
        <v>905</v>
      </c>
      <c r="F5036" s="22">
        <v>42732</v>
      </c>
      <c r="G5036" s="22">
        <v>46384</v>
      </c>
      <c r="H5036" s="34">
        <v>2000</v>
      </c>
    </row>
    <row r="5037" spans="2:8" s="31" customFormat="1" x14ac:dyDescent="0.2">
      <c r="B5037" s="27">
        <v>5034</v>
      </c>
      <c r="C5037" s="20" t="s">
        <v>930</v>
      </c>
      <c r="D5037" s="20" t="s">
        <v>67</v>
      </c>
      <c r="E5037" s="20" t="s">
        <v>931</v>
      </c>
      <c r="F5037" s="22">
        <v>42746</v>
      </c>
      <c r="G5037" s="22">
        <v>46398</v>
      </c>
      <c r="H5037" s="34">
        <v>2300</v>
      </c>
    </row>
    <row r="5038" spans="2:8" s="31" customFormat="1" x14ac:dyDescent="0.2">
      <c r="B5038" s="27">
        <v>5035</v>
      </c>
      <c r="C5038" s="20" t="s">
        <v>966</v>
      </c>
      <c r="D5038" s="20" t="s">
        <v>67</v>
      </c>
      <c r="E5038" s="20" t="s">
        <v>967</v>
      </c>
      <c r="F5038" s="22">
        <v>42760</v>
      </c>
      <c r="G5038" s="22">
        <v>46412</v>
      </c>
      <c r="H5038" s="34">
        <v>2500</v>
      </c>
    </row>
    <row r="5039" spans="2:8" s="31" customFormat="1" x14ac:dyDescent="0.2">
      <c r="B5039" s="27">
        <v>5036</v>
      </c>
      <c r="C5039" s="20" t="s">
        <v>996</v>
      </c>
      <c r="D5039" s="20" t="s">
        <v>67</v>
      </c>
      <c r="E5039" s="20" t="s">
        <v>997</v>
      </c>
      <c r="F5039" s="22">
        <v>42781</v>
      </c>
      <c r="G5039" s="22">
        <v>46433</v>
      </c>
      <c r="H5039" s="34">
        <v>2500</v>
      </c>
    </row>
    <row r="5040" spans="2:8" s="31" customFormat="1" x14ac:dyDescent="0.2">
      <c r="B5040" s="27">
        <v>5037</v>
      </c>
      <c r="C5040" s="20" t="s">
        <v>1026</v>
      </c>
      <c r="D5040" s="20" t="s">
        <v>67</v>
      </c>
      <c r="E5040" s="20" t="s">
        <v>1027</v>
      </c>
      <c r="F5040" s="22">
        <v>42795</v>
      </c>
      <c r="G5040" s="22">
        <v>46447</v>
      </c>
      <c r="H5040" s="34">
        <v>3000</v>
      </c>
    </row>
    <row r="5041" spans="1:10" s="31" customFormat="1" x14ac:dyDescent="0.2">
      <c r="B5041" s="27">
        <v>5038</v>
      </c>
      <c r="C5041" s="20" t="s">
        <v>1063</v>
      </c>
      <c r="D5041" s="20" t="s">
        <v>67</v>
      </c>
      <c r="E5041" s="20" t="s">
        <v>1064</v>
      </c>
      <c r="F5041" s="22">
        <v>42809</v>
      </c>
      <c r="G5041" s="22">
        <v>46461</v>
      </c>
      <c r="H5041" s="34">
        <v>5000</v>
      </c>
    </row>
    <row r="5042" spans="1:10" s="31" customFormat="1" x14ac:dyDescent="0.2">
      <c r="B5042" s="27">
        <v>5039</v>
      </c>
      <c r="C5042" s="20" t="s">
        <v>1085</v>
      </c>
      <c r="D5042" s="20" t="s">
        <v>67</v>
      </c>
      <c r="E5042" s="20" t="s">
        <v>1086</v>
      </c>
      <c r="F5042" s="22">
        <v>42823</v>
      </c>
      <c r="G5042" s="22">
        <v>46475</v>
      </c>
      <c r="H5042" s="34">
        <v>1930.52</v>
      </c>
    </row>
    <row r="5043" spans="1:10" s="31" customFormat="1" x14ac:dyDescent="0.2">
      <c r="B5043" s="27">
        <v>5040</v>
      </c>
      <c r="C5043" s="20" t="s">
        <v>1201</v>
      </c>
      <c r="D5043" s="20" t="s">
        <v>67</v>
      </c>
      <c r="E5043" s="20" t="s">
        <v>1202</v>
      </c>
      <c r="F5043" s="22">
        <v>42914</v>
      </c>
      <c r="G5043" s="22">
        <v>46566</v>
      </c>
      <c r="H5043" s="34">
        <v>2000</v>
      </c>
    </row>
    <row r="5044" spans="1:10" s="31" customFormat="1" x14ac:dyDescent="0.2">
      <c r="A5044" s="30"/>
      <c r="B5044" s="27">
        <v>5041</v>
      </c>
      <c r="C5044" s="20" t="s">
        <v>1229</v>
      </c>
      <c r="D5044" s="20" t="s">
        <v>67</v>
      </c>
      <c r="E5044" s="20" t="s">
        <v>1202</v>
      </c>
      <c r="F5044" s="22">
        <v>42928</v>
      </c>
      <c r="G5044" s="22">
        <v>46580</v>
      </c>
      <c r="H5044" s="34">
        <v>1000</v>
      </c>
      <c r="I5044" s="30"/>
      <c r="J5044" s="30"/>
    </row>
    <row r="5045" spans="1:10" s="31" customFormat="1" x14ac:dyDescent="0.2">
      <c r="A5045" s="30"/>
      <c r="B5045" s="27">
        <v>5042</v>
      </c>
      <c r="C5045" s="20" t="s">
        <v>1250</v>
      </c>
      <c r="D5045" s="20" t="s">
        <v>67</v>
      </c>
      <c r="E5045" s="20" t="s">
        <v>1251</v>
      </c>
      <c r="F5045" s="22">
        <v>42942</v>
      </c>
      <c r="G5045" s="22">
        <v>46594</v>
      </c>
      <c r="H5045" s="34">
        <v>1000</v>
      </c>
      <c r="I5045" s="30"/>
      <c r="J5045" s="30"/>
    </row>
    <row r="5046" spans="1:10" s="31" customFormat="1" x14ac:dyDescent="0.2">
      <c r="B5046" s="27">
        <v>5043</v>
      </c>
      <c r="C5046" s="20" t="s">
        <v>1279</v>
      </c>
      <c r="D5046" s="20" t="s">
        <v>67</v>
      </c>
      <c r="E5046" s="20" t="s">
        <v>1280</v>
      </c>
      <c r="F5046" s="22">
        <v>42956</v>
      </c>
      <c r="G5046" s="22">
        <v>46608</v>
      </c>
      <c r="H5046" s="34">
        <v>2000</v>
      </c>
    </row>
    <row r="5047" spans="1:10" s="31" customFormat="1" x14ac:dyDescent="0.2">
      <c r="B5047" s="27">
        <v>5044</v>
      </c>
      <c r="C5047" s="20" t="s">
        <v>1424</v>
      </c>
      <c r="D5047" s="20" t="s">
        <v>67</v>
      </c>
      <c r="E5047" s="20" t="s">
        <v>1425</v>
      </c>
      <c r="F5047" s="22">
        <v>43040</v>
      </c>
      <c r="G5047" s="22">
        <v>46692</v>
      </c>
      <c r="H5047" s="34">
        <v>1500</v>
      </c>
    </row>
    <row r="5048" spans="1:10" s="31" customFormat="1" x14ac:dyDescent="0.2">
      <c r="B5048" s="27">
        <v>5045</v>
      </c>
      <c r="C5048" s="20" t="s">
        <v>1461</v>
      </c>
      <c r="D5048" s="20" t="s">
        <v>67</v>
      </c>
      <c r="E5048" s="20" t="s">
        <v>1462</v>
      </c>
      <c r="F5048" s="22">
        <v>43061</v>
      </c>
      <c r="G5048" s="22">
        <v>46713</v>
      </c>
      <c r="H5048" s="34">
        <v>2000</v>
      </c>
    </row>
    <row r="5049" spans="1:10" s="31" customFormat="1" x14ac:dyDescent="0.2">
      <c r="B5049" s="27">
        <v>5046</v>
      </c>
      <c r="C5049" s="20" t="s">
        <v>1490</v>
      </c>
      <c r="D5049" s="20" t="s">
        <v>67</v>
      </c>
      <c r="E5049" s="20" t="s">
        <v>1491</v>
      </c>
      <c r="F5049" s="22">
        <v>43075</v>
      </c>
      <c r="G5049" s="22">
        <v>46727</v>
      </c>
      <c r="H5049" s="34">
        <v>2000</v>
      </c>
    </row>
    <row r="5050" spans="1:10" s="31" customFormat="1" x14ac:dyDescent="0.2">
      <c r="B5050" s="27">
        <v>5047</v>
      </c>
      <c r="C5050" s="20" t="s">
        <v>1523</v>
      </c>
      <c r="D5050" s="20" t="s">
        <v>67</v>
      </c>
      <c r="E5050" s="20" t="s">
        <v>1524</v>
      </c>
      <c r="F5050" s="22">
        <v>43089</v>
      </c>
      <c r="G5050" s="22">
        <v>46741</v>
      </c>
      <c r="H5050" s="34">
        <v>3000</v>
      </c>
    </row>
    <row r="5051" spans="1:10" s="31" customFormat="1" x14ac:dyDescent="0.2">
      <c r="B5051" s="27">
        <v>5048</v>
      </c>
      <c r="C5051" s="20" t="s">
        <v>1561</v>
      </c>
      <c r="D5051" s="20" t="s">
        <v>67</v>
      </c>
      <c r="E5051" s="20" t="s">
        <v>1562</v>
      </c>
      <c r="F5051" s="22">
        <v>43110</v>
      </c>
      <c r="G5051" s="22">
        <v>46762</v>
      </c>
      <c r="H5051" s="34">
        <v>2000</v>
      </c>
    </row>
    <row r="5052" spans="1:10" s="31" customFormat="1" x14ac:dyDescent="0.2">
      <c r="B5052" s="27">
        <v>5049</v>
      </c>
      <c r="C5052" s="20" t="s">
        <v>1614</v>
      </c>
      <c r="D5052" s="20" t="s">
        <v>67</v>
      </c>
      <c r="E5052" s="20" t="s">
        <v>1615</v>
      </c>
      <c r="F5052" s="22">
        <v>43131</v>
      </c>
      <c r="G5052" s="22">
        <v>46783</v>
      </c>
      <c r="H5052" s="34">
        <v>2000</v>
      </c>
    </row>
    <row r="5053" spans="1:10" s="31" customFormat="1" x14ac:dyDescent="0.2">
      <c r="B5053" s="27">
        <v>5050</v>
      </c>
      <c r="C5053" s="20" t="s">
        <v>1666</v>
      </c>
      <c r="D5053" s="20" t="s">
        <v>67</v>
      </c>
      <c r="E5053" s="20" t="s">
        <v>1667</v>
      </c>
      <c r="F5053" s="22">
        <v>43152</v>
      </c>
      <c r="G5053" s="22">
        <v>46804</v>
      </c>
      <c r="H5053" s="34">
        <v>2000</v>
      </c>
    </row>
    <row r="5054" spans="1:10" s="31" customFormat="1" x14ac:dyDescent="0.2">
      <c r="B5054" s="27">
        <v>5051</v>
      </c>
      <c r="C5054" s="20" t="s">
        <v>1710</v>
      </c>
      <c r="D5054" s="20" t="s">
        <v>67</v>
      </c>
      <c r="E5054" s="20" t="s">
        <v>1711</v>
      </c>
      <c r="F5054" s="22">
        <v>43166</v>
      </c>
      <c r="G5054" s="22">
        <v>46819</v>
      </c>
      <c r="H5054" s="34">
        <v>2000</v>
      </c>
    </row>
    <row r="5055" spans="1:10" s="31" customFormat="1" x14ac:dyDescent="0.2">
      <c r="B5055" s="27">
        <v>5052</v>
      </c>
      <c r="C5055" s="20" t="s">
        <v>1733</v>
      </c>
      <c r="D5055" s="20" t="s">
        <v>67</v>
      </c>
      <c r="E5055" s="20" t="s">
        <v>1734</v>
      </c>
      <c r="F5055" s="22">
        <v>43173</v>
      </c>
      <c r="G5055" s="22">
        <v>46826</v>
      </c>
      <c r="H5055" s="34">
        <v>2000</v>
      </c>
    </row>
    <row r="5056" spans="1:10" s="31" customFormat="1" x14ac:dyDescent="0.2">
      <c r="B5056" s="27">
        <v>5053</v>
      </c>
      <c r="C5056" s="20" t="s">
        <v>1764</v>
      </c>
      <c r="D5056" s="20" t="s">
        <v>67</v>
      </c>
      <c r="E5056" s="20" t="s">
        <v>1615</v>
      </c>
      <c r="F5056" s="22">
        <v>43186</v>
      </c>
      <c r="G5056" s="22">
        <v>46839</v>
      </c>
      <c r="H5056" s="34">
        <v>911</v>
      </c>
    </row>
    <row r="5057" spans="2:8" s="31" customFormat="1" x14ac:dyDescent="0.2">
      <c r="B5057" s="27">
        <v>5054</v>
      </c>
      <c r="C5057" s="20" t="s">
        <v>4651</v>
      </c>
      <c r="D5057" s="20" t="s">
        <v>67</v>
      </c>
      <c r="E5057" s="20" t="s">
        <v>4652</v>
      </c>
      <c r="F5057" s="22">
        <v>44349</v>
      </c>
      <c r="G5057" s="22">
        <v>46906</v>
      </c>
      <c r="H5057" s="34">
        <v>3000</v>
      </c>
    </row>
    <row r="5058" spans="2:8" s="31" customFormat="1" x14ac:dyDescent="0.2">
      <c r="B5058" s="27">
        <v>5055</v>
      </c>
      <c r="C5058" s="20" t="s">
        <v>1880</v>
      </c>
      <c r="D5058" s="20" t="s">
        <v>67</v>
      </c>
      <c r="E5058" s="20" t="s">
        <v>1881</v>
      </c>
      <c r="F5058" s="22">
        <v>43278</v>
      </c>
      <c r="G5058" s="22">
        <v>46931</v>
      </c>
      <c r="H5058" s="34">
        <v>2000</v>
      </c>
    </row>
    <row r="5059" spans="2:8" s="31" customFormat="1" x14ac:dyDescent="0.2">
      <c r="B5059" s="27">
        <v>5056</v>
      </c>
      <c r="C5059" s="20" t="s">
        <v>4740</v>
      </c>
      <c r="D5059" s="20" t="s">
        <v>67</v>
      </c>
      <c r="E5059" s="20" t="s">
        <v>4741</v>
      </c>
      <c r="F5059" s="22">
        <v>44377</v>
      </c>
      <c r="G5059" s="22">
        <v>46934</v>
      </c>
      <c r="H5059" s="34">
        <v>2500</v>
      </c>
    </row>
    <row r="5060" spans="2:8" s="31" customFormat="1" x14ac:dyDescent="0.2">
      <c r="B5060" s="27">
        <v>5057</v>
      </c>
      <c r="C5060" s="20" t="s">
        <v>4765</v>
      </c>
      <c r="D5060" s="20" t="s">
        <v>67</v>
      </c>
      <c r="E5060" s="20" t="s">
        <v>4766</v>
      </c>
      <c r="F5060" s="22">
        <v>44384</v>
      </c>
      <c r="G5060" s="22">
        <v>46941</v>
      </c>
      <c r="H5060" s="34">
        <v>1500</v>
      </c>
    </row>
    <row r="5061" spans="2:8" s="31" customFormat="1" x14ac:dyDescent="0.2">
      <c r="B5061" s="27">
        <v>5058</v>
      </c>
      <c r="C5061" s="20" t="s">
        <v>1916</v>
      </c>
      <c r="D5061" s="20" t="s">
        <v>67</v>
      </c>
      <c r="E5061" s="20" t="s">
        <v>1917</v>
      </c>
      <c r="F5061" s="22">
        <v>43299</v>
      </c>
      <c r="G5061" s="22">
        <v>46952</v>
      </c>
      <c r="H5061" s="34">
        <v>1000</v>
      </c>
    </row>
    <row r="5062" spans="2:8" s="31" customFormat="1" x14ac:dyDescent="0.2">
      <c r="B5062" s="27">
        <v>5059</v>
      </c>
      <c r="C5062" s="20" t="s">
        <v>1928</v>
      </c>
      <c r="D5062" s="20" t="s">
        <v>67</v>
      </c>
      <c r="E5062" s="20" t="s">
        <v>1929</v>
      </c>
      <c r="F5062" s="22">
        <v>43306</v>
      </c>
      <c r="G5062" s="22">
        <v>46959</v>
      </c>
      <c r="H5062" s="34">
        <v>2000</v>
      </c>
    </row>
    <row r="5063" spans="2:8" s="31" customFormat="1" x14ac:dyDescent="0.2">
      <c r="B5063" s="27">
        <v>5060</v>
      </c>
      <c r="C5063" s="20" t="s">
        <v>4841</v>
      </c>
      <c r="D5063" s="20" t="s">
        <v>67</v>
      </c>
      <c r="E5063" s="20" t="s">
        <v>4741</v>
      </c>
      <c r="F5063" s="22">
        <v>44419</v>
      </c>
      <c r="G5063" s="22">
        <v>46976</v>
      </c>
      <c r="H5063" s="34">
        <v>1500</v>
      </c>
    </row>
    <row r="5064" spans="2:8" s="31" customFormat="1" x14ac:dyDescent="0.2">
      <c r="B5064" s="27">
        <v>5061</v>
      </c>
      <c r="C5064" s="20" t="s">
        <v>2278</v>
      </c>
      <c r="D5064" s="20" t="s">
        <v>67</v>
      </c>
      <c r="E5064" s="20" t="s">
        <v>2279</v>
      </c>
      <c r="F5064" s="22">
        <v>43488</v>
      </c>
      <c r="G5064" s="22">
        <v>47141</v>
      </c>
      <c r="H5064" s="34">
        <v>2500</v>
      </c>
    </row>
    <row r="5065" spans="2:8" s="31" customFormat="1" x14ac:dyDescent="0.2">
      <c r="B5065" s="27">
        <v>5062</v>
      </c>
      <c r="C5065" s="20" t="s">
        <v>2356</v>
      </c>
      <c r="D5065" s="20" t="s">
        <v>67</v>
      </c>
      <c r="E5065" s="20" t="s">
        <v>2357</v>
      </c>
      <c r="F5065" s="22">
        <v>43516</v>
      </c>
      <c r="G5065" s="22">
        <v>47169</v>
      </c>
      <c r="H5065" s="34">
        <v>1500</v>
      </c>
    </row>
    <row r="5066" spans="2:8" s="31" customFormat="1" x14ac:dyDescent="0.2">
      <c r="B5066" s="27">
        <v>5063</v>
      </c>
      <c r="C5066" s="20" t="s">
        <v>2378</v>
      </c>
      <c r="D5066" s="20" t="s">
        <v>67</v>
      </c>
      <c r="E5066" s="20" t="s">
        <v>2379</v>
      </c>
      <c r="F5066" s="22">
        <v>43523</v>
      </c>
      <c r="G5066" s="22">
        <v>47176</v>
      </c>
      <c r="H5066" s="34">
        <v>2000</v>
      </c>
    </row>
    <row r="5067" spans="2:8" s="31" customFormat="1" x14ac:dyDescent="0.2">
      <c r="B5067" s="27">
        <v>5064</v>
      </c>
      <c r="C5067" s="20" t="s">
        <v>2430</v>
      </c>
      <c r="D5067" s="20" t="s">
        <v>67</v>
      </c>
      <c r="E5067" s="20" t="s">
        <v>2431</v>
      </c>
      <c r="F5067" s="22">
        <v>43537</v>
      </c>
      <c r="G5067" s="22">
        <v>47190</v>
      </c>
      <c r="H5067" s="34">
        <v>2500</v>
      </c>
    </row>
    <row r="5068" spans="2:8" s="31" customFormat="1" x14ac:dyDescent="0.2">
      <c r="B5068" s="27">
        <v>5065</v>
      </c>
      <c r="C5068" s="20" t="s">
        <v>2462</v>
      </c>
      <c r="D5068" s="20" t="s">
        <v>67</v>
      </c>
      <c r="E5068" s="20" t="s">
        <v>2463</v>
      </c>
      <c r="F5068" s="22">
        <v>43551</v>
      </c>
      <c r="G5068" s="22">
        <v>47204</v>
      </c>
      <c r="H5068" s="34">
        <v>2300</v>
      </c>
    </row>
    <row r="5069" spans="2:8" s="31" customFormat="1" x14ac:dyDescent="0.2">
      <c r="B5069" s="27">
        <v>5066</v>
      </c>
      <c r="C5069" s="20" t="s">
        <v>2593</v>
      </c>
      <c r="D5069" s="20" t="s">
        <v>67</v>
      </c>
      <c r="E5069" s="20" t="s">
        <v>2594</v>
      </c>
      <c r="F5069" s="22">
        <v>43642</v>
      </c>
      <c r="G5069" s="22">
        <v>47295</v>
      </c>
      <c r="H5069" s="34">
        <v>2000</v>
      </c>
    </row>
    <row r="5070" spans="2:8" s="31" customFormat="1" x14ac:dyDescent="0.2">
      <c r="B5070" s="27">
        <v>5067</v>
      </c>
      <c r="C5070" s="20" t="s">
        <v>2655</v>
      </c>
      <c r="D5070" s="20" t="s">
        <v>67</v>
      </c>
      <c r="E5070" s="20" t="s">
        <v>2656</v>
      </c>
      <c r="F5070" s="22">
        <v>43670</v>
      </c>
      <c r="G5070" s="22">
        <v>47323</v>
      </c>
      <c r="H5070" s="34">
        <v>2000</v>
      </c>
    </row>
    <row r="5071" spans="2:8" s="31" customFormat="1" x14ac:dyDescent="0.2">
      <c r="B5071" s="27">
        <v>5068</v>
      </c>
      <c r="C5071" s="20" t="s">
        <v>2719</v>
      </c>
      <c r="D5071" s="20" t="s">
        <v>67</v>
      </c>
      <c r="E5071" s="20" t="s">
        <v>2720</v>
      </c>
      <c r="F5071" s="22">
        <v>43691</v>
      </c>
      <c r="G5071" s="22">
        <v>47344</v>
      </c>
      <c r="H5071" s="34">
        <v>2000</v>
      </c>
    </row>
    <row r="5072" spans="2:8" s="31" customFormat="1" x14ac:dyDescent="0.2">
      <c r="B5072" s="27">
        <v>5069</v>
      </c>
      <c r="C5072" s="20" t="s">
        <v>2780</v>
      </c>
      <c r="D5072" s="20" t="s">
        <v>67</v>
      </c>
      <c r="E5072" s="20" t="s">
        <v>2781</v>
      </c>
      <c r="F5072" s="22">
        <v>43712</v>
      </c>
      <c r="G5072" s="22">
        <v>47365</v>
      </c>
      <c r="H5072" s="34">
        <v>2500</v>
      </c>
    </row>
    <row r="5073" spans="2:8" s="31" customFormat="1" x14ac:dyDescent="0.2">
      <c r="B5073" s="27">
        <v>5070</v>
      </c>
      <c r="C5073" s="20" t="s">
        <v>2821</v>
      </c>
      <c r="D5073" s="20" t="s">
        <v>67</v>
      </c>
      <c r="E5073" s="20" t="s">
        <v>2822</v>
      </c>
      <c r="F5073" s="22">
        <v>43733</v>
      </c>
      <c r="G5073" s="22">
        <v>47386</v>
      </c>
      <c r="H5073" s="34">
        <v>3000</v>
      </c>
    </row>
    <row r="5074" spans="2:8" s="31" customFormat="1" x14ac:dyDescent="0.2">
      <c r="B5074" s="27">
        <v>5071</v>
      </c>
      <c r="C5074" s="20" t="s">
        <v>2925</v>
      </c>
      <c r="D5074" s="20" t="s">
        <v>67</v>
      </c>
      <c r="E5074" s="20" t="s">
        <v>2926</v>
      </c>
      <c r="F5074" s="22">
        <v>43782</v>
      </c>
      <c r="G5074" s="22">
        <v>47435</v>
      </c>
      <c r="H5074" s="34">
        <v>2500</v>
      </c>
    </row>
    <row r="5075" spans="2:8" s="31" customFormat="1" x14ac:dyDescent="0.2">
      <c r="B5075" s="27">
        <v>5072</v>
      </c>
      <c r="C5075" s="20" t="s">
        <v>2967</v>
      </c>
      <c r="D5075" s="20" t="s">
        <v>67</v>
      </c>
      <c r="E5075" s="20" t="s">
        <v>2968</v>
      </c>
      <c r="F5075" s="22">
        <v>43796</v>
      </c>
      <c r="G5075" s="22">
        <v>47449</v>
      </c>
      <c r="H5075" s="34">
        <v>2000</v>
      </c>
    </row>
    <row r="5076" spans="2:8" s="31" customFormat="1" x14ac:dyDescent="0.2">
      <c r="B5076" s="27">
        <v>5073</v>
      </c>
      <c r="C5076" s="20" t="s">
        <v>3025</v>
      </c>
      <c r="D5076" s="20" t="s">
        <v>67</v>
      </c>
      <c r="E5076" s="20" t="s">
        <v>3026</v>
      </c>
      <c r="F5076" s="22">
        <v>43817</v>
      </c>
      <c r="G5076" s="22">
        <v>47470</v>
      </c>
      <c r="H5076" s="34">
        <v>2000</v>
      </c>
    </row>
    <row r="5077" spans="2:8" s="31" customFormat="1" x14ac:dyDescent="0.2">
      <c r="B5077" s="27">
        <v>5074</v>
      </c>
      <c r="C5077" s="20" t="s">
        <v>3094</v>
      </c>
      <c r="D5077" s="20" t="s">
        <v>67</v>
      </c>
      <c r="E5077" s="20" t="s">
        <v>3095</v>
      </c>
      <c r="F5077" s="22">
        <v>43845</v>
      </c>
      <c r="G5077" s="22">
        <v>47498</v>
      </c>
      <c r="H5077" s="34">
        <v>2000</v>
      </c>
    </row>
    <row r="5078" spans="2:8" s="31" customFormat="1" x14ac:dyDescent="0.2">
      <c r="B5078" s="27">
        <v>5075</v>
      </c>
      <c r="C5078" s="20" t="s">
        <v>3174</v>
      </c>
      <c r="D5078" s="20" t="s">
        <v>67</v>
      </c>
      <c r="E5078" s="20" t="s">
        <v>3175</v>
      </c>
      <c r="F5078" s="22">
        <v>43873</v>
      </c>
      <c r="G5078" s="22">
        <v>47526</v>
      </c>
      <c r="H5078" s="34">
        <v>2500</v>
      </c>
    </row>
    <row r="5079" spans="2:8" s="31" customFormat="1" x14ac:dyDescent="0.2">
      <c r="B5079" s="27">
        <v>5076</v>
      </c>
      <c r="C5079" s="20" t="s">
        <v>3266</v>
      </c>
      <c r="D5079" s="20" t="s">
        <v>67</v>
      </c>
      <c r="E5079" s="20" t="s">
        <v>3267</v>
      </c>
      <c r="F5079" s="22">
        <v>43894</v>
      </c>
      <c r="G5079" s="22">
        <v>47546</v>
      </c>
      <c r="H5079" s="34">
        <v>3000</v>
      </c>
    </row>
    <row r="5080" spans="2:8" s="31" customFormat="1" x14ac:dyDescent="0.2">
      <c r="B5080" s="27">
        <v>5077</v>
      </c>
      <c r="C5080" s="20" t="s">
        <v>3338</v>
      </c>
      <c r="D5080" s="20" t="s">
        <v>67</v>
      </c>
      <c r="E5080" s="20" t="s">
        <v>3339</v>
      </c>
      <c r="F5080" s="22">
        <v>43908</v>
      </c>
      <c r="G5080" s="22">
        <v>47560</v>
      </c>
      <c r="H5080" s="34">
        <v>2500</v>
      </c>
    </row>
    <row r="5081" spans="2:8" s="31" customFormat="1" x14ac:dyDescent="0.2">
      <c r="B5081" s="27">
        <v>5078</v>
      </c>
      <c r="C5081" s="20" t="s">
        <v>3396</v>
      </c>
      <c r="D5081" s="20" t="s">
        <v>67</v>
      </c>
      <c r="E5081" s="20" t="s">
        <v>3397</v>
      </c>
      <c r="F5081" s="22">
        <v>43921</v>
      </c>
      <c r="G5081" s="22">
        <v>47573</v>
      </c>
      <c r="H5081" s="34">
        <v>4000</v>
      </c>
    </row>
    <row r="5082" spans="2:8" s="31" customFormat="1" x14ac:dyDescent="0.2">
      <c r="B5082" s="27">
        <v>5079</v>
      </c>
      <c r="C5082" s="20" t="s">
        <v>3469</v>
      </c>
      <c r="D5082" s="20" t="s">
        <v>67</v>
      </c>
      <c r="E5082" s="20" t="s">
        <v>3470</v>
      </c>
      <c r="F5082" s="22">
        <v>43950</v>
      </c>
      <c r="G5082" s="22">
        <v>47602</v>
      </c>
      <c r="H5082" s="34">
        <v>2000</v>
      </c>
    </row>
    <row r="5083" spans="2:8" s="31" customFormat="1" x14ac:dyDescent="0.2">
      <c r="B5083" s="27">
        <v>5080</v>
      </c>
      <c r="C5083" s="20" t="s">
        <v>3501</v>
      </c>
      <c r="D5083" s="20" t="s">
        <v>67</v>
      </c>
      <c r="E5083" s="20" t="s">
        <v>3502</v>
      </c>
      <c r="F5083" s="22">
        <v>43964</v>
      </c>
      <c r="G5083" s="22">
        <v>47616</v>
      </c>
      <c r="H5083" s="34">
        <v>3000.0010000000002</v>
      </c>
    </row>
    <row r="5084" spans="2:8" s="31" customFormat="1" x14ac:dyDescent="0.2">
      <c r="B5084" s="27">
        <v>5081</v>
      </c>
      <c r="C5084" s="20" t="s">
        <v>3527</v>
      </c>
      <c r="D5084" s="20" t="s">
        <v>67</v>
      </c>
      <c r="E5084" s="20" t="s">
        <v>3528</v>
      </c>
      <c r="F5084" s="22">
        <v>43978</v>
      </c>
      <c r="G5084" s="22">
        <v>47630</v>
      </c>
      <c r="H5084" s="34">
        <v>2000</v>
      </c>
    </row>
    <row r="5085" spans="2:8" s="31" customFormat="1" x14ac:dyDescent="0.2">
      <c r="B5085" s="27">
        <v>5082</v>
      </c>
      <c r="C5085" s="20" t="s">
        <v>3563</v>
      </c>
      <c r="D5085" s="20" t="s">
        <v>67</v>
      </c>
      <c r="E5085" s="20" t="s">
        <v>3564</v>
      </c>
      <c r="F5085" s="22">
        <v>43992</v>
      </c>
      <c r="G5085" s="22">
        <v>47644</v>
      </c>
      <c r="H5085" s="34">
        <v>1000</v>
      </c>
    </row>
    <row r="5086" spans="2:8" s="31" customFormat="1" x14ac:dyDescent="0.2">
      <c r="B5086" s="27">
        <v>5083</v>
      </c>
      <c r="C5086" s="20" t="s">
        <v>3603</v>
      </c>
      <c r="D5086" s="20" t="s">
        <v>67</v>
      </c>
      <c r="E5086" s="20" t="s">
        <v>3604</v>
      </c>
      <c r="F5086" s="22">
        <v>44013</v>
      </c>
      <c r="G5086" s="22">
        <v>47665</v>
      </c>
      <c r="H5086" s="34">
        <v>2000</v>
      </c>
    </row>
    <row r="5087" spans="2:8" s="31" customFormat="1" x14ac:dyDescent="0.2">
      <c r="B5087" s="27">
        <v>5084</v>
      </c>
      <c r="C5087" s="20" t="s">
        <v>4810</v>
      </c>
      <c r="D5087" s="20" t="s">
        <v>67</v>
      </c>
      <c r="E5087" s="20" t="s">
        <v>4811</v>
      </c>
      <c r="F5087" s="22">
        <v>44405</v>
      </c>
      <c r="G5087" s="22">
        <v>47692</v>
      </c>
      <c r="H5087" s="34">
        <v>2500</v>
      </c>
    </row>
    <row r="5088" spans="2:8" s="31" customFormat="1" x14ac:dyDescent="0.2">
      <c r="B5088" s="27">
        <v>5085</v>
      </c>
      <c r="C5088" s="20" t="s">
        <v>3677</v>
      </c>
      <c r="D5088" s="20" t="s">
        <v>67</v>
      </c>
      <c r="E5088" s="20" t="s">
        <v>3678</v>
      </c>
      <c r="F5088" s="22">
        <v>44041</v>
      </c>
      <c r="G5088" s="22">
        <v>47693</v>
      </c>
      <c r="H5088" s="34">
        <v>2000</v>
      </c>
    </row>
    <row r="5089" spans="2:8" s="31" customFormat="1" x14ac:dyDescent="0.2">
      <c r="B5089" s="27">
        <v>5086</v>
      </c>
      <c r="C5089" s="20" t="s">
        <v>3757</v>
      </c>
      <c r="D5089" s="20" t="s">
        <v>67</v>
      </c>
      <c r="E5089" s="20" t="s">
        <v>3758</v>
      </c>
      <c r="F5089" s="22">
        <v>44069</v>
      </c>
      <c r="G5089" s="22">
        <v>47721</v>
      </c>
      <c r="H5089" s="34">
        <v>2000</v>
      </c>
    </row>
    <row r="5090" spans="2:8" s="31" customFormat="1" x14ac:dyDescent="0.2">
      <c r="B5090" s="27">
        <v>5087</v>
      </c>
      <c r="C5090" s="20" t="s">
        <v>4200</v>
      </c>
      <c r="D5090" s="20" t="s">
        <v>67</v>
      </c>
      <c r="E5090" s="20" t="s">
        <v>4201</v>
      </c>
      <c r="F5090" s="22">
        <v>44195</v>
      </c>
      <c r="G5090" s="22">
        <v>47847</v>
      </c>
      <c r="H5090" s="34">
        <v>2000</v>
      </c>
    </row>
    <row r="5091" spans="2:8" s="31" customFormat="1" x14ac:dyDescent="0.2">
      <c r="B5091" s="27">
        <v>5088</v>
      </c>
      <c r="C5091" s="20" t="s">
        <v>4284</v>
      </c>
      <c r="D5091" s="20" t="s">
        <v>67</v>
      </c>
      <c r="E5091" s="20" t="s">
        <v>4285</v>
      </c>
      <c r="F5091" s="22">
        <v>44223</v>
      </c>
      <c r="G5091" s="22">
        <v>47875</v>
      </c>
      <c r="H5091" s="34">
        <v>2000</v>
      </c>
    </row>
    <row r="5092" spans="2:8" s="31" customFormat="1" x14ac:dyDescent="0.2">
      <c r="B5092" s="27">
        <v>5089</v>
      </c>
      <c r="C5092" s="20" t="s">
        <v>4360</v>
      </c>
      <c r="D5092" s="20" t="s">
        <v>67</v>
      </c>
      <c r="E5092" s="20" t="s">
        <v>4361</v>
      </c>
      <c r="F5092" s="22">
        <v>44244</v>
      </c>
      <c r="G5092" s="22">
        <v>47896</v>
      </c>
      <c r="H5092" s="34">
        <v>1500</v>
      </c>
    </row>
    <row r="5093" spans="2:8" s="31" customFormat="1" x14ac:dyDescent="0.2">
      <c r="B5093" s="27">
        <v>5090</v>
      </c>
      <c r="C5093" s="20" t="s">
        <v>4506</v>
      </c>
      <c r="D5093" s="20" t="s">
        <v>67</v>
      </c>
      <c r="E5093" s="20" t="s">
        <v>4507</v>
      </c>
      <c r="F5093" s="22">
        <v>44279</v>
      </c>
      <c r="G5093" s="22">
        <v>47931</v>
      </c>
      <c r="H5093" s="34">
        <v>2000</v>
      </c>
    </row>
    <row r="5094" spans="2:8" s="31" customFormat="1" x14ac:dyDescent="0.2">
      <c r="B5094" s="27">
        <v>5091</v>
      </c>
      <c r="C5094" s="20" t="s">
        <v>4589</v>
      </c>
      <c r="D5094" s="20" t="s">
        <v>67</v>
      </c>
      <c r="E5094" s="20" t="s">
        <v>4507</v>
      </c>
      <c r="F5094" s="22">
        <v>44328</v>
      </c>
      <c r="G5094" s="22">
        <v>47980</v>
      </c>
      <c r="H5094" s="34">
        <v>2000</v>
      </c>
    </row>
    <row r="5095" spans="2:8" s="31" customFormat="1" x14ac:dyDescent="0.2">
      <c r="B5095" s="27">
        <v>5092</v>
      </c>
      <c r="C5095" s="20" t="s">
        <v>4794</v>
      </c>
      <c r="D5095" s="20" t="s">
        <v>67</v>
      </c>
      <c r="E5095" s="20" t="s">
        <v>4795</v>
      </c>
      <c r="F5095" s="22">
        <v>44391</v>
      </c>
      <c r="G5095" s="22">
        <v>48043</v>
      </c>
      <c r="H5095" s="34">
        <v>1500</v>
      </c>
    </row>
    <row r="5096" spans="2:8" s="31" customFormat="1" x14ac:dyDescent="0.2">
      <c r="B5096" s="27">
        <v>5093</v>
      </c>
      <c r="C5096" s="20" t="s">
        <v>4827</v>
      </c>
      <c r="D5096" s="20" t="s">
        <v>67</v>
      </c>
      <c r="E5096" s="20" t="s">
        <v>4828</v>
      </c>
      <c r="F5096" s="22">
        <v>44412</v>
      </c>
      <c r="G5096" s="22">
        <v>48064</v>
      </c>
      <c r="H5096" s="34">
        <v>1000</v>
      </c>
    </row>
    <row r="5097" spans="2:8" s="31" customFormat="1" x14ac:dyDescent="0.2">
      <c r="B5097" s="27">
        <v>5094</v>
      </c>
      <c r="C5097" s="20" t="s">
        <v>4867</v>
      </c>
      <c r="D5097" s="20" t="s">
        <v>67</v>
      </c>
      <c r="E5097" s="20" t="s">
        <v>4868</v>
      </c>
      <c r="F5097" s="22">
        <v>44433</v>
      </c>
      <c r="G5097" s="22">
        <v>48085</v>
      </c>
      <c r="H5097" s="34">
        <v>2500</v>
      </c>
    </row>
    <row r="5098" spans="2:8" s="31" customFormat="1" x14ac:dyDescent="0.2">
      <c r="B5098" s="27">
        <v>5095</v>
      </c>
      <c r="C5098" s="20" t="s">
        <v>4909</v>
      </c>
      <c r="D5098" s="20" t="s">
        <v>67</v>
      </c>
      <c r="E5098" s="20" t="s">
        <v>4910</v>
      </c>
      <c r="F5098" s="22">
        <v>44447</v>
      </c>
      <c r="G5098" s="22">
        <v>48099</v>
      </c>
      <c r="H5098" s="34">
        <v>2500</v>
      </c>
    </row>
    <row r="5099" spans="2:8" s="31" customFormat="1" x14ac:dyDescent="0.2">
      <c r="B5099" s="27">
        <v>5096</v>
      </c>
      <c r="C5099" s="20" t="s">
        <v>5073</v>
      </c>
      <c r="D5099" s="20" t="s">
        <v>67</v>
      </c>
      <c r="E5099" s="20" t="s">
        <v>4828</v>
      </c>
      <c r="F5099" s="22">
        <v>44502</v>
      </c>
      <c r="G5099" s="22">
        <v>48154</v>
      </c>
      <c r="H5099" s="34">
        <v>1000</v>
      </c>
    </row>
    <row r="5100" spans="2:8" s="31" customFormat="1" x14ac:dyDescent="0.2">
      <c r="B5100" s="27">
        <v>5097</v>
      </c>
      <c r="C5100" s="20" t="s">
        <v>5106</v>
      </c>
      <c r="D5100" s="20" t="s">
        <v>67</v>
      </c>
      <c r="E5100" s="20" t="s">
        <v>5107</v>
      </c>
      <c r="F5100" s="22">
        <v>44524</v>
      </c>
      <c r="G5100" s="22">
        <v>48176</v>
      </c>
      <c r="H5100" s="34">
        <v>1000</v>
      </c>
    </row>
    <row r="5101" spans="2:8" s="31" customFormat="1" x14ac:dyDescent="0.2">
      <c r="B5101" s="27">
        <v>5098</v>
      </c>
      <c r="C5101" s="20" t="s">
        <v>5217</v>
      </c>
      <c r="D5101" s="20" t="s">
        <v>67</v>
      </c>
      <c r="E5101" s="20" t="s">
        <v>5218</v>
      </c>
      <c r="F5101" s="22">
        <v>44566</v>
      </c>
      <c r="G5101" s="22">
        <v>48218</v>
      </c>
      <c r="H5101" s="34">
        <v>2500</v>
      </c>
    </row>
    <row r="5102" spans="2:8" s="31" customFormat="1" x14ac:dyDescent="0.2">
      <c r="B5102" s="27">
        <v>5099</v>
      </c>
      <c r="C5102" s="20" t="s">
        <v>5261</v>
      </c>
      <c r="D5102" s="20" t="s">
        <v>67</v>
      </c>
      <c r="E5102" s="20" t="s">
        <v>5262</v>
      </c>
      <c r="F5102" s="22">
        <v>44580</v>
      </c>
      <c r="G5102" s="22">
        <v>48232</v>
      </c>
      <c r="H5102" s="34">
        <v>1000</v>
      </c>
    </row>
    <row r="5103" spans="2:8" s="31" customFormat="1" x14ac:dyDescent="0.2">
      <c r="B5103" s="27">
        <v>5100</v>
      </c>
      <c r="C5103" s="20" t="s">
        <v>5386</v>
      </c>
      <c r="D5103" s="20" t="s">
        <v>67</v>
      </c>
      <c r="E5103" s="20" t="s">
        <v>5387</v>
      </c>
      <c r="F5103" s="22">
        <v>44622</v>
      </c>
      <c r="G5103" s="22">
        <v>48275</v>
      </c>
      <c r="H5103" s="34">
        <v>3000</v>
      </c>
    </row>
    <row r="5104" spans="2:8" s="31" customFormat="1" x14ac:dyDescent="0.2">
      <c r="B5104" s="27">
        <v>5101</v>
      </c>
      <c r="C5104" s="20" t="s">
        <v>5493</v>
      </c>
      <c r="D5104" s="20" t="s">
        <v>67</v>
      </c>
      <c r="E5104" s="20" t="s">
        <v>5494</v>
      </c>
      <c r="F5104" s="22">
        <v>44650</v>
      </c>
      <c r="G5104" s="22">
        <v>48303</v>
      </c>
      <c r="H5104" s="34">
        <v>4390</v>
      </c>
    </row>
    <row r="5105" spans="2:8" s="31" customFormat="1" x14ac:dyDescent="0.2">
      <c r="B5105" s="27">
        <v>5102</v>
      </c>
      <c r="C5105" s="20" t="s">
        <v>5556</v>
      </c>
      <c r="D5105" s="20" t="s">
        <v>67</v>
      </c>
      <c r="E5105" s="20" t="s">
        <v>1438</v>
      </c>
      <c r="F5105" s="22">
        <v>44706</v>
      </c>
      <c r="G5105" s="22">
        <v>48359</v>
      </c>
      <c r="H5105" s="34">
        <v>2500</v>
      </c>
    </row>
    <row r="5106" spans="2:8" s="31" customFormat="1" x14ac:dyDescent="0.2">
      <c r="B5106" s="27">
        <v>5103</v>
      </c>
      <c r="C5106" s="20" t="s">
        <v>5583</v>
      </c>
      <c r="D5106" s="20" t="s">
        <v>67</v>
      </c>
      <c r="E5106" s="20" t="s">
        <v>5584</v>
      </c>
      <c r="F5106" s="22">
        <v>44713</v>
      </c>
      <c r="G5106" s="22">
        <v>48366</v>
      </c>
      <c r="H5106" s="34">
        <v>3000</v>
      </c>
    </row>
    <row r="5107" spans="2:8" s="31" customFormat="1" x14ac:dyDescent="0.2">
      <c r="B5107" s="27">
        <v>5104</v>
      </c>
      <c r="C5107" s="20" t="s">
        <v>5680</v>
      </c>
      <c r="D5107" s="20" t="s">
        <v>67</v>
      </c>
      <c r="E5107" s="20" t="s">
        <v>5681</v>
      </c>
      <c r="F5107" s="22">
        <v>44748</v>
      </c>
      <c r="G5107" s="22">
        <v>48401</v>
      </c>
      <c r="H5107" s="34">
        <v>1500</v>
      </c>
    </row>
    <row r="5108" spans="2:8" s="31" customFormat="1" x14ac:dyDescent="0.2">
      <c r="B5108" s="27">
        <v>5105</v>
      </c>
      <c r="C5108" s="20" t="s">
        <v>1343</v>
      </c>
      <c r="D5108" s="20" t="s">
        <v>67</v>
      </c>
      <c r="E5108" s="20" t="s">
        <v>1344</v>
      </c>
      <c r="F5108" s="22">
        <v>42991</v>
      </c>
      <c r="G5108" s="22">
        <v>48470</v>
      </c>
      <c r="H5108" s="34">
        <v>3000</v>
      </c>
    </row>
    <row r="5109" spans="2:8" s="31" customFormat="1" x14ac:dyDescent="0.2">
      <c r="B5109" s="27">
        <v>5106</v>
      </c>
      <c r="C5109" s="20" t="s">
        <v>5926</v>
      </c>
      <c r="D5109" s="20" t="s">
        <v>67</v>
      </c>
      <c r="E5109" s="20" t="s">
        <v>5927</v>
      </c>
      <c r="F5109" s="22">
        <v>44832</v>
      </c>
      <c r="G5109" s="22">
        <v>48485</v>
      </c>
      <c r="H5109" s="34">
        <v>2000</v>
      </c>
    </row>
    <row r="5110" spans="2:8" s="31" customFormat="1" x14ac:dyDescent="0.2">
      <c r="B5110" s="27">
        <v>5107</v>
      </c>
      <c r="C5110" s="20" t="s">
        <v>1437</v>
      </c>
      <c r="D5110" s="20" t="s">
        <v>67</v>
      </c>
      <c r="E5110" s="20" t="s">
        <v>1438</v>
      </c>
      <c r="F5110" s="22">
        <v>43047</v>
      </c>
      <c r="G5110" s="22">
        <v>48526</v>
      </c>
      <c r="H5110" s="34">
        <v>1000</v>
      </c>
    </row>
    <row r="5111" spans="2:8" s="31" customFormat="1" x14ac:dyDescent="0.2">
      <c r="B5111" s="27">
        <v>5108</v>
      </c>
      <c r="C5111" s="20" t="s">
        <v>1475</v>
      </c>
      <c r="D5111" s="20" t="s">
        <v>67</v>
      </c>
      <c r="E5111" s="20" t="s">
        <v>1476</v>
      </c>
      <c r="F5111" s="22">
        <v>43068</v>
      </c>
      <c r="G5111" s="22">
        <v>48547</v>
      </c>
      <c r="H5111" s="34">
        <v>1500</v>
      </c>
    </row>
    <row r="5112" spans="2:8" s="31" customFormat="1" x14ac:dyDescent="0.2">
      <c r="B5112" s="27">
        <v>5109</v>
      </c>
      <c r="C5112" s="20" t="s">
        <v>1511</v>
      </c>
      <c r="D5112" s="20" t="s">
        <v>67</v>
      </c>
      <c r="E5112" s="20" t="s">
        <v>1512</v>
      </c>
      <c r="F5112" s="22">
        <v>43082</v>
      </c>
      <c r="G5112" s="22">
        <v>48561</v>
      </c>
      <c r="H5112" s="34">
        <v>3000</v>
      </c>
    </row>
    <row r="5113" spans="2:8" s="31" customFormat="1" x14ac:dyDescent="0.2">
      <c r="B5113" s="27">
        <v>5110</v>
      </c>
      <c r="C5113" s="20" t="s">
        <v>6171</v>
      </c>
      <c r="D5113" s="20" t="s">
        <v>67</v>
      </c>
      <c r="E5113" s="20" t="s">
        <v>6172</v>
      </c>
      <c r="F5113" s="22">
        <v>44916</v>
      </c>
      <c r="G5113" s="22">
        <v>48569</v>
      </c>
      <c r="H5113" s="34">
        <v>1000</v>
      </c>
    </row>
    <row r="5114" spans="2:8" s="31" customFormat="1" x14ac:dyDescent="0.2">
      <c r="B5114" s="27">
        <v>5111</v>
      </c>
      <c r="C5114" s="20" t="s">
        <v>2013</v>
      </c>
      <c r="D5114" s="20" t="s">
        <v>67</v>
      </c>
      <c r="E5114" s="20" t="s">
        <v>2014</v>
      </c>
      <c r="F5114" s="22">
        <v>43355</v>
      </c>
      <c r="G5114" s="22">
        <v>48834</v>
      </c>
      <c r="H5114" s="34">
        <v>1500</v>
      </c>
    </row>
    <row r="5115" spans="2:8" s="31" customFormat="1" x14ac:dyDescent="0.2">
      <c r="B5115" s="27">
        <v>5112</v>
      </c>
      <c r="C5115" s="20" t="s">
        <v>2061</v>
      </c>
      <c r="D5115" s="20" t="s">
        <v>67</v>
      </c>
      <c r="E5115" s="20" t="s">
        <v>2062</v>
      </c>
      <c r="F5115" s="22">
        <v>43383</v>
      </c>
      <c r="G5115" s="22">
        <v>48862</v>
      </c>
      <c r="H5115" s="34">
        <v>2000</v>
      </c>
    </row>
    <row r="5116" spans="2:8" s="31" customFormat="1" x14ac:dyDescent="0.2">
      <c r="B5116" s="27">
        <v>5113</v>
      </c>
      <c r="C5116" s="20" t="s">
        <v>2087</v>
      </c>
      <c r="D5116" s="20" t="s">
        <v>67</v>
      </c>
      <c r="E5116" s="20" t="s">
        <v>2088</v>
      </c>
      <c r="F5116" s="22">
        <v>43397</v>
      </c>
      <c r="G5116" s="22">
        <v>48876</v>
      </c>
      <c r="H5116" s="34">
        <v>2000</v>
      </c>
    </row>
    <row r="5117" spans="2:8" s="31" customFormat="1" x14ac:dyDescent="0.2">
      <c r="B5117" s="27">
        <v>5114</v>
      </c>
      <c r="C5117" s="20" t="s">
        <v>2190</v>
      </c>
      <c r="D5117" s="20" t="s">
        <v>67</v>
      </c>
      <c r="E5117" s="20" t="s">
        <v>2191</v>
      </c>
      <c r="F5117" s="22">
        <v>43446</v>
      </c>
      <c r="G5117" s="22">
        <v>48925</v>
      </c>
      <c r="H5117" s="34">
        <v>4000</v>
      </c>
    </row>
    <row r="5118" spans="2:8" s="31" customFormat="1" x14ac:dyDescent="0.2">
      <c r="B5118" s="27">
        <v>5115</v>
      </c>
      <c r="C5118" s="20" t="s">
        <v>2226</v>
      </c>
      <c r="D5118" s="20" t="s">
        <v>67</v>
      </c>
      <c r="E5118" s="20" t="s">
        <v>2227</v>
      </c>
      <c r="F5118" s="22">
        <v>43460</v>
      </c>
      <c r="G5118" s="22">
        <v>48939</v>
      </c>
      <c r="H5118" s="34">
        <v>1983</v>
      </c>
    </row>
    <row r="5119" spans="2:8" s="31" customFormat="1" x14ac:dyDescent="0.2">
      <c r="B5119" s="27">
        <v>5116</v>
      </c>
      <c r="C5119" s="20" t="s">
        <v>2268</v>
      </c>
      <c r="D5119" s="20" t="s">
        <v>67</v>
      </c>
      <c r="E5119" s="20" t="s">
        <v>2269</v>
      </c>
      <c r="F5119" s="22">
        <v>43481</v>
      </c>
      <c r="G5119" s="22">
        <v>48960</v>
      </c>
      <c r="H5119" s="34">
        <v>3500</v>
      </c>
    </row>
    <row r="5120" spans="2:8" s="31" customFormat="1" x14ac:dyDescent="0.2">
      <c r="B5120" s="27">
        <v>5117</v>
      </c>
      <c r="C5120" s="20" t="s">
        <v>2342</v>
      </c>
      <c r="D5120" s="20" t="s">
        <v>67</v>
      </c>
      <c r="E5120" s="20" t="s">
        <v>2343</v>
      </c>
      <c r="F5120" s="22">
        <v>43509</v>
      </c>
      <c r="G5120" s="22">
        <v>48988</v>
      </c>
      <c r="H5120" s="34">
        <v>1545</v>
      </c>
    </row>
    <row r="5121" spans="2:8" s="31" customFormat="1" x14ac:dyDescent="0.2">
      <c r="B5121" s="27">
        <v>5118</v>
      </c>
      <c r="C5121" s="20" t="s">
        <v>2406</v>
      </c>
      <c r="D5121" s="20" t="s">
        <v>67</v>
      </c>
      <c r="E5121" s="20" t="s">
        <v>2407</v>
      </c>
      <c r="F5121" s="22">
        <v>43530</v>
      </c>
      <c r="G5121" s="22">
        <v>49009</v>
      </c>
      <c r="H5121" s="34">
        <v>2000</v>
      </c>
    </row>
    <row r="5122" spans="2:8" s="31" customFormat="1" x14ac:dyDescent="0.2">
      <c r="B5122" s="27">
        <v>5119</v>
      </c>
      <c r="C5122" s="20" t="s">
        <v>2446</v>
      </c>
      <c r="D5122" s="20" t="s">
        <v>67</v>
      </c>
      <c r="E5122" s="20" t="s">
        <v>2447</v>
      </c>
      <c r="F5122" s="22">
        <v>43544</v>
      </c>
      <c r="G5122" s="22">
        <v>49023</v>
      </c>
      <c r="H5122" s="34">
        <v>2000</v>
      </c>
    </row>
    <row r="5123" spans="2:8" s="31" customFormat="1" x14ac:dyDescent="0.2">
      <c r="B5123" s="27">
        <v>5120</v>
      </c>
      <c r="C5123" s="20" t="s">
        <v>2613</v>
      </c>
      <c r="D5123" s="20" t="s">
        <v>67</v>
      </c>
      <c r="E5123" s="20" t="s">
        <v>2614</v>
      </c>
      <c r="F5123" s="22">
        <v>43649</v>
      </c>
      <c r="G5123" s="22">
        <v>49128</v>
      </c>
      <c r="H5123" s="34">
        <v>2000</v>
      </c>
    </row>
    <row r="5124" spans="2:8" s="31" customFormat="1" x14ac:dyDescent="0.2">
      <c r="B5124" s="27">
        <v>5121</v>
      </c>
      <c r="C5124" s="20" t="s">
        <v>2677</v>
      </c>
      <c r="D5124" s="20" t="s">
        <v>67</v>
      </c>
      <c r="E5124" s="20" t="s">
        <v>2678</v>
      </c>
      <c r="F5124" s="22">
        <v>43677</v>
      </c>
      <c r="G5124" s="22">
        <v>49156</v>
      </c>
      <c r="H5124" s="34">
        <v>1010</v>
      </c>
    </row>
    <row r="5125" spans="2:8" s="31" customFormat="1" x14ac:dyDescent="0.2">
      <c r="B5125" s="27">
        <v>5122</v>
      </c>
      <c r="C5125" s="20" t="s">
        <v>2754</v>
      </c>
      <c r="D5125" s="20" t="s">
        <v>67</v>
      </c>
      <c r="E5125" s="20" t="s">
        <v>2755</v>
      </c>
      <c r="F5125" s="22">
        <v>43705</v>
      </c>
      <c r="G5125" s="22">
        <v>49184</v>
      </c>
      <c r="H5125" s="34">
        <v>2500</v>
      </c>
    </row>
    <row r="5126" spans="2:8" s="31" customFormat="1" x14ac:dyDescent="0.2">
      <c r="B5126" s="27">
        <v>5123</v>
      </c>
      <c r="C5126" s="20" t="s">
        <v>2802</v>
      </c>
      <c r="D5126" s="20" t="s">
        <v>67</v>
      </c>
      <c r="E5126" s="20" t="s">
        <v>2678</v>
      </c>
      <c r="F5126" s="22">
        <v>43726</v>
      </c>
      <c r="G5126" s="22">
        <v>49205</v>
      </c>
      <c r="H5126" s="34">
        <v>2000</v>
      </c>
    </row>
    <row r="5127" spans="2:8" s="31" customFormat="1" x14ac:dyDescent="0.2">
      <c r="B5127" s="27">
        <v>5124</v>
      </c>
      <c r="C5127" s="20" t="s">
        <v>2904</v>
      </c>
      <c r="D5127" s="20" t="s">
        <v>67</v>
      </c>
      <c r="E5127" s="20" t="s">
        <v>2905</v>
      </c>
      <c r="F5127" s="22">
        <v>43768</v>
      </c>
      <c r="G5127" s="22">
        <v>49247</v>
      </c>
      <c r="H5127" s="34">
        <v>2500</v>
      </c>
    </row>
    <row r="5128" spans="2:8" s="31" customFormat="1" x14ac:dyDescent="0.2">
      <c r="B5128" s="27">
        <v>5125</v>
      </c>
      <c r="C5128" s="20" t="s">
        <v>2942</v>
      </c>
      <c r="D5128" s="20" t="s">
        <v>67</v>
      </c>
      <c r="E5128" s="20" t="s">
        <v>2943</v>
      </c>
      <c r="F5128" s="22">
        <v>43789</v>
      </c>
      <c r="G5128" s="22">
        <v>49268</v>
      </c>
      <c r="H5128" s="34">
        <v>2000</v>
      </c>
    </row>
    <row r="5129" spans="2:8" s="31" customFormat="1" x14ac:dyDescent="0.2">
      <c r="B5129" s="27">
        <v>5126</v>
      </c>
      <c r="C5129" s="20" t="s">
        <v>3014</v>
      </c>
      <c r="D5129" s="20" t="s">
        <v>67</v>
      </c>
      <c r="E5129" s="20" t="s">
        <v>3015</v>
      </c>
      <c r="F5129" s="22">
        <v>43810</v>
      </c>
      <c r="G5129" s="22">
        <v>49289</v>
      </c>
      <c r="H5129" s="34">
        <v>3000</v>
      </c>
    </row>
    <row r="5130" spans="2:8" s="31" customFormat="1" x14ac:dyDescent="0.2">
      <c r="B5130" s="27">
        <v>5127</v>
      </c>
      <c r="C5130" s="20" t="s">
        <v>3042</v>
      </c>
      <c r="D5130" s="20" t="s">
        <v>67</v>
      </c>
      <c r="E5130" s="20" t="s">
        <v>3043</v>
      </c>
      <c r="F5130" s="22">
        <v>43831</v>
      </c>
      <c r="G5130" s="22">
        <v>49310</v>
      </c>
      <c r="H5130" s="34">
        <v>2000</v>
      </c>
    </row>
    <row r="5131" spans="2:8" s="31" customFormat="1" x14ac:dyDescent="0.2">
      <c r="B5131" s="27">
        <v>5128</v>
      </c>
      <c r="C5131" s="20" t="s">
        <v>3125</v>
      </c>
      <c r="D5131" s="20" t="s">
        <v>67</v>
      </c>
      <c r="E5131" s="20" t="s">
        <v>3126</v>
      </c>
      <c r="F5131" s="22">
        <v>43859</v>
      </c>
      <c r="G5131" s="22">
        <v>49338</v>
      </c>
      <c r="H5131" s="34">
        <v>2000</v>
      </c>
    </row>
    <row r="5132" spans="2:8" s="31" customFormat="1" x14ac:dyDescent="0.2">
      <c r="B5132" s="27">
        <v>5129</v>
      </c>
      <c r="C5132" s="20" t="s">
        <v>3228</v>
      </c>
      <c r="D5132" s="20" t="s">
        <v>67</v>
      </c>
      <c r="E5132" s="20" t="s">
        <v>3229</v>
      </c>
      <c r="F5132" s="22">
        <v>43887</v>
      </c>
      <c r="G5132" s="22">
        <v>49366</v>
      </c>
      <c r="H5132" s="34">
        <v>2500</v>
      </c>
    </row>
    <row r="5133" spans="2:8" s="31" customFormat="1" x14ac:dyDescent="0.2">
      <c r="B5133" s="27">
        <v>5130</v>
      </c>
      <c r="C5133" s="20" t="s">
        <v>3302</v>
      </c>
      <c r="D5133" s="20" t="s">
        <v>67</v>
      </c>
      <c r="E5133" s="20" t="s">
        <v>3303</v>
      </c>
      <c r="F5133" s="22">
        <v>43901</v>
      </c>
      <c r="G5133" s="22">
        <v>49379</v>
      </c>
      <c r="H5133" s="34">
        <v>3000</v>
      </c>
    </row>
    <row r="5134" spans="2:8" s="31" customFormat="1" x14ac:dyDescent="0.2">
      <c r="B5134" s="27">
        <v>5131</v>
      </c>
      <c r="C5134" s="20" t="s">
        <v>3364</v>
      </c>
      <c r="D5134" s="20" t="s">
        <v>67</v>
      </c>
      <c r="E5134" s="20" t="s">
        <v>3365</v>
      </c>
      <c r="F5134" s="22">
        <v>43914</v>
      </c>
      <c r="G5134" s="22">
        <v>49392</v>
      </c>
      <c r="H5134" s="34">
        <v>482</v>
      </c>
    </row>
    <row r="5135" spans="2:8" s="31" customFormat="1" x14ac:dyDescent="0.2">
      <c r="B5135" s="27">
        <v>5132</v>
      </c>
      <c r="C5135" s="20" t="s">
        <v>3649</v>
      </c>
      <c r="D5135" s="20" t="s">
        <v>67</v>
      </c>
      <c r="E5135" s="20" t="s">
        <v>3650</v>
      </c>
      <c r="F5135" s="22">
        <v>44027</v>
      </c>
      <c r="G5135" s="22">
        <v>49505</v>
      </c>
      <c r="H5135" s="34">
        <v>1500</v>
      </c>
    </row>
    <row r="5136" spans="2:8" s="31" customFormat="1" x14ac:dyDescent="0.2">
      <c r="B5136" s="27">
        <v>5133</v>
      </c>
      <c r="C5136" s="20" t="s">
        <v>3720</v>
      </c>
      <c r="D5136" s="20" t="s">
        <v>67</v>
      </c>
      <c r="E5136" s="20" t="s">
        <v>3721</v>
      </c>
      <c r="F5136" s="22">
        <v>44055</v>
      </c>
      <c r="G5136" s="22">
        <v>49533</v>
      </c>
      <c r="H5136" s="34">
        <v>2000</v>
      </c>
    </row>
    <row r="5137" spans="2:8" s="31" customFormat="1" x14ac:dyDescent="0.2">
      <c r="B5137" s="27">
        <v>5134</v>
      </c>
      <c r="C5137" s="20" t="s">
        <v>3864</v>
      </c>
      <c r="D5137" s="20" t="s">
        <v>67</v>
      </c>
      <c r="E5137" s="20" t="s">
        <v>3865</v>
      </c>
      <c r="F5137" s="22">
        <v>44104</v>
      </c>
      <c r="G5137" s="22">
        <v>49582</v>
      </c>
      <c r="H5137" s="34">
        <v>2500</v>
      </c>
    </row>
    <row r="5138" spans="2:8" s="31" customFormat="1" x14ac:dyDescent="0.2">
      <c r="B5138" s="27">
        <v>5135</v>
      </c>
      <c r="C5138" s="20" t="s">
        <v>3942</v>
      </c>
      <c r="D5138" s="20" t="s">
        <v>67</v>
      </c>
      <c r="E5138" s="20" t="s">
        <v>3943</v>
      </c>
      <c r="F5138" s="22">
        <v>44118</v>
      </c>
      <c r="G5138" s="22">
        <v>49596</v>
      </c>
      <c r="H5138" s="34">
        <v>2000</v>
      </c>
    </row>
    <row r="5139" spans="2:8" s="31" customFormat="1" x14ac:dyDescent="0.2">
      <c r="B5139" s="27">
        <v>5136</v>
      </c>
      <c r="C5139" s="20" t="s">
        <v>4068</v>
      </c>
      <c r="D5139" s="20" t="s">
        <v>67</v>
      </c>
      <c r="E5139" s="20" t="s">
        <v>4069</v>
      </c>
      <c r="F5139" s="22">
        <v>44153</v>
      </c>
      <c r="G5139" s="22">
        <v>49631</v>
      </c>
      <c r="H5139" s="34">
        <v>2000</v>
      </c>
    </row>
    <row r="5140" spans="2:8" s="31" customFormat="1" x14ac:dyDescent="0.2">
      <c r="B5140" s="27">
        <v>5137</v>
      </c>
      <c r="C5140" s="20" t="s">
        <v>4157</v>
      </c>
      <c r="D5140" s="20" t="s">
        <v>67</v>
      </c>
      <c r="E5140" s="20" t="s">
        <v>4158</v>
      </c>
      <c r="F5140" s="22">
        <v>44181</v>
      </c>
      <c r="G5140" s="22">
        <v>49659</v>
      </c>
      <c r="H5140" s="34">
        <v>1500</v>
      </c>
    </row>
    <row r="5141" spans="2:8" s="31" customFormat="1" x14ac:dyDescent="0.2">
      <c r="B5141" s="27">
        <v>5138</v>
      </c>
      <c r="C5141" s="20" t="s">
        <v>4263</v>
      </c>
      <c r="D5141" s="20" t="s">
        <v>67</v>
      </c>
      <c r="E5141" s="20" t="s">
        <v>4264</v>
      </c>
      <c r="F5141" s="22">
        <v>44216</v>
      </c>
      <c r="G5141" s="22">
        <v>49694</v>
      </c>
      <c r="H5141" s="34">
        <v>3000</v>
      </c>
    </row>
    <row r="5142" spans="2:8" s="31" customFormat="1" x14ac:dyDescent="0.2">
      <c r="B5142" s="27">
        <v>5139</v>
      </c>
      <c r="C5142" s="20" t="s">
        <v>4334</v>
      </c>
      <c r="D5142" s="20" t="s">
        <v>67</v>
      </c>
      <c r="E5142" s="20" t="s">
        <v>4335</v>
      </c>
      <c r="F5142" s="22">
        <v>44237</v>
      </c>
      <c r="G5142" s="22">
        <v>49715</v>
      </c>
      <c r="H5142" s="34">
        <v>1500</v>
      </c>
    </row>
    <row r="5143" spans="2:8" s="31" customFormat="1" x14ac:dyDescent="0.2">
      <c r="B5143" s="27">
        <v>5140</v>
      </c>
      <c r="C5143" s="20" t="s">
        <v>4481</v>
      </c>
      <c r="D5143" s="20" t="s">
        <v>67</v>
      </c>
      <c r="E5143" s="20" t="s">
        <v>4482</v>
      </c>
      <c r="F5143" s="22">
        <v>44272</v>
      </c>
      <c r="G5143" s="22">
        <v>49751</v>
      </c>
      <c r="H5143" s="34">
        <v>2000</v>
      </c>
    </row>
    <row r="5144" spans="2:8" s="31" customFormat="1" x14ac:dyDescent="0.2">
      <c r="B5144" s="27">
        <v>5141</v>
      </c>
      <c r="C5144" s="20" t="s">
        <v>4532</v>
      </c>
      <c r="D5144" s="20" t="s">
        <v>67</v>
      </c>
      <c r="E5144" s="20" t="s">
        <v>4533</v>
      </c>
      <c r="F5144" s="22">
        <v>44286</v>
      </c>
      <c r="G5144" s="22">
        <v>49765</v>
      </c>
      <c r="H5144" s="34">
        <v>4680</v>
      </c>
    </row>
    <row r="5145" spans="2:8" s="31" customFormat="1" x14ac:dyDescent="0.2">
      <c r="B5145" s="27">
        <v>5142</v>
      </c>
      <c r="C5145" s="20" t="s">
        <v>4709</v>
      </c>
      <c r="D5145" s="20" t="s">
        <v>67</v>
      </c>
      <c r="E5145" s="20" t="s">
        <v>4710</v>
      </c>
      <c r="F5145" s="22">
        <v>44370</v>
      </c>
      <c r="G5145" s="22">
        <v>49849</v>
      </c>
      <c r="H5145" s="34">
        <v>3000</v>
      </c>
    </row>
    <row r="5146" spans="2:8" s="31" customFormat="1" x14ac:dyDescent="0.2">
      <c r="B5146" s="27">
        <v>5143</v>
      </c>
      <c r="C5146" s="20" t="s">
        <v>4933</v>
      </c>
      <c r="D5146" s="20" t="s">
        <v>67</v>
      </c>
      <c r="E5146" s="20" t="s">
        <v>4934</v>
      </c>
      <c r="F5146" s="22">
        <v>44454</v>
      </c>
      <c r="G5146" s="22">
        <v>49933</v>
      </c>
      <c r="H5146" s="34">
        <v>1000</v>
      </c>
    </row>
    <row r="5147" spans="2:8" s="31" customFormat="1" x14ac:dyDescent="0.2">
      <c r="B5147" s="27">
        <v>5144</v>
      </c>
      <c r="C5147" s="21" t="s">
        <v>10018</v>
      </c>
      <c r="D5147" s="21" t="s">
        <v>67</v>
      </c>
      <c r="E5147" s="21" t="s">
        <v>10019</v>
      </c>
      <c r="F5147" s="23">
        <v>45924</v>
      </c>
      <c r="G5147" s="23">
        <v>49942</v>
      </c>
      <c r="H5147" s="35">
        <v>1000</v>
      </c>
    </row>
    <row r="5148" spans="2:8" s="31" customFormat="1" x14ac:dyDescent="0.2">
      <c r="B5148" s="27">
        <v>5145</v>
      </c>
      <c r="C5148" s="20" t="s">
        <v>4977</v>
      </c>
      <c r="D5148" s="20" t="s">
        <v>67</v>
      </c>
      <c r="E5148" s="20" t="s">
        <v>4533</v>
      </c>
      <c r="F5148" s="22">
        <v>44468</v>
      </c>
      <c r="G5148" s="22">
        <v>49947</v>
      </c>
      <c r="H5148" s="34">
        <v>3500</v>
      </c>
    </row>
    <row r="5149" spans="2:8" s="31" customFormat="1" x14ac:dyDescent="0.2">
      <c r="B5149" s="27">
        <v>5146</v>
      </c>
      <c r="C5149" s="20" t="s">
        <v>5010</v>
      </c>
      <c r="D5149" s="20" t="s">
        <v>67</v>
      </c>
      <c r="E5149" s="20" t="s">
        <v>5011</v>
      </c>
      <c r="F5149" s="22">
        <v>44475</v>
      </c>
      <c r="G5149" s="22">
        <v>49954</v>
      </c>
      <c r="H5149" s="34">
        <v>2500</v>
      </c>
    </row>
    <row r="5150" spans="2:8" s="31" customFormat="1" x14ac:dyDescent="0.2">
      <c r="B5150" s="27">
        <v>5147</v>
      </c>
      <c r="C5150" s="20" t="s">
        <v>5140</v>
      </c>
      <c r="D5150" s="20" t="s">
        <v>67</v>
      </c>
      <c r="E5150" s="20" t="s">
        <v>5141</v>
      </c>
      <c r="F5150" s="22">
        <v>44545</v>
      </c>
      <c r="G5150" s="22">
        <v>50024</v>
      </c>
      <c r="H5150" s="34">
        <v>2500</v>
      </c>
    </row>
    <row r="5151" spans="2:8" s="31" customFormat="1" x14ac:dyDescent="0.2">
      <c r="B5151" s="27">
        <v>5148</v>
      </c>
      <c r="C5151" s="20" t="s">
        <v>5159</v>
      </c>
      <c r="D5151" s="20" t="s">
        <v>67</v>
      </c>
      <c r="E5151" s="20" t="s">
        <v>5011</v>
      </c>
      <c r="F5151" s="22">
        <v>44552</v>
      </c>
      <c r="G5151" s="22">
        <v>50031</v>
      </c>
      <c r="H5151" s="34">
        <v>3000</v>
      </c>
    </row>
    <row r="5152" spans="2:8" s="31" customFormat="1" x14ac:dyDescent="0.2">
      <c r="B5152" s="27">
        <v>5149</v>
      </c>
      <c r="C5152" s="20" t="s">
        <v>5192</v>
      </c>
      <c r="D5152" s="20" t="s">
        <v>67</v>
      </c>
      <c r="E5152" s="20" t="s">
        <v>5193</v>
      </c>
      <c r="F5152" s="22">
        <v>44559</v>
      </c>
      <c r="G5152" s="22">
        <v>50038</v>
      </c>
      <c r="H5152" s="34">
        <v>4000</v>
      </c>
    </row>
    <row r="5153" spans="2:8" s="31" customFormat="1" x14ac:dyDescent="0.2">
      <c r="B5153" s="27">
        <v>5150</v>
      </c>
      <c r="C5153" s="27" t="s">
        <v>10483</v>
      </c>
      <c r="D5153" s="20" t="s">
        <v>67</v>
      </c>
      <c r="E5153" s="20" t="s">
        <v>10484</v>
      </c>
      <c r="F5153" s="22">
        <v>46036</v>
      </c>
      <c r="G5153" s="22">
        <v>50054</v>
      </c>
      <c r="H5153" s="34">
        <v>1000</v>
      </c>
    </row>
    <row r="5154" spans="2:8" s="31" customFormat="1" x14ac:dyDescent="0.2">
      <c r="B5154" s="27">
        <v>5151</v>
      </c>
      <c r="C5154" s="20" t="s">
        <v>5285</v>
      </c>
      <c r="D5154" s="20" t="s">
        <v>67</v>
      </c>
      <c r="E5154" s="20" t="s">
        <v>5286</v>
      </c>
      <c r="F5154" s="22">
        <v>44586</v>
      </c>
      <c r="G5154" s="22">
        <v>50065</v>
      </c>
      <c r="H5154" s="34">
        <v>3000</v>
      </c>
    </row>
    <row r="5155" spans="2:8" s="31" customFormat="1" x14ac:dyDescent="0.2">
      <c r="B5155" s="27">
        <v>5152</v>
      </c>
      <c r="C5155" s="20" t="s">
        <v>5658</v>
      </c>
      <c r="D5155" s="20" t="s">
        <v>67</v>
      </c>
      <c r="E5155" s="20" t="s">
        <v>5659</v>
      </c>
      <c r="F5155" s="22">
        <v>44741</v>
      </c>
      <c r="G5155" s="22">
        <v>50220</v>
      </c>
      <c r="H5155" s="34">
        <v>2000</v>
      </c>
    </row>
    <row r="5156" spans="2:8" s="31" customFormat="1" x14ac:dyDescent="0.2">
      <c r="B5156" s="27">
        <v>5153</v>
      </c>
      <c r="C5156" s="21" t="s">
        <v>9744</v>
      </c>
      <c r="D5156" s="21" t="s">
        <v>67</v>
      </c>
      <c r="E5156" s="21" t="s">
        <v>9745</v>
      </c>
      <c r="F5156" s="22">
        <v>45854</v>
      </c>
      <c r="G5156" s="22">
        <v>50237</v>
      </c>
      <c r="H5156" s="35">
        <v>2000</v>
      </c>
    </row>
    <row r="5157" spans="2:8" s="31" customFormat="1" x14ac:dyDescent="0.2">
      <c r="B5157" s="27">
        <v>5154</v>
      </c>
      <c r="C5157" s="20" t="s">
        <v>5714</v>
      </c>
      <c r="D5157" s="20" t="s">
        <v>67</v>
      </c>
      <c r="E5157" s="20" t="s">
        <v>5715</v>
      </c>
      <c r="F5157" s="22">
        <v>44762</v>
      </c>
      <c r="G5157" s="22">
        <v>50241</v>
      </c>
      <c r="H5157" s="34">
        <v>1000</v>
      </c>
    </row>
    <row r="5158" spans="2:8" s="31" customFormat="1" x14ac:dyDescent="0.2">
      <c r="B5158" s="27">
        <v>5155</v>
      </c>
      <c r="C5158" s="20" t="s">
        <v>5780</v>
      </c>
      <c r="D5158" s="20" t="s">
        <v>67</v>
      </c>
      <c r="E5158" s="20" t="s">
        <v>5781</v>
      </c>
      <c r="F5158" s="22">
        <v>44776</v>
      </c>
      <c r="G5158" s="22">
        <v>50255</v>
      </c>
      <c r="H5158" s="34">
        <v>1000</v>
      </c>
    </row>
    <row r="5159" spans="2:8" s="31" customFormat="1" x14ac:dyDescent="0.2">
      <c r="B5159" s="27">
        <v>5156</v>
      </c>
      <c r="C5159" s="20" t="s">
        <v>1365</v>
      </c>
      <c r="D5159" s="20" t="s">
        <v>67</v>
      </c>
      <c r="E5159" s="20" t="s">
        <v>1366</v>
      </c>
      <c r="F5159" s="22">
        <v>43005</v>
      </c>
      <c r="G5159" s="22">
        <v>50310</v>
      </c>
      <c r="H5159" s="34">
        <v>2000</v>
      </c>
    </row>
    <row r="5160" spans="2:8" s="31" customFormat="1" x14ac:dyDescent="0.2">
      <c r="B5160" s="27">
        <v>5157</v>
      </c>
      <c r="C5160" s="20" t="s">
        <v>1407</v>
      </c>
      <c r="D5160" s="20" t="s">
        <v>67</v>
      </c>
      <c r="E5160" s="20" t="s">
        <v>1408</v>
      </c>
      <c r="F5160" s="22">
        <v>43033</v>
      </c>
      <c r="G5160" s="22">
        <v>50338</v>
      </c>
      <c r="H5160" s="34">
        <v>1000</v>
      </c>
    </row>
    <row r="5161" spans="2:8" s="31" customFormat="1" x14ac:dyDescent="0.2">
      <c r="B5161" s="27">
        <v>5158</v>
      </c>
      <c r="C5161" s="20" t="s">
        <v>6021</v>
      </c>
      <c r="D5161" s="20" t="s">
        <v>67</v>
      </c>
      <c r="E5161" s="20" t="s">
        <v>6022</v>
      </c>
      <c r="F5161" s="22">
        <v>44861</v>
      </c>
      <c r="G5161" s="22">
        <v>50340</v>
      </c>
      <c r="H5161" s="34">
        <v>1500</v>
      </c>
    </row>
    <row r="5162" spans="2:8" s="31" customFormat="1" x14ac:dyDescent="0.2">
      <c r="B5162" s="27">
        <v>5159</v>
      </c>
      <c r="C5162" s="20" t="s">
        <v>5091</v>
      </c>
      <c r="D5162" s="20" t="s">
        <v>67</v>
      </c>
      <c r="E5162" s="20" t="s">
        <v>5092</v>
      </c>
      <c r="F5162" s="22">
        <v>44517</v>
      </c>
      <c r="G5162" s="22">
        <v>50361</v>
      </c>
      <c r="H5162" s="34">
        <v>1500</v>
      </c>
    </row>
    <row r="5163" spans="2:8" s="31" customFormat="1" x14ac:dyDescent="0.2">
      <c r="B5163" s="27">
        <v>5160</v>
      </c>
      <c r="C5163" s="20" t="s">
        <v>10269</v>
      </c>
      <c r="D5163" s="20" t="s">
        <v>67</v>
      </c>
      <c r="E5163" s="20" t="s">
        <v>10270</v>
      </c>
      <c r="F5163" s="22">
        <v>45994</v>
      </c>
      <c r="G5163" s="22">
        <v>50377</v>
      </c>
      <c r="H5163" s="34">
        <v>965.01900000000001</v>
      </c>
    </row>
    <row r="5164" spans="2:8" s="31" customFormat="1" x14ac:dyDescent="0.2">
      <c r="B5164" s="27">
        <v>5161</v>
      </c>
      <c r="C5164" s="20" t="s">
        <v>7388</v>
      </c>
      <c r="D5164" s="20" t="s">
        <v>67</v>
      </c>
      <c r="E5164" s="20" t="s">
        <v>7389</v>
      </c>
      <c r="F5164" s="22">
        <v>45266</v>
      </c>
      <c r="G5164" s="22">
        <v>50380</v>
      </c>
      <c r="H5164" s="34">
        <v>2500</v>
      </c>
    </row>
    <row r="5165" spans="2:8" s="31" customFormat="1" x14ac:dyDescent="0.2">
      <c r="B5165" s="27">
        <v>5162</v>
      </c>
      <c r="C5165" s="20" t="s">
        <v>6173</v>
      </c>
      <c r="D5165" s="20" t="s">
        <v>67</v>
      </c>
      <c r="E5165" s="20" t="s">
        <v>6174</v>
      </c>
      <c r="F5165" s="22">
        <v>44916</v>
      </c>
      <c r="G5165" s="22">
        <v>50395</v>
      </c>
      <c r="H5165" s="34">
        <v>2000</v>
      </c>
    </row>
    <row r="5166" spans="2:8" s="31" customFormat="1" x14ac:dyDescent="0.2">
      <c r="B5166" s="27">
        <v>5163</v>
      </c>
      <c r="C5166" s="20" t="s">
        <v>9185</v>
      </c>
      <c r="D5166" s="20" t="s">
        <v>67</v>
      </c>
      <c r="E5166" s="20" t="s">
        <v>9186</v>
      </c>
      <c r="F5166" s="22">
        <v>45721</v>
      </c>
      <c r="G5166" s="22">
        <v>50469</v>
      </c>
      <c r="H5166" s="34">
        <v>3500</v>
      </c>
    </row>
    <row r="5167" spans="2:8" s="31" customFormat="1" x14ac:dyDescent="0.2">
      <c r="B5167" s="27">
        <v>5164</v>
      </c>
      <c r="C5167" s="20" t="s">
        <v>9240</v>
      </c>
      <c r="D5167" s="20" t="s">
        <v>67</v>
      </c>
      <c r="E5167" s="20" t="s">
        <v>9241</v>
      </c>
      <c r="F5167" s="22">
        <v>45728</v>
      </c>
      <c r="G5167" s="22">
        <v>50476</v>
      </c>
      <c r="H5167" s="34">
        <v>3000</v>
      </c>
    </row>
    <row r="5168" spans="2:8" s="31" customFormat="1" x14ac:dyDescent="0.2">
      <c r="B5168" s="27">
        <v>5165</v>
      </c>
      <c r="C5168" s="20" t="s">
        <v>5453</v>
      </c>
      <c r="D5168" s="20" t="s">
        <v>67</v>
      </c>
      <c r="E5168" s="20" t="s">
        <v>5454</v>
      </c>
      <c r="F5168" s="22">
        <v>44643</v>
      </c>
      <c r="G5168" s="22">
        <v>50487</v>
      </c>
      <c r="H5168" s="34">
        <v>3000</v>
      </c>
    </row>
    <row r="5169" spans="2:8" s="31" customFormat="1" x14ac:dyDescent="0.2">
      <c r="B5169" s="27">
        <v>5166</v>
      </c>
      <c r="C5169" s="20" t="s">
        <v>5742</v>
      </c>
      <c r="D5169" s="20" t="s">
        <v>67</v>
      </c>
      <c r="E5169" s="20" t="s">
        <v>5743</v>
      </c>
      <c r="F5169" s="22">
        <v>44769</v>
      </c>
      <c r="G5169" s="22">
        <v>50613</v>
      </c>
      <c r="H5169" s="34">
        <v>2000</v>
      </c>
    </row>
    <row r="5170" spans="2:8" s="31" customFormat="1" x14ac:dyDescent="0.2">
      <c r="B5170" s="27">
        <v>5167</v>
      </c>
      <c r="C5170" s="20" t="s">
        <v>5928</v>
      </c>
      <c r="D5170" s="20" t="s">
        <v>67</v>
      </c>
      <c r="E5170" s="20" t="s">
        <v>5929</v>
      </c>
      <c r="F5170" s="22">
        <v>44832</v>
      </c>
      <c r="G5170" s="22">
        <v>50676</v>
      </c>
      <c r="H5170" s="34">
        <v>2500</v>
      </c>
    </row>
    <row r="5171" spans="2:8" s="31" customFormat="1" x14ac:dyDescent="0.2">
      <c r="B5171" s="27">
        <v>5168</v>
      </c>
      <c r="C5171" s="20" t="s">
        <v>2154</v>
      </c>
      <c r="D5171" s="20" t="s">
        <v>67</v>
      </c>
      <c r="E5171" s="20" t="s">
        <v>2155</v>
      </c>
      <c r="F5171" s="22">
        <v>43432</v>
      </c>
      <c r="G5171" s="22">
        <v>50737</v>
      </c>
      <c r="H5171" s="34">
        <v>2000</v>
      </c>
    </row>
    <row r="5172" spans="2:8" s="31" customFormat="1" x14ac:dyDescent="0.2">
      <c r="B5172" s="27">
        <v>5169</v>
      </c>
      <c r="C5172" s="20" t="s">
        <v>2174</v>
      </c>
      <c r="D5172" s="20" t="s">
        <v>67</v>
      </c>
      <c r="E5172" s="20" t="s">
        <v>2175</v>
      </c>
      <c r="F5172" s="22">
        <v>43439</v>
      </c>
      <c r="G5172" s="22">
        <v>50744</v>
      </c>
      <c r="H5172" s="34">
        <v>2500</v>
      </c>
    </row>
    <row r="5173" spans="2:8" s="31" customFormat="1" x14ac:dyDescent="0.2">
      <c r="B5173" s="27">
        <v>5170</v>
      </c>
      <c r="C5173" s="20" t="s">
        <v>7435</v>
      </c>
      <c r="D5173" s="20" t="s">
        <v>67</v>
      </c>
      <c r="E5173" s="20" t="s">
        <v>7436</v>
      </c>
      <c r="F5173" s="22">
        <v>45280</v>
      </c>
      <c r="G5173" s="22">
        <v>50759</v>
      </c>
      <c r="H5173" s="34">
        <v>2000</v>
      </c>
    </row>
    <row r="5174" spans="2:8" s="31" customFormat="1" x14ac:dyDescent="0.2">
      <c r="B5174" s="27">
        <v>5171</v>
      </c>
      <c r="C5174" s="20" t="s">
        <v>6290</v>
      </c>
      <c r="D5174" s="20" t="s">
        <v>67</v>
      </c>
      <c r="E5174" s="20" t="s">
        <v>6291</v>
      </c>
      <c r="F5174" s="22">
        <v>44951</v>
      </c>
      <c r="G5174" s="22">
        <v>50795</v>
      </c>
      <c r="H5174" s="34">
        <v>2000</v>
      </c>
    </row>
    <row r="5175" spans="2:8" s="31" customFormat="1" x14ac:dyDescent="0.2">
      <c r="B5175" s="27">
        <v>5172</v>
      </c>
      <c r="C5175" s="20" t="s">
        <v>6327</v>
      </c>
      <c r="D5175" s="20" t="s">
        <v>67</v>
      </c>
      <c r="E5175" s="20" t="s">
        <v>6328</v>
      </c>
      <c r="F5175" s="22">
        <v>44958</v>
      </c>
      <c r="G5175" s="22">
        <v>50802</v>
      </c>
      <c r="H5175" s="34">
        <v>1000</v>
      </c>
    </row>
    <row r="5176" spans="2:8" s="31" customFormat="1" x14ac:dyDescent="0.2">
      <c r="B5176" s="27">
        <v>5173</v>
      </c>
      <c r="C5176" s="20" t="s">
        <v>2328</v>
      </c>
      <c r="D5176" s="20" t="s">
        <v>67</v>
      </c>
      <c r="E5176" s="20" t="s">
        <v>2329</v>
      </c>
      <c r="F5176" s="22">
        <v>43502</v>
      </c>
      <c r="G5176" s="22">
        <v>50807</v>
      </c>
      <c r="H5176" s="34">
        <v>2000</v>
      </c>
    </row>
    <row r="5177" spans="2:8" s="31" customFormat="1" x14ac:dyDescent="0.2">
      <c r="B5177" s="27">
        <v>5174</v>
      </c>
      <c r="C5177" s="20" t="s">
        <v>6426</v>
      </c>
      <c r="D5177" s="20" t="s">
        <v>67</v>
      </c>
      <c r="E5177" s="20" t="s">
        <v>6427</v>
      </c>
      <c r="F5177" s="22">
        <v>44986</v>
      </c>
      <c r="G5177" s="22">
        <v>50830</v>
      </c>
      <c r="H5177" s="34">
        <v>2000</v>
      </c>
    </row>
    <row r="5178" spans="2:8" s="31" customFormat="1" x14ac:dyDescent="0.2">
      <c r="B5178" s="27">
        <v>5175</v>
      </c>
      <c r="C5178" s="20" t="s">
        <v>9187</v>
      </c>
      <c r="D5178" s="20" t="s">
        <v>67</v>
      </c>
      <c r="E5178" s="20" t="s">
        <v>9188</v>
      </c>
      <c r="F5178" s="22">
        <v>45721</v>
      </c>
      <c r="G5178" s="22">
        <v>50834</v>
      </c>
      <c r="H5178" s="34">
        <v>3500</v>
      </c>
    </row>
    <row r="5179" spans="2:8" s="31" customFormat="1" x14ac:dyDescent="0.2">
      <c r="B5179" s="27">
        <v>5176</v>
      </c>
      <c r="C5179" s="20" t="s">
        <v>6456</v>
      </c>
      <c r="D5179" s="20" t="s">
        <v>67</v>
      </c>
      <c r="E5179" s="20" t="s">
        <v>6457</v>
      </c>
      <c r="F5179" s="22">
        <v>44993</v>
      </c>
      <c r="G5179" s="22">
        <v>50837</v>
      </c>
      <c r="H5179" s="34">
        <v>2000</v>
      </c>
    </row>
    <row r="5180" spans="2:8" s="31" customFormat="1" x14ac:dyDescent="0.2">
      <c r="B5180" s="27">
        <v>5177</v>
      </c>
      <c r="C5180" s="20" t="s">
        <v>9242</v>
      </c>
      <c r="D5180" s="20" t="s">
        <v>67</v>
      </c>
      <c r="E5180" s="20" t="s">
        <v>9243</v>
      </c>
      <c r="F5180" s="22">
        <v>45728</v>
      </c>
      <c r="G5180" s="22">
        <v>50841</v>
      </c>
      <c r="H5180" s="34">
        <v>3000</v>
      </c>
    </row>
    <row r="5181" spans="2:8" s="31" customFormat="1" x14ac:dyDescent="0.2">
      <c r="B5181" s="27">
        <v>5178</v>
      </c>
      <c r="C5181" s="20" t="s">
        <v>7967</v>
      </c>
      <c r="D5181" s="20" t="s">
        <v>67</v>
      </c>
      <c r="E5181" s="20" t="s">
        <v>7968</v>
      </c>
      <c r="F5181" s="22">
        <v>45378</v>
      </c>
      <c r="G5181" s="22">
        <v>50856</v>
      </c>
      <c r="H5181" s="34">
        <v>2500</v>
      </c>
    </row>
    <row r="5182" spans="2:8" s="31" customFormat="1" x14ac:dyDescent="0.2">
      <c r="B5182" s="27">
        <v>5179</v>
      </c>
      <c r="C5182" s="20" t="s">
        <v>8213</v>
      </c>
      <c r="D5182" s="20" t="s">
        <v>67</v>
      </c>
      <c r="E5182" s="20" t="s">
        <v>8214</v>
      </c>
      <c r="F5182" s="22">
        <v>45469</v>
      </c>
      <c r="G5182" s="22">
        <v>50947</v>
      </c>
      <c r="H5182" s="34">
        <v>2000</v>
      </c>
    </row>
    <row r="5183" spans="2:8" s="31" customFormat="1" x14ac:dyDescent="0.2">
      <c r="B5183" s="27">
        <v>5180</v>
      </c>
      <c r="C5183" s="20" t="s">
        <v>7001</v>
      </c>
      <c r="D5183" s="20" t="s">
        <v>67</v>
      </c>
      <c r="E5183" s="20" t="s">
        <v>7002</v>
      </c>
      <c r="F5183" s="22">
        <v>45168</v>
      </c>
      <c r="G5183" s="22">
        <v>51012</v>
      </c>
      <c r="H5183" s="34">
        <v>2000</v>
      </c>
    </row>
    <row r="5184" spans="2:8" s="31" customFormat="1" x14ac:dyDescent="0.2">
      <c r="B5184" s="27">
        <v>5181</v>
      </c>
      <c r="C5184" s="20" t="s">
        <v>5894</v>
      </c>
      <c r="D5184" s="20" t="s">
        <v>67</v>
      </c>
      <c r="E5184" s="20" t="s">
        <v>5895</v>
      </c>
      <c r="F5184" s="22">
        <v>44825</v>
      </c>
      <c r="G5184" s="22">
        <v>51034</v>
      </c>
      <c r="H5184" s="34">
        <v>2000</v>
      </c>
    </row>
    <row r="5185" spans="2:8" s="31" customFormat="1" x14ac:dyDescent="0.2">
      <c r="B5185" s="27">
        <v>5182</v>
      </c>
      <c r="C5185" s="20" t="s">
        <v>7106</v>
      </c>
      <c r="D5185" s="20" t="s">
        <v>67</v>
      </c>
      <c r="E5185" s="20" t="s">
        <v>7107</v>
      </c>
      <c r="F5185" s="22">
        <v>45196</v>
      </c>
      <c r="G5185" s="22">
        <v>51040</v>
      </c>
      <c r="H5185" s="34">
        <v>2000</v>
      </c>
    </row>
    <row r="5186" spans="2:8" s="31" customFormat="1" x14ac:dyDescent="0.2">
      <c r="B5186" s="27">
        <v>5183</v>
      </c>
      <c r="C5186" s="20" t="s">
        <v>7144</v>
      </c>
      <c r="D5186" s="20" t="s">
        <v>67</v>
      </c>
      <c r="E5186" s="20" t="s">
        <v>7145</v>
      </c>
      <c r="F5186" s="22">
        <v>45203</v>
      </c>
      <c r="G5186" s="22">
        <v>51047</v>
      </c>
      <c r="H5186" s="34">
        <v>2000</v>
      </c>
    </row>
    <row r="5187" spans="2:8" s="31" customFormat="1" x14ac:dyDescent="0.2">
      <c r="B5187" s="27">
        <v>5184</v>
      </c>
      <c r="C5187" s="20" t="s">
        <v>5988</v>
      </c>
      <c r="D5187" s="20" t="s">
        <v>67</v>
      </c>
      <c r="E5187" s="20" t="s">
        <v>5989</v>
      </c>
      <c r="F5187" s="22">
        <v>44853</v>
      </c>
      <c r="G5187" s="22">
        <v>51062</v>
      </c>
      <c r="H5187" s="34">
        <v>2500</v>
      </c>
    </row>
    <row r="5188" spans="2:8" s="31" customFormat="1" x14ac:dyDescent="0.2">
      <c r="B5188" s="27">
        <v>5185</v>
      </c>
      <c r="C5188" s="20" t="s">
        <v>6023</v>
      </c>
      <c r="D5188" s="20" t="s">
        <v>67</v>
      </c>
      <c r="E5188" s="20" t="s">
        <v>6024</v>
      </c>
      <c r="F5188" s="22">
        <v>44861</v>
      </c>
      <c r="G5188" s="22">
        <v>51070</v>
      </c>
      <c r="H5188" s="34">
        <v>2000</v>
      </c>
    </row>
    <row r="5189" spans="2:8" s="31" customFormat="1" x14ac:dyDescent="0.2">
      <c r="B5189" s="27">
        <v>5186</v>
      </c>
      <c r="C5189" s="20" t="s">
        <v>8734</v>
      </c>
      <c r="D5189" s="20" t="s">
        <v>67</v>
      </c>
      <c r="E5189" s="20" t="s">
        <v>8735</v>
      </c>
      <c r="F5189" s="22">
        <v>45623</v>
      </c>
      <c r="G5189" s="22">
        <v>51101</v>
      </c>
      <c r="H5189" s="34">
        <v>1500</v>
      </c>
    </row>
    <row r="5190" spans="2:8" s="31" customFormat="1" x14ac:dyDescent="0.2">
      <c r="B5190" s="27">
        <v>5187</v>
      </c>
      <c r="C5190" s="20" t="s">
        <v>8839</v>
      </c>
      <c r="D5190" s="20" t="s">
        <v>67</v>
      </c>
      <c r="E5190" s="20" t="s">
        <v>8840</v>
      </c>
      <c r="F5190" s="22">
        <v>45652</v>
      </c>
      <c r="G5190" s="22">
        <v>51130</v>
      </c>
      <c r="H5190" s="34">
        <v>2500</v>
      </c>
    </row>
    <row r="5191" spans="2:8" s="31" customFormat="1" x14ac:dyDescent="0.2">
      <c r="B5191" s="27">
        <v>5188</v>
      </c>
      <c r="C5191" s="20" t="s">
        <v>6206</v>
      </c>
      <c r="D5191" s="20" t="s">
        <v>67</v>
      </c>
      <c r="E5191" s="20" t="s">
        <v>6207</v>
      </c>
      <c r="F5191" s="22">
        <v>44923</v>
      </c>
      <c r="G5191" s="22">
        <v>51132</v>
      </c>
      <c r="H5191" s="34">
        <v>2000</v>
      </c>
    </row>
    <row r="5192" spans="2:8" s="31" customFormat="1" x14ac:dyDescent="0.2">
      <c r="B5192" s="27">
        <v>5189</v>
      </c>
      <c r="C5192" s="20" t="s">
        <v>8865</v>
      </c>
      <c r="D5192" s="20" t="s">
        <v>67</v>
      </c>
      <c r="E5192" s="20" t="s">
        <v>8866</v>
      </c>
      <c r="F5192" s="22">
        <v>45658</v>
      </c>
      <c r="G5192" s="22">
        <v>51136</v>
      </c>
      <c r="H5192" s="34">
        <f>2500+2500</f>
        <v>5000</v>
      </c>
    </row>
    <row r="5193" spans="2:8" s="31" customFormat="1" x14ac:dyDescent="0.2">
      <c r="B5193" s="27">
        <v>5190</v>
      </c>
      <c r="C5193" s="20" t="s">
        <v>5430</v>
      </c>
      <c r="D5193" s="20" t="s">
        <v>67</v>
      </c>
      <c r="E5193" s="20" t="s">
        <v>5431</v>
      </c>
      <c r="F5193" s="22">
        <v>44636</v>
      </c>
      <c r="G5193" s="22">
        <v>51211</v>
      </c>
      <c r="H5193" s="34">
        <v>3000</v>
      </c>
    </row>
    <row r="5194" spans="2:8" s="31" customFormat="1" x14ac:dyDescent="0.2">
      <c r="B5194" s="27">
        <v>5191</v>
      </c>
      <c r="C5194" s="20" t="s">
        <v>6578</v>
      </c>
      <c r="D5194" s="20" t="s">
        <v>67</v>
      </c>
      <c r="E5194" s="20" t="s">
        <v>6579</v>
      </c>
      <c r="F5194" s="22">
        <v>45014</v>
      </c>
      <c r="G5194" s="22">
        <v>51224</v>
      </c>
      <c r="H5194" s="34">
        <v>3500</v>
      </c>
    </row>
    <row r="5195" spans="2:8" s="31" customFormat="1" x14ac:dyDescent="0.2">
      <c r="B5195" s="27">
        <v>5192</v>
      </c>
      <c r="C5195" s="20" t="s">
        <v>8127</v>
      </c>
      <c r="D5195" s="20" t="s">
        <v>67</v>
      </c>
      <c r="E5195" s="20" t="s">
        <v>8128</v>
      </c>
      <c r="F5195" s="22">
        <v>45441</v>
      </c>
      <c r="G5195" s="22">
        <v>51285</v>
      </c>
      <c r="H5195" s="34">
        <v>2000</v>
      </c>
    </row>
    <row r="5196" spans="2:8" s="31" customFormat="1" x14ac:dyDescent="0.2">
      <c r="B5196" s="27">
        <v>5193</v>
      </c>
      <c r="C5196" s="20" t="s">
        <v>8288</v>
      </c>
      <c r="D5196" s="20" t="s">
        <v>67</v>
      </c>
      <c r="E5196" s="20" t="s">
        <v>8289</v>
      </c>
      <c r="F5196" s="22">
        <v>45497</v>
      </c>
      <c r="G5196" s="22">
        <v>51341</v>
      </c>
      <c r="H5196" s="34">
        <v>3000</v>
      </c>
    </row>
    <row r="5197" spans="2:8" s="31" customFormat="1" x14ac:dyDescent="0.2">
      <c r="B5197" s="27">
        <v>5194</v>
      </c>
      <c r="C5197" s="20" t="s">
        <v>8326</v>
      </c>
      <c r="D5197" s="20" t="s">
        <v>67</v>
      </c>
      <c r="E5197" s="20" t="s">
        <v>8327</v>
      </c>
      <c r="F5197" s="22">
        <v>45504</v>
      </c>
      <c r="G5197" s="22">
        <v>51348</v>
      </c>
      <c r="H5197" s="34">
        <v>2000</v>
      </c>
    </row>
    <row r="5198" spans="2:8" s="31" customFormat="1" x14ac:dyDescent="0.2">
      <c r="B5198" s="27">
        <v>5195</v>
      </c>
      <c r="C5198" s="20" t="s">
        <v>3799</v>
      </c>
      <c r="D5198" s="20" t="s">
        <v>67</v>
      </c>
      <c r="E5198" s="20" t="s">
        <v>3800</v>
      </c>
      <c r="F5198" s="22">
        <v>44083</v>
      </c>
      <c r="G5198" s="22">
        <v>51388</v>
      </c>
      <c r="H5198" s="34">
        <v>2000</v>
      </c>
    </row>
    <row r="5199" spans="2:8" s="31" customFormat="1" x14ac:dyDescent="0.2">
      <c r="B5199" s="27">
        <v>5196</v>
      </c>
      <c r="C5199" s="20" t="s">
        <v>3919</v>
      </c>
      <c r="D5199" s="20" t="s">
        <v>67</v>
      </c>
      <c r="E5199" s="20" t="s">
        <v>3920</v>
      </c>
      <c r="F5199" s="22">
        <v>44111</v>
      </c>
      <c r="G5199" s="22">
        <v>51416</v>
      </c>
      <c r="H5199" s="34">
        <v>1500</v>
      </c>
    </row>
    <row r="5200" spans="2:8" s="31" customFormat="1" x14ac:dyDescent="0.2">
      <c r="B5200" s="27">
        <v>5197</v>
      </c>
      <c r="C5200" s="20" t="s">
        <v>4033</v>
      </c>
      <c r="D5200" s="20" t="s">
        <v>67</v>
      </c>
      <c r="E5200" s="20" t="s">
        <v>4034</v>
      </c>
      <c r="F5200" s="22">
        <v>44139</v>
      </c>
      <c r="G5200" s="22">
        <v>51444</v>
      </c>
      <c r="H5200" s="34">
        <v>2000</v>
      </c>
    </row>
    <row r="5201" spans="2:8" s="31" customFormat="1" x14ac:dyDescent="0.2">
      <c r="B5201" s="27">
        <v>5198</v>
      </c>
      <c r="C5201" s="20" t="s">
        <v>7289</v>
      </c>
      <c r="D5201" s="20" t="s">
        <v>67</v>
      </c>
      <c r="E5201" s="20" t="s">
        <v>7290</v>
      </c>
      <c r="F5201" s="22">
        <v>45238</v>
      </c>
      <c r="G5201" s="22">
        <v>51448</v>
      </c>
      <c r="H5201" s="34">
        <v>2000</v>
      </c>
    </row>
    <row r="5202" spans="2:8" s="31" customFormat="1" x14ac:dyDescent="0.2">
      <c r="B5202" s="27">
        <v>5199</v>
      </c>
      <c r="C5202" s="20" t="s">
        <v>4143</v>
      </c>
      <c r="D5202" s="20" t="s">
        <v>67</v>
      </c>
      <c r="E5202" s="20" t="s">
        <v>4144</v>
      </c>
      <c r="F5202" s="22">
        <v>44174</v>
      </c>
      <c r="G5202" s="22">
        <v>51479</v>
      </c>
      <c r="H5202" s="34">
        <v>2000</v>
      </c>
    </row>
    <row r="5203" spans="2:8" s="31" customFormat="1" x14ac:dyDescent="0.2">
      <c r="B5203" s="27">
        <v>5200</v>
      </c>
      <c r="C5203" s="20" t="s">
        <v>8809</v>
      </c>
      <c r="D5203" s="20" t="s">
        <v>67</v>
      </c>
      <c r="E5203" s="20" t="s">
        <v>8810</v>
      </c>
      <c r="F5203" s="22">
        <v>45644</v>
      </c>
      <c r="G5203" s="22">
        <v>51488</v>
      </c>
      <c r="H5203" s="34">
        <v>2000</v>
      </c>
    </row>
    <row r="5204" spans="2:8" s="31" customFormat="1" x14ac:dyDescent="0.2">
      <c r="B5204" s="27">
        <v>5201</v>
      </c>
      <c r="C5204" s="21" t="s">
        <v>10451</v>
      </c>
      <c r="D5204" s="21" t="s">
        <v>67</v>
      </c>
      <c r="E5204" s="21" t="s">
        <v>10452</v>
      </c>
      <c r="F5204" s="23">
        <v>46029</v>
      </c>
      <c r="G5204" s="23">
        <v>51508</v>
      </c>
      <c r="H5204" s="35">
        <v>1000</v>
      </c>
    </row>
    <row r="5205" spans="2:8" s="31" customFormat="1" x14ac:dyDescent="0.2">
      <c r="B5205" s="27">
        <v>5202</v>
      </c>
      <c r="C5205" s="20" t="s">
        <v>4247</v>
      </c>
      <c r="D5205" s="20" t="s">
        <v>67</v>
      </c>
      <c r="E5205" s="20" t="s">
        <v>4248</v>
      </c>
      <c r="F5205" s="22">
        <v>44209</v>
      </c>
      <c r="G5205" s="22">
        <v>51514</v>
      </c>
      <c r="H5205" s="34">
        <v>2000</v>
      </c>
    </row>
    <row r="5206" spans="2:8" s="31" customFormat="1" x14ac:dyDescent="0.2">
      <c r="B5206" s="27">
        <v>5203</v>
      </c>
      <c r="C5206" s="20" t="s">
        <v>4312</v>
      </c>
      <c r="D5206" s="20" t="s">
        <v>67</v>
      </c>
      <c r="E5206" s="20" t="s">
        <v>4313</v>
      </c>
      <c r="F5206" s="22">
        <v>44230</v>
      </c>
      <c r="G5206" s="22">
        <v>51535</v>
      </c>
      <c r="H5206" s="34">
        <v>2000</v>
      </c>
    </row>
    <row r="5207" spans="2:8" s="31" customFormat="1" x14ac:dyDescent="0.2">
      <c r="B5207" s="27">
        <v>5204</v>
      </c>
      <c r="C5207" s="20" t="s">
        <v>4399</v>
      </c>
      <c r="D5207" s="20" t="s">
        <v>67</v>
      </c>
      <c r="E5207" s="20" t="s">
        <v>4400</v>
      </c>
      <c r="F5207" s="22">
        <v>44251</v>
      </c>
      <c r="G5207" s="22">
        <v>51556</v>
      </c>
      <c r="H5207" s="34">
        <v>2000</v>
      </c>
    </row>
    <row r="5208" spans="2:8" s="31" customFormat="1" x14ac:dyDescent="0.2">
      <c r="B5208" s="27">
        <v>5205</v>
      </c>
      <c r="C5208" s="21" t="s">
        <v>10725</v>
      </c>
      <c r="D5208" s="21" t="s">
        <v>67</v>
      </c>
      <c r="E5208" s="21" t="s">
        <v>10726</v>
      </c>
      <c r="F5208" s="23">
        <v>46078</v>
      </c>
      <c r="G5208" s="23">
        <v>51557</v>
      </c>
      <c r="H5208" s="35">
        <v>1000</v>
      </c>
    </row>
    <row r="5209" spans="2:8" s="31" customFormat="1" x14ac:dyDescent="0.2">
      <c r="B5209" s="27">
        <v>5206</v>
      </c>
      <c r="C5209" s="20" t="s">
        <v>7751</v>
      </c>
      <c r="D5209" s="20" t="s">
        <v>67</v>
      </c>
      <c r="E5209" s="20" t="s">
        <v>7752</v>
      </c>
      <c r="F5209" s="22">
        <v>45350</v>
      </c>
      <c r="G5209" s="22">
        <v>51560</v>
      </c>
      <c r="H5209" s="34">
        <v>3000</v>
      </c>
    </row>
    <row r="5210" spans="2:8" s="31" customFormat="1" x14ac:dyDescent="0.2">
      <c r="B5210" s="27">
        <v>5207</v>
      </c>
      <c r="C5210" s="20" t="s">
        <v>4458</v>
      </c>
      <c r="D5210" s="20" t="s">
        <v>67</v>
      </c>
      <c r="E5210" s="20" t="s">
        <v>4459</v>
      </c>
      <c r="F5210" s="22">
        <v>44265</v>
      </c>
      <c r="G5210" s="22">
        <v>51570</v>
      </c>
      <c r="H5210" s="34">
        <v>2000</v>
      </c>
    </row>
    <row r="5211" spans="2:8" s="31" customFormat="1" x14ac:dyDescent="0.2">
      <c r="B5211" s="27">
        <v>5208</v>
      </c>
      <c r="C5211" s="20" t="s">
        <v>6533</v>
      </c>
      <c r="D5211" s="20" t="s">
        <v>67</v>
      </c>
      <c r="E5211" s="20" t="s">
        <v>6534</v>
      </c>
      <c r="F5211" s="22">
        <v>45008</v>
      </c>
      <c r="G5211" s="22">
        <v>51583</v>
      </c>
      <c r="H5211" s="34">
        <v>2500</v>
      </c>
    </row>
    <row r="5212" spans="2:8" s="31" customFormat="1" x14ac:dyDescent="0.2">
      <c r="B5212" s="27">
        <v>5209</v>
      </c>
      <c r="C5212" s="20" t="s">
        <v>5716</v>
      </c>
      <c r="D5212" s="20" t="s">
        <v>67</v>
      </c>
      <c r="E5212" s="20" t="s">
        <v>5717</v>
      </c>
      <c r="F5212" s="22">
        <v>44762</v>
      </c>
      <c r="G5212" s="22">
        <v>51702</v>
      </c>
      <c r="H5212" s="34">
        <v>2000</v>
      </c>
    </row>
    <row r="5213" spans="2:8" s="31" customFormat="1" x14ac:dyDescent="0.2">
      <c r="B5213" s="27">
        <v>5210</v>
      </c>
      <c r="C5213" s="20" t="s">
        <v>6917</v>
      </c>
      <c r="D5213" s="20" t="s">
        <v>67</v>
      </c>
      <c r="E5213" s="20" t="s">
        <v>6918</v>
      </c>
      <c r="F5213" s="22">
        <v>45133</v>
      </c>
      <c r="G5213" s="22">
        <v>51708</v>
      </c>
      <c r="H5213" s="34">
        <v>1500</v>
      </c>
    </row>
    <row r="5214" spans="2:8" s="31" customFormat="1" x14ac:dyDescent="0.2">
      <c r="B5214" s="27">
        <v>5211</v>
      </c>
      <c r="C5214" s="20" t="s">
        <v>5054</v>
      </c>
      <c r="D5214" s="20" t="s">
        <v>67</v>
      </c>
      <c r="E5214" s="20" t="s">
        <v>5055</v>
      </c>
      <c r="F5214" s="22">
        <v>44496</v>
      </c>
      <c r="G5214" s="22">
        <v>51801</v>
      </c>
      <c r="H5214" s="34">
        <v>2500</v>
      </c>
    </row>
    <row r="5215" spans="2:8" s="31" customFormat="1" x14ac:dyDescent="0.2">
      <c r="B5215" s="27">
        <v>5212</v>
      </c>
      <c r="C5215" s="20" t="s">
        <v>8736</v>
      </c>
      <c r="D5215" s="20" t="s">
        <v>67</v>
      </c>
      <c r="E5215" s="20" t="s">
        <v>8737</v>
      </c>
      <c r="F5215" s="22">
        <v>45623</v>
      </c>
      <c r="G5215" s="22">
        <v>51832</v>
      </c>
      <c r="H5215" s="34">
        <v>1500</v>
      </c>
    </row>
    <row r="5216" spans="2:8" s="31" customFormat="1" x14ac:dyDescent="0.2">
      <c r="B5216" s="27">
        <v>5213</v>
      </c>
      <c r="C5216" s="20" t="s">
        <v>7365</v>
      </c>
      <c r="D5216" s="20" t="s">
        <v>67</v>
      </c>
      <c r="E5216" s="20" t="s">
        <v>7366</v>
      </c>
      <c r="F5216" s="22">
        <v>45259</v>
      </c>
      <c r="G5216" s="22">
        <v>51834</v>
      </c>
      <c r="H5216" s="34">
        <v>2000</v>
      </c>
    </row>
    <row r="5217" spans="2:8" s="31" customFormat="1" x14ac:dyDescent="0.2">
      <c r="B5217" s="27">
        <v>5214</v>
      </c>
      <c r="C5217" s="21" t="s">
        <v>10319</v>
      </c>
      <c r="D5217" s="21" t="s">
        <v>67</v>
      </c>
      <c r="E5217" s="21" t="s">
        <v>10320</v>
      </c>
      <c r="F5217" s="23">
        <v>46008</v>
      </c>
      <c r="G5217" s="23">
        <v>51852</v>
      </c>
      <c r="H5217" s="35">
        <v>1000</v>
      </c>
    </row>
    <row r="5218" spans="2:8" s="31" customFormat="1" x14ac:dyDescent="0.2">
      <c r="B5218" s="27">
        <v>5215</v>
      </c>
      <c r="C5218" s="21" t="s">
        <v>10361</v>
      </c>
      <c r="D5218" s="21" t="s">
        <v>67</v>
      </c>
      <c r="E5218" s="21" t="s">
        <v>10362</v>
      </c>
      <c r="F5218" s="23">
        <v>46015</v>
      </c>
      <c r="G5218" s="23">
        <v>51859</v>
      </c>
      <c r="H5218" s="35">
        <v>1000</v>
      </c>
    </row>
    <row r="5219" spans="2:8" s="31" customFormat="1" x14ac:dyDescent="0.2">
      <c r="B5219" s="27">
        <v>5216</v>
      </c>
      <c r="C5219" s="20" t="s">
        <v>6208</v>
      </c>
      <c r="D5219" s="20" t="s">
        <v>67</v>
      </c>
      <c r="E5219" s="20" t="s">
        <v>6209</v>
      </c>
      <c r="F5219" s="22">
        <v>44923</v>
      </c>
      <c r="G5219" s="22">
        <v>51863</v>
      </c>
      <c r="H5219" s="34">
        <v>2000</v>
      </c>
    </row>
    <row r="5220" spans="2:8" s="31" customFormat="1" x14ac:dyDescent="0.2">
      <c r="B5220" s="27">
        <v>5217</v>
      </c>
      <c r="C5220" s="20" t="s">
        <v>8867</v>
      </c>
      <c r="D5220" s="20" t="s">
        <v>67</v>
      </c>
      <c r="E5220" s="20" t="s">
        <v>8868</v>
      </c>
      <c r="F5220" s="22">
        <v>45658</v>
      </c>
      <c r="G5220" s="22">
        <v>51867</v>
      </c>
      <c r="H5220" s="34">
        <v>2500</v>
      </c>
    </row>
    <row r="5221" spans="2:8" s="31" customFormat="1" x14ac:dyDescent="0.2">
      <c r="B5221" s="27">
        <v>5218</v>
      </c>
      <c r="C5221" s="20" t="s">
        <v>6228</v>
      </c>
      <c r="D5221" s="20" t="s">
        <v>67</v>
      </c>
      <c r="E5221" s="20" t="s">
        <v>6229</v>
      </c>
      <c r="F5221" s="22">
        <v>44930</v>
      </c>
      <c r="G5221" s="22">
        <v>51870</v>
      </c>
      <c r="H5221" s="34">
        <v>2000</v>
      </c>
    </row>
    <row r="5222" spans="2:8" s="31" customFormat="1" x14ac:dyDescent="0.2">
      <c r="B5222" s="27">
        <v>5219</v>
      </c>
      <c r="C5222" s="27" t="s">
        <v>10485</v>
      </c>
      <c r="D5222" s="20" t="s">
        <v>67</v>
      </c>
      <c r="E5222" s="20" t="s">
        <v>6229</v>
      </c>
      <c r="F5222" s="22">
        <v>46036</v>
      </c>
      <c r="G5222" s="22">
        <v>51880</v>
      </c>
      <c r="H5222" s="34">
        <v>1000</v>
      </c>
    </row>
    <row r="5223" spans="2:8" s="31" customFormat="1" x14ac:dyDescent="0.2">
      <c r="B5223" s="27">
        <v>5220</v>
      </c>
      <c r="C5223" s="20" t="s">
        <v>8973</v>
      </c>
      <c r="D5223" s="20" t="s">
        <v>67</v>
      </c>
      <c r="E5223" s="20" t="s">
        <v>8974</v>
      </c>
      <c r="F5223" s="22">
        <v>45686</v>
      </c>
      <c r="G5223" s="22">
        <v>51895</v>
      </c>
      <c r="H5223" s="34">
        <v>2000</v>
      </c>
    </row>
    <row r="5224" spans="2:8" s="31" customFormat="1" x14ac:dyDescent="0.2">
      <c r="B5224" s="27">
        <v>5221</v>
      </c>
      <c r="C5224" s="20" t="s">
        <v>6428</v>
      </c>
      <c r="D5224" s="20" t="s">
        <v>67</v>
      </c>
      <c r="E5224" s="20" t="s">
        <v>6429</v>
      </c>
      <c r="F5224" s="22">
        <v>44986</v>
      </c>
      <c r="G5224" s="22">
        <v>51926</v>
      </c>
      <c r="H5224" s="34">
        <v>2500</v>
      </c>
    </row>
    <row r="5225" spans="2:8" s="31" customFormat="1" x14ac:dyDescent="0.2">
      <c r="B5225" s="27">
        <v>5222</v>
      </c>
      <c r="C5225" s="20" t="s">
        <v>6458</v>
      </c>
      <c r="D5225" s="20" t="s">
        <v>67</v>
      </c>
      <c r="E5225" s="20" t="s">
        <v>6459</v>
      </c>
      <c r="F5225" s="22">
        <v>44993</v>
      </c>
      <c r="G5225" s="22">
        <v>51933</v>
      </c>
      <c r="H5225" s="34">
        <v>2500</v>
      </c>
    </row>
    <row r="5226" spans="2:8" s="31" customFormat="1" x14ac:dyDescent="0.2">
      <c r="B5226" s="27">
        <v>5223</v>
      </c>
      <c r="C5226" s="20" t="s">
        <v>7823</v>
      </c>
      <c r="D5226" s="20" t="s">
        <v>67</v>
      </c>
      <c r="E5226" s="20" t="s">
        <v>7824</v>
      </c>
      <c r="F5226" s="22">
        <v>45364</v>
      </c>
      <c r="G5226" s="22">
        <v>51938</v>
      </c>
      <c r="H5226" s="34">
        <v>2000</v>
      </c>
    </row>
    <row r="5227" spans="2:8" s="31" customFormat="1" x14ac:dyDescent="0.2">
      <c r="B5227" s="27">
        <v>5224</v>
      </c>
      <c r="C5227" s="20" t="s">
        <v>7891</v>
      </c>
      <c r="D5227" s="20" t="s">
        <v>67</v>
      </c>
      <c r="E5227" s="20" t="s">
        <v>7892</v>
      </c>
      <c r="F5227" s="22">
        <v>45371</v>
      </c>
      <c r="G5227" s="22">
        <v>51945</v>
      </c>
      <c r="H5227" s="34">
        <v>2500</v>
      </c>
    </row>
    <row r="5228" spans="2:8" s="31" customFormat="1" x14ac:dyDescent="0.2">
      <c r="B5228" s="27">
        <v>5225</v>
      </c>
      <c r="C5228" s="20" t="s">
        <v>6580</v>
      </c>
      <c r="D5228" s="20" t="s">
        <v>67</v>
      </c>
      <c r="E5228" s="20" t="s">
        <v>6581</v>
      </c>
      <c r="F5228" s="22">
        <v>45014</v>
      </c>
      <c r="G5228" s="22">
        <v>51954</v>
      </c>
      <c r="H5228" s="34">
        <v>3500</v>
      </c>
    </row>
    <row r="5229" spans="2:8" s="31" customFormat="1" x14ac:dyDescent="0.2">
      <c r="B5229" s="27">
        <v>5226</v>
      </c>
      <c r="C5229" s="20" t="s">
        <v>8215</v>
      </c>
      <c r="D5229" s="20" t="s">
        <v>67</v>
      </c>
      <c r="E5229" s="20" t="s">
        <v>8216</v>
      </c>
      <c r="F5229" s="22">
        <v>45469</v>
      </c>
      <c r="G5229" s="22">
        <v>52043</v>
      </c>
      <c r="H5229" s="34">
        <v>1500</v>
      </c>
    </row>
    <row r="5230" spans="2:8" s="31" customFormat="1" x14ac:dyDescent="0.2">
      <c r="B5230" s="27">
        <v>5227</v>
      </c>
      <c r="C5230" s="20" t="s">
        <v>5744</v>
      </c>
      <c r="D5230" s="20" t="s">
        <v>67</v>
      </c>
      <c r="E5230" s="20" t="s">
        <v>5745</v>
      </c>
      <c r="F5230" s="22">
        <v>44769</v>
      </c>
      <c r="G5230" s="22">
        <v>52074</v>
      </c>
      <c r="H5230" s="34">
        <v>1500</v>
      </c>
    </row>
    <row r="5231" spans="2:8" s="31" customFormat="1" x14ac:dyDescent="0.2">
      <c r="B5231" s="27">
        <v>5228</v>
      </c>
      <c r="C5231" s="20" t="s">
        <v>8398</v>
      </c>
      <c r="D5231" s="20" t="s">
        <v>67</v>
      </c>
      <c r="E5231" s="20" t="s">
        <v>8399</v>
      </c>
      <c r="F5231" s="22">
        <v>45525</v>
      </c>
      <c r="G5231" s="22">
        <v>52099</v>
      </c>
      <c r="H5231" s="34">
        <v>2000</v>
      </c>
    </row>
    <row r="5232" spans="2:8" s="31" customFormat="1" x14ac:dyDescent="0.2">
      <c r="B5232" s="27">
        <v>5229</v>
      </c>
      <c r="C5232" s="20" t="s">
        <v>7003</v>
      </c>
      <c r="D5232" s="20" t="s">
        <v>67</v>
      </c>
      <c r="E5232" s="20" t="s">
        <v>7004</v>
      </c>
      <c r="F5232" s="22">
        <v>45168</v>
      </c>
      <c r="G5232" s="22">
        <v>52108</v>
      </c>
      <c r="H5232" s="34">
        <v>2500</v>
      </c>
    </row>
    <row r="5233" spans="2:8" s="31" customFormat="1" x14ac:dyDescent="0.2">
      <c r="B5233" s="27">
        <v>5230</v>
      </c>
      <c r="C5233" s="20" t="s">
        <v>5896</v>
      </c>
      <c r="D5233" s="20" t="s">
        <v>67</v>
      </c>
      <c r="E5233" s="20" t="s">
        <v>5897</v>
      </c>
      <c r="F5233" s="22">
        <v>44825</v>
      </c>
      <c r="G5233" s="22">
        <v>52130</v>
      </c>
      <c r="H5233" s="34">
        <v>1000</v>
      </c>
    </row>
    <row r="5234" spans="2:8" s="31" customFormat="1" x14ac:dyDescent="0.2">
      <c r="B5234" s="27">
        <v>5231</v>
      </c>
      <c r="C5234" s="20" t="s">
        <v>7076</v>
      </c>
      <c r="D5234" s="20" t="s">
        <v>67</v>
      </c>
      <c r="E5234" s="20" t="s">
        <v>7077</v>
      </c>
      <c r="F5234" s="22">
        <v>45191</v>
      </c>
      <c r="G5234" s="22">
        <v>52131</v>
      </c>
      <c r="H5234" s="34">
        <v>2500</v>
      </c>
    </row>
    <row r="5235" spans="2:8" s="31" customFormat="1" x14ac:dyDescent="0.2">
      <c r="B5235" s="27">
        <v>5232</v>
      </c>
      <c r="C5235" s="20" t="s">
        <v>7108</v>
      </c>
      <c r="D5235" s="20" t="s">
        <v>67</v>
      </c>
      <c r="E5235" s="20" t="s">
        <v>7109</v>
      </c>
      <c r="F5235" s="22">
        <v>45196</v>
      </c>
      <c r="G5235" s="22">
        <v>52136</v>
      </c>
      <c r="H5235" s="34">
        <v>2000</v>
      </c>
    </row>
    <row r="5236" spans="2:8" s="31" customFormat="1" x14ac:dyDescent="0.2">
      <c r="B5236" s="27">
        <v>5233</v>
      </c>
      <c r="C5236" s="20" t="s">
        <v>10271</v>
      </c>
      <c r="D5236" s="20" t="s">
        <v>67</v>
      </c>
      <c r="E5236" s="20" t="s">
        <v>5897</v>
      </c>
      <c r="F5236" s="22">
        <v>45994</v>
      </c>
      <c r="G5236" s="22">
        <v>52203</v>
      </c>
      <c r="H5236" s="34">
        <v>2000</v>
      </c>
    </row>
    <row r="5237" spans="2:8" s="31" customFormat="1" x14ac:dyDescent="0.2">
      <c r="B5237" s="27">
        <v>5234</v>
      </c>
      <c r="C5237" s="20" t="s">
        <v>8841</v>
      </c>
      <c r="D5237" s="20" t="s">
        <v>67</v>
      </c>
      <c r="E5237" s="20" t="s">
        <v>8842</v>
      </c>
      <c r="F5237" s="22">
        <v>45652</v>
      </c>
      <c r="G5237" s="22">
        <v>52226</v>
      </c>
      <c r="H5237" s="34">
        <f>2500+2500</f>
        <v>5000</v>
      </c>
    </row>
    <row r="5238" spans="2:8" s="31" customFormat="1" x14ac:dyDescent="0.2">
      <c r="B5238" s="27">
        <v>5235</v>
      </c>
      <c r="C5238" s="21" t="s">
        <v>10408</v>
      </c>
      <c r="D5238" s="21" t="s">
        <v>67</v>
      </c>
      <c r="E5238" s="21" t="s">
        <v>10409</v>
      </c>
      <c r="F5238" s="23">
        <v>46022</v>
      </c>
      <c r="G5238" s="23">
        <v>52231</v>
      </c>
      <c r="H5238" s="35">
        <v>2000</v>
      </c>
    </row>
    <row r="5239" spans="2:8" s="31" customFormat="1" x14ac:dyDescent="0.2">
      <c r="B5239" s="27">
        <v>5236</v>
      </c>
      <c r="C5239" s="20" t="s">
        <v>7539</v>
      </c>
      <c r="D5239" s="20" t="s">
        <v>67</v>
      </c>
      <c r="E5239" s="20" t="s">
        <v>7540</v>
      </c>
      <c r="F5239" s="22">
        <v>45315</v>
      </c>
      <c r="G5239" s="22">
        <v>52255</v>
      </c>
      <c r="H5239" s="34">
        <v>3000</v>
      </c>
    </row>
    <row r="5240" spans="2:8" s="31" customFormat="1" x14ac:dyDescent="0.2">
      <c r="B5240" s="27">
        <v>5237</v>
      </c>
      <c r="C5240" s="20" t="s">
        <v>7604</v>
      </c>
      <c r="D5240" s="20" t="s">
        <v>67</v>
      </c>
      <c r="E5240" s="20" t="s">
        <v>7605</v>
      </c>
      <c r="F5240" s="22">
        <v>45322</v>
      </c>
      <c r="G5240" s="22">
        <v>52262</v>
      </c>
      <c r="H5240" s="34">
        <v>2000</v>
      </c>
    </row>
    <row r="5241" spans="2:8" s="31" customFormat="1" x14ac:dyDescent="0.2">
      <c r="B5241" s="27">
        <v>5238</v>
      </c>
      <c r="C5241" s="21" t="s">
        <v>10587</v>
      </c>
      <c r="D5241" s="21" t="s">
        <v>67</v>
      </c>
      <c r="E5241" s="21" t="s">
        <v>10588</v>
      </c>
      <c r="F5241" s="23">
        <v>46057</v>
      </c>
      <c r="G5241" s="23">
        <v>52266</v>
      </c>
      <c r="H5241" s="35">
        <v>1500</v>
      </c>
    </row>
    <row r="5242" spans="2:8" s="31" customFormat="1" x14ac:dyDescent="0.2">
      <c r="B5242" s="27">
        <v>5239</v>
      </c>
      <c r="C5242" s="20" t="s">
        <v>7676</v>
      </c>
      <c r="D5242" s="20" t="s">
        <v>67</v>
      </c>
      <c r="E5242" s="20" t="s">
        <v>7677</v>
      </c>
      <c r="F5242" s="22">
        <v>45336</v>
      </c>
      <c r="G5242" s="22">
        <v>52276</v>
      </c>
      <c r="H5242" s="34">
        <v>2500</v>
      </c>
    </row>
    <row r="5243" spans="2:8" s="31" customFormat="1" x14ac:dyDescent="0.2">
      <c r="B5243" s="27">
        <v>5240</v>
      </c>
      <c r="C5243" s="20" t="s">
        <v>6535</v>
      </c>
      <c r="D5243" s="20" t="s">
        <v>67</v>
      </c>
      <c r="E5243" s="20" t="s">
        <v>6536</v>
      </c>
      <c r="F5243" s="22">
        <v>45008</v>
      </c>
      <c r="G5243" s="22">
        <v>52313</v>
      </c>
      <c r="H5243" s="34">
        <v>2500</v>
      </c>
    </row>
    <row r="5244" spans="2:8" s="31" customFormat="1" x14ac:dyDescent="0.2">
      <c r="B5244" s="27">
        <v>5241</v>
      </c>
      <c r="C5244" s="20" t="s">
        <v>6632</v>
      </c>
      <c r="D5244" s="20" t="s">
        <v>67</v>
      </c>
      <c r="E5244" s="20" t="s">
        <v>6633</v>
      </c>
      <c r="F5244" s="22">
        <v>45049</v>
      </c>
      <c r="G5244" s="22">
        <v>52354</v>
      </c>
      <c r="H5244" s="34">
        <v>2000</v>
      </c>
    </row>
    <row r="5245" spans="2:8" s="31" customFormat="1" x14ac:dyDescent="0.2">
      <c r="B5245" s="27">
        <v>5242</v>
      </c>
      <c r="C5245" s="20" t="s">
        <v>6732</v>
      </c>
      <c r="D5245" s="20" t="s">
        <v>67</v>
      </c>
      <c r="E5245" s="20" t="s">
        <v>6733</v>
      </c>
      <c r="F5245" s="22">
        <v>45077</v>
      </c>
      <c r="G5245" s="22">
        <v>52382</v>
      </c>
      <c r="H5245" s="34">
        <v>2000</v>
      </c>
    </row>
    <row r="5246" spans="2:8" s="31" customFormat="1" x14ac:dyDescent="0.2">
      <c r="B5246" s="27">
        <v>5243</v>
      </c>
      <c r="C5246" s="20" t="s">
        <v>8328</v>
      </c>
      <c r="D5246" s="20" t="s">
        <v>67</v>
      </c>
      <c r="E5246" s="20" t="s">
        <v>8329</v>
      </c>
      <c r="F5246" s="22">
        <v>45504</v>
      </c>
      <c r="G5246" s="22">
        <v>52443</v>
      </c>
      <c r="H5246" s="34">
        <v>2000</v>
      </c>
    </row>
    <row r="5247" spans="2:8" s="31" customFormat="1" x14ac:dyDescent="0.2">
      <c r="B5247" s="27">
        <v>5244</v>
      </c>
      <c r="C5247" s="20" t="s">
        <v>7190</v>
      </c>
      <c r="D5247" s="20" t="s">
        <v>67</v>
      </c>
      <c r="E5247" s="20" t="s">
        <v>7191</v>
      </c>
      <c r="F5247" s="22">
        <v>45217</v>
      </c>
      <c r="G5247" s="22">
        <v>52522</v>
      </c>
      <c r="H5247" s="34">
        <v>3000</v>
      </c>
    </row>
    <row r="5248" spans="2:8" s="31" customFormat="1" x14ac:dyDescent="0.2">
      <c r="B5248" s="27">
        <v>5245</v>
      </c>
      <c r="C5248" s="20" t="s">
        <v>7367</v>
      </c>
      <c r="D5248" s="20" t="s">
        <v>67</v>
      </c>
      <c r="E5248" s="20" t="s">
        <v>7368</v>
      </c>
      <c r="F5248" s="22">
        <v>45259</v>
      </c>
      <c r="G5248" s="22">
        <v>52564</v>
      </c>
      <c r="H5248" s="34">
        <v>2500</v>
      </c>
    </row>
    <row r="5249" spans="2:8" s="31" customFormat="1" x14ac:dyDescent="0.2">
      <c r="B5249" s="27">
        <v>5246</v>
      </c>
      <c r="C5249" s="20" t="s">
        <v>7460</v>
      </c>
      <c r="D5249" s="20" t="s">
        <v>67</v>
      </c>
      <c r="E5249" s="20" t="s">
        <v>7191</v>
      </c>
      <c r="F5249" s="22">
        <v>45287</v>
      </c>
      <c r="G5249" s="22">
        <v>52592</v>
      </c>
      <c r="H5249" s="34">
        <v>1910.009</v>
      </c>
    </row>
    <row r="5250" spans="2:8" s="31" customFormat="1" x14ac:dyDescent="0.2">
      <c r="B5250" s="27">
        <v>5247</v>
      </c>
      <c r="C5250" s="21" t="s">
        <v>10544</v>
      </c>
      <c r="D5250" s="21" t="s">
        <v>67</v>
      </c>
      <c r="E5250" s="21" t="s">
        <v>7607</v>
      </c>
      <c r="F5250" s="23">
        <v>46050</v>
      </c>
      <c r="G5250" s="23">
        <v>52624</v>
      </c>
      <c r="H5250" s="35">
        <v>2000</v>
      </c>
    </row>
    <row r="5251" spans="2:8" s="31" customFormat="1" x14ac:dyDescent="0.2">
      <c r="B5251" s="27">
        <v>5248</v>
      </c>
      <c r="C5251" s="20" t="s">
        <v>8975</v>
      </c>
      <c r="D5251" s="20" t="s">
        <v>67</v>
      </c>
      <c r="E5251" s="20" t="s">
        <v>8976</v>
      </c>
      <c r="F5251" s="22">
        <v>45686</v>
      </c>
      <c r="G5251" s="22">
        <v>52625</v>
      </c>
      <c r="H5251" s="34">
        <v>1500</v>
      </c>
    </row>
    <row r="5252" spans="2:8" s="31" customFormat="1" x14ac:dyDescent="0.2">
      <c r="B5252" s="27">
        <v>5249</v>
      </c>
      <c r="C5252" s="20" t="s">
        <v>7606</v>
      </c>
      <c r="D5252" s="20" t="s">
        <v>67</v>
      </c>
      <c r="E5252" s="20" t="s">
        <v>7607</v>
      </c>
      <c r="F5252" s="22">
        <v>45322</v>
      </c>
      <c r="G5252" s="22">
        <v>52627</v>
      </c>
      <c r="H5252" s="34">
        <v>1500</v>
      </c>
    </row>
    <row r="5253" spans="2:8" s="31" customFormat="1" x14ac:dyDescent="0.2">
      <c r="B5253" s="27">
        <v>5250</v>
      </c>
      <c r="C5253" s="20" t="s">
        <v>7678</v>
      </c>
      <c r="D5253" s="20" t="s">
        <v>67</v>
      </c>
      <c r="E5253" s="20" t="s">
        <v>7679</v>
      </c>
      <c r="F5253" s="22">
        <v>45336</v>
      </c>
      <c r="G5253" s="22">
        <v>52641</v>
      </c>
      <c r="H5253" s="34">
        <v>2500</v>
      </c>
    </row>
    <row r="5254" spans="2:8" s="31" customFormat="1" x14ac:dyDescent="0.2">
      <c r="B5254" s="27">
        <v>5251</v>
      </c>
      <c r="C5254" s="20" t="s">
        <v>10672</v>
      </c>
      <c r="D5254" s="20" t="s">
        <v>67</v>
      </c>
      <c r="E5254" s="20" t="s">
        <v>10673</v>
      </c>
      <c r="F5254" s="22">
        <v>46071</v>
      </c>
      <c r="G5254" s="22">
        <v>52645</v>
      </c>
      <c r="H5254" s="34">
        <v>1500</v>
      </c>
    </row>
    <row r="5255" spans="2:8" s="31" customFormat="1" x14ac:dyDescent="0.2">
      <c r="B5255" s="27">
        <v>5252</v>
      </c>
      <c r="C5255" s="20" t="s">
        <v>7753</v>
      </c>
      <c r="D5255" s="20" t="s">
        <v>67</v>
      </c>
      <c r="E5255" s="20" t="s">
        <v>7754</v>
      </c>
      <c r="F5255" s="22">
        <v>45350</v>
      </c>
      <c r="G5255" s="22">
        <v>52655</v>
      </c>
      <c r="H5255" s="34">
        <v>3000</v>
      </c>
    </row>
    <row r="5256" spans="2:8" s="31" customFormat="1" x14ac:dyDescent="0.2">
      <c r="B5256" s="27">
        <v>5253</v>
      </c>
      <c r="C5256" s="20" t="s">
        <v>7783</v>
      </c>
      <c r="D5256" s="20" t="s">
        <v>67</v>
      </c>
      <c r="E5256" s="20" t="s">
        <v>7784</v>
      </c>
      <c r="F5256" s="22">
        <v>45357</v>
      </c>
      <c r="G5256" s="22">
        <v>52662</v>
      </c>
      <c r="H5256" s="34">
        <v>3000</v>
      </c>
    </row>
    <row r="5257" spans="2:8" s="31" customFormat="1" x14ac:dyDescent="0.2">
      <c r="B5257" s="27">
        <v>5254</v>
      </c>
      <c r="C5257" s="20" t="s">
        <v>7825</v>
      </c>
      <c r="D5257" s="20" t="s">
        <v>67</v>
      </c>
      <c r="E5257" s="20" t="s">
        <v>7826</v>
      </c>
      <c r="F5257" s="22">
        <v>45364</v>
      </c>
      <c r="G5257" s="22">
        <v>52669</v>
      </c>
      <c r="H5257" s="34">
        <v>2000</v>
      </c>
    </row>
    <row r="5258" spans="2:8" s="31" customFormat="1" x14ac:dyDescent="0.2">
      <c r="B5258" s="27">
        <v>5255</v>
      </c>
      <c r="C5258" s="20" t="s">
        <v>7893</v>
      </c>
      <c r="D5258" s="20" t="s">
        <v>67</v>
      </c>
      <c r="E5258" s="20" t="s">
        <v>7894</v>
      </c>
      <c r="F5258" s="22">
        <v>45371</v>
      </c>
      <c r="G5258" s="22">
        <v>52676</v>
      </c>
      <c r="H5258" s="34">
        <v>2500</v>
      </c>
    </row>
    <row r="5259" spans="2:8" s="31" customFormat="1" x14ac:dyDescent="0.2">
      <c r="B5259" s="27">
        <v>5256</v>
      </c>
      <c r="C5259" s="20" t="s">
        <v>7969</v>
      </c>
      <c r="D5259" s="20" t="s">
        <v>67</v>
      </c>
      <c r="E5259" s="20" t="s">
        <v>7970</v>
      </c>
      <c r="F5259" s="22">
        <v>45378</v>
      </c>
      <c r="G5259" s="22">
        <v>52683</v>
      </c>
      <c r="H5259" s="34">
        <v>2500</v>
      </c>
    </row>
    <row r="5260" spans="2:8" s="31" customFormat="1" x14ac:dyDescent="0.2">
      <c r="B5260" s="27">
        <v>5257</v>
      </c>
      <c r="C5260" s="21" t="s">
        <v>9755</v>
      </c>
      <c r="D5260" s="21" t="s">
        <v>67</v>
      </c>
      <c r="E5260" s="21" t="s">
        <v>9756</v>
      </c>
      <c r="F5260" s="23">
        <v>45861</v>
      </c>
      <c r="G5260" s="23">
        <v>52801</v>
      </c>
      <c r="H5260" s="35">
        <v>2500</v>
      </c>
    </row>
    <row r="5261" spans="2:8" s="31" customFormat="1" x14ac:dyDescent="0.2">
      <c r="B5261" s="27">
        <v>5258</v>
      </c>
      <c r="C5261" s="21" t="s">
        <v>9846</v>
      </c>
      <c r="D5261" s="21" t="s">
        <v>67</v>
      </c>
      <c r="E5261" s="21" t="s">
        <v>7894</v>
      </c>
      <c r="F5261" s="23">
        <v>45889</v>
      </c>
      <c r="G5261" s="23">
        <v>52829</v>
      </c>
      <c r="H5261" s="35">
        <v>2000</v>
      </c>
    </row>
    <row r="5262" spans="2:8" s="31" customFormat="1" x14ac:dyDescent="0.2">
      <c r="B5262" s="27">
        <v>5259</v>
      </c>
      <c r="C5262" s="25" t="s">
        <v>9990</v>
      </c>
      <c r="D5262" s="25" t="s">
        <v>67</v>
      </c>
      <c r="E5262" s="25" t="s">
        <v>9991</v>
      </c>
      <c r="F5262" s="26">
        <v>45917</v>
      </c>
      <c r="G5262" s="26">
        <v>52857</v>
      </c>
      <c r="H5262" s="36">
        <f>1500+1500</f>
        <v>3000</v>
      </c>
    </row>
    <row r="5263" spans="2:8" s="31" customFormat="1" x14ac:dyDescent="0.2">
      <c r="B5263" s="27">
        <v>5260</v>
      </c>
      <c r="C5263" s="20" t="s">
        <v>8559</v>
      </c>
      <c r="D5263" s="20" t="s">
        <v>67</v>
      </c>
      <c r="E5263" s="20" t="s">
        <v>8560</v>
      </c>
      <c r="F5263" s="22">
        <v>45560</v>
      </c>
      <c r="G5263" s="22">
        <v>52865</v>
      </c>
      <c r="H5263" s="34">
        <v>2500</v>
      </c>
    </row>
    <row r="5264" spans="2:8" s="31" customFormat="1" x14ac:dyDescent="0.2">
      <c r="B5264" s="27">
        <v>5261</v>
      </c>
      <c r="C5264" s="20" t="s">
        <v>8587</v>
      </c>
      <c r="D5264" s="20" t="s">
        <v>67</v>
      </c>
      <c r="E5264" s="20" t="s">
        <v>8560</v>
      </c>
      <c r="F5264" s="22">
        <v>45568</v>
      </c>
      <c r="G5264" s="22">
        <v>52873</v>
      </c>
      <c r="H5264" s="34">
        <v>3500</v>
      </c>
    </row>
    <row r="5265" spans="2:9" s="31" customFormat="1" x14ac:dyDescent="0.2">
      <c r="B5265" s="27">
        <v>5262</v>
      </c>
      <c r="C5265" s="20" t="s">
        <v>10222</v>
      </c>
      <c r="D5265" s="20" t="s">
        <v>67</v>
      </c>
      <c r="E5265" s="20" t="s">
        <v>7679</v>
      </c>
      <c r="F5265" s="22">
        <v>45987</v>
      </c>
      <c r="G5265" s="22">
        <v>52927</v>
      </c>
      <c r="H5265" s="34">
        <v>2000</v>
      </c>
    </row>
    <row r="5266" spans="2:9" s="31" customFormat="1" x14ac:dyDescent="0.2">
      <c r="B5266" s="27">
        <v>5263</v>
      </c>
      <c r="C5266" s="21" t="s">
        <v>10321</v>
      </c>
      <c r="D5266" s="21" t="s">
        <v>67</v>
      </c>
      <c r="E5266" s="21" t="s">
        <v>10322</v>
      </c>
      <c r="F5266" s="23">
        <v>46008</v>
      </c>
      <c r="G5266" s="23">
        <v>52948</v>
      </c>
      <c r="H5266" s="35">
        <v>1000</v>
      </c>
    </row>
    <row r="5267" spans="2:9" s="31" customFormat="1" x14ac:dyDescent="0.2">
      <c r="B5267" s="27">
        <v>5264</v>
      </c>
      <c r="C5267" s="21" t="s">
        <v>10453</v>
      </c>
      <c r="D5267" s="21" t="s">
        <v>67</v>
      </c>
      <c r="E5267" s="21" t="s">
        <v>10454</v>
      </c>
      <c r="F5267" s="23">
        <v>46029</v>
      </c>
      <c r="G5267" s="23">
        <v>52969</v>
      </c>
      <c r="H5267" s="35">
        <v>1000</v>
      </c>
    </row>
    <row r="5268" spans="2:9" s="31" customFormat="1" x14ac:dyDescent="0.2">
      <c r="B5268" s="27">
        <v>5265</v>
      </c>
      <c r="C5268" s="20" t="s">
        <v>10634</v>
      </c>
      <c r="D5268" s="20" t="s">
        <v>67</v>
      </c>
      <c r="E5268" s="20" t="s">
        <v>10635</v>
      </c>
      <c r="F5268" s="22">
        <v>46064</v>
      </c>
      <c r="G5268" s="22">
        <v>53004</v>
      </c>
      <c r="H5268" s="34">
        <v>1500</v>
      </c>
      <c r="I5268" s="41"/>
    </row>
    <row r="5269" spans="2:9" s="31" customFormat="1" x14ac:dyDescent="0.2">
      <c r="B5269" s="27">
        <v>5266</v>
      </c>
      <c r="C5269" s="20" t="s">
        <v>9288</v>
      </c>
      <c r="D5269" s="20" t="s">
        <v>67</v>
      </c>
      <c r="E5269" s="20" t="s">
        <v>9289</v>
      </c>
      <c r="F5269" s="22">
        <v>45735</v>
      </c>
      <c r="G5269" s="22">
        <v>53040</v>
      </c>
      <c r="H5269" s="34">
        <v>2000</v>
      </c>
    </row>
    <row r="5270" spans="2:9" s="31" customFormat="1" x14ac:dyDescent="0.2">
      <c r="B5270" s="27">
        <v>5267</v>
      </c>
      <c r="C5270" s="20" t="s">
        <v>9363</v>
      </c>
      <c r="D5270" s="20" t="s">
        <v>67</v>
      </c>
      <c r="E5270" s="20" t="s">
        <v>9364</v>
      </c>
      <c r="F5270" s="22">
        <v>45742</v>
      </c>
      <c r="G5270" s="22">
        <v>53047</v>
      </c>
      <c r="H5270" s="34">
        <v>2000</v>
      </c>
    </row>
    <row r="5271" spans="2:9" s="31" customFormat="1" x14ac:dyDescent="0.2">
      <c r="B5271" s="27">
        <v>5268</v>
      </c>
      <c r="C5271" s="20" t="s">
        <v>9581</v>
      </c>
      <c r="D5271" s="20" t="s">
        <v>67</v>
      </c>
      <c r="E5271" s="20" t="s">
        <v>9582</v>
      </c>
      <c r="F5271" s="22">
        <v>45812</v>
      </c>
      <c r="G5271" s="22">
        <v>53117</v>
      </c>
      <c r="H5271" s="34">
        <v>2000</v>
      </c>
    </row>
    <row r="5272" spans="2:9" s="31" customFormat="1" x14ac:dyDescent="0.2">
      <c r="B5272" s="27">
        <v>5269</v>
      </c>
      <c r="C5272" s="20" t="s">
        <v>8486</v>
      </c>
      <c r="D5272" s="20" t="s">
        <v>67</v>
      </c>
      <c r="E5272" s="20" t="s">
        <v>8487</v>
      </c>
      <c r="F5272" s="22">
        <v>45539</v>
      </c>
      <c r="G5272" s="22">
        <v>53209</v>
      </c>
      <c r="H5272" s="34">
        <v>2000</v>
      </c>
    </row>
    <row r="5273" spans="2:9" s="31" customFormat="1" x14ac:dyDescent="0.2">
      <c r="B5273" s="27">
        <v>5270</v>
      </c>
      <c r="C5273" s="20" t="s">
        <v>8561</v>
      </c>
      <c r="D5273" s="20" t="s">
        <v>67</v>
      </c>
      <c r="E5273" s="20" t="s">
        <v>8562</v>
      </c>
      <c r="F5273" s="22">
        <v>45560</v>
      </c>
      <c r="G5273" s="22">
        <v>53230</v>
      </c>
      <c r="H5273" s="34">
        <v>2500</v>
      </c>
    </row>
    <row r="5274" spans="2:9" s="31" customFormat="1" x14ac:dyDescent="0.2">
      <c r="B5274" s="27">
        <v>5271</v>
      </c>
      <c r="C5274" s="20" t="s">
        <v>10058</v>
      </c>
      <c r="D5274" s="20" t="s">
        <v>67</v>
      </c>
      <c r="E5274" s="20" t="s">
        <v>10059</v>
      </c>
      <c r="F5274" s="22">
        <v>45931</v>
      </c>
      <c r="G5274" s="22">
        <v>53236</v>
      </c>
      <c r="H5274" s="34">
        <v>1500</v>
      </c>
    </row>
    <row r="5275" spans="2:9" s="31" customFormat="1" x14ac:dyDescent="0.2">
      <c r="B5275" s="27">
        <v>5272</v>
      </c>
      <c r="C5275" s="21" t="s">
        <v>10363</v>
      </c>
      <c r="D5275" s="21" t="s">
        <v>67</v>
      </c>
      <c r="E5275" s="21" t="s">
        <v>10364</v>
      </c>
      <c r="F5275" s="23">
        <v>46015</v>
      </c>
      <c r="G5275" s="23">
        <v>53320</v>
      </c>
      <c r="H5275" s="35">
        <v>1000</v>
      </c>
    </row>
    <row r="5276" spans="2:9" s="31" customFormat="1" x14ac:dyDescent="0.2">
      <c r="B5276" s="27">
        <v>5273</v>
      </c>
      <c r="C5276" s="27" t="s">
        <v>10486</v>
      </c>
      <c r="D5276" s="20" t="s">
        <v>67</v>
      </c>
      <c r="E5276" s="20" t="s">
        <v>10487</v>
      </c>
      <c r="F5276" s="22">
        <v>46036</v>
      </c>
      <c r="G5276" s="22">
        <v>53341</v>
      </c>
      <c r="H5276" s="34">
        <v>1000</v>
      </c>
    </row>
    <row r="5277" spans="2:9" s="31" customFormat="1" x14ac:dyDescent="0.2">
      <c r="B5277" s="27">
        <v>5274</v>
      </c>
      <c r="C5277" s="21" t="s">
        <v>10589</v>
      </c>
      <c r="D5277" s="21" t="s">
        <v>67</v>
      </c>
      <c r="E5277" s="21" t="s">
        <v>10590</v>
      </c>
      <c r="F5277" s="23">
        <v>46057</v>
      </c>
      <c r="G5277" s="23">
        <v>53362</v>
      </c>
      <c r="H5277" s="35">
        <v>1500</v>
      </c>
    </row>
    <row r="5278" spans="2:9" s="31" customFormat="1" x14ac:dyDescent="0.2">
      <c r="B5278" s="27">
        <v>5275</v>
      </c>
      <c r="C5278" s="20" t="s">
        <v>9290</v>
      </c>
      <c r="D5278" s="20" t="s">
        <v>67</v>
      </c>
      <c r="E5278" s="20" t="s">
        <v>9291</v>
      </c>
      <c r="F5278" s="22">
        <v>45735</v>
      </c>
      <c r="G5278" s="22">
        <v>53405</v>
      </c>
      <c r="H5278" s="34">
        <v>2000</v>
      </c>
    </row>
    <row r="5279" spans="2:9" s="31" customFormat="1" x14ac:dyDescent="0.2">
      <c r="B5279" s="27">
        <v>5276</v>
      </c>
      <c r="C5279" s="20" t="s">
        <v>9365</v>
      </c>
      <c r="D5279" s="20" t="s">
        <v>67</v>
      </c>
      <c r="E5279" s="20" t="s">
        <v>9366</v>
      </c>
      <c r="F5279" s="22">
        <v>45742</v>
      </c>
      <c r="G5279" s="22">
        <v>53412</v>
      </c>
      <c r="H5279" s="34">
        <v>2000</v>
      </c>
    </row>
    <row r="5280" spans="2:9" s="31" customFormat="1" x14ac:dyDescent="0.2">
      <c r="B5280" s="27">
        <v>5277</v>
      </c>
      <c r="C5280" s="20" t="s">
        <v>6634</v>
      </c>
      <c r="D5280" s="20" t="s">
        <v>67</v>
      </c>
      <c r="E5280" s="20" t="s">
        <v>6635</v>
      </c>
      <c r="F5280" s="22">
        <v>45049</v>
      </c>
      <c r="G5280" s="22">
        <v>53450</v>
      </c>
      <c r="H5280" s="34">
        <v>1000</v>
      </c>
    </row>
    <row r="5281" spans="2:9" s="31" customFormat="1" x14ac:dyDescent="0.2">
      <c r="B5281" s="27">
        <v>5278</v>
      </c>
      <c r="C5281" s="21" t="s">
        <v>9887</v>
      </c>
      <c r="D5281" s="21" t="s">
        <v>67</v>
      </c>
      <c r="E5281" s="21" t="s">
        <v>9888</v>
      </c>
      <c r="F5281" s="23">
        <v>45897</v>
      </c>
      <c r="G5281" s="23">
        <v>53567</v>
      </c>
      <c r="H5281" s="35">
        <v>2000</v>
      </c>
    </row>
    <row r="5282" spans="2:9" s="31" customFormat="1" x14ac:dyDescent="0.2">
      <c r="B5282" s="27">
        <v>5279</v>
      </c>
      <c r="C5282" s="25" t="s">
        <v>9992</v>
      </c>
      <c r="D5282" s="25" t="s">
        <v>67</v>
      </c>
      <c r="E5282" s="25" t="s">
        <v>9993</v>
      </c>
      <c r="F5282" s="26">
        <v>45917</v>
      </c>
      <c r="G5282" s="26">
        <v>53587</v>
      </c>
      <c r="H5282" s="36">
        <v>1500</v>
      </c>
    </row>
    <row r="5283" spans="2:9" s="31" customFormat="1" x14ac:dyDescent="0.2">
      <c r="B5283" s="27">
        <v>5280</v>
      </c>
      <c r="C5283" s="21" t="s">
        <v>10410</v>
      </c>
      <c r="D5283" s="21" t="s">
        <v>67</v>
      </c>
      <c r="E5283" s="21" t="s">
        <v>10411</v>
      </c>
      <c r="F5283" s="23">
        <v>46022</v>
      </c>
      <c r="G5283" s="23">
        <v>53692</v>
      </c>
      <c r="H5283" s="35">
        <v>2000</v>
      </c>
    </row>
    <row r="5284" spans="2:9" s="31" customFormat="1" x14ac:dyDescent="0.2">
      <c r="B5284" s="27">
        <v>5281</v>
      </c>
      <c r="C5284" s="21" t="s">
        <v>10455</v>
      </c>
      <c r="D5284" s="21" t="s">
        <v>67</v>
      </c>
      <c r="E5284" s="21" t="s">
        <v>10456</v>
      </c>
      <c r="F5284" s="23">
        <v>46029</v>
      </c>
      <c r="G5284" s="23">
        <v>53699</v>
      </c>
      <c r="H5284" s="35">
        <v>1000</v>
      </c>
    </row>
    <row r="5285" spans="2:9" s="31" customFormat="1" x14ac:dyDescent="0.2">
      <c r="B5285" s="27">
        <v>5282</v>
      </c>
      <c r="C5285" s="21" t="s">
        <v>10545</v>
      </c>
      <c r="D5285" s="21" t="s">
        <v>67</v>
      </c>
      <c r="E5285" s="21" t="s">
        <v>10546</v>
      </c>
      <c r="F5285" s="23">
        <v>46050</v>
      </c>
      <c r="G5285" s="23">
        <v>53720</v>
      </c>
      <c r="H5285" s="35">
        <v>2000</v>
      </c>
    </row>
    <row r="5286" spans="2:9" s="31" customFormat="1" x14ac:dyDescent="0.2">
      <c r="B5286" s="27">
        <v>5283</v>
      </c>
      <c r="C5286" s="20" t="s">
        <v>10636</v>
      </c>
      <c r="D5286" s="20" t="s">
        <v>67</v>
      </c>
      <c r="E5286" s="20" t="s">
        <v>10637</v>
      </c>
      <c r="F5286" s="22">
        <v>46064</v>
      </c>
      <c r="G5286" s="22">
        <v>53734</v>
      </c>
      <c r="H5286" s="34">
        <v>1255.105</v>
      </c>
      <c r="I5286" s="41"/>
    </row>
    <row r="5287" spans="2:9" s="31" customFormat="1" x14ac:dyDescent="0.2">
      <c r="B5287" s="27">
        <v>5284</v>
      </c>
      <c r="C5287" s="20" t="s">
        <v>9292</v>
      </c>
      <c r="D5287" s="20" t="s">
        <v>67</v>
      </c>
      <c r="E5287" s="20" t="s">
        <v>9293</v>
      </c>
      <c r="F5287" s="22">
        <v>45735</v>
      </c>
      <c r="G5287" s="22">
        <v>53770</v>
      </c>
      <c r="H5287" s="34">
        <v>2000</v>
      </c>
    </row>
    <row r="5288" spans="2:9" s="31" customFormat="1" x14ac:dyDescent="0.2">
      <c r="B5288" s="27">
        <v>5285</v>
      </c>
      <c r="C5288" s="20" t="s">
        <v>9367</v>
      </c>
      <c r="D5288" s="20" t="s">
        <v>67</v>
      </c>
      <c r="E5288" s="20" t="s">
        <v>9368</v>
      </c>
      <c r="F5288" s="22">
        <v>45742</v>
      </c>
      <c r="G5288" s="22">
        <v>53777</v>
      </c>
      <c r="H5288" s="34">
        <v>2000</v>
      </c>
    </row>
    <row r="5289" spans="2:9" s="31" customFormat="1" x14ac:dyDescent="0.2">
      <c r="B5289" s="27">
        <v>5286</v>
      </c>
      <c r="C5289" s="20" t="s">
        <v>9624</v>
      </c>
      <c r="D5289" s="20" t="s">
        <v>67</v>
      </c>
      <c r="E5289" s="20" t="s">
        <v>9625</v>
      </c>
      <c r="F5289" s="22">
        <v>45826</v>
      </c>
      <c r="G5289" s="22">
        <v>53861</v>
      </c>
      <c r="H5289" s="34">
        <v>2000</v>
      </c>
    </row>
    <row r="5290" spans="2:9" s="31" customFormat="1" x14ac:dyDescent="0.2">
      <c r="B5290" s="27">
        <v>5287</v>
      </c>
      <c r="C5290" s="21" t="s">
        <v>9889</v>
      </c>
      <c r="D5290" s="21" t="s">
        <v>67</v>
      </c>
      <c r="E5290" s="21" t="s">
        <v>9890</v>
      </c>
      <c r="F5290" s="23">
        <v>45897</v>
      </c>
      <c r="G5290" s="23">
        <v>53932</v>
      </c>
      <c r="H5290" s="35">
        <v>1500</v>
      </c>
    </row>
    <row r="5291" spans="2:9" s="31" customFormat="1" x14ac:dyDescent="0.2">
      <c r="B5291" s="27">
        <v>5288</v>
      </c>
      <c r="C5291" s="21" t="s">
        <v>10365</v>
      </c>
      <c r="D5291" s="21" t="s">
        <v>67</v>
      </c>
      <c r="E5291" s="21" t="s">
        <v>10366</v>
      </c>
      <c r="F5291" s="23">
        <v>46015</v>
      </c>
      <c r="G5291" s="23">
        <v>54050</v>
      </c>
      <c r="H5291" s="35">
        <v>1000</v>
      </c>
    </row>
    <row r="5292" spans="2:9" s="31" customFormat="1" x14ac:dyDescent="0.2">
      <c r="B5292" s="27">
        <v>5289</v>
      </c>
      <c r="C5292" s="20" t="s">
        <v>10674</v>
      </c>
      <c r="D5292" s="20" t="s">
        <v>67</v>
      </c>
      <c r="E5292" s="20" t="s">
        <v>10675</v>
      </c>
      <c r="F5292" s="22">
        <v>46071</v>
      </c>
      <c r="G5292" s="22">
        <v>54106</v>
      </c>
      <c r="H5292" s="34">
        <f>2000+2000</f>
        <v>4000</v>
      </c>
    </row>
    <row r="5293" spans="2:9" s="31" customFormat="1" x14ac:dyDescent="0.2">
      <c r="B5293" s="27">
        <v>5290</v>
      </c>
      <c r="C5293" s="20" t="s">
        <v>8449</v>
      </c>
      <c r="D5293" s="20" t="s">
        <v>67</v>
      </c>
      <c r="E5293" s="20" t="s">
        <v>8450</v>
      </c>
      <c r="F5293" s="22">
        <v>45532</v>
      </c>
      <c r="G5293" s="22">
        <v>54663</v>
      </c>
      <c r="H5293" s="34">
        <v>3000</v>
      </c>
    </row>
    <row r="5294" spans="2:9" s="31" customFormat="1" x14ac:dyDescent="0.2">
      <c r="B5294" s="27">
        <v>5291</v>
      </c>
      <c r="C5294" s="20" t="s">
        <v>9652</v>
      </c>
      <c r="D5294" s="20" t="s">
        <v>67</v>
      </c>
      <c r="E5294" s="20" t="s">
        <v>9653</v>
      </c>
      <c r="F5294" s="22">
        <v>45833</v>
      </c>
      <c r="G5294" s="22">
        <v>54964</v>
      </c>
      <c r="H5294" s="34">
        <v>2000</v>
      </c>
    </row>
    <row r="5295" spans="2:9" s="31" customFormat="1" x14ac:dyDescent="0.2">
      <c r="B5295" s="27">
        <v>5292</v>
      </c>
      <c r="C5295" s="20" t="s">
        <v>9654</v>
      </c>
      <c r="D5295" s="20" t="s">
        <v>67</v>
      </c>
      <c r="E5295" s="20" t="s">
        <v>9655</v>
      </c>
      <c r="F5295" s="22">
        <v>45833</v>
      </c>
      <c r="G5295" s="22">
        <v>55329</v>
      </c>
      <c r="H5295" s="34">
        <v>1500</v>
      </c>
    </row>
    <row r="5296" spans="2:9" s="31" customFormat="1" x14ac:dyDescent="0.2">
      <c r="B5296" s="27">
        <v>5293</v>
      </c>
      <c r="C5296" s="20" t="s">
        <v>4890</v>
      </c>
      <c r="D5296" s="20" t="s">
        <v>67</v>
      </c>
      <c r="E5296" s="20" t="s">
        <v>4891</v>
      </c>
      <c r="F5296" s="22">
        <v>44440</v>
      </c>
      <c r="G5296" s="22">
        <v>55397</v>
      </c>
      <c r="H5296" s="34">
        <v>1500</v>
      </c>
    </row>
    <row r="5297" spans="2:8" s="31" customFormat="1" x14ac:dyDescent="0.2">
      <c r="B5297" s="27">
        <v>5294</v>
      </c>
      <c r="C5297" s="20" t="s">
        <v>9691</v>
      </c>
      <c r="D5297" s="20" t="s">
        <v>67</v>
      </c>
      <c r="E5297" s="20" t="s">
        <v>9677</v>
      </c>
      <c r="F5297" s="22">
        <v>45840</v>
      </c>
      <c r="G5297" s="22">
        <v>55702</v>
      </c>
      <c r="H5297" s="34">
        <v>1000</v>
      </c>
    </row>
    <row r="5298" spans="2:8" s="31" customFormat="1" ht="15.75" x14ac:dyDescent="0.25">
      <c r="B5298" s="27"/>
      <c r="C5298" s="21"/>
      <c r="D5298" s="21"/>
      <c r="E5298" s="21"/>
      <c r="F5298" s="23"/>
      <c r="G5298" s="39" t="s">
        <v>10223</v>
      </c>
      <c r="H5298" s="40">
        <f>SUM(H4:H5297)</f>
        <v>7010705.0619999999</v>
      </c>
    </row>
    <row r="5299" spans="2:8" s="31" customFormat="1" x14ac:dyDescent="0.2">
      <c r="B5299" s="42" t="s">
        <v>9785</v>
      </c>
      <c r="C5299" s="43"/>
      <c r="D5299" s="43"/>
      <c r="E5299" s="43"/>
      <c r="F5299" s="43"/>
      <c r="G5299" s="43"/>
      <c r="H5299" s="44"/>
    </row>
    <row r="5300" spans="2:8" s="31" customFormat="1" x14ac:dyDescent="0.2"/>
    <row r="5301" spans="2:8" s="31" customFormat="1" x14ac:dyDescent="0.2"/>
    <row r="5302" spans="2:8" s="31" customFormat="1" x14ac:dyDescent="0.2"/>
    <row r="5303" spans="2:8" s="31" customFormat="1" x14ac:dyDescent="0.2"/>
    <row r="5304" spans="2:8" s="31" customFormat="1" x14ac:dyDescent="0.2"/>
    <row r="5305" spans="2:8" s="31" customFormat="1" x14ac:dyDescent="0.2"/>
    <row r="5306" spans="2:8" s="31" customFormat="1" x14ac:dyDescent="0.2"/>
    <row r="5307" spans="2:8" s="31" customFormat="1" x14ac:dyDescent="0.2"/>
    <row r="5308" spans="2:8" s="31" customFormat="1" x14ac:dyDescent="0.2"/>
    <row r="5309" spans="2:8" s="31" customFormat="1" x14ac:dyDescent="0.2"/>
    <row r="5310" spans="2:8" s="31" customFormat="1" x14ac:dyDescent="0.2"/>
    <row r="5311" spans="2:8" s="31" customFormat="1" x14ac:dyDescent="0.2"/>
    <row r="5312" spans="2:8" s="31" customFormat="1" x14ac:dyDescent="0.2"/>
    <row r="5313" s="31" customFormat="1" x14ac:dyDescent="0.2"/>
    <row r="5314" s="31" customFormat="1" x14ac:dyDescent="0.2"/>
    <row r="5315" s="31" customFormat="1" x14ac:dyDescent="0.2"/>
    <row r="5316" s="31" customFormat="1" x14ac:dyDescent="0.2"/>
    <row r="5317" s="31" customFormat="1" x14ac:dyDescent="0.2"/>
    <row r="5318" s="31" customFormat="1" x14ac:dyDescent="0.2"/>
    <row r="5319" s="31" customFormat="1" x14ac:dyDescent="0.2"/>
    <row r="5320" s="31" customFormat="1" x14ac:dyDescent="0.2"/>
    <row r="5321" s="31" customFormat="1" x14ac:dyDescent="0.2"/>
    <row r="5322" s="31" customFormat="1" x14ac:dyDescent="0.2"/>
    <row r="5323" s="31" customFormat="1" x14ac:dyDescent="0.2"/>
    <row r="5324" s="31" customFormat="1" x14ac:dyDescent="0.2"/>
    <row r="5325" s="31" customFormat="1" x14ac:dyDescent="0.2"/>
    <row r="5326" s="31" customFormat="1" x14ac:dyDescent="0.2"/>
    <row r="5327" s="31" customFormat="1" x14ac:dyDescent="0.2"/>
    <row r="5328" s="31" customFormat="1" x14ac:dyDescent="0.2"/>
    <row r="5329" s="31" customFormat="1" x14ac:dyDescent="0.2"/>
    <row r="5330" s="31" customFormat="1" x14ac:dyDescent="0.2"/>
    <row r="5331" s="31" customFormat="1" x14ac:dyDescent="0.2"/>
    <row r="5332" s="31" customFormat="1" x14ac:dyDescent="0.2"/>
    <row r="5333" s="31" customFormat="1" x14ac:dyDescent="0.2"/>
    <row r="5334" s="31" customFormat="1" x14ac:dyDescent="0.2"/>
    <row r="5335" s="31" customFormat="1" x14ac:dyDescent="0.2"/>
    <row r="5336" s="31" customFormat="1" x14ac:dyDescent="0.2"/>
    <row r="5337" s="31" customFormat="1" x14ac:dyDescent="0.2"/>
    <row r="5338" s="31" customFormat="1" x14ac:dyDescent="0.2"/>
    <row r="5339" s="31" customFormat="1" x14ac:dyDescent="0.2"/>
    <row r="5340" s="31" customFormat="1" x14ac:dyDescent="0.2"/>
    <row r="5341" s="31" customFormat="1" x14ac:dyDescent="0.2"/>
    <row r="5342" s="31" customFormat="1" x14ac:dyDescent="0.2"/>
    <row r="5343" s="31" customFormat="1" x14ac:dyDescent="0.2"/>
    <row r="5344" s="31" customFormat="1" x14ac:dyDescent="0.2"/>
    <row r="5345" s="31" customFormat="1" x14ac:dyDescent="0.2"/>
    <row r="5346" s="31" customFormat="1" x14ac:dyDescent="0.2"/>
    <row r="5347" s="31" customFormat="1" x14ac:dyDescent="0.2"/>
    <row r="5348" s="31" customFormat="1" x14ac:dyDescent="0.2"/>
    <row r="5349" s="31" customFormat="1" x14ac:dyDescent="0.2"/>
    <row r="5350" s="31" customFormat="1" x14ac:dyDescent="0.2"/>
    <row r="5351" s="31" customFormat="1" x14ac:dyDescent="0.2"/>
    <row r="5352" s="31" customFormat="1" x14ac:dyDescent="0.2"/>
    <row r="5353" s="31" customFormat="1" x14ac:dyDescent="0.2"/>
    <row r="5354" s="31" customFormat="1" x14ac:dyDescent="0.2"/>
    <row r="5355" s="31" customFormat="1" x14ac:dyDescent="0.2"/>
    <row r="5356" s="31" customFormat="1" x14ac:dyDescent="0.2"/>
    <row r="5357" s="31" customFormat="1" x14ac:dyDescent="0.2"/>
    <row r="5358" s="31" customFormat="1" x14ac:dyDescent="0.2"/>
    <row r="5359" s="31" customFormat="1" x14ac:dyDescent="0.2"/>
    <row r="5360" s="31" customFormat="1" x14ac:dyDescent="0.2"/>
    <row r="5361" s="31" customFormat="1" x14ac:dyDescent="0.2"/>
    <row r="5362" s="31" customFormat="1" x14ac:dyDescent="0.2"/>
    <row r="5363" s="31" customFormat="1" x14ac:dyDescent="0.2"/>
    <row r="5364" s="31" customFormat="1" x14ac:dyDescent="0.2"/>
    <row r="5365" s="31" customFormat="1" x14ac:dyDescent="0.2"/>
    <row r="5366" s="31" customFormat="1" x14ac:dyDescent="0.2"/>
    <row r="5367" s="31" customFormat="1" x14ac:dyDescent="0.2"/>
    <row r="5368" s="31" customFormat="1" x14ac:dyDescent="0.2"/>
    <row r="5369" s="31" customFormat="1" x14ac:dyDescent="0.2"/>
    <row r="5370" s="31" customFormat="1" x14ac:dyDescent="0.2"/>
    <row r="5371" s="31" customFormat="1" x14ac:dyDescent="0.2"/>
    <row r="5372" s="31" customFormat="1" x14ac:dyDescent="0.2"/>
    <row r="5373" s="31" customFormat="1" x14ac:dyDescent="0.2"/>
    <row r="5374" s="31" customFormat="1" x14ac:dyDescent="0.2"/>
    <row r="5375" s="31" customFormat="1" x14ac:dyDescent="0.2"/>
    <row r="5376" s="31" customFormat="1" x14ac:dyDescent="0.2"/>
    <row r="5377" s="31" customFormat="1" x14ac:dyDescent="0.2"/>
    <row r="5378" s="31" customFormat="1" x14ac:dyDescent="0.2"/>
    <row r="5379" s="31" customFormat="1" x14ac:dyDescent="0.2"/>
    <row r="5380" s="31" customFormat="1" x14ac:dyDescent="0.2"/>
    <row r="5381" s="31" customFormat="1" x14ac:dyDescent="0.2"/>
    <row r="5382" s="31" customFormat="1" x14ac:dyDescent="0.2"/>
    <row r="5383" s="31" customFormat="1" x14ac:dyDescent="0.2"/>
    <row r="5384" s="31" customFormat="1" x14ac:dyDescent="0.2"/>
    <row r="5385" s="31" customFormat="1" x14ac:dyDescent="0.2"/>
    <row r="5386" s="31" customFormat="1" x14ac:dyDescent="0.2"/>
    <row r="5387" s="31" customFormat="1" x14ac:dyDescent="0.2"/>
    <row r="5388" s="31" customFormat="1" x14ac:dyDescent="0.2"/>
    <row r="5389" s="31" customFormat="1" x14ac:dyDescent="0.2"/>
    <row r="5390" s="31" customFormat="1" x14ac:dyDescent="0.2"/>
    <row r="5391" s="31" customFormat="1" x14ac:dyDescent="0.2"/>
    <row r="5392" s="31" customFormat="1" x14ac:dyDescent="0.2"/>
    <row r="5393" s="31" customFormat="1" x14ac:dyDescent="0.2"/>
    <row r="5394" s="31" customFormat="1" x14ac:dyDescent="0.2"/>
    <row r="5395" s="31" customFormat="1" x14ac:dyDescent="0.2"/>
    <row r="5396" s="31" customFormat="1" x14ac:dyDescent="0.2"/>
    <row r="5397" s="31" customFormat="1" x14ac:dyDescent="0.2"/>
    <row r="5398" s="31" customFormat="1" x14ac:dyDescent="0.2"/>
    <row r="5399" s="31" customFormat="1" x14ac:dyDescent="0.2"/>
    <row r="5400" s="31" customFormat="1" x14ac:dyDescent="0.2"/>
    <row r="5401" s="31" customFormat="1" x14ac:dyDescent="0.2"/>
    <row r="5402" s="31" customFormat="1" x14ac:dyDescent="0.2"/>
    <row r="5403" s="31" customFormat="1" x14ac:dyDescent="0.2"/>
    <row r="5404" s="31" customFormat="1" x14ac:dyDescent="0.2"/>
    <row r="5405" s="31" customFormat="1" x14ac:dyDescent="0.2"/>
    <row r="5406" s="31" customFormat="1" x14ac:dyDescent="0.2"/>
    <row r="5407" s="31" customFormat="1" x14ac:dyDescent="0.2"/>
    <row r="5408" s="31" customFormat="1" x14ac:dyDescent="0.2"/>
    <row r="5409" s="31" customFormat="1" x14ac:dyDescent="0.2"/>
    <row r="5410" s="31" customFormat="1" x14ac:dyDescent="0.2"/>
    <row r="5411" s="31" customFormat="1" x14ac:dyDescent="0.2"/>
    <row r="5412" s="31" customFormat="1" x14ac:dyDescent="0.2"/>
    <row r="5413" s="31" customFormat="1" x14ac:dyDescent="0.2"/>
    <row r="5414" s="31" customFormat="1" x14ac:dyDescent="0.2"/>
    <row r="5415" s="31" customFormat="1" x14ac:dyDescent="0.2"/>
    <row r="5416" s="31" customFormat="1" x14ac:dyDescent="0.2"/>
    <row r="5417" s="31" customFormat="1" x14ac:dyDescent="0.2"/>
    <row r="5418" s="31" customFormat="1" x14ac:dyDescent="0.2"/>
    <row r="5419" s="31" customFormat="1" x14ac:dyDescent="0.2"/>
    <row r="5420" s="31" customFormat="1" x14ac:dyDescent="0.2"/>
    <row r="5421" s="31" customFormat="1" x14ac:dyDescent="0.2"/>
    <row r="5422" s="31" customFormat="1" x14ac:dyDescent="0.2"/>
    <row r="5423" s="31" customFormat="1" x14ac:dyDescent="0.2"/>
    <row r="5424" s="31" customFormat="1" x14ac:dyDescent="0.2"/>
    <row r="5425" s="31" customFormat="1" x14ac:dyDescent="0.2"/>
    <row r="5426" s="31" customFormat="1" x14ac:dyDescent="0.2"/>
    <row r="5427" s="31" customFormat="1" x14ac:dyDescent="0.2"/>
    <row r="5428" s="31" customFormat="1" x14ac:dyDescent="0.2"/>
    <row r="5429" s="31" customFormat="1" x14ac:dyDescent="0.2"/>
    <row r="5430" s="31" customFormat="1" x14ac:dyDescent="0.2"/>
    <row r="5431" s="31" customFormat="1" x14ac:dyDescent="0.2"/>
    <row r="5432" s="31" customFormat="1" x14ac:dyDescent="0.2"/>
    <row r="5433" s="31" customFormat="1" x14ac:dyDescent="0.2"/>
    <row r="5434" s="31" customFormat="1" x14ac:dyDescent="0.2"/>
    <row r="5435" s="31" customFormat="1" x14ac:dyDescent="0.2"/>
    <row r="5436" s="31" customFormat="1" x14ac:dyDescent="0.2"/>
    <row r="5437" s="31" customFormat="1" x14ac:dyDescent="0.2"/>
    <row r="5438" s="31" customFormat="1" x14ac:dyDescent="0.2"/>
    <row r="5439" s="31" customFormat="1" x14ac:dyDescent="0.2"/>
    <row r="5440" s="31" customFormat="1" x14ac:dyDescent="0.2"/>
    <row r="5441" s="31" customFormat="1" x14ac:dyDescent="0.2"/>
    <row r="5442" s="31" customFormat="1" x14ac:dyDescent="0.2"/>
    <row r="5443" s="31" customFormat="1" x14ac:dyDescent="0.2"/>
    <row r="5444" s="31" customFormat="1" x14ac:dyDescent="0.2"/>
    <row r="5445" s="31" customFormat="1" x14ac:dyDescent="0.2"/>
    <row r="5446" s="31" customFormat="1" x14ac:dyDescent="0.2"/>
    <row r="5447" s="31" customFormat="1" x14ac:dyDescent="0.2"/>
    <row r="5448" s="31" customFormat="1" x14ac:dyDescent="0.2"/>
    <row r="5449" s="31" customFormat="1" x14ac:dyDescent="0.2"/>
    <row r="5450" s="31" customFormat="1" x14ac:dyDescent="0.2"/>
    <row r="5451" s="31" customFormat="1" x14ac:dyDescent="0.2"/>
    <row r="5452" s="31" customFormat="1" x14ac:dyDescent="0.2"/>
    <row r="5453" s="31" customFormat="1" x14ac:dyDescent="0.2"/>
    <row r="5454" s="31" customFormat="1" x14ac:dyDescent="0.2"/>
    <row r="5455" s="31" customFormat="1" x14ac:dyDescent="0.2"/>
    <row r="5456" s="31" customFormat="1" x14ac:dyDescent="0.2"/>
    <row r="5457" s="31" customFormat="1" x14ac:dyDescent="0.2"/>
    <row r="5458" s="31" customFormat="1" x14ac:dyDescent="0.2"/>
    <row r="5459" s="31" customFormat="1" x14ac:dyDescent="0.2"/>
    <row r="5460" s="31" customFormat="1" x14ac:dyDescent="0.2"/>
    <row r="5461" s="31" customFormat="1" x14ac:dyDescent="0.2"/>
    <row r="5462" s="31" customFormat="1" x14ac:dyDescent="0.2"/>
    <row r="5463" s="31" customFormat="1" x14ac:dyDescent="0.2"/>
    <row r="5464" s="31" customFormat="1" x14ac:dyDescent="0.2"/>
    <row r="5465" s="31" customFormat="1" x14ac:dyDescent="0.2"/>
    <row r="5466" s="31" customFormat="1" x14ac:dyDescent="0.2"/>
    <row r="5467" s="31" customFormat="1" x14ac:dyDescent="0.2"/>
    <row r="5468" s="31" customFormat="1" x14ac:dyDescent="0.2"/>
    <row r="5469" s="31" customFormat="1" x14ac:dyDescent="0.2"/>
    <row r="5470" s="31" customFormat="1" x14ac:dyDescent="0.2"/>
    <row r="5471" s="31" customFormat="1" x14ac:dyDescent="0.2"/>
    <row r="5472" s="31" customFormat="1" x14ac:dyDescent="0.2"/>
    <row r="5473" s="31" customFormat="1" x14ac:dyDescent="0.2"/>
    <row r="5474" s="31" customFormat="1" x14ac:dyDescent="0.2"/>
    <row r="5475" s="31" customFormat="1" x14ac:dyDescent="0.2"/>
    <row r="5476" s="31" customFormat="1" x14ac:dyDescent="0.2"/>
    <row r="5477" s="31" customFormat="1" x14ac:dyDescent="0.2"/>
    <row r="5478" s="31" customFormat="1" x14ac:dyDescent="0.2"/>
    <row r="5479" s="31" customFormat="1" x14ac:dyDescent="0.2"/>
    <row r="5480" s="31" customFormat="1" x14ac:dyDescent="0.2"/>
    <row r="5481" s="31" customFormat="1" x14ac:dyDescent="0.2"/>
    <row r="5482" s="31" customFormat="1" x14ac:dyDescent="0.2"/>
    <row r="5483" s="31" customFormat="1" x14ac:dyDescent="0.2"/>
    <row r="5484" s="31" customFormat="1" x14ac:dyDescent="0.2"/>
    <row r="5485" s="31" customFormat="1" x14ac:dyDescent="0.2"/>
    <row r="5486" s="31" customFormat="1" x14ac:dyDescent="0.2"/>
    <row r="5487" s="31" customFormat="1" x14ac:dyDescent="0.2"/>
    <row r="5488" s="31" customFormat="1" x14ac:dyDescent="0.2"/>
    <row r="5489" s="31" customFormat="1" x14ac:dyDescent="0.2"/>
    <row r="5490" s="31" customFormat="1" x14ac:dyDescent="0.2"/>
    <row r="5491" s="31" customFormat="1" x14ac:dyDescent="0.2"/>
    <row r="5492" s="31" customFormat="1" x14ac:dyDescent="0.2"/>
    <row r="5493" s="31" customFormat="1" x14ac:dyDescent="0.2"/>
    <row r="5494" s="31" customFormat="1" x14ac:dyDescent="0.2"/>
    <row r="5495" s="31" customFormat="1" x14ac:dyDescent="0.2"/>
    <row r="5496" s="31" customFormat="1" x14ac:dyDescent="0.2"/>
    <row r="5497" s="31" customFormat="1" x14ac:dyDescent="0.2"/>
    <row r="5498" s="31" customFormat="1" x14ac:dyDescent="0.2"/>
    <row r="5499" s="31" customFormat="1" x14ac:dyDescent="0.2"/>
    <row r="5500" s="31" customFormat="1" x14ac:dyDescent="0.2"/>
    <row r="5501" s="31" customFormat="1" x14ac:dyDescent="0.2"/>
    <row r="5502" s="31" customFormat="1" x14ac:dyDescent="0.2"/>
    <row r="5503" s="31" customFormat="1" x14ac:dyDescent="0.2"/>
    <row r="5504" s="31" customFormat="1" x14ac:dyDescent="0.2"/>
    <row r="5505" s="31" customFormat="1" x14ac:dyDescent="0.2"/>
    <row r="5506" s="31" customFormat="1" x14ac:dyDescent="0.2"/>
    <row r="5507" s="31" customFormat="1" x14ac:dyDescent="0.2"/>
    <row r="5508" s="31" customFormat="1" x14ac:dyDescent="0.2"/>
    <row r="5509" s="31" customFormat="1" x14ac:dyDescent="0.2"/>
    <row r="5510" s="31" customFormat="1" x14ac:dyDescent="0.2"/>
    <row r="5511" s="31" customFormat="1" x14ac:dyDescent="0.2"/>
    <row r="5512" s="31" customFormat="1" x14ac:dyDescent="0.2"/>
    <row r="5513" s="31" customFormat="1" x14ac:dyDescent="0.2"/>
    <row r="5514" s="31" customFormat="1" x14ac:dyDescent="0.2"/>
    <row r="5515" s="31" customFormat="1" x14ac:dyDescent="0.2"/>
    <row r="5516" s="31" customFormat="1" x14ac:dyDescent="0.2"/>
    <row r="5517" s="31" customFormat="1" x14ac:dyDescent="0.2"/>
    <row r="5518" s="31" customFormat="1" x14ac:dyDescent="0.2"/>
    <row r="5519" s="31" customFormat="1" x14ac:dyDescent="0.2"/>
    <row r="5520" s="31" customFormat="1" x14ac:dyDescent="0.2"/>
    <row r="5521" s="31" customFormat="1" x14ac:dyDescent="0.2"/>
    <row r="5522" s="31" customFormat="1" x14ac:dyDescent="0.2"/>
    <row r="5523" s="31" customFormat="1" x14ac:dyDescent="0.2"/>
    <row r="5524" s="31" customFormat="1" x14ac:dyDescent="0.2"/>
    <row r="5525" s="31" customFormat="1" x14ac:dyDescent="0.2"/>
    <row r="5526" s="31" customFormat="1" x14ac:dyDescent="0.2"/>
    <row r="5527" s="31" customFormat="1" x14ac:dyDescent="0.2"/>
    <row r="5528" s="31" customFormat="1" x14ac:dyDescent="0.2"/>
    <row r="5529" s="31" customFormat="1" x14ac:dyDescent="0.2"/>
    <row r="5530" s="31" customFormat="1" x14ac:dyDescent="0.2"/>
    <row r="5531" s="31" customFormat="1" x14ac:dyDescent="0.2"/>
    <row r="5532" s="31" customFormat="1" x14ac:dyDescent="0.2"/>
    <row r="5533" s="31" customFormat="1" x14ac:dyDescent="0.2"/>
    <row r="5534" s="31" customFormat="1" x14ac:dyDescent="0.2"/>
    <row r="5535" s="31" customFormat="1" x14ac:dyDescent="0.2"/>
    <row r="5536" s="31" customFormat="1" x14ac:dyDescent="0.2"/>
    <row r="5537" s="31" customFormat="1" x14ac:dyDescent="0.2"/>
    <row r="5538" s="31" customFormat="1" x14ac:dyDescent="0.2"/>
    <row r="5539" s="31" customFormat="1" x14ac:dyDescent="0.2"/>
    <row r="5540" s="31" customFormat="1" x14ac:dyDescent="0.2"/>
    <row r="5541" s="31" customFormat="1" x14ac:dyDescent="0.2"/>
    <row r="5542" s="31" customFormat="1" x14ac:dyDescent="0.2"/>
    <row r="5543" s="31" customFormat="1" x14ac:dyDescent="0.2"/>
    <row r="5544" s="31" customFormat="1" x14ac:dyDescent="0.2"/>
    <row r="5545" s="31" customFormat="1" x14ac:dyDescent="0.2"/>
    <row r="5546" s="31" customFormat="1" x14ac:dyDescent="0.2"/>
    <row r="5547" s="31" customFormat="1" x14ac:dyDescent="0.2"/>
    <row r="5548" s="31" customFormat="1" x14ac:dyDescent="0.2"/>
    <row r="5549" s="31" customFormat="1" x14ac:dyDescent="0.2"/>
    <row r="5550" s="31" customFormat="1" x14ac:dyDescent="0.2"/>
    <row r="5551" s="31" customFormat="1" x14ac:dyDescent="0.2"/>
    <row r="5552" s="31" customFormat="1" x14ac:dyDescent="0.2"/>
    <row r="5553" s="31" customFormat="1" x14ac:dyDescent="0.2"/>
    <row r="5554" s="31" customFormat="1" x14ac:dyDescent="0.2"/>
    <row r="5555" s="31" customFormat="1" x14ac:dyDescent="0.2"/>
    <row r="5556" s="31" customFormat="1" x14ac:dyDescent="0.2"/>
    <row r="5557" s="31" customFormat="1" x14ac:dyDescent="0.2"/>
    <row r="5558" s="31" customFormat="1" x14ac:dyDescent="0.2"/>
    <row r="5559" s="31" customFormat="1" x14ac:dyDescent="0.2"/>
    <row r="5560" s="31" customFormat="1" x14ac:dyDescent="0.2"/>
    <row r="5561" s="31" customFormat="1" x14ac:dyDescent="0.2"/>
    <row r="5562" s="31" customFormat="1" x14ac:dyDescent="0.2"/>
    <row r="5563" s="31" customFormat="1" x14ac:dyDescent="0.2"/>
    <row r="5564" s="31" customFormat="1" x14ac:dyDescent="0.2"/>
    <row r="5565" s="31" customFormat="1" x14ac:dyDescent="0.2"/>
    <row r="5566" s="31" customFormat="1" x14ac:dyDescent="0.2"/>
    <row r="5567" s="31" customFormat="1" x14ac:dyDescent="0.2"/>
    <row r="5568" s="31" customFormat="1" x14ac:dyDescent="0.2"/>
    <row r="5569" s="31" customFormat="1" x14ac:dyDescent="0.2"/>
    <row r="5570" s="31" customFormat="1" x14ac:dyDescent="0.2"/>
    <row r="5571" s="31" customFormat="1" x14ac:dyDescent="0.2"/>
    <row r="5572" s="31" customFormat="1" x14ac:dyDescent="0.2"/>
    <row r="5573" s="31" customFormat="1" x14ac:dyDescent="0.2"/>
    <row r="5574" s="31" customFormat="1" x14ac:dyDescent="0.2"/>
    <row r="5575" s="31" customFormat="1" x14ac:dyDescent="0.2"/>
    <row r="5576" s="31" customFormat="1" x14ac:dyDescent="0.2"/>
    <row r="5577" s="31" customFormat="1" x14ac:dyDescent="0.2"/>
    <row r="5578" s="31" customFormat="1" x14ac:dyDescent="0.2"/>
    <row r="5579" s="31" customFormat="1" x14ac:dyDescent="0.2"/>
    <row r="5580" s="31" customFormat="1" x14ac:dyDescent="0.2"/>
    <row r="5581" s="31" customFormat="1" x14ac:dyDescent="0.2"/>
    <row r="5582" s="31" customFormat="1" x14ac:dyDescent="0.2"/>
    <row r="5583" s="31" customFormat="1" x14ac:dyDescent="0.2"/>
    <row r="5584" s="31" customFormat="1" x14ac:dyDescent="0.2"/>
    <row r="5585" s="31" customFormat="1" x14ac:dyDescent="0.2"/>
    <row r="5586" s="31" customFormat="1" x14ac:dyDescent="0.2"/>
    <row r="5587" s="31" customFormat="1" x14ac:dyDescent="0.2"/>
    <row r="5588" s="31" customFormat="1" x14ac:dyDescent="0.2"/>
    <row r="5589" s="31" customFormat="1" x14ac:dyDescent="0.2"/>
    <row r="5590" s="31" customFormat="1" x14ac:dyDescent="0.2"/>
    <row r="5591" s="31" customFormat="1" x14ac:dyDescent="0.2"/>
    <row r="5592" s="31" customFormat="1" x14ac:dyDescent="0.2"/>
    <row r="5593" s="31" customFormat="1" x14ac:dyDescent="0.2"/>
    <row r="5594" s="31" customFormat="1" x14ac:dyDescent="0.2"/>
    <row r="5595" s="31" customFormat="1" x14ac:dyDescent="0.2"/>
    <row r="5596" s="31" customFormat="1" x14ac:dyDescent="0.2"/>
    <row r="5597" s="31" customFormat="1" x14ac:dyDescent="0.2"/>
    <row r="5598" s="31" customFormat="1" x14ac:dyDescent="0.2"/>
    <row r="5599" s="31" customFormat="1" x14ac:dyDescent="0.2"/>
    <row r="5600" s="31" customFormat="1" x14ac:dyDescent="0.2"/>
    <row r="5601" s="31" customFormat="1" x14ac:dyDescent="0.2"/>
    <row r="5602" s="31" customFormat="1" x14ac:dyDescent="0.2"/>
    <row r="5603" s="31" customFormat="1" x14ac:dyDescent="0.2"/>
    <row r="5604" s="31" customFormat="1" x14ac:dyDescent="0.2"/>
    <row r="5605" s="31" customFormat="1" x14ac:dyDescent="0.2"/>
    <row r="5606" s="31" customFormat="1" x14ac:dyDescent="0.2"/>
    <row r="5607" s="31" customFormat="1" x14ac:dyDescent="0.2"/>
    <row r="5608" s="31" customFormat="1" x14ac:dyDescent="0.2"/>
    <row r="5609" s="31" customFormat="1" x14ac:dyDescent="0.2"/>
    <row r="5610" s="31" customFormat="1" x14ac:dyDescent="0.2"/>
    <row r="5611" s="31" customFormat="1" x14ac:dyDescent="0.2"/>
    <row r="5612" s="31" customFormat="1" x14ac:dyDescent="0.2"/>
    <row r="5613" s="31" customFormat="1" x14ac:dyDescent="0.2"/>
    <row r="5614" s="31" customFormat="1" x14ac:dyDescent="0.2"/>
    <row r="5615" s="31" customFormat="1" x14ac:dyDescent="0.2"/>
    <row r="5616" s="31" customFormat="1" x14ac:dyDescent="0.2"/>
    <row r="5617" s="31" customFormat="1" x14ac:dyDescent="0.2"/>
    <row r="5618" s="31" customFormat="1" x14ac:dyDescent="0.2"/>
    <row r="5619" s="31" customFormat="1" x14ac:dyDescent="0.2"/>
    <row r="5620" s="31" customFormat="1" x14ac:dyDescent="0.2"/>
    <row r="5621" s="31" customFormat="1" x14ac:dyDescent="0.2"/>
    <row r="5622" s="31" customFormat="1" x14ac:dyDescent="0.2"/>
    <row r="5623" s="31" customFormat="1" x14ac:dyDescent="0.2"/>
    <row r="5624" s="31" customFormat="1" x14ac:dyDescent="0.2"/>
    <row r="5625" s="31" customFormat="1" x14ac:dyDescent="0.2"/>
    <row r="5626" s="31" customFormat="1" x14ac:dyDescent="0.2"/>
    <row r="5627" s="31" customFormat="1" x14ac:dyDescent="0.2"/>
    <row r="5628" s="31" customFormat="1" x14ac:dyDescent="0.2"/>
    <row r="5629" s="31" customFormat="1" x14ac:dyDescent="0.2"/>
    <row r="5630" s="31" customFormat="1" x14ac:dyDescent="0.2"/>
    <row r="5631" s="31" customFormat="1" x14ac:dyDescent="0.2"/>
    <row r="5632" s="31" customFormat="1" x14ac:dyDescent="0.2"/>
    <row r="5633" s="31" customFormat="1" x14ac:dyDescent="0.2"/>
    <row r="5634" s="31" customFormat="1" x14ac:dyDescent="0.2"/>
    <row r="5635" s="31" customFormat="1" x14ac:dyDescent="0.2"/>
    <row r="5636" s="31" customFormat="1" x14ac:dyDescent="0.2"/>
    <row r="5637" s="31" customFormat="1" x14ac:dyDescent="0.2"/>
    <row r="5638" s="31" customFormat="1" x14ac:dyDescent="0.2"/>
    <row r="5639" s="31" customFormat="1" x14ac:dyDescent="0.2"/>
    <row r="5640" s="31" customFormat="1" x14ac:dyDescent="0.2"/>
    <row r="5641" s="31" customFormat="1" x14ac:dyDescent="0.2"/>
    <row r="5642" s="31" customFormat="1" x14ac:dyDescent="0.2"/>
    <row r="5643" s="31" customFormat="1" x14ac:dyDescent="0.2"/>
    <row r="5644" s="31" customFormat="1" x14ac:dyDescent="0.2"/>
    <row r="5645" s="31" customFormat="1" x14ac:dyDescent="0.2"/>
    <row r="5646" s="31" customFormat="1" x14ac:dyDescent="0.2"/>
    <row r="5647" s="31" customFormat="1" x14ac:dyDescent="0.2"/>
    <row r="5648" s="31" customFormat="1" x14ac:dyDescent="0.2"/>
    <row r="5649" s="31" customFormat="1" x14ac:dyDescent="0.2"/>
    <row r="5650" s="31" customFormat="1" x14ac:dyDescent="0.2"/>
    <row r="5651" s="31" customFormat="1" x14ac:dyDescent="0.2"/>
    <row r="5652" s="31" customFormat="1" x14ac:dyDescent="0.2"/>
    <row r="5653" s="31" customFormat="1" x14ac:dyDescent="0.2"/>
    <row r="5654" s="31" customFormat="1" x14ac:dyDescent="0.2"/>
    <row r="5655" s="31" customFormat="1" x14ac:dyDescent="0.2"/>
    <row r="5656" s="31" customFormat="1" x14ac:dyDescent="0.2"/>
    <row r="5657" s="31" customFormat="1" x14ac:dyDescent="0.2"/>
    <row r="5658" s="31" customFormat="1" x14ac:dyDescent="0.2"/>
    <row r="5659" s="31" customFormat="1" x14ac:dyDescent="0.2"/>
    <row r="5660" s="31" customFormat="1" x14ac:dyDescent="0.2"/>
    <row r="5661" s="31" customFormat="1" x14ac:dyDescent="0.2"/>
    <row r="5662" s="31" customFormat="1" x14ac:dyDescent="0.2"/>
    <row r="5663" s="31" customFormat="1" x14ac:dyDescent="0.2"/>
    <row r="5664" s="31" customFormat="1" x14ac:dyDescent="0.2"/>
    <row r="5665" s="31" customFormat="1" x14ac:dyDescent="0.2"/>
    <row r="5666" s="31" customFormat="1" x14ac:dyDescent="0.2"/>
    <row r="5667" s="31" customFormat="1" x14ac:dyDescent="0.2"/>
    <row r="5668" s="31" customFormat="1" x14ac:dyDescent="0.2"/>
    <row r="5669" s="31" customFormat="1" x14ac:dyDescent="0.2"/>
    <row r="5670" s="31" customFormat="1" x14ac:dyDescent="0.2"/>
    <row r="5671" s="31" customFormat="1" x14ac:dyDescent="0.2"/>
    <row r="5672" s="31" customFormat="1" x14ac:dyDescent="0.2"/>
    <row r="5673" s="31" customFormat="1" x14ac:dyDescent="0.2"/>
    <row r="5674" s="31" customFormat="1" x14ac:dyDescent="0.2"/>
    <row r="5675" s="31" customFormat="1" x14ac:dyDescent="0.2"/>
    <row r="5676" s="31" customFormat="1" x14ac:dyDescent="0.2"/>
    <row r="5677" s="31" customFormat="1" x14ac:dyDescent="0.2"/>
    <row r="5678" s="31" customFormat="1" x14ac:dyDescent="0.2"/>
    <row r="5679" s="31" customFormat="1" x14ac:dyDescent="0.2"/>
    <row r="5680" s="31" customFormat="1" x14ac:dyDescent="0.2"/>
    <row r="5681" s="31" customFormat="1" x14ac:dyDescent="0.2"/>
    <row r="5682" s="31" customFormat="1" x14ac:dyDescent="0.2"/>
    <row r="5683" s="31" customFormat="1" x14ac:dyDescent="0.2"/>
    <row r="5684" s="31" customFormat="1" x14ac:dyDescent="0.2"/>
    <row r="5685" s="31" customFormat="1" x14ac:dyDescent="0.2"/>
    <row r="5686" s="31" customFormat="1" x14ac:dyDescent="0.2"/>
    <row r="5687" s="31" customFormat="1" x14ac:dyDescent="0.2"/>
    <row r="5688" s="31" customFormat="1" x14ac:dyDescent="0.2"/>
    <row r="5689" s="31" customFormat="1" x14ac:dyDescent="0.2"/>
    <row r="5690" s="31" customFormat="1" x14ac:dyDescent="0.2"/>
    <row r="5691" s="31" customFormat="1" x14ac:dyDescent="0.2"/>
    <row r="5692" s="31" customFormat="1" x14ac:dyDescent="0.2"/>
    <row r="5693" s="31" customFormat="1" x14ac:dyDescent="0.2"/>
    <row r="5694" s="31" customFormat="1" x14ac:dyDescent="0.2"/>
    <row r="5695" s="31" customFormat="1" x14ac:dyDescent="0.2"/>
    <row r="5696" s="31" customFormat="1" x14ac:dyDescent="0.2"/>
    <row r="5697" s="31" customFormat="1" x14ac:dyDescent="0.2"/>
    <row r="5698" s="31" customFormat="1" x14ac:dyDescent="0.2"/>
    <row r="5699" s="31" customFormat="1" x14ac:dyDescent="0.2"/>
    <row r="5700" s="31" customFormat="1" x14ac:dyDescent="0.2"/>
    <row r="5701" s="31" customFormat="1" x14ac:dyDescent="0.2"/>
    <row r="5702" s="31" customFormat="1" x14ac:dyDescent="0.2"/>
    <row r="5703" s="31" customFormat="1" x14ac:dyDescent="0.2"/>
    <row r="5704" s="31" customFormat="1" x14ac:dyDescent="0.2"/>
    <row r="5705" s="31" customFormat="1" x14ac:dyDescent="0.2"/>
    <row r="5706" s="31" customFormat="1" x14ac:dyDescent="0.2"/>
    <row r="5707" s="31" customFormat="1" x14ac:dyDescent="0.2"/>
    <row r="5708" s="31" customFormat="1" x14ac:dyDescent="0.2"/>
    <row r="5709" s="31" customFormat="1" x14ac:dyDescent="0.2"/>
    <row r="5710" s="31" customFormat="1" x14ac:dyDescent="0.2"/>
    <row r="5711" s="31" customFormat="1" x14ac:dyDescent="0.2"/>
    <row r="5712" s="31" customFormat="1" x14ac:dyDescent="0.2"/>
    <row r="5713" s="31" customFormat="1" x14ac:dyDescent="0.2"/>
    <row r="5714" s="31" customFormat="1" x14ac:dyDescent="0.2"/>
    <row r="5715" s="31" customFormat="1" x14ac:dyDescent="0.2"/>
    <row r="5716" s="31" customFormat="1" x14ac:dyDescent="0.2"/>
    <row r="5717" s="31" customFormat="1" x14ac:dyDescent="0.2"/>
    <row r="5718" s="31" customFormat="1" x14ac:dyDescent="0.2"/>
    <row r="5719" s="31" customFormat="1" x14ac:dyDescent="0.2"/>
    <row r="5720" s="31" customFormat="1" x14ac:dyDescent="0.2"/>
    <row r="5721" s="31" customFormat="1" x14ac:dyDescent="0.2"/>
    <row r="5722" s="31" customFormat="1" x14ac:dyDescent="0.2"/>
    <row r="5723" s="31" customFormat="1" x14ac:dyDescent="0.2"/>
    <row r="5724" s="31" customFormat="1" x14ac:dyDescent="0.2"/>
    <row r="5725" s="31" customFormat="1" x14ac:dyDescent="0.2"/>
    <row r="5726" s="31" customFormat="1" x14ac:dyDescent="0.2"/>
    <row r="5727" s="31" customFormat="1" x14ac:dyDescent="0.2"/>
    <row r="5728" s="31" customFormat="1" x14ac:dyDescent="0.2"/>
    <row r="5729" s="31" customFormat="1" x14ac:dyDescent="0.2"/>
    <row r="5730" s="31" customFormat="1" x14ac:dyDescent="0.2"/>
    <row r="5731" s="31" customFormat="1" x14ac:dyDescent="0.2"/>
    <row r="5732" s="31" customFormat="1" x14ac:dyDescent="0.2"/>
    <row r="5733" s="31" customFormat="1" x14ac:dyDescent="0.2"/>
    <row r="5734" s="31" customFormat="1" x14ac:dyDescent="0.2"/>
    <row r="5735" s="31" customFormat="1" x14ac:dyDescent="0.2"/>
    <row r="5736" s="31" customFormat="1" x14ac:dyDescent="0.2"/>
    <row r="5737" s="31" customFormat="1" x14ac:dyDescent="0.2"/>
    <row r="5738" s="31" customFormat="1" x14ac:dyDescent="0.2"/>
    <row r="5739" s="31" customFormat="1" x14ac:dyDescent="0.2"/>
    <row r="5740" s="31" customFormat="1" x14ac:dyDescent="0.2"/>
    <row r="5741" s="31" customFormat="1" x14ac:dyDescent="0.2"/>
    <row r="5742" s="31" customFormat="1" x14ac:dyDescent="0.2"/>
    <row r="5743" s="31" customFormat="1" x14ac:dyDescent="0.2"/>
    <row r="5744" s="31" customFormat="1" x14ac:dyDescent="0.2"/>
    <row r="5745" s="31" customFormat="1" x14ac:dyDescent="0.2"/>
    <row r="5746" s="31" customFormat="1" x14ac:dyDescent="0.2"/>
    <row r="5747" s="31" customFormat="1" x14ac:dyDescent="0.2"/>
    <row r="5748" s="31" customFormat="1" x14ac:dyDescent="0.2"/>
    <row r="5749" s="31" customFormat="1" x14ac:dyDescent="0.2"/>
    <row r="5750" s="31" customFormat="1" x14ac:dyDescent="0.2"/>
    <row r="5751" s="31" customFormat="1" x14ac:dyDescent="0.2"/>
    <row r="5752" s="31" customFormat="1" x14ac:dyDescent="0.2"/>
    <row r="5753" s="31" customFormat="1" x14ac:dyDescent="0.2"/>
    <row r="5754" s="31" customFormat="1" x14ac:dyDescent="0.2"/>
    <row r="5755" s="31" customFormat="1" x14ac:dyDescent="0.2"/>
    <row r="5756" s="31" customFormat="1" x14ac:dyDescent="0.2"/>
    <row r="5757" s="31" customFormat="1" x14ac:dyDescent="0.2"/>
    <row r="5758" s="31" customFormat="1" x14ac:dyDescent="0.2"/>
    <row r="5759" s="31" customFormat="1" x14ac:dyDescent="0.2"/>
    <row r="5760" s="31" customFormat="1" x14ac:dyDescent="0.2"/>
    <row r="5761" s="31" customFormat="1" x14ac:dyDescent="0.2"/>
    <row r="5762" s="31" customFormat="1" x14ac:dyDescent="0.2"/>
    <row r="5763" s="31" customFormat="1" x14ac:dyDescent="0.2"/>
    <row r="5764" s="31" customFormat="1" x14ac:dyDescent="0.2"/>
    <row r="5765" s="31" customFormat="1" x14ac:dyDescent="0.2"/>
    <row r="5766" s="31" customFormat="1" x14ac:dyDescent="0.2"/>
    <row r="5767" s="31" customFormat="1" x14ac:dyDescent="0.2"/>
    <row r="5768" s="31" customFormat="1" x14ac:dyDescent="0.2"/>
    <row r="5769" s="31" customFormat="1" x14ac:dyDescent="0.2"/>
    <row r="5770" s="31" customFormat="1" x14ac:dyDescent="0.2"/>
    <row r="5771" s="31" customFormat="1" x14ac:dyDescent="0.2"/>
    <row r="5772" s="31" customFormat="1" x14ac:dyDescent="0.2"/>
    <row r="5773" s="31" customFormat="1" x14ac:dyDescent="0.2"/>
    <row r="5774" s="31" customFormat="1" x14ac:dyDescent="0.2"/>
    <row r="5775" s="31" customFormat="1" x14ac:dyDescent="0.2"/>
    <row r="5776" s="31" customFormat="1" x14ac:dyDescent="0.2"/>
    <row r="5777" s="31" customFormat="1" x14ac:dyDescent="0.2"/>
    <row r="5778" s="31" customFormat="1" x14ac:dyDescent="0.2"/>
    <row r="5779" s="31" customFormat="1" x14ac:dyDescent="0.2"/>
    <row r="5780" s="31" customFormat="1" x14ac:dyDescent="0.2"/>
    <row r="5781" s="31" customFormat="1" x14ac:dyDescent="0.2"/>
    <row r="5782" s="31" customFormat="1" x14ac:dyDescent="0.2"/>
    <row r="5783" s="31" customFormat="1" x14ac:dyDescent="0.2"/>
    <row r="5784" s="31" customFormat="1" x14ac:dyDescent="0.2"/>
    <row r="5785" s="31" customFormat="1" x14ac:dyDescent="0.2"/>
    <row r="5786" s="31" customFormat="1" x14ac:dyDescent="0.2"/>
    <row r="5787" s="31" customFormat="1" x14ac:dyDescent="0.2"/>
    <row r="5788" s="31" customFormat="1" x14ac:dyDescent="0.2"/>
    <row r="5789" s="31" customFormat="1" x14ac:dyDescent="0.2"/>
    <row r="5790" s="31" customFormat="1" x14ac:dyDescent="0.2"/>
    <row r="5791" s="31" customFormat="1" x14ac:dyDescent="0.2"/>
    <row r="5792" s="31" customFormat="1" x14ac:dyDescent="0.2"/>
    <row r="5793" s="31" customFormat="1" x14ac:dyDescent="0.2"/>
    <row r="5794" s="31" customFormat="1" x14ac:dyDescent="0.2"/>
    <row r="5795" s="31" customFormat="1" x14ac:dyDescent="0.2"/>
    <row r="5796" s="31" customFormat="1" x14ac:dyDescent="0.2"/>
    <row r="5797" s="31" customFormat="1" x14ac:dyDescent="0.2"/>
    <row r="5798" s="31" customFormat="1" x14ac:dyDescent="0.2"/>
    <row r="5799" s="31" customFormat="1" x14ac:dyDescent="0.2"/>
    <row r="5800" s="31" customFormat="1" x14ac:dyDescent="0.2"/>
    <row r="5801" s="31" customFormat="1" x14ac:dyDescent="0.2"/>
    <row r="5802" s="31" customFormat="1" x14ac:dyDescent="0.2"/>
    <row r="5803" s="31" customFormat="1" x14ac:dyDescent="0.2"/>
    <row r="5804" s="31" customFormat="1" x14ac:dyDescent="0.2"/>
    <row r="5805" s="31" customFormat="1" x14ac:dyDescent="0.2"/>
    <row r="5806" s="31" customFormat="1" x14ac:dyDescent="0.2"/>
    <row r="5807" s="31" customFormat="1" x14ac:dyDescent="0.2"/>
    <row r="5808" s="31" customFormat="1" x14ac:dyDescent="0.2"/>
    <row r="5809" s="31" customFormat="1" x14ac:dyDescent="0.2"/>
    <row r="5810" s="31" customFormat="1" x14ac:dyDescent="0.2"/>
    <row r="5811" s="31" customFormat="1" x14ac:dyDescent="0.2"/>
    <row r="5812" s="31" customFormat="1" x14ac:dyDescent="0.2"/>
    <row r="5813" s="31" customFormat="1" x14ac:dyDescent="0.2"/>
    <row r="5814" s="31" customFormat="1" x14ac:dyDescent="0.2"/>
    <row r="5815" s="31" customFormat="1" x14ac:dyDescent="0.2"/>
    <row r="5816" s="31" customFormat="1" x14ac:dyDescent="0.2"/>
    <row r="5817" s="31" customFormat="1" x14ac:dyDescent="0.2"/>
    <row r="5818" s="31" customFormat="1" x14ac:dyDescent="0.2"/>
    <row r="5819" s="31" customFormat="1" x14ac:dyDescent="0.2"/>
    <row r="5820" s="31" customFormat="1" x14ac:dyDescent="0.2"/>
    <row r="5821" s="31" customFormat="1" x14ac:dyDescent="0.2"/>
    <row r="5822" s="31" customFormat="1" x14ac:dyDescent="0.2"/>
    <row r="5823" s="31" customFormat="1" x14ac:dyDescent="0.2"/>
    <row r="5824" s="31" customFormat="1" x14ac:dyDescent="0.2"/>
    <row r="5825" s="31" customFormat="1" x14ac:dyDescent="0.2"/>
    <row r="5826" s="31" customFormat="1" x14ac:dyDescent="0.2"/>
    <row r="5827" s="31" customFormat="1" x14ac:dyDescent="0.2"/>
    <row r="5828" s="31" customFormat="1" x14ac:dyDescent="0.2"/>
    <row r="5829" s="31" customFormat="1" x14ac:dyDescent="0.2"/>
    <row r="5830" s="31" customFormat="1" x14ac:dyDescent="0.2"/>
    <row r="5831" s="31" customFormat="1" x14ac:dyDescent="0.2"/>
    <row r="5832" s="31" customFormat="1" x14ac:dyDescent="0.2"/>
    <row r="5833" s="31" customFormat="1" x14ac:dyDescent="0.2"/>
    <row r="5834" s="31" customFormat="1" x14ac:dyDescent="0.2"/>
    <row r="5835" s="31" customFormat="1" x14ac:dyDescent="0.2"/>
    <row r="5836" s="31" customFormat="1" x14ac:dyDescent="0.2"/>
    <row r="5837" s="31" customFormat="1" x14ac:dyDescent="0.2"/>
    <row r="5838" s="31" customFormat="1" x14ac:dyDescent="0.2"/>
    <row r="5839" s="31" customFormat="1" x14ac:dyDescent="0.2"/>
    <row r="5840" s="31" customFormat="1" x14ac:dyDescent="0.2"/>
    <row r="5841" s="31" customFormat="1" x14ac:dyDescent="0.2"/>
    <row r="5842" s="31" customFormat="1" x14ac:dyDescent="0.2"/>
    <row r="5843" s="31" customFormat="1" x14ac:dyDescent="0.2"/>
    <row r="5844" s="31" customFormat="1" x14ac:dyDescent="0.2"/>
    <row r="5845" s="31" customFormat="1" x14ac:dyDescent="0.2"/>
    <row r="5846" s="31" customFormat="1" x14ac:dyDescent="0.2"/>
    <row r="5847" s="31" customFormat="1" x14ac:dyDescent="0.2"/>
    <row r="5848" s="31" customFormat="1" x14ac:dyDescent="0.2"/>
    <row r="5849" s="31" customFormat="1" x14ac:dyDescent="0.2"/>
    <row r="5850" s="31" customFormat="1" x14ac:dyDescent="0.2"/>
    <row r="5851" s="31" customFormat="1" x14ac:dyDescent="0.2"/>
    <row r="5852" s="31" customFormat="1" x14ac:dyDescent="0.2"/>
    <row r="5853" s="31" customFormat="1" x14ac:dyDescent="0.2"/>
    <row r="5854" s="31" customFormat="1" x14ac:dyDescent="0.2"/>
    <row r="5855" s="31" customFormat="1" x14ac:dyDescent="0.2"/>
    <row r="5856" s="31" customFormat="1" x14ac:dyDescent="0.2"/>
    <row r="5857" s="31" customFormat="1" x14ac:dyDescent="0.2"/>
    <row r="5858" s="31" customFormat="1" x14ac:dyDescent="0.2"/>
    <row r="5859" s="31" customFormat="1" x14ac:dyDescent="0.2"/>
    <row r="5860" s="31" customFormat="1" x14ac:dyDescent="0.2"/>
    <row r="5861" s="31" customFormat="1" x14ac:dyDescent="0.2"/>
    <row r="5862" s="31" customFormat="1" x14ac:dyDescent="0.2"/>
    <row r="5863" s="31" customFormat="1" x14ac:dyDescent="0.2"/>
    <row r="5864" s="31" customFormat="1" x14ac:dyDescent="0.2"/>
    <row r="5865" s="31" customFormat="1" x14ac:dyDescent="0.2"/>
    <row r="5866" s="31" customFormat="1" x14ac:dyDescent="0.2"/>
    <row r="5867" s="31" customFormat="1" x14ac:dyDescent="0.2"/>
    <row r="5868" s="31" customFormat="1" x14ac:dyDescent="0.2"/>
    <row r="5869" s="31" customFormat="1" x14ac:dyDescent="0.2"/>
    <row r="5870" s="31" customFormat="1" x14ac:dyDescent="0.2"/>
    <row r="5871" s="31" customFormat="1" x14ac:dyDescent="0.2"/>
    <row r="5872" s="31" customFormat="1" x14ac:dyDescent="0.2"/>
    <row r="5873" s="31" customFormat="1" x14ac:dyDescent="0.2"/>
    <row r="5874" s="31" customFormat="1" x14ac:dyDescent="0.2"/>
    <row r="5875" s="31" customFormat="1" x14ac:dyDescent="0.2"/>
    <row r="5876" s="31" customFormat="1" x14ac:dyDescent="0.2"/>
    <row r="5877" s="31" customFormat="1" x14ac:dyDescent="0.2"/>
    <row r="5878" s="31" customFormat="1" x14ac:dyDescent="0.2"/>
    <row r="5879" s="31" customFormat="1" x14ac:dyDescent="0.2"/>
    <row r="5880" s="31" customFormat="1" x14ac:dyDescent="0.2"/>
    <row r="5881" s="31" customFormat="1" x14ac:dyDescent="0.2"/>
    <row r="5882" s="31" customFormat="1" x14ac:dyDescent="0.2"/>
    <row r="5883" s="31" customFormat="1" x14ac:dyDescent="0.2"/>
    <row r="5884" s="31" customFormat="1" x14ac:dyDescent="0.2"/>
    <row r="5885" s="31" customFormat="1" x14ac:dyDescent="0.2"/>
    <row r="5886" s="31" customFormat="1" x14ac:dyDescent="0.2"/>
    <row r="5887" s="31" customFormat="1" x14ac:dyDescent="0.2"/>
    <row r="5888" s="31" customFormat="1" x14ac:dyDescent="0.2"/>
    <row r="5889" s="31" customFormat="1" x14ac:dyDescent="0.2"/>
    <row r="5890" s="31" customFormat="1" x14ac:dyDescent="0.2"/>
    <row r="5891" s="31" customFormat="1" x14ac:dyDescent="0.2"/>
    <row r="5892" s="31" customFormat="1" x14ac:dyDescent="0.2"/>
    <row r="5893" s="31" customFormat="1" x14ac:dyDescent="0.2"/>
    <row r="5894" s="31" customFormat="1" x14ac:dyDescent="0.2"/>
    <row r="5895" s="31" customFormat="1" x14ac:dyDescent="0.2"/>
    <row r="5896" s="31" customFormat="1" x14ac:dyDescent="0.2"/>
    <row r="5897" s="31" customFormat="1" x14ac:dyDescent="0.2"/>
    <row r="5898" s="31" customFormat="1" x14ac:dyDescent="0.2"/>
    <row r="5899" s="31" customFormat="1" x14ac:dyDescent="0.2"/>
    <row r="5900" s="31" customFormat="1" x14ac:dyDescent="0.2"/>
    <row r="5901" s="31" customFormat="1" x14ac:dyDescent="0.2"/>
    <row r="5902" s="31" customFormat="1" x14ac:dyDescent="0.2"/>
    <row r="5903" s="31" customFormat="1" x14ac:dyDescent="0.2"/>
    <row r="5904" s="31" customFormat="1" x14ac:dyDescent="0.2"/>
    <row r="5905" s="31" customFormat="1" x14ac:dyDescent="0.2"/>
    <row r="5906" s="31" customFormat="1" x14ac:dyDescent="0.2"/>
    <row r="5907" s="31" customFormat="1" x14ac:dyDescent="0.2"/>
    <row r="5908" s="31" customFormat="1" x14ac:dyDescent="0.2"/>
    <row r="5909" s="31" customFormat="1" x14ac:dyDescent="0.2"/>
    <row r="5910" s="31" customFormat="1" x14ac:dyDescent="0.2"/>
    <row r="5911" s="31" customFormat="1" x14ac:dyDescent="0.2"/>
    <row r="5912" s="31" customFormat="1" x14ac:dyDescent="0.2"/>
    <row r="5913" s="31" customFormat="1" x14ac:dyDescent="0.2"/>
    <row r="5914" s="31" customFormat="1" x14ac:dyDescent="0.2"/>
    <row r="5915" s="31" customFormat="1" x14ac:dyDescent="0.2"/>
    <row r="5916" s="31" customFormat="1" x14ac:dyDescent="0.2"/>
    <row r="5917" s="31" customFormat="1" x14ac:dyDescent="0.2"/>
    <row r="5918" s="31" customFormat="1" x14ac:dyDescent="0.2"/>
    <row r="5919" s="31" customFormat="1" x14ac:dyDescent="0.2"/>
    <row r="5920" s="31" customFormat="1" x14ac:dyDescent="0.2"/>
    <row r="5921" s="31" customFormat="1" x14ac:dyDescent="0.2"/>
    <row r="5922" s="31" customFormat="1" x14ac:dyDescent="0.2"/>
    <row r="5923" s="31" customFormat="1" x14ac:dyDescent="0.2"/>
    <row r="5924" s="31" customFormat="1" x14ac:dyDescent="0.2"/>
    <row r="5925" s="31" customFormat="1" x14ac:dyDescent="0.2"/>
    <row r="5926" s="31" customFormat="1" x14ac:dyDescent="0.2"/>
    <row r="5927" s="31" customFormat="1" x14ac:dyDescent="0.2"/>
    <row r="5928" s="31" customFormat="1" x14ac:dyDescent="0.2"/>
    <row r="5929" s="31" customFormat="1" x14ac:dyDescent="0.2"/>
    <row r="5930" s="31" customFormat="1" x14ac:dyDescent="0.2"/>
    <row r="5931" s="31" customFormat="1" x14ac:dyDescent="0.2"/>
    <row r="5932" s="31" customFormat="1" x14ac:dyDescent="0.2"/>
    <row r="5933" s="31" customFormat="1" x14ac:dyDescent="0.2"/>
    <row r="5934" s="31" customFormat="1" x14ac:dyDescent="0.2"/>
    <row r="5935" s="31" customFormat="1" x14ac:dyDescent="0.2"/>
    <row r="5936" s="31" customFormat="1" x14ac:dyDescent="0.2"/>
    <row r="5937" s="31" customFormat="1" x14ac:dyDescent="0.2"/>
    <row r="5938" s="31" customFormat="1" x14ac:dyDescent="0.2"/>
    <row r="5939" s="31" customFormat="1" x14ac:dyDescent="0.2"/>
    <row r="5940" s="31" customFormat="1" x14ac:dyDescent="0.2"/>
    <row r="5941" s="31" customFormat="1" x14ac:dyDescent="0.2"/>
    <row r="5942" s="31" customFormat="1" x14ac:dyDescent="0.2"/>
    <row r="5943" s="31" customFormat="1" x14ac:dyDescent="0.2"/>
    <row r="5944" s="31" customFormat="1" x14ac:dyDescent="0.2"/>
    <row r="5945" s="31" customFormat="1" x14ac:dyDescent="0.2"/>
    <row r="5946" s="31" customFormat="1" x14ac:dyDescent="0.2"/>
    <row r="5947" s="31" customFormat="1" x14ac:dyDescent="0.2"/>
    <row r="5948" s="31" customFormat="1" x14ac:dyDescent="0.2"/>
    <row r="5949" s="31" customFormat="1" x14ac:dyDescent="0.2"/>
    <row r="5950" s="31" customFormat="1" x14ac:dyDescent="0.2"/>
    <row r="5951" s="31" customFormat="1" x14ac:dyDescent="0.2"/>
    <row r="5952" s="31" customFormat="1" x14ac:dyDescent="0.2"/>
    <row r="5953" s="31" customFormat="1" x14ac:dyDescent="0.2"/>
    <row r="5954" s="31" customFormat="1" x14ac:dyDescent="0.2"/>
    <row r="5955" s="31" customFormat="1" x14ac:dyDescent="0.2"/>
    <row r="5956" s="31" customFormat="1" x14ac:dyDescent="0.2"/>
    <row r="5957" s="31" customFormat="1" x14ac:dyDescent="0.2"/>
    <row r="5958" s="31" customFormat="1" x14ac:dyDescent="0.2"/>
    <row r="5959" s="31" customFormat="1" x14ac:dyDescent="0.2"/>
    <row r="5960" s="31" customFormat="1" x14ac:dyDescent="0.2"/>
    <row r="5961" s="31" customFormat="1" x14ac:dyDescent="0.2"/>
    <row r="5962" s="31" customFormat="1" x14ac:dyDescent="0.2"/>
    <row r="5963" s="31" customFormat="1" x14ac:dyDescent="0.2"/>
    <row r="5964" s="31" customFormat="1" x14ac:dyDescent="0.2"/>
    <row r="5965" s="31" customFormat="1" x14ac:dyDescent="0.2"/>
    <row r="5966" s="31" customFormat="1" x14ac:dyDescent="0.2"/>
    <row r="5967" s="31" customFormat="1" x14ac:dyDescent="0.2"/>
    <row r="5968" s="31" customFormat="1" x14ac:dyDescent="0.2"/>
    <row r="5969" s="31" customFormat="1" x14ac:dyDescent="0.2"/>
    <row r="5970" s="31" customFormat="1" x14ac:dyDescent="0.2"/>
    <row r="5971" s="31" customFormat="1" x14ac:dyDescent="0.2"/>
    <row r="5972" s="31" customFormat="1" x14ac:dyDescent="0.2"/>
    <row r="5973" s="31" customFormat="1" x14ac:dyDescent="0.2"/>
    <row r="5974" s="31" customFormat="1" x14ac:dyDescent="0.2"/>
    <row r="5975" s="31" customFormat="1" x14ac:dyDescent="0.2"/>
    <row r="5976" s="31" customFormat="1" x14ac:dyDescent="0.2"/>
    <row r="5977" s="31" customFormat="1" x14ac:dyDescent="0.2"/>
    <row r="5978" s="31" customFormat="1" x14ac:dyDescent="0.2"/>
    <row r="5979" s="31" customFormat="1" x14ac:dyDescent="0.2"/>
    <row r="5980" s="31" customFormat="1" x14ac:dyDescent="0.2"/>
    <row r="5981" s="31" customFormat="1" x14ac:dyDescent="0.2"/>
    <row r="5982" s="31" customFormat="1" x14ac:dyDescent="0.2"/>
    <row r="5983" s="31" customFormat="1" x14ac:dyDescent="0.2"/>
    <row r="5984" s="31" customFormat="1" x14ac:dyDescent="0.2"/>
    <row r="5985" s="31" customFormat="1" x14ac:dyDescent="0.2"/>
    <row r="5986" s="31" customFormat="1" x14ac:dyDescent="0.2"/>
    <row r="5987" s="31" customFormat="1" x14ac:dyDescent="0.2"/>
    <row r="5988" s="31" customFormat="1" x14ac:dyDescent="0.2"/>
    <row r="5989" s="31" customFormat="1" x14ac:dyDescent="0.2"/>
    <row r="5990" s="31" customFormat="1" x14ac:dyDescent="0.2"/>
    <row r="5991" s="31" customFormat="1" x14ac:dyDescent="0.2"/>
    <row r="5992" s="31" customFormat="1" x14ac:dyDescent="0.2"/>
    <row r="5993" s="31" customFormat="1" x14ac:dyDescent="0.2"/>
    <row r="5994" s="31" customFormat="1" x14ac:dyDescent="0.2"/>
    <row r="5995" s="31" customFormat="1" x14ac:dyDescent="0.2"/>
    <row r="5996" s="31" customFormat="1" x14ac:dyDescent="0.2"/>
    <row r="5997" s="31" customFormat="1" x14ac:dyDescent="0.2"/>
    <row r="5998" s="31" customFormat="1" x14ac:dyDescent="0.2"/>
    <row r="5999" s="31" customFormat="1" x14ac:dyDescent="0.2"/>
    <row r="6000" s="31" customFormat="1" x14ac:dyDescent="0.2"/>
    <row r="6001" s="31" customFormat="1" x14ac:dyDescent="0.2"/>
    <row r="6002" s="31" customFormat="1" x14ac:dyDescent="0.2"/>
    <row r="6003" s="31" customFormat="1" x14ac:dyDescent="0.2"/>
    <row r="6004" s="31" customFormat="1" x14ac:dyDescent="0.2"/>
    <row r="6005" s="31" customFormat="1" x14ac:dyDescent="0.2"/>
    <row r="6006" s="31" customFormat="1" x14ac:dyDescent="0.2"/>
    <row r="6007" s="31" customFormat="1" x14ac:dyDescent="0.2"/>
    <row r="6008" s="31" customFormat="1" x14ac:dyDescent="0.2"/>
    <row r="6009" s="31" customFormat="1" x14ac:dyDescent="0.2"/>
    <row r="6010" s="31" customFormat="1" x14ac:dyDescent="0.2"/>
    <row r="6011" s="31" customFormat="1" x14ac:dyDescent="0.2"/>
    <row r="6012" s="31" customFormat="1" x14ac:dyDescent="0.2"/>
    <row r="6013" s="31" customFormat="1" x14ac:dyDescent="0.2"/>
    <row r="6014" s="31" customFormat="1" x14ac:dyDescent="0.2"/>
    <row r="6015" s="31" customFormat="1" x14ac:dyDescent="0.2"/>
    <row r="6016" s="31" customFormat="1" x14ac:dyDescent="0.2"/>
    <row r="6017" s="31" customFormat="1" x14ac:dyDescent="0.2"/>
    <row r="6018" s="31" customFormat="1" x14ac:dyDescent="0.2"/>
    <row r="6019" s="31" customFormat="1" x14ac:dyDescent="0.2"/>
    <row r="6020" s="31" customFormat="1" x14ac:dyDescent="0.2"/>
    <row r="6021" s="31" customFormat="1" x14ac:dyDescent="0.2"/>
    <row r="6022" s="31" customFormat="1" x14ac:dyDescent="0.2"/>
    <row r="6023" s="31" customFormat="1" x14ac:dyDescent="0.2"/>
    <row r="6024" s="31" customFormat="1" x14ac:dyDescent="0.2"/>
    <row r="6025" s="31" customFormat="1" x14ac:dyDescent="0.2"/>
    <row r="6026" s="31" customFormat="1" x14ac:dyDescent="0.2"/>
    <row r="6027" s="31" customFormat="1" x14ac:dyDescent="0.2"/>
    <row r="6028" s="31" customFormat="1" x14ac:dyDescent="0.2"/>
    <row r="6029" s="31" customFormat="1" x14ac:dyDescent="0.2"/>
    <row r="6030" s="31" customFormat="1" x14ac:dyDescent="0.2"/>
    <row r="6031" s="31" customFormat="1" x14ac:dyDescent="0.2"/>
    <row r="6032" s="31" customFormat="1" x14ac:dyDescent="0.2"/>
    <row r="6033" s="31" customFormat="1" x14ac:dyDescent="0.2"/>
    <row r="6034" s="31" customFormat="1" x14ac:dyDescent="0.2"/>
    <row r="6035" s="31" customFormat="1" x14ac:dyDescent="0.2"/>
    <row r="6036" s="31" customFormat="1" x14ac:dyDescent="0.2"/>
    <row r="6037" s="31" customFormat="1" x14ac:dyDescent="0.2"/>
    <row r="6038" s="31" customFormat="1" x14ac:dyDescent="0.2"/>
    <row r="6039" s="31" customFormat="1" x14ac:dyDescent="0.2"/>
    <row r="6040" s="31" customFormat="1" x14ac:dyDescent="0.2"/>
    <row r="6041" s="31" customFormat="1" x14ac:dyDescent="0.2"/>
    <row r="6042" s="31" customFormat="1" x14ac:dyDescent="0.2"/>
    <row r="6043" s="31" customFormat="1" x14ac:dyDescent="0.2"/>
    <row r="6044" s="31" customFormat="1" x14ac:dyDescent="0.2"/>
    <row r="6045" s="31" customFormat="1" x14ac:dyDescent="0.2"/>
    <row r="6046" s="31" customFormat="1" x14ac:dyDescent="0.2"/>
    <row r="6047" s="31" customFormat="1" x14ac:dyDescent="0.2"/>
    <row r="6048" s="31" customFormat="1" x14ac:dyDescent="0.2"/>
    <row r="6049" s="31" customFormat="1" x14ac:dyDescent="0.2"/>
    <row r="6050" s="31" customFormat="1" x14ac:dyDescent="0.2"/>
    <row r="6051" s="31" customFormat="1" x14ac:dyDescent="0.2"/>
    <row r="6052" s="31" customFormat="1" x14ac:dyDescent="0.2"/>
    <row r="6053" s="31" customFormat="1" x14ac:dyDescent="0.2"/>
    <row r="6054" s="31" customFormat="1" x14ac:dyDescent="0.2"/>
    <row r="6055" s="31" customFormat="1" x14ac:dyDescent="0.2"/>
    <row r="6056" s="31" customFormat="1" x14ac:dyDescent="0.2"/>
    <row r="6057" s="31" customFormat="1" x14ac:dyDescent="0.2"/>
    <row r="6058" s="31" customFormat="1" x14ac:dyDescent="0.2"/>
    <row r="6059" s="31" customFormat="1" x14ac:dyDescent="0.2"/>
    <row r="6060" s="31" customFormat="1" x14ac:dyDescent="0.2"/>
    <row r="6061" s="31" customFormat="1" x14ac:dyDescent="0.2"/>
    <row r="6062" s="31" customFormat="1" x14ac:dyDescent="0.2"/>
    <row r="6063" s="31" customFormat="1" x14ac:dyDescent="0.2"/>
    <row r="6064" s="31" customFormat="1" x14ac:dyDescent="0.2"/>
    <row r="6065" s="31" customFormat="1" x14ac:dyDescent="0.2"/>
    <row r="6066" s="31" customFormat="1" x14ac:dyDescent="0.2"/>
    <row r="6067" s="31" customFormat="1" x14ac:dyDescent="0.2"/>
    <row r="6068" s="31" customFormat="1" x14ac:dyDescent="0.2"/>
    <row r="6069" s="31" customFormat="1" x14ac:dyDescent="0.2"/>
    <row r="6070" s="31" customFormat="1" x14ac:dyDescent="0.2"/>
    <row r="6071" s="31" customFormat="1" x14ac:dyDescent="0.2"/>
    <row r="6072" s="31" customFormat="1" x14ac:dyDescent="0.2"/>
    <row r="6073" s="31" customFormat="1" x14ac:dyDescent="0.2"/>
    <row r="6074" s="31" customFormat="1" x14ac:dyDescent="0.2"/>
    <row r="6075" s="31" customFormat="1" x14ac:dyDescent="0.2"/>
    <row r="6076" s="31" customFormat="1" x14ac:dyDescent="0.2"/>
    <row r="6077" s="31" customFormat="1" x14ac:dyDescent="0.2"/>
    <row r="6078" s="31" customFormat="1" x14ac:dyDescent="0.2"/>
    <row r="6079" s="31" customFormat="1" x14ac:dyDescent="0.2"/>
    <row r="6080" s="31" customFormat="1" x14ac:dyDescent="0.2"/>
    <row r="6081" s="31" customFormat="1" x14ac:dyDescent="0.2"/>
    <row r="6082" s="31" customFormat="1" x14ac:dyDescent="0.2"/>
    <row r="6083" s="31" customFormat="1" x14ac:dyDescent="0.2"/>
    <row r="6084" s="31" customFormat="1" x14ac:dyDescent="0.2"/>
    <row r="6085" s="31" customFormat="1" x14ac:dyDescent="0.2"/>
    <row r="6086" s="31" customFormat="1" x14ac:dyDescent="0.2"/>
    <row r="6087" s="31" customFormat="1" x14ac:dyDescent="0.2"/>
    <row r="6088" s="31" customFormat="1" x14ac:dyDescent="0.2"/>
    <row r="6089" s="31" customFormat="1" x14ac:dyDescent="0.2"/>
    <row r="6090" s="31" customFormat="1" x14ac:dyDescent="0.2"/>
    <row r="6091" s="31" customFormat="1" x14ac:dyDescent="0.2"/>
    <row r="6092" s="31" customFormat="1" x14ac:dyDescent="0.2"/>
    <row r="6093" s="31" customFormat="1" x14ac:dyDescent="0.2"/>
    <row r="6094" s="31" customFormat="1" x14ac:dyDescent="0.2"/>
    <row r="6095" s="31" customFormat="1" x14ac:dyDescent="0.2"/>
    <row r="6096" s="31" customFormat="1" x14ac:dyDescent="0.2"/>
    <row r="6097" s="31" customFormat="1" x14ac:dyDescent="0.2"/>
    <row r="6098" s="31" customFormat="1" x14ac:dyDescent="0.2"/>
    <row r="6099" s="31" customFormat="1" x14ac:dyDescent="0.2"/>
    <row r="6100" s="31" customFormat="1" x14ac:dyDescent="0.2"/>
    <row r="6101" s="31" customFormat="1" x14ac:dyDescent="0.2"/>
    <row r="6102" s="31" customFormat="1" x14ac:dyDescent="0.2"/>
    <row r="6103" s="31" customFormat="1" x14ac:dyDescent="0.2"/>
    <row r="6104" s="31" customFormat="1" x14ac:dyDescent="0.2"/>
    <row r="6105" s="31" customFormat="1" x14ac:dyDescent="0.2"/>
    <row r="6106" s="31" customFormat="1" x14ac:dyDescent="0.2"/>
    <row r="6107" s="31" customFormat="1" x14ac:dyDescent="0.2"/>
    <row r="6108" s="31" customFormat="1" x14ac:dyDescent="0.2"/>
    <row r="6109" s="31" customFormat="1" x14ac:dyDescent="0.2"/>
    <row r="6110" s="31" customFormat="1" x14ac:dyDescent="0.2"/>
    <row r="6111" s="31" customFormat="1" x14ac:dyDescent="0.2"/>
    <row r="6112" s="31" customFormat="1" x14ac:dyDescent="0.2"/>
    <row r="6113" s="31" customFormat="1" x14ac:dyDescent="0.2"/>
    <row r="6114" s="31" customFormat="1" x14ac:dyDescent="0.2"/>
    <row r="6115" s="31" customFormat="1" x14ac:dyDescent="0.2"/>
    <row r="6116" s="31" customFormat="1" x14ac:dyDescent="0.2"/>
    <row r="6117" s="31" customFormat="1" x14ac:dyDescent="0.2"/>
    <row r="6118" s="31" customFormat="1" x14ac:dyDescent="0.2"/>
    <row r="6119" s="31" customFormat="1" x14ac:dyDescent="0.2"/>
    <row r="6120" s="31" customFormat="1" x14ac:dyDescent="0.2"/>
    <row r="6121" s="31" customFormat="1" x14ac:dyDescent="0.2"/>
    <row r="6122" s="31" customFormat="1" x14ac:dyDescent="0.2"/>
    <row r="6123" s="31" customFormat="1" x14ac:dyDescent="0.2"/>
    <row r="6124" s="31" customFormat="1" x14ac:dyDescent="0.2"/>
    <row r="6125" s="31" customFormat="1" x14ac:dyDescent="0.2"/>
    <row r="6126" s="31" customFormat="1" x14ac:dyDescent="0.2"/>
    <row r="6127" s="31" customFormat="1" x14ac:dyDescent="0.2"/>
    <row r="6128" s="31" customFormat="1" x14ac:dyDescent="0.2"/>
    <row r="6129" s="31" customFormat="1" x14ac:dyDescent="0.2"/>
    <row r="6130" s="31" customFormat="1" x14ac:dyDescent="0.2"/>
    <row r="6131" s="31" customFormat="1" x14ac:dyDescent="0.2"/>
    <row r="6132" s="31" customFormat="1" x14ac:dyDescent="0.2"/>
    <row r="6133" s="31" customFormat="1" x14ac:dyDescent="0.2"/>
    <row r="6134" s="31" customFormat="1" x14ac:dyDescent="0.2"/>
    <row r="6135" s="31" customFormat="1" x14ac:dyDescent="0.2"/>
    <row r="6136" s="31" customFormat="1" x14ac:dyDescent="0.2"/>
    <row r="6137" s="31" customFormat="1" x14ac:dyDescent="0.2"/>
    <row r="6138" s="31" customFormat="1" x14ac:dyDescent="0.2"/>
    <row r="6139" s="31" customFormat="1" x14ac:dyDescent="0.2"/>
    <row r="6140" s="31" customFormat="1" x14ac:dyDescent="0.2"/>
    <row r="6141" s="31" customFormat="1" x14ac:dyDescent="0.2"/>
    <row r="6142" s="31" customFormat="1" x14ac:dyDescent="0.2"/>
    <row r="6143" s="31" customFormat="1" x14ac:dyDescent="0.2"/>
    <row r="6144" s="31" customFormat="1" x14ac:dyDescent="0.2"/>
    <row r="6145" s="31" customFormat="1" x14ac:dyDescent="0.2"/>
    <row r="6146" s="31" customFormat="1" x14ac:dyDescent="0.2"/>
    <row r="6147" s="31" customFormat="1" x14ac:dyDescent="0.2"/>
    <row r="6148" s="31" customFormat="1" x14ac:dyDescent="0.2"/>
    <row r="6149" s="31" customFormat="1" x14ac:dyDescent="0.2"/>
    <row r="6150" s="31" customFormat="1" x14ac:dyDescent="0.2"/>
    <row r="6151" s="31" customFormat="1" x14ac:dyDescent="0.2"/>
    <row r="6152" s="31" customFormat="1" x14ac:dyDescent="0.2"/>
    <row r="6153" s="31" customFormat="1" x14ac:dyDescent="0.2"/>
    <row r="6154" s="31" customFormat="1" x14ac:dyDescent="0.2"/>
    <row r="6155" s="31" customFormat="1" x14ac:dyDescent="0.2"/>
    <row r="6156" s="31" customFormat="1" x14ac:dyDescent="0.2"/>
    <row r="6157" s="31" customFormat="1" x14ac:dyDescent="0.2"/>
    <row r="6158" s="31" customFormat="1" x14ac:dyDescent="0.2"/>
    <row r="6159" s="31" customFormat="1" x14ac:dyDescent="0.2"/>
    <row r="6160" s="31" customFormat="1" x14ac:dyDescent="0.2"/>
    <row r="6161" s="31" customFormat="1" x14ac:dyDescent="0.2"/>
    <row r="6162" s="31" customFormat="1" x14ac:dyDescent="0.2"/>
    <row r="6163" s="31" customFormat="1" x14ac:dyDescent="0.2"/>
    <row r="6164" s="31" customFormat="1" x14ac:dyDescent="0.2"/>
    <row r="6165" s="31" customFormat="1" x14ac:dyDescent="0.2"/>
    <row r="6166" s="31" customFormat="1" x14ac:dyDescent="0.2"/>
    <row r="6167" s="31" customFormat="1" x14ac:dyDescent="0.2"/>
    <row r="6168" s="31" customFormat="1" x14ac:dyDescent="0.2"/>
    <row r="6169" s="31" customFormat="1" x14ac:dyDescent="0.2"/>
    <row r="6170" s="31" customFormat="1" x14ac:dyDescent="0.2"/>
    <row r="6171" s="31" customFormat="1" x14ac:dyDescent="0.2"/>
    <row r="6172" s="31" customFormat="1" x14ac:dyDescent="0.2"/>
    <row r="6173" s="31" customFormat="1" x14ac:dyDescent="0.2"/>
    <row r="6174" s="31" customFormat="1" x14ac:dyDescent="0.2"/>
    <row r="6175" s="31" customFormat="1" x14ac:dyDescent="0.2"/>
    <row r="6176" s="31" customFormat="1" x14ac:dyDescent="0.2"/>
    <row r="6177" s="31" customFormat="1" x14ac:dyDescent="0.2"/>
    <row r="6178" s="31" customFormat="1" x14ac:dyDescent="0.2"/>
    <row r="6179" s="31" customFormat="1" x14ac:dyDescent="0.2"/>
    <row r="6180" s="31" customFormat="1" x14ac:dyDescent="0.2"/>
    <row r="6181" s="31" customFormat="1" x14ac:dyDescent="0.2"/>
    <row r="6182" s="31" customFormat="1" x14ac:dyDescent="0.2"/>
    <row r="6183" s="31" customFormat="1" x14ac:dyDescent="0.2"/>
    <row r="6184" s="31" customFormat="1" x14ac:dyDescent="0.2"/>
    <row r="6185" s="31" customFormat="1" x14ac:dyDescent="0.2"/>
    <row r="6186" s="31" customFormat="1" x14ac:dyDescent="0.2"/>
    <row r="6187" s="31" customFormat="1" x14ac:dyDescent="0.2"/>
    <row r="6188" s="31" customFormat="1" x14ac:dyDescent="0.2"/>
    <row r="6189" s="31" customFormat="1" x14ac:dyDescent="0.2"/>
    <row r="6190" s="31" customFormat="1" x14ac:dyDescent="0.2"/>
    <row r="6191" s="31" customFormat="1" x14ac:dyDescent="0.2"/>
    <row r="6192" s="31" customFormat="1" x14ac:dyDescent="0.2"/>
    <row r="6193" s="31" customFormat="1" x14ac:dyDescent="0.2"/>
    <row r="6194" s="31" customFormat="1" x14ac:dyDescent="0.2"/>
    <row r="6195" s="31" customFormat="1" x14ac:dyDescent="0.2"/>
    <row r="6196" s="31" customFormat="1" x14ac:dyDescent="0.2"/>
    <row r="6197" s="31" customFormat="1" x14ac:dyDescent="0.2"/>
    <row r="6198" s="31" customFormat="1" x14ac:dyDescent="0.2"/>
    <row r="6199" s="31" customFormat="1" x14ac:dyDescent="0.2"/>
    <row r="6200" s="31" customFormat="1" x14ac:dyDescent="0.2"/>
    <row r="6201" s="31" customFormat="1" x14ac:dyDescent="0.2"/>
    <row r="6202" s="31" customFormat="1" x14ac:dyDescent="0.2"/>
    <row r="6203" s="31" customFormat="1" x14ac:dyDescent="0.2"/>
    <row r="6204" s="31" customFormat="1" x14ac:dyDescent="0.2"/>
    <row r="6205" s="31" customFormat="1" x14ac:dyDescent="0.2"/>
    <row r="6206" s="31" customFormat="1" x14ac:dyDescent="0.2"/>
    <row r="6207" s="31" customFormat="1" x14ac:dyDescent="0.2"/>
    <row r="6208" s="31" customFormat="1" x14ac:dyDescent="0.2"/>
    <row r="6209" s="31" customFormat="1" x14ac:dyDescent="0.2"/>
    <row r="6210" s="31" customFormat="1" x14ac:dyDescent="0.2"/>
    <row r="6211" s="31" customFormat="1" x14ac:dyDescent="0.2"/>
    <row r="6212" s="31" customFormat="1" x14ac:dyDescent="0.2"/>
    <row r="6213" s="31" customFormat="1" x14ac:dyDescent="0.2"/>
    <row r="6214" s="31" customFormat="1" x14ac:dyDescent="0.2"/>
    <row r="6215" s="31" customFormat="1" x14ac:dyDescent="0.2"/>
    <row r="6216" s="31" customFormat="1" x14ac:dyDescent="0.2"/>
    <row r="6217" s="31" customFormat="1" x14ac:dyDescent="0.2"/>
    <row r="6218" s="31" customFormat="1" x14ac:dyDescent="0.2"/>
    <row r="6219" s="31" customFormat="1" x14ac:dyDescent="0.2"/>
    <row r="6220" s="31" customFormat="1" x14ac:dyDescent="0.2"/>
    <row r="6221" s="31" customFormat="1" x14ac:dyDescent="0.2"/>
    <row r="6222" s="31" customFormat="1" x14ac:dyDescent="0.2"/>
    <row r="6223" s="31" customFormat="1" x14ac:dyDescent="0.2"/>
    <row r="6224" s="31" customFormat="1" x14ac:dyDescent="0.2"/>
    <row r="6225" s="31" customFormat="1" x14ac:dyDescent="0.2"/>
    <row r="6226" s="31" customFormat="1" x14ac:dyDescent="0.2"/>
    <row r="6227" s="31" customFormat="1" x14ac:dyDescent="0.2"/>
    <row r="6228" s="31" customFormat="1" x14ac:dyDescent="0.2"/>
    <row r="6229" s="31" customFormat="1" x14ac:dyDescent="0.2"/>
    <row r="6230" s="31" customFormat="1" x14ac:dyDescent="0.2"/>
    <row r="6231" s="31" customFormat="1" x14ac:dyDescent="0.2"/>
    <row r="6232" s="31" customFormat="1" x14ac:dyDescent="0.2"/>
    <row r="6233" s="31" customFormat="1" x14ac:dyDescent="0.2"/>
    <row r="6234" s="31" customFormat="1" x14ac:dyDescent="0.2"/>
    <row r="6235" s="31" customFormat="1" x14ac:dyDescent="0.2"/>
    <row r="6236" s="31" customFormat="1" x14ac:dyDescent="0.2"/>
    <row r="6237" s="31" customFormat="1" x14ac:dyDescent="0.2"/>
    <row r="6238" s="31" customFormat="1" x14ac:dyDescent="0.2"/>
    <row r="6239" s="31" customFormat="1" x14ac:dyDescent="0.2"/>
    <row r="6240" s="31" customFormat="1" x14ac:dyDescent="0.2"/>
    <row r="6241" s="31" customFormat="1" x14ac:dyDescent="0.2"/>
    <row r="6242" s="31" customFormat="1" x14ac:dyDescent="0.2"/>
    <row r="6243" s="31" customFormat="1" x14ac:dyDescent="0.2"/>
    <row r="6244" s="31" customFormat="1" x14ac:dyDescent="0.2"/>
    <row r="6245" s="31" customFormat="1" x14ac:dyDescent="0.2"/>
    <row r="6246" s="31" customFormat="1" x14ac:dyDescent="0.2"/>
    <row r="6247" s="31" customFormat="1" x14ac:dyDescent="0.2"/>
    <row r="6248" s="31" customFormat="1" x14ac:dyDescent="0.2"/>
    <row r="6249" s="31" customFormat="1" x14ac:dyDescent="0.2"/>
    <row r="6250" s="31" customFormat="1" x14ac:dyDescent="0.2"/>
    <row r="6251" s="31" customFormat="1" x14ac:dyDescent="0.2"/>
    <row r="6252" s="31" customFormat="1" x14ac:dyDescent="0.2"/>
    <row r="6253" s="31" customFormat="1" x14ac:dyDescent="0.2"/>
    <row r="6254" s="31" customFormat="1" x14ac:dyDescent="0.2"/>
    <row r="6255" s="31" customFormat="1" x14ac:dyDescent="0.2"/>
    <row r="6256" s="31" customFormat="1" x14ac:dyDescent="0.2"/>
    <row r="6257" s="31" customFormat="1" x14ac:dyDescent="0.2"/>
    <row r="6258" s="31" customFormat="1" x14ac:dyDescent="0.2"/>
    <row r="6259" s="31" customFormat="1" x14ac:dyDescent="0.2"/>
    <row r="6260" s="31" customFormat="1" x14ac:dyDescent="0.2"/>
    <row r="6261" s="31" customFormat="1" x14ac:dyDescent="0.2"/>
    <row r="6262" s="31" customFormat="1" x14ac:dyDescent="0.2"/>
    <row r="6263" s="31" customFormat="1" x14ac:dyDescent="0.2"/>
    <row r="6264" s="31" customFormat="1" x14ac:dyDescent="0.2"/>
    <row r="6265" s="31" customFormat="1" x14ac:dyDescent="0.2"/>
    <row r="6266" s="31" customFormat="1" x14ac:dyDescent="0.2"/>
    <row r="6267" s="31" customFormat="1" x14ac:dyDescent="0.2"/>
    <row r="6268" s="31" customFormat="1" x14ac:dyDescent="0.2"/>
    <row r="6269" s="31" customFormat="1" x14ac:dyDescent="0.2"/>
    <row r="6270" s="31" customFormat="1" x14ac:dyDescent="0.2"/>
    <row r="6271" s="31" customFormat="1" x14ac:dyDescent="0.2"/>
    <row r="6272" s="31" customFormat="1" x14ac:dyDescent="0.2"/>
    <row r="6273" s="31" customFormat="1" x14ac:dyDescent="0.2"/>
    <row r="6274" s="31" customFormat="1" x14ac:dyDescent="0.2"/>
    <row r="6275" s="31" customFormat="1" x14ac:dyDescent="0.2"/>
    <row r="6276" s="31" customFormat="1" x14ac:dyDescent="0.2"/>
    <row r="6277" s="31" customFormat="1" x14ac:dyDescent="0.2"/>
    <row r="6278" s="31" customFormat="1" x14ac:dyDescent="0.2"/>
    <row r="6279" s="31" customFormat="1" x14ac:dyDescent="0.2"/>
    <row r="6280" s="31" customFormat="1" x14ac:dyDescent="0.2"/>
    <row r="6281" s="31" customFormat="1" x14ac:dyDescent="0.2"/>
    <row r="6282" s="31" customFormat="1" x14ac:dyDescent="0.2"/>
    <row r="6283" s="31" customFormat="1" x14ac:dyDescent="0.2"/>
    <row r="6284" s="31" customFormat="1" x14ac:dyDescent="0.2"/>
    <row r="6285" s="31" customFormat="1" x14ac:dyDescent="0.2"/>
    <row r="6286" s="31" customFormat="1" x14ac:dyDescent="0.2"/>
    <row r="6287" s="31" customFormat="1" x14ac:dyDescent="0.2"/>
    <row r="6288" s="31" customFormat="1" x14ac:dyDescent="0.2"/>
    <row r="6289" s="31" customFormat="1" x14ac:dyDescent="0.2"/>
    <row r="6290" s="31" customFormat="1" x14ac:dyDescent="0.2"/>
    <row r="6291" s="31" customFormat="1" x14ac:dyDescent="0.2"/>
    <row r="6292" s="31" customFormat="1" x14ac:dyDescent="0.2"/>
    <row r="6293" s="31" customFormat="1" x14ac:dyDescent="0.2"/>
    <row r="6294" s="31" customFormat="1" x14ac:dyDescent="0.2"/>
    <row r="6295" s="31" customFormat="1" x14ac:dyDescent="0.2"/>
    <row r="6296" s="31" customFormat="1" x14ac:dyDescent="0.2"/>
    <row r="6297" s="31" customFormat="1" x14ac:dyDescent="0.2"/>
    <row r="6298" s="31" customFormat="1" x14ac:dyDescent="0.2"/>
    <row r="6299" s="31" customFormat="1" x14ac:dyDescent="0.2"/>
    <row r="6300" s="31" customFormat="1" x14ac:dyDescent="0.2"/>
    <row r="6301" s="31" customFormat="1" x14ac:dyDescent="0.2"/>
    <row r="6302" s="31" customFormat="1" x14ac:dyDescent="0.2"/>
    <row r="6303" s="31" customFormat="1" x14ac:dyDescent="0.2"/>
    <row r="6304" s="31" customFormat="1" x14ac:dyDescent="0.2"/>
    <row r="6305" s="31" customFormat="1" x14ac:dyDescent="0.2"/>
    <row r="6306" s="31" customFormat="1" x14ac:dyDescent="0.2"/>
    <row r="6307" s="31" customFormat="1" x14ac:dyDescent="0.2"/>
    <row r="6308" s="31" customFormat="1" x14ac:dyDescent="0.2"/>
    <row r="6309" s="31" customFormat="1" x14ac:dyDescent="0.2"/>
    <row r="6310" s="31" customFormat="1" x14ac:dyDescent="0.2"/>
    <row r="6311" s="31" customFormat="1" x14ac:dyDescent="0.2"/>
    <row r="6312" s="31" customFormat="1" x14ac:dyDescent="0.2"/>
    <row r="6313" s="31" customFormat="1" x14ac:dyDescent="0.2"/>
    <row r="6314" s="31" customFormat="1" x14ac:dyDescent="0.2"/>
    <row r="6315" s="31" customFormat="1" x14ac:dyDescent="0.2"/>
    <row r="6316" s="31" customFormat="1" x14ac:dyDescent="0.2"/>
    <row r="6317" s="31" customFormat="1" x14ac:dyDescent="0.2"/>
    <row r="6318" s="31" customFormat="1" x14ac:dyDescent="0.2"/>
    <row r="6319" s="31" customFormat="1" x14ac:dyDescent="0.2"/>
    <row r="6320" s="31" customFormat="1" x14ac:dyDescent="0.2"/>
    <row r="6321" s="31" customFormat="1" x14ac:dyDescent="0.2"/>
    <row r="6322" s="31" customFormat="1" x14ac:dyDescent="0.2"/>
    <row r="6323" s="31" customFormat="1" x14ac:dyDescent="0.2"/>
    <row r="6324" s="31" customFormat="1" x14ac:dyDescent="0.2"/>
    <row r="6325" s="31" customFormat="1" x14ac:dyDescent="0.2"/>
    <row r="6326" s="31" customFormat="1" x14ac:dyDescent="0.2"/>
    <row r="6327" s="31" customFormat="1" x14ac:dyDescent="0.2"/>
    <row r="6328" s="31" customFormat="1" x14ac:dyDescent="0.2"/>
    <row r="6329" s="31" customFormat="1" x14ac:dyDescent="0.2"/>
    <row r="6330" s="31" customFormat="1" x14ac:dyDescent="0.2"/>
    <row r="6331" s="31" customFormat="1" x14ac:dyDescent="0.2"/>
    <row r="6332" s="31" customFormat="1" x14ac:dyDescent="0.2"/>
    <row r="6333" s="31" customFormat="1" x14ac:dyDescent="0.2"/>
    <row r="6334" s="31" customFormat="1" x14ac:dyDescent="0.2"/>
    <row r="6335" s="31" customFormat="1" x14ac:dyDescent="0.2"/>
    <row r="6336" s="31" customFormat="1" x14ac:dyDescent="0.2"/>
    <row r="6337" s="31" customFormat="1" x14ac:dyDescent="0.2"/>
    <row r="6338" s="31" customFormat="1" x14ac:dyDescent="0.2"/>
    <row r="6339" s="31" customFormat="1" x14ac:dyDescent="0.2"/>
    <row r="6340" s="31" customFormat="1" x14ac:dyDescent="0.2"/>
    <row r="6341" s="31" customFormat="1" x14ac:dyDescent="0.2"/>
    <row r="6342" s="31" customFormat="1" x14ac:dyDescent="0.2"/>
    <row r="6343" s="31" customFormat="1" x14ac:dyDescent="0.2"/>
    <row r="6344" s="31" customFormat="1" x14ac:dyDescent="0.2"/>
    <row r="6345" s="31" customFormat="1" x14ac:dyDescent="0.2"/>
    <row r="6346" s="31" customFormat="1" x14ac:dyDescent="0.2"/>
    <row r="6347" s="31" customFormat="1" x14ac:dyDescent="0.2"/>
    <row r="6348" s="31" customFormat="1" x14ac:dyDescent="0.2"/>
    <row r="6349" s="31" customFormat="1" x14ac:dyDescent="0.2"/>
    <row r="6350" s="31" customFormat="1" x14ac:dyDescent="0.2"/>
    <row r="6351" s="31" customFormat="1" x14ac:dyDescent="0.2"/>
    <row r="6352" s="31" customFormat="1" x14ac:dyDescent="0.2"/>
    <row r="6353" s="31" customFormat="1" x14ac:dyDescent="0.2"/>
    <row r="6354" s="31" customFormat="1" x14ac:dyDescent="0.2"/>
    <row r="6355" s="31" customFormat="1" x14ac:dyDescent="0.2"/>
    <row r="6356" s="31" customFormat="1" x14ac:dyDescent="0.2"/>
    <row r="6357" s="31" customFormat="1" x14ac:dyDescent="0.2"/>
    <row r="6358" s="31" customFormat="1" x14ac:dyDescent="0.2"/>
    <row r="6359" s="31" customFormat="1" x14ac:dyDescent="0.2"/>
    <row r="6360" s="31" customFormat="1" x14ac:dyDescent="0.2"/>
    <row r="6361" s="31" customFormat="1" x14ac:dyDescent="0.2"/>
    <row r="6362" s="31" customFormat="1" x14ac:dyDescent="0.2"/>
    <row r="6363" s="31" customFormat="1" x14ac:dyDescent="0.2"/>
    <row r="6364" s="31" customFormat="1" x14ac:dyDescent="0.2"/>
    <row r="6365" s="31" customFormat="1" x14ac:dyDescent="0.2"/>
    <row r="6366" s="31" customFormat="1" x14ac:dyDescent="0.2"/>
    <row r="6367" s="31" customFormat="1" x14ac:dyDescent="0.2"/>
    <row r="6368" s="31" customFormat="1" x14ac:dyDescent="0.2"/>
    <row r="6369" s="31" customFormat="1" x14ac:dyDescent="0.2"/>
    <row r="6370" s="31" customFormat="1" x14ac:dyDescent="0.2"/>
    <row r="6371" s="31" customFormat="1" x14ac:dyDescent="0.2"/>
    <row r="6372" s="31" customFormat="1" x14ac:dyDescent="0.2"/>
    <row r="6373" s="31" customFormat="1" x14ac:dyDescent="0.2"/>
    <row r="6374" s="31" customFormat="1" x14ac:dyDescent="0.2"/>
    <row r="6375" s="31" customFormat="1" x14ac:dyDescent="0.2"/>
    <row r="6376" s="31" customFormat="1" x14ac:dyDescent="0.2"/>
    <row r="6377" s="31" customFormat="1" x14ac:dyDescent="0.2"/>
    <row r="6378" s="31" customFormat="1" x14ac:dyDescent="0.2"/>
    <row r="6379" s="31" customFormat="1" x14ac:dyDescent="0.2"/>
    <row r="6380" s="31" customFormat="1" x14ac:dyDescent="0.2"/>
    <row r="6381" s="31" customFormat="1" x14ac:dyDescent="0.2"/>
    <row r="6382" s="31" customFormat="1" x14ac:dyDescent="0.2"/>
    <row r="6383" s="31" customFormat="1" x14ac:dyDescent="0.2"/>
    <row r="6384" s="31" customFormat="1" x14ac:dyDescent="0.2"/>
    <row r="6385" s="31" customFormat="1" x14ac:dyDescent="0.2"/>
    <row r="6386" s="31" customFormat="1" x14ac:dyDescent="0.2"/>
    <row r="6387" s="31" customFormat="1" x14ac:dyDescent="0.2"/>
    <row r="6388" s="31" customFormat="1" x14ac:dyDescent="0.2"/>
    <row r="6389" s="31" customFormat="1" x14ac:dyDescent="0.2"/>
    <row r="6390" s="31" customFormat="1" x14ac:dyDescent="0.2"/>
    <row r="6391" s="31" customFormat="1" x14ac:dyDescent="0.2"/>
    <row r="6392" s="31" customFormat="1" x14ac:dyDescent="0.2"/>
    <row r="6393" s="31" customFormat="1" x14ac:dyDescent="0.2"/>
    <row r="6394" s="31" customFormat="1" x14ac:dyDescent="0.2"/>
    <row r="6395" s="31" customFormat="1" x14ac:dyDescent="0.2"/>
    <row r="6396" s="31" customFormat="1" x14ac:dyDescent="0.2"/>
    <row r="6397" s="31" customFormat="1" x14ac:dyDescent="0.2"/>
    <row r="6398" s="31" customFormat="1" x14ac:dyDescent="0.2"/>
    <row r="6399" s="31" customFormat="1" x14ac:dyDescent="0.2"/>
    <row r="6400" s="31" customFormat="1" x14ac:dyDescent="0.2"/>
    <row r="6401" s="31" customFormat="1" x14ac:dyDescent="0.2"/>
    <row r="6402" s="31" customFormat="1" x14ac:dyDescent="0.2"/>
    <row r="6403" s="31" customFormat="1" x14ac:dyDescent="0.2"/>
    <row r="6404" s="31" customFormat="1" x14ac:dyDescent="0.2"/>
    <row r="6405" s="31" customFormat="1" x14ac:dyDescent="0.2"/>
    <row r="6406" s="31" customFormat="1" x14ac:dyDescent="0.2"/>
    <row r="6407" s="31" customFormat="1" x14ac:dyDescent="0.2"/>
    <row r="6408" s="31" customFormat="1" x14ac:dyDescent="0.2"/>
    <row r="6409" s="31" customFormat="1" x14ac:dyDescent="0.2"/>
    <row r="6410" s="31" customFormat="1" x14ac:dyDescent="0.2"/>
    <row r="6411" s="31" customFormat="1" x14ac:dyDescent="0.2"/>
    <row r="6412" s="31" customFormat="1" x14ac:dyDescent="0.2"/>
    <row r="6413" s="31" customFormat="1" x14ac:dyDescent="0.2"/>
    <row r="6414" s="31" customFormat="1" x14ac:dyDescent="0.2"/>
    <row r="6415" s="31" customFormat="1" x14ac:dyDescent="0.2"/>
    <row r="6416" s="31" customFormat="1" x14ac:dyDescent="0.2"/>
    <row r="6417" s="31" customFormat="1" x14ac:dyDescent="0.2"/>
    <row r="6418" s="31" customFormat="1" x14ac:dyDescent="0.2"/>
    <row r="6419" s="31" customFormat="1" x14ac:dyDescent="0.2"/>
    <row r="6420" s="31" customFormat="1" x14ac:dyDescent="0.2"/>
    <row r="6421" s="31" customFormat="1" x14ac:dyDescent="0.2"/>
    <row r="6422" s="31" customFormat="1" x14ac:dyDescent="0.2"/>
    <row r="6423" s="31" customFormat="1" x14ac:dyDescent="0.2"/>
    <row r="6424" s="31" customFormat="1" x14ac:dyDescent="0.2"/>
    <row r="6425" s="31" customFormat="1" x14ac:dyDescent="0.2"/>
    <row r="6426" s="31" customFormat="1" x14ac:dyDescent="0.2"/>
    <row r="6427" s="31" customFormat="1" x14ac:dyDescent="0.2"/>
    <row r="6428" s="31" customFormat="1" x14ac:dyDescent="0.2"/>
    <row r="6429" s="31" customFormat="1" x14ac:dyDescent="0.2"/>
    <row r="6430" s="31" customFormat="1" x14ac:dyDescent="0.2"/>
    <row r="6431" s="31" customFormat="1" x14ac:dyDescent="0.2"/>
    <row r="6432" s="31" customFormat="1" x14ac:dyDescent="0.2"/>
    <row r="6433" s="31" customFormat="1" x14ac:dyDescent="0.2"/>
    <row r="6434" s="31" customFormat="1" x14ac:dyDescent="0.2"/>
    <row r="6435" s="31" customFormat="1" x14ac:dyDescent="0.2"/>
    <row r="6436" s="31" customFormat="1" x14ac:dyDescent="0.2"/>
    <row r="6437" s="31" customFormat="1" x14ac:dyDescent="0.2"/>
    <row r="6438" s="31" customFormat="1" x14ac:dyDescent="0.2"/>
    <row r="6439" s="31" customFormat="1" x14ac:dyDescent="0.2"/>
    <row r="6440" s="31" customFormat="1" x14ac:dyDescent="0.2"/>
    <row r="6441" s="31" customFormat="1" x14ac:dyDescent="0.2"/>
    <row r="6442" s="31" customFormat="1" x14ac:dyDescent="0.2"/>
    <row r="6443" s="31" customFormat="1" x14ac:dyDescent="0.2"/>
    <row r="6444" s="31" customFormat="1" x14ac:dyDescent="0.2"/>
    <row r="6445" s="31" customFormat="1" x14ac:dyDescent="0.2"/>
    <row r="6446" s="31" customFormat="1" x14ac:dyDescent="0.2"/>
    <row r="6447" s="31" customFormat="1" x14ac:dyDescent="0.2"/>
    <row r="6448" s="31" customFormat="1" x14ac:dyDescent="0.2"/>
    <row r="6449" s="31" customFormat="1" x14ac:dyDescent="0.2"/>
    <row r="6450" s="31" customFormat="1" x14ac:dyDescent="0.2"/>
    <row r="6451" s="31" customFormat="1" x14ac:dyDescent="0.2"/>
    <row r="6452" s="31" customFormat="1" x14ac:dyDescent="0.2"/>
    <row r="6453" s="31" customFormat="1" x14ac:dyDescent="0.2"/>
    <row r="6454" s="31" customFormat="1" x14ac:dyDescent="0.2"/>
    <row r="6455" s="31" customFormat="1" x14ac:dyDescent="0.2"/>
    <row r="6456" s="31" customFormat="1" x14ac:dyDescent="0.2"/>
    <row r="6457" s="31" customFormat="1" x14ac:dyDescent="0.2"/>
    <row r="6458" s="31" customFormat="1" x14ac:dyDescent="0.2"/>
    <row r="6459" s="31" customFormat="1" x14ac:dyDescent="0.2"/>
    <row r="6460" s="31" customFormat="1" x14ac:dyDescent="0.2"/>
    <row r="6461" s="31" customFormat="1" x14ac:dyDescent="0.2"/>
    <row r="6462" s="31" customFormat="1" x14ac:dyDescent="0.2"/>
    <row r="6463" s="31" customFormat="1" x14ac:dyDescent="0.2"/>
    <row r="6464" s="31" customFormat="1" x14ac:dyDescent="0.2"/>
    <row r="6465" s="31" customFormat="1" x14ac:dyDescent="0.2"/>
    <row r="6466" s="31" customFormat="1" x14ac:dyDescent="0.2"/>
    <row r="6467" s="31" customFormat="1" x14ac:dyDescent="0.2"/>
    <row r="6468" s="31" customFormat="1" x14ac:dyDescent="0.2"/>
    <row r="6469" s="31" customFormat="1" x14ac:dyDescent="0.2"/>
    <row r="6470" s="31" customFormat="1" x14ac:dyDescent="0.2"/>
    <row r="6471" s="31" customFormat="1" x14ac:dyDescent="0.2"/>
    <row r="6472" s="31" customFormat="1" x14ac:dyDescent="0.2"/>
    <row r="6473" s="31" customFormat="1" x14ac:dyDescent="0.2"/>
    <row r="6474" s="31" customFormat="1" x14ac:dyDescent="0.2"/>
    <row r="6475" s="31" customFormat="1" x14ac:dyDescent="0.2"/>
    <row r="6476" s="31" customFormat="1" x14ac:dyDescent="0.2"/>
    <row r="6477" s="31" customFormat="1" x14ac:dyDescent="0.2"/>
    <row r="6478" s="31" customFormat="1" x14ac:dyDescent="0.2"/>
    <row r="6479" s="31" customFormat="1" x14ac:dyDescent="0.2"/>
    <row r="6480" s="31" customFormat="1" x14ac:dyDescent="0.2"/>
    <row r="6481" s="31" customFormat="1" x14ac:dyDescent="0.2"/>
    <row r="6482" s="31" customFormat="1" x14ac:dyDescent="0.2"/>
    <row r="6483" s="31" customFormat="1" x14ac:dyDescent="0.2"/>
    <row r="6484" s="31" customFormat="1" x14ac:dyDescent="0.2"/>
    <row r="6485" s="31" customFormat="1" x14ac:dyDescent="0.2"/>
    <row r="6486" s="31" customFormat="1" x14ac:dyDescent="0.2"/>
    <row r="6487" s="31" customFormat="1" x14ac:dyDescent="0.2"/>
    <row r="6488" s="31" customFormat="1" x14ac:dyDescent="0.2"/>
    <row r="6489" s="31" customFormat="1" x14ac:dyDescent="0.2"/>
    <row r="6490" s="31" customFormat="1" x14ac:dyDescent="0.2"/>
    <row r="6491" s="31" customFormat="1" x14ac:dyDescent="0.2"/>
    <row r="6492" s="31" customFormat="1" x14ac:dyDescent="0.2"/>
    <row r="6493" s="31" customFormat="1" x14ac:dyDescent="0.2"/>
    <row r="6494" s="31" customFormat="1" x14ac:dyDescent="0.2"/>
    <row r="6495" s="31" customFormat="1" x14ac:dyDescent="0.2"/>
    <row r="6496" s="31" customFormat="1" x14ac:dyDescent="0.2"/>
    <row r="6497" s="31" customFormat="1" x14ac:dyDescent="0.2"/>
    <row r="6498" s="31" customFormat="1" x14ac:dyDescent="0.2"/>
    <row r="6499" s="31" customFormat="1" x14ac:dyDescent="0.2"/>
    <row r="6500" s="31" customFormat="1" x14ac:dyDescent="0.2"/>
    <row r="6501" s="31" customFormat="1" x14ac:dyDescent="0.2"/>
    <row r="6502" s="31" customFormat="1" x14ac:dyDescent="0.2"/>
    <row r="6503" s="31" customFormat="1" x14ac:dyDescent="0.2"/>
    <row r="6504" s="31" customFormat="1" x14ac:dyDescent="0.2"/>
    <row r="6505" s="31" customFormat="1" x14ac:dyDescent="0.2"/>
    <row r="6506" s="31" customFormat="1" x14ac:dyDescent="0.2"/>
    <row r="6507" s="31" customFormat="1" x14ac:dyDescent="0.2"/>
    <row r="6508" s="31" customFormat="1" x14ac:dyDescent="0.2"/>
    <row r="6509" s="31" customFormat="1" x14ac:dyDescent="0.2"/>
    <row r="6510" s="31" customFormat="1" x14ac:dyDescent="0.2"/>
    <row r="6511" s="31" customFormat="1" x14ac:dyDescent="0.2"/>
    <row r="6512" s="31" customFormat="1" x14ac:dyDescent="0.2"/>
    <row r="6513" s="31" customFormat="1" x14ac:dyDescent="0.2"/>
    <row r="6514" s="31" customFormat="1" x14ac:dyDescent="0.2"/>
    <row r="6515" s="31" customFormat="1" x14ac:dyDescent="0.2"/>
    <row r="6516" s="31" customFormat="1" x14ac:dyDescent="0.2"/>
    <row r="6517" s="31" customFormat="1" x14ac:dyDescent="0.2"/>
    <row r="6518" s="31" customFormat="1" x14ac:dyDescent="0.2"/>
    <row r="6519" s="31" customFormat="1" x14ac:dyDescent="0.2"/>
    <row r="6520" s="31" customFormat="1" x14ac:dyDescent="0.2"/>
    <row r="6521" s="31" customFormat="1" x14ac:dyDescent="0.2"/>
    <row r="6522" s="31" customFormat="1" x14ac:dyDescent="0.2"/>
    <row r="6523" s="31" customFormat="1" x14ac:dyDescent="0.2"/>
    <row r="6524" s="31" customFormat="1" x14ac:dyDescent="0.2"/>
    <row r="6525" s="31" customFormat="1" x14ac:dyDescent="0.2"/>
    <row r="6526" s="31" customFormat="1" x14ac:dyDescent="0.2"/>
    <row r="6527" s="31" customFormat="1" x14ac:dyDescent="0.2"/>
    <row r="6528" s="31" customFormat="1" x14ac:dyDescent="0.2"/>
    <row r="6529" s="31" customFormat="1" x14ac:dyDescent="0.2"/>
    <row r="6530" s="31" customFormat="1" x14ac:dyDescent="0.2"/>
    <row r="6531" s="31" customFormat="1" x14ac:dyDescent="0.2"/>
    <row r="6532" s="31" customFormat="1" x14ac:dyDescent="0.2"/>
    <row r="6533" s="31" customFormat="1" x14ac:dyDescent="0.2"/>
    <row r="6534" s="31" customFormat="1" x14ac:dyDescent="0.2"/>
    <row r="6535" s="31" customFormat="1" x14ac:dyDescent="0.2"/>
    <row r="6536" s="31" customFormat="1" x14ac:dyDescent="0.2"/>
    <row r="6537" s="31" customFormat="1" x14ac:dyDescent="0.2"/>
    <row r="6538" s="31" customFormat="1" x14ac:dyDescent="0.2"/>
    <row r="6539" s="31" customFormat="1" x14ac:dyDescent="0.2"/>
    <row r="6540" s="31" customFormat="1" x14ac:dyDescent="0.2"/>
    <row r="6541" s="31" customFormat="1" x14ac:dyDescent="0.2"/>
    <row r="6542" s="31" customFormat="1" x14ac:dyDescent="0.2"/>
    <row r="6543" s="31" customFormat="1" x14ac:dyDescent="0.2"/>
    <row r="6544" s="31" customFormat="1" x14ac:dyDescent="0.2"/>
    <row r="6545" s="31" customFormat="1" x14ac:dyDescent="0.2"/>
    <row r="6546" s="31" customFormat="1" x14ac:dyDescent="0.2"/>
    <row r="6547" s="31" customFormat="1" x14ac:dyDescent="0.2"/>
    <row r="6548" s="31" customFormat="1" x14ac:dyDescent="0.2"/>
    <row r="6549" s="31" customFormat="1" x14ac:dyDescent="0.2"/>
    <row r="6550" s="31" customFormat="1" x14ac:dyDescent="0.2"/>
    <row r="6551" s="31" customFormat="1" x14ac:dyDescent="0.2"/>
    <row r="6552" s="31" customFormat="1" x14ac:dyDescent="0.2"/>
    <row r="6553" s="31" customFormat="1" x14ac:dyDescent="0.2"/>
    <row r="6554" s="31" customFormat="1" x14ac:dyDescent="0.2"/>
    <row r="6555" s="31" customFormat="1" x14ac:dyDescent="0.2"/>
    <row r="6556" s="31" customFormat="1" x14ac:dyDescent="0.2"/>
    <row r="6557" s="31" customFormat="1" x14ac:dyDescent="0.2"/>
    <row r="6558" s="31" customFormat="1" x14ac:dyDescent="0.2"/>
    <row r="6559" s="31" customFormat="1" x14ac:dyDescent="0.2"/>
    <row r="6560" s="31" customFormat="1" x14ac:dyDescent="0.2"/>
    <row r="6561" s="31" customFormat="1" x14ac:dyDescent="0.2"/>
    <row r="6562" s="31" customFormat="1" x14ac:dyDescent="0.2"/>
    <row r="6563" s="31" customFormat="1" x14ac:dyDescent="0.2"/>
    <row r="6564" s="31" customFormat="1" x14ac:dyDescent="0.2"/>
    <row r="6565" s="31" customFormat="1" x14ac:dyDescent="0.2"/>
    <row r="6566" s="31" customFormat="1" x14ac:dyDescent="0.2"/>
    <row r="6567" s="31" customFormat="1" x14ac:dyDescent="0.2"/>
    <row r="6568" s="31" customFormat="1" x14ac:dyDescent="0.2"/>
    <row r="6569" s="31" customFormat="1" x14ac:dyDescent="0.2"/>
    <row r="6570" s="31" customFormat="1" x14ac:dyDescent="0.2"/>
    <row r="6571" s="31" customFormat="1" x14ac:dyDescent="0.2"/>
    <row r="6572" s="31" customFormat="1" x14ac:dyDescent="0.2"/>
    <row r="6573" s="31" customFormat="1" x14ac:dyDescent="0.2"/>
    <row r="6574" s="31" customFormat="1" x14ac:dyDescent="0.2"/>
    <row r="6575" s="31" customFormat="1" x14ac:dyDescent="0.2"/>
    <row r="6576" s="31" customFormat="1" x14ac:dyDescent="0.2"/>
    <row r="6577" s="31" customFormat="1" x14ac:dyDescent="0.2"/>
    <row r="6578" s="31" customFormat="1" x14ac:dyDescent="0.2"/>
    <row r="6579" s="31" customFormat="1" x14ac:dyDescent="0.2"/>
    <row r="6580" s="31" customFormat="1" x14ac:dyDescent="0.2"/>
    <row r="6581" s="31" customFormat="1" x14ac:dyDescent="0.2"/>
    <row r="6582" s="31" customFormat="1" x14ac:dyDescent="0.2"/>
    <row r="6583" s="31" customFormat="1" x14ac:dyDescent="0.2"/>
    <row r="6584" s="31" customFormat="1" x14ac:dyDescent="0.2"/>
    <row r="6585" s="31" customFormat="1" x14ac:dyDescent="0.2"/>
    <row r="6586" s="31" customFormat="1" x14ac:dyDescent="0.2"/>
    <row r="6587" s="31" customFormat="1" x14ac:dyDescent="0.2"/>
    <row r="6588" s="31" customFormat="1" x14ac:dyDescent="0.2"/>
    <row r="6589" s="31" customFormat="1" x14ac:dyDescent="0.2"/>
    <row r="6590" s="31" customFormat="1" x14ac:dyDescent="0.2"/>
    <row r="6591" s="31" customFormat="1" x14ac:dyDescent="0.2"/>
    <row r="6592" s="31" customFormat="1" x14ac:dyDescent="0.2"/>
    <row r="6593" s="31" customFormat="1" x14ac:dyDescent="0.2"/>
    <row r="6594" s="31" customFormat="1" x14ac:dyDescent="0.2"/>
    <row r="6595" s="31" customFormat="1" x14ac:dyDescent="0.2"/>
    <row r="6596" s="31" customFormat="1" x14ac:dyDescent="0.2"/>
    <row r="6597" s="31" customFormat="1" x14ac:dyDescent="0.2"/>
    <row r="6598" s="31" customFormat="1" x14ac:dyDescent="0.2"/>
    <row r="6599" s="31" customFormat="1" x14ac:dyDescent="0.2"/>
    <row r="6600" s="31" customFormat="1" x14ac:dyDescent="0.2"/>
    <row r="6601" s="31" customFormat="1" x14ac:dyDescent="0.2"/>
    <row r="6602" s="31" customFormat="1" x14ac:dyDescent="0.2"/>
    <row r="6603" s="31" customFormat="1" x14ac:dyDescent="0.2"/>
    <row r="6604" s="31" customFormat="1" x14ac:dyDescent="0.2"/>
    <row r="6605" s="31" customFormat="1" x14ac:dyDescent="0.2"/>
    <row r="6606" s="31" customFormat="1" x14ac:dyDescent="0.2"/>
    <row r="6607" s="31" customFormat="1" x14ac:dyDescent="0.2"/>
    <row r="6608" s="31" customFormat="1" x14ac:dyDescent="0.2"/>
    <row r="6609" s="31" customFormat="1" x14ac:dyDescent="0.2"/>
    <row r="6610" s="31" customFormat="1" x14ac:dyDescent="0.2"/>
    <row r="6611" s="31" customFormat="1" x14ac:dyDescent="0.2"/>
    <row r="6612" s="31" customFormat="1" x14ac:dyDescent="0.2"/>
    <row r="6613" s="31" customFormat="1" x14ac:dyDescent="0.2"/>
    <row r="6614" s="31" customFormat="1" x14ac:dyDescent="0.2"/>
    <row r="6615" s="31" customFormat="1" x14ac:dyDescent="0.2"/>
    <row r="6616" s="31" customFormat="1" x14ac:dyDescent="0.2"/>
    <row r="6617" s="31" customFormat="1" x14ac:dyDescent="0.2"/>
    <row r="6618" s="31" customFormat="1" x14ac:dyDescent="0.2"/>
    <row r="6619" s="31" customFormat="1" x14ac:dyDescent="0.2"/>
    <row r="6620" s="31" customFormat="1" x14ac:dyDescent="0.2"/>
    <row r="6621" s="31" customFormat="1" x14ac:dyDescent="0.2"/>
    <row r="6622" s="31" customFormat="1" x14ac:dyDescent="0.2"/>
    <row r="6623" s="31" customFormat="1" x14ac:dyDescent="0.2"/>
    <row r="6624" s="31" customFormat="1" x14ac:dyDescent="0.2"/>
    <row r="6625" s="31" customFormat="1" x14ac:dyDescent="0.2"/>
    <row r="6626" s="31" customFormat="1" x14ac:dyDescent="0.2"/>
    <row r="6627" s="31" customFormat="1" x14ac:dyDescent="0.2"/>
    <row r="6628" s="31" customFormat="1" x14ac:dyDescent="0.2"/>
    <row r="6629" s="31" customFormat="1" x14ac:dyDescent="0.2"/>
    <row r="6630" s="31" customFormat="1" x14ac:dyDescent="0.2"/>
    <row r="6631" s="31" customFormat="1" x14ac:dyDescent="0.2"/>
    <row r="6632" s="31" customFormat="1" x14ac:dyDescent="0.2"/>
    <row r="6633" s="31" customFormat="1" x14ac:dyDescent="0.2"/>
    <row r="6634" s="31" customFormat="1" x14ac:dyDescent="0.2"/>
    <row r="6635" s="31" customFormat="1" x14ac:dyDescent="0.2"/>
    <row r="6636" s="31" customFormat="1" x14ac:dyDescent="0.2"/>
    <row r="6637" s="31" customFormat="1" x14ac:dyDescent="0.2"/>
    <row r="6638" s="31" customFormat="1" x14ac:dyDescent="0.2"/>
    <row r="6639" s="31" customFormat="1" x14ac:dyDescent="0.2"/>
    <row r="6640" s="31" customFormat="1" x14ac:dyDescent="0.2"/>
    <row r="6641" s="31" customFormat="1" x14ac:dyDescent="0.2"/>
    <row r="6642" s="31" customFormat="1" x14ac:dyDescent="0.2"/>
    <row r="6643" s="31" customFormat="1" x14ac:dyDescent="0.2"/>
    <row r="6644" s="31" customFormat="1" x14ac:dyDescent="0.2"/>
    <row r="6645" s="31" customFormat="1" x14ac:dyDescent="0.2"/>
    <row r="6646" s="31" customFormat="1" x14ac:dyDescent="0.2"/>
    <row r="6647" s="31" customFormat="1" x14ac:dyDescent="0.2"/>
    <row r="6648" s="31" customFormat="1" x14ac:dyDescent="0.2"/>
    <row r="6649" s="31" customFormat="1" x14ac:dyDescent="0.2"/>
    <row r="6650" s="31" customFormat="1" x14ac:dyDescent="0.2"/>
    <row r="6651" s="31" customFormat="1" x14ac:dyDescent="0.2"/>
    <row r="6652" s="31" customFormat="1" x14ac:dyDescent="0.2"/>
    <row r="6653" s="31" customFormat="1" x14ac:dyDescent="0.2"/>
    <row r="6654" s="31" customFormat="1" x14ac:dyDescent="0.2"/>
    <row r="6655" s="31" customFormat="1" x14ac:dyDescent="0.2"/>
    <row r="6656" s="31" customFormat="1" x14ac:dyDescent="0.2"/>
    <row r="6657" s="31" customFormat="1" x14ac:dyDescent="0.2"/>
    <row r="6658" s="31" customFormat="1" x14ac:dyDescent="0.2"/>
    <row r="6659" s="31" customFormat="1" x14ac:dyDescent="0.2"/>
    <row r="6660" s="31" customFormat="1" x14ac:dyDescent="0.2"/>
    <row r="6661" s="31" customFormat="1" x14ac:dyDescent="0.2"/>
    <row r="6662" s="31" customFormat="1" x14ac:dyDescent="0.2"/>
    <row r="6663" s="31" customFormat="1" x14ac:dyDescent="0.2"/>
    <row r="6664" s="31" customFormat="1" x14ac:dyDescent="0.2"/>
    <row r="6665" s="31" customFormat="1" x14ac:dyDescent="0.2"/>
    <row r="6666" s="31" customFormat="1" x14ac:dyDescent="0.2"/>
    <row r="6667" s="31" customFormat="1" x14ac:dyDescent="0.2"/>
    <row r="6668" s="31" customFormat="1" x14ac:dyDescent="0.2"/>
    <row r="6669" s="31" customFormat="1" x14ac:dyDescent="0.2"/>
    <row r="6670" s="31" customFormat="1" x14ac:dyDescent="0.2"/>
    <row r="6671" s="31" customFormat="1" x14ac:dyDescent="0.2"/>
    <row r="6672" s="31" customFormat="1" x14ac:dyDescent="0.2"/>
    <row r="6673" s="31" customFormat="1" x14ac:dyDescent="0.2"/>
    <row r="6674" s="31" customFormat="1" x14ac:dyDescent="0.2"/>
    <row r="6675" s="31" customFormat="1" x14ac:dyDescent="0.2"/>
    <row r="6676" s="31" customFormat="1" x14ac:dyDescent="0.2"/>
    <row r="6677" s="31" customFormat="1" x14ac:dyDescent="0.2"/>
    <row r="6678" s="31" customFormat="1" x14ac:dyDescent="0.2"/>
    <row r="6679" s="31" customFormat="1" x14ac:dyDescent="0.2"/>
    <row r="6680" s="31" customFormat="1" x14ac:dyDescent="0.2"/>
    <row r="6681" s="31" customFormat="1" x14ac:dyDescent="0.2"/>
    <row r="6682" s="31" customFormat="1" x14ac:dyDescent="0.2"/>
    <row r="6683" s="31" customFormat="1" x14ac:dyDescent="0.2"/>
    <row r="6684" s="31" customFormat="1" x14ac:dyDescent="0.2"/>
    <row r="6685" s="31" customFormat="1" x14ac:dyDescent="0.2"/>
    <row r="6686" s="31" customFormat="1" x14ac:dyDescent="0.2"/>
    <row r="6687" s="31" customFormat="1" x14ac:dyDescent="0.2"/>
    <row r="6688" s="31" customFormat="1" x14ac:dyDescent="0.2"/>
    <row r="6689" s="31" customFormat="1" x14ac:dyDescent="0.2"/>
    <row r="6690" s="31" customFormat="1" x14ac:dyDescent="0.2"/>
    <row r="6691" s="31" customFormat="1" x14ac:dyDescent="0.2"/>
    <row r="6692" s="31" customFormat="1" x14ac:dyDescent="0.2"/>
    <row r="6693" s="31" customFormat="1" x14ac:dyDescent="0.2"/>
    <row r="6694" s="31" customFormat="1" x14ac:dyDescent="0.2"/>
    <row r="6695" s="31" customFormat="1" x14ac:dyDescent="0.2"/>
    <row r="6696" s="31" customFormat="1" x14ac:dyDescent="0.2"/>
    <row r="6697" s="31" customFormat="1" x14ac:dyDescent="0.2"/>
    <row r="6698" s="31" customFormat="1" x14ac:dyDescent="0.2"/>
    <row r="6699" s="31" customFormat="1" x14ac:dyDescent="0.2"/>
    <row r="6700" s="31" customFormat="1" x14ac:dyDescent="0.2"/>
    <row r="6701" s="31" customFormat="1" x14ac:dyDescent="0.2"/>
    <row r="6702" s="31" customFormat="1" x14ac:dyDescent="0.2"/>
    <row r="6703" s="31" customFormat="1" x14ac:dyDescent="0.2"/>
    <row r="6704" s="31" customFormat="1" x14ac:dyDescent="0.2"/>
    <row r="6705" s="31" customFormat="1" x14ac:dyDescent="0.2"/>
    <row r="6706" s="31" customFormat="1" x14ac:dyDescent="0.2"/>
    <row r="6707" s="31" customFormat="1" x14ac:dyDescent="0.2"/>
    <row r="6708" s="31" customFormat="1" x14ac:dyDescent="0.2"/>
    <row r="6709" s="31" customFormat="1" x14ac:dyDescent="0.2"/>
    <row r="6710" s="31" customFormat="1" x14ac:dyDescent="0.2"/>
    <row r="6711" s="31" customFormat="1" x14ac:dyDescent="0.2"/>
    <row r="6712" s="31" customFormat="1" x14ac:dyDescent="0.2"/>
    <row r="6713" s="31" customFormat="1" x14ac:dyDescent="0.2"/>
    <row r="6714" s="31" customFormat="1" x14ac:dyDescent="0.2"/>
    <row r="6715" s="31" customFormat="1" x14ac:dyDescent="0.2"/>
    <row r="6716" s="31" customFormat="1" x14ac:dyDescent="0.2"/>
    <row r="6717" s="31" customFormat="1" x14ac:dyDescent="0.2"/>
    <row r="6718" s="31" customFormat="1" x14ac:dyDescent="0.2"/>
    <row r="6719" s="31" customFormat="1" x14ac:dyDescent="0.2"/>
    <row r="6720" s="31" customFormat="1" x14ac:dyDescent="0.2"/>
    <row r="6721" s="31" customFormat="1" x14ac:dyDescent="0.2"/>
    <row r="6722" s="31" customFormat="1" x14ac:dyDescent="0.2"/>
    <row r="6723" s="31" customFormat="1" x14ac:dyDescent="0.2"/>
    <row r="6724" s="31" customFormat="1" x14ac:dyDescent="0.2"/>
    <row r="6725" s="31" customFormat="1" x14ac:dyDescent="0.2"/>
    <row r="6726" s="31" customFormat="1" x14ac:dyDescent="0.2"/>
    <row r="6727" s="31" customFormat="1" x14ac:dyDescent="0.2"/>
    <row r="6728" s="31" customFormat="1" x14ac:dyDescent="0.2"/>
    <row r="6729" s="31" customFormat="1" x14ac:dyDescent="0.2"/>
    <row r="6730" s="31" customFormat="1" x14ac:dyDescent="0.2"/>
    <row r="6731" s="31" customFormat="1" x14ac:dyDescent="0.2"/>
    <row r="6732" s="31" customFormat="1" x14ac:dyDescent="0.2"/>
    <row r="6733" s="31" customFormat="1" x14ac:dyDescent="0.2"/>
    <row r="6734" s="31" customFormat="1" x14ac:dyDescent="0.2"/>
    <row r="6735" s="31" customFormat="1" x14ac:dyDescent="0.2"/>
    <row r="6736" s="31" customFormat="1" x14ac:dyDescent="0.2"/>
    <row r="6737" s="31" customFormat="1" x14ac:dyDescent="0.2"/>
    <row r="6738" s="31" customFormat="1" x14ac:dyDescent="0.2"/>
    <row r="6739" s="31" customFormat="1" x14ac:dyDescent="0.2"/>
    <row r="6740" s="31" customFormat="1" x14ac:dyDescent="0.2"/>
    <row r="6741" s="31" customFormat="1" x14ac:dyDescent="0.2"/>
    <row r="6742" s="31" customFormat="1" x14ac:dyDescent="0.2"/>
    <row r="6743" s="31" customFormat="1" x14ac:dyDescent="0.2"/>
    <row r="6744" s="31" customFormat="1" x14ac:dyDescent="0.2"/>
    <row r="6745" s="31" customFormat="1" x14ac:dyDescent="0.2"/>
    <row r="6746" s="31" customFormat="1" x14ac:dyDescent="0.2"/>
    <row r="6747" s="31" customFormat="1" x14ac:dyDescent="0.2"/>
    <row r="6748" s="31" customFormat="1" x14ac:dyDescent="0.2"/>
    <row r="6749" s="31" customFormat="1" x14ac:dyDescent="0.2"/>
    <row r="6750" s="31" customFormat="1" x14ac:dyDescent="0.2"/>
    <row r="6751" s="31" customFormat="1" x14ac:dyDescent="0.2"/>
    <row r="6752" s="31" customFormat="1" x14ac:dyDescent="0.2"/>
    <row r="6753" s="31" customFormat="1" x14ac:dyDescent="0.2"/>
    <row r="6754" s="31" customFormat="1" x14ac:dyDescent="0.2"/>
    <row r="6755" s="31" customFormat="1" x14ac:dyDescent="0.2"/>
    <row r="6756" s="31" customFormat="1" x14ac:dyDescent="0.2"/>
    <row r="6757" s="31" customFormat="1" x14ac:dyDescent="0.2"/>
    <row r="6758" s="31" customFormat="1" x14ac:dyDescent="0.2"/>
    <row r="6759" s="31" customFormat="1" x14ac:dyDescent="0.2"/>
    <row r="6760" s="31" customFormat="1" x14ac:dyDescent="0.2"/>
    <row r="6761" s="31" customFormat="1" x14ac:dyDescent="0.2"/>
    <row r="6762" s="31" customFormat="1" x14ac:dyDescent="0.2"/>
    <row r="6763" s="31" customFormat="1" x14ac:dyDescent="0.2"/>
    <row r="6764" s="31" customFormat="1" x14ac:dyDescent="0.2"/>
    <row r="6765" s="31" customFormat="1" x14ac:dyDescent="0.2"/>
    <row r="6766" s="31" customFormat="1" x14ac:dyDescent="0.2"/>
    <row r="6767" s="31" customFormat="1" x14ac:dyDescent="0.2"/>
    <row r="6768" s="31" customFormat="1" x14ac:dyDescent="0.2"/>
    <row r="6769" s="31" customFormat="1" x14ac:dyDescent="0.2"/>
    <row r="6770" s="31" customFormat="1" x14ac:dyDescent="0.2"/>
    <row r="6771" s="31" customFormat="1" x14ac:dyDescent="0.2"/>
    <row r="6772" s="31" customFormat="1" x14ac:dyDescent="0.2"/>
    <row r="6773" s="31" customFormat="1" x14ac:dyDescent="0.2"/>
    <row r="6774" s="31" customFormat="1" x14ac:dyDescent="0.2"/>
    <row r="6775" s="31" customFormat="1" x14ac:dyDescent="0.2"/>
    <row r="6776" s="31" customFormat="1" x14ac:dyDescent="0.2"/>
    <row r="6777" s="31" customFormat="1" x14ac:dyDescent="0.2"/>
    <row r="6778" s="31" customFormat="1" x14ac:dyDescent="0.2"/>
    <row r="6779" s="31" customFormat="1" x14ac:dyDescent="0.2"/>
    <row r="6780" s="31" customFormat="1" x14ac:dyDescent="0.2"/>
    <row r="6781" s="31" customFormat="1" x14ac:dyDescent="0.2"/>
    <row r="6782" s="31" customFormat="1" x14ac:dyDescent="0.2"/>
    <row r="6783" s="31" customFormat="1" x14ac:dyDescent="0.2"/>
    <row r="6784" s="31" customFormat="1" x14ac:dyDescent="0.2"/>
    <row r="6785" s="31" customFormat="1" x14ac:dyDescent="0.2"/>
    <row r="6786" s="31" customFormat="1" x14ac:dyDescent="0.2"/>
    <row r="6787" s="31" customFormat="1" x14ac:dyDescent="0.2"/>
    <row r="6788" s="31" customFormat="1" x14ac:dyDescent="0.2"/>
    <row r="6789" s="31" customFormat="1" x14ac:dyDescent="0.2"/>
    <row r="6790" s="31" customFormat="1" x14ac:dyDescent="0.2"/>
    <row r="6791" s="31" customFormat="1" x14ac:dyDescent="0.2"/>
    <row r="6792" s="31" customFormat="1" x14ac:dyDescent="0.2"/>
    <row r="6793" s="31" customFormat="1" x14ac:dyDescent="0.2"/>
    <row r="6794" s="31" customFormat="1" x14ac:dyDescent="0.2"/>
    <row r="6795" s="31" customFormat="1" x14ac:dyDescent="0.2"/>
    <row r="6796" s="31" customFormat="1" x14ac:dyDescent="0.2"/>
    <row r="6797" s="31" customFormat="1" x14ac:dyDescent="0.2"/>
    <row r="6798" s="31" customFormat="1" x14ac:dyDescent="0.2"/>
    <row r="6799" s="31" customFormat="1" x14ac:dyDescent="0.2"/>
    <row r="6800" s="31" customFormat="1" x14ac:dyDescent="0.2"/>
    <row r="6801" s="31" customFormat="1" x14ac:dyDescent="0.2"/>
    <row r="6802" s="31" customFormat="1" x14ac:dyDescent="0.2"/>
    <row r="6803" s="31" customFormat="1" x14ac:dyDescent="0.2"/>
    <row r="6804" s="31" customFormat="1" x14ac:dyDescent="0.2"/>
    <row r="6805" s="31" customFormat="1" x14ac:dyDescent="0.2"/>
    <row r="6806" s="31" customFormat="1" x14ac:dyDescent="0.2"/>
    <row r="6807" s="31" customFormat="1" x14ac:dyDescent="0.2"/>
    <row r="6808" s="31" customFormat="1" x14ac:dyDescent="0.2"/>
    <row r="6809" s="31" customFormat="1" x14ac:dyDescent="0.2"/>
    <row r="6810" s="31" customFormat="1" x14ac:dyDescent="0.2"/>
    <row r="6811" s="31" customFormat="1" x14ac:dyDescent="0.2"/>
    <row r="6812" s="31" customFormat="1" x14ac:dyDescent="0.2"/>
    <row r="6813" s="31" customFormat="1" x14ac:dyDescent="0.2"/>
    <row r="6814" s="31" customFormat="1" x14ac:dyDescent="0.2"/>
    <row r="6815" s="31" customFormat="1" x14ac:dyDescent="0.2"/>
    <row r="6816" s="31" customFormat="1" x14ac:dyDescent="0.2"/>
    <row r="6817" s="31" customFormat="1" x14ac:dyDescent="0.2"/>
    <row r="6818" s="31" customFormat="1" x14ac:dyDescent="0.2"/>
    <row r="6819" s="31" customFormat="1" x14ac:dyDescent="0.2"/>
    <row r="6820" s="31" customFormat="1" x14ac:dyDescent="0.2"/>
    <row r="6821" s="31" customFormat="1" x14ac:dyDescent="0.2"/>
    <row r="6822" s="31" customFormat="1" x14ac:dyDescent="0.2"/>
    <row r="6823" s="31" customFormat="1" x14ac:dyDescent="0.2"/>
    <row r="6824" s="31" customFormat="1" x14ac:dyDescent="0.2"/>
    <row r="6825" s="31" customFormat="1" x14ac:dyDescent="0.2"/>
    <row r="6826" s="31" customFormat="1" x14ac:dyDescent="0.2"/>
    <row r="6827" s="31" customFormat="1" x14ac:dyDescent="0.2"/>
    <row r="6828" s="31" customFormat="1" x14ac:dyDescent="0.2"/>
    <row r="6829" s="31" customFormat="1" x14ac:dyDescent="0.2"/>
    <row r="6830" s="31" customFormat="1" x14ac:dyDescent="0.2"/>
    <row r="6831" s="31" customFormat="1" x14ac:dyDescent="0.2"/>
    <row r="6832" s="31" customFormat="1" x14ac:dyDescent="0.2"/>
    <row r="6833" s="31" customFormat="1" x14ac:dyDescent="0.2"/>
    <row r="6834" s="31" customFormat="1" x14ac:dyDescent="0.2"/>
    <row r="6835" s="31" customFormat="1" x14ac:dyDescent="0.2"/>
    <row r="6836" s="31" customFormat="1" x14ac:dyDescent="0.2"/>
    <row r="6837" s="31" customFormat="1" x14ac:dyDescent="0.2"/>
    <row r="6838" s="31" customFormat="1" x14ac:dyDescent="0.2"/>
    <row r="6839" s="31" customFormat="1" x14ac:dyDescent="0.2"/>
    <row r="6840" s="31" customFormat="1" x14ac:dyDescent="0.2"/>
    <row r="6841" s="31" customFormat="1" x14ac:dyDescent="0.2"/>
    <row r="6842" s="31" customFormat="1" x14ac:dyDescent="0.2"/>
    <row r="6843" s="31" customFormat="1" x14ac:dyDescent="0.2"/>
    <row r="6844" s="31" customFormat="1" x14ac:dyDescent="0.2"/>
    <row r="6845" s="31" customFormat="1" x14ac:dyDescent="0.2"/>
    <row r="6846" s="31" customFormat="1" x14ac:dyDescent="0.2"/>
    <row r="6847" s="31" customFormat="1" x14ac:dyDescent="0.2"/>
    <row r="6848" s="31" customFormat="1" x14ac:dyDescent="0.2"/>
    <row r="6849" s="31" customFormat="1" x14ac:dyDescent="0.2"/>
    <row r="6850" s="31" customFormat="1" x14ac:dyDescent="0.2"/>
    <row r="6851" s="31" customFormat="1" x14ac:dyDescent="0.2"/>
    <row r="6852" s="31" customFormat="1" x14ac:dyDescent="0.2"/>
    <row r="6853" s="31" customFormat="1" x14ac:dyDescent="0.2"/>
    <row r="6854" s="31" customFormat="1" x14ac:dyDescent="0.2"/>
    <row r="6855" s="31" customFormat="1" x14ac:dyDescent="0.2"/>
    <row r="6856" s="31" customFormat="1" x14ac:dyDescent="0.2"/>
    <row r="6857" s="31" customFormat="1" x14ac:dyDescent="0.2"/>
    <row r="6858" s="31" customFormat="1" x14ac:dyDescent="0.2"/>
    <row r="6859" s="31" customFormat="1" x14ac:dyDescent="0.2"/>
    <row r="6860" s="31" customFormat="1" x14ac:dyDescent="0.2"/>
    <row r="6861" s="31" customFormat="1" x14ac:dyDescent="0.2"/>
    <row r="6862" s="31" customFormat="1" x14ac:dyDescent="0.2"/>
    <row r="6863" s="31" customFormat="1" x14ac:dyDescent="0.2"/>
    <row r="6864" s="31" customFormat="1" x14ac:dyDescent="0.2"/>
    <row r="6865" s="31" customFormat="1" x14ac:dyDescent="0.2"/>
    <row r="6866" s="31" customFormat="1" x14ac:dyDescent="0.2"/>
    <row r="6867" s="31" customFormat="1" x14ac:dyDescent="0.2"/>
    <row r="6868" s="31" customFormat="1" x14ac:dyDescent="0.2"/>
    <row r="6869" s="31" customFormat="1" x14ac:dyDescent="0.2"/>
    <row r="6870" s="31" customFormat="1" x14ac:dyDescent="0.2"/>
    <row r="6871" s="31" customFormat="1" x14ac:dyDescent="0.2"/>
    <row r="6872" s="31" customFormat="1" x14ac:dyDescent="0.2"/>
    <row r="6873" s="31" customFormat="1" x14ac:dyDescent="0.2"/>
    <row r="6874" s="31" customFormat="1" x14ac:dyDescent="0.2"/>
    <row r="6875" s="31" customFormat="1" x14ac:dyDescent="0.2"/>
    <row r="6876" s="31" customFormat="1" x14ac:dyDescent="0.2"/>
    <row r="6877" s="31" customFormat="1" x14ac:dyDescent="0.2"/>
    <row r="6878" s="31" customFormat="1" x14ac:dyDescent="0.2"/>
    <row r="6879" s="31" customFormat="1" x14ac:dyDescent="0.2"/>
    <row r="6880" s="31" customFormat="1" x14ac:dyDescent="0.2"/>
    <row r="6881" s="31" customFormat="1" x14ac:dyDescent="0.2"/>
    <row r="6882" s="31" customFormat="1" x14ac:dyDescent="0.2"/>
    <row r="6883" s="31" customFormat="1" x14ac:dyDescent="0.2"/>
    <row r="6884" s="31" customFormat="1" x14ac:dyDescent="0.2"/>
    <row r="6885" s="31" customFormat="1" x14ac:dyDescent="0.2"/>
    <row r="6886" s="31" customFormat="1" x14ac:dyDescent="0.2"/>
    <row r="6887" s="31" customFormat="1" x14ac:dyDescent="0.2"/>
    <row r="6888" s="31" customFormat="1" x14ac:dyDescent="0.2"/>
    <row r="6889" s="31" customFormat="1" x14ac:dyDescent="0.2"/>
    <row r="6890" s="31" customFormat="1" x14ac:dyDescent="0.2"/>
    <row r="6891" s="31" customFormat="1" x14ac:dyDescent="0.2"/>
    <row r="6892" s="31" customFormat="1" x14ac:dyDescent="0.2"/>
    <row r="6893" s="31" customFormat="1" x14ac:dyDescent="0.2"/>
    <row r="6894" s="31" customFormat="1" x14ac:dyDescent="0.2"/>
    <row r="6895" s="31" customFormat="1" x14ac:dyDescent="0.2"/>
    <row r="6896" s="31" customFormat="1" x14ac:dyDescent="0.2"/>
    <row r="6897" s="31" customFormat="1" x14ac:dyDescent="0.2"/>
    <row r="6898" s="31" customFormat="1" x14ac:dyDescent="0.2"/>
    <row r="6899" s="31" customFormat="1" x14ac:dyDescent="0.2"/>
    <row r="6900" s="31" customFormat="1" x14ac:dyDescent="0.2"/>
    <row r="6901" s="31" customFormat="1" x14ac:dyDescent="0.2"/>
    <row r="6902" s="31" customFormat="1" x14ac:dyDescent="0.2"/>
    <row r="6903" s="31" customFormat="1" x14ac:dyDescent="0.2"/>
    <row r="6904" s="31" customFormat="1" x14ac:dyDescent="0.2"/>
    <row r="6905" s="31" customFormat="1" x14ac:dyDescent="0.2"/>
    <row r="6906" s="31" customFormat="1" x14ac:dyDescent="0.2"/>
    <row r="6907" s="31" customFormat="1" x14ac:dyDescent="0.2"/>
    <row r="6908" s="31" customFormat="1" x14ac:dyDescent="0.2"/>
    <row r="6909" s="31" customFormat="1" x14ac:dyDescent="0.2"/>
    <row r="6910" s="31" customFormat="1" x14ac:dyDescent="0.2"/>
    <row r="6911" s="31" customFormat="1" x14ac:dyDescent="0.2"/>
    <row r="6912" s="31" customFormat="1" x14ac:dyDescent="0.2"/>
    <row r="6913" s="31" customFormat="1" x14ac:dyDescent="0.2"/>
    <row r="6914" s="31" customFormat="1" x14ac:dyDescent="0.2"/>
    <row r="6915" s="31" customFormat="1" x14ac:dyDescent="0.2"/>
    <row r="6916" s="31" customFormat="1" x14ac:dyDescent="0.2"/>
    <row r="6917" s="31" customFormat="1" x14ac:dyDescent="0.2"/>
    <row r="6918" s="31" customFormat="1" x14ac:dyDescent="0.2"/>
    <row r="6919" s="31" customFormat="1" x14ac:dyDescent="0.2"/>
    <row r="6920" s="31" customFormat="1" x14ac:dyDescent="0.2"/>
    <row r="6921" s="31" customFormat="1" x14ac:dyDescent="0.2"/>
    <row r="6922" s="31" customFormat="1" x14ac:dyDescent="0.2"/>
    <row r="6923" s="31" customFormat="1" x14ac:dyDescent="0.2"/>
    <row r="6924" s="31" customFormat="1" x14ac:dyDescent="0.2"/>
    <row r="6925" s="31" customFormat="1" x14ac:dyDescent="0.2"/>
    <row r="6926" s="31" customFormat="1" x14ac:dyDescent="0.2"/>
    <row r="6927" s="31" customFormat="1" x14ac:dyDescent="0.2"/>
    <row r="6928" s="31" customFormat="1" x14ac:dyDescent="0.2"/>
    <row r="6929" s="31" customFormat="1" x14ac:dyDescent="0.2"/>
    <row r="6930" s="31" customFormat="1" x14ac:dyDescent="0.2"/>
    <row r="6931" s="31" customFormat="1" x14ac:dyDescent="0.2"/>
    <row r="6932" s="31" customFormat="1" x14ac:dyDescent="0.2"/>
    <row r="6933" s="31" customFormat="1" x14ac:dyDescent="0.2"/>
    <row r="6934" s="31" customFormat="1" x14ac:dyDescent="0.2"/>
    <row r="6935" s="31" customFormat="1" x14ac:dyDescent="0.2"/>
    <row r="6936" s="31" customFormat="1" x14ac:dyDescent="0.2"/>
    <row r="6937" s="31" customFormat="1" x14ac:dyDescent="0.2"/>
    <row r="6938" s="31" customFormat="1" x14ac:dyDescent="0.2"/>
    <row r="6939" s="31" customFormat="1" x14ac:dyDescent="0.2"/>
    <row r="6940" s="31" customFormat="1" x14ac:dyDescent="0.2"/>
    <row r="6941" s="31" customFormat="1" x14ac:dyDescent="0.2"/>
    <row r="6942" s="31" customFormat="1" x14ac:dyDescent="0.2"/>
    <row r="6943" s="31" customFormat="1" x14ac:dyDescent="0.2"/>
    <row r="6944" s="31" customFormat="1" x14ac:dyDescent="0.2"/>
    <row r="6945" s="31" customFormat="1" x14ac:dyDescent="0.2"/>
    <row r="6946" s="31" customFormat="1" x14ac:dyDescent="0.2"/>
    <row r="6947" s="31" customFormat="1" x14ac:dyDescent="0.2"/>
    <row r="6948" s="31" customFormat="1" x14ac:dyDescent="0.2"/>
    <row r="6949" s="31" customFormat="1" x14ac:dyDescent="0.2"/>
    <row r="6950" s="31" customFormat="1" x14ac:dyDescent="0.2"/>
    <row r="6951" s="31" customFormat="1" x14ac:dyDescent="0.2"/>
    <row r="6952" s="31" customFormat="1" x14ac:dyDescent="0.2"/>
    <row r="6953" s="31" customFormat="1" x14ac:dyDescent="0.2"/>
    <row r="6954" s="31" customFormat="1" x14ac:dyDescent="0.2"/>
    <row r="6955" s="31" customFormat="1" x14ac:dyDescent="0.2"/>
    <row r="6956" s="31" customFormat="1" x14ac:dyDescent="0.2"/>
    <row r="6957" s="31" customFormat="1" x14ac:dyDescent="0.2"/>
    <row r="6958" s="31" customFormat="1" x14ac:dyDescent="0.2"/>
    <row r="6959" s="31" customFormat="1" x14ac:dyDescent="0.2"/>
    <row r="6960" s="31" customFormat="1" x14ac:dyDescent="0.2"/>
    <row r="6961" s="31" customFormat="1" x14ac:dyDescent="0.2"/>
    <row r="6962" s="31" customFormat="1" x14ac:dyDescent="0.2"/>
    <row r="6963" s="31" customFormat="1" x14ac:dyDescent="0.2"/>
    <row r="6964" s="31" customFormat="1" x14ac:dyDescent="0.2"/>
    <row r="6965" s="31" customFormat="1" x14ac:dyDescent="0.2"/>
    <row r="6966" s="31" customFormat="1" x14ac:dyDescent="0.2"/>
    <row r="6967" s="31" customFormat="1" x14ac:dyDescent="0.2"/>
    <row r="6968" s="31" customFormat="1" x14ac:dyDescent="0.2"/>
    <row r="6969" s="31" customFormat="1" x14ac:dyDescent="0.2"/>
    <row r="6970" s="31" customFormat="1" x14ac:dyDescent="0.2"/>
    <row r="6971" s="31" customFormat="1" x14ac:dyDescent="0.2"/>
    <row r="6972" s="31" customFormat="1" x14ac:dyDescent="0.2"/>
    <row r="6973" s="31" customFormat="1" x14ac:dyDescent="0.2"/>
    <row r="6974" s="31" customFormat="1" x14ac:dyDescent="0.2"/>
    <row r="6975" s="31" customFormat="1" x14ac:dyDescent="0.2"/>
    <row r="6976" s="31" customFormat="1" x14ac:dyDescent="0.2"/>
    <row r="6977" s="31" customFormat="1" x14ac:dyDescent="0.2"/>
    <row r="6978" s="31" customFormat="1" x14ac:dyDescent="0.2"/>
    <row r="6979" s="31" customFormat="1" x14ac:dyDescent="0.2"/>
    <row r="6980" s="31" customFormat="1" x14ac:dyDescent="0.2"/>
    <row r="6981" s="31" customFormat="1" x14ac:dyDescent="0.2"/>
    <row r="6982" s="31" customFormat="1" x14ac:dyDescent="0.2"/>
    <row r="6983" s="31" customFormat="1" x14ac:dyDescent="0.2"/>
    <row r="6984" s="31" customFormat="1" x14ac:dyDescent="0.2"/>
    <row r="6985" s="31" customFormat="1" x14ac:dyDescent="0.2"/>
    <row r="6986" s="31" customFormat="1" x14ac:dyDescent="0.2"/>
    <row r="6987" s="31" customFormat="1" x14ac:dyDescent="0.2"/>
    <row r="6988" s="31" customFormat="1" x14ac:dyDescent="0.2"/>
    <row r="6989" s="31" customFormat="1" x14ac:dyDescent="0.2"/>
    <row r="6990" s="31" customFormat="1" x14ac:dyDescent="0.2"/>
    <row r="6991" s="31" customFormat="1" x14ac:dyDescent="0.2"/>
    <row r="6992" s="31" customFormat="1" x14ac:dyDescent="0.2"/>
    <row r="6993" s="31" customFormat="1" x14ac:dyDescent="0.2"/>
    <row r="6994" s="31" customFormat="1" x14ac:dyDescent="0.2"/>
    <row r="6995" s="31" customFormat="1" x14ac:dyDescent="0.2"/>
    <row r="6996" s="31" customFormat="1" x14ac:dyDescent="0.2"/>
    <row r="6997" s="31" customFormat="1" x14ac:dyDescent="0.2"/>
    <row r="6998" s="31" customFormat="1" x14ac:dyDescent="0.2"/>
    <row r="6999" s="31" customFormat="1" x14ac:dyDescent="0.2"/>
    <row r="7000" s="31" customFormat="1" x14ac:dyDescent="0.2"/>
    <row r="7001" s="31" customFormat="1" x14ac:dyDescent="0.2"/>
    <row r="7002" s="31" customFormat="1" x14ac:dyDescent="0.2"/>
    <row r="7003" s="31" customFormat="1" x14ac:dyDescent="0.2"/>
    <row r="7004" s="31" customFormat="1" x14ac:dyDescent="0.2"/>
    <row r="7005" s="31" customFormat="1" x14ac:dyDescent="0.2"/>
    <row r="7006" s="31" customFormat="1" x14ac:dyDescent="0.2"/>
    <row r="7007" s="31" customFormat="1" x14ac:dyDescent="0.2"/>
    <row r="7008" s="31" customFormat="1" x14ac:dyDescent="0.2"/>
    <row r="7009" s="31" customFormat="1" x14ac:dyDescent="0.2"/>
    <row r="7010" s="31" customFormat="1" x14ac:dyDescent="0.2"/>
    <row r="7011" s="31" customFormat="1" x14ac:dyDescent="0.2"/>
    <row r="7012" s="31" customFormat="1" x14ac:dyDescent="0.2"/>
    <row r="7013" s="31" customFormat="1" x14ac:dyDescent="0.2"/>
    <row r="7014" s="31" customFormat="1" x14ac:dyDescent="0.2"/>
    <row r="7015" s="31" customFormat="1" x14ac:dyDescent="0.2"/>
    <row r="7016" s="31" customFormat="1" x14ac:dyDescent="0.2"/>
    <row r="7017" s="31" customFormat="1" x14ac:dyDescent="0.2"/>
    <row r="7018" s="31" customFormat="1" x14ac:dyDescent="0.2"/>
    <row r="7019" s="31" customFormat="1" x14ac:dyDescent="0.2"/>
    <row r="7020" s="31" customFormat="1" x14ac:dyDescent="0.2"/>
    <row r="7021" s="31" customFormat="1" x14ac:dyDescent="0.2"/>
    <row r="7022" s="31" customFormat="1" x14ac:dyDescent="0.2"/>
    <row r="7023" s="31" customFormat="1" x14ac:dyDescent="0.2"/>
    <row r="7024" s="31" customFormat="1" x14ac:dyDescent="0.2"/>
    <row r="7025" s="31" customFormat="1" x14ac:dyDescent="0.2"/>
    <row r="7026" s="31" customFormat="1" x14ac:dyDescent="0.2"/>
    <row r="7027" s="31" customFormat="1" x14ac:dyDescent="0.2"/>
    <row r="7028" s="31" customFormat="1" x14ac:dyDescent="0.2"/>
    <row r="7029" s="31" customFormat="1" x14ac:dyDescent="0.2"/>
    <row r="7030" s="31" customFormat="1" x14ac:dyDescent="0.2"/>
    <row r="7031" s="31" customFormat="1" x14ac:dyDescent="0.2"/>
    <row r="7032" s="31" customFormat="1" x14ac:dyDescent="0.2"/>
    <row r="7033" s="31" customFormat="1" x14ac:dyDescent="0.2"/>
    <row r="7034" s="31" customFormat="1" x14ac:dyDescent="0.2"/>
    <row r="7035" s="31" customFormat="1" x14ac:dyDescent="0.2"/>
    <row r="7036" s="31" customFormat="1" x14ac:dyDescent="0.2"/>
    <row r="7037" s="31" customFormat="1" x14ac:dyDescent="0.2"/>
    <row r="7038" s="31" customFormat="1" x14ac:dyDescent="0.2"/>
    <row r="7039" s="31" customFormat="1" x14ac:dyDescent="0.2"/>
    <row r="7040" s="31" customFormat="1" x14ac:dyDescent="0.2"/>
    <row r="7041" s="31" customFormat="1" x14ac:dyDescent="0.2"/>
    <row r="7042" s="31" customFormat="1" x14ac:dyDescent="0.2"/>
    <row r="7043" s="31" customFormat="1" x14ac:dyDescent="0.2"/>
    <row r="7044" s="31" customFormat="1" x14ac:dyDescent="0.2"/>
    <row r="7045" s="31" customFormat="1" x14ac:dyDescent="0.2"/>
    <row r="7046" s="31" customFormat="1" x14ac:dyDescent="0.2"/>
    <row r="7047" s="31" customFormat="1" x14ac:dyDescent="0.2"/>
    <row r="7048" s="31" customFormat="1" x14ac:dyDescent="0.2"/>
    <row r="7049" s="31" customFormat="1" x14ac:dyDescent="0.2"/>
    <row r="7050" s="31" customFormat="1" x14ac:dyDescent="0.2"/>
    <row r="7051" s="31" customFormat="1" x14ac:dyDescent="0.2"/>
    <row r="7052" s="31" customFormat="1" x14ac:dyDescent="0.2"/>
    <row r="7053" s="31" customFormat="1" x14ac:dyDescent="0.2"/>
    <row r="7054" s="31" customFormat="1" x14ac:dyDescent="0.2"/>
    <row r="7055" s="31" customFormat="1" x14ac:dyDescent="0.2"/>
    <row r="7056" s="31" customFormat="1" x14ac:dyDescent="0.2"/>
    <row r="7057" s="31" customFormat="1" x14ac:dyDescent="0.2"/>
    <row r="7058" s="31" customFormat="1" x14ac:dyDescent="0.2"/>
    <row r="7059" s="31" customFormat="1" x14ac:dyDescent="0.2"/>
    <row r="7060" s="31" customFormat="1" x14ac:dyDescent="0.2"/>
    <row r="7061" s="31" customFormat="1" x14ac:dyDescent="0.2"/>
    <row r="7062" s="31" customFormat="1" x14ac:dyDescent="0.2"/>
    <row r="7063" s="31" customFormat="1" x14ac:dyDescent="0.2"/>
    <row r="7064" s="31" customFormat="1" x14ac:dyDescent="0.2"/>
    <row r="7065" s="31" customFormat="1" x14ac:dyDescent="0.2"/>
    <row r="7066" s="31" customFormat="1" x14ac:dyDescent="0.2"/>
    <row r="7067" s="31" customFormat="1" x14ac:dyDescent="0.2"/>
    <row r="7068" s="31" customFormat="1" x14ac:dyDescent="0.2"/>
    <row r="7069" s="31" customFormat="1" x14ac:dyDescent="0.2"/>
    <row r="7070" s="31" customFormat="1" x14ac:dyDescent="0.2"/>
    <row r="7071" s="31" customFormat="1" x14ac:dyDescent="0.2"/>
    <row r="7072" s="31" customFormat="1" x14ac:dyDescent="0.2"/>
    <row r="7073" s="31" customFormat="1" x14ac:dyDescent="0.2"/>
    <row r="7074" s="31" customFormat="1" x14ac:dyDescent="0.2"/>
    <row r="7075" s="31" customFormat="1" x14ac:dyDescent="0.2"/>
    <row r="7076" s="31" customFormat="1" x14ac:dyDescent="0.2"/>
    <row r="7077" s="31" customFormat="1" x14ac:dyDescent="0.2"/>
    <row r="7078" s="31" customFormat="1" x14ac:dyDescent="0.2"/>
    <row r="7079" s="31" customFormat="1" x14ac:dyDescent="0.2"/>
    <row r="7080" s="31" customFormat="1" x14ac:dyDescent="0.2"/>
    <row r="7081" s="31" customFormat="1" x14ac:dyDescent="0.2"/>
    <row r="7082" s="31" customFormat="1" x14ac:dyDescent="0.2"/>
    <row r="7083" s="31" customFormat="1" x14ac:dyDescent="0.2"/>
    <row r="7084" s="31" customFormat="1" x14ac:dyDescent="0.2"/>
    <row r="7085" s="31" customFormat="1" x14ac:dyDescent="0.2"/>
    <row r="7086" s="31" customFormat="1" x14ac:dyDescent="0.2"/>
    <row r="7087" s="31" customFormat="1" x14ac:dyDescent="0.2"/>
    <row r="7088" s="31" customFormat="1" x14ac:dyDescent="0.2"/>
    <row r="7089" s="31" customFormat="1" x14ac:dyDescent="0.2"/>
    <row r="7090" s="31" customFormat="1" x14ac:dyDescent="0.2"/>
    <row r="7091" s="31" customFormat="1" x14ac:dyDescent="0.2"/>
    <row r="7092" s="31" customFormat="1" x14ac:dyDescent="0.2"/>
    <row r="7093" s="31" customFormat="1" x14ac:dyDescent="0.2"/>
    <row r="7094" s="31" customFormat="1" x14ac:dyDescent="0.2"/>
    <row r="7095" s="31" customFormat="1" x14ac:dyDescent="0.2"/>
    <row r="7096" s="31" customFormat="1" x14ac:dyDescent="0.2"/>
    <row r="7097" s="31" customFormat="1" x14ac:dyDescent="0.2"/>
    <row r="7098" s="31" customFormat="1" x14ac:dyDescent="0.2"/>
    <row r="7099" s="31" customFormat="1" x14ac:dyDescent="0.2"/>
    <row r="7100" s="31" customFormat="1" x14ac:dyDescent="0.2"/>
    <row r="7101" s="31" customFormat="1" x14ac:dyDescent="0.2"/>
    <row r="7102" s="31" customFormat="1" x14ac:dyDescent="0.2"/>
    <row r="7103" s="31" customFormat="1" x14ac:dyDescent="0.2"/>
    <row r="7104" s="31" customFormat="1" x14ac:dyDescent="0.2"/>
    <row r="7105" s="31" customFormat="1" x14ac:dyDescent="0.2"/>
    <row r="7106" s="31" customFormat="1" x14ac:dyDescent="0.2"/>
    <row r="7107" s="31" customFormat="1" x14ac:dyDescent="0.2"/>
    <row r="7108" s="31" customFormat="1" x14ac:dyDescent="0.2"/>
    <row r="7109" s="31" customFormat="1" x14ac:dyDescent="0.2"/>
    <row r="7110" s="31" customFormat="1" x14ac:dyDescent="0.2"/>
    <row r="7111" s="31" customFormat="1" x14ac:dyDescent="0.2"/>
    <row r="7112" s="31" customFormat="1" x14ac:dyDescent="0.2"/>
    <row r="7113" s="31" customFormat="1" x14ac:dyDescent="0.2"/>
    <row r="7114" s="31" customFormat="1" x14ac:dyDescent="0.2"/>
    <row r="7115" s="31" customFormat="1" x14ac:dyDescent="0.2"/>
    <row r="7116" s="31" customFormat="1" x14ac:dyDescent="0.2"/>
    <row r="7117" s="31" customFormat="1" x14ac:dyDescent="0.2"/>
    <row r="7118" s="31" customFormat="1" x14ac:dyDescent="0.2"/>
    <row r="7119" s="31" customFormat="1" x14ac:dyDescent="0.2"/>
    <row r="7120" s="31" customFormat="1" x14ac:dyDescent="0.2"/>
    <row r="7121" s="31" customFormat="1" x14ac:dyDescent="0.2"/>
    <row r="7122" s="31" customFormat="1" x14ac:dyDescent="0.2"/>
    <row r="7123" s="31" customFormat="1" x14ac:dyDescent="0.2"/>
    <row r="7124" s="31" customFormat="1" x14ac:dyDescent="0.2"/>
    <row r="7125" s="31" customFormat="1" x14ac:dyDescent="0.2"/>
    <row r="7126" s="31" customFormat="1" x14ac:dyDescent="0.2"/>
    <row r="7127" s="31" customFormat="1" x14ac:dyDescent="0.2"/>
    <row r="7128" s="31" customFormat="1" x14ac:dyDescent="0.2"/>
    <row r="7129" s="31" customFormat="1" x14ac:dyDescent="0.2"/>
    <row r="7130" s="31" customFormat="1" x14ac:dyDescent="0.2"/>
    <row r="7131" s="31" customFormat="1" x14ac:dyDescent="0.2"/>
    <row r="7132" s="31" customFormat="1" x14ac:dyDescent="0.2"/>
    <row r="7133" s="31" customFormat="1" x14ac:dyDescent="0.2"/>
    <row r="7134" s="31" customFormat="1" x14ac:dyDescent="0.2"/>
    <row r="7135" s="31" customFormat="1" x14ac:dyDescent="0.2"/>
    <row r="7136" s="31" customFormat="1" x14ac:dyDescent="0.2"/>
    <row r="7137" s="31" customFormat="1" x14ac:dyDescent="0.2"/>
    <row r="7138" s="31" customFormat="1" x14ac:dyDescent="0.2"/>
    <row r="7139" s="31" customFormat="1" x14ac:dyDescent="0.2"/>
    <row r="7140" s="31" customFormat="1" x14ac:dyDescent="0.2"/>
    <row r="7141" s="31" customFormat="1" x14ac:dyDescent="0.2"/>
    <row r="7142" s="31" customFormat="1" x14ac:dyDescent="0.2"/>
    <row r="7143" s="31" customFormat="1" x14ac:dyDescent="0.2"/>
    <row r="7144" s="31" customFormat="1" x14ac:dyDescent="0.2"/>
    <row r="7145" s="31" customFormat="1" x14ac:dyDescent="0.2"/>
    <row r="7146" s="31" customFormat="1" x14ac:dyDescent="0.2"/>
    <row r="7147" s="31" customFormat="1" x14ac:dyDescent="0.2"/>
    <row r="7148" s="31" customFormat="1" x14ac:dyDescent="0.2"/>
    <row r="7149" s="31" customFormat="1" x14ac:dyDescent="0.2"/>
    <row r="7150" s="31" customFormat="1" x14ac:dyDescent="0.2"/>
    <row r="7151" s="31" customFormat="1" x14ac:dyDescent="0.2"/>
    <row r="7152" s="31" customFormat="1" x14ac:dyDescent="0.2"/>
    <row r="7153" s="31" customFormat="1" x14ac:dyDescent="0.2"/>
    <row r="7154" s="31" customFormat="1" x14ac:dyDescent="0.2"/>
    <row r="7155" s="31" customFormat="1" x14ac:dyDescent="0.2"/>
    <row r="7156" s="31" customFormat="1" x14ac:dyDescent="0.2"/>
    <row r="7157" s="31" customFormat="1" x14ac:dyDescent="0.2"/>
    <row r="7158" s="31" customFormat="1" x14ac:dyDescent="0.2"/>
    <row r="7159" s="31" customFormat="1" x14ac:dyDescent="0.2"/>
    <row r="7160" s="31" customFormat="1" x14ac:dyDescent="0.2"/>
    <row r="7161" s="31" customFormat="1" x14ac:dyDescent="0.2"/>
    <row r="7162" s="31" customFormat="1" x14ac:dyDescent="0.2"/>
    <row r="7163" s="31" customFormat="1" x14ac:dyDescent="0.2"/>
    <row r="7164" s="31" customFormat="1" x14ac:dyDescent="0.2"/>
    <row r="7165" s="31" customFormat="1" x14ac:dyDescent="0.2"/>
    <row r="7166" s="31" customFormat="1" x14ac:dyDescent="0.2"/>
    <row r="7167" s="31" customFormat="1" x14ac:dyDescent="0.2"/>
    <row r="7168" s="31" customFormat="1" x14ac:dyDescent="0.2"/>
    <row r="7169" s="31" customFormat="1" x14ac:dyDescent="0.2"/>
    <row r="7170" s="31" customFormat="1" x14ac:dyDescent="0.2"/>
    <row r="7171" s="31" customFormat="1" x14ac:dyDescent="0.2"/>
    <row r="7172" s="31" customFormat="1" x14ac:dyDescent="0.2"/>
    <row r="7173" s="31" customFormat="1" x14ac:dyDescent="0.2"/>
    <row r="7174" s="31" customFormat="1" x14ac:dyDescent="0.2"/>
    <row r="7175" s="31" customFormat="1" x14ac:dyDescent="0.2"/>
    <row r="7176" s="31" customFormat="1" x14ac:dyDescent="0.2"/>
    <row r="7177" s="31" customFormat="1" x14ac:dyDescent="0.2"/>
    <row r="7178" s="31" customFormat="1" x14ac:dyDescent="0.2"/>
    <row r="7179" s="31" customFormat="1" x14ac:dyDescent="0.2"/>
    <row r="7180" s="31" customFormat="1" x14ac:dyDescent="0.2"/>
    <row r="7181" s="31" customFormat="1" x14ac:dyDescent="0.2"/>
    <row r="7182" s="31" customFormat="1" x14ac:dyDescent="0.2"/>
    <row r="7183" s="31" customFormat="1" x14ac:dyDescent="0.2"/>
    <row r="7184" s="31" customFormat="1" x14ac:dyDescent="0.2"/>
    <row r="7185" s="31" customFormat="1" x14ac:dyDescent="0.2"/>
    <row r="7186" s="31" customFormat="1" x14ac:dyDescent="0.2"/>
    <row r="7187" s="31" customFormat="1" x14ac:dyDescent="0.2"/>
    <row r="7188" s="31" customFormat="1" x14ac:dyDescent="0.2"/>
    <row r="7189" s="31" customFormat="1" x14ac:dyDescent="0.2"/>
    <row r="7190" s="31" customFormat="1" x14ac:dyDescent="0.2"/>
    <row r="7191" s="31" customFormat="1" x14ac:dyDescent="0.2"/>
    <row r="7192" s="31" customFormat="1" x14ac:dyDescent="0.2"/>
    <row r="7193" s="31" customFormat="1" x14ac:dyDescent="0.2"/>
    <row r="7194" s="31" customFormat="1" x14ac:dyDescent="0.2"/>
    <row r="7195" s="31" customFormat="1" x14ac:dyDescent="0.2"/>
    <row r="7196" s="31" customFormat="1" x14ac:dyDescent="0.2"/>
    <row r="7197" s="31" customFormat="1" x14ac:dyDescent="0.2"/>
    <row r="7198" s="31" customFormat="1" x14ac:dyDescent="0.2"/>
    <row r="7199" s="31" customFormat="1" x14ac:dyDescent="0.2"/>
    <row r="7200" s="31" customFormat="1" x14ac:dyDescent="0.2"/>
    <row r="7201" s="31" customFormat="1" x14ac:dyDescent="0.2"/>
    <row r="7202" s="31" customFormat="1" x14ac:dyDescent="0.2"/>
    <row r="7203" s="31" customFormat="1" x14ac:dyDescent="0.2"/>
    <row r="7204" s="31" customFormat="1" x14ac:dyDescent="0.2"/>
    <row r="7205" s="31" customFormat="1" x14ac:dyDescent="0.2"/>
    <row r="7206" s="31" customFormat="1" x14ac:dyDescent="0.2"/>
    <row r="7207" s="31" customFormat="1" x14ac:dyDescent="0.2"/>
    <row r="7208" s="31" customFormat="1" x14ac:dyDescent="0.2"/>
    <row r="7209" s="31" customFormat="1" x14ac:dyDescent="0.2"/>
    <row r="7210" s="31" customFormat="1" x14ac:dyDescent="0.2"/>
    <row r="7211" s="31" customFormat="1" x14ac:dyDescent="0.2"/>
    <row r="7212" s="31" customFormat="1" x14ac:dyDescent="0.2"/>
    <row r="7213" s="31" customFormat="1" x14ac:dyDescent="0.2"/>
    <row r="7214" s="31" customFormat="1" x14ac:dyDescent="0.2"/>
    <row r="7215" s="31" customFormat="1" x14ac:dyDescent="0.2"/>
    <row r="7216" s="31" customFormat="1" x14ac:dyDescent="0.2"/>
    <row r="7217" s="31" customFormat="1" x14ac:dyDescent="0.2"/>
    <row r="7218" s="31" customFormat="1" x14ac:dyDescent="0.2"/>
    <row r="7219" s="31" customFormat="1" x14ac:dyDescent="0.2"/>
    <row r="7220" s="31" customFormat="1" x14ac:dyDescent="0.2"/>
    <row r="7221" s="31" customFormat="1" x14ac:dyDescent="0.2"/>
    <row r="7222" s="31" customFormat="1" x14ac:dyDescent="0.2"/>
    <row r="7223" s="31" customFormat="1" x14ac:dyDescent="0.2"/>
    <row r="7224" s="31" customFormat="1" x14ac:dyDescent="0.2"/>
    <row r="7225" s="31" customFormat="1" x14ac:dyDescent="0.2"/>
    <row r="7226" s="31" customFormat="1" x14ac:dyDescent="0.2"/>
    <row r="7227" s="31" customFormat="1" x14ac:dyDescent="0.2"/>
    <row r="7228" s="31" customFormat="1" x14ac:dyDescent="0.2"/>
    <row r="7229" s="31" customFormat="1" x14ac:dyDescent="0.2"/>
    <row r="7230" s="31" customFormat="1" x14ac:dyDescent="0.2"/>
    <row r="7231" s="31" customFormat="1" x14ac:dyDescent="0.2"/>
    <row r="7232" s="31" customFormat="1" x14ac:dyDescent="0.2"/>
    <row r="7233" s="31" customFormat="1" x14ac:dyDescent="0.2"/>
    <row r="7234" s="31" customFormat="1" x14ac:dyDescent="0.2"/>
    <row r="7235" s="31" customFormat="1" x14ac:dyDescent="0.2"/>
    <row r="7236" s="31" customFormat="1" x14ac:dyDescent="0.2"/>
    <row r="7237" s="31" customFormat="1" x14ac:dyDescent="0.2"/>
    <row r="7238" s="31" customFormat="1" x14ac:dyDescent="0.2"/>
    <row r="7239" s="31" customFormat="1" x14ac:dyDescent="0.2"/>
    <row r="7240" s="31" customFormat="1" x14ac:dyDescent="0.2"/>
    <row r="7241" s="31" customFormat="1" x14ac:dyDescent="0.2"/>
    <row r="7242" s="31" customFormat="1" x14ac:dyDescent="0.2"/>
    <row r="7243" s="31" customFormat="1" x14ac:dyDescent="0.2"/>
    <row r="7244" s="31" customFormat="1" x14ac:dyDescent="0.2"/>
    <row r="7245" s="31" customFormat="1" x14ac:dyDescent="0.2"/>
    <row r="7246" s="31" customFormat="1" x14ac:dyDescent="0.2"/>
    <row r="7247" s="31" customFormat="1" x14ac:dyDescent="0.2"/>
    <row r="7248" s="31" customFormat="1" x14ac:dyDescent="0.2"/>
    <row r="7249" s="31" customFormat="1" x14ac:dyDescent="0.2"/>
    <row r="7250" s="31" customFormat="1" x14ac:dyDescent="0.2"/>
    <row r="7251" s="31" customFormat="1" x14ac:dyDescent="0.2"/>
    <row r="7252" s="31" customFormat="1" x14ac:dyDescent="0.2"/>
    <row r="7253" s="31" customFormat="1" x14ac:dyDescent="0.2"/>
    <row r="7254" s="31" customFormat="1" x14ac:dyDescent="0.2"/>
    <row r="7255" s="31" customFormat="1" x14ac:dyDescent="0.2"/>
    <row r="7256" s="31" customFormat="1" x14ac:dyDescent="0.2"/>
    <row r="7257" s="31" customFormat="1" x14ac:dyDescent="0.2"/>
    <row r="7258" s="31" customFormat="1" x14ac:dyDescent="0.2"/>
    <row r="7259" s="31" customFormat="1" x14ac:dyDescent="0.2"/>
    <row r="7260" s="31" customFormat="1" x14ac:dyDescent="0.2"/>
    <row r="7261" s="31" customFormat="1" x14ac:dyDescent="0.2"/>
    <row r="7262" s="31" customFormat="1" x14ac:dyDescent="0.2"/>
    <row r="7263" s="31" customFormat="1" x14ac:dyDescent="0.2"/>
    <row r="7264" s="31" customFormat="1" x14ac:dyDescent="0.2"/>
    <row r="7265" s="31" customFormat="1" x14ac:dyDescent="0.2"/>
    <row r="7266" s="31" customFormat="1" x14ac:dyDescent="0.2"/>
    <row r="7267" s="31" customFormat="1" x14ac:dyDescent="0.2"/>
    <row r="7268" s="31" customFormat="1" x14ac:dyDescent="0.2"/>
    <row r="7269" s="31" customFormat="1" x14ac:dyDescent="0.2"/>
    <row r="7270" s="31" customFormat="1" x14ac:dyDescent="0.2"/>
    <row r="7271" s="31" customFormat="1" x14ac:dyDescent="0.2"/>
    <row r="7272" s="31" customFormat="1" x14ac:dyDescent="0.2"/>
    <row r="7273" s="31" customFormat="1" x14ac:dyDescent="0.2"/>
    <row r="7274" s="31" customFormat="1" x14ac:dyDescent="0.2"/>
    <row r="7275" s="31" customFormat="1" x14ac:dyDescent="0.2"/>
    <row r="7276" s="31" customFormat="1" x14ac:dyDescent="0.2"/>
    <row r="7277" s="31" customFormat="1" x14ac:dyDescent="0.2"/>
    <row r="7278" s="31" customFormat="1" x14ac:dyDescent="0.2"/>
    <row r="7279" s="31" customFormat="1" x14ac:dyDescent="0.2"/>
    <row r="7280" s="31" customFormat="1" x14ac:dyDescent="0.2"/>
    <row r="7281" s="31" customFormat="1" x14ac:dyDescent="0.2"/>
    <row r="7282" s="31" customFormat="1" x14ac:dyDescent="0.2"/>
    <row r="7283" s="31" customFormat="1" x14ac:dyDescent="0.2"/>
    <row r="7284" s="31" customFormat="1" x14ac:dyDescent="0.2"/>
    <row r="7285" s="31" customFormat="1" x14ac:dyDescent="0.2"/>
    <row r="7286" s="31" customFormat="1" x14ac:dyDescent="0.2"/>
    <row r="7287" s="31" customFormat="1" x14ac:dyDescent="0.2"/>
    <row r="7288" s="31" customFormat="1" x14ac:dyDescent="0.2"/>
    <row r="7289" s="31" customFormat="1" x14ac:dyDescent="0.2"/>
    <row r="7290" s="31" customFormat="1" x14ac:dyDescent="0.2"/>
    <row r="7291" s="31" customFormat="1" x14ac:dyDescent="0.2"/>
    <row r="7292" s="31" customFormat="1" x14ac:dyDescent="0.2"/>
    <row r="7293" s="31" customFormat="1" x14ac:dyDescent="0.2"/>
    <row r="7294" s="31" customFormat="1" x14ac:dyDescent="0.2"/>
    <row r="7295" s="31" customFormat="1" x14ac:dyDescent="0.2"/>
    <row r="7296" s="31" customFormat="1" x14ac:dyDescent="0.2"/>
    <row r="7297" s="31" customFormat="1" x14ac:dyDescent="0.2"/>
    <row r="7298" s="31" customFormat="1" x14ac:dyDescent="0.2"/>
    <row r="7299" s="31" customFormat="1" x14ac:dyDescent="0.2"/>
    <row r="7300" s="31" customFormat="1" x14ac:dyDescent="0.2"/>
    <row r="7301" s="31" customFormat="1" x14ac:dyDescent="0.2"/>
    <row r="7302" s="31" customFormat="1" x14ac:dyDescent="0.2"/>
    <row r="7303" s="31" customFormat="1" x14ac:dyDescent="0.2"/>
    <row r="7304" s="31" customFormat="1" x14ac:dyDescent="0.2"/>
    <row r="7305" s="31" customFormat="1" x14ac:dyDescent="0.2"/>
    <row r="7306" s="31" customFormat="1" x14ac:dyDescent="0.2"/>
    <row r="7307" s="31" customFormat="1" x14ac:dyDescent="0.2"/>
    <row r="7308" s="31" customFormat="1" x14ac:dyDescent="0.2"/>
    <row r="7309" s="31" customFormat="1" x14ac:dyDescent="0.2"/>
    <row r="7310" s="31" customFormat="1" x14ac:dyDescent="0.2"/>
    <row r="7311" s="31" customFormat="1" x14ac:dyDescent="0.2"/>
    <row r="7312" s="31" customFormat="1" x14ac:dyDescent="0.2"/>
    <row r="7313" s="31" customFormat="1" x14ac:dyDescent="0.2"/>
    <row r="7314" s="31" customFormat="1" x14ac:dyDescent="0.2"/>
    <row r="7315" s="31" customFormat="1" x14ac:dyDescent="0.2"/>
    <row r="7316" s="31" customFormat="1" x14ac:dyDescent="0.2"/>
    <row r="7317" s="31" customFormat="1" x14ac:dyDescent="0.2"/>
    <row r="7318" s="31" customFormat="1" x14ac:dyDescent="0.2"/>
    <row r="7319" s="31" customFormat="1" x14ac:dyDescent="0.2"/>
    <row r="7320" s="31" customFormat="1" x14ac:dyDescent="0.2"/>
    <row r="7321" s="31" customFormat="1" x14ac:dyDescent="0.2"/>
    <row r="7322" s="31" customFormat="1" x14ac:dyDescent="0.2"/>
    <row r="7323" s="31" customFormat="1" x14ac:dyDescent="0.2"/>
    <row r="7324" s="31" customFormat="1" x14ac:dyDescent="0.2"/>
    <row r="7325" s="31" customFormat="1" x14ac:dyDescent="0.2"/>
    <row r="7326" s="31" customFormat="1" x14ac:dyDescent="0.2"/>
    <row r="7327" s="31" customFormat="1" x14ac:dyDescent="0.2"/>
    <row r="7328" s="31" customFormat="1" x14ac:dyDescent="0.2"/>
    <row r="7329" s="31" customFormat="1" x14ac:dyDescent="0.2"/>
    <row r="7330" s="31" customFormat="1" x14ac:dyDescent="0.2"/>
    <row r="7331" s="31" customFormat="1" x14ac:dyDescent="0.2"/>
    <row r="7332" s="31" customFormat="1" x14ac:dyDescent="0.2"/>
    <row r="7333" s="31" customFormat="1" x14ac:dyDescent="0.2"/>
    <row r="7334" s="31" customFormat="1" x14ac:dyDescent="0.2"/>
    <row r="7335" s="31" customFormat="1" x14ac:dyDescent="0.2"/>
    <row r="7336" s="31" customFormat="1" x14ac:dyDescent="0.2"/>
    <row r="7337" s="31" customFormat="1" x14ac:dyDescent="0.2"/>
    <row r="7338" s="31" customFormat="1" x14ac:dyDescent="0.2"/>
    <row r="7339" s="31" customFormat="1" x14ac:dyDescent="0.2"/>
    <row r="7340" s="31" customFormat="1" x14ac:dyDescent="0.2"/>
    <row r="7341" s="31" customFormat="1" x14ac:dyDescent="0.2"/>
    <row r="7342" s="31" customFormat="1" x14ac:dyDescent="0.2"/>
    <row r="7343" s="31" customFormat="1" x14ac:dyDescent="0.2"/>
    <row r="7344" s="31" customFormat="1" x14ac:dyDescent="0.2"/>
    <row r="7345" s="31" customFormat="1" x14ac:dyDescent="0.2"/>
    <row r="7346" s="31" customFormat="1" x14ac:dyDescent="0.2"/>
    <row r="7347" s="31" customFormat="1" x14ac:dyDescent="0.2"/>
    <row r="7348" s="31" customFormat="1" x14ac:dyDescent="0.2"/>
    <row r="7349" s="31" customFormat="1" x14ac:dyDescent="0.2"/>
    <row r="7350" s="31" customFormat="1" x14ac:dyDescent="0.2"/>
    <row r="7351" s="31" customFormat="1" x14ac:dyDescent="0.2"/>
    <row r="7352" s="31" customFormat="1" x14ac:dyDescent="0.2"/>
    <row r="7353" s="31" customFormat="1" x14ac:dyDescent="0.2"/>
    <row r="7354" s="31" customFormat="1" x14ac:dyDescent="0.2"/>
    <row r="7355" s="31" customFormat="1" x14ac:dyDescent="0.2"/>
    <row r="7356" s="31" customFormat="1" x14ac:dyDescent="0.2"/>
    <row r="7357" s="31" customFormat="1" x14ac:dyDescent="0.2"/>
    <row r="7358" s="31" customFormat="1" x14ac:dyDescent="0.2"/>
    <row r="7359" s="31" customFormat="1" x14ac:dyDescent="0.2"/>
    <row r="7360" s="31" customFormat="1" x14ac:dyDescent="0.2"/>
    <row r="7361" s="31" customFormat="1" x14ac:dyDescent="0.2"/>
    <row r="7362" s="31" customFormat="1" x14ac:dyDescent="0.2"/>
    <row r="7363" s="31" customFormat="1" x14ac:dyDescent="0.2"/>
    <row r="7364" s="31" customFormat="1" x14ac:dyDescent="0.2"/>
    <row r="7365" s="31" customFormat="1" x14ac:dyDescent="0.2"/>
    <row r="7366" s="31" customFormat="1" x14ac:dyDescent="0.2"/>
    <row r="7367" s="31" customFormat="1" x14ac:dyDescent="0.2"/>
    <row r="7368" s="31" customFormat="1" x14ac:dyDescent="0.2"/>
    <row r="7369" s="31" customFormat="1" x14ac:dyDescent="0.2"/>
    <row r="7370" s="31" customFormat="1" x14ac:dyDescent="0.2"/>
    <row r="7371" s="31" customFormat="1" x14ac:dyDescent="0.2"/>
    <row r="7372" s="31" customFormat="1" x14ac:dyDescent="0.2"/>
    <row r="7373" s="31" customFormat="1" x14ac:dyDescent="0.2"/>
    <row r="7374" s="31" customFormat="1" x14ac:dyDescent="0.2"/>
    <row r="7375" s="31" customFormat="1" x14ac:dyDescent="0.2"/>
    <row r="7376" s="31" customFormat="1" x14ac:dyDescent="0.2"/>
    <row r="7377" s="31" customFormat="1" x14ac:dyDescent="0.2"/>
    <row r="7378" s="31" customFormat="1" x14ac:dyDescent="0.2"/>
    <row r="7379" s="31" customFormat="1" x14ac:dyDescent="0.2"/>
    <row r="7380" s="31" customFormat="1" x14ac:dyDescent="0.2"/>
    <row r="7381" s="31" customFormat="1" x14ac:dyDescent="0.2"/>
    <row r="7382" s="31" customFormat="1" x14ac:dyDescent="0.2"/>
    <row r="7383" s="31" customFormat="1" x14ac:dyDescent="0.2"/>
    <row r="7384" s="31" customFormat="1" x14ac:dyDescent="0.2"/>
    <row r="7385" s="31" customFormat="1" x14ac:dyDescent="0.2"/>
    <row r="7386" s="31" customFormat="1" x14ac:dyDescent="0.2"/>
    <row r="7387" s="31" customFormat="1" x14ac:dyDescent="0.2"/>
    <row r="7388" s="31" customFormat="1" x14ac:dyDescent="0.2"/>
    <row r="7389" s="31" customFormat="1" x14ac:dyDescent="0.2"/>
    <row r="7390" s="31" customFormat="1" x14ac:dyDescent="0.2"/>
    <row r="7391" s="31" customFormat="1" x14ac:dyDescent="0.2"/>
    <row r="7392" s="31" customFormat="1" x14ac:dyDescent="0.2"/>
    <row r="7393" s="31" customFormat="1" x14ac:dyDescent="0.2"/>
    <row r="7394" s="31" customFormat="1" x14ac:dyDescent="0.2"/>
    <row r="7395" s="31" customFormat="1" x14ac:dyDescent="0.2"/>
    <row r="7396" s="31" customFormat="1" x14ac:dyDescent="0.2"/>
    <row r="7397" s="31" customFormat="1" x14ac:dyDescent="0.2"/>
    <row r="7398" s="31" customFormat="1" x14ac:dyDescent="0.2"/>
    <row r="7399" s="31" customFormat="1" x14ac:dyDescent="0.2"/>
    <row r="7400" s="31" customFormat="1" x14ac:dyDescent="0.2"/>
    <row r="7401" s="31" customFormat="1" x14ac:dyDescent="0.2"/>
    <row r="7402" s="31" customFormat="1" x14ac:dyDescent="0.2"/>
    <row r="7403" s="31" customFormat="1" x14ac:dyDescent="0.2"/>
    <row r="7404" s="31" customFormat="1" x14ac:dyDescent="0.2"/>
    <row r="7405" s="31" customFormat="1" x14ac:dyDescent="0.2"/>
    <row r="7406" s="31" customFormat="1" x14ac:dyDescent="0.2"/>
    <row r="7407" s="31" customFormat="1" x14ac:dyDescent="0.2"/>
    <row r="7408" s="31" customFormat="1" x14ac:dyDescent="0.2"/>
    <row r="7409" s="31" customFormat="1" x14ac:dyDescent="0.2"/>
    <row r="7410" s="31" customFormat="1" x14ac:dyDescent="0.2"/>
    <row r="7411" s="31" customFormat="1" x14ac:dyDescent="0.2"/>
    <row r="7412" s="31" customFormat="1" x14ac:dyDescent="0.2"/>
    <row r="7413" s="31" customFormat="1" x14ac:dyDescent="0.2"/>
    <row r="7414" s="31" customFormat="1" x14ac:dyDescent="0.2"/>
    <row r="7415" s="31" customFormat="1" x14ac:dyDescent="0.2"/>
    <row r="7416" s="31" customFormat="1" x14ac:dyDescent="0.2"/>
    <row r="7417" s="31" customFormat="1" x14ac:dyDescent="0.2"/>
    <row r="7418" s="31" customFormat="1" x14ac:dyDescent="0.2"/>
    <row r="7419" s="31" customFormat="1" x14ac:dyDescent="0.2"/>
    <row r="7420" s="31" customFormat="1" x14ac:dyDescent="0.2"/>
    <row r="7421" s="31" customFormat="1" x14ac:dyDescent="0.2"/>
    <row r="7422" s="31" customFormat="1" x14ac:dyDescent="0.2"/>
    <row r="7423" s="31" customFormat="1" x14ac:dyDescent="0.2"/>
    <row r="7424" s="31" customFormat="1" x14ac:dyDescent="0.2"/>
    <row r="7425" s="31" customFormat="1" x14ac:dyDescent="0.2"/>
    <row r="7426" s="31" customFormat="1" x14ac:dyDescent="0.2"/>
    <row r="7427" s="31" customFormat="1" x14ac:dyDescent="0.2"/>
    <row r="7428" s="31" customFormat="1" x14ac:dyDescent="0.2"/>
    <row r="7429" s="31" customFormat="1" x14ac:dyDescent="0.2"/>
    <row r="7430" s="31" customFormat="1" x14ac:dyDescent="0.2"/>
    <row r="7431" s="31" customFormat="1" x14ac:dyDescent="0.2"/>
    <row r="7432" s="31" customFormat="1" x14ac:dyDescent="0.2"/>
    <row r="7433" s="31" customFormat="1" x14ac:dyDescent="0.2"/>
    <row r="7434" s="31" customFormat="1" x14ac:dyDescent="0.2"/>
    <row r="7435" s="31" customFormat="1" x14ac:dyDescent="0.2"/>
    <row r="7436" s="31" customFormat="1" x14ac:dyDescent="0.2"/>
    <row r="7437" s="31" customFormat="1" x14ac:dyDescent="0.2"/>
    <row r="7438" s="31" customFormat="1" x14ac:dyDescent="0.2"/>
    <row r="7439" s="31" customFormat="1" x14ac:dyDescent="0.2"/>
    <row r="7440" s="31" customFormat="1" x14ac:dyDescent="0.2"/>
    <row r="7441" s="31" customFormat="1" x14ac:dyDescent="0.2"/>
    <row r="7442" s="31" customFormat="1" x14ac:dyDescent="0.2"/>
    <row r="7443" s="31" customFormat="1" x14ac:dyDescent="0.2"/>
    <row r="7444" s="31" customFormat="1" x14ac:dyDescent="0.2"/>
    <row r="7445" s="31" customFormat="1" x14ac:dyDescent="0.2"/>
    <row r="7446" s="31" customFormat="1" x14ac:dyDescent="0.2"/>
    <row r="7447" s="31" customFormat="1" x14ac:dyDescent="0.2"/>
    <row r="7448" s="31" customFormat="1" x14ac:dyDescent="0.2"/>
    <row r="7449" s="31" customFormat="1" x14ac:dyDescent="0.2"/>
    <row r="7450" s="31" customFormat="1" x14ac:dyDescent="0.2"/>
    <row r="7451" s="31" customFormat="1" x14ac:dyDescent="0.2"/>
    <row r="7452" s="31" customFormat="1" x14ac:dyDescent="0.2"/>
    <row r="7453" s="31" customFormat="1" x14ac:dyDescent="0.2"/>
    <row r="7454" s="31" customFormat="1" x14ac:dyDescent="0.2"/>
    <row r="7455" s="31" customFormat="1" x14ac:dyDescent="0.2"/>
    <row r="7456" s="31" customFormat="1" x14ac:dyDescent="0.2"/>
    <row r="7457" s="31" customFormat="1" x14ac:dyDescent="0.2"/>
    <row r="7458" s="31" customFormat="1" x14ac:dyDescent="0.2"/>
    <row r="7459" s="31" customFormat="1" x14ac:dyDescent="0.2"/>
    <row r="7460" s="31" customFormat="1" x14ac:dyDescent="0.2"/>
    <row r="7461" s="31" customFormat="1" x14ac:dyDescent="0.2"/>
    <row r="7462" s="31" customFormat="1" x14ac:dyDescent="0.2"/>
    <row r="7463" s="31" customFormat="1" x14ac:dyDescent="0.2"/>
    <row r="7464" s="31" customFormat="1" x14ac:dyDescent="0.2"/>
    <row r="7465" s="31" customFormat="1" x14ac:dyDescent="0.2"/>
    <row r="7466" s="31" customFormat="1" x14ac:dyDescent="0.2"/>
    <row r="7467" s="31" customFormat="1" x14ac:dyDescent="0.2"/>
    <row r="7468" s="31" customFormat="1" x14ac:dyDescent="0.2"/>
    <row r="7469" s="31" customFormat="1" x14ac:dyDescent="0.2"/>
    <row r="7470" s="31" customFormat="1" x14ac:dyDescent="0.2"/>
    <row r="7471" s="31" customFormat="1" x14ac:dyDescent="0.2"/>
    <row r="7472" s="31" customFormat="1" x14ac:dyDescent="0.2"/>
    <row r="7473" s="31" customFormat="1" x14ac:dyDescent="0.2"/>
    <row r="7474" s="31" customFormat="1" x14ac:dyDescent="0.2"/>
    <row r="7475" s="31" customFormat="1" x14ac:dyDescent="0.2"/>
    <row r="7476" s="31" customFormat="1" x14ac:dyDescent="0.2"/>
    <row r="7477" s="31" customFormat="1" x14ac:dyDescent="0.2"/>
    <row r="7478" s="31" customFormat="1" x14ac:dyDescent="0.2"/>
    <row r="7479" s="31" customFormat="1" x14ac:dyDescent="0.2"/>
    <row r="7480" s="31" customFormat="1" x14ac:dyDescent="0.2"/>
    <row r="7481" s="31" customFormat="1" x14ac:dyDescent="0.2"/>
    <row r="7482" s="31" customFormat="1" x14ac:dyDescent="0.2"/>
    <row r="7483" s="31" customFormat="1" x14ac:dyDescent="0.2"/>
    <row r="7484" s="31" customFormat="1" x14ac:dyDescent="0.2"/>
    <row r="7485" s="31" customFormat="1" x14ac:dyDescent="0.2"/>
    <row r="7486" s="31" customFormat="1" x14ac:dyDescent="0.2"/>
    <row r="7487" s="31" customFormat="1" x14ac:dyDescent="0.2"/>
    <row r="7488" s="31" customFormat="1" x14ac:dyDescent="0.2"/>
    <row r="7489" s="31" customFormat="1" x14ac:dyDescent="0.2"/>
    <row r="7490" s="31" customFormat="1" x14ac:dyDescent="0.2"/>
    <row r="7491" s="31" customFormat="1" x14ac:dyDescent="0.2"/>
    <row r="7492" s="31" customFormat="1" x14ac:dyDescent="0.2"/>
    <row r="7493" s="31" customFormat="1" x14ac:dyDescent="0.2"/>
    <row r="7494" s="31" customFormat="1" x14ac:dyDescent="0.2"/>
    <row r="7495" s="31" customFormat="1" x14ac:dyDescent="0.2"/>
    <row r="7496" s="31" customFormat="1" x14ac:dyDescent="0.2"/>
    <row r="7497" s="31" customFormat="1" x14ac:dyDescent="0.2"/>
    <row r="7498" s="31" customFormat="1" x14ac:dyDescent="0.2"/>
    <row r="7499" s="31" customFormat="1" x14ac:dyDescent="0.2"/>
    <row r="7500" s="31" customFormat="1" x14ac:dyDescent="0.2"/>
    <row r="7501" s="31" customFormat="1" x14ac:dyDescent="0.2"/>
    <row r="7502" s="31" customFormat="1" x14ac:dyDescent="0.2"/>
    <row r="7503" s="31" customFormat="1" x14ac:dyDescent="0.2"/>
    <row r="7504" s="31" customFormat="1" x14ac:dyDescent="0.2"/>
    <row r="7505" s="31" customFormat="1" x14ac:dyDescent="0.2"/>
    <row r="7506" s="31" customFormat="1" x14ac:dyDescent="0.2"/>
    <row r="7507" s="31" customFormat="1" x14ac:dyDescent="0.2"/>
    <row r="7508" s="31" customFormat="1" x14ac:dyDescent="0.2"/>
    <row r="7509" s="31" customFormat="1" x14ac:dyDescent="0.2"/>
    <row r="7510" s="31" customFormat="1" x14ac:dyDescent="0.2"/>
    <row r="7511" s="31" customFormat="1" x14ac:dyDescent="0.2"/>
    <row r="7512" s="31" customFormat="1" x14ac:dyDescent="0.2"/>
    <row r="7513" s="31" customFormat="1" x14ac:dyDescent="0.2"/>
    <row r="7514" s="31" customFormat="1" x14ac:dyDescent="0.2"/>
    <row r="7515" s="31" customFormat="1" x14ac:dyDescent="0.2"/>
    <row r="7516" s="31" customFormat="1" x14ac:dyDescent="0.2"/>
    <row r="7517" s="31" customFormat="1" x14ac:dyDescent="0.2"/>
    <row r="7518" s="31" customFormat="1" x14ac:dyDescent="0.2"/>
    <row r="7519" s="31" customFormat="1" x14ac:dyDescent="0.2"/>
    <row r="7520" s="31" customFormat="1" x14ac:dyDescent="0.2"/>
    <row r="7521" s="31" customFormat="1" x14ac:dyDescent="0.2"/>
    <row r="7522" s="31" customFormat="1" x14ac:dyDescent="0.2"/>
    <row r="7523" s="31" customFormat="1" x14ac:dyDescent="0.2"/>
    <row r="7524" s="31" customFormat="1" x14ac:dyDescent="0.2"/>
    <row r="7525" s="31" customFormat="1" x14ac:dyDescent="0.2"/>
    <row r="7526" s="31" customFormat="1" x14ac:dyDescent="0.2"/>
    <row r="7527" s="31" customFormat="1" x14ac:dyDescent="0.2"/>
    <row r="7528" s="31" customFormat="1" x14ac:dyDescent="0.2"/>
    <row r="7529" s="31" customFormat="1" x14ac:dyDescent="0.2"/>
    <row r="7530" s="31" customFormat="1" x14ac:dyDescent="0.2"/>
    <row r="7531" s="31" customFormat="1" x14ac:dyDescent="0.2"/>
    <row r="7532" s="31" customFormat="1" x14ac:dyDescent="0.2"/>
    <row r="7533" s="31" customFormat="1" x14ac:dyDescent="0.2"/>
    <row r="7534" s="31" customFormat="1" x14ac:dyDescent="0.2"/>
    <row r="7535" s="31" customFormat="1" x14ac:dyDescent="0.2"/>
    <row r="7536" s="31" customFormat="1" x14ac:dyDescent="0.2"/>
    <row r="7537" s="31" customFormat="1" x14ac:dyDescent="0.2"/>
    <row r="7538" s="31" customFormat="1" x14ac:dyDescent="0.2"/>
    <row r="7539" s="31" customFormat="1" x14ac:dyDescent="0.2"/>
    <row r="7540" s="31" customFormat="1" x14ac:dyDescent="0.2"/>
    <row r="7541" s="31" customFormat="1" x14ac:dyDescent="0.2"/>
    <row r="7542" s="31" customFormat="1" x14ac:dyDescent="0.2"/>
    <row r="7543" s="31" customFormat="1" x14ac:dyDescent="0.2"/>
    <row r="7544" s="31" customFormat="1" x14ac:dyDescent="0.2"/>
    <row r="7545" s="31" customFormat="1" x14ac:dyDescent="0.2"/>
    <row r="7546" s="31" customFormat="1" x14ac:dyDescent="0.2"/>
    <row r="7547" s="31" customFormat="1" x14ac:dyDescent="0.2"/>
    <row r="7548" s="31" customFormat="1" x14ac:dyDescent="0.2"/>
    <row r="7549" s="31" customFormat="1" x14ac:dyDescent="0.2"/>
    <row r="7550" s="31" customFormat="1" x14ac:dyDescent="0.2"/>
    <row r="7551" s="31" customFormat="1" x14ac:dyDescent="0.2"/>
    <row r="7552" s="31" customFormat="1" x14ac:dyDescent="0.2"/>
    <row r="7553" s="31" customFormat="1" x14ac:dyDescent="0.2"/>
    <row r="7554" s="31" customFormat="1" x14ac:dyDescent="0.2"/>
    <row r="7555" s="31" customFormat="1" x14ac:dyDescent="0.2"/>
    <row r="7556" s="31" customFormat="1" x14ac:dyDescent="0.2"/>
    <row r="7557" s="31" customFormat="1" x14ac:dyDescent="0.2"/>
    <row r="7558" s="31" customFormat="1" x14ac:dyDescent="0.2"/>
    <row r="7559" s="31" customFormat="1" x14ac:dyDescent="0.2"/>
    <row r="7560" s="31" customFormat="1" x14ac:dyDescent="0.2"/>
    <row r="7561" s="31" customFormat="1" x14ac:dyDescent="0.2"/>
    <row r="7562" s="31" customFormat="1" x14ac:dyDescent="0.2"/>
    <row r="7563" s="31" customFormat="1" x14ac:dyDescent="0.2"/>
    <row r="7564" s="31" customFormat="1" x14ac:dyDescent="0.2"/>
    <row r="7565" s="31" customFormat="1" x14ac:dyDescent="0.2"/>
    <row r="7566" s="31" customFormat="1" x14ac:dyDescent="0.2"/>
    <row r="7567" s="31" customFormat="1" x14ac:dyDescent="0.2"/>
    <row r="7568" s="31" customFormat="1" x14ac:dyDescent="0.2"/>
    <row r="7569" s="31" customFormat="1" x14ac:dyDescent="0.2"/>
    <row r="7570" s="31" customFormat="1" x14ac:dyDescent="0.2"/>
    <row r="7571" s="31" customFormat="1" x14ac:dyDescent="0.2"/>
    <row r="7572" s="31" customFormat="1" x14ac:dyDescent="0.2"/>
    <row r="7573" s="31" customFormat="1" x14ac:dyDescent="0.2"/>
    <row r="7574" s="31" customFormat="1" x14ac:dyDescent="0.2"/>
    <row r="7575" s="31" customFormat="1" x14ac:dyDescent="0.2"/>
    <row r="7576" s="31" customFormat="1" x14ac:dyDescent="0.2"/>
    <row r="7577" s="31" customFormat="1" x14ac:dyDescent="0.2"/>
    <row r="7578" s="31" customFormat="1" x14ac:dyDescent="0.2"/>
    <row r="7579" s="31" customFormat="1" x14ac:dyDescent="0.2"/>
    <row r="7580" s="31" customFormat="1" x14ac:dyDescent="0.2"/>
    <row r="7581" s="31" customFormat="1" x14ac:dyDescent="0.2"/>
    <row r="7582" s="31" customFormat="1" x14ac:dyDescent="0.2"/>
    <row r="7583" s="31" customFormat="1" x14ac:dyDescent="0.2"/>
    <row r="7584" s="31" customFormat="1" x14ac:dyDescent="0.2"/>
    <row r="7585" s="31" customFormat="1" x14ac:dyDescent="0.2"/>
    <row r="7586" s="31" customFormat="1" x14ac:dyDescent="0.2"/>
    <row r="7587" s="31" customFormat="1" x14ac:dyDescent="0.2"/>
    <row r="7588" s="31" customFormat="1" x14ac:dyDescent="0.2"/>
    <row r="7589" s="31" customFormat="1" x14ac:dyDescent="0.2"/>
    <row r="7590" s="31" customFormat="1" x14ac:dyDescent="0.2"/>
    <row r="7591" s="31" customFormat="1" x14ac:dyDescent="0.2"/>
    <row r="7592" s="31" customFormat="1" x14ac:dyDescent="0.2"/>
    <row r="7593" s="31" customFormat="1" x14ac:dyDescent="0.2"/>
    <row r="7594" s="31" customFormat="1" x14ac:dyDescent="0.2"/>
    <row r="7595" s="31" customFormat="1" x14ac:dyDescent="0.2"/>
    <row r="7596" s="31" customFormat="1" x14ac:dyDescent="0.2"/>
    <row r="7597" s="31" customFormat="1" x14ac:dyDescent="0.2"/>
    <row r="7598" s="31" customFormat="1" x14ac:dyDescent="0.2"/>
    <row r="7599" s="31" customFormat="1" x14ac:dyDescent="0.2"/>
    <row r="7600" s="31" customFormat="1" x14ac:dyDescent="0.2"/>
    <row r="7601" s="31" customFormat="1" x14ac:dyDescent="0.2"/>
    <row r="7602" s="31" customFormat="1" x14ac:dyDescent="0.2"/>
    <row r="7603" s="31" customFormat="1" x14ac:dyDescent="0.2"/>
    <row r="7604" s="31" customFormat="1" x14ac:dyDescent="0.2"/>
    <row r="7605" s="31" customFormat="1" x14ac:dyDescent="0.2"/>
    <row r="7606" s="31" customFormat="1" x14ac:dyDescent="0.2"/>
    <row r="7607" s="31" customFormat="1" x14ac:dyDescent="0.2"/>
    <row r="7608" s="31" customFormat="1" x14ac:dyDescent="0.2"/>
    <row r="7609" s="31" customFormat="1" x14ac:dyDescent="0.2"/>
    <row r="7610" s="31" customFormat="1" x14ac:dyDescent="0.2"/>
    <row r="7611" s="31" customFormat="1" x14ac:dyDescent="0.2"/>
    <row r="7612" s="31" customFormat="1" x14ac:dyDescent="0.2"/>
    <row r="7613" s="31" customFormat="1" x14ac:dyDescent="0.2"/>
    <row r="7614" s="31" customFormat="1" x14ac:dyDescent="0.2"/>
    <row r="7615" s="31" customFormat="1" x14ac:dyDescent="0.2"/>
    <row r="7616" s="31" customFormat="1" x14ac:dyDescent="0.2"/>
    <row r="7617" s="31" customFormat="1" x14ac:dyDescent="0.2"/>
    <row r="7618" s="31" customFormat="1" x14ac:dyDescent="0.2"/>
    <row r="7619" s="31" customFormat="1" x14ac:dyDescent="0.2"/>
    <row r="7620" s="31" customFormat="1" x14ac:dyDescent="0.2"/>
    <row r="7621" s="31" customFormat="1" x14ac:dyDescent="0.2"/>
    <row r="7622" s="31" customFormat="1" x14ac:dyDescent="0.2"/>
    <row r="7623" s="31" customFormat="1" x14ac:dyDescent="0.2"/>
    <row r="7624" s="31" customFormat="1" x14ac:dyDescent="0.2"/>
    <row r="7625" s="31" customFormat="1" x14ac:dyDescent="0.2"/>
    <row r="7626" s="31" customFormat="1" x14ac:dyDescent="0.2"/>
    <row r="7627" s="31" customFormat="1" x14ac:dyDescent="0.2"/>
    <row r="7628" s="31" customFormat="1" x14ac:dyDescent="0.2"/>
    <row r="7629" s="31" customFormat="1" x14ac:dyDescent="0.2"/>
    <row r="7630" s="31" customFormat="1" x14ac:dyDescent="0.2"/>
    <row r="7631" s="31" customFormat="1" x14ac:dyDescent="0.2"/>
    <row r="7632" s="31" customFormat="1" x14ac:dyDescent="0.2"/>
    <row r="7633" s="31" customFormat="1" x14ac:dyDescent="0.2"/>
    <row r="7634" s="31" customFormat="1" x14ac:dyDescent="0.2"/>
    <row r="7635" s="31" customFormat="1" x14ac:dyDescent="0.2"/>
    <row r="7636" s="31" customFormat="1" x14ac:dyDescent="0.2"/>
    <row r="7637" s="31" customFormat="1" x14ac:dyDescent="0.2"/>
    <row r="7638" s="31" customFormat="1" x14ac:dyDescent="0.2"/>
    <row r="7639" s="31" customFormat="1" x14ac:dyDescent="0.2"/>
    <row r="7640" s="31" customFormat="1" x14ac:dyDescent="0.2"/>
    <row r="7641" s="31" customFormat="1" x14ac:dyDescent="0.2"/>
    <row r="7642" s="31" customFormat="1" x14ac:dyDescent="0.2"/>
    <row r="7643" s="31" customFormat="1" x14ac:dyDescent="0.2"/>
    <row r="7644" s="31" customFormat="1" x14ac:dyDescent="0.2"/>
    <row r="7645" s="31" customFormat="1" x14ac:dyDescent="0.2"/>
    <row r="7646" s="31" customFormat="1" x14ac:dyDescent="0.2"/>
    <row r="7647" s="31" customFormat="1" x14ac:dyDescent="0.2"/>
    <row r="7648" s="31" customFormat="1" x14ac:dyDescent="0.2"/>
    <row r="7649" s="31" customFormat="1" x14ac:dyDescent="0.2"/>
    <row r="7650" s="31" customFormat="1" x14ac:dyDescent="0.2"/>
    <row r="7651" s="31" customFormat="1" x14ac:dyDescent="0.2"/>
    <row r="7652" s="31" customFormat="1" x14ac:dyDescent="0.2"/>
    <row r="7653" s="31" customFormat="1" x14ac:dyDescent="0.2"/>
    <row r="7654" s="31" customFormat="1" x14ac:dyDescent="0.2"/>
    <row r="7655" s="31" customFormat="1" x14ac:dyDescent="0.2"/>
    <row r="7656" s="31" customFormat="1" x14ac:dyDescent="0.2"/>
    <row r="7657" s="31" customFormat="1" x14ac:dyDescent="0.2"/>
    <row r="7658" s="31" customFormat="1" x14ac:dyDescent="0.2"/>
    <row r="7659" s="31" customFormat="1" x14ac:dyDescent="0.2"/>
    <row r="7660" s="31" customFormat="1" x14ac:dyDescent="0.2"/>
    <row r="7661" s="31" customFormat="1" x14ac:dyDescent="0.2"/>
    <row r="7662" s="31" customFormat="1" x14ac:dyDescent="0.2"/>
    <row r="7663" s="31" customFormat="1" x14ac:dyDescent="0.2"/>
    <row r="7664" s="31" customFormat="1" x14ac:dyDescent="0.2"/>
    <row r="7665" s="31" customFormat="1" x14ac:dyDescent="0.2"/>
    <row r="7666" s="31" customFormat="1" x14ac:dyDescent="0.2"/>
    <row r="7667" s="31" customFormat="1" x14ac:dyDescent="0.2"/>
    <row r="7668" s="31" customFormat="1" x14ac:dyDescent="0.2"/>
    <row r="7669" s="31" customFormat="1" x14ac:dyDescent="0.2"/>
    <row r="7670" s="31" customFormat="1" x14ac:dyDescent="0.2"/>
    <row r="7671" s="31" customFormat="1" x14ac:dyDescent="0.2"/>
    <row r="7672" s="31" customFormat="1" x14ac:dyDescent="0.2"/>
    <row r="7673" s="31" customFormat="1" x14ac:dyDescent="0.2"/>
    <row r="7674" s="31" customFormat="1" x14ac:dyDescent="0.2"/>
    <row r="7675" s="31" customFormat="1" x14ac:dyDescent="0.2"/>
    <row r="7676" s="31" customFormat="1" x14ac:dyDescent="0.2"/>
    <row r="7677" s="31" customFormat="1" x14ac:dyDescent="0.2"/>
    <row r="7678" s="31" customFormat="1" x14ac:dyDescent="0.2"/>
    <row r="7679" s="31" customFormat="1" x14ac:dyDescent="0.2"/>
    <row r="7680" s="31" customFormat="1" x14ac:dyDescent="0.2"/>
    <row r="7681" s="31" customFormat="1" x14ac:dyDescent="0.2"/>
    <row r="7682" s="31" customFormat="1" x14ac:dyDescent="0.2"/>
    <row r="7683" s="31" customFormat="1" x14ac:dyDescent="0.2"/>
    <row r="7684" s="31" customFormat="1" x14ac:dyDescent="0.2"/>
    <row r="7685" s="31" customFormat="1" x14ac:dyDescent="0.2"/>
    <row r="7686" s="31" customFormat="1" x14ac:dyDescent="0.2"/>
    <row r="7687" s="31" customFormat="1" x14ac:dyDescent="0.2"/>
    <row r="7688" s="31" customFormat="1" x14ac:dyDescent="0.2"/>
    <row r="7689" s="31" customFormat="1" x14ac:dyDescent="0.2"/>
    <row r="7690" s="31" customFormat="1" x14ac:dyDescent="0.2"/>
    <row r="7691" s="31" customFormat="1" x14ac:dyDescent="0.2"/>
    <row r="7692" s="31" customFormat="1" x14ac:dyDescent="0.2"/>
    <row r="7693" s="31" customFormat="1" x14ac:dyDescent="0.2"/>
    <row r="7694" s="31" customFormat="1" x14ac:dyDescent="0.2"/>
    <row r="7695" s="31" customFormat="1" x14ac:dyDescent="0.2"/>
    <row r="7696" s="31" customFormat="1" x14ac:dyDescent="0.2"/>
    <row r="7697" s="31" customFormat="1" x14ac:dyDescent="0.2"/>
    <row r="7698" s="31" customFormat="1" x14ac:dyDescent="0.2"/>
    <row r="7699" s="31" customFormat="1" x14ac:dyDescent="0.2"/>
    <row r="7700" s="31" customFormat="1" x14ac:dyDescent="0.2"/>
    <row r="7701" s="31" customFormat="1" x14ac:dyDescent="0.2"/>
    <row r="7702" s="31" customFormat="1" x14ac:dyDescent="0.2"/>
    <row r="7703" s="31" customFormat="1" x14ac:dyDescent="0.2"/>
    <row r="7704" s="31" customFormat="1" x14ac:dyDescent="0.2"/>
    <row r="7705" s="31" customFormat="1" x14ac:dyDescent="0.2"/>
    <row r="7706" s="31" customFormat="1" x14ac:dyDescent="0.2"/>
    <row r="7707" s="31" customFormat="1" x14ac:dyDescent="0.2"/>
    <row r="7708" s="31" customFormat="1" x14ac:dyDescent="0.2"/>
    <row r="7709" s="31" customFormat="1" x14ac:dyDescent="0.2"/>
    <row r="7710" s="31" customFormat="1" x14ac:dyDescent="0.2"/>
    <row r="7711" s="31" customFormat="1" x14ac:dyDescent="0.2"/>
    <row r="7712" s="31" customFormat="1" x14ac:dyDescent="0.2"/>
    <row r="7713" s="31" customFormat="1" x14ac:dyDescent="0.2"/>
    <row r="7714" s="31" customFormat="1" x14ac:dyDescent="0.2"/>
    <row r="7715" s="31" customFormat="1" x14ac:dyDescent="0.2"/>
    <row r="7716" s="31" customFormat="1" x14ac:dyDescent="0.2"/>
    <row r="7717" s="31" customFormat="1" x14ac:dyDescent="0.2"/>
    <row r="7718" s="31" customFormat="1" x14ac:dyDescent="0.2"/>
    <row r="7719" s="31" customFormat="1" x14ac:dyDescent="0.2"/>
    <row r="7720" s="31" customFormat="1" x14ac:dyDescent="0.2"/>
    <row r="7721" s="31" customFormat="1" x14ac:dyDescent="0.2"/>
    <row r="7722" s="31" customFormat="1" x14ac:dyDescent="0.2"/>
    <row r="7723" s="31" customFormat="1" x14ac:dyDescent="0.2"/>
    <row r="7724" s="31" customFormat="1" x14ac:dyDescent="0.2"/>
    <row r="7725" s="31" customFormat="1" x14ac:dyDescent="0.2"/>
    <row r="7726" s="31" customFormat="1" x14ac:dyDescent="0.2"/>
    <row r="7727" s="31" customFormat="1" x14ac:dyDescent="0.2"/>
    <row r="7728" s="31" customFormat="1" x14ac:dyDescent="0.2"/>
    <row r="7729" s="31" customFormat="1" x14ac:dyDescent="0.2"/>
    <row r="7730" s="31" customFormat="1" x14ac:dyDescent="0.2"/>
    <row r="7731" s="31" customFormat="1" x14ac:dyDescent="0.2"/>
    <row r="7732" s="31" customFormat="1" x14ac:dyDescent="0.2"/>
    <row r="7733" s="31" customFormat="1" x14ac:dyDescent="0.2"/>
    <row r="7734" s="31" customFormat="1" x14ac:dyDescent="0.2"/>
    <row r="7735" s="31" customFormat="1" x14ac:dyDescent="0.2"/>
    <row r="7736" s="31" customFormat="1" x14ac:dyDescent="0.2"/>
    <row r="7737" s="31" customFormat="1" x14ac:dyDescent="0.2"/>
    <row r="7738" s="31" customFormat="1" x14ac:dyDescent="0.2"/>
    <row r="7739" s="31" customFormat="1" x14ac:dyDescent="0.2"/>
    <row r="7740" s="31" customFormat="1" x14ac:dyDescent="0.2"/>
    <row r="7741" s="31" customFormat="1" x14ac:dyDescent="0.2"/>
    <row r="7742" s="31" customFormat="1" x14ac:dyDescent="0.2"/>
    <row r="7743" s="31" customFormat="1" x14ac:dyDescent="0.2"/>
    <row r="7744" s="31" customFormat="1" x14ac:dyDescent="0.2"/>
    <row r="7745" s="31" customFormat="1" x14ac:dyDescent="0.2"/>
    <row r="7746" s="31" customFormat="1" x14ac:dyDescent="0.2"/>
    <row r="7747" s="31" customFormat="1" x14ac:dyDescent="0.2"/>
    <row r="7748" s="31" customFormat="1" x14ac:dyDescent="0.2"/>
    <row r="7749" s="31" customFormat="1" x14ac:dyDescent="0.2"/>
    <row r="7750" s="31" customFormat="1" x14ac:dyDescent="0.2"/>
    <row r="7751" s="31" customFormat="1" x14ac:dyDescent="0.2"/>
    <row r="7752" s="31" customFormat="1" x14ac:dyDescent="0.2"/>
    <row r="7753" s="31" customFormat="1" x14ac:dyDescent="0.2"/>
    <row r="7754" s="31" customFormat="1" x14ac:dyDescent="0.2"/>
    <row r="7755" s="31" customFormat="1" x14ac:dyDescent="0.2"/>
    <row r="7756" s="31" customFormat="1" x14ac:dyDescent="0.2"/>
    <row r="7757" s="31" customFormat="1" x14ac:dyDescent="0.2"/>
    <row r="7758" s="31" customFormat="1" x14ac:dyDescent="0.2"/>
    <row r="7759" s="31" customFormat="1" x14ac:dyDescent="0.2"/>
    <row r="7760" s="31" customFormat="1" x14ac:dyDescent="0.2"/>
    <row r="7761" s="31" customFormat="1" x14ac:dyDescent="0.2"/>
    <row r="7762" s="31" customFormat="1" x14ac:dyDescent="0.2"/>
    <row r="7763" s="31" customFormat="1" x14ac:dyDescent="0.2"/>
    <row r="7764" s="31" customFormat="1" x14ac:dyDescent="0.2"/>
    <row r="7765" s="31" customFormat="1" x14ac:dyDescent="0.2"/>
    <row r="7766" s="31" customFormat="1" x14ac:dyDescent="0.2"/>
    <row r="7767" s="31" customFormat="1" x14ac:dyDescent="0.2"/>
    <row r="7768" s="31" customFormat="1" x14ac:dyDescent="0.2"/>
    <row r="7769" s="31" customFormat="1" x14ac:dyDescent="0.2"/>
    <row r="7770" s="31" customFormat="1" x14ac:dyDescent="0.2"/>
    <row r="7771" s="31" customFormat="1" x14ac:dyDescent="0.2"/>
    <row r="7772" s="31" customFormat="1" x14ac:dyDescent="0.2"/>
    <row r="7773" s="31" customFormat="1" x14ac:dyDescent="0.2"/>
    <row r="7774" s="31" customFormat="1" x14ac:dyDescent="0.2"/>
    <row r="7775" s="31" customFormat="1" x14ac:dyDescent="0.2"/>
    <row r="7776" s="31" customFormat="1" x14ac:dyDescent="0.2"/>
    <row r="7777" s="31" customFormat="1" x14ac:dyDescent="0.2"/>
    <row r="7778" s="31" customFormat="1" x14ac:dyDescent="0.2"/>
    <row r="7779" s="31" customFormat="1" x14ac:dyDescent="0.2"/>
    <row r="7780" s="31" customFormat="1" x14ac:dyDescent="0.2"/>
    <row r="7781" s="31" customFormat="1" x14ac:dyDescent="0.2"/>
    <row r="7782" s="31" customFormat="1" x14ac:dyDescent="0.2"/>
    <row r="7783" s="31" customFormat="1" x14ac:dyDescent="0.2"/>
    <row r="7784" s="31" customFormat="1" x14ac:dyDescent="0.2"/>
    <row r="7785" s="31" customFormat="1" x14ac:dyDescent="0.2"/>
    <row r="7786" s="31" customFormat="1" x14ac:dyDescent="0.2"/>
    <row r="7787" s="31" customFormat="1" x14ac:dyDescent="0.2"/>
    <row r="7788" s="31" customFormat="1" x14ac:dyDescent="0.2"/>
    <row r="7789" s="31" customFormat="1" x14ac:dyDescent="0.2"/>
    <row r="7790" s="31" customFormat="1" x14ac:dyDescent="0.2"/>
    <row r="7791" s="31" customFormat="1" x14ac:dyDescent="0.2"/>
    <row r="7792" s="31" customFormat="1" x14ac:dyDescent="0.2"/>
    <row r="7793" s="31" customFormat="1" x14ac:dyDescent="0.2"/>
    <row r="7794" s="31" customFormat="1" x14ac:dyDescent="0.2"/>
    <row r="7795" s="31" customFormat="1" x14ac:dyDescent="0.2"/>
    <row r="7796" s="31" customFormat="1" x14ac:dyDescent="0.2"/>
    <row r="7797" s="31" customFormat="1" x14ac:dyDescent="0.2"/>
    <row r="7798" s="31" customFormat="1" x14ac:dyDescent="0.2"/>
    <row r="7799" s="31" customFormat="1" x14ac:dyDescent="0.2"/>
    <row r="7800" s="31" customFormat="1" x14ac:dyDescent="0.2"/>
    <row r="7801" s="31" customFormat="1" x14ac:dyDescent="0.2"/>
    <row r="7802" s="31" customFormat="1" x14ac:dyDescent="0.2"/>
    <row r="7803" s="31" customFormat="1" x14ac:dyDescent="0.2"/>
    <row r="7804" s="31" customFormat="1" x14ac:dyDescent="0.2"/>
    <row r="7805" s="31" customFormat="1" x14ac:dyDescent="0.2"/>
    <row r="7806" s="31" customFormat="1" x14ac:dyDescent="0.2"/>
    <row r="7807" s="31" customFormat="1" x14ac:dyDescent="0.2"/>
    <row r="7808" s="31" customFormat="1" x14ac:dyDescent="0.2"/>
    <row r="7809" s="31" customFormat="1" x14ac:dyDescent="0.2"/>
    <row r="7810" s="31" customFormat="1" x14ac:dyDescent="0.2"/>
    <row r="7811" s="31" customFormat="1" x14ac:dyDescent="0.2"/>
    <row r="7812" s="31" customFormat="1" x14ac:dyDescent="0.2"/>
    <row r="7813" s="31" customFormat="1" x14ac:dyDescent="0.2"/>
    <row r="7814" s="31" customFormat="1" x14ac:dyDescent="0.2"/>
    <row r="7815" s="31" customFormat="1" x14ac:dyDescent="0.2"/>
    <row r="7816" s="31" customFormat="1" x14ac:dyDescent="0.2"/>
    <row r="7817" s="31" customFormat="1" x14ac:dyDescent="0.2"/>
    <row r="7818" s="31" customFormat="1" x14ac:dyDescent="0.2"/>
    <row r="7819" s="31" customFormat="1" x14ac:dyDescent="0.2"/>
    <row r="7820" s="31" customFormat="1" x14ac:dyDescent="0.2"/>
    <row r="7821" s="31" customFormat="1" x14ac:dyDescent="0.2"/>
    <row r="7822" s="31" customFormat="1" x14ac:dyDescent="0.2"/>
    <row r="7823" s="31" customFormat="1" x14ac:dyDescent="0.2"/>
    <row r="7824" s="31" customFormat="1" x14ac:dyDescent="0.2"/>
    <row r="7825" s="31" customFormat="1" x14ac:dyDescent="0.2"/>
    <row r="7826" s="31" customFormat="1" x14ac:dyDescent="0.2"/>
    <row r="7827" s="31" customFormat="1" x14ac:dyDescent="0.2"/>
    <row r="7828" s="31" customFormat="1" x14ac:dyDescent="0.2"/>
    <row r="7829" s="31" customFormat="1" x14ac:dyDescent="0.2"/>
    <row r="7830" s="31" customFormat="1" x14ac:dyDescent="0.2"/>
    <row r="7831" s="31" customFormat="1" x14ac:dyDescent="0.2"/>
    <row r="7832" s="31" customFormat="1" x14ac:dyDescent="0.2"/>
    <row r="7833" s="31" customFormat="1" x14ac:dyDescent="0.2"/>
    <row r="7834" s="31" customFormat="1" x14ac:dyDescent="0.2"/>
    <row r="7835" s="31" customFormat="1" x14ac:dyDescent="0.2"/>
    <row r="7836" s="31" customFormat="1" x14ac:dyDescent="0.2"/>
    <row r="7837" s="31" customFormat="1" x14ac:dyDescent="0.2"/>
    <row r="7838" s="31" customFormat="1" x14ac:dyDescent="0.2"/>
    <row r="7839" s="31" customFormat="1" x14ac:dyDescent="0.2"/>
    <row r="7840" s="31" customFormat="1" x14ac:dyDescent="0.2"/>
    <row r="7841" s="31" customFormat="1" x14ac:dyDescent="0.2"/>
    <row r="7842" s="31" customFormat="1" x14ac:dyDescent="0.2"/>
    <row r="7843" s="31" customFormat="1" x14ac:dyDescent="0.2"/>
    <row r="7844" s="31" customFormat="1" x14ac:dyDescent="0.2"/>
    <row r="7845" s="31" customFormat="1" x14ac:dyDescent="0.2"/>
    <row r="7846" s="31" customFormat="1" x14ac:dyDescent="0.2"/>
    <row r="7847" s="31" customFormat="1" x14ac:dyDescent="0.2"/>
    <row r="7848" s="31" customFormat="1" x14ac:dyDescent="0.2"/>
    <row r="7849" s="31" customFormat="1" x14ac:dyDescent="0.2"/>
    <row r="7850" s="31" customFormat="1" x14ac:dyDescent="0.2"/>
    <row r="7851" s="31" customFormat="1" x14ac:dyDescent="0.2"/>
    <row r="7852" s="31" customFormat="1" x14ac:dyDescent="0.2"/>
    <row r="7853" s="31" customFormat="1" x14ac:dyDescent="0.2"/>
    <row r="7854" s="31" customFormat="1" x14ac:dyDescent="0.2"/>
    <row r="7855" s="31" customFormat="1" x14ac:dyDescent="0.2"/>
    <row r="7856" s="31" customFormat="1" x14ac:dyDescent="0.2"/>
    <row r="7857" s="31" customFormat="1" x14ac:dyDescent="0.2"/>
    <row r="7858" s="31" customFormat="1" x14ac:dyDescent="0.2"/>
    <row r="7859" s="31" customFormat="1" x14ac:dyDescent="0.2"/>
    <row r="7860" s="31" customFormat="1" x14ac:dyDescent="0.2"/>
    <row r="7861" s="31" customFormat="1" x14ac:dyDescent="0.2"/>
    <row r="7862" s="31" customFormat="1" x14ac:dyDescent="0.2"/>
    <row r="7863" s="31" customFormat="1" x14ac:dyDescent="0.2"/>
    <row r="7864" s="31" customFormat="1" x14ac:dyDescent="0.2"/>
    <row r="7865" s="31" customFormat="1" x14ac:dyDescent="0.2"/>
    <row r="7866" s="31" customFormat="1" x14ac:dyDescent="0.2"/>
    <row r="7867" s="31" customFormat="1" x14ac:dyDescent="0.2"/>
    <row r="7868" s="31" customFormat="1" x14ac:dyDescent="0.2"/>
    <row r="7869" s="31" customFormat="1" x14ac:dyDescent="0.2"/>
    <row r="7870" s="31" customFormat="1" x14ac:dyDescent="0.2"/>
    <row r="7871" s="31" customFormat="1" x14ac:dyDescent="0.2"/>
    <row r="7872" s="31" customFormat="1" x14ac:dyDescent="0.2"/>
    <row r="7873" s="31" customFormat="1" x14ac:dyDescent="0.2"/>
    <row r="7874" s="31" customFormat="1" x14ac:dyDescent="0.2"/>
    <row r="7875" s="31" customFormat="1" x14ac:dyDescent="0.2"/>
    <row r="7876" s="31" customFormat="1" x14ac:dyDescent="0.2"/>
    <row r="7877" s="31" customFormat="1" x14ac:dyDescent="0.2"/>
    <row r="7878" s="31" customFormat="1" x14ac:dyDescent="0.2"/>
    <row r="7879" s="31" customFormat="1" x14ac:dyDescent="0.2"/>
    <row r="7880" s="31" customFormat="1" x14ac:dyDescent="0.2"/>
    <row r="7881" s="31" customFormat="1" x14ac:dyDescent="0.2"/>
    <row r="7882" s="31" customFormat="1" x14ac:dyDescent="0.2"/>
    <row r="7883" s="31" customFormat="1" x14ac:dyDescent="0.2"/>
    <row r="7884" s="31" customFormat="1" x14ac:dyDescent="0.2"/>
    <row r="7885" s="31" customFormat="1" x14ac:dyDescent="0.2"/>
    <row r="7886" s="31" customFormat="1" x14ac:dyDescent="0.2"/>
    <row r="7887" s="31" customFormat="1" x14ac:dyDescent="0.2"/>
    <row r="7888" s="31" customFormat="1" x14ac:dyDescent="0.2"/>
    <row r="7889" s="31" customFormat="1" x14ac:dyDescent="0.2"/>
    <row r="7890" s="31" customFormat="1" x14ac:dyDescent="0.2"/>
    <row r="7891" s="31" customFormat="1" x14ac:dyDescent="0.2"/>
    <row r="7892" s="31" customFormat="1" x14ac:dyDescent="0.2"/>
    <row r="7893" s="31" customFormat="1" x14ac:dyDescent="0.2"/>
    <row r="7894" s="31" customFormat="1" x14ac:dyDescent="0.2"/>
    <row r="7895" s="31" customFormat="1" x14ac:dyDescent="0.2"/>
    <row r="7896" s="31" customFormat="1" x14ac:dyDescent="0.2"/>
    <row r="7897" s="31" customFormat="1" x14ac:dyDescent="0.2"/>
    <row r="7898" s="31" customFormat="1" x14ac:dyDescent="0.2"/>
    <row r="7899" s="31" customFormat="1" x14ac:dyDescent="0.2"/>
    <row r="7900" s="31" customFormat="1" x14ac:dyDescent="0.2"/>
    <row r="7901" s="31" customFormat="1" x14ac:dyDescent="0.2"/>
    <row r="7902" s="31" customFormat="1" x14ac:dyDescent="0.2"/>
    <row r="7903" s="31" customFormat="1" x14ac:dyDescent="0.2"/>
    <row r="7904" s="31" customFormat="1" x14ac:dyDescent="0.2"/>
    <row r="7905" s="31" customFormat="1" x14ac:dyDescent="0.2"/>
    <row r="7906" s="31" customFormat="1" x14ac:dyDescent="0.2"/>
    <row r="7907" s="31" customFormat="1" x14ac:dyDescent="0.2"/>
    <row r="7908" s="31" customFormat="1" x14ac:dyDescent="0.2"/>
    <row r="7909" s="31" customFormat="1" x14ac:dyDescent="0.2"/>
    <row r="7910" s="31" customFormat="1" x14ac:dyDescent="0.2"/>
    <row r="7911" s="31" customFormat="1" x14ac:dyDescent="0.2"/>
    <row r="7912" s="31" customFormat="1" x14ac:dyDescent="0.2"/>
    <row r="7913" s="31" customFormat="1" x14ac:dyDescent="0.2"/>
    <row r="7914" s="31" customFormat="1" x14ac:dyDescent="0.2"/>
    <row r="7915" s="31" customFormat="1" x14ac:dyDescent="0.2"/>
    <row r="7916" s="31" customFormat="1" x14ac:dyDescent="0.2"/>
    <row r="7917" s="31" customFormat="1" x14ac:dyDescent="0.2"/>
    <row r="7918" s="31" customFormat="1" x14ac:dyDescent="0.2"/>
    <row r="7919" s="31" customFormat="1" x14ac:dyDescent="0.2"/>
    <row r="7920" s="31" customFormat="1" x14ac:dyDescent="0.2"/>
    <row r="7921" s="31" customFormat="1" x14ac:dyDescent="0.2"/>
    <row r="7922" s="31" customFormat="1" x14ac:dyDescent="0.2"/>
    <row r="7923" s="31" customFormat="1" x14ac:dyDescent="0.2"/>
    <row r="7924" s="31" customFormat="1" x14ac:dyDescent="0.2"/>
    <row r="7925" s="31" customFormat="1" x14ac:dyDescent="0.2"/>
    <row r="7926" s="31" customFormat="1" x14ac:dyDescent="0.2"/>
    <row r="7927" s="31" customFormat="1" x14ac:dyDescent="0.2"/>
    <row r="7928" s="31" customFormat="1" x14ac:dyDescent="0.2"/>
    <row r="7929" s="31" customFormat="1" x14ac:dyDescent="0.2"/>
    <row r="7930" s="31" customFormat="1" x14ac:dyDescent="0.2"/>
    <row r="7931" s="31" customFormat="1" x14ac:dyDescent="0.2"/>
    <row r="7932" s="31" customFormat="1" x14ac:dyDescent="0.2"/>
    <row r="7933" s="31" customFormat="1" x14ac:dyDescent="0.2"/>
    <row r="7934" s="31" customFormat="1" x14ac:dyDescent="0.2"/>
    <row r="7935" s="31" customFormat="1" x14ac:dyDescent="0.2"/>
    <row r="7936" s="31" customFormat="1" x14ac:dyDescent="0.2"/>
    <row r="7937" s="31" customFormat="1" x14ac:dyDescent="0.2"/>
    <row r="7938" s="31" customFormat="1" x14ac:dyDescent="0.2"/>
    <row r="7939" s="31" customFormat="1" x14ac:dyDescent="0.2"/>
    <row r="7940" s="31" customFormat="1" x14ac:dyDescent="0.2"/>
    <row r="7941" s="31" customFormat="1" x14ac:dyDescent="0.2"/>
    <row r="7942" s="31" customFormat="1" x14ac:dyDescent="0.2"/>
    <row r="7943" s="31" customFormat="1" x14ac:dyDescent="0.2"/>
    <row r="7944" s="31" customFormat="1" x14ac:dyDescent="0.2"/>
    <row r="7945" s="31" customFormat="1" x14ac:dyDescent="0.2"/>
    <row r="7946" s="31" customFormat="1" x14ac:dyDescent="0.2"/>
    <row r="7947" s="31" customFormat="1" x14ac:dyDescent="0.2"/>
    <row r="7948" s="31" customFormat="1" x14ac:dyDescent="0.2"/>
    <row r="7949" s="31" customFormat="1" x14ac:dyDescent="0.2"/>
    <row r="7950" s="31" customFormat="1" x14ac:dyDescent="0.2"/>
    <row r="7951" s="31" customFormat="1" x14ac:dyDescent="0.2"/>
    <row r="7952" s="31" customFormat="1" x14ac:dyDescent="0.2"/>
    <row r="7953" s="31" customFormat="1" x14ac:dyDescent="0.2"/>
    <row r="7954" s="31" customFormat="1" x14ac:dyDescent="0.2"/>
    <row r="7955" s="31" customFormat="1" x14ac:dyDescent="0.2"/>
    <row r="7956" s="31" customFormat="1" x14ac:dyDescent="0.2"/>
    <row r="7957" s="31" customFormat="1" x14ac:dyDescent="0.2"/>
    <row r="7958" s="31" customFormat="1" x14ac:dyDescent="0.2"/>
    <row r="7959" s="31" customFormat="1" x14ac:dyDescent="0.2"/>
    <row r="7960" s="31" customFormat="1" x14ac:dyDescent="0.2"/>
    <row r="7961" s="31" customFormat="1" x14ac:dyDescent="0.2"/>
    <row r="7962" s="31" customFormat="1" x14ac:dyDescent="0.2"/>
    <row r="7963" s="31" customFormat="1" x14ac:dyDescent="0.2"/>
    <row r="7964" s="31" customFormat="1" x14ac:dyDescent="0.2"/>
    <row r="7965" s="31" customFormat="1" x14ac:dyDescent="0.2"/>
    <row r="7966" s="31" customFormat="1" x14ac:dyDescent="0.2"/>
    <row r="7967" s="31" customFormat="1" x14ac:dyDescent="0.2"/>
    <row r="7968" s="31" customFormat="1" x14ac:dyDescent="0.2"/>
    <row r="7969" s="31" customFormat="1" x14ac:dyDescent="0.2"/>
    <row r="7970" s="31" customFormat="1" x14ac:dyDescent="0.2"/>
    <row r="7971" s="31" customFormat="1" x14ac:dyDescent="0.2"/>
    <row r="7972" s="31" customFormat="1" x14ac:dyDescent="0.2"/>
    <row r="7973" s="31" customFormat="1" x14ac:dyDescent="0.2"/>
    <row r="7974" s="31" customFormat="1" x14ac:dyDescent="0.2"/>
    <row r="7975" s="31" customFormat="1" x14ac:dyDescent="0.2"/>
    <row r="7976" s="31" customFormat="1" x14ac:dyDescent="0.2"/>
    <row r="7977" s="31" customFormat="1" x14ac:dyDescent="0.2"/>
    <row r="7978" s="31" customFormat="1" x14ac:dyDescent="0.2"/>
    <row r="7979" s="31" customFormat="1" x14ac:dyDescent="0.2"/>
    <row r="7980" s="31" customFormat="1" x14ac:dyDescent="0.2"/>
    <row r="7981" s="31" customFormat="1" x14ac:dyDescent="0.2"/>
    <row r="7982" s="31" customFormat="1" x14ac:dyDescent="0.2"/>
    <row r="7983" s="31" customFormat="1" x14ac:dyDescent="0.2"/>
    <row r="7984" s="31" customFormat="1" x14ac:dyDescent="0.2"/>
    <row r="7985" s="31" customFormat="1" x14ac:dyDescent="0.2"/>
    <row r="7986" s="31" customFormat="1" x14ac:dyDescent="0.2"/>
    <row r="7987" s="31" customFormat="1" x14ac:dyDescent="0.2"/>
    <row r="7988" s="31" customFormat="1" x14ac:dyDescent="0.2"/>
    <row r="7989" s="31" customFormat="1" x14ac:dyDescent="0.2"/>
    <row r="7990" s="31" customFormat="1" x14ac:dyDescent="0.2"/>
    <row r="7991" s="31" customFormat="1" x14ac:dyDescent="0.2"/>
    <row r="7992" s="31" customFormat="1" x14ac:dyDescent="0.2"/>
    <row r="7993" s="31" customFormat="1" x14ac:dyDescent="0.2"/>
    <row r="7994" s="31" customFormat="1" x14ac:dyDescent="0.2"/>
    <row r="7995" s="31" customFormat="1" x14ac:dyDescent="0.2"/>
    <row r="7996" s="31" customFormat="1" x14ac:dyDescent="0.2"/>
    <row r="7997" s="31" customFormat="1" x14ac:dyDescent="0.2"/>
    <row r="7998" s="31" customFormat="1" x14ac:dyDescent="0.2"/>
    <row r="7999" s="31" customFormat="1" x14ac:dyDescent="0.2"/>
    <row r="8000" s="31" customFormat="1" x14ac:dyDescent="0.2"/>
    <row r="8001" s="31" customFormat="1" x14ac:dyDescent="0.2"/>
    <row r="8002" s="31" customFormat="1" x14ac:dyDescent="0.2"/>
    <row r="8003" s="31" customFormat="1" x14ac:dyDescent="0.2"/>
    <row r="8004" s="31" customFormat="1" x14ac:dyDescent="0.2"/>
    <row r="8005" s="31" customFormat="1" x14ac:dyDescent="0.2"/>
    <row r="8006" s="31" customFormat="1" x14ac:dyDescent="0.2"/>
    <row r="8007" s="31" customFormat="1" x14ac:dyDescent="0.2"/>
    <row r="8008" s="31" customFormat="1" x14ac:dyDescent="0.2"/>
    <row r="8009" s="31" customFormat="1" x14ac:dyDescent="0.2"/>
    <row r="8010" s="31" customFormat="1" x14ac:dyDescent="0.2"/>
    <row r="8011" s="31" customFormat="1" x14ac:dyDescent="0.2"/>
    <row r="8012" s="31" customFormat="1" x14ac:dyDescent="0.2"/>
    <row r="8013" s="31" customFormat="1" x14ac:dyDescent="0.2"/>
    <row r="8014" s="31" customFormat="1" x14ac:dyDescent="0.2"/>
    <row r="8015" s="31" customFormat="1" x14ac:dyDescent="0.2"/>
    <row r="8016" s="31" customFormat="1" x14ac:dyDescent="0.2"/>
    <row r="8017" s="31" customFormat="1" x14ac:dyDescent="0.2"/>
    <row r="8018" s="31" customFormat="1" x14ac:dyDescent="0.2"/>
    <row r="8019" s="31" customFormat="1" x14ac:dyDescent="0.2"/>
    <row r="8020" s="31" customFormat="1" x14ac:dyDescent="0.2"/>
    <row r="8021" s="31" customFormat="1" x14ac:dyDescent="0.2"/>
    <row r="8022" s="31" customFormat="1" x14ac:dyDescent="0.2"/>
    <row r="8023" s="31" customFormat="1" x14ac:dyDescent="0.2"/>
    <row r="8024" s="31" customFormat="1" x14ac:dyDescent="0.2"/>
    <row r="8025" s="31" customFormat="1" x14ac:dyDescent="0.2"/>
    <row r="8026" s="31" customFormat="1" x14ac:dyDescent="0.2"/>
    <row r="8027" s="31" customFormat="1" x14ac:dyDescent="0.2"/>
    <row r="8028" s="31" customFormat="1" x14ac:dyDescent="0.2"/>
    <row r="8029" s="31" customFormat="1" x14ac:dyDescent="0.2"/>
    <row r="8030" s="31" customFormat="1" x14ac:dyDescent="0.2"/>
    <row r="8031" s="31" customFormat="1" x14ac:dyDescent="0.2"/>
    <row r="8032" s="31" customFormat="1" x14ac:dyDescent="0.2"/>
    <row r="8033" s="31" customFormat="1" x14ac:dyDescent="0.2"/>
    <row r="8034" s="31" customFormat="1" x14ac:dyDescent="0.2"/>
    <row r="8035" s="31" customFormat="1" x14ac:dyDescent="0.2"/>
    <row r="8036" s="31" customFormat="1" x14ac:dyDescent="0.2"/>
    <row r="8037" s="31" customFormat="1" x14ac:dyDescent="0.2"/>
    <row r="8038" s="31" customFormat="1" x14ac:dyDescent="0.2"/>
    <row r="8039" s="31" customFormat="1" x14ac:dyDescent="0.2"/>
    <row r="8040" s="31" customFormat="1" x14ac:dyDescent="0.2"/>
    <row r="8041" s="31" customFormat="1" x14ac:dyDescent="0.2"/>
    <row r="8042" s="31" customFormat="1" x14ac:dyDescent="0.2"/>
    <row r="8043" s="31" customFormat="1" x14ac:dyDescent="0.2"/>
    <row r="8044" s="31" customFormat="1" x14ac:dyDescent="0.2"/>
    <row r="8045" s="31" customFormat="1" x14ac:dyDescent="0.2"/>
    <row r="8046" s="31" customFormat="1" x14ac:dyDescent="0.2"/>
    <row r="8047" s="31" customFormat="1" x14ac:dyDescent="0.2"/>
    <row r="8048" s="31" customFormat="1" x14ac:dyDescent="0.2"/>
    <row r="8049" s="31" customFormat="1" x14ac:dyDescent="0.2"/>
    <row r="8050" s="31" customFormat="1" x14ac:dyDescent="0.2"/>
    <row r="8051" s="31" customFormat="1" x14ac:dyDescent="0.2"/>
    <row r="8052" s="31" customFormat="1" x14ac:dyDescent="0.2"/>
    <row r="8053" s="31" customFormat="1" x14ac:dyDescent="0.2"/>
    <row r="8054" s="31" customFormat="1" x14ac:dyDescent="0.2"/>
    <row r="8055" s="31" customFormat="1" x14ac:dyDescent="0.2"/>
    <row r="8056" s="31" customFormat="1" x14ac:dyDescent="0.2"/>
    <row r="8057" s="31" customFormat="1" x14ac:dyDescent="0.2"/>
    <row r="8058" s="31" customFormat="1" x14ac:dyDescent="0.2"/>
    <row r="8059" s="31" customFormat="1" x14ac:dyDescent="0.2"/>
    <row r="8060" s="31" customFormat="1" x14ac:dyDescent="0.2"/>
    <row r="8061" s="31" customFormat="1" x14ac:dyDescent="0.2"/>
    <row r="8062" s="31" customFormat="1" x14ac:dyDescent="0.2"/>
    <row r="8063" s="31" customFormat="1" x14ac:dyDescent="0.2"/>
    <row r="8064" s="31" customFormat="1" x14ac:dyDescent="0.2"/>
    <row r="8065" s="31" customFormat="1" x14ac:dyDescent="0.2"/>
    <row r="8066" s="31" customFormat="1" x14ac:dyDescent="0.2"/>
    <row r="8067" s="31" customFormat="1" x14ac:dyDescent="0.2"/>
    <row r="8068" s="31" customFormat="1" x14ac:dyDescent="0.2"/>
    <row r="8069" s="31" customFormat="1" x14ac:dyDescent="0.2"/>
    <row r="8070" s="31" customFormat="1" x14ac:dyDescent="0.2"/>
    <row r="8071" s="31" customFormat="1" x14ac:dyDescent="0.2"/>
    <row r="8072" s="31" customFormat="1" x14ac:dyDescent="0.2"/>
    <row r="8073" s="31" customFormat="1" x14ac:dyDescent="0.2"/>
    <row r="8074" s="31" customFormat="1" x14ac:dyDescent="0.2"/>
    <row r="8075" s="31" customFormat="1" x14ac:dyDescent="0.2"/>
    <row r="8076" s="31" customFormat="1" x14ac:dyDescent="0.2"/>
    <row r="8077" s="31" customFormat="1" x14ac:dyDescent="0.2"/>
    <row r="8078" s="31" customFormat="1" x14ac:dyDescent="0.2"/>
    <row r="8079" s="31" customFormat="1" x14ac:dyDescent="0.2"/>
    <row r="8080" s="31" customFormat="1" x14ac:dyDescent="0.2"/>
    <row r="8081" s="31" customFormat="1" x14ac:dyDescent="0.2"/>
    <row r="8082" s="31" customFormat="1" x14ac:dyDescent="0.2"/>
    <row r="8083" s="31" customFormat="1" x14ac:dyDescent="0.2"/>
    <row r="8084" s="31" customFormat="1" x14ac:dyDescent="0.2"/>
    <row r="8085" s="31" customFormat="1" x14ac:dyDescent="0.2"/>
    <row r="8086" s="31" customFormat="1" x14ac:dyDescent="0.2"/>
    <row r="8087" s="31" customFormat="1" x14ac:dyDescent="0.2"/>
    <row r="8088" s="31" customFormat="1" x14ac:dyDescent="0.2"/>
    <row r="8089" s="31" customFormat="1" x14ac:dyDescent="0.2"/>
    <row r="8090" s="31" customFormat="1" x14ac:dyDescent="0.2"/>
    <row r="8091" s="31" customFormat="1" x14ac:dyDescent="0.2"/>
    <row r="8092" s="31" customFormat="1" x14ac:dyDescent="0.2"/>
    <row r="8093" s="31" customFormat="1" x14ac:dyDescent="0.2"/>
    <row r="8094" s="31" customFormat="1" x14ac:dyDescent="0.2"/>
    <row r="8095" s="31" customFormat="1" x14ac:dyDescent="0.2"/>
    <row r="8096" s="31" customFormat="1" x14ac:dyDescent="0.2"/>
    <row r="8097" s="31" customFormat="1" x14ac:dyDescent="0.2"/>
    <row r="8098" s="31" customFormat="1" x14ac:dyDescent="0.2"/>
    <row r="8099" s="31" customFormat="1" x14ac:dyDescent="0.2"/>
    <row r="8100" s="31" customFormat="1" x14ac:dyDescent="0.2"/>
    <row r="8101" s="31" customFormat="1" x14ac:dyDescent="0.2"/>
    <row r="8102" s="31" customFormat="1" x14ac:dyDescent="0.2"/>
    <row r="8103" s="31" customFormat="1" x14ac:dyDescent="0.2"/>
    <row r="8104" s="31" customFormat="1" x14ac:dyDescent="0.2"/>
    <row r="8105" s="31" customFormat="1" x14ac:dyDescent="0.2"/>
    <row r="8106" s="31" customFormat="1" x14ac:dyDescent="0.2"/>
    <row r="8107" s="31" customFormat="1" x14ac:dyDescent="0.2"/>
    <row r="8108" s="31" customFormat="1" x14ac:dyDescent="0.2"/>
    <row r="8109" s="31" customFormat="1" x14ac:dyDescent="0.2"/>
    <row r="8110" s="31" customFormat="1" x14ac:dyDescent="0.2"/>
    <row r="8111" s="31" customFormat="1" x14ac:dyDescent="0.2"/>
    <row r="8112" s="31" customFormat="1" x14ac:dyDescent="0.2"/>
    <row r="8113" s="31" customFormat="1" x14ac:dyDescent="0.2"/>
    <row r="8114" s="31" customFormat="1" x14ac:dyDescent="0.2"/>
    <row r="8115" s="31" customFormat="1" x14ac:dyDescent="0.2"/>
    <row r="8116" s="31" customFormat="1" x14ac:dyDescent="0.2"/>
    <row r="8117" s="31" customFormat="1" x14ac:dyDescent="0.2"/>
    <row r="8118" s="31" customFormat="1" x14ac:dyDescent="0.2"/>
    <row r="8119" s="31" customFormat="1" x14ac:dyDescent="0.2"/>
    <row r="8120" s="31" customFormat="1" x14ac:dyDescent="0.2"/>
    <row r="8121" s="31" customFormat="1" x14ac:dyDescent="0.2"/>
    <row r="8122" s="31" customFormat="1" x14ac:dyDescent="0.2"/>
    <row r="8123" s="31" customFormat="1" x14ac:dyDescent="0.2"/>
    <row r="8124" s="31" customFormat="1" x14ac:dyDescent="0.2"/>
    <row r="8125" s="31" customFormat="1" x14ac:dyDescent="0.2"/>
    <row r="8126" s="31" customFormat="1" x14ac:dyDescent="0.2"/>
    <row r="8127" s="31" customFormat="1" x14ac:dyDescent="0.2"/>
    <row r="8128" s="31" customFormat="1" x14ac:dyDescent="0.2"/>
    <row r="8129" s="31" customFormat="1" x14ac:dyDescent="0.2"/>
    <row r="8130" s="31" customFormat="1" x14ac:dyDescent="0.2"/>
    <row r="8131" s="31" customFormat="1" x14ac:dyDescent="0.2"/>
    <row r="8132" s="31" customFormat="1" x14ac:dyDescent="0.2"/>
    <row r="8133" s="31" customFormat="1" x14ac:dyDescent="0.2"/>
    <row r="8134" s="31" customFormat="1" x14ac:dyDescent="0.2"/>
    <row r="8135" s="31" customFormat="1" x14ac:dyDescent="0.2"/>
    <row r="8136" s="31" customFormat="1" x14ac:dyDescent="0.2"/>
    <row r="8137" s="31" customFormat="1" x14ac:dyDescent="0.2"/>
    <row r="8138" s="31" customFormat="1" x14ac:dyDescent="0.2"/>
    <row r="8139" s="31" customFormat="1" x14ac:dyDescent="0.2"/>
    <row r="8140" s="31" customFormat="1" x14ac:dyDescent="0.2"/>
    <row r="8141" s="31" customFormat="1" x14ac:dyDescent="0.2"/>
    <row r="8142" s="31" customFormat="1" x14ac:dyDescent="0.2"/>
    <row r="8143" s="31" customFormat="1" x14ac:dyDescent="0.2"/>
    <row r="8144" s="31" customFormat="1" x14ac:dyDescent="0.2"/>
    <row r="8145" s="31" customFormat="1" x14ac:dyDescent="0.2"/>
    <row r="8146" s="31" customFormat="1" x14ac:dyDescent="0.2"/>
    <row r="8147" s="31" customFormat="1" x14ac:dyDescent="0.2"/>
    <row r="8148" s="31" customFormat="1" x14ac:dyDescent="0.2"/>
    <row r="8149" s="31" customFormat="1" x14ac:dyDescent="0.2"/>
    <row r="8150" s="31" customFormat="1" x14ac:dyDescent="0.2"/>
    <row r="8151" s="31" customFormat="1" x14ac:dyDescent="0.2"/>
    <row r="8152" s="31" customFormat="1" x14ac:dyDescent="0.2"/>
    <row r="8153" s="31" customFormat="1" x14ac:dyDescent="0.2"/>
    <row r="8154" s="31" customFormat="1" x14ac:dyDescent="0.2"/>
    <row r="8155" s="31" customFormat="1" x14ac:dyDescent="0.2"/>
    <row r="8156" s="31" customFormat="1" x14ac:dyDescent="0.2"/>
    <row r="8157" s="31" customFormat="1" x14ac:dyDescent="0.2"/>
    <row r="8158" s="31" customFormat="1" x14ac:dyDescent="0.2"/>
    <row r="8159" s="31" customFormat="1" x14ac:dyDescent="0.2"/>
    <row r="8160" s="31" customFormat="1" x14ac:dyDescent="0.2"/>
    <row r="8161" s="31" customFormat="1" x14ac:dyDescent="0.2"/>
    <row r="8162" s="31" customFormat="1" x14ac:dyDescent="0.2"/>
    <row r="8163" s="31" customFormat="1" x14ac:dyDescent="0.2"/>
    <row r="8164" s="31" customFormat="1" x14ac:dyDescent="0.2"/>
    <row r="8165" s="31" customFormat="1" x14ac:dyDescent="0.2"/>
    <row r="8166" s="31" customFormat="1" x14ac:dyDescent="0.2"/>
    <row r="8167" s="31" customFormat="1" x14ac:dyDescent="0.2"/>
    <row r="8168" s="31" customFormat="1" x14ac:dyDescent="0.2"/>
    <row r="8169" s="31" customFormat="1" x14ac:dyDescent="0.2"/>
    <row r="8170" s="31" customFormat="1" x14ac:dyDescent="0.2"/>
    <row r="8171" s="31" customFormat="1" x14ac:dyDescent="0.2"/>
    <row r="8172" s="31" customFormat="1" x14ac:dyDescent="0.2"/>
    <row r="8173" s="31" customFormat="1" x14ac:dyDescent="0.2"/>
    <row r="8174" s="31" customFormat="1" x14ac:dyDescent="0.2"/>
    <row r="8175" s="31" customFormat="1" x14ac:dyDescent="0.2"/>
    <row r="8176" s="31" customFormat="1" x14ac:dyDescent="0.2"/>
    <row r="8177" s="31" customFormat="1" x14ac:dyDescent="0.2"/>
    <row r="8178" s="31" customFormat="1" x14ac:dyDescent="0.2"/>
    <row r="8179" s="31" customFormat="1" x14ac:dyDescent="0.2"/>
    <row r="8180" s="31" customFormat="1" x14ac:dyDescent="0.2"/>
    <row r="8181" s="31" customFormat="1" x14ac:dyDescent="0.2"/>
    <row r="8182" s="31" customFormat="1" x14ac:dyDescent="0.2"/>
    <row r="8183" s="31" customFormat="1" x14ac:dyDescent="0.2"/>
    <row r="8184" s="31" customFormat="1" x14ac:dyDescent="0.2"/>
    <row r="8185" s="31" customFormat="1" x14ac:dyDescent="0.2"/>
    <row r="8186" s="31" customFormat="1" x14ac:dyDescent="0.2"/>
    <row r="8187" s="31" customFormat="1" x14ac:dyDescent="0.2"/>
    <row r="8188" s="31" customFormat="1" x14ac:dyDescent="0.2"/>
    <row r="8189" s="31" customFormat="1" x14ac:dyDescent="0.2"/>
    <row r="8190" s="31" customFormat="1" x14ac:dyDescent="0.2"/>
    <row r="8191" s="31" customFormat="1" x14ac:dyDescent="0.2"/>
    <row r="8192" s="31" customFormat="1" x14ac:dyDescent="0.2"/>
    <row r="8193" s="31" customFormat="1" x14ac:dyDescent="0.2"/>
    <row r="8194" s="31" customFormat="1" x14ac:dyDescent="0.2"/>
    <row r="8195" s="31" customFormat="1" x14ac:dyDescent="0.2"/>
    <row r="8196" s="31" customFormat="1" x14ac:dyDescent="0.2"/>
    <row r="8197" s="31" customFormat="1" x14ac:dyDescent="0.2"/>
    <row r="8198" s="31" customFormat="1" x14ac:dyDescent="0.2"/>
    <row r="8199" s="31" customFormat="1" x14ac:dyDescent="0.2"/>
    <row r="8200" s="31" customFormat="1" x14ac:dyDescent="0.2"/>
    <row r="8201" s="31" customFormat="1" x14ac:dyDescent="0.2"/>
    <row r="8202" s="31" customFormat="1" x14ac:dyDescent="0.2"/>
    <row r="8203" s="31" customFormat="1" x14ac:dyDescent="0.2"/>
    <row r="8204" s="31" customFormat="1" x14ac:dyDescent="0.2"/>
    <row r="8205" s="31" customFormat="1" x14ac:dyDescent="0.2"/>
    <row r="8206" s="31" customFormat="1" x14ac:dyDescent="0.2"/>
    <row r="8207" s="31" customFormat="1" x14ac:dyDescent="0.2"/>
    <row r="8208" s="31" customFormat="1" x14ac:dyDescent="0.2"/>
    <row r="8209" s="31" customFormat="1" x14ac:dyDescent="0.2"/>
    <row r="8210" s="31" customFormat="1" x14ac:dyDescent="0.2"/>
    <row r="8211" s="31" customFormat="1" x14ac:dyDescent="0.2"/>
    <row r="8212" s="31" customFormat="1" x14ac:dyDescent="0.2"/>
    <row r="8213" s="31" customFormat="1" x14ac:dyDescent="0.2"/>
    <row r="8214" s="31" customFormat="1" x14ac:dyDescent="0.2"/>
    <row r="8215" s="31" customFormat="1" x14ac:dyDescent="0.2"/>
    <row r="8216" s="31" customFormat="1" x14ac:dyDescent="0.2"/>
    <row r="8217" s="31" customFormat="1" x14ac:dyDescent="0.2"/>
    <row r="8218" s="31" customFormat="1" x14ac:dyDescent="0.2"/>
    <row r="8219" s="31" customFormat="1" x14ac:dyDescent="0.2"/>
    <row r="8220" s="31" customFormat="1" x14ac:dyDescent="0.2"/>
    <row r="8221" s="31" customFormat="1" x14ac:dyDescent="0.2"/>
    <row r="8222" s="31" customFormat="1" x14ac:dyDescent="0.2"/>
    <row r="8223" s="31" customFormat="1" x14ac:dyDescent="0.2"/>
    <row r="8224" s="31" customFormat="1" x14ac:dyDescent="0.2"/>
    <row r="8225" s="31" customFormat="1" x14ac:dyDescent="0.2"/>
    <row r="8226" s="31" customFormat="1" x14ac:dyDescent="0.2"/>
    <row r="8227" s="31" customFormat="1" x14ac:dyDescent="0.2"/>
    <row r="8228" s="31" customFormat="1" x14ac:dyDescent="0.2"/>
    <row r="8229" s="31" customFormat="1" x14ac:dyDescent="0.2"/>
    <row r="8230" s="31" customFormat="1" x14ac:dyDescent="0.2"/>
    <row r="8231" s="31" customFormat="1" x14ac:dyDescent="0.2"/>
    <row r="8232" s="31" customFormat="1" x14ac:dyDescent="0.2"/>
    <row r="8233" s="31" customFormat="1" x14ac:dyDescent="0.2"/>
    <row r="8234" s="31" customFormat="1" x14ac:dyDescent="0.2"/>
    <row r="8235" s="31" customFormat="1" x14ac:dyDescent="0.2"/>
    <row r="8236" s="31" customFormat="1" x14ac:dyDescent="0.2"/>
    <row r="8237" s="31" customFormat="1" x14ac:dyDescent="0.2"/>
    <row r="8238" s="31" customFormat="1" x14ac:dyDescent="0.2"/>
    <row r="8239" s="31" customFormat="1" x14ac:dyDescent="0.2"/>
    <row r="8240" s="31" customFormat="1" x14ac:dyDescent="0.2"/>
    <row r="8241" s="31" customFormat="1" x14ac:dyDescent="0.2"/>
    <row r="8242" s="31" customFormat="1" x14ac:dyDescent="0.2"/>
    <row r="8243" s="31" customFormat="1" x14ac:dyDescent="0.2"/>
    <row r="8244" s="31" customFormat="1" x14ac:dyDescent="0.2"/>
    <row r="8245" s="31" customFormat="1" x14ac:dyDescent="0.2"/>
    <row r="8246" s="31" customFormat="1" x14ac:dyDescent="0.2"/>
    <row r="8247" s="31" customFormat="1" x14ac:dyDescent="0.2"/>
    <row r="8248" s="31" customFormat="1" x14ac:dyDescent="0.2"/>
    <row r="8249" s="31" customFormat="1" x14ac:dyDescent="0.2"/>
    <row r="8250" s="31" customFormat="1" x14ac:dyDescent="0.2"/>
    <row r="8251" s="31" customFormat="1" x14ac:dyDescent="0.2"/>
    <row r="8252" s="31" customFormat="1" x14ac:dyDescent="0.2"/>
    <row r="8253" s="31" customFormat="1" x14ac:dyDescent="0.2"/>
    <row r="8254" s="31" customFormat="1" x14ac:dyDescent="0.2"/>
    <row r="8255" s="31" customFormat="1" x14ac:dyDescent="0.2"/>
    <row r="8256" s="31" customFormat="1" x14ac:dyDescent="0.2"/>
    <row r="8257" s="31" customFormat="1" x14ac:dyDescent="0.2"/>
    <row r="8258" s="31" customFormat="1" x14ac:dyDescent="0.2"/>
    <row r="8259" s="31" customFormat="1" x14ac:dyDescent="0.2"/>
    <row r="8260" s="31" customFormat="1" x14ac:dyDescent="0.2"/>
    <row r="8261" s="31" customFormat="1" x14ac:dyDescent="0.2"/>
    <row r="8262" s="31" customFormat="1" x14ac:dyDescent="0.2"/>
    <row r="8263" s="31" customFormat="1" x14ac:dyDescent="0.2"/>
    <row r="8264" s="31" customFormat="1" x14ac:dyDescent="0.2"/>
    <row r="8265" s="31" customFormat="1" x14ac:dyDescent="0.2"/>
    <row r="8266" s="31" customFormat="1" x14ac:dyDescent="0.2"/>
    <row r="8267" s="31" customFormat="1" x14ac:dyDescent="0.2"/>
    <row r="8268" s="31" customFormat="1" x14ac:dyDescent="0.2"/>
    <row r="8269" s="31" customFormat="1" x14ac:dyDescent="0.2"/>
    <row r="8270" s="31" customFormat="1" x14ac:dyDescent="0.2"/>
    <row r="8271" s="31" customFormat="1" x14ac:dyDescent="0.2"/>
    <row r="8272" s="31" customFormat="1" x14ac:dyDescent="0.2"/>
    <row r="8273" s="31" customFormat="1" x14ac:dyDescent="0.2"/>
    <row r="8274" s="31" customFormat="1" x14ac:dyDescent="0.2"/>
    <row r="8275" s="31" customFormat="1" x14ac:dyDescent="0.2"/>
    <row r="8276" s="31" customFormat="1" x14ac:dyDescent="0.2"/>
    <row r="8277" s="31" customFormat="1" x14ac:dyDescent="0.2"/>
    <row r="8278" s="31" customFormat="1" x14ac:dyDescent="0.2"/>
    <row r="8279" s="31" customFormat="1" x14ac:dyDescent="0.2"/>
    <row r="8280" s="31" customFormat="1" x14ac:dyDescent="0.2"/>
    <row r="8281" s="31" customFormat="1" x14ac:dyDescent="0.2"/>
    <row r="8282" s="31" customFormat="1" x14ac:dyDescent="0.2"/>
    <row r="8283" s="31" customFormat="1" x14ac:dyDescent="0.2"/>
    <row r="8284" s="31" customFormat="1" x14ac:dyDescent="0.2"/>
    <row r="8285" s="31" customFormat="1" x14ac:dyDescent="0.2"/>
    <row r="8286" s="31" customFormat="1" x14ac:dyDescent="0.2"/>
    <row r="8287" s="31" customFormat="1" x14ac:dyDescent="0.2"/>
    <row r="8288" s="31" customFormat="1" x14ac:dyDescent="0.2"/>
    <row r="8289" s="31" customFormat="1" x14ac:dyDescent="0.2"/>
    <row r="8290" s="31" customFormat="1" x14ac:dyDescent="0.2"/>
    <row r="8291" s="31" customFormat="1" x14ac:dyDescent="0.2"/>
    <row r="8292" s="31" customFormat="1" x14ac:dyDescent="0.2"/>
    <row r="8293" s="31" customFormat="1" x14ac:dyDescent="0.2"/>
    <row r="8294" s="31" customFormat="1" x14ac:dyDescent="0.2"/>
    <row r="8295" s="31" customFormat="1" x14ac:dyDescent="0.2"/>
    <row r="8296" s="31" customFormat="1" x14ac:dyDescent="0.2"/>
    <row r="8297" s="31" customFormat="1" x14ac:dyDescent="0.2"/>
    <row r="8298" s="31" customFormat="1" x14ac:dyDescent="0.2"/>
    <row r="8299" s="31" customFormat="1" x14ac:dyDescent="0.2"/>
    <row r="8300" s="31" customFormat="1" x14ac:dyDescent="0.2"/>
    <row r="8301" s="31" customFormat="1" x14ac:dyDescent="0.2"/>
    <row r="8302" s="31" customFormat="1" x14ac:dyDescent="0.2"/>
    <row r="8303" s="31" customFormat="1" x14ac:dyDescent="0.2"/>
    <row r="8304" s="31" customFormat="1" x14ac:dyDescent="0.2"/>
    <row r="8305" s="31" customFormat="1" x14ac:dyDescent="0.2"/>
    <row r="8306" s="31" customFormat="1" x14ac:dyDescent="0.2"/>
    <row r="8307" s="31" customFormat="1" x14ac:dyDescent="0.2"/>
    <row r="8308" s="31" customFormat="1" x14ac:dyDescent="0.2"/>
    <row r="8309" s="31" customFormat="1" x14ac:dyDescent="0.2"/>
    <row r="8310" s="31" customFormat="1" x14ac:dyDescent="0.2"/>
    <row r="8311" s="31" customFormat="1" x14ac:dyDescent="0.2"/>
    <row r="8312" s="31" customFormat="1" x14ac:dyDescent="0.2"/>
    <row r="8313" s="31" customFormat="1" x14ac:dyDescent="0.2"/>
    <row r="8314" s="31" customFormat="1" x14ac:dyDescent="0.2"/>
    <row r="8315" s="31" customFormat="1" x14ac:dyDescent="0.2"/>
    <row r="8316" s="31" customFormat="1" x14ac:dyDescent="0.2"/>
    <row r="8317" s="31" customFormat="1" x14ac:dyDescent="0.2"/>
    <row r="8318" s="31" customFormat="1" x14ac:dyDescent="0.2"/>
    <row r="8319" s="31" customFormat="1" x14ac:dyDescent="0.2"/>
    <row r="8320" s="31" customFormat="1" x14ac:dyDescent="0.2"/>
    <row r="8321" s="31" customFormat="1" x14ac:dyDescent="0.2"/>
    <row r="8322" s="31" customFormat="1" x14ac:dyDescent="0.2"/>
    <row r="8323" s="31" customFormat="1" x14ac:dyDescent="0.2"/>
    <row r="8324" s="31" customFormat="1" x14ac:dyDescent="0.2"/>
    <row r="8325" s="31" customFormat="1" x14ac:dyDescent="0.2"/>
    <row r="8326" s="31" customFormat="1" x14ac:dyDescent="0.2"/>
    <row r="8327" s="31" customFormat="1" x14ac:dyDescent="0.2"/>
    <row r="8328" s="31" customFormat="1" x14ac:dyDescent="0.2"/>
    <row r="8329" s="31" customFormat="1" x14ac:dyDescent="0.2"/>
    <row r="8330" s="31" customFormat="1" x14ac:dyDescent="0.2"/>
    <row r="8331" s="31" customFormat="1" x14ac:dyDescent="0.2"/>
    <row r="8332" s="31" customFormat="1" x14ac:dyDescent="0.2"/>
    <row r="8333" s="31" customFormat="1" x14ac:dyDescent="0.2"/>
    <row r="8334" s="31" customFormat="1" x14ac:dyDescent="0.2"/>
    <row r="8335" s="31" customFormat="1" x14ac:dyDescent="0.2"/>
    <row r="8336" s="31" customFormat="1" x14ac:dyDescent="0.2"/>
    <row r="8337" s="31" customFormat="1" x14ac:dyDescent="0.2"/>
    <row r="8338" s="31" customFormat="1" x14ac:dyDescent="0.2"/>
    <row r="8339" s="31" customFormat="1" x14ac:dyDescent="0.2"/>
    <row r="8340" s="31" customFormat="1" x14ac:dyDescent="0.2"/>
    <row r="8341" s="31" customFormat="1" x14ac:dyDescent="0.2"/>
    <row r="8342" s="31" customFormat="1" x14ac:dyDescent="0.2"/>
    <row r="8343" s="31" customFormat="1" x14ac:dyDescent="0.2"/>
    <row r="8344" s="31" customFormat="1" x14ac:dyDescent="0.2"/>
    <row r="8345" s="31" customFormat="1" x14ac:dyDescent="0.2"/>
    <row r="8346" s="31" customFormat="1" x14ac:dyDescent="0.2"/>
    <row r="8347" s="31" customFormat="1" x14ac:dyDescent="0.2"/>
    <row r="8348" s="31" customFormat="1" x14ac:dyDescent="0.2"/>
    <row r="8349" s="31" customFormat="1" x14ac:dyDescent="0.2"/>
    <row r="8350" s="31" customFormat="1" x14ac:dyDescent="0.2"/>
    <row r="8351" s="31" customFormat="1" x14ac:dyDescent="0.2"/>
    <row r="8352" s="31" customFormat="1" x14ac:dyDescent="0.2"/>
    <row r="8353" s="31" customFormat="1" x14ac:dyDescent="0.2"/>
    <row r="8354" s="31" customFormat="1" x14ac:dyDescent="0.2"/>
    <row r="8355" s="31" customFormat="1" x14ac:dyDescent="0.2"/>
    <row r="8356" s="31" customFormat="1" x14ac:dyDescent="0.2"/>
    <row r="8357" s="31" customFormat="1" x14ac:dyDescent="0.2"/>
    <row r="8358" s="31" customFormat="1" x14ac:dyDescent="0.2"/>
    <row r="8359" s="31" customFormat="1" x14ac:dyDescent="0.2"/>
    <row r="8360" s="31" customFormat="1" x14ac:dyDescent="0.2"/>
    <row r="8361" s="31" customFormat="1" x14ac:dyDescent="0.2"/>
    <row r="8362" s="31" customFormat="1" x14ac:dyDescent="0.2"/>
    <row r="8363" s="31" customFormat="1" x14ac:dyDescent="0.2"/>
    <row r="8364" s="31" customFormat="1" x14ac:dyDescent="0.2"/>
    <row r="8365" s="31" customFormat="1" x14ac:dyDescent="0.2"/>
    <row r="8366" s="31" customFormat="1" x14ac:dyDescent="0.2"/>
    <row r="8367" s="31" customFormat="1" x14ac:dyDescent="0.2"/>
    <row r="8368" s="31" customFormat="1" x14ac:dyDescent="0.2"/>
    <row r="8369" s="31" customFormat="1" x14ac:dyDescent="0.2"/>
    <row r="8370" s="31" customFormat="1" x14ac:dyDescent="0.2"/>
    <row r="8371" s="31" customFormat="1" x14ac:dyDescent="0.2"/>
    <row r="8372" s="31" customFormat="1" x14ac:dyDescent="0.2"/>
    <row r="8373" s="31" customFormat="1" x14ac:dyDescent="0.2"/>
    <row r="8374" s="31" customFormat="1" x14ac:dyDescent="0.2"/>
    <row r="8375" s="31" customFormat="1" x14ac:dyDescent="0.2"/>
    <row r="8376" s="31" customFormat="1" x14ac:dyDescent="0.2"/>
    <row r="8377" s="31" customFormat="1" x14ac:dyDescent="0.2"/>
    <row r="8378" s="31" customFormat="1" x14ac:dyDescent="0.2"/>
    <row r="8379" s="31" customFormat="1" x14ac:dyDescent="0.2"/>
    <row r="8380" s="31" customFormat="1" x14ac:dyDescent="0.2"/>
    <row r="8381" s="31" customFormat="1" x14ac:dyDescent="0.2"/>
    <row r="8382" s="31" customFormat="1" x14ac:dyDescent="0.2"/>
    <row r="8383" s="31" customFormat="1" x14ac:dyDescent="0.2"/>
    <row r="8384" s="31" customFormat="1" x14ac:dyDescent="0.2"/>
    <row r="8385" s="31" customFormat="1" x14ac:dyDescent="0.2"/>
    <row r="8386" s="31" customFormat="1" x14ac:dyDescent="0.2"/>
    <row r="8387" s="31" customFormat="1" x14ac:dyDescent="0.2"/>
    <row r="8388" s="31" customFormat="1" x14ac:dyDescent="0.2"/>
    <row r="8389" s="31" customFormat="1" x14ac:dyDescent="0.2"/>
    <row r="8390" s="31" customFormat="1" x14ac:dyDescent="0.2"/>
    <row r="8391" s="31" customFormat="1" x14ac:dyDescent="0.2"/>
    <row r="8392" s="31" customFormat="1" x14ac:dyDescent="0.2"/>
    <row r="8393" s="31" customFormat="1" x14ac:dyDescent="0.2"/>
    <row r="8394" s="31" customFormat="1" x14ac:dyDescent="0.2"/>
    <row r="8395" s="31" customFormat="1" x14ac:dyDescent="0.2"/>
    <row r="8396" s="31" customFormat="1" x14ac:dyDescent="0.2"/>
    <row r="8397" s="31" customFormat="1" x14ac:dyDescent="0.2"/>
    <row r="8398" s="31" customFormat="1" x14ac:dyDescent="0.2"/>
    <row r="8399" s="31" customFormat="1" x14ac:dyDescent="0.2"/>
    <row r="8400" s="31" customFormat="1" x14ac:dyDescent="0.2"/>
    <row r="8401" s="31" customFormat="1" x14ac:dyDescent="0.2"/>
    <row r="8402" s="31" customFormat="1" x14ac:dyDescent="0.2"/>
    <row r="8403" s="31" customFormat="1" x14ac:dyDescent="0.2"/>
    <row r="8404" s="31" customFormat="1" x14ac:dyDescent="0.2"/>
    <row r="8405" s="31" customFormat="1" x14ac:dyDescent="0.2"/>
    <row r="8406" s="31" customFormat="1" x14ac:dyDescent="0.2"/>
    <row r="8407" s="31" customFormat="1" x14ac:dyDescent="0.2"/>
    <row r="8408" s="31" customFormat="1" x14ac:dyDescent="0.2"/>
    <row r="8409" s="31" customFormat="1" x14ac:dyDescent="0.2"/>
    <row r="8410" s="31" customFormat="1" x14ac:dyDescent="0.2"/>
    <row r="8411" s="31" customFormat="1" x14ac:dyDescent="0.2"/>
    <row r="8412" s="31" customFormat="1" x14ac:dyDescent="0.2"/>
    <row r="8413" s="31" customFormat="1" x14ac:dyDescent="0.2"/>
    <row r="8414" s="31" customFormat="1" x14ac:dyDescent="0.2"/>
    <row r="8415" s="31" customFormat="1" x14ac:dyDescent="0.2"/>
    <row r="8416" s="31" customFormat="1" x14ac:dyDescent="0.2"/>
    <row r="8417" s="31" customFormat="1" x14ac:dyDescent="0.2"/>
    <row r="8418" s="31" customFormat="1" x14ac:dyDescent="0.2"/>
    <row r="8419" s="31" customFormat="1" x14ac:dyDescent="0.2"/>
    <row r="8420" s="31" customFormat="1" x14ac:dyDescent="0.2"/>
    <row r="8421" s="31" customFormat="1" x14ac:dyDescent="0.2"/>
    <row r="8422" s="31" customFormat="1" x14ac:dyDescent="0.2"/>
    <row r="8423" s="31" customFormat="1" x14ac:dyDescent="0.2"/>
    <row r="8424" s="31" customFormat="1" x14ac:dyDescent="0.2"/>
    <row r="8425" s="31" customFormat="1" x14ac:dyDescent="0.2"/>
    <row r="8426" s="31" customFormat="1" x14ac:dyDescent="0.2"/>
    <row r="8427" s="31" customFormat="1" x14ac:dyDescent="0.2"/>
    <row r="8428" s="31" customFormat="1" x14ac:dyDescent="0.2"/>
    <row r="8429" s="31" customFormat="1" x14ac:dyDescent="0.2"/>
    <row r="8430" s="31" customFormat="1" x14ac:dyDescent="0.2"/>
    <row r="8431" s="31" customFormat="1" x14ac:dyDescent="0.2"/>
    <row r="8432" s="31" customFormat="1" x14ac:dyDescent="0.2"/>
    <row r="8433" s="31" customFormat="1" x14ac:dyDescent="0.2"/>
    <row r="8434" s="31" customFormat="1" x14ac:dyDescent="0.2"/>
    <row r="8435" s="31" customFormat="1" x14ac:dyDescent="0.2"/>
    <row r="8436" s="31" customFormat="1" x14ac:dyDescent="0.2"/>
    <row r="8437" s="31" customFormat="1" x14ac:dyDescent="0.2"/>
    <row r="8438" s="31" customFormat="1" x14ac:dyDescent="0.2"/>
    <row r="8439" s="31" customFormat="1" x14ac:dyDescent="0.2"/>
    <row r="8440" s="31" customFormat="1" x14ac:dyDescent="0.2"/>
    <row r="8441" s="31" customFormat="1" x14ac:dyDescent="0.2"/>
    <row r="8442" s="31" customFormat="1" x14ac:dyDescent="0.2"/>
    <row r="8443" s="31" customFormat="1" x14ac:dyDescent="0.2"/>
    <row r="8444" s="31" customFormat="1" x14ac:dyDescent="0.2"/>
    <row r="8445" s="31" customFormat="1" x14ac:dyDescent="0.2"/>
    <row r="8446" s="31" customFormat="1" x14ac:dyDescent="0.2"/>
    <row r="8447" s="31" customFormat="1" x14ac:dyDescent="0.2"/>
    <row r="8448" s="31" customFormat="1" x14ac:dyDescent="0.2"/>
    <row r="8449" s="31" customFormat="1" x14ac:dyDescent="0.2"/>
    <row r="8450" s="31" customFormat="1" x14ac:dyDescent="0.2"/>
    <row r="8451" s="31" customFormat="1" x14ac:dyDescent="0.2"/>
    <row r="8452" s="31" customFormat="1" x14ac:dyDescent="0.2"/>
    <row r="8453" s="31" customFormat="1" x14ac:dyDescent="0.2"/>
    <row r="8454" s="31" customFormat="1" x14ac:dyDescent="0.2"/>
    <row r="8455" s="31" customFormat="1" x14ac:dyDescent="0.2"/>
    <row r="8456" s="31" customFormat="1" x14ac:dyDescent="0.2"/>
    <row r="8457" s="31" customFormat="1" x14ac:dyDescent="0.2"/>
    <row r="8458" s="31" customFormat="1" x14ac:dyDescent="0.2"/>
    <row r="8459" s="31" customFormat="1" x14ac:dyDescent="0.2"/>
    <row r="8460" s="31" customFormat="1" x14ac:dyDescent="0.2"/>
    <row r="8461" s="31" customFormat="1" x14ac:dyDescent="0.2"/>
    <row r="8462" s="31" customFormat="1" x14ac:dyDescent="0.2"/>
    <row r="8463" s="31" customFormat="1" x14ac:dyDescent="0.2"/>
    <row r="8464" s="31" customFormat="1" x14ac:dyDescent="0.2"/>
    <row r="8465" s="31" customFormat="1" x14ac:dyDescent="0.2"/>
    <row r="8466" s="31" customFormat="1" x14ac:dyDescent="0.2"/>
    <row r="8467" s="31" customFormat="1" x14ac:dyDescent="0.2"/>
    <row r="8468" s="31" customFormat="1" x14ac:dyDescent="0.2"/>
    <row r="8469" s="31" customFormat="1" x14ac:dyDescent="0.2"/>
    <row r="8470" s="31" customFormat="1" x14ac:dyDescent="0.2"/>
    <row r="8471" s="31" customFormat="1" x14ac:dyDescent="0.2"/>
    <row r="8472" s="31" customFormat="1" x14ac:dyDescent="0.2"/>
    <row r="8473" s="31" customFormat="1" x14ac:dyDescent="0.2"/>
    <row r="8474" s="31" customFormat="1" x14ac:dyDescent="0.2"/>
    <row r="8475" s="31" customFormat="1" x14ac:dyDescent="0.2"/>
    <row r="8476" s="31" customFormat="1" x14ac:dyDescent="0.2"/>
    <row r="8477" s="31" customFormat="1" x14ac:dyDescent="0.2"/>
    <row r="8478" s="31" customFormat="1" x14ac:dyDescent="0.2"/>
    <row r="8479" s="31" customFormat="1" x14ac:dyDescent="0.2"/>
    <row r="8480" s="31" customFormat="1" x14ac:dyDescent="0.2"/>
    <row r="8481" s="31" customFormat="1" x14ac:dyDescent="0.2"/>
    <row r="8482" s="31" customFormat="1" x14ac:dyDescent="0.2"/>
    <row r="8483" s="31" customFormat="1" x14ac:dyDescent="0.2"/>
    <row r="8484" s="31" customFormat="1" x14ac:dyDescent="0.2"/>
    <row r="8485" s="31" customFormat="1" x14ac:dyDescent="0.2"/>
    <row r="8486" s="31" customFormat="1" x14ac:dyDescent="0.2"/>
    <row r="8487" s="31" customFormat="1" x14ac:dyDescent="0.2"/>
    <row r="8488" s="31" customFormat="1" x14ac:dyDescent="0.2"/>
    <row r="8489" s="31" customFormat="1" x14ac:dyDescent="0.2"/>
    <row r="8490" s="31" customFormat="1" x14ac:dyDescent="0.2"/>
    <row r="8491" s="31" customFormat="1" x14ac:dyDescent="0.2"/>
    <row r="8492" s="31" customFormat="1" x14ac:dyDescent="0.2"/>
    <row r="8493" s="31" customFormat="1" x14ac:dyDescent="0.2"/>
    <row r="8494" s="31" customFormat="1" x14ac:dyDescent="0.2"/>
    <row r="8495" s="31" customFormat="1" x14ac:dyDescent="0.2"/>
    <row r="8496" s="31" customFormat="1" x14ac:dyDescent="0.2"/>
    <row r="8497" s="31" customFormat="1" x14ac:dyDescent="0.2"/>
    <row r="8498" s="31" customFormat="1" x14ac:dyDescent="0.2"/>
    <row r="8499" s="31" customFormat="1" x14ac:dyDescent="0.2"/>
    <row r="8500" s="31" customFormat="1" x14ac:dyDescent="0.2"/>
    <row r="8501" s="31" customFormat="1" x14ac:dyDescent="0.2"/>
    <row r="8502" s="31" customFormat="1" x14ac:dyDescent="0.2"/>
    <row r="8503" s="31" customFormat="1" x14ac:dyDescent="0.2"/>
    <row r="8504" s="31" customFormat="1" x14ac:dyDescent="0.2"/>
    <row r="8505" s="31" customFormat="1" x14ac:dyDescent="0.2"/>
    <row r="8506" s="31" customFormat="1" x14ac:dyDescent="0.2"/>
    <row r="8507" s="31" customFormat="1" x14ac:dyDescent="0.2"/>
    <row r="8508" s="31" customFormat="1" x14ac:dyDescent="0.2"/>
    <row r="8509" s="31" customFormat="1" x14ac:dyDescent="0.2"/>
    <row r="8510" s="31" customFormat="1" x14ac:dyDescent="0.2"/>
    <row r="8511" s="31" customFormat="1" x14ac:dyDescent="0.2"/>
    <row r="8512" s="31" customFormat="1" x14ac:dyDescent="0.2"/>
    <row r="8513" s="31" customFormat="1" x14ac:dyDescent="0.2"/>
    <row r="8514" s="31" customFormat="1" x14ac:dyDescent="0.2"/>
    <row r="8515" s="31" customFormat="1" x14ac:dyDescent="0.2"/>
    <row r="8516" s="31" customFormat="1" x14ac:dyDescent="0.2"/>
    <row r="8517" s="31" customFormat="1" x14ac:dyDescent="0.2"/>
    <row r="8518" s="31" customFormat="1" x14ac:dyDescent="0.2"/>
    <row r="8519" s="31" customFormat="1" x14ac:dyDescent="0.2"/>
    <row r="8520" s="31" customFormat="1" x14ac:dyDescent="0.2"/>
    <row r="8521" s="31" customFormat="1" x14ac:dyDescent="0.2"/>
    <row r="8522" s="31" customFormat="1" x14ac:dyDescent="0.2"/>
    <row r="8523" s="31" customFormat="1" x14ac:dyDescent="0.2"/>
    <row r="8524" s="31" customFormat="1" x14ac:dyDescent="0.2"/>
    <row r="8525" s="31" customFormat="1" x14ac:dyDescent="0.2"/>
    <row r="8526" s="31" customFormat="1" x14ac:dyDescent="0.2"/>
    <row r="8527" s="31" customFormat="1" x14ac:dyDescent="0.2"/>
    <row r="8528" s="31" customFormat="1" x14ac:dyDescent="0.2"/>
    <row r="8529" s="31" customFormat="1" x14ac:dyDescent="0.2"/>
    <row r="8530" s="31" customFormat="1" x14ac:dyDescent="0.2"/>
    <row r="8531" s="31" customFormat="1" x14ac:dyDescent="0.2"/>
    <row r="8532" s="31" customFormat="1" x14ac:dyDescent="0.2"/>
    <row r="8533" s="31" customFormat="1" x14ac:dyDescent="0.2"/>
    <row r="8534" s="31" customFormat="1" x14ac:dyDescent="0.2"/>
    <row r="8535" s="31" customFormat="1" x14ac:dyDescent="0.2"/>
    <row r="8536" s="31" customFormat="1" x14ac:dyDescent="0.2"/>
    <row r="8537" s="31" customFormat="1" x14ac:dyDescent="0.2"/>
    <row r="8538" s="31" customFormat="1" x14ac:dyDescent="0.2"/>
    <row r="8539" s="31" customFormat="1" x14ac:dyDescent="0.2"/>
    <row r="8540" s="31" customFormat="1" x14ac:dyDescent="0.2"/>
    <row r="8541" s="31" customFormat="1" x14ac:dyDescent="0.2"/>
    <row r="8542" s="31" customFormat="1" x14ac:dyDescent="0.2"/>
    <row r="8543" s="31" customFormat="1" x14ac:dyDescent="0.2"/>
    <row r="8544" s="31" customFormat="1" x14ac:dyDescent="0.2"/>
    <row r="8545" s="31" customFormat="1" x14ac:dyDescent="0.2"/>
    <row r="8546" s="31" customFormat="1" x14ac:dyDescent="0.2"/>
    <row r="8547" s="31" customFormat="1" x14ac:dyDescent="0.2"/>
    <row r="8548" s="31" customFormat="1" x14ac:dyDescent="0.2"/>
    <row r="8549" s="31" customFormat="1" x14ac:dyDescent="0.2"/>
    <row r="8550" s="31" customFormat="1" x14ac:dyDescent="0.2"/>
    <row r="8551" s="31" customFormat="1" x14ac:dyDescent="0.2"/>
    <row r="8552" s="31" customFormat="1" x14ac:dyDescent="0.2"/>
    <row r="8553" s="31" customFormat="1" x14ac:dyDescent="0.2"/>
    <row r="8554" s="31" customFormat="1" x14ac:dyDescent="0.2"/>
    <row r="8555" s="31" customFormat="1" x14ac:dyDescent="0.2"/>
    <row r="8556" s="31" customFormat="1" x14ac:dyDescent="0.2"/>
    <row r="8557" s="31" customFormat="1" x14ac:dyDescent="0.2"/>
    <row r="8558" s="31" customFormat="1" x14ac:dyDescent="0.2"/>
    <row r="8559" s="31" customFormat="1" x14ac:dyDescent="0.2"/>
    <row r="8560" s="31" customFormat="1" x14ac:dyDescent="0.2"/>
    <row r="8561" s="31" customFormat="1" x14ac:dyDescent="0.2"/>
    <row r="8562" s="31" customFormat="1" x14ac:dyDescent="0.2"/>
    <row r="8563" s="31" customFormat="1" x14ac:dyDescent="0.2"/>
    <row r="8564" s="31" customFormat="1" x14ac:dyDescent="0.2"/>
    <row r="8565" s="31" customFormat="1" x14ac:dyDescent="0.2"/>
    <row r="8566" s="31" customFormat="1" x14ac:dyDescent="0.2"/>
    <row r="8567" s="31" customFormat="1" x14ac:dyDescent="0.2"/>
    <row r="8568" s="31" customFormat="1" x14ac:dyDescent="0.2"/>
    <row r="8569" s="31" customFormat="1" x14ac:dyDescent="0.2"/>
    <row r="8570" s="31" customFormat="1" x14ac:dyDescent="0.2"/>
    <row r="8571" s="31" customFormat="1" x14ac:dyDescent="0.2"/>
    <row r="8572" s="31" customFormat="1" x14ac:dyDescent="0.2"/>
    <row r="8573" s="31" customFormat="1" x14ac:dyDescent="0.2"/>
    <row r="8574" s="31" customFormat="1" x14ac:dyDescent="0.2"/>
    <row r="8575" s="31" customFormat="1" x14ac:dyDescent="0.2"/>
    <row r="8576" s="31" customFormat="1" x14ac:dyDescent="0.2"/>
    <row r="8577" s="31" customFormat="1" x14ac:dyDescent="0.2"/>
    <row r="8578" s="31" customFormat="1" x14ac:dyDescent="0.2"/>
    <row r="8579" s="31" customFormat="1" x14ac:dyDescent="0.2"/>
    <row r="8580" s="31" customFormat="1" x14ac:dyDescent="0.2"/>
    <row r="8581" s="31" customFormat="1" x14ac:dyDescent="0.2"/>
    <row r="8582" s="31" customFormat="1" x14ac:dyDescent="0.2"/>
    <row r="8583" s="31" customFormat="1" x14ac:dyDescent="0.2"/>
    <row r="8584" s="31" customFormat="1" x14ac:dyDescent="0.2"/>
    <row r="8585" s="31" customFormat="1" x14ac:dyDescent="0.2"/>
    <row r="8586" s="31" customFormat="1" x14ac:dyDescent="0.2"/>
    <row r="8587" s="31" customFormat="1" x14ac:dyDescent="0.2"/>
    <row r="8588" s="31" customFormat="1" x14ac:dyDescent="0.2"/>
    <row r="8589" s="31" customFormat="1" x14ac:dyDescent="0.2"/>
    <row r="8590" s="31" customFormat="1" x14ac:dyDescent="0.2"/>
    <row r="8591" s="31" customFormat="1" x14ac:dyDescent="0.2"/>
    <row r="8592" s="31" customFormat="1" x14ac:dyDescent="0.2"/>
    <row r="8593" s="31" customFormat="1" x14ac:dyDescent="0.2"/>
    <row r="8594" s="31" customFormat="1" x14ac:dyDescent="0.2"/>
    <row r="8595" s="31" customFormat="1" x14ac:dyDescent="0.2"/>
    <row r="8596" s="31" customFormat="1" x14ac:dyDescent="0.2"/>
    <row r="8597" s="31" customFormat="1" x14ac:dyDescent="0.2"/>
    <row r="8598" s="31" customFormat="1" x14ac:dyDescent="0.2"/>
    <row r="8599" s="31" customFormat="1" x14ac:dyDescent="0.2"/>
    <row r="8600" s="31" customFormat="1" x14ac:dyDescent="0.2"/>
    <row r="8601" s="31" customFormat="1" x14ac:dyDescent="0.2"/>
    <row r="8602" s="31" customFormat="1" x14ac:dyDescent="0.2"/>
    <row r="8603" s="31" customFormat="1" x14ac:dyDescent="0.2"/>
    <row r="8604" s="31" customFormat="1" x14ac:dyDescent="0.2"/>
    <row r="8605" s="31" customFormat="1" x14ac:dyDescent="0.2"/>
    <row r="8606" s="31" customFormat="1" x14ac:dyDescent="0.2"/>
    <row r="8607" s="31" customFormat="1" x14ac:dyDescent="0.2"/>
    <row r="8608" s="31" customFormat="1" x14ac:dyDescent="0.2"/>
    <row r="8609" s="31" customFormat="1" x14ac:dyDescent="0.2"/>
    <row r="8610" s="31" customFormat="1" x14ac:dyDescent="0.2"/>
    <row r="8611" s="31" customFormat="1" x14ac:dyDescent="0.2"/>
    <row r="8612" s="31" customFormat="1" x14ac:dyDescent="0.2"/>
    <row r="8613" s="31" customFormat="1" x14ac:dyDescent="0.2"/>
    <row r="8614" s="31" customFormat="1" x14ac:dyDescent="0.2"/>
    <row r="8615" s="31" customFormat="1" x14ac:dyDescent="0.2"/>
    <row r="8616" s="31" customFormat="1" x14ac:dyDescent="0.2"/>
    <row r="8617" s="31" customFormat="1" x14ac:dyDescent="0.2"/>
    <row r="8618" s="31" customFormat="1" x14ac:dyDescent="0.2"/>
    <row r="8619" s="31" customFormat="1" x14ac:dyDescent="0.2"/>
    <row r="8620" s="31" customFormat="1" x14ac:dyDescent="0.2"/>
    <row r="8621" s="31" customFormat="1" x14ac:dyDescent="0.2"/>
    <row r="8622" s="31" customFormat="1" x14ac:dyDescent="0.2"/>
    <row r="8623" s="31" customFormat="1" x14ac:dyDescent="0.2"/>
    <row r="8624" s="31" customFormat="1" x14ac:dyDescent="0.2"/>
    <row r="8625" s="31" customFormat="1" x14ac:dyDescent="0.2"/>
    <row r="8626" s="31" customFormat="1" x14ac:dyDescent="0.2"/>
    <row r="8627" s="31" customFormat="1" x14ac:dyDescent="0.2"/>
    <row r="8628" s="31" customFormat="1" x14ac:dyDescent="0.2"/>
    <row r="8629" s="31" customFormat="1" x14ac:dyDescent="0.2"/>
    <row r="8630" s="31" customFormat="1" x14ac:dyDescent="0.2"/>
    <row r="8631" s="31" customFormat="1" x14ac:dyDescent="0.2"/>
    <row r="8632" s="31" customFormat="1" x14ac:dyDescent="0.2"/>
    <row r="8633" s="31" customFormat="1" x14ac:dyDescent="0.2"/>
    <row r="8634" s="31" customFormat="1" x14ac:dyDescent="0.2"/>
    <row r="8635" s="31" customFormat="1" x14ac:dyDescent="0.2"/>
    <row r="8636" s="31" customFormat="1" x14ac:dyDescent="0.2"/>
    <row r="8637" s="31" customFormat="1" x14ac:dyDescent="0.2"/>
    <row r="8638" s="31" customFormat="1" x14ac:dyDescent="0.2"/>
    <row r="8639" s="31" customFormat="1" x14ac:dyDescent="0.2"/>
    <row r="8640" s="31" customFormat="1" x14ac:dyDescent="0.2"/>
    <row r="8641" s="31" customFormat="1" x14ac:dyDescent="0.2"/>
    <row r="8642" s="31" customFormat="1" x14ac:dyDescent="0.2"/>
    <row r="8643" s="31" customFormat="1" x14ac:dyDescent="0.2"/>
    <row r="8644" s="31" customFormat="1" x14ac:dyDescent="0.2"/>
    <row r="8645" s="31" customFormat="1" x14ac:dyDescent="0.2"/>
    <row r="8646" s="31" customFormat="1" x14ac:dyDescent="0.2"/>
    <row r="8647" s="31" customFormat="1" x14ac:dyDescent="0.2"/>
    <row r="8648" s="31" customFormat="1" x14ac:dyDescent="0.2"/>
    <row r="8649" s="31" customFormat="1" x14ac:dyDescent="0.2"/>
    <row r="8650" s="31" customFormat="1" x14ac:dyDescent="0.2"/>
    <row r="8651" s="31" customFormat="1" x14ac:dyDescent="0.2"/>
    <row r="8652" s="31" customFormat="1" x14ac:dyDescent="0.2"/>
    <row r="8653" s="31" customFormat="1" x14ac:dyDescent="0.2"/>
    <row r="8654" s="31" customFormat="1" x14ac:dyDescent="0.2"/>
    <row r="8655" s="31" customFormat="1" x14ac:dyDescent="0.2"/>
    <row r="8656" s="31" customFormat="1" x14ac:dyDescent="0.2"/>
    <row r="8657" s="31" customFormat="1" x14ac:dyDescent="0.2"/>
    <row r="8658" s="31" customFormat="1" x14ac:dyDescent="0.2"/>
    <row r="8659" s="31" customFormat="1" x14ac:dyDescent="0.2"/>
    <row r="8660" s="31" customFormat="1" x14ac:dyDescent="0.2"/>
    <row r="8661" s="31" customFormat="1" x14ac:dyDescent="0.2"/>
    <row r="8662" s="31" customFormat="1" x14ac:dyDescent="0.2"/>
    <row r="8663" s="31" customFormat="1" x14ac:dyDescent="0.2"/>
    <row r="8664" s="31" customFormat="1" x14ac:dyDescent="0.2"/>
    <row r="8665" s="31" customFormat="1" x14ac:dyDescent="0.2"/>
    <row r="8666" s="31" customFormat="1" x14ac:dyDescent="0.2"/>
    <row r="8667" s="31" customFormat="1" x14ac:dyDescent="0.2"/>
    <row r="8668" s="31" customFormat="1" x14ac:dyDescent="0.2"/>
    <row r="8669" s="31" customFormat="1" x14ac:dyDescent="0.2"/>
    <row r="8670" s="31" customFormat="1" x14ac:dyDescent="0.2"/>
    <row r="8671" s="31" customFormat="1" x14ac:dyDescent="0.2"/>
    <row r="8672" s="31" customFormat="1" x14ac:dyDescent="0.2"/>
    <row r="8673" s="31" customFormat="1" x14ac:dyDescent="0.2"/>
    <row r="8674" s="31" customFormat="1" x14ac:dyDescent="0.2"/>
    <row r="8675" s="31" customFormat="1" x14ac:dyDescent="0.2"/>
    <row r="8676" s="31" customFormat="1" x14ac:dyDescent="0.2"/>
    <row r="8677" s="31" customFormat="1" x14ac:dyDescent="0.2"/>
    <row r="8678" s="31" customFormat="1" x14ac:dyDescent="0.2"/>
    <row r="8679" s="31" customFormat="1" x14ac:dyDescent="0.2"/>
    <row r="8680" s="31" customFormat="1" x14ac:dyDescent="0.2"/>
    <row r="8681" s="31" customFormat="1" x14ac:dyDescent="0.2"/>
    <row r="8682" s="31" customFormat="1" x14ac:dyDescent="0.2"/>
    <row r="8683" s="31" customFormat="1" x14ac:dyDescent="0.2"/>
    <row r="8684" s="31" customFormat="1" x14ac:dyDescent="0.2"/>
    <row r="8685" s="31" customFormat="1" x14ac:dyDescent="0.2"/>
    <row r="8686" s="31" customFormat="1" x14ac:dyDescent="0.2"/>
    <row r="8687" s="31" customFormat="1" x14ac:dyDescent="0.2"/>
    <row r="8688" s="31" customFormat="1" x14ac:dyDescent="0.2"/>
    <row r="8689" s="31" customFormat="1" x14ac:dyDescent="0.2"/>
    <row r="8690" s="31" customFormat="1" x14ac:dyDescent="0.2"/>
    <row r="8691" s="31" customFormat="1" x14ac:dyDescent="0.2"/>
    <row r="8692" s="31" customFormat="1" x14ac:dyDescent="0.2"/>
    <row r="8693" s="31" customFormat="1" x14ac:dyDescent="0.2"/>
    <row r="8694" s="31" customFormat="1" x14ac:dyDescent="0.2"/>
    <row r="8695" s="31" customFormat="1" x14ac:dyDescent="0.2"/>
    <row r="8696" s="31" customFormat="1" x14ac:dyDescent="0.2"/>
    <row r="8697" s="31" customFormat="1" x14ac:dyDescent="0.2"/>
    <row r="8698" s="31" customFormat="1" x14ac:dyDescent="0.2"/>
    <row r="8699" s="31" customFormat="1" x14ac:dyDescent="0.2"/>
    <row r="8700" s="31" customFormat="1" x14ac:dyDescent="0.2"/>
    <row r="8701" s="31" customFormat="1" x14ac:dyDescent="0.2"/>
    <row r="8702" s="31" customFormat="1" x14ac:dyDescent="0.2"/>
    <row r="8703" s="31" customFormat="1" x14ac:dyDescent="0.2"/>
    <row r="8704" s="31" customFormat="1" x14ac:dyDescent="0.2"/>
    <row r="8705" s="31" customFormat="1" x14ac:dyDescent="0.2"/>
    <row r="8706" s="31" customFormat="1" x14ac:dyDescent="0.2"/>
    <row r="8707" s="31" customFormat="1" x14ac:dyDescent="0.2"/>
    <row r="8708" s="31" customFormat="1" x14ac:dyDescent="0.2"/>
    <row r="8709" s="31" customFormat="1" x14ac:dyDescent="0.2"/>
    <row r="8710" s="31" customFormat="1" x14ac:dyDescent="0.2"/>
    <row r="8711" s="31" customFormat="1" x14ac:dyDescent="0.2"/>
    <row r="8712" s="31" customFormat="1" x14ac:dyDescent="0.2"/>
    <row r="8713" s="31" customFormat="1" x14ac:dyDescent="0.2"/>
    <row r="8714" s="31" customFormat="1" x14ac:dyDescent="0.2"/>
    <row r="8715" s="31" customFormat="1" x14ac:dyDescent="0.2"/>
    <row r="8716" s="31" customFormat="1" x14ac:dyDescent="0.2"/>
    <row r="8717" s="31" customFormat="1" x14ac:dyDescent="0.2"/>
    <row r="8718" s="31" customFormat="1" x14ac:dyDescent="0.2"/>
    <row r="8719" s="31" customFormat="1" x14ac:dyDescent="0.2"/>
    <row r="8720" s="31" customFormat="1" x14ac:dyDescent="0.2"/>
    <row r="8721" s="31" customFormat="1" x14ac:dyDescent="0.2"/>
    <row r="8722" s="31" customFormat="1" x14ac:dyDescent="0.2"/>
    <row r="8723" s="31" customFormat="1" x14ac:dyDescent="0.2"/>
    <row r="8724" s="31" customFormat="1" x14ac:dyDescent="0.2"/>
    <row r="8725" s="31" customFormat="1" x14ac:dyDescent="0.2"/>
    <row r="8726" s="31" customFormat="1" x14ac:dyDescent="0.2"/>
    <row r="8727" s="31" customFormat="1" x14ac:dyDescent="0.2"/>
    <row r="8728" s="31" customFormat="1" x14ac:dyDescent="0.2"/>
    <row r="8729" s="31" customFormat="1" x14ac:dyDescent="0.2"/>
    <row r="8730" s="31" customFormat="1" x14ac:dyDescent="0.2"/>
    <row r="8731" s="31" customFormat="1" x14ac:dyDescent="0.2"/>
    <row r="8732" s="31" customFormat="1" x14ac:dyDescent="0.2"/>
    <row r="8733" s="31" customFormat="1" x14ac:dyDescent="0.2"/>
    <row r="8734" s="31" customFormat="1" x14ac:dyDescent="0.2"/>
    <row r="8735" s="31" customFormat="1" x14ac:dyDescent="0.2"/>
    <row r="8736" s="31" customFormat="1" x14ac:dyDescent="0.2"/>
    <row r="8737" s="31" customFormat="1" x14ac:dyDescent="0.2"/>
    <row r="8738" s="31" customFormat="1" x14ac:dyDescent="0.2"/>
    <row r="8739" s="31" customFormat="1" x14ac:dyDescent="0.2"/>
    <row r="8740" s="31" customFormat="1" x14ac:dyDescent="0.2"/>
    <row r="8741" s="31" customFormat="1" x14ac:dyDescent="0.2"/>
    <row r="8742" s="31" customFormat="1" x14ac:dyDescent="0.2"/>
    <row r="8743" s="31" customFormat="1" x14ac:dyDescent="0.2"/>
    <row r="8744" s="31" customFormat="1" x14ac:dyDescent="0.2"/>
    <row r="8745" s="31" customFormat="1" x14ac:dyDescent="0.2"/>
    <row r="8746" s="31" customFormat="1" x14ac:dyDescent="0.2"/>
    <row r="8747" s="31" customFormat="1" x14ac:dyDescent="0.2"/>
    <row r="8748" s="31" customFormat="1" x14ac:dyDescent="0.2"/>
    <row r="8749" s="31" customFormat="1" x14ac:dyDescent="0.2"/>
    <row r="8750" s="31" customFormat="1" x14ac:dyDescent="0.2"/>
    <row r="8751" s="31" customFormat="1" x14ac:dyDescent="0.2"/>
    <row r="8752" s="31" customFormat="1" x14ac:dyDescent="0.2"/>
    <row r="8753" s="31" customFormat="1" x14ac:dyDescent="0.2"/>
    <row r="8754" s="31" customFormat="1" x14ac:dyDescent="0.2"/>
    <row r="8755" s="31" customFormat="1" x14ac:dyDescent="0.2"/>
    <row r="8756" s="31" customFormat="1" x14ac:dyDescent="0.2"/>
    <row r="8757" s="31" customFormat="1" x14ac:dyDescent="0.2"/>
    <row r="8758" s="31" customFormat="1" x14ac:dyDescent="0.2"/>
    <row r="8759" s="31" customFormat="1" x14ac:dyDescent="0.2"/>
    <row r="8760" s="31" customFormat="1" x14ac:dyDescent="0.2"/>
    <row r="8761" s="31" customFormat="1" x14ac:dyDescent="0.2"/>
    <row r="8762" s="31" customFormat="1" x14ac:dyDescent="0.2"/>
    <row r="8763" s="31" customFormat="1" x14ac:dyDescent="0.2"/>
    <row r="8764" s="31" customFormat="1" x14ac:dyDescent="0.2"/>
    <row r="8765" s="31" customFormat="1" x14ac:dyDescent="0.2"/>
    <row r="8766" s="31" customFormat="1" x14ac:dyDescent="0.2"/>
    <row r="8767" s="31" customFormat="1" x14ac:dyDescent="0.2"/>
    <row r="8768" s="31" customFormat="1" x14ac:dyDescent="0.2"/>
    <row r="8769" s="31" customFormat="1" x14ac:dyDescent="0.2"/>
    <row r="8770" s="31" customFormat="1" x14ac:dyDescent="0.2"/>
    <row r="8771" s="31" customFormat="1" x14ac:dyDescent="0.2"/>
    <row r="8772" s="31" customFormat="1" x14ac:dyDescent="0.2"/>
    <row r="8773" s="31" customFormat="1" x14ac:dyDescent="0.2"/>
    <row r="8774" s="31" customFormat="1" x14ac:dyDescent="0.2"/>
    <row r="8775" s="31" customFormat="1" x14ac:dyDescent="0.2"/>
    <row r="8776" s="31" customFormat="1" x14ac:dyDescent="0.2"/>
    <row r="8777" s="31" customFormat="1" x14ac:dyDescent="0.2"/>
    <row r="8778" s="31" customFormat="1" x14ac:dyDescent="0.2"/>
    <row r="8779" s="31" customFormat="1" x14ac:dyDescent="0.2"/>
    <row r="8780" s="31" customFormat="1" x14ac:dyDescent="0.2"/>
    <row r="8781" s="31" customFormat="1" x14ac:dyDescent="0.2"/>
    <row r="8782" s="31" customFormat="1" x14ac:dyDescent="0.2"/>
    <row r="8783" s="31" customFormat="1" x14ac:dyDescent="0.2"/>
    <row r="8784" s="31" customFormat="1" x14ac:dyDescent="0.2"/>
    <row r="8785" s="31" customFormat="1" x14ac:dyDescent="0.2"/>
    <row r="8786" s="31" customFormat="1" x14ac:dyDescent="0.2"/>
    <row r="8787" s="31" customFormat="1" x14ac:dyDescent="0.2"/>
    <row r="8788" s="31" customFormat="1" x14ac:dyDescent="0.2"/>
    <row r="8789" s="31" customFormat="1" x14ac:dyDescent="0.2"/>
    <row r="8790" s="31" customFormat="1" x14ac:dyDescent="0.2"/>
    <row r="8791" s="31" customFormat="1" x14ac:dyDescent="0.2"/>
    <row r="8792" s="31" customFormat="1" x14ac:dyDescent="0.2"/>
    <row r="8793" s="31" customFormat="1" x14ac:dyDescent="0.2"/>
    <row r="8794" s="31" customFormat="1" x14ac:dyDescent="0.2"/>
    <row r="8795" s="31" customFormat="1" x14ac:dyDescent="0.2"/>
    <row r="8796" s="31" customFormat="1" x14ac:dyDescent="0.2"/>
    <row r="8797" s="31" customFormat="1" x14ac:dyDescent="0.2"/>
    <row r="8798" s="31" customFormat="1" x14ac:dyDescent="0.2"/>
    <row r="8799" s="31" customFormat="1" x14ac:dyDescent="0.2"/>
    <row r="8800" s="31" customFormat="1" x14ac:dyDescent="0.2"/>
    <row r="8801" s="31" customFormat="1" x14ac:dyDescent="0.2"/>
    <row r="8802" s="31" customFormat="1" x14ac:dyDescent="0.2"/>
    <row r="8803" s="31" customFormat="1" x14ac:dyDescent="0.2"/>
    <row r="8804" s="31" customFormat="1" x14ac:dyDescent="0.2"/>
    <row r="8805" s="31" customFormat="1" x14ac:dyDescent="0.2"/>
    <row r="8806" s="31" customFormat="1" x14ac:dyDescent="0.2"/>
    <row r="8807" s="31" customFormat="1" x14ac:dyDescent="0.2"/>
    <row r="8808" s="31" customFormat="1" x14ac:dyDescent="0.2"/>
    <row r="8809" s="31" customFormat="1" x14ac:dyDescent="0.2"/>
    <row r="8810" s="31" customFormat="1" x14ac:dyDescent="0.2"/>
    <row r="8811" s="31" customFormat="1" x14ac:dyDescent="0.2"/>
    <row r="8812" s="31" customFormat="1" x14ac:dyDescent="0.2"/>
    <row r="8813" s="31" customFormat="1" x14ac:dyDescent="0.2"/>
    <row r="8814" s="31" customFormat="1" x14ac:dyDescent="0.2"/>
    <row r="8815" s="31" customFormat="1" x14ac:dyDescent="0.2"/>
    <row r="8816" s="31" customFormat="1" x14ac:dyDescent="0.2"/>
    <row r="8817" s="31" customFormat="1" x14ac:dyDescent="0.2"/>
    <row r="8818" s="31" customFormat="1" x14ac:dyDescent="0.2"/>
    <row r="8819" s="31" customFormat="1" x14ac:dyDescent="0.2"/>
    <row r="8820" s="31" customFormat="1" x14ac:dyDescent="0.2"/>
    <row r="8821" s="31" customFormat="1" x14ac:dyDescent="0.2"/>
    <row r="8822" s="31" customFormat="1" x14ac:dyDescent="0.2"/>
    <row r="8823" s="31" customFormat="1" x14ac:dyDescent="0.2"/>
    <row r="8824" s="31" customFormat="1" x14ac:dyDescent="0.2"/>
    <row r="8825" s="31" customFormat="1" x14ac:dyDescent="0.2"/>
    <row r="8826" s="31" customFormat="1" x14ac:dyDescent="0.2"/>
    <row r="8827" s="31" customFormat="1" x14ac:dyDescent="0.2"/>
    <row r="8828" s="31" customFormat="1" x14ac:dyDescent="0.2"/>
    <row r="8829" s="31" customFormat="1" x14ac:dyDescent="0.2"/>
    <row r="8830" s="31" customFormat="1" x14ac:dyDescent="0.2"/>
    <row r="8831" s="31" customFormat="1" x14ac:dyDescent="0.2"/>
    <row r="8832" s="31" customFormat="1" x14ac:dyDescent="0.2"/>
    <row r="8833" s="31" customFormat="1" x14ac:dyDescent="0.2"/>
    <row r="8834" s="31" customFormat="1" x14ac:dyDescent="0.2"/>
    <row r="8835" s="31" customFormat="1" x14ac:dyDescent="0.2"/>
    <row r="8836" s="31" customFormat="1" x14ac:dyDescent="0.2"/>
    <row r="8837" s="31" customFormat="1" x14ac:dyDescent="0.2"/>
    <row r="8838" s="31" customFormat="1" x14ac:dyDescent="0.2"/>
    <row r="8839" s="31" customFormat="1" x14ac:dyDescent="0.2"/>
    <row r="8840" s="31" customFormat="1" x14ac:dyDescent="0.2"/>
    <row r="8841" s="31" customFormat="1" x14ac:dyDescent="0.2"/>
    <row r="8842" s="31" customFormat="1" x14ac:dyDescent="0.2"/>
    <row r="8843" s="31" customFormat="1" x14ac:dyDescent="0.2"/>
    <row r="8844" s="31" customFormat="1" x14ac:dyDescent="0.2"/>
    <row r="8845" s="31" customFormat="1" x14ac:dyDescent="0.2"/>
    <row r="8846" s="31" customFormat="1" x14ac:dyDescent="0.2"/>
    <row r="8847" s="31" customFormat="1" x14ac:dyDescent="0.2"/>
    <row r="8848" s="31" customFormat="1" x14ac:dyDescent="0.2"/>
    <row r="8849" s="31" customFormat="1" x14ac:dyDescent="0.2"/>
    <row r="8850" s="31" customFormat="1" x14ac:dyDescent="0.2"/>
    <row r="8851" s="31" customFormat="1" x14ac:dyDescent="0.2"/>
    <row r="8852" s="31" customFormat="1" x14ac:dyDescent="0.2"/>
    <row r="8853" s="31" customFormat="1" x14ac:dyDescent="0.2"/>
    <row r="8854" s="31" customFormat="1" x14ac:dyDescent="0.2"/>
    <row r="8855" s="31" customFormat="1" x14ac:dyDescent="0.2"/>
    <row r="8856" s="31" customFormat="1" x14ac:dyDescent="0.2"/>
    <row r="8857" s="31" customFormat="1" x14ac:dyDescent="0.2"/>
    <row r="8858" s="31" customFormat="1" x14ac:dyDescent="0.2"/>
    <row r="8859" s="31" customFormat="1" x14ac:dyDescent="0.2"/>
    <row r="8860" s="31" customFormat="1" x14ac:dyDescent="0.2"/>
    <row r="8861" s="31" customFormat="1" x14ac:dyDescent="0.2"/>
    <row r="8862" s="31" customFormat="1" x14ac:dyDescent="0.2"/>
    <row r="8863" s="31" customFormat="1" x14ac:dyDescent="0.2"/>
    <row r="8864" s="31" customFormat="1" x14ac:dyDescent="0.2"/>
    <row r="8865" s="31" customFormat="1" x14ac:dyDescent="0.2"/>
    <row r="8866" s="31" customFormat="1" x14ac:dyDescent="0.2"/>
    <row r="8867" s="31" customFormat="1" x14ac:dyDescent="0.2"/>
    <row r="8868" s="31" customFormat="1" x14ac:dyDescent="0.2"/>
    <row r="8869" s="31" customFormat="1" x14ac:dyDescent="0.2"/>
    <row r="8870" s="31" customFormat="1" x14ac:dyDescent="0.2"/>
    <row r="8871" s="31" customFormat="1" x14ac:dyDescent="0.2"/>
    <row r="8872" s="31" customFormat="1" x14ac:dyDescent="0.2"/>
    <row r="8873" s="31" customFormat="1" x14ac:dyDescent="0.2"/>
    <row r="8874" s="31" customFormat="1" x14ac:dyDescent="0.2"/>
    <row r="8875" s="31" customFormat="1" x14ac:dyDescent="0.2"/>
    <row r="8876" s="31" customFormat="1" x14ac:dyDescent="0.2"/>
    <row r="8877" s="31" customFormat="1" x14ac:dyDescent="0.2"/>
    <row r="8878" s="31" customFormat="1" x14ac:dyDescent="0.2"/>
    <row r="8879" s="31" customFormat="1" x14ac:dyDescent="0.2"/>
    <row r="8880" s="31" customFormat="1" x14ac:dyDescent="0.2"/>
    <row r="8881" s="31" customFormat="1" x14ac:dyDescent="0.2"/>
    <row r="8882" s="31" customFormat="1" x14ac:dyDescent="0.2"/>
    <row r="8883" s="31" customFormat="1" x14ac:dyDescent="0.2"/>
    <row r="8884" s="31" customFormat="1" x14ac:dyDescent="0.2"/>
    <row r="8885" s="31" customFormat="1" x14ac:dyDescent="0.2"/>
    <row r="8886" s="31" customFormat="1" x14ac:dyDescent="0.2"/>
    <row r="8887" s="31" customFormat="1" x14ac:dyDescent="0.2"/>
    <row r="8888" s="31" customFormat="1" x14ac:dyDescent="0.2"/>
    <row r="8889" s="31" customFormat="1" x14ac:dyDescent="0.2"/>
    <row r="8890" s="31" customFormat="1" x14ac:dyDescent="0.2"/>
    <row r="8891" s="31" customFormat="1" x14ac:dyDescent="0.2"/>
    <row r="8892" s="31" customFormat="1" x14ac:dyDescent="0.2"/>
    <row r="8893" s="31" customFormat="1" x14ac:dyDescent="0.2"/>
    <row r="8894" s="31" customFormat="1" x14ac:dyDescent="0.2"/>
    <row r="8895" s="31" customFormat="1" x14ac:dyDescent="0.2"/>
    <row r="8896" s="31" customFormat="1" x14ac:dyDescent="0.2"/>
    <row r="8897" s="31" customFormat="1" x14ac:dyDescent="0.2"/>
    <row r="8898" s="31" customFormat="1" x14ac:dyDescent="0.2"/>
    <row r="8899" s="31" customFormat="1" x14ac:dyDescent="0.2"/>
    <row r="8900" s="31" customFormat="1" x14ac:dyDescent="0.2"/>
    <row r="8901" s="31" customFormat="1" x14ac:dyDescent="0.2"/>
    <row r="8902" s="31" customFormat="1" x14ac:dyDescent="0.2"/>
    <row r="8903" s="31" customFormat="1" x14ac:dyDescent="0.2"/>
    <row r="8904" s="31" customFormat="1" x14ac:dyDescent="0.2"/>
    <row r="8905" s="31" customFormat="1" x14ac:dyDescent="0.2"/>
    <row r="8906" s="31" customFormat="1" x14ac:dyDescent="0.2"/>
    <row r="8907" s="31" customFormat="1" x14ac:dyDescent="0.2"/>
    <row r="8908" s="31" customFormat="1" x14ac:dyDescent="0.2"/>
    <row r="8909" s="31" customFormat="1" x14ac:dyDescent="0.2"/>
    <row r="8910" s="31" customFormat="1" x14ac:dyDescent="0.2"/>
    <row r="8911" s="31" customFormat="1" x14ac:dyDescent="0.2"/>
    <row r="8912" s="31" customFormat="1" x14ac:dyDescent="0.2"/>
    <row r="8913" s="31" customFormat="1" x14ac:dyDescent="0.2"/>
    <row r="8914" s="31" customFormat="1" x14ac:dyDescent="0.2"/>
    <row r="8915" s="31" customFormat="1" x14ac:dyDescent="0.2"/>
    <row r="8916" s="31" customFormat="1" x14ac:dyDescent="0.2"/>
    <row r="8917" s="31" customFormat="1" x14ac:dyDescent="0.2"/>
    <row r="8918" s="31" customFormat="1" x14ac:dyDescent="0.2"/>
    <row r="8919" s="31" customFormat="1" x14ac:dyDescent="0.2"/>
    <row r="8920" s="31" customFormat="1" x14ac:dyDescent="0.2"/>
    <row r="8921" s="31" customFormat="1" x14ac:dyDescent="0.2"/>
    <row r="8922" s="31" customFormat="1" x14ac:dyDescent="0.2"/>
    <row r="8923" s="31" customFormat="1" x14ac:dyDescent="0.2"/>
    <row r="8924" s="31" customFormat="1" x14ac:dyDescent="0.2"/>
    <row r="8925" s="31" customFormat="1" x14ac:dyDescent="0.2"/>
    <row r="8926" s="31" customFormat="1" x14ac:dyDescent="0.2"/>
    <row r="8927" s="31" customFormat="1" x14ac:dyDescent="0.2"/>
    <row r="8928" s="31" customFormat="1" x14ac:dyDescent="0.2"/>
    <row r="8929" s="31" customFormat="1" x14ac:dyDescent="0.2"/>
    <row r="8930" s="31" customFormat="1" x14ac:dyDescent="0.2"/>
    <row r="8931" s="31" customFormat="1" x14ac:dyDescent="0.2"/>
    <row r="8932" s="31" customFormat="1" x14ac:dyDescent="0.2"/>
    <row r="8933" s="31" customFormat="1" x14ac:dyDescent="0.2"/>
    <row r="8934" s="31" customFormat="1" x14ac:dyDescent="0.2"/>
    <row r="8935" s="31" customFormat="1" x14ac:dyDescent="0.2"/>
    <row r="8936" s="31" customFormat="1" x14ac:dyDescent="0.2"/>
    <row r="8937" s="31" customFormat="1" x14ac:dyDescent="0.2"/>
    <row r="8938" s="31" customFormat="1" x14ac:dyDescent="0.2"/>
    <row r="8939" s="31" customFormat="1" x14ac:dyDescent="0.2"/>
    <row r="8940" s="31" customFormat="1" x14ac:dyDescent="0.2"/>
    <row r="8941" s="31" customFormat="1" x14ac:dyDescent="0.2"/>
    <row r="8942" s="31" customFormat="1" x14ac:dyDescent="0.2"/>
    <row r="8943" s="31" customFormat="1" x14ac:dyDescent="0.2"/>
    <row r="8944" s="31" customFormat="1" x14ac:dyDescent="0.2"/>
    <row r="8945" s="31" customFormat="1" x14ac:dyDescent="0.2"/>
    <row r="8946" s="31" customFormat="1" x14ac:dyDescent="0.2"/>
    <row r="8947" s="31" customFormat="1" x14ac:dyDescent="0.2"/>
    <row r="8948" s="31" customFormat="1" x14ac:dyDescent="0.2"/>
    <row r="8949" s="31" customFormat="1" x14ac:dyDescent="0.2"/>
    <row r="8950" s="31" customFormat="1" x14ac:dyDescent="0.2"/>
    <row r="8951" s="31" customFormat="1" x14ac:dyDescent="0.2"/>
    <row r="8952" s="31" customFormat="1" x14ac:dyDescent="0.2"/>
    <row r="8953" s="31" customFormat="1" x14ac:dyDescent="0.2"/>
    <row r="8954" s="31" customFormat="1" x14ac:dyDescent="0.2"/>
    <row r="8955" s="31" customFormat="1" x14ac:dyDescent="0.2"/>
    <row r="8956" s="31" customFormat="1" x14ac:dyDescent="0.2"/>
    <row r="8957" s="31" customFormat="1" x14ac:dyDescent="0.2"/>
    <row r="8958" s="31" customFormat="1" x14ac:dyDescent="0.2"/>
    <row r="8959" s="31" customFormat="1" x14ac:dyDescent="0.2"/>
    <row r="8960" s="31" customFormat="1" x14ac:dyDescent="0.2"/>
    <row r="8961" s="31" customFormat="1" x14ac:dyDescent="0.2"/>
    <row r="8962" s="31" customFormat="1" x14ac:dyDescent="0.2"/>
    <row r="8963" s="31" customFormat="1" x14ac:dyDescent="0.2"/>
    <row r="8964" s="31" customFormat="1" x14ac:dyDescent="0.2"/>
    <row r="8965" s="31" customFormat="1" x14ac:dyDescent="0.2"/>
    <row r="8966" s="31" customFormat="1" x14ac:dyDescent="0.2"/>
    <row r="8967" s="31" customFormat="1" x14ac:dyDescent="0.2"/>
    <row r="8968" s="31" customFormat="1" x14ac:dyDescent="0.2"/>
    <row r="8969" s="31" customFormat="1" x14ac:dyDescent="0.2"/>
    <row r="8970" s="31" customFormat="1" x14ac:dyDescent="0.2"/>
    <row r="8971" s="31" customFormat="1" x14ac:dyDescent="0.2"/>
    <row r="8972" s="31" customFormat="1" x14ac:dyDescent="0.2"/>
    <row r="8973" s="31" customFormat="1" x14ac:dyDescent="0.2"/>
    <row r="8974" s="31" customFormat="1" x14ac:dyDescent="0.2"/>
    <row r="8975" s="31" customFormat="1" x14ac:dyDescent="0.2"/>
    <row r="8976" s="31" customFormat="1" x14ac:dyDescent="0.2"/>
    <row r="8977" s="31" customFormat="1" x14ac:dyDescent="0.2"/>
    <row r="8978" s="31" customFormat="1" x14ac:dyDescent="0.2"/>
    <row r="8979" s="31" customFormat="1" x14ac:dyDescent="0.2"/>
    <row r="8980" s="31" customFormat="1" x14ac:dyDescent="0.2"/>
    <row r="8981" s="31" customFormat="1" x14ac:dyDescent="0.2"/>
    <row r="8982" s="31" customFormat="1" x14ac:dyDescent="0.2"/>
    <row r="8983" s="31" customFormat="1" x14ac:dyDescent="0.2"/>
    <row r="8984" s="31" customFormat="1" x14ac:dyDescent="0.2"/>
    <row r="8985" s="31" customFormat="1" x14ac:dyDescent="0.2"/>
    <row r="8986" s="31" customFormat="1" x14ac:dyDescent="0.2"/>
    <row r="8987" s="31" customFormat="1" x14ac:dyDescent="0.2"/>
    <row r="8988" s="31" customFormat="1" x14ac:dyDescent="0.2"/>
    <row r="8989" s="31" customFormat="1" x14ac:dyDescent="0.2"/>
    <row r="8990" s="31" customFormat="1" x14ac:dyDescent="0.2"/>
    <row r="8991" s="31" customFormat="1" x14ac:dyDescent="0.2"/>
    <row r="8992" s="31" customFormat="1" x14ac:dyDescent="0.2"/>
    <row r="8993" s="31" customFormat="1" x14ac:dyDescent="0.2"/>
    <row r="8994" s="31" customFormat="1" x14ac:dyDescent="0.2"/>
    <row r="8995" s="31" customFormat="1" x14ac:dyDescent="0.2"/>
    <row r="8996" s="31" customFormat="1" x14ac:dyDescent="0.2"/>
    <row r="8997" s="31" customFormat="1" x14ac:dyDescent="0.2"/>
    <row r="8998" s="31" customFormat="1" x14ac:dyDescent="0.2"/>
    <row r="8999" s="31" customFormat="1" x14ac:dyDescent="0.2"/>
    <row r="9000" s="31" customFormat="1" x14ac:dyDescent="0.2"/>
    <row r="9001" s="31" customFormat="1" x14ac:dyDescent="0.2"/>
    <row r="9002" s="31" customFormat="1" x14ac:dyDescent="0.2"/>
    <row r="9003" s="31" customFormat="1" x14ac:dyDescent="0.2"/>
    <row r="9004" s="31" customFormat="1" x14ac:dyDescent="0.2"/>
    <row r="9005" s="31" customFormat="1" x14ac:dyDescent="0.2"/>
    <row r="9006" s="31" customFormat="1" x14ac:dyDescent="0.2"/>
    <row r="9007" s="31" customFormat="1" x14ac:dyDescent="0.2"/>
    <row r="9008" s="31" customFormat="1" x14ac:dyDescent="0.2"/>
    <row r="9009" s="31" customFormat="1" x14ac:dyDescent="0.2"/>
    <row r="9010" s="31" customFormat="1" x14ac:dyDescent="0.2"/>
    <row r="9011" s="31" customFormat="1" x14ac:dyDescent="0.2"/>
    <row r="9012" s="31" customFormat="1" x14ac:dyDescent="0.2"/>
    <row r="9013" s="31" customFormat="1" x14ac:dyDescent="0.2"/>
    <row r="9014" s="31" customFormat="1" x14ac:dyDescent="0.2"/>
    <row r="9015" s="31" customFormat="1" x14ac:dyDescent="0.2"/>
    <row r="9016" s="31" customFormat="1" x14ac:dyDescent="0.2"/>
    <row r="9017" s="31" customFormat="1" x14ac:dyDescent="0.2"/>
    <row r="9018" s="31" customFormat="1" x14ac:dyDescent="0.2"/>
    <row r="9019" s="31" customFormat="1" x14ac:dyDescent="0.2"/>
    <row r="9020" s="31" customFormat="1" x14ac:dyDescent="0.2"/>
    <row r="9021" s="31" customFormat="1" x14ac:dyDescent="0.2"/>
    <row r="9022" s="31" customFormat="1" x14ac:dyDescent="0.2"/>
    <row r="9023" s="31" customFormat="1" x14ac:dyDescent="0.2"/>
    <row r="9024" s="31" customFormat="1" x14ac:dyDescent="0.2"/>
    <row r="9025" s="31" customFormat="1" x14ac:dyDescent="0.2"/>
    <row r="9026" s="31" customFormat="1" x14ac:dyDescent="0.2"/>
    <row r="9027" s="31" customFormat="1" x14ac:dyDescent="0.2"/>
    <row r="9028" s="31" customFormat="1" x14ac:dyDescent="0.2"/>
    <row r="9029" s="31" customFormat="1" x14ac:dyDescent="0.2"/>
    <row r="9030" s="31" customFormat="1" x14ac:dyDescent="0.2"/>
    <row r="9031" s="31" customFormat="1" x14ac:dyDescent="0.2"/>
    <row r="9032" s="31" customFormat="1" x14ac:dyDescent="0.2"/>
    <row r="9033" s="31" customFormat="1" x14ac:dyDescent="0.2"/>
    <row r="9034" s="31" customFormat="1" x14ac:dyDescent="0.2"/>
    <row r="9035" s="31" customFormat="1" x14ac:dyDescent="0.2"/>
    <row r="9036" s="31" customFormat="1" x14ac:dyDescent="0.2"/>
    <row r="9037" s="31" customFormat="1" x14ac:dyDescent="0.2"/>
    <row r="9038" s="31" customFormat="1" x14ac:dyDescent="0.2"/>
    <row r="9039" s="31" customFormat="1" x14ac:dyDescent="0.2"/>
    <row r="9040" s="31" customFormat="1" x14ac:dyDescent="0.2"/>
    <row r="9041" s="31" customFormat="1" x14ac:dyDescent="0.2"/>
    <row r="9042" s="31" customFormat="1" x14ac:dyDescent="0.2"/>
    <row r="9043" s="31" customFormat="1" x14ac:dyDescent="0.2"/>
    <row r="9044" s="31" customFormat="1" x14ac:dyDescent="0.2"/>
    <row r="9045" s="31" customFormat="1" x14ac:dyDescent="0.2"/>
    <row r="9046" s="31" customFormat="1" x14ac:dyDescent="0.2"/>
    <row r="9047" s="31" customFormat="1" x14ac:dyDescent="0.2"/>
    <row r="9048" s="31" customFormat="1" x14ac:dyDescent="0.2"/>
    <row r="9049" s="31" customFormat="1" x14ac:dyDescent="0.2"/>
    <row r="9050" s="31" customFormat="1" x14ac:dyDescent="0.2"/>
    <row r="9051" s="31" customFormat="1" x14ac:dyDescent="0.2"/>
    <row r="9052" s="31" customFormat="1" x14ac:dyDescent="0.2"/>
    <row r="9053" s="31" customFormat="1" x14ac:dyDescent="0.2"/>
    <row r="9054" s="31" customFormat="1" x14ac:dyDescent="0.2"/>
    <row r="9055" s="31" customFormat="1" x14ac:dyDescent="0.2"/>
    <row r="9056" s="31" customFormat="1" x14ac:dyDescent="0.2"/>
    <row r="9057" s="31" customFormat="1" x14ac:dyDescent="0.2"/>
    <row r="9058" s="31" customFormat="1" x14ac:dyDescent="0.2"/>
    <row r="9059" s="31" customFormat="1" x14ac:dyDescent="0.2"/>
    <row r="9060" s="31" customFormat="1" x14ac:dyDescent="0.2"/>
    <row r="9061" s="31" customFormat="1" x14ac:dyDescent="0.2"/>
    <row r="9062" s="31" customFormat="1" x14ac:dyDescent="0.2"/>
    <row r="9063" s="31" customFormat="1" x14ac:dyDescent="0.2"/>
    <row r="9064" s="31" customFormat="1" x14ac:dyDescent="0.2"/>
    <row r="9065" s="31" customFormat="1" x14ac:dyDescent="0.2"/>
    <row r="9066" s="31" customFormat="1" x14ac:dyDescent="0.2"/>
    <row r="9067" s="31" customFormat="1" x14ac:dyDescent="0.2"/>
    <row r="9068" s="31" customFormat="1" x14ac:dyDescent="0.2"/>
    <row r="9069" s="31" customFormat="1" x14ac:dyDescent="0.2"/>
    <row r="9070" s="31" customFormat="1" x14ac:dyDescent="0.2"/>
    <row r="9071" s="31" customFormat="1" x14ac:dyDescent="0.2"/>
    <row r="9072" s="31" customFormat="1" x14ac:dyDescent="0.2"/>
    <row r="9073" s="31" customFormat="1" x14ac:dyDescent="0.2"/>
    <row r="9074" s="31" customFormat="1" x14ac:dyDescent="0.2"/>
    <row r="9075" s="31" customFormat="1" x14ac:dyDescent="0.2"/>
    <row r="9076" s="31" customFormat="1" x14ac:dyDescent="0.2"/>
    <row r="9077" s="31" customFormat="1" x14ac:dyDescent="0.2"/>
    <row r="9078" s="31" customFormat="1" x14ac:dyDescent="0.2"/>
    <row r="9079" s="31" customFormat="1" x14ac:dyDescent="0.2"/>
    <row r="9080" s="31" customFormat="1" x14ac:dyDescent="0.2"/>
    <row r="9081" s="31" customFormat="1" x14ac:dyDescent="0.2"/>
    <row r="9082" s="31" customFormat="1" x14ac:dyDescent="0.2"/>
    <row r="9083" s="31" customFormat="1" x14ac:dyDescent="0.2"/>
    <row r="9084" s="31" customFormat="1" x14ac:dyDescent="0.2"/>
    <row r="9085" s="31" customFormat="1" x14ac:dyDescent="0.2"/>
    <row r="9086" s="31" customFormat="1" x14ac:dyDescent="0.2"/>
    <row r="9087" s="31" customFormat="1" x14ac:dyDescent="0.2"/>
    <row r="9088" s="31" customFormat="1" x14ac:dyDescent="0.2"/>
    <row r="9089" s="31" customFormat="1" x14ac:dyDescent="0.2"/>
    <row r="9090" s="31" customFormat="1" x14ac:dyDescent="0.2"/>
    <row r="9091" s="31" customFormat="1" x14ac:dyDescent="0.2"/>
    <row r="9092" s="31" customFormat="1" x14ac:dyDescent="0.2"/>
    <row r="9093" s="31" customFormat="1" x14ac:dyDescent="0.2"/>
    <row r="9094" s="31" customFormat="1" x14ac:dyDescent="0.2"/>
    <row r="9095" s="31" customFormat="1" x14ac:dyDescent="0.2"/>
    <row r="9096" s="31" customFormat="1" x14ac:dyDescent="0.2"/>
    <row r="9097" s="31" customFormat="1" x14ac:dyDescent="0.2"/>
    <row r="9098" s="31" customFormat="1" x14ac:dyDescent="0.2"/>
    <row r="9099" s="31" customFormat="1" x14ac:dyDescent="0.2"/>
    <row r="9100" s="31" customFormat="1" x14ac:dyDescent="0.2"/>
    <row r="9101" s="31" customFormat="1" x14ac:dyDescent="0.2"/>
    <row r="9102" s="31" customFormat="1" x14ac:dyDescent="0.2"/>
    <row r="9103" s="31" customFormat="1" x14ac:dyDescent="0.2"/>
    <row r="9104" s="31" customFormat="1" x14ac:dyDescent="0.2"/>
    <row r="9105" s="31" customFormat="1" x14ac:dyDescent="0.2"/>
    <row r="9106" s="31" customFormat="1" x14ac:dyDescent="0.2"/>
    <row r="9107" s="31" customFormat="1" x14ac:dyDescent="0.2"/>
    <row r="9108" s="31" customFormat="1" x14ac:dyDescent="0.2"/>
    <row r="9109" s="31" customFormat="1" x14ac:dyDescent="0.2"/>
    <row r="9110" s="31" customFormat="1" x14ac:dyDescent="0.2"/>
    <row r="9111" s="31" customFormat="1" x14ac:dyDescent="0.2"/>
    <row r="9112" s="31" customFormat="1" x14ac:dyDescent="0.2"/>
    <row r="9113" s="31" customFormat="1" x14ac:dyDescent="0.2"/>
    <row r="9114" s="31" customFormat="1" x14ac:dyDescent="0.2"/>
    <row r="9115" s="31" customFormat="1" x14ac:dyDescent="0.2"/>
    <row r="9116" s="31" customFormat="1" x14ac:dyDescent="0.2"/>
    <row r="9117" s="31" customFormat="1" x14ac:dyDescent="0.2"/>
    <row r="9118" s="31" customFormat="1" x14ac:dyDescent="0.2"/>
    <row r="9119" s="31" customFormat="1" x14ac:dyDescent="0.2"/>
    <row r="9120" s="31" customFormat="1" x14ac:dyDescent="0.2"/>
    <row r="9121" s="31" customFormat="1" x14ac:dyDescent="0.2"/>
    <row r="9122" s="31" customFormat="1" x14ac:dyDescent="0.2"/>
    <row r="9123" s="31" customFormat="1" x14ac:dyDescent="0.2"/>
    <row r="9124" s="31" customFormat="1" x14ac:dyDescent="0.2"/>
    <row r="9125" s="31" customFormat="1" x14ac:dyDescent="0.2"/>
    <row r="9126" s="31" customFormat="1" x14ac:dyDescent="0.2"/>
    <row r="9127" s="31" customFormat="1" x14ac:dyDescent="0.2"/>
    <row r="9128" s="31" customFormat="1" x14ac:dyDescent="0.2"/>
    <row r="9129" s="31" customFormat="1" x14ac:dyDescent="0.2"/>
    <row r="9130" s="31" customFormat="1" x14ac:dyDescent="0.2"/>
    <row r="9131" s="31" customFormat="1" x14ac:dyDescent="0.2"/>
    <row r="9132" s="31" customFormat="1" x14ac:dyDescent="0.2"/>
    <row r="9133" s="31" customFormat="1" x14ac:dyDescent="0.2"/>
    <row r="9134" s="31" customFormat="1" x14ac:dyDescent="0.2"/>
    <row r="9135" s="31" customFormat="1" x14ac:dyDescent="0.2"/>
    <row r="9136" s="31" customFormat="1" x14ac:dyDescent="0.2"/>
    <row r="9137" s="31" customFormat="1" x14ac:dyDescent="0.2"/>
    <row r="9138" s="31" customFormat="1" x14ac:dyDescent="0.2"/>
    <row r="9139" s="31" customFormat="1" x14ac:dyDescent="0.2"/>
    <row r="9140" s="31" customFormat="1" x14ac:dyDescent="0.2"/>
    <row r="9141" s="31" customFormat="1" x14ac:dyDescent="0.2"/>
    <row r="9142" s="31" customFormat="1" x14ac:dyDescent="0.2"/>
    <row r="9143" s="31" customFormat="1" x14ac:dyDescent="0.2"/>
    <row r="9144" s="31" customFormat="1" x14ac:dyDescent="0.2"/>
    <row r="9145" s="31" customFormat="1" x14ac:dyDescent="0.2"/>
    <row r="9146" s="31" customFormat="1" x14ac:dyDescent="0.2"/>
    <row r="9147" s="31" customFormat="1" x14ac:dyDescent="0.2"/>
    <row r="9148" s="31" customFormat="1" x14ac:dyDescent="0.2"/>
    <row r="9149" s="31" customFormat="1" x14ac:dyDescent="0.2"/>
    <row r="9150" s="31" customFormat="1" x14ac:dyDescent="0.2"/>
    <row r="9151" s="31" customFormat="1" x14ac:dyDescent="0.2"/>
    <row r="9152" s="31" customFormat="1" x14ac:dyDescent="0.2"/>
    <row r="9153" s="31" customFormat="1" x14ac:dyDescent="0.2"/>
    <row r="9154" s="31" customFormat="1" x14ac:dyDescent="0.2"/>
    <row r="9155" s="31" customFormat="1" x14ac:dyDescent="0.2"/>
    <row r="9156" s="31" customFormat="1" x14ac:dyDescent="0.2"/>
    <row r="9157" s="31" customFormat="1" x14ac:dyDescent="0.2"/>
    <row r="9158" s="31" customFormat="1" x14ac:dyDescent="0.2"/>
    <row r="9159" s="31" customFormat="1" x14ac:dyDescent="0.2"/>
    <row r="9160" s="31" customFormat="1" x14ac:dyDescent="0.2"/>
    <row r="9161" s="31" customFormat="1" x14ac:dyDescent="0.2"/>
    <row r="9162" s="31" customFormat="1" x14ac:dyDescent="0.2"/>
    <row r="9163" s="31" customFormat="1" x14ac:dyDescent="0.2"/>
    <row r="9164" s="31" customFormat="1" x14ac:dyDescent="0.2"/>
    <row r="9165" s="31" customFormat="1" x14ac:dyDescent="0.2"/>
    <row r="9166" s="31" customFormat="1" x14ac:dyDescent="0.2"/>
    <row r="9167" s="31" customFormat="1" x14ac:dyDescent="0.2"/>
    <row r="9168" s="31" customFormat="1" x14ac:dyDescent="0.2"/>
    <row r="9169" s="31" customFormat="1" x14ac:dyDescent="0.2"/>
    <row r="9170" s="31" customFormat="1" x14ac:dyDescent="0.2"/>
    <row r="9171" s="31" customFormat="1" x14ac:dyDescent="0.2"/>
    <row r="9172" s="31" customFormat="1" x14ac:dyDescent="0.2"/>
    <row r="9173" s="31" customFormat="1" x14ac:dyDescent="0.2"/>
    <row r="9174" s="31" customFormat="1" x14ac:dyDescent="0.2"/>
    <row r="9175" s="31" customFormat="1" x14ac:dyDescent="0.2"/>
    <row r="9176" s="31" customFormat="1" x14ac:dyDescent="0.2"/>
    <row r="9177" s="31" customFormat="1" x14ac:dyDescent="0.2"/>
    <row r="9178" s="31" customFormat="1" x14ac:dyDescent="0.2"/>
    <row r="9179" s="31" customFormat="1" x14ac:dyDescent="0.2"/>
    <row r="9180" s="31" customFormat="1" x14ac:dyDescent="0.2"/>
    <row r="9181" s="31" customFormat="1" x14ac:dyDescent="0.2"/>
    <row r="9182" s="31" customFormat="1" x14ac:dyDescent="0.2"/>
    <row r="9183" s="31" customFormat="1" x14ac:dyDescent="0.2"/>
    <row r="9184" s="31" customFormat="1" x14ac:dyDescent="0.2"/>
    <row r="9185" s="31" customFormat="1" x14ac:dyDescent="0.2"/>
    <row r="9186" s="31" customFormat="1" x14ac:dyDescent="0.2"/>
    <row r="9187" s="31" customFormat="1" x14ac:dyDescent="0.2"/>
    <row r="9188" s="31" customFormat="1" x14ac:dyDescent="0.2"/>
    <row r="9189" s="31" customFormat="1" x14ac:dyDescent="0.2"/>
    <row r="9190" s="31" customFormat="1" x14ac:dyDescent="0.2"/>
    <row r="9191" s="31" customFormat="1" x14ac:dyDescent="0.2"/>
    <row r="9192" s="31" customFormat="1" x14ac:dyDescent="0.2"/>
    <row r="9193" s="31" customFormat="1" x14ac:dyDescent="0.2"/>
    <row r="9194" s="31" customFormat="1" x14ac:dyDescent="0.2"/>
    <row r="9195" s="31" customFormat="1" x14ac:dyDescent="0.2"/>
    <row r="9196" s="31" customFormat="1" x14ac:dyDescent="0.2"/>
    <row r="9197" s="31" customFormat="1" x14ac:dyDescent="0.2"/>
    <row r="9198" s="31" customFormat="1" x14ac:dyDescent="0.2"/>
    <row r="9199" s="31" customFormat="1" x14ac:dyDescent="0.2"/>
    <row r="9200" s="31" customFormat="1" x14ac:dyDescent="0.2"/>
    <row r="9201" s="31" customFormat="1" x14ac:dyDescent="0.2"/>
    <row r="9202" s="31" customFormat="1" x14ac:dyDescent="0.2"/>
    <row r="9203" s="31" customFormat="1" x14ac:dyDescent="0.2"/>
    <row r="9204" s="31" customFormat="1" x14ac:dyDescent="0.2"/>
    <row r="9205" s="31" customFormat="1" x14ac:dyDescent="0.2"/>
    <row r="9206" s="31" customFormat="1" x14ac:dyDescent="0.2"/>
    <row r="9207" s="31" customFormat="1" x14ac:dyDescent="0.2"/>
    <row r="9208" s="31" customFormat="1" x14ac:dyDescent="0.2"/>
    <row r="9209" s="31" customFormat="1" x14ac:dyDescent="0.2"/>
    <row r="9210" s="31" customFormat="1" x14ac:dyDescent="0.2"/>
    <row r="9211" s="31" customFormat="1" x14ac:dyDescent="0.2"/>
    <row r="9212" s="31" customFormat="1" x14ac:dyDescent="0.2"/>
    <row r="9213" s="31" customFormat="1" x14ac:dyDescent="0.2"/>
    <row r="9214" s="31" customFormat="1" x14ac:dyDescent="0.2"/>
    <row r="9215" s="31" customFormat="1" x14ac:dyDescent="0.2"/>
    <row r="9216" s="31" customFormat="1" x14ac:dyDescent="0.2"/>
    <row r="9217" s="31" customFormat="1" x14ac:dyDescent="0.2"/>
    <row r="9218" s="31" customFormat="1" x14ac:dyDescent="0.2"/>
    <row r="9219" s="31" customFormat="1" x14ac:dyDescent="0.2"/>
    <row r="9220" s="31" customFormat="1" x14ac:dyDescent="0.2"/>
    <row r="9221" s="31" customFormat="1" x14ac:dyDescent="0.2"/>
    <row r="9222" s="31" customFormat="1" x14ac:dyDescent="0.2"/>
    <row r="9223" s="31" customFormat="1" x14ac:dyDescent="0.2"/>
    <row r="9224" s="31" customFormat="1" x14ac:dyDescent="0.2"/>
    <row r="9225" s="31" customFormat="1" x14ac:dyDescent="0.2"/>
    <row r="9226" s="31" customFormat="1" x14ac:dyDescent="0.2"/>
    <row r="9227" s="31" customFormat="1" x14ac:dyDescent="0.2"/>
    <row r="9228" s="31" customFormat="1" x14ac:dyDescent="0.2"/>
    <row r="9229" s="31" customFormat="1" x14ac:dyDescent="0.2"/>
    <row r="9230" s="31" customFormat="1" x14ac:dyDescent="0.2"/>
    <row r="9231" s="31" customFormat="1" x14ac:dyDescent="0.2"/>
    <row r="9232" s="31" customFormat="1" x14ac:dyDescent="0.2"/>
    <row r="9233" s="31" customFormat="1" x14ac:dyDescent="0.2"/>
    <row r="9234" s="31" customFormat="1" x14ac:dyDescent="0.2"/>
    <row r="9235" s="31" customFormat="1" x14ac:dyDescent="0.2"/>
    <row r="9236" s="31" customFormat="1" x14ac:dyDescent="0.2"/>
    <row r="9237" s="31" customFormat="1" x14ac:dyDescent="0.2"/>
    <row r="9238" s="31" customFormat="1" x14ac:dyDescent="0.2"/>
    <row r="9239" s="31" customFormat="1" x14ac:dyDescent="0.2"/>
    <row r="9240" s="31" customFormat="1" x14ac:dyDescent="0.2"/>
    <row r="9241" s="31" customFormat="1" x14ac:dyDescent="0.2"/>
    <row r="9242" s="31" customFormat="1" x14ac:dyDescent="0.2"/>
    <row r="9243" s="31" customFormat="1" x14ac:dyDescent="0.2"/>
    <row r="9244" s="31" customFormat="1" x14ac:dyDescent="0.2"/>
    <row r="9245" s="31" customFormat="1" x14ac:dyDescent="0.2"/>
    <row r="9246" s="31" customFormat="1" x14ac:dyDescent="0.2"/>
    <row r="9247" s="31" customFormat="1" x14ac:dyDescent="0.2"/>
    <row r="9248" s="31" customFormat="1" x14ac:dyDescent="0.2"/>
    <row r="9249" s="31" customFormat="1" x14ac:dyDescent="0.2"/>
    <row r="9250" s="31" customFormat="1" x14ac:dyDescent="0.2"/>
    <row r="9251" s="31" customFormat="1" x14ac:dyDescent="0.2"/>
    <row r="9252" s="31" customFormat="1" x14ac:dyDescent="0.2"/>
    <row r="9253" s="31" customFormat="1" x14ac:dyDescent="0.2"/>
    <row r="9254" s="31" customFormat="1" x14ac:dyDescent="0.2"/>
    <row r="9255" s="31" customFormat="1" x14ac:dyDescent="0.2"/>
    <row r="9256" s="31" customFormat="1" x14ac:dyDescent="0.2"/>
    <row r="9257" s="31" customFormat="1" x14ac:dyDescent="0.2"/>
    <row r="9258" s="31" customFormat="1" x14ac:dyDescent="0.2"/>
    <row r="9259" s="31" customFormat="1" x14ac:dyDescent="0.2"/>
    <row r="9260" s="31" customFormat="1" x14ac:dyDescent="0.2"/>
    <row r="9261" s="31" customFormat="1" x14ac:dyDescent="0.2"/>
    <row r="9262" s="31" customFormat="1" x14ac:dyDescent="0.2"/>
    <row r="9263" s="31" customFormat="1" x14ac:dyDescent="0.2"/>
    <row r="9264" s="31" customFormat="1" x14ac:dyDescent="0.2"/>
    <row r="9265" s="31" customFormat="1" x14ac:dyDescent="0.2"/>
    <row r="9266" s="31" customFormat="1" x14ac:dyDescent="0.2"/>
    <row r="9267" s="31" customFormat="1" x14ac:dyDescent="0.2"/>
    <row r="9268" s="31" customFormat="1" x14ac:dyDescent="0.2"/>
    <row r="9269" s="31" customFormat="1" x14ac:dyDescent="0.2"/>
    <row r="9270" s="31" customFormat="1" x14ac:dyDescent="0.2"/>
    <row r="9271" s="31" customFormat="1" x14ac:dyDescent="0.2"/>
    <row r="9272" s="31" customFormat="1" x14ac:dyDescent="0.2"/>
    <row r="9273" s="31" customFormat="1" x14ac:dyDescent="0.2"/>
    <row r="9274" s="31" customFormat="1" x14ac:dyDescent="0.2"/>
    <row r="9275" s="31" customFormat="1" x14ac:dyDescent="0.2"/>
    <row r="9276" s="31" customFormat="1" x14ac:dyDescent="0.2"/>
    <row r="9277" s="31" customFormat="1" x14ac:dyDescent="0.2"/>
    <row r="9278" s="31" customFormat="1" x14ac:dyDescent="0.2"/>
    <row r="9279" s="31" customFormat="1" x14ac:dyDescent="0.2"/>
    <row r="9280" s="31" customFormat="1" x14ac:dyDescent="0.2"/>
    <row r="9281" s="31" customFormat="1" x14ac:dyDescent="0.2"/>
    <row r="9282" s="31" customFormat="1" x14ac:dyDescent="0.2"/>
    <row r="9283" s="31" customFormat="1" x14ac:dyDescent="0.2"/>
    <row r="9284" s="31" customFormat="1" x14ac:dyDescent="0.2"/>
    <row r="9285" s="31" customFormat="1" x14ac:dyDescent="0.2"/>
    <row r="9286" s="31" customFormat="1" x14ac:dyDescent="0.2"/>
    <row r="9287" s="31" customFormat="1" x14ac:dyDescent="0.2"/>
    <row r="9288" s="31" customFormat="1" x14ac:dyDescent="0.2"/>
    <row r="9289" s="31" customFormat="1" x14ac:dyDescent="0.2"/>
    <row r="9290" s="31" customFormat="1" x14ac:dyDescent="0.2"/>
    <row r="9291" s="31" customFormat="1" x14ac:dyDescent="0.2"/>
    <row r="9292" s="31" customFormat="1" x14ac:dyDescent="0.2"/>
    <row r="9293" s="31" customFormat="1" x14ac:dyDescent="0.2"/>
    <row r="9294" s="31" customFormat="1" x14ac:dyDescent="0.2"/>
    <row r="9295" s="31" customFormat="1" x14ac:dyDescent="0.2"/>
    <row r="9296" s="31" customFormat="1" x14ac:dyDescent="0.2"/>
    <row r="9297" s="31" customFormat="1" x14ac:dyDescent="0.2"/>
    <row r="9298" s="31" customFormat="1" x14ac:dyDescent="0.2"/>
    <row r="9299" s="31" customFormat="1" x14ac:dyDescent="0.2"/>
    <row r="9300" s="31" customFormat="1" x14ac:dyDescent="0.2"/>
    <row r="9301" s="31" customFormat="1" x14ac:dyDescent="0.2"/>
    <row r="9302" s="31" customFormat="1" x14ac:dyDescent="0.2"/>
    <row r="9303" s="31" customFormat="1" x14ac:dyDescent="0.2"/>
    <row r="9304" s="31" customFormat="1" x14ac:dyDescent="0.2"/>
    <row r="9305" s="31" customFormat="1" x14ac:dyDescent="0.2"/>
    <row r="9306" s="31" customFormat="1" x14ac:dyDescent="0.2"/>
    <row r="9307" s="31" customFormat="1" x14ac:dyDescent="0.2"/>
    <row r="9308" s="31" customFormat="1" x14ac:dyDescent="0.2"/>
    <row r="9309" s="31" customFormat="1" x14ac:dyDescent="0.2"/>
    <row r="9310" s="31" customFormat="1" x14ac:dyDescent="0.2"/>
    <row r="9311" s="31" customFormat="1" x14ac:dyDescent="0.2"/>
    <row r="9312" s="31" customFormat="1" x14ac:dyDescent="0.2"/>
    <row r="9313" s="31" customFormat="1" x14ac:dyDescent="0.2"/>
    <row r="9314" s="31" customFormat="1" x14ac:dyDescent="0.2"/>
    <row r="9315" s="31" customFormat="1" x14ac:dyDescent="0.2"/>
    <row r="9316" s="31" customFormat="1" x14ac:dyDescent="0.2"/>
    <row r="9317" s="31" customFormat="1" x14ac:dyDescent="0.2"/>
    <row r="9318" s="31" customFormat="1" x14ac:dyDescent="0.2"/>
    <row r="9319" s="31" customFormat="1" x14ac:dyDescent="0.2"/>
    <row r="9320" s="31" customFormat="1" x14ac:dyDescent="0.2"/>
    <row r="9321" s="31" customFormat="1" x14ac:dyDescent="0.2"/>
    <row r="9322" s="31" customFormat="1" x14ac:dyDescent="0.2"/>
    <row r="9323" s="31" customFormat="1" x14ac:dyDescent="0.2"/>
    <row r="9324" s="31" customFormat="1" x14ac:dyDescent="0.2"/>
    <row r="9325" s="31" customFormat="1" x14ac:dyDescent="0.2"/>
    <row r="9326" s="31" customFormat="1" x14ac:dyDescent="0.2"/>
    <row r="9327" s="31" customFormat="1" x14ac:dyDescent="0.2"/>
    <row r="9328" s="31" customFormat="1" x14ac:dyDescent="0.2"/>
    <row r="9329" s="31" customFormat="1" x14ac:dyDescent="0.2"/>
    <row r="9330" s="31" customFormat="1" x14ac:dyDescent="0.2"/>
    <row r="9331" s="31" customFormat="1" x14ac:dyDescent="0.2"/>
    <row r="9332" s="31" customFormat="1" x14ac:dyDescent="0.2"/>
    <row r="9333" s="31" customFormat="1" x14ac:dyDescent="0.2"/>
    <row r="9334" s="31" customFormat="1" x14ac:dyDescent="0.2"/>
    <row r="9335" s="31" customFormat="1" x14ac:dyDescent="0.2"/>
    <row r="9336" s="31" customFormat="1" x14ac:dyDescent="0.2"/>
    <row r="9337" s="31" customFormat="1" x14ac:dyDescent="0.2"/>
    <row r="9338" s="31" customFormat="1" x14ac:dyDescent="0.2"/>
    <row r="9339" s="31" customFormat="1" x14ac:dyDescent="0.2"/>
    <row r="9340" s="31" customFormat="1" x14ac:dyDescent="0.2"/>
    <row r="9341" s="31" customFormat="1" x14ac:dyDescent="0.2"/>
    <row r="9342" s="31" customFormat="1" x14ac:dyDescent="0.2"/>
    <row r="9343" s="31" customFormat="1" x14ac:dyDescent="0.2"/>
    <row r="9344" s="31" customFormat="1" x14ac:dyDescent="0.2"/>
    <row r="9345" s="31" customFormat="1" x14ac:dyDescent="0.2"/>
    <row r="9346" s="31" customFormat="1" x14ac:dyDescent="0.2"/>
    <row r="9347" s="31" customFormat="1" x14ac:dyDescent="0.2"/>
    <row r="9348" s="31" customFormat="1" x14ac:dyDescent="0.2"/>
    <row r="9349" s="31" customFormat="1" x14ac:dyDescent="0.2"/>
    <row r="9350" s="31" customFormat="1" x14ac:dyDescent="0.2"/>
    <row r="9351" s="31" customFormat="1" x14ac:dyDescent="0.2"/>
    <row r="9352" s="31" customFormat="1" x14ac:dyDescent="0.2"/>
    <row r="9353" s="31" customFormat="1" x14ac:dyDescent="0.2"/>
    <row r="9354" s="31" customFormat="1" x14ac:dyDescent="0.2"/>
    <row r="9355" s="31" customFormat="1" x14ac:dyDescent="0.2"/>
    <row r="9356" s="31" customFormat="1" x14ac:dyDescent="0.2"/>
    <row r="9357" s="31" customFormat="1" x14ac:dyDescent="0.2"/>
    <row r="9358" s="31" customFormat="1" x14ac:dyDescent="0.2"/>
    <row r="9359" s="31" customFormat="1" x14ac:dyDescent="0.2"/>
    <row r="9360" s="31" customFormat="1" x14ac:dyDescent="0.2"/>
    <row r="9361" s="31" customFormat="1" x14ac:dyDescent="0.2"/>
    <row r="9362" s="31" customFormat="1" x14ac:dyDescent="0.2"/>
    <row r="9363" s="31" customFormat="1" x14ac:dyDescent="0.2"/>
    <row r="9364" s="31" customFormat="1" x14ac:dyDescent="0.2"/>
    <row r="9365" s="31" customFormat="1" x14ac:dyDescent="0.2"/>
    <row r="9366" s="31" customFormat="1" x14ac:dyDescent="0.2"/>
    <row r="9367" s="31" customFormat="1" x14ac:dyDescent="0.2"/>
    <row r="9368" s="31" customFormat="1" x14ac:dyDescent="0.2"/>
    <row r="9369" s="31" customFormat="1" x14ac:dyDescent="0.2"/>
    <row r="9370" s="31" customFormat="1" x14ac:dyDescent="0.2"/>
    <row r="9371" s="31" customFormat="1" x14ac:dyDescent="0.2"/>
    <row r="9372" s="31" customFormat="1" x14ac:dyDescent="0.2"/>
    <row r="9373" s="31" customFormat="1" x14ac:dyDescent="0.2"/>
    <row r="9374" s="31" customFormat="1" x14ac:dyDescent="0.2"/>
    <row r="9375" s="31" customFormat="1" x14ac:dyDescent="0.2"/>
    <row r="9376" s="31" customFormat="1" x14ac:dyDescent="0.2"/>
    <row r="9377" s="31" customFormat="1" x14ac:dyDescent="0.2"/>
    <row r="9378" s="31" customFormat="1" x14ac:dyDescent="0.2"/>
    <row r="9379" s="31" customFormat="1" x14ac:dyDescent="0.2"/>
    <row r="9380" s="31" customFormat="1" x14ac:dyDescent="0.2"/>
    <row r="9381" s="31" customFormat="1" x14ac:dyDescent="0.2"/>
    <row r="9382" s="31" customFormat="1" x14ac:dyDescent="0.2"/>
    <row r="9383" s="31" customFormat="1" x14ac:dyDescent="0.2"/>
    <row r="9384" s="31" customFormat="1" x14ac:dyDescent="0.2"/>
    <row r="9385" s="31" customFormat="1" x14ac:dyDescent="0.2"/>
    <row r="9386" s="31" customFormat="1" x14ac:dyDescent="0.2"/>
    <row r="9387" s="31" customFormat="1" x14ac:dyDescent="0.2"/>
    <row r="9388" s="31" customFormat="1" x14ac:dyDescent="0.2"/>
    <row r="9389" s="31" customFormat="1" x14ac:dyDescent="0.2"/>
    <row r="9390" s="31" customFormat="1" x14ac:dyDescent="0.2"/>
    <row r="9391" s="31" customFormat="1" x14ac:dyDescent="0.2"/>
    <row r="9392" s="31" customFormat="1" x14ac:dyDescent="0.2"/>
    <row r="9393" s="31" customFormat="1" x14ac:dyDescent="0.2"/>
    <row r="9394" s="31" customFormat="1" x14ac:dyDescent="0.2"/>
    <row r="9395" s="31" customFormat="1" x14ac:dyDescent="0.2"/>
    <row r="9396" s="31" customFormat="1" x14ac:dyDescent="0.2"/>
    <row r="9397" s="31" customFormat="1" x14ac:dyDescent="0.2"/>
    <row r="9398" s="31" customFormat="1" x14ac:dyDescent="0.2"/>
    <row r="9399" s="31" customFormat="1" x14ac:dyDescent="0.2"/>
    <row r="9400" s="31" customFormat="1" x14ac:dyDescent="0.2"/>
    <row r="9401" s="31" customFormat="1" x14ac:dyDescent="0.2"/>
    <row r="9402" s="31" customFormat="1" x14ac:dyDescent="0.2"/>
    <row r="9403" s="31" customFormat="1" x14ac:dyDescent="0.2"/>
    <row r="9404" s="31" customFormat="1" x14ac:dyDescent="0.2"/>
    <row r="9405" s="31" customFormat="1" x14ac:dyDescent="0.2"/>
    <row r="9406" s="31" customFormat="1" x14ac:dyDescent="0.2"/>
    <row r="9407" s="31" customFormat="1" x14ac:dyDescent="0.2"/>
    <row r="9408" s="31" customFormat="1" x14ac:dyDescent="0.2"/>
    <row r="9409" s="31" customFormat="1" x14ac:dyDescent="0.2"/>
    <row r="9410" s="31" customFormat="1" x14ac:dyDescent="0.2"/>
    <row r="9411" s="31" customFormat="1" x14ac:dyDescent="0.2"/>
    <row r="9412" s="31" customFormat="1" x14ac:dyDescent="0.2"/>
    <row r="9413" s="31" customFormat="1" x14ac:dyDescent="0.2"/>
    <row r="9414" s="31" customFormat="1" x14ac:dyDescent="0.2"/>
    <row r="9415" s="31" customFormat="1" x14ac:dyDescent="0.2"/>
    <row r="9416" s="31" customFormat="1" x14ac:dyDescent="0.2"/>
    <row r="9417" s="31" customFormat="1" x14ac:dyDescent="0.2"/>
    <row r="9418" s="31" customFormat="1" x14ac:dyDescent="0.2"/>
    <row r="9419" s="31" customFormat="1" x14ac:dyDescent="0.2"/>
    <row r="9420" s="31" customFormat="1" x14ac:dyDescent="0.2"/>
    <row r="9421" s="31" customFormat="1" x14ac:dyDescent="0.2"/>
    <row r="9422" s="31" customFormat="1" x14ac:dyDescent="0.2"/>
    <row r="9423" s="31" customFormat="1" x14ac:dyDescent="0.2"/>
    <row r="9424" s="31" customFormat="1" x14ac:dyDescent="0.2"/>
    <row r="9425" s="31" customFormat="1" x14ac:dyDescent="0.2"/>
    <row r="9426" s="31" customFormat="1" x14ac:dyDescent="0.2"/>
    <row r="9427" s="31" customFormat="1" x14ac:dyDescent="0.2"/>
    <row r="9428" s="31" customFormat="1" x14ac:dyDescent="0.2"/>
    <row r="9429" s="31" customFormat="1" x14ac:dyDescent="0.2"/>
    <row r="9430" s="31" customFormat="1" x14ac:dyDescent="0.2"/>
    <row r="9431" s="31" customFormat="1" x14ac:dyDescent="0.2"/>
    <row r="9432" s="31" customFormat="1" x14ac:dyDescent="0.2"/>
    <row r="9433" s="31" customFormat="1" x14ac:dyDescent="0.2"/>
    <row r="9434" s="31" customFormat="1" x14ac:dyDescent="0.2"/>
    <row r="9435" s="31" customFormat="1" x14ac:dyDescent="0.2"/>
    <row r="9436" s="31" customFormat="1" x14ac:dyDescent="0.2"/>
    <row r="9437" s="31" customFormat="1" x14ac:dyDescent="0.2"/>
    <row r="9438" s="31" customFormat="1" x14ac:dyDescent="0.2"/>
    <row r="9439" s="31" customFormat="1" x14ac:dyDescent="0.2"/>
    <row r="9440" s="31" customFormat="1" x14ac:dyDescent="0.2"/>
    <row r="9441" s="31" customFormat="1" x14ac:dyDescent="0.2"/>
    <row r="9442" s="31" customFormat="1" x14ac:dyDescent="0.2"/>
    <row r="9443" s="31" customFormat="1" x14ac:dyDescent="0.2"/>
    <row r="9444" s="31" customFormat="1" x14ac:dyDescent="0.2"/>
    <row r="9445" s="31" customFormat="1" x14ac:dyDescent="0.2"/>
    <row r="9446" s="31" customFormat="1" x14ac:dyDescent="0.2"/>
    <row r="9447" s="31" customFormat="1" x14ac:dyDescent="0.2"/>
    <row r="9448" s="31" customFormat="1" x14ac:dyDescent="0.2"/>
    <row r="9449" s="31" customFormat="1" x14ac:dyDescent="0.2"/>
    <row r="9450" s="31" customFormat="1" x14ac:dyDescent="0.2"/>
    <row r="9451" s="31" customFormat="1" x14ac:dyDescent="0.2"/>
    <row r="9452" s="31" customFormat="1" x14ac:dyDescent="0.2"/>
    <row r="9453" s="31" customFormat="1" x14ac:dyDescent="0.2"/>
    <row r="9454" s="31" customFormat="1" x14ac:dyDescent="0.2"/>
    <row r="9455" s="31" customFormat="1" x14ac:dyDescent="0.2"/>
    <row r="9456" s="31" customFormat="1" x14ac:dyDescent="0.2"/>
    <row r="9457" s="31" customFormat="1" x14ac:dyDescent="0.2"/>
    <row r="9458" s="31" customFormat="1" x14ac:dyDescent="0.2"/>
    <row r="9459" s="31" customFormat="1" x14ac:dyDescent="0.2"/>
    <row r="9460" s="31" customFormat="1" x14ac:dyDescent="0.2"/>
    <row r="9461" s="31" customFormat="1" x14ac:dyDescent="0.2"/>
    <row r="9462" s="31" customFormat="1" x14ac:dyDescent="0.2"/>
    <row r="9463" s="31" customFormat="1" x14ac:dyDescent="0.2"/>
    <row r="9464" s="31" customFormat="1" x14ac:dyDescent="0.2"/>
    <row r="9465" s="31" customFormat="1" x14ac:dyDescent="0.2"/>
    <row r="9466" s="31" customFormat="1" x14ac:dyDescent="0.2"/>
    <row r="9467" s="31" customFormat="1" x14ac:dyDescent="0.2"/>
    <row r="9468" s="31" customFormat="1" x14ac:dyDescent="0.2"/>
    <row r="9469" s="31" customFormat="1" x14ac:dyDescent="0.2"/>
    <row r="9470" s="31" customFormat="1" x14ac:dyDescent="0.2"/>
    <row r="9471" s="31" customFormat="1" x14ac:dyDescent="0.2"/>
    <row r="9472" s="31" customFormat="1" x14ac:dyDescent="0.2"/>
    <row r="9473" s="31" customFormat="1" x14ac:dyDescent="0.2"/>
    <row r="9474" s="31" customFormat="1" x14ac:dyDescent="0.2"/>
    <row r="9475" s="31" customFormat="1" x14ac:dyDescent="0.2"/>
    <row r="9476" s="31" customFormat="1" x14ac:dyDescent="0.2"/>
    <row r="9477" s="31" customFormat="1" x14ac:dyDescent="0.2"/>
    <row r="9478" s="31" customFormat="1" x14ac:dyDescent="0.2"/>
    <row r="9479" s="31" customFormat="1" x14ac:dyDescent="0.2"/>
    <row r="9480" s="31" customFormat="1" x14ac:dyDescent="0.2"/>
    <row r="9481" s="31" customFormat="1" x14ac:dyDescent="0.2"/>
    <row r="9482" s="31" customFormat="1" x14ac:dyDescent="0.2"/>
    <row r="9483" s="31" customFormat="1" x14ac:dyDescent="0.2"/>
    <row r="9484" s="31" customFormat="1" x14ac:dyDescent="0.2"/>
    <row r="9485" s="31" customFormat="1" x14ac:dyDescent="0.2"/>
    <row r="9486" s="31" customFormat="1" x14ac:dyDescent="0.2"/>
    <row r="9487" s="31" customFormat="1" x14ac:dyDescent="0.2"/>
    <row r="9488" s="31" customFormat="1" x14ac:dyDescent="0.2"/>
    <row r="9489" s="31" customFormat="1" x14ac:dyDescent="0.2"/>
    <row r="9490" s="31" customFormat="1" x14ac:dyDescent="0.2"/>
    <row r="9491" s="31" customFormat="1" x14ac:dyDescent="0.2"/>
    <row r="9492" s="31" customFormat="1" x14ac:dyDescent="0.2"/>
    <row r="9493" s="31" customFormat="1" x14ac:dyDescent="0.2"/>
    <row r="9494" s="31" customFormat="1" x14ac:dyDescent="0.2"/>
    <row r="9495" s="31" customFormat="1" x14ac:dyDescent="0.2"/>
    <row r="9496" s="31" customFormat="1" x14ac:dyDescent="0.2"/>
    <row r="9497" s="31" customFormat="1" x14ac:dyDescent="0.2"/>
    <row r="9498" s="31" customFormat="1" x14ac:dyDescent="0.2"/>
    <row r="9499" s="31" customFormat="1" x14ac:dyDescent="0.2"/>
    <row r="9500" s="31" customFormat="1" x14ac:dyDescent="0.2"/>
    <row r="9501" s="31" customFormat="1" x14ac:dyDescent="0.2"/>
    <row r="9502" s="31" customFormat="1" x14ac:dyDescent="0.2"/>
    <row r="9503" s="31" customFormat="1" x14ac:dyDescent="0.2"/>
    <row r="9504" s="31" customFormat="1" x14ac:dyDescent="0.2"/>
    <row r="9505" s="31" customFormat="1" x14ac:dyDescent="0.2"/>
    <row r="9506" s="31" customFormat="1" x14ac:dyDescent="0.2"/>
    <row r="9507" s="31" customFormat="1" x14ac:dyDescent="0.2"/>
    <row r="9508" s="31" customFormat="1" x14ac:dyDescent="0.2"/>
    <row r="9509" s="31" customFormat="1" x14ac:dyDescent="0.2"/>
    <row r="9510" s="31" customFormat="1" x14ac:dyDescent="0.2"/>
    <row r="9511" s="31" customFormat="1" x14ac:dyDescent="0.2"/>
    <row r="9512" s="31" customFormat="1" x14ac:dyDescent="0.2"/>
    <row r="9513" s="31" customFormat="1" x14ac:dyDescent="0.2"/>
    <row r="9514" s="31" customFormat="1" x14ac:dyDescent="0.2"/>
    <row r="9515" s="31" customFormat="1" x14ac:dyDescent="0.2"/>
    <row r="9516" s="31" customFormat="1" x14ac:dyDescent="0.2"/>
    <row r="9517" s="31" customFormat="1" x14ac:dyDescent="0.2"/>
    <row r="9518" s="31" customFormat="1" x14ac:dyDescent="0.2"/>
    <row r="9519" s="31" customFormat="1" x14ac:dyDescent="0.2"/>
    <row r="9520" s="31" customFormat="1" x14ac:dyDescent="0.2"/>
    <row r="9521" s="31" customFormat="1" x14ac:dyDescent="0.2"/>
    <row r="9522" s="31" customFormat="1" x14ac:dyDescent="0.2"/>
    <row r="9523" s="31" customFormat="1" x14ac:dyDescent="0.2"/>
    <row r="9524" s="31" customFormat="1" x14ac:dyDescent="0.2"/>
    <row r="9525" s="31" customFormat="1" x14ac:dyDescent="0.2"/>
    <row r="9526" s="31" customFormat="1" x14ac:dyDescent="0.2"/>
    <row r="9527" s="31" customFormat="1" x14ac:dyDescent="0.2"/>
    <row r="9528" s="31" customFormat="1" x14ac:dyDescent="0.2"/>
    <row r="9529" s="31" customFormat="1" x14ac:dyDescent="0.2"/>
    <row r="9530" s="31" customFormat="1" x14ac:dyDescent="0.2"/>
    <row r="9531" s="31" customFormat="1" x14ac:dyDescent="0.2"/>
    <row r="9532" s="31" customFormat="1" x14ac:dyDescent="0.2"/>
    <row r="9533" s="31" customFormat="1" x14ac:dyDescent="0.2"/>
    <row r="9534" s="31" customFormat="1" x14ac:dyDescent="0.2"/>
    <row r="9535" s="31" customFormat="1" x14ac:dyDescent="0.2"/>
    <row r="9536" s="31" customFormat="1" x14ac:dyDescent="0.2"/>
    <row r="9537" s="31" customFormat="1" x14ac:dyDescent="0.2"/>
    <row r="9538" s="31" customFormat="1" x14ac:dyDescent="0.2"/>
    <row r="9539" s="31" customFormat="1" x14ac:dyDescent="0.2"/>
    <row r="9540" s="31" customFormat="1" x14ac:dyDescent="0.2"/>
    <row r="9541" s="31" customFormat="1" x14ac:dyDescent="0.2"/>
    <row r="9542" s="31" customFormat="1" x14ac:dyDescent="0.2"/>
    <row r="9543" s="31" customFormat="1" x14ac:dyDescent="0.2"/>
    <row r="9544" s="31" customFormat="1" x14ac:dyDescent="0.2"/>
    <row r="9545" s="31" customFormat="1" x14ac:dyDescent="0.2"/>
    <row r="9546" s="31" customFormat="1" x14ac:dyDescent="0.2"/>
    <row r="9547" s="31" customFormat="1" x14ac:dyDescent="0.2"/>
    <row r="9548" s="31" customFormat="1" x14ac:dyDescent="0.2"/>
    <row r="9549" s="31" customFormat="1" x14ac:dyDescent="0.2"/>
    <row r="9550" s="31" customFormat="1" x14ac:dyDescent="0.2"/>
    <row r="9551" s="31" customFormat="1" x14ac:dyDescent="0.2"/>
    <row r="9552" s="31" customFormat="1" x14ac:dyDescent="0.2"/>
    <row r="9553" s="31" customFormat="1" x14ac:dyDescent="0.2"/>
    <row r="9554" s="31" customFormat="1" x14ac:dyDescent="0.2"/>
    <row r="9555" s="31" customFormat="1" x14ac:dyDescent="0.2"/>
    <row r="9556" s="31" customFormat="1" x14ac:dyDescent="0.2"/>
    <row r="9557" s="31" customFormat="1" x14ac:dyDescent="0.2"/>
    <row r="9558" s="31" customFormat="1" x14ac:dyDescent="0.2"/>
    <row r="9559" s="31" customFormat="1" x14ac:dyDescent="0.2"/>
    <row r="9560" s="31" customFormat="1" x14ac:dyDescent="0.2"/>
    <row r="9561" s="31" customFormat="1" x14ac:dyDescent="0.2"/>
    <row r="9562" s="31" customFormat="1" x14ac:dyDescent="0.2"/>
    <row r="9563" s="31" customFormat="1" x14ac:dyDescent="0.2"/>
    <row r="9564" s="31" customFormat="1" x14ac:dyDescent="0.2"/>
    <row r="9565" s="31" customFormat="1" x14ac:dyDescent="0.2"/>
    <row r="9566" s="31" customFormat="1" x14ac:dyDescent="0.2"/>
    <row r="9567" s="31" customFormat="1" x14ac:dyDescent="0.2"/>
    <row r="9568" s="31" customFormat="1" x14ac:dyDescent="0.2"/>
    <row r="9569" s="31" customFormat="1" x14ac:dyDescent="0.2"/>
    <row r="9570" s="31" customFormat="1" x14ac:dyDescent="0.2"/>
    <row r="9571" s="31" customFormat="1" x14ac:dyDescent="0.2"/>
    <row r="9572" s="31" customFormat="1" x14ac:dyDescent="0.2"/>
    <row r="9573" s="31" customFormat="1" x14ac:dyDescent="0.2"/>
    <row r="9574" s="31" customFormat="1" x14ac:dyDescent="0.2"/>
    <row r="9575" s="31" customFormat="1" x14ac:dyDescent="0.2"/>
    <row r="9576" s="31" customFormat="1" x14ac:dyDescent="0.2"/>
    <row r="9577" s="31" customFormat="1" x14ac:dyDescent="0.2"/>
    <row r="9578" s="31" customFormat="1" x14ac:dyDescent="0.2"/>
    <row r="9579" s="31" customFormat="1" x14ac:dyDescent="0.2"/>
    <row r="9580" s="31" customFormat="1" x14ac:dyDescent="0.2"/>
    <row r="9581" s="31" customFormat="1" x14ac:dyDescent="0.2"/>
    <row r="9582" s="31" customFormat="1" x14ac:dyDescent="0.2"/>
    <row r="9583" s="31" customFormat="1" x14ac:dyDescent="0.2"/>
    <row r="9584" s="31" customFormat="1" x14ac:dyDescent="0.2"/>
    <row r="9585" s="31" customFormat="1" x14ac:dyDescent="0.2"/>
    <row r="9586" s="31" customFormat="1" x14ac:dyDescent="0.2"/>
    <row r="9587" s="31" customFormat="1" x14ac:dyDescent="0.2"/>
    <row r="9588" s="31" customFormat="1" x14ac:dyDescent="0.2"/>
    <row r="9589" s="31" customFormat="1" x14ac:dyDescent="0.2"/>
    <row r="9590" s="31" customFormat="1" x14ac:dyDescent="0.2"/>
    <row r="9591" s="31" customFormat="1" x14ac:dyDescent="0.2"/>
    <row r="9592" s="31" customFormat="1" x14ac:dyDescent="0.2"/>
    <row r="9593" s="31" customFormat="1" x14ac:dyDescent="0.2"/>
    <row r="9594" s="31" customFormat="1" x14ac:dyDescent="0.2"/>
    <row r="9595" s="31" customFormat="1" x14ac:dyDescent="0.2"/>
    <row r="9596" s="31" customFormat="1" x14ac:dyDescent="0.2"/>
    <row r="9597" s="31" customFormat="1" x14ac:dyDescent="0.2"/>
    <row r="9598" s="31" customFormat="1" x14ac:dyDescent="0.2"/>
    <row r="9599" s="31" customFormat="1" x14ac:dyDescent="0.2"/>
    <row r="9600" s="31" customFormat="1" x14ac:dyDescent="0.2"/>
    <row r="9601" s="31" customFormat="1" x14ac:dyDescent="0.2"/>
    <row r="9602" s="31" customFormat="1" x14ac:dyDescent="0.2"/>
    <row r="9603" s="31" customFormat="1" x14ac:dyDescent="0.2"/>
    <row r="9604" s="31" customFormat="1" x14ac:dyDescent="0.2"/>
    <row r="9605" s="31" customFormat="1" x14ac:dyDescent="0.2"/>
    <row r="9606" s="31" customFormat="1" x14ac:dyDescent="0.2"/>
    <row r="9607" s="31" customFormat="1" x14ac:dyDescent="0.2"/>
    <row r="9608" s="31" customFormat="1" x14ac:dyDescent="0.2"/>
    <row r="9609" s="31" customFormat="1" x14ac:dyDescent="0.2"/>
    <row r="9610" s="31" customFormat="1" x14ac:dyDescent="0.2"/>
    <row r="9611" s="31" customFormat="1" x14ac:dyDescent="0.2"/>
    <row r="9612" s="31" customFormat="1" x14ac:dyDescent="0.2"/>
    <row r="9613" s="31" customFormat="1" x14ac:dyDescent="0.2"/>
    <row r="9614" s="31" customFormat="1" x14ac:dyDescent="0.2"/>
    <row r="9615" s="31" customFormat="1" x14ac:dyDescent="0.2"/>
    <row r="9616" s="31" customFormat="1" x14ac:dyDescent="0.2"/>
    <row r="9617" s="31" customFormat="1" x14ac:dyDescent="0.2"/>
    <row r="9618" s="31" customFormat="1" x14ac:dyDescent="0.2"/>
    <row r="9619" s="31" customFormat="1" x14ac:dyDescent="0.2"/>
    <row r="9620" s="31" customFormat="1" x14ac:dyDescent="0.2"/>
    <row r="9621" s="31" customFormat="1" x14ac:dyDescent="0.2"/>
    <row r="9622" s="31" customFormat="1" x14ac:dyDescent="0.2"/>
    <row r="9623" s="31" customFormat="1" x14ac:dyDescent="0.2"/>
    <row r="9624" s="31" customFormat="1" x14ac:dyDescent="0.2"/>
    <row r="9625" s="31" customFormat="1" x14ac:dyDescent="0.2"/>
    <row r="9626" s="31" customFormat="1" x14ac:dyDescent="0.2"/>
    <row r="9627" s="31" customFormat="1" x14ac:dyDescent="0.2"/>
    <row r="9628" s="31" customFormat="1" x14ac:dyDescent="0.2"/>
    <row r="9629" s="31" customFormat="1" x14ac:dyDescent="0.2"/>
    <row r="9630" s="31" customFormat="1" x14ac:dyDescent="0.2"/>
    <row r="9631" s="31" customFormat="1" x14ac:dyDescent="0.2"/>
    <row r="9632" s="31" customFormat="1" x14ac:dyDescent="0.2"/>
    <row r="9633" s="31" customFormat="1" x14ac:dyDescent="0.2"/>
    <row r="9634" s="31" customFormat="1" x14ac:dyDescent="0.2"/>
    <row r="9635" s="31" customFormat="1" x14ac:dyDescent="0.2"/>
    <row r="9636" s="31" customFormat="1" x14ac:dyDescent="0.2"/>
    <row r="9637" s="31" customFormat="1" x14ac:dyDescent="0.2"/>
    <row r="9638" s="31" customFormat="1" x14ac:dyDescent="0.2"/>
    <row r="9639" s="31" customFormat="1" x14ac:dyDescent="0.2"/>
    <row r="9640" s="31" customFormat="1" x14ac:dyDescent="0.2"/>
    <row r="9641" s="31" customFormat="1" x14ac:dyDescent="0.2"/>
    <row r="9642" s="31" customFormat="1" x14ac:dyDescent="0.2"/>
    <row r="9643" s="31" customFormat="1" x14ac:dyDescent="0.2"/>
    <row r="9644" s="31" customFormat="1" x14ac:dyDescent="0.2"/>
    <row r="9645" s="31" customFormat="1" x14ac:dyDescent="0.2"/>
    <row r="9646" s="31" customFormat="1" x14ac:dyDescent="0.2"/>
    <row r="9647" s="31" customFormat="1" x14ac:dyDescent="0.2"/>
    <row r="9648" s="31" customFormat="1" x14ac:dyDescent="0.2"/>
    <row r="9649" s="31" customFormat="1" x14ac:dyDescent="0.2"/>
    <row r="9650" s="31" customFormat="1" x14ac:dyDescent="0.2"/>
    <row r="9651" s="31" customFormat="1" x14ac:dyDescent="0.2"/>
    <row r="9652" s="31" customFormat="1" x14ac:dyDescent="0.2"/>
    <row r="9653" s="31" customFormat="1" x14ac:dyDescent="0.2"/>
    <row r="9654" s="31" customFormat="1" x14ac:dyDescent="0.2"/>
    <row r="9655" s="31" customFormat="1" x14ac:dyDescent="0.2"/>
    <row r="9656" s="31" customFormat="1" x14ac:dyDescent="0.2"/>
    <row r="9657" s="31" customFormat="1" x14ac:dyDescent="0.2"/>
    <row r="9658" s="31" customFormat="1" x14ac:dyDescent="0.2"/>
    <row r="9659" s="31" customFormat="1" x14ac:dyDescent="0.2"/>
    <row r="9660" s="31" customFormat="1" x14ac:dyDescent="0.2"/>
    <row r="9661" s="31" customFormat="1" x14ac:dyDescent="0.2"/>
    <row r="9662" s="31" customFormat="1" x14ac:dyDescent="0.2"/>
    <row r="9663" s="31" customFormat="1" x14ac:dyDescent="0.2"/>
    <row r="9664" s="31" customFormat="1" x14ac:dyDescent="0.2"/>
    <row r="9665" s="31" customFormat="1" x14ac:dyDescent="0.2"/>
    <row r="9666" s="31" customFormat="1" x14ac:dyDescent="0.2"/>
    <row r="9667" s="31" customFormat="1" x14ac:dyDescent="0.2"/>
    <row r="9668" s="31" customFormat="1" x14ac:dyDescent="0.2"/>
    <row r="9669" s="31" customFormat="1" x14ac:dyDescent="0.2"/>
    <row r="9670" s="31" customFormat="1" x14ac:dyDescent="0.2"/>
    <row r="9671" s="31" customFormat="1" x14ac:dyDescent="0.2"/>
    <row r="9672" s="31" customFormat="1" x14ac:dyDescent="0.2"/>
    <row r="9673" s="31" customFormat="1" x14ac:dyDescent="0.2"/>
    <row r="9674" s="31" customFormat="1" x14ac:dyDescent="0.2"/>
    <row r="9675" s="31" customFormat="1" x14ac:dyDescent="0.2"/>
    <row r="9676" s="31" customFormat="1" x14ac:dyDescent="0.2"/>
    <row r="9677" s="31" customFormat="1" x14ac:dyDescent="0.2"/>
    <row r="9678" s="31" customFormat="1" x14ac:dyDescent="0.2"/>
    <row r="9679" s="31" customFormat="1" x14ac:dyDescent="0.2"/>
    <row r="9680" s="31" customFormat="1" x14ac:dyDescent="0.2"/>
    <row r="9681" s="31" customFormat="1" x14ac:dyDescent="0.2"/>
    <row r="9682" s="31" customFormat="1" x14ac:dyDescent="0.2"/>
    <row r="9683" s="31" customFormat="1" x14ac:dyDescent="0.2"/>
    <row r="9684" s="31" customFormat="1" x14ac:dyDescent="0.2"/>
    <row r="9685" s="31" customFormat="1" x14ac:dyDescent="0.2"/>
    <row r="9686" s="31" customFormat="1" x14ac:dyDescent="0.2"/>
    <row r="9687" s="31" customFormat="1" x14ac:dyDescent="0.2"/>
    <row r="9688" s="31" customFormat="1" x14ac:dyDescent="0.2"/>
    <row r="9689" s="31" customFormat="1" x14ac:dyDescent="0.2"/>
    <row r="9690" s="31" customFormat="1" x14ac:dyDescent="0.2"/>
    <row r="9691" s="31" customFormat="1" x14ac:dyDescent="0.2"/>
    <row r="9692" s="31" customFormat="1" x14ac:dyDescent="0.2"/>
    <row r="9693" s="31" customFormat="1" x14ac:dyDescent="0.2"/>
    <row r="9694" s="31" customFormat="1" x14ac:dyDescent="0.2"/>
    <row r="9695" s="31" customFormat="1" x14ac:dyDescent="0.2"/>
    <row r="9696" s="31" customFormat="1" x14ac:dyDescent="0.2"/>
    <row r="9697" s="31" customFormat="1" x14ac:dyDescent="0.2"/>
    <row r="9698" s="31" customFormat="1" x14ac:dyDescent="0.2"/>
    <row r="9699" s="31" customFormat="1" x14ac:dyDescent="0.2"/>
    <row r="9700" s="31" customFormat="1" x14ac:dyDescent="0.2"/>
    <row r="9701" s="31" customFormat="1" x14ac:dyDescent="0.2"/>
    <row r="9702" s="31" customFormat="1" x14ac:dyDescent="0.2"/>
    <row r="9703" s="31" customFormat="1" x14ac:dyDescent="0.2"/>
    <row r="9704" s="31" customFormat="1" x14ac:dyDescent="0.2"/>
    <row r="9705" s="31" customFormat="1" x14ac:dyDescent="0.2"/>
    <row r="9706" s="31" customFormat="1" x14ac:dyDescent="0.2"/>
    <row r="9707" s="31" customFormat="1" x14ac:dyDescent="0.2"/>
    <row r="9708" s="31" customFormat="1" x14ac:dyDescent="0.2"/>
    <row r="9709" s="31" customFormat="1" x14ac:dyDescent="0.2"/>
    <row r="9710" s="31" customFormat="1" x14ac:dyDescent="0.2"/>
    <row r="9711" s="31" customFormat="1" x14ac:dyDescent="0.2"/>
    <row r="9712" s="31" customFormat="1" x14ac:dyDescent="0.2"/>
    <row r="9713" s="31" customFormat="1" x14ac:dyDescent="0.2"/>
    <row r="9714" s="31" customFormat="1" x14ac:dyDescent="0.2"/>
    <row r="9715" s="31" customFormat="1" x14ac:dyDescent="0.2"/>
    <row r="9716" s="31" customFormat="1" x14ac:dyDescent="0.2"/>
    <row r="9717" s="31" customFormat="1" x14ac:dyDescent="0.2"/>
    <row r="9718" s="31" customFormat="1" x14ac:dyDescent="0.2"/>
    <row r="9719" s="31" customFormat="1" x14ac:dyDescent="0.2"/>
    <row r="9720" s="31" customFormat="1" x14ac:dyDescent="0.2"/>
    <row r="9721" s="31" customFormat="1" x14ac:dyDescent="0.2"/>
    <row r="9722" s="31" customFormat="1" x14ac:dyDescent="0.2"/>
    <row r="9723" s="31" customFormat="1" x14ac:dyDescent="0.2"/>
    <row r="9724" s="31" customFormat="1" x14ac:dyDescent="0.2"/>
    <row r="9725" s="31" customFormat="1" x14ac:dyDescent="0.2"/>
    <row r="9726" s="31" customFormat="1" x14ac:dyDescent="0.2"/>
    <row r="9727" s="31" customFormat="1" x14ac:dyDescent="0.2"/>
    <row r="9728" s="31" customFormat="1" x14ac:dyDescent="0.2"/>
    <row r="9729" s="31" customFormat="1" x14ac:dyDescent="0.2"/>
    <row r="9730" s="31" customFormat="1" x14ac:dyDescent="0.2"/>
    <row r="9731" s="31" customFormat="1" x14ac:dyDescent="0.2"/>
    <row r="9732" s="31" customFormat="1" x14ac:dyDescent="0.2"/>
    <row r="9733" s="31" customFormat="1" x14ac:dyDescent="0.2"/>
    <row r="9734" s="31" customFormat="1" x14ac:dyDescent="0.2"/>
    <row r="9735" s="31" customFormat="1" x14ac:dyDescent="0.2"/>
    <row r="9736" s="31" customFormat="1" x14ac:dyDescent="0.2"/>
    <row r="9737" s="31" customFormat="1" x14ac:dyDescent="0.2"/>
    <row r="9738" s="31" customFormat="1" x14ac:dyDescent="0.2"/>
    <row r="9739" s="31" customFormat="1" x14ac:dyDescent="0.2"/>
    <row r="9740" s="31" customFormat="1" x14ac:dyDescent="0.2"/>
    <row r="9741" s="31" customFormat="1" x14ac:dyDescent="0.2"/>
    <row r="9742" s="31" customFormat="1" x14ac:dyDescent="0.2"/>
    <row r="9743" s="31" customFormat="1" x14ac:dyDescent="0.2"/>
    <row r="9744" s="31" customFormat="1" x14ac:dyDescent="0.2"/>
    <row r="9745" s="31" customFormat="1" x14ac:dyDescent="0.2"/>
    <row r="9746" s="31" customFormat="1" x14ac:dyDescent="0.2"/>
    <row r="9747" s="31" customFormat="1" x14ac:dyDescent="0.2"/>
    <row r="9748" s="31" customFormat="1" x14ac:dyDescent="0.2"/>
    <row r="9749" s="31" customFormat="1" x14ac:dyDescent="0.2"/>
    <row r="9750" s="31" customFormat="1" x14ac:dyDescent="0.2"/>
    <row r="9751" s="31" customFormat="1" x14ac:dyDescent="0.2"/>
    <row r="9752" s="31" customFormat="1" x14ac:dyDescent="0.2"/>
    <row r="9753" s="31" customFormat="1" x14ac:dyDescent="0.2"/>
    <row r="9754" s="31" customFormat="1" x14ac:dyDescent="0.2"/>
    <row r="9755" s="31" customFormat="1" x14ac:dyDescent="0.2"/>
    <row r="9756" s="31" customFormat="1" x14ac:dyDescent="0.2"/>
    <row r="9757" s="31" customFormat="1" x14ac:dyDescent="0.2"/>
    <row r="9758" s="31" customFormat="1" x14ac:dyDescent="0.2"/>
    <row r="9759" s="31" customFormat="1" x14ac:dyDescent="0.2"/>
    <row r="9760" s="31" customFormat="1" x14ac:dyDescent="0.2"/>
    <row r="9761" s="31" customFormat="1" x14ac:dyDescent="0.2"/>
    <row r="9762" s="31" customFormat="1" x14ac:dyDescent="0.2"/>
    <row r="9763" s="31" customFormat="1" x14ac:dyDescent="0.2"/>
    <row r="9764" s="31" customFormat="1" x14ac:dyDescent="0.2"/>
    <row r="9765" s="31" customFormat="1" x14ac:dyDescent="0.2"/>
    <row r="9766" s="31" customFormat="1" x14ac:dyDescent="0.2"/>
    <row r="9767" s="31" customFormat="1" x14ac:dyDescent="0.2"/>
    <row r="9768" s="31" customFormat="1" x14ac:dyDescent="0.2"/>
    <row r="9769" s="31" customFormat="1" x14ac:dyDescent="0.2"/>
    <row r="9770" s="31" customFormat="1" x14ac:dyDescent="0.2"/>
    <row r="9771" s="31" customFormat="1" x14ac:dyDescent="0.2"/>
    <row r="9772" s="31" customFormat="1" x14ac:dyDescent="0.2"/>
    <row r="9773" s="31" customFormat="1" x14ac:dyDescent="0.2"/>
    <row r="9774" s="31" customFormat="1" x14ac:dyDescent="0.2"/>
    <row r="9775" s="31" customFormat="1" x14ac:dyDescent="0.2"/>
    <row r="9776" s="31" customFormat="1" x14ac:dyDescent="0.2"/>
    <row r="9777" s="31" customFormat="1" x14ac:dyDescent="0.2"/>
    <row r="9778" s="31" customFormat="1" x14ac:dyDescent="0.2"/>
    <row r="9779" s="31" customFormat="1" x14ac:dyDescent="0.2"/>
    <row r="9780" s="31" customFormat="1" x14ac:dyDescent="0.2"/>
    <row r="9781" s="31" customFormat="1" x14ac:dyDescent="0.2"/>
    <row r="9782" s="31" customFormat="1" x14ac:dyDescent="0.2"/>
    <row r="9783" s="31" customFormat="1" x14ac:dyDescent="0.2"/>
    <row r="9784" s="31" customFormat="1" x14ac:dyDescent="0.2"/>
    <row r="9785" s="31" customFormat="1" x14ac:dyDescent="0.2"/>
    <row r="9786" s="31" customFormat="1" x14ac:dyDescent="0.2"/>
    <row r="9787" s="31" customFormat="1" x14ac:dyDescent="0.2"/>
    <row r="9788" s="31" customFormat="1" x14ac:dyDescent="0.2"/>
    <row r="9789" s="31" customFormat="1" x14ac:dyDescent="0.2"/>
    <row r="9790" s="31" customFormat="1" x14ac:dyDescent="0.2"/>
    <row r="9791" s="31" customFormat="1" x14ac:dyDescent="0.2"/>
    <row r="9792" s="31" customFormat="1" x14ac:dyDescent="0.2"/>
    <row r="9793" s="31" customFormat="1" x14ac:dyDescent="0.2"/>
    <row r="9794" s="31" customFormat="1" x14ac:dyDescent="0.2"/>
    <row r="9795" s="31" customFormat="1" x14ac:dyDescent="0.2"/>
    <row r="9796" s="31" customFormat="1" x14ac:dyDescent="0.2"/>
    <row r="9797" s="31" customFormat="1" x14ac:dyDescent="0.2"/>
    <row r="9798" s="31" customFormat="1" x14ac:dyDescent="0.2"/>
    <row r="9799" s="31" customFormat="1" x14ac:dyDescent="0.2"/>
    <row r="9800" s="31" customFormat="1" x14ac:dyDescent="0.2"/>
    <row r="9801" s="31" customFormat="1" x14ac:dyDescent="0.2"/>
    <row r="9802" s="31" customFormat="1" x14ac:dyDescent="0.2"/>
    <row r="9803" s="31" customFormat="1" x14ac:dyDescent="0.2"/>
    <row r="9804" s="31" customFormat="1" x14ac:dyDescent="0.2"/>
    <row r="9805" s="31" customFormat="1" x14ac:dyDescent="0.2"/>
    <row r="9806" s="31" customFormat="1" x14ac:dyDescent="0.2"/>
    <row r="9807" s="31" customFormat="1" x14ac:dyDescent="0.2"/>
    <row r="9808" s="31" customFormat="1" x14ac:dyDescent="0.2"/>
    <row r="9809" s="31" customFormat="1" x14ac:dyDescent="0.2"/>
    <row r="9810" s="31" customFormat="1" x14ac:dyDescent="0.2"/>
    <row r="9811" s="31" customFormat="1" x14ac:dyDescent="0.2"/>
    <row r="9812" s="31" customFormat="1" x14ac:dyDescent="0.2"/>
    <row r="9813" s="31" customFormat="1" x14ac:dyDescent="0.2"/>
    <row r="9814" s="31" customFormat="1" x14ac:dyDescent="0.2"/>
    <row r="9815" s="31" customFormat="1" x14ac:dyDescent="0.2"/>
    <row r="9816" s="31" customFormat="1" x14ac:dyDescent="0.2"/>
    <row r="9817" s="31" customFormat="1" x14ac:dyDescent="0.2"/>
    <row r="9818" s="31" customFormat="1" x14ac:dyDescent="0.2"/>
    <row r="9819" s="31" customFormat="1" x14ac:dyDescent="0.2"/>
    <row r="9820" s="31" customFormat="1" x14ac:dyDescent="0.2"/>
    <row r="9821" s="31" customFormat="1" x14ac:dyDescent="0.2"/>
    <row r="9822" s="31" customFormat="1" x14ac:dyDescent="0.2"/>
    <row r="9823" s="31" customFormat="1" x14ac:dyDescent="0.2"/>
    <row r="9824" s="31" customFormat="1" x14ac:dyDescent="0.2"/>
    <row r="9825" s="31" customFormat="1" x14ac:dyDescent="0.2"/>
    <row r="9826" s="31" customFormat="1" x14ac:dyDescent="0.2"/>
    <row r="9827" s="31" customFormat="1" x14ac:dyDescent="0.2"/>
    <row r="9828" s="31" customFormat="1" x14ac:dyDescent="0.2"/>
    <row r="9829" s="31" customFormat="1" x14ac:dyDescent="0.2"/>
    <row r="9830" s="31" customFormat="1" x14ac:dyDescent="0.2"/>
    <row r="9831" s="31" customFormat="1" x14ac:dyDescent="0.2"/>
    <row r="9832" s="31" customFormat="1" x14ac:dyDescent="0.2"/>
    <row r="9833" s="31" customFormat="1" x14ac:dyDescent="0.2"/>
    <row r="9834" s="31" customFormat="1" x14ac:dyDescent="0.2"/>
    <row r="9835" s="31" customFormat="1" x14ac:dyDescent="0.2"/>
    <row r="9836" s="31" customFormat="1" x14ac:dyDescent="0.2"/>
    <row r="9837" s="31" customFormat="1" x14ac:dyDescent="0.2"/>
    <row r="9838" s="31" customFormat="1" x14ac:dyDescent="0.2"/>
    <row r="9839" s="31" customFormat="1" x14ac:dyDescent="0.2"/>
    <row r="9840" s="31" customFormat="1" x14ac:dyDescent="0.2"/>
    <row r="9841" s="31" customFormat="1" x14ac:dyDescent="0.2"/>
    <row r="9842" s="31" customFormat="1" x14ac:dyDescent="0.2"/>
    <row r="9843" s="31" customFormat="1" x14ac:dyDescent="0.2"/>
    <row r="9844" s="31" customFormat="1" x14ac:dyDescent="0.2"/>
    <row r="9845" s="31" customFormat="1" x14ac:dyDescent="0.2"/>
    <row r="9846" s="31" customFormat="1" x14ac:dyDescent="0.2"/>
    <row r="9847" s="31" customFormat="1" x14ac:dyDescent="0.2"/>
    <row r="9848" s="31" customFormat="1" x14ac:dyDescent="0.2"/>
    <row r="9849" s="31" customFormat="1" x14ac:dyDescent="0.2"/>
    <row r="9850" s="31" customFormat="1" x14ac:dyDescent="0.2"/>
    <row r="9851" s="31" customFormat="1" x14ac:dyDescent="0.2"/>
    <row r="9852" s="31" customFormat="1" x14ac:dyDescent="0.2"/>
    <row r="9853" s="31" customFormat="1" x14ac:dyDescent="0.2"/>
    <row r="9854" s="31" customFormat="1" x14ac:dyDescent="0.2"/>
    <row r="9855" s="31" customFormat="1" x14ac:dyDescent="0.2"/>
    <row r="9856" s="31" customFormat="1" x14ac:dyDescent="0.2"/>
    <row r="9857" s="31" customFormat="1" x14ac:dyDescent="0.2"/>
    <row r="9858" s="31" customFormat="1" x14ac:dyDescent="0.2"/>
    <row r="9859" s="31" customFormat="1" x14ac:dyDescent="0.2"/>
    <row r="9860" s="31" customFormat="1" x14ac:dyDescent="0.2"/>
    <row r="9861" s="31" customFormat="1" x14ac:dyDescent="0.2"/>
    <row r="9862" s="31" customFormat="1" x14ac:dyDescent="0.2"/>
    <row r="9863" s="31" customFormat="1" x14ac:dyDescent="0.2"/>
    <row r="9864" s="31" customFormat="1" x14ac:dyDescent="0.2"/>
    <row r="9865" s="31" customFormat="1" x14ac:dyDescent="0.2"/>
    <row r="9866" s="31" customFormat="1" x14ac:dyDescent="0.2"/>
    <row r="9867" s="31" customFormat="1" x14ac:dyDescent="0.2"/>
    <row r="9868" s="31" customFormat="1" x14ac:dyDescent="0.2"/>
    <row r="9869" s="31" customFormat="1" x14ac:dyDescent="0.2"/>
    <row r="9870" s="31" customFormat="1" x14ac:dyDescent="0.2"/>
    <row r="9871" s="31" customFormat="1" x14ac:dyDescent="0.2"/>
    <row r="9872" s="31" customFormat="1" x14ac:dyDescent="0.2"/>
    <row r="9873" s="31" customFormat="1" x14ac:dyDescent="0.2"/>
    <row r="9874" s="31" customFormat="1" x14ac:dyDescent="0.2"/>
    <row r="9875" s="31" customFormat="1" x14ac:dyDescent="0.2"/>
    <row r="9876" s="31" customFormat="1" x14ac:dyDescent="0.2"/>
    <row r="9877" s="31" customFormat="1" x14ac:dyDescent="0.2"/>
    <row r="9878" s="31" customFormat="1" x14ac:dyDescent="0.2"/>
    <row r="9879" s="31" customFormat="1" x14ac:dyDescent="0.2"/>
    <row r="9880" s="31" customFormat="1" x14ac:dyDescent="0.2"/>
    <row r="9881" s="31" customFormat="1" x14ac:dyDescent="0.2"/>
    <row r="9882" s="31" customFormat="1" x14ac:dyDescent="0.2"/>
    <row r="9883" s="31" customFormat="1" x14ac:dyDescent="0.2"/>
    <row r="9884" s="31" customFormat="1" x14ac:dyDescent="0.2"/>
    <row r="9885" s="31" customFormat="1" x14ac:dyDescent="0.2"/>
    <row r="9886" s="31" customFormat="1" x14ac:dyDescent="0.2"/>
    <row r="9887" s="31" customFormat="1" x14ac:dyDescent="0.2"/>
    <row r="9888" s="31" customFormat="1" x14ac:dyDescent="0.2"/>
    <row r="9889" s="31" customFormat="1" x14ac:dyDescent="0.2"/>
    <row r="9890" s="31" customFormat="1" x14ac:dyDescent="0.2"/>
    <row r="9891" s="31" customFormat="1" x14ac:dyDescent="0.2"/>
    <row r="9892" s="31" customFormat="1" x14ac:dyDescent="0.2"/>
    <row r="9893" s="31" customFormat="1" x14ac:dyDescent="0.2"/>
    <row r="9894" s="31" customFormat="1" x14ac:dyDescent="0.2"/>
    <row r="9895" s="31" customFormat="1" x14ac:dyDescent="0.2"/>
    <row r="9896" s="31" customFormat="1" x14ac:dyDescent="0.2"/>
    <row r="9897" s="31" customFormat="1" x14ac:dyDescent="0.2"/>
    <row r="9898" s="31" customFormat="1" x14ac:dyDescent="0.2"/>
    <row r="9899" s="31" customFormat="1" x14ac:dyDescent="0.2"/>
    <row r="9900" s="31" customFormat="1" x14ac:dyDescent="0.2"/>
    <row r="9901" s="31" customFormat="1" x14ac:dyDescent="0.2"/>
    <row r="9902" s="31" customFormat="1" x14ac:dyDescent="0.2"/>
    <row r="9903" s="31" customFormat="1" x14ac:dyDescent="0.2"/>
    <row r="9904" s="31" customFormat="1" x14ac:dyDescent="0.2"/>
    <row r="9905" s="31" customFormat="1" x14ac:dyDescent="0.2"/>
    <row r="9906" s="31" customFormat="1" x14ac:dyDescent="0.2"/>
    <row r="9907" s="31" customFormat="1" x14ac:dyDescent="0.2"/>
    <row r="9908" s="31" customFormat="1" x14ac:dyDescent="0.2"/>
    <row r="9909" s="31" customFormat="1" x14ac:dyDescent="0.2"/>
    <row r="9910" s="31" customFormat="1" x14ac:dyDescent="0.2"/>
    <row r="9911" s="31" customFormat="1" x14ac:dyDescent="0.2"/>
    <row r="9912" s="31" customFormat="1" x14ac:dyDescent="0.2"/>
    <row r="9913" s="31" customFormat="1" x14ac:dyDescent="0.2"/>
    <row r="9914" s="31" customFormat="1" x14ac:dyDescent="0.2"/>
    <row r="9915" s="31" customFormat="1" x14ac:dyDescent="0.2"/>
    <row r="9916" s="31" customFormat="1" x14ac:dyDescent="0.2"/>
    <row r="9917" s="31" customFormat="1" x14ac:dyDescent="0.2"/>
    <row r="9918" s="31" customFormat="1" x14ac:dyDescent="0.2"/>
    <row r="9919" s="31" customFormat="1" x14ac:dyDescent="0.2"/>
    <row r="9920" s="31" customFormat="1" x14ac:dyDescent="0.2"/>
    <row r="9921" s="31" customFormat="1" x14ac:dyDescent="0.2"/>
    <row r="9922" s="31" customFormat="1" x14ac:dyDescent="0.2"/>
    <row r="9923" s="31" customFormat="1" x14ac:dyDescent="0.2"/>
    <row r="9924" s="31" customFormat="1" x14ac:dyDescent="0.2"/>
    <row r="9925" s="31" customFormat="1" x14ac:dyDescent="0.2"/>
    <row r="9926" s="31" customFormat="1" x14ac:dyDescent="0.2"/>
    <row r="9927" s="31" customFormat="1" x14ac:dyDescent="0.2"/>
    <row r="9928" s="31" customFormat="1" x14ac:dyDescent="0.2"/>
    <row r="9929" s="31" customFormat="1" x14ac:dyDescent="0.2"/>
    <row r="9930" s="31" customFormat="1" x14ac:dyDescent="0.2"/>
    <row r="9931" s="31" customFormat="1" x14ac:dyDescent="0.2"/>
    <row r="9932" s="31" customFormat="1" x14ac:dyDescent="0.2"/>
    <row r="9933" s="31" customFormat="1" x14ac:dyDescent="0.2"/>
    <row r="9934" s="31" customFormat="1" x14ac:dyDescent="0.2"/>
    <row r="9935" s="31" customFormat="1" x14ac:dyDescent="0.2"/>
    <row r="9936" s="31" customFormat="1" x14ac:dyDescent="0.2"/>
    <row r="9937" s="31" customFormat="1" x14ac:dyDescent="0.2"/>
    <row r="9938" s="31" customFormat="1" x14ac:dyDescent="0.2"/>
    <row r="9939" s="31" customFormat="1" x14ac:dyDescent="0.2"/>
    <row r="9940" s="31" customFormat="1" x14ac:dyDescent="0.2"/>
    <row r="9941" s="31" customFormat="1" x14ac:dyDescent="0.2"/>
    <row r="9942" s="31" customFormat="1" x14ac:dyDescent="0.2"/>
    <row r="9943" s="31" customFormat="1" x14ac:dyDescent="0.2"/>
    <row r="9944" s="31" customFormat="1" x14ac:dyDescent="0.2"/>
    <row r="9945" s="31" customFormat="1" x14ac:dyDescent="0.2"/>
    <row r="9946" s="31" customFormat="1" x14ac:dyDescent="0.2"/>
    <row r="9947" s="31" customFormat="1" x14ac:dyDescent="0.2"/>
    <row r="9948" s="31" customFormat="1" x14ac:dyDescent="0.2"/>
    <row r="9949" s="31" customFormat="1" x14ac:dyDescent="0.2"/>
    <row r="9950" s="31" customFormat="1" x14ac:dyDescent="0.2"/>
    <row r="9951" s="31" customFormat="1" x14ac:dyDescent="0.2"/>
    <row r="9952" s="31" customFormat="1" x14ac:dyDescent="0.2"/>
    <row r="9953" s="31" customFormat="1" x14ac:dyDescent="0.2"/>
    <row r="9954" s="31" customFormat="1" x14ac:dyDescent="0.2"/>
    <row r="9955" s="31" customFormat="1" x14ac:dyDescent="0.2"/>
    <row r="9956" s="31" customFormat="1" x14ac:dyDescent="0.2"/>
    <row r="9957" s="31" customFormat="1" x14ac:dyDescent="0.2"/>
    <row r="9958" s="31" customFormat="1" x14ac:dyDescent="0.2"/>
    <row r="9959" s="31" customFormat="1" x14ac:dyDescent="0.2"/>
    <row r="9960" s="31" customFormat="1" x14ac:dyDescent="0.2"/>
    <row r="9961" s="31" customFormat="1" x14ac:dyDescent="0.2"/>
    <row r="9962" s="31" customFormat="1" x14ac:dyDescent="0.2"/>
    <row r="9963" s="31" customFormat="1" x14ac:dyDescent="0.2"/>
    <row r="9964" s="31" customFormat="1" x14ac:dyDescent="0.2"/>
    <row r="9965" s="31" customFormat="1" x14ac:dyDescent="0.2"/>
    <row r="9966" s="31" customFormat="1" x14ac:dyDescent="0.2"/>
    <row r="9967" s="31" customFormat="1" x14ac:dyDescent="0.2"/>
    <row r="9968" s="31" customFormat="1" x14ac:dyDescent="0.2"/>
    <row r="9969" s="31" customFormat="1" x14ac:dyDescent="0.2"/>
    <row r="9970" s="31" customFormat="1" x14ac:dyDescent="0.2"/>
    <row r="9971" s="31" customFormat="1" x14ac:dyDescent="0.2"/>
    <row r="9972" s="31" customFormat="1" x14ac:dyDescent="0.2"/>
    <row r="9973" s="31" customFormat="1" x14ac:dyDescent="0.2"/>
    <row r="9974" s="31" customFormat="1" x14ac:dyDescent="0.2"/>
    <row r="9975" s="31" customFormat="1" x14ac:dyDescent="0.2"/>
    <row r="9976" s="31" customFormat="1" x14ac:dyDescent="0.2"/>
    <row r="9977" s="31" customFormat="1" x14ac:dyDescent="0.2"/>
    <row r="9978" s="31" customFormat="1" x14ac:dyDescent="0.2"/>
    <row r="9979" s="31" customFormat="1" x14ac:dyDescent="0.2"/>
    <row r="9980" s="31" customFormat="1" x14ac:dyDescent="0.2"/>
    <row r="9981" s="31" customFormat="1" x14ac:dyDescent="0.2"/>
    <row r="9982" s="31" customFormat="1" x14ac:dyDescent="0.2"/>
    <row r="9983" s="31" customFormat="1" x14ac:dyDescent="0.2"/>
    <row r="9984" s="31" customFormat="1" x14ac:dyDescent="0.2"/>
    <row r="9985" s="31" customFormat="1" x14ac:dyDescent="0.2"/>
    <row r="9986" s="31" customFormat="1" x14ac:dyDescent="0.2"/>
    <row r="9987" s="31" customFormat="1" x14ac:dyDescent="0.2"/>
    <row r="9988" s="31" customFormat="1" x14ac:dyDescent="0.2"/>
    <row r="9989" s="31" customFormat="1" x14ac:dyDescent="0.2"/>
    <row r="9990" s="31" customFormat="1" x14ac:dyDescent="0.2"/>
    <row r="9991" s="31" customFormat="1" x14ac:dyDescent="0.2"/>
    <row r="9992" s="31" customFormat="1" x14ac:dyDescent="0.2"/>
    <row r="9993" s="31" customFormat="1" x14ac:dyDescent="0.2"/>
    <row r="9994" s="31" customFormat="1" x14ac:dyDescent="0.2"/>
    <row r="9995" s="31" customFormat="1" x14ac:dyDescent="0.2"/>
    <row r="9996" s="31" customFormat="1" x14ac:dyDescent="0.2"/>
    <row r="9997" s="31" customFormat="1" x14ac:dyDescent="0.2"/>
    <row r="9998" s="31" customFormat="1" x14ac:dyDescent="0.2"/>
    <row r="9999" s="31" customFormat="1" x14ac:dyDescent="0.2"/>
    <row r="10000" s="31" customFormat="1" x14ac:dyDescent="0.2"/>
    <row r="10001" s="31" customFormat="1" x14ac:dyDescent="0.2"/>
    <row r="10002" s="31" customFormat="1" x14ac:dyDescent="0.2"/>
    <row r="10003" s="31" customFormat="1" x14ac:dyDescent="0.2"/>
    <row r="10004" s="31" customFormat="1" x14ac:dyDescent="0.2"/>
    <row r="10005" s="31" customFormat="1" x14ac:dyDescent="0.2"/>
    <row r="10006" s="31" customFormat="1" x14ac:dyDescent="0.2"/>
    <row r="10007" s="31" customFormat="1" x14ac:dyDescent="0.2"/>
    <row r="10008" s="31" customFormat="1" x14ac:dyDescent="0.2"/>
    <row r="10009" s="31" customFormat="1" x14ac:dyDescent="0.2"/>
    <row r="10010" s="31" customFormat="1" x14ac:dyDescent="0.2"/>
    <row r="10011" s="31" customFormat="1" x14ac:dyDescent="0.2"/>
    <row r="10012" s="31" customFormat="1" x14ac:dyDescent="0.2"/>
    <row r="10013" s="31" customFormat="1" x14ac:dyDescent="0.2"/>
    <row r="10014" s="31" customFormat="1" x14ac:dyDescent="0.2"/>
    <row r="10015" s="31" customFormat="1" x14ac:dyDescent="0.2"/>
    <row r="10016" s="31" customFormat="1" x14ac:dyDescent="0.2"/>
    <row r="10017" s="31" customFormat="1" x14ac:dyDescent="0.2"/>
    <row r="10018" s="31" customFormat="1" x14ac:dyDescent="0.2"/>
    <row r="10019" s="31" customFormat="1" x14ac:dyDescent="0.2"/>
    <row r="10020" s="31" customFormat="1" x14ac:dyDescent="0.2"/>
    <row r="10021" s="31" customFormat="1" x14ac:dyDescent="0.2"/>
    <row r="10022" s="31" customFormat="1" x14ac:dyDescent="0.2"/>
    <row r="10023" s="31" customFormat="1" x14ac:dyDescent="0.2"/>
    <row r="10024" s="31" customFormat="1" x14ac:dyDescent="0.2"/>
    <row r="10025" s="31" customFormat="1" x14ac:dyDescent="0.2"/>
    <row r="10026" s="31" customFormat="1" x14ac:dyDescent="0.2"/>
    <row r="10027" s="31" customFormat="1" x14ac:dyDescent="0.2"/>
    <row r="10028" s="31" customFormat="1" x14ac:dyDescent="0.2"/>
    <row r="10029" s="31" customFormat="1" x14ac:dyDescent="0.2"/>
    <row r="10030" s="31" customFormat="1" x14ac:dyDescent="0.2"/>
    <row r="10031" s="31" customFormat="1" x14ac:dyDescent="0.2"/>
    <row r="10032" s="31" customFormat="1" x14ac:dyDescent="0.2"/>
    <row r="10033" s="31" customFormat="1" x14ac:dyDescent="0.2"/>
    <row r="10034" s="31" customFormat="1" x14ac:dyDescent="0.2"/>
    <row r="10035" s="31" customFormat="1" x14ac:dyDescent="0.2"/>
    <row r="10036" s="31" customFormat="1" x14ac:dyDescent="0.2"/>
    <row r="10037" s="31" customFormat="1" x14ac:dyDescent="0.2"/>
    <row r="10038" s="31" customFormat="1" x14ac:dyDescent="0.2"/>
    <row r="10039" s="31" customFormat="1" x14ac:dyDescent="0.2"/>
    <row r="10040" s="31" customFormat="1" x14ac:dyDescent="0.2"/>
    <row r="10041" s="31" customFormat="1" x14ac:dyDescent="0.2"/>
    <row r="10042" s="31" customFormat="1" x14ac:dyDescent="0.2"/>
    <row r="10043" s="31" customFormat="1" x14ac:dyDescent="0.2"/>
    <row r="10044" s="31" customFormat="1" x14ac:dyDescent="0.2"/>
    <row r="10045" s="31" customFormat="1" x14ac:dyDescent="0.2"/>
    <row r="10046" s="31" customFormat="1" x14ac:dyDescent="0.2"/>
    <row r="10047" s="31" customFormat="1" x14ac:dyDescent="0.2"/>
    <row r="10048" s="31" customFormat="1" x14ac:dyDescent="0.2"/>
    <row r="10049" s="31" customFormat="1" x14ac:dyDescent="0.2"/>
    <row r="10050" s="31" customFormat="1" x14ac:dyDescent="0.2"/>
    <row r="10051" s="31" customFormat="1" x14ac:dyDescent="0.2"/>
    <row r="10052" s="31" customFormat="1" x14ac:dyDescent="0.2"/>
    <row r="10053" s="31" customFormat="1" x14ac:dyDescent="0.2"/>
    <row r="10054" s="31" customFormat="1" x14ac:dyDescent="0.2"/>
    <row r="10055" s="31" customFormat="1" x14ac:dyDescent="0.2"/>
    <row r="10056" s="31" customFormat="1" x14ac:dyDescent="0.2"/>
    <row r="10057" s="31" customFormat="1" x14ac:dyDescent="0.2"/>
    <row r="10058" s="31" customFormat="1" x14ac:dyDescent="0.2"/>
    <row r="10059" s="31" customFormat="1" x14ac:dyDescent="0.2"/>
    <row r="10060" s="31" customFormat="1" x14ac:dyDescent="0.2"/>
    <row r="10061" s="31" customFormat="1" x14ac:dyDescent="0.2"/>
    <row r="10062" s="31" customFormat="1" x14ac:dyDescent="0.2"/>
    <row r="10063" s="31" customFormat="1" x14ac:dyDescent="0.2"/>
    <row r="10064" s="31" customFormat="1" x14ac:dyDescent="0.2"/>
    <row r="10065" s="31" customFormat="1" x14ac:dyDescent="0.2"/>
    <row r="10066" s="31" customFormat="1" x14ac:dyDescent="0.2"/>
    <row r="10067" s="31" customFormat="1" x14ac:dyDescent="0.2"/>
    <row r="10068" s="31" customFormat="1" x14ac:dyDescent="0.2"/>
    <row r="10069" s="31" customFormat="1" x14ac:dyDescent="0.2"/>
    <row r="10070" s="31" customFormat="1" x14ac:dyDescent="0.2"/>
    <row r="10071" s="31" customFormat="1" x14ac:dyDescent="0.2"/>
    <row r="10072" s="31" customFormat="1" x14ac:dyDescent="0.2"/>
    <row r="10073" s="31" customFormat="1" x14ac:dyDescent="0.2"/>
    <row r="10074" s="31" customFormat="1" x14ac:dyDescent="0.2"/>
    <row r="10075" s="31" customFormat="1" x14ac:dyDescent="0.2"/>
    <row r="10076" s="31" customFormat="1" x14ac:dyDescent="0.2"/>
    <row r="10077" s="31" customFormat="1" x14ac:dyDescent="0.2"/>
    <row r="10078" s="31" customFormat="1" x14ac:dyDescent="0.2"/>
    <row r="10079" s="31" customFormat="1" x14ac:dyDescent="0.2"/>
    <row r="10080" s="31" customFormat="1" x14ac:dyDescent="0.2"/>
    <row r="10081" s="31" customFormat="1" x14ac:dyDescent="0.2"/>
    <row r="10082" s="31" customFormat="1" x14ac:dyDescent="0.2"/>
    <row r="10083" s="31" customFormat="1" x14ac:dyDescent="0.2"/>
    <row r="10084" s="31" customFormat="1" x14ac:dyDescent="0.2"/>
    <row r="10085" s="31" customFormat="1" x14ac:dyDescent="0.2"/>
    <row r="10086" s="31" customFormat="1" x14ac:dyDescent="0.2"/>
    <row r="10087" s="31" customFormat="1" x14ac:dyDescent="0.2"/>
    <row r="10088" s="31" customFormat="1" x14ac:dyDescent="0.2"/>
    <row r="10089" s="31" customFormat="1" x14ac:dyDescent="0.2"/>
    <row r="10090" s="31" customFormat="1" x14ac:dyDescent="0.2"/>
    <row r="10091" s="31" customFormat="1" x14ac:dyDescent="0.2"/>
    <row r="10092" s="31" customFormat="1" x14ac:dyDescent="0.2"/>
    <row r="10093" s="31" customFormat="1" x14ac:dyDescent="0.2"/>
    <row r="10094" s="31" customFormat="1" x14ac:dyDescent="0.2"/>
    <row r="10095" s="31" customFormat="1" x14ac:dyDescent="0.2"/>
    <row r="10096" s="31" customFormat="1" x14ac:dyDescent="0.2"/>
    <row r="10097" s="31" customFormat="1" x14ac:dyDescent="0.2"/>
    <row r="10098" s="31" customFormat="1" x14ac:dyDescent="0.2"/>
    <row r="10099" s="31" customFormat="1" x14ac:dyDescent="0.2"/>
    <row r="10100" s="31" customFormat="1" x14ac:dyDescent="0.2"/>
    <row r="10101" s="31" customFormat="1" x14ac:dyDescent="0.2"/>
    <row r="10102" s="31" customFormat="1" x14ac:dyDescent="0.2"/>
    <row r="10103" s="31" customFormat="1" x14ac:dyDescent="0.2"/>
    <row r="10104" s="31" customFormat="1" x14ac:dyDescent="0.2"/>
    <row r="10105" s="31" customFormat="1" x14ac:dyDescent="0.2"/>
    <row r="10106" s="31" customFormat="1" x14ac:dyDescent="0.2"/>
    <row r="10107" s="31" customFormat="1" x14ac:dyDescent="0.2"/>
    <row r="10108" s="31" customFormat="1" x14ac:dyDescent="0.2"/>
    <row r="10109" s="31" customFormat="1" x14ac:dyDescent="0.2"/>
    <row r="10110" s="31" customFormat="1" x14ac:dyDescent="0.2"/>
    <row r="10111" s="31" customFormat="1" x14ac:dyDescent="0.2"/>
    <row r="10112" s="31" customFormat="1" x14ac:dyDescent="0.2"/>
    <row r="10113" s="31" customFormat="1" x14ac:dyDescent="0.2"/>
    <row r="10114" s="31" customFormat="1" x14ac:dyDescent="0.2"/>
    <row r="10115" s="31" customFormat="1" x14ac:dyDescent="0.2"/>
    <row r="10116" s="31" customFormat="1" x14ac:dyDescent="0.2"/>
    <row r="10117" s="31" customFormat="1" x14ac:dyDescent="0.2"/>
    <row r="10118" s="31" customFormat="1" x14ac:dyDescent="0.2"/>
    <row r="10119" s="31" customFormat="1" x14ac:dyDescent="0.2"/>
    <row r="10120" s="31" customFormat="1" x14ac:dyDescent="0.2"/>
    <row r="10121" s="31" customFormat="1" x14ac:dyDescent="0.2"/>
    <row r="10122" s="31" customFormat="1" x14ac:dyDescent="0.2"/>
    <row r="10123" s="31" customFormat="1" x14ac:dyDescent="0.2"/>
    <row r="10124" s="31" customFormat="1" x14ac:dyDescent="0.2"/>
    <row r="10125" s="31" customFormat="1" x14ac:dyDescent="0.2"/>
    <row r="10126" s="31" customFormat="1" x14ac:dyDescent="0.2"/>
    <row r="10127" s="31" customFormat="1" x14ac:dyDescent="0.2"/>
    <row r="10128" s="31" customFormat="1" x14ac:dyDescent="0.2"/>
    <row r="10129" s="31" customFormat="1" x14ac:dyDescent="0.2"/>
    <row r="10130" s="31" customFormat="1" x14ac:dyDescent="0.2"/>
    <row r="10131" s="31" customFormat="1" x14ac:dyDescent="0.2"/>
    <row r="10132" s="31" customFormat="1" x14ac:dyDescent="0.2"/>
    <row r="10133" s="31" customFormat="1" x14ac:dyDescent="0.2"/>
    <row r="10134" s="31" customFormat="1" x14ac:dyDescent="0.2"/>
    <row r="10135" s="31" customFormat="1" x14ac:dyDescent="0.2"/>
    <row r="10136" s="31" customFormat="1" x14ac:dyDescent="0.2"/>
    <row r="10137" s="31" customFormat="1" x14ac:dyDescent="0.2"/>
    <row r="10138" s="31" customFormat="1" x14ac:dyDescent="0.2"/>
    <row r="10139" s="31" customFormat="1" x14ac:dyDescent="0.2"/>
    <row r="10140" s="31" customFormat="1" x14ac:dyDescent="0.2"/>
    <row r="10141" s="31" customFormat="1" x14ac:dyDescent="0.2"/>
    <row r="10142" s="31" customFormat="1" x14ac:dyDescent="0.2"/>
    <row r="10143" s="31" customFormat="1" x14ac:dyDescent="0.2"/>
    <row r="10144" s="31" customFormat="1" x14ac:dyDescent="0.2"/>
    <row r="10145" s="31" customFormat="1" x14ac:dyDescent="0.2"/>
    <row r="10146" s="31" customFormat="1" x14ac:dyDescent="0.2"/>
    <row r="10147" s="31" customFormat="1" x14ac:dyDescent="0.2"/>
    <row r="10148" s="31" customFormat="1" x14ac:dyDescent="0.2"/>
    <row r="10149" s="31" customFormat="1" x14ac:dyDescent="0.2"/>
    <row r="10150" s="31" customFormat="1" x14ac:dyDescent="0.2"/>
    <row r="10151" s="31" customFormat="1" x14ac:dyDescent="0.2"/>
    <row r="10152" s="31" customFormat="1" x14ac:dyDescent="0.2"/>
    <row r="10153" s="31" customFormat="1" x14ac:dyDescent="0.2"/>
    <row r="10154" s="31" customFormat="1" x14ac:dyDescent="0.2"/>
    <row r="10155" s="31" customFormat="1" x14ac:dyDescent="0.2"/>
    <row r="10156" s="31" customFormat="1" x14ac:dyDescent="0.2"/>
    <row r="10157" s="31" customFormat="1" x14ac:dyDescent="0.2"/>
    <row r="10158" s="31" customFormat="1" x14ac:dyDescent="0.2"/>
    <row r="10159" s="31" customFormat="1" x14ac:dyDescent="0.2"/>
    <row r="10160" s="31" customFormat="1" x14ac:dyDescent="0.2"/>
    <row r="10161" s="31" customFormat="1" x14ac:dyDescent="0.2"/>
    <row r="10162" s="31" customFormat="1" x14ac:dyDescent="0.2"/>
    <row r="10163" s="31" customFormat="1" x14ac:dyDescent="0.2"/>
    <row r="10164" s="31" customFormat="1" x14ac:dyDescent="0.2"/>
    <row r="10165" s="31" customFormat="1" x14ac:dyDescent="0.2"/>
    <row r="10166" s="31" customFormat="1" x14ac:dyDescent="0.2"/>
    <row r="10167" s="31" customFormat="1" x14ac:dyDescent="0.2"/>
    <row r="10168" s="31" customFormat="1" x14ac:dyDescent="0.2"/>
    <row r="10169" s="31" customFormat="1" x14ac:dyDescent="0.2"/>
    <row r="10170" s="31" customFormat="1" x14ac:dyDescent="0.2"/>
    <row r="10171" s="31" customFormat="1" x14ac:dyDescent="0.2"/>
    <row r="10172" s="31" customFormat="1" x14ac:dyDescent="0.2"/>
    <row r="10173" s="31" customFormat="1" x14ac:dyDescent="0.2"/>
    <row r="10174" s="31" customFormat="1" x14ac:dyDescent="0.2"/>
    <row r="10175" s="31" customFormat="1" x14ac:dyDescent="0.2"/>
    <row r="10176" s="31" customFormat="1" x14ac:dyDescent="0.2"/>
    <row r="10177" s="31" customFormat="1" x14ac:dyDescent="0.2"/>
    <row r="10178" s="31" customFormat="1" x14ac:dyDescent="0.2"/>
    <row r="10179" s="31" customFormat="1" x14ac:dyDescent="0.2"/>
    <row r="10180" s="31" customFormat="1" x14ac:dyDescent="0.2"/>
    <row r="10181" s="31" customFormat="1" x14ac:dyDescent="0.2"/>
    <row r="10182" s="31" customFormat="1" x14ac:dyDescent="0.2"/>
    <row r="10183" s="31" customFormat="1" x14ac:dyDescent="0.2"/>
    <row r="10184" s="31" customFormat="1" x14ac:dyDescent="0.2"/>
    <row r="10185" s="31" customFormat="1" x14ac:dyDescent="0.2"/>
    <row r="10186" s="31" customFormat="1" x14ac:dyDescent="0.2"/>
    <row r="10187" s="31" customFormat="1" x14ac:dyDescent="0.2"/>
    <row r="10188" s="31" customFormat="1" x14ac:dyDescent="0.2"/>
    <row r="10189" s="31" customFormat="1" x14ac:dyDescent="0.2"/>
    <row r="10190" s="31" customFormat="1" x14ac:dyDescent="0.2"/>
    <row r="10191" s="31" customFormat="1" x14ac:dyDescent="0.2"/>
    <row r="10192" s="31" customFormat="1" x14ac:dyDescent="0.2"/>
    <row r="10193" s="31" customFormat="1" x14ac:dyDescent="0.2"/>
    <row r="10194" s="31" customFormat="1" x14ac:dyDescent="0.2"/>
    <row r="10195" s="31" customFormat="1" x14ac:dyDescent="0.2"/>
    <row r="10196" s="31" customFormat="1" x14ac:dyDescent="0.2"/>
    <row r="10197" s="31" customFormat="1" x14ac:dyDescent="0.2"/>
    <row r="10198" s="31" customFormat="1" x14ac:dyDescent="0.2"/>
    <row r="10199" s="31" customFormat="1" x14ac:dyDescent="0.2"/>
    <row r="10200" s="31" customFormat="1" x14ac:dyDescent="0.2"/>
    <row r="10201" s="31" customFormat="1" x14ac:dyDescent="0.2"/>
    <row r="10202" s="31" customFormat="1" x14ac:dyDescent="0.2"/>
    <row r="10203" s="31" customFormat="1" x14ac:dyDescent="0.2"/>
    <row r="10204" s="31" customFormat="1" x14ac:dyDescent="0.2"/>
    <row r="10205" s="31" customFormat="1" x14ac:dyDescent="0.2"/>
    <row r="10206" s="31" customFormat="1" x14ac:dyDescent="0.2"/>
    <row r="10207" s="31" customFormat="1" x14ac:dyDescent="0.2"/>
    <row r="10208" s="31" customFormat="1" x14ac:dyDescent="0.2"/>
    <row r="10209" s="31" customFormat="1" x14ac:dyDescent="0.2"/>
    <row r="10210" s="31" customFormat="1" x14ac:dyDescent="0.2"/>
    <row r="10211" s="31" customFormat="1" x14ac:dyDescent="0.2"/>
    <row r="10212" s="31" customFormat="1" x14ac:dyDescent="0.2"/>
    <row r="10213" s="31" customFormat="1" x14ac:dyDescent="0.2"/>
    <row r="10214" s="31" customFormat="1" x14ac:dyDescent="0.2"/>
    <row r="10215" s="31" customFormat="1" x14ac:dyDescent="0.2"/>
    <row r="10216" s="31" customFormat="1" x14ac:dyDescent="0.2"/>
    <row r="10217" s="31" customFormat="1" x14ac:dyDescent="0.2"/>
    <row r="10218" s="31" customFormat="1" x14ac:dyDescent="0.2"/>
    <row r="10219" s="31" customFormat="1" x14ac:dyDescent="0.2"/>
    <row r="10220" s="31" customFormat="1" x14ac:dyDescent="0.2"/>
    <row r="10221" s="31" customFormat="1" x14ac:dyDescent="0.2"/>
    <row r="10222" s="31" customFormat="1" x14ac:dyDescent="0.2"/>
    <row r="10223" s="31" customFormat="1" x14ac:dyDescent="0.2"/>
    <row r="10224" s="31" customFormat="1" x14ac:dyDescent="0.2"/>
    <row r="10225" s="31" customFormat="1" x14ac:dyDescent="0.2"/>
    <row r="10226" s="31" customFormat="1" x14ac:dyDescent="0.2"/>
    <row r="10227" s="31" customFormat="1" x14ac:dyDescent="0.2"/>
    <row r="10228" s="31" customFormat="1" x14ac:dyDescent="0.2"/>
    <row r="10229" s="31" customFormat="1" x14ac:dyDescent="0.2"/>
    <row r="10230" s="31" customFormat="1" x14ac:dyDescent="0.2"/>
    <row r="10231" s="31" customFormat="1" x14ac:dyDescent="0.2"/>
    <row r="10232" s="31" customFormat="1" x14ac:dyDescent="0.2"/>
    <row r="10233" s="31" customFormat="1" x14ac:dyDescent="0.2"/>
    <row r="10234" s="31" customFormat="1" x14ac:dyDescent="0.2"/>
    <row r="10235" s="31" customFormat="1" x14ac:dyDescent="0.2"/>
    <row r="10236" s="31" customFormat="1" x14ac:dyDescent="0.2"/>
    <row r="10237" s="31" customFormat="1" x14ac:dyDescent="0.2"/>
    <row r="10238" s="31" customFormat="1" x14ac:dyDescent="0.2"/>
    <row r="10239" s="31" customFormat="1" x14ac:dyDescent="0.2"/>
    <row r="10240" s="31" customFormat="1" x14ac:dyDescent="0.2"/>
    <row r="10241" s="31" customFormat="1" x14ac:dyDescent="0.2"/>
    <row r="10242" s="31" customFormat="1" x14ac:dyDescent="0.2"/>
    <row r="10243" s="31" customFormat="1" x14ac:dyDescent="0.2"/>
    <row r="10244" s="31" customFormat="1" x14ac:dyDescent="0.2"/>
    <row r="10245" s="31" customFormat="1" x14ac:dyDescent="0.2"/>
    <row r="10246" s="31" customFormat="1" x14ac:dyDescent="0.2"/>
    <row r="10247" s="31" customFormat="1" x14ac:dyDescent="0.2"/>
    <row r="10248" s="31" customFormat="1" x14ac:dyDescent="0.2"/>
    <row r="10249" s="31" customFormat="1" x14ac:dyDescent="0.2"/>
    <row r="10250" s="31" customFormat="1" x14ac:dyDescent="0.2"/>
    <row r="10251" s="31" customFormat="1" x14ac:dyDescent="0.2"/>
    <row r="10252" s="31" customFormat="1" x14ac:dyDescent="0.2"/>
    <row r="10253" s="31" customFormat="1" x14ac:dyDescent="0.2"/>
    <row r="10254" s="31" customFormat="1" x14ac:dyDescent="0.2"/>
    <row r="10255" s="31" customFormat="1" x14ac:dyDescent="0.2"/>
    <row r="10256" s="31" customFormat="1" x14ac:dyDescent="0.2"/>
    <row r="10257" s="31" customFormat="1" x14ac:dyDescent="0.2"/>
    <row r="10258" s="31" customFormat="1" x14ac:dyDescent="0.2"/>
    <row r="10259" s="31" customFormat="1" x14ac:dyDescent="0.2"/>
    <row r="10260" s="31" customFormat="1" x14ac:dyDescent="0.2"/>
    <row r="10261" s="31" customFormat="1" x14ac:dyDescent="0.2"/>
    <row r="10262" s="31" customFormat="1" x14ac:dyDescent="0.2"/>
    <row r="10263" s="31" customFormat="1" x14ac:dyDescent="0.2"/>
    <row r="10264" s="31" customFormat="1" x14ac:dyDescent="0.2"/>
    <row r="10265" s="31" customFormat="1" x14ac:dyDescent="0.2"/>
    <row r="10266" s="31" customFormat="1" x14ac:dyDescent="0.2"/>
    <row r="10267" s="31" customFormat="1" x14ac:dyDescent="0.2"/>
    <row r="10268" s="31" customFormat="1" x14ac:dyDescent="0.2"/>
    <row r="10269" s="31" customFormat="1" x14ac:dyDescent="0.2"/>
    <row r="10270" s="31" customFormat="1" x14ac:dyDescent="0.2"/>
    <row r="10271" s="31" customFormat="1" x14ac:dyDescent="0.2"/>
    <row r="10272" s="31" customFormat="1" x14ac:dyDescent="0.2"/>
    <row r="10273" s="31" customFormat="1" x14ac:dyDescent="0.2"/>
    <row r="10274" s="31" customFormat="1" x14ac:dyDescent="0.2"/>
    <row r="10275" s="31" customFormat="1" x14ac:dyDescent="0.2"/>
    <row r="10276" s="31" customFormat="1" x14ac:dyDescent="0.2"/>
    <row r="10277" s="31" customFormat="1" x14ac:dyDescent="0.2"/>
    <row r="10278" s="31" customFormat="1" x14ac:dyDescent="0.2"/>
    <row r="10279" s="31" customFormat="1" x14ac:dyDescent="0.2"/>
    <row r="10280" s="31" customFormat="1" x14ac:dyDescent="0.2"/>
    <row r="10281" s="31" customFormat="1" x14ac:dyDescent="0.2"/>
    <row r="10282" s="31" customFormat="1" x14ac:dyDescent="0.2"/>
    <row r="10283" s="31" customFormat="1" x14ac:dyDescent="0.2"/>
    <row r="10284" s="31" customFormat="1" x14ac:dyDescent="0.2"/>
    <row r="10285" s="31" customFormat="1" x14ac:dyDescent="0.2"/>
    <row r="10286" s="31" customFormat="1" x14ac:dyDescent="0.2"/>
    <row r="10287" s="31" customFormat="1" x14ac:dyDescent="0.2"/>
    <row r="10288" s="31" customFormat="1" x14ac:dyDescent="0.2"/>
    <row r="10289" s="31" customFormat="1" x14ac:dyDescent="0.2"/>
    <row r="10290" s="31" customFormat="1" x14ac:dyDescent="0.2"/>
    <row r="10291" s="31" customFormat="1" x14ac:dyDescent="0.2"/>
    <row r="10292" s="31" customFormat="1" x14ac:dyDescent="0.2"/>
    <row r="10293" s="31" customFormat="1" x14ac:dyDescent="0.2"/>
    <row r="10294" s="31" customFormat="1" x14ac:dyDescent="0.2"/>
    <row r="10295" s="31" customFormat="1" x14ac:dyDescent="0.2"/>
    <row r="10296" s="31" customFormat="1" x14ac:dyDescent="0.2"/>
    <row r="10297" s="31" customFormat="1" x14ac:dyDescent="0.2"/>
    <row r="10298" s="31" customFormat="1" x14ac:dyDescent="0.2"/>
    <row r="10299" s="31" customFormat="1" x14ac:dyDescent="0.2"/>
    <row r="10300" s="31" customFormat="1" x14ac:dyDescent="0.2"/>
    <row r="10301" s="31" customFormat="1" x14ac:dyDescent="0.2"/>
    <row r="10302" s="31" customFormat="1" x14ac:dyDescent="0.2"/>
    <row r="10303" s="31" customFormat="1" x14ac:dyDescent="0.2"/>
    <row r="10304" s="31" customFormat="1" x14ac:dyDescent="0.2"/>
    <row r="10305" s="31" customFormat="1" x14ac:dyDescent="0.2"/>
    <row r="10306" s="31" customFormat="1" x14ac:dyDescent="0.2"/>
    <row r="10307" s="31" customFormat="1" x14ac:dyDescent="0.2"/>
    <row r="10308" s="31" customFormat="1" x14ac:dyDescent="0.2"/>
    <row r="10309" s="31" customFormat="1" x14ac:dyDescent="0.2"/>
    <row r="10310" s="31" customFormat="1" x14ac:dyDescent="0.2"/>
    <row r="10311" s="31" customFormat="1" x14ac:dyDescent="0.2"/>
    <row r="10312" s="31" customFormat="1" x14ac:dyDescent="0.2"/>
    <row r="10313" s="31" customFormat="1" x14ac:dyDescent="0.2"/>
    <row r="10314" s="31" customFormat="1" x14ac:dyDescent="0.2"/>
    <row r="10315" s="31" customFormat="1" x14ac:dyDescent="0.2"/>
    <row r="10316" s="31" customFormat="1" x14ac:dyDescent="0.2"/>
    <row r="10317" s="31" customFormat="1" x14ac:dyDescent="0.2"/>
    <row r="10318" s="31" customFormat="1" x14ac:dyDescent="0.2"/>
    <row r="10319" s="31" customFormat="1" x14ac:dyDescent="0.2"/>
    <row r="10320" s="31" customFormat="1" x14ac:dyDescent="0.2"/>
    <row r="10321" s="31" customFormat="1" x14ac:dyDescent="0.2"/>
    <row r="10322" s="31" customFormat="1" x14ac:dyDescent="0.2"/>
    <row r="10323" s="31" customFormat="1" x14ac:dyDescent="0.2"/>
    <row r="10324" s="31" customFormat="1" x14ac:dyDescent="0.2"/>
    <row r="10325" s="31" customFormat="1" x14ac:dyDescent="0.2"/>
    <row r="10326" s="31" customFormat="1" x14ac:dyDescent="0.2"/>
    <row r="10327" s="31" customFormat="1" x14ac:dyDescent="0.2"/>
    <row r="10328" s="31" customFormat="1" x14ac:dyDescent="0.2"/>
    <row r="10329" s="31" customFormat="1" x14ac:dyDescent="0.2"/>
    <row r="10330" s="31" customFormat="1" x14ac:dyDescent="0.2"/>
    <row r="10331" s="31" customFormat="1" x14ac:dyDescent="0.2"/>
    <row r="10332" s="31" customFormat="1" x14ac:dyDescent="0.2"/>
    <row r="10333" s="31" customFormat="1" x14ac:dyDescent="0.2"/>
    <row r="10334" s="31" customFormat="1" x14ac:dyDescent="0.2"/>
    <row r="10335" s="31" customFormat="1" x14ac:dyDescent="0.2"/>
    <row r="10336" s="31" customFormat="1" x14ac:dyDescent="0.2"/>
    <row r="10337" s="31" customFormat="1" x14ac:dyDescent="0.2"/>
    <row r="10338" s="31" customFormat="1" x14ac:dyDescent="0.2"/>
    <row r="10339" s="31" customFormat="1" x14ac:dyDescent="0.2"/>
    <row r="10340" s="31" customFormat="1" x14ac:dyDescent="0.2"/>
    <row r="10341" s="31" customFormat="1" x14ac:dyDescent="0.2"/>
    <row r="10342" s="31" customFormat="1" x14ac:dyDescent="0.2"/>
    <row r="10343" s="31" customFormat="1" x14ac:dyDescent="0.2"/>
    <row r="10344" s="31" customFormat="1" x14ac:dyDescent="0.2"/>
    <row r="10345" s="31" customFormat="1" x14ac:dyDescent="0.2"/>
    <row r="10346" s="31" customFormat="1" x14ac:dyDescent="0.2"/>
    <row r="10347" s="31" customFormat="1" x14ac:dyDescent="0.2"/>
    <row r="10348" s="31" customFormat="1" x14ac:dyDescent="0.2"/>
    <row r="10349" s="31" customFormat="1" x14ac:dyDescent="0.2"/>
    <row r="10350" s="31" customFormat="1" x14ac:dyDescent="0.2"/>
    <row r="10351" s="31" customFormat="1" x14ac:dyDescent="0.2"/>
    <row r="10352" s="31" customFormat="1" x14ac:dyDescent="0.2"/>
    <row r="10353" s="31" customFormat="1" x14ac:dyDescent="0.2"/>
    <row r="10354" s="31" customFormat="1" x14ac:dyDescent="0.2"/>
    <row r="10355" s="31" customFormat="1" x14ac:dyDescent="0.2"/>
    <row r="10356" s="31" customFormat="1" x14ac:dyDescent="0.2"/>
    <row r="10357" s="31" customFormat="1" x14ac:dyDescent="0.2"/>
    <row r="10358" s="31" customFormat="1" x14ac:dyDescent="0.2"/>
    <row r="10359" s="31" customFormat="1" x14ac:dyDescent="0.2"/>
    <row r="10360" s="31" customFormat="1" x14ac:dyDescent="0.2"/>
    <row r="10361" s="31" customFormat="1" x14ac:dyDescent="0.2"/>
    <row r="10362" s="31" customFormat="1" x14ac:dyDescent="0.2"/>
    <row r="10363" s="31" customFormat="1" x14ac:dyDescent="0.2"/>
    <row r="10364" s="31" customFormat="1" x14ac:dyDescent="0.2"/>
    <row r="10365" s="31" customFormat="1" x14ac:dyDescent="0.2"/>
    <row r="10366" s="31" customFormat="1" x14ac:dyDescent="0.2"/>
    <row r="10367" s="31" customFormat="1" x14ac:dyDescent="0.2"/>
    <row r="10368" s="31" customFormat="1" x14ac:dyDescent="0.2"/>
    <row r="10369" s="31" customFormat="1" x14ac:dyDescent="0.2"/>
    <row r="10370" s="31" customFormat="1" x14ac:dyDescent="0.2"/>
    <row r="10371" s="31" customFormat="1" x14ac:dyDescent="0.2"/>
    <row r="10372" s="31" customFormat="1" x14ac:dyDescent="0.2"/>
    <row r="10373" s="31" customFormat="1" x14ac:dyDescent="0.2"/>
    <row r="10374" s="31" customFormat="1" x14ac:dyDescent="0.2"/>
    <row r="10375" s="31" customFormat="1" x14ac:dyDescent="0.2"/>
    <row r="10376" s="31" customFormat="1" x14ac:dyDescent="0.2"/>
    <row r="10377" s="31" customFormat="1" x14ac:dyDescent="0.2"/>
    <row r="10378" s="31" customFormat="1" x14ac:dyDescent="0.2"/>
    <row r="10379" s="31" customFormat="1" x14ac:dyDescent="0.2"/>
    <row r="10380" s="31" customFormat="1" x14ac:dyDescent="0.2"/>
    <row r="10381" s="31" customFormat="1" x14ac:dyDescent="0.2"/>
    <row r="10382" s="31" customFormat="1" x14ac:dyDescent="0.2"/>
    <row r="10383" s="31" customFormat="1" x14ac:dyDescent="0.2"/>
    <row r="10384" s="31" customFormat="1" x14ac:dyDescent="0.2"/>
    <row r="10385" s="31" customFormat="1" x14ac:dyDescent="0.2"/>
    <row r="10386" s="31" customFormat="1" x14ac:dyDescent="0.2"/>
    <row r="10387" s="31" customFormat="1" x14ac:dyDescent="0.2"/>
    <row r="10388" s="31" customFormat="1" x14ac:dyDescent="0.2"/>
    <row r="10389" s="31" customFormat="1" x14ac:dyDescent="0.2"/>
    <row r="10390" s="31" customFormat="1" x14ac:dyDescent="0.2"/>
    <row r="10391" s="31" customFormat="1" x14ac:dyDescent="0.2"/>
    <row r="10392" s="31" customFormat="1" x14ac:dyDescent="0.2"/>
    <row r="10393" s="31" customFormat="1" x14ac:dyDescent="0.2"/>
    <row r="10394" s="31" customFormat="1" x14ac:dyDescent="0.2"/>
    <row r="10395" s="31" customFormat="1" x14ac:dyDescent="0.2"/>
    <row r="10396" s="31" customFormat="1" x14ac:dyDescent="0.2"/>
    <row r="10397" s="31" customFormat="1" x14ac:dyDescent="0.2"/>
    <row r="10398" s="31" customFormat="1" x14ac:dyDescent="0.2"/>
    <row r="10399" s="31" customFormat="1" x14ac:dyDescent="0.2"/>
    <row r="10400" s="31" customFormat="1" x14ac:dyDescent="0.2"/>
    <row r="10401" s="31" customFormat="1" x14ac:dyDescent="0.2"/>
    <row r="10402" s="31" customFormat="1" x14ac:dyDescent="0.2"/>
    <row r="10403" s="31" customFormat="1" x14ac:dyDescent="0.2"/>
    <row r="10404" s="31" customFormat="1" x14ac:dyDescent="0.2"/>
    <row r="10405" s="31" customFormat="1" x14ac:dyDescent="0.2"/>
    <row r="10406" s="31" customFormat="1" x14ac:dyDescent="0.2"/>
    <row r="10407" s="31" customFormat="1" x14ac:dyDescent="0.2"/>
    <row r="10408" s="31" customFormat="1" x14ac:dyDescent="0.2"/>
    <row r="10409" s="31" customFormat="1" x14ac:dyDescent="0.2"/>
    <row r="10410" s="31" customFormat="1" x14ac:dyDescent="0.2"/>
    <row r="10411" s="31" customFormat="1" x14ac:dyDescent="0.2"/>
    <row r="10412" s="31" customFormat="1" x14ac:dyDescent="0.2"/>
    <row r="10413" s="31" customFormat="1" x14ac:dyDescent="0.2"/>
    <row r="10414" s="31" customFormat="1" x14ac:dyDescent="0.2"/>
    <row r="10415" s="31" customFormat="1" x14ac:dyDescent="0.2"/>
    <row r="10416" s="31" customFormat="1" x14ac:dyDescent="0.2"/>
    <row r="10417" s="31" customFormat="1" x14ac:dyDescent="0.2"/>
    <row r="10418" s="31" customFormat="1" x14ac:dyDescent="0.2"/>
    <row r="10419" s="31" customFormat="1" x14ac:dyDescent="0.2"/>
    <row r="10420" s="31" customFormat="1" x14ac:dyDescent="0.2"/>
    <row r="10421" s="31" customFormat="1" x14ac:dyDescent="0.2"/>
    <row r="10422" s="31" customFormat="1" x14ac:dyDescent="0.2"/>
    <row r="10423" s="31" customFormat="1" x14ac:dyDescent="0.2"/>
    <row r="10424" s="31" customFormat="1" x14ac:dyDescent="0.2"/>
    <row r="10425" s="31" customFormat="1" x14ac:dyDescent="0.2"/>
    <row r="10426" s="31" customFormat="1" x14ac:dyDescent="0.2"/>
    <row r="10427" s="31" customFormat="1" x14ac:dyDescent="0.2"/>
    <row r="10428" s="31" customFormat="1" x14ac:dyDescent="0.2"/>
    <row r="10429" s="31" customFormat="1" x14ac:dyDescent="0.2"/>
    <row r="10430" s="31" customFormat="1" x14ac:dyDescent="0.2"/>
    <row r="10431" s="31" customFormat="1" x14ac:dyDescent="0.2"/>
    <row r="10432" s="31" customFormat="1" x14ac:dyDescent="0.2"/>
    <row r="10433" s="31" customFormat="1" x14ac:dyDescent="0.2"/>
    <row r="10434" s="31" customFormat="1" x14ac:dyDescent="0.2"/>
    <row r="10435" s="31" customFormat="1" x14ac:dyDescent="0.2"/>
    <row r="10436" s="31" customFormat="1" x14ac:dyDescent="0.2"/>
    <row r="10437" s="31" customFormat="1" x14ac:dyDescent="0.2"/>
    <row r="10438" s="31" customFormat="1" x14ac:dyDescent="0.2"/>
    <row r="10439" s="31" customFormat="1" x14ac:dyDescent="0.2"/>
    <row r="10440" s="31" customFormat="1" x14ac:dyDescent="0.2"/>
    <row r="10441" s="31" customFormat="1" x14ac:dyDescent="0.2"/>
    <row r="10442" s="31" customFormat="1" x14ac:dyDescent="0.2"/>
    <row r="10443" s="31" customFormat="1" x14ac:dyDescent="0.2"/>
    <row r="10444" s="31" customFormat="1" x14ac:dyDescent="0.2"/>
    <row r="10445" s="31" customFormat="1" x14ac:dyDescent="0.2"/>
    <row r="10446" s="31" customFormat="1" x14ac:dyDescent="0.2"/>
    <row r="10447" s="31" customFormat="1" x14ac:dyDescent="0.2"/>
    <row r="10448" s="31" customFormat="1" x14ac:dyDescent="0.2"/>
    <row r="10449" s="31" customFormat="1" x14ac:dyDescent="0.2"/>
    <row r="10450" s="31" customFormat="1" x14ac:dyDescent="0.2"/>
    <row r="10451" s="31" customFormat="1" x14ac:dyDescent="0.2"/>
    <row r="10452" s="31" customFormat="1" x14ac:dyDescent="0.2"/>
    <row r="10453" s="31" customFormat="1" x14ac:dyDescent="0.2"/>
    <row r="10454" s="31" customFormat="1" x14ac:dyDescent="0.2"/>
    <row r="10455" s="31" customFormat="1" x14ac:dyDescent="0.2"/>
    <row r="10456" s="31" customFormat="1" x14ac:dyDescent="0.2"/>
    <row r="10457" s="31" customFormat="1" x14ac:dyDescent="0.2"/>
    <row r="10458" s="31" customFormat="1" x14ac:dyDescent="0.2"/>
    <row r="10459" s="31" customFormat="1" x14ac:dyDescent="0.2"/>
    <row r="10460" s="31" customFormat="1" x14ac:dyDescent="0.2"/>
    <row r="10461" s="31" customFormat="1" x14ac:dyDescent="0.2"/>
    <row r="10462" s="31" customFormat="1" x14ac:dyDescent="0.2"/>
    <row r="10463" s="31" customFormat="1" x14ac:dyDescent="0.2"/>
    <row r="10464" s="31" customFormat="1" x14ac:dyDescent="0.2"/>
    <row r="10465" s="31" customFormat="1" x14ac:dyDescent="0.2"/>
    <row r="10466" s="31" customFormat="1" x14ac:dyDescent="0.2"/>
    <row r="10467" s="31" customFormat="1" x14ac:dyDescent="0.2"/>
    <row r="10468" s="31" customFormat="1" x14ac:dyDescent="0.2"/>
    <row r="10469" s="31" customFormat="1" x14ac:dyDescent="0.2"/>
    <row r="10470" s="31" customFormat="1" x14ac:dyDescent="0.2"/>
    <row r="10471" s="31" customFormat="1" x14ac:dyDescent="0.2"/>
    <row r="10472" s="31" customFormat="1" x14ac:dyDescent="0.2"/>
    <row r="10473" s="31" customFormat="1" x14ac:dyDescent="0.2"/>
    <row r="10474" s="31" customFormat="1" x14ac:dyDescent="0.2"/>
    <row r="10475" s="31" customFormat="1" x14ac:dyDescent="0.2"/>
    <row r="10476" s="31" customFormat="1" x14ac:dyDescent="0.2"/>
    <row r="10477" s="31" customFormat="1" x14ac:dyDescent="0.2"/>
    <row r="10478" s="31" customFormat="1" x14ac:dyDescent="0.2"/>
    <row r="10479" s="31" customFormat="1" x14ac:dyDescent="0.2"/>
    <row r="10480" s="31" customFormat="1" x14ac:dyDescent="0.2"/>
    <row r="10481" s="31" customFormat="1" x14ac:dyDescent="0.2"/>
    <row r="10482" s="31" customFormat="1" x14ac:dyDescent="0.2"/>
    <row r="10483" s="31" customFormat="1" x14ac:dyDescent="0.2"/>
    <row r="10484" s="31" customFormat="1" x14ac:dyDescent="0.2"/>
    <row r="10485" s="31" customFormat="1" x14ac:dyDescent="0.2"/>
    <row r="10486" s="31" customFormat="1" x14ac:dyDescent="0.2"/>
    <row r="10487" s="31" customFormat="1" x14ac:dyDescent="0.2"/>
    <row r="10488" s="31" customFormat="1" x14ac:dyDescent="0.2"/>
    <row r="10489" s="31" customFormat="1" x14ac:dyDescent="0.2"/>
    <row r="10490" s="31" customFormat="1" x14ac:dyDescent="0.2"/>
    <row r="10491" s="31" customFormat="1" x14ac:dyDescent="0.2"/>
    <row r="10492" s="31" customFormat="1" x14ac:dyDescent="0.2"/>
    <row r="10493" s="31" customFormat="1" x14ac:dyDescent="0.2"/>
    <row r="10494" s="31" customFormat="1" x14ac:dyDescent="0.2"/>
    <row r="10495" s="31" customFormat="1" x14ac:dyDescent="0.2"/>
    <row r="10496" s="31" customFormat="1" x14ac:dyDescent="0.2"/>
    <row r="10497" s="31" customFormat="1" x14ac:dyDescent="0.2"/>
    <row r="10498" s="31" customFormat="1" x14ac:dyDescent="0.2"/>
    <row r="10499" s="31" customFormat="1" x14ac:dyDescent="0.2"/>
    <row r="10500" s="31" customFormat="1" x14ac:dyDescent="0.2"/>
    <row r="10501" s="31" customFormat="1" x14ac:dyDescent="0.2"/>
    <row r="10502" s="31" customFormat="1" x14ac:dyDescent="0.2"/>
    <row r="10503" s="31" customFormat="1" x14ac:dyDescent="0.2"/>
    <row r="10504" s="31" customFormat="1" x14ac:dyDescent="0.2"/>
    <row r="10505" s="31" customFormat="1" x14ac:dyDescent="0.2"/>
    <row r="10506" s="31" customFormat="1" x14ac:dyDescent="0.2"/>
    <row r="10507" s="31" customFormat="1" x14ac:dyDescent="0.2"/>
    <row r="10508" s="31" customFormat="1" x14ac:dyDescent="0.2"/>
    <row r="10509" s="31" customFormat="1" x14ac:dyDescent="0.2"/>
    <row r="10510" s="31" customFormat="1" x14ac:dyDescent="0.2"/>
    <row r="10511" s="31" customFormat="1" x14ac:dyDescent="0.2"/>
    <row r="10512" s="31" customFormat="1" x14ac:dyDescent="0.2"/>
    <row r="10513" s="31" customFormat="1" x14ac:dyDescent="0.2"/>
    <row r="10514" s="31" customFormat="1" x14ac:dyDescent="0.2"/>
    <row r="10515" s="31" customFormat="1" x14ac:dyDescent="0.2"/>
    <row r="10516" s="31" customFormat="1" x14ac:dyDescent="0.2"/>
    <row r="10517" s="31" customFormat="1" x14ac:dyDescent="0.2"/>
    <row r="10518" s="31" customFormat="1" x14ac:dyDescent="0.2"/>
    <row r="10519" s="31" customFormat="1" x14ac:dyDescent="0.2"/>
    <row r="10520" s="31" customFormat="1" x14ac:dyDescent="0.2"/>
    <row r="10521" s="31" customFormat="1" x14ac:dyDescent="0.2"/>
    <row r="10522" s="31" customFormat="1" x14ac:dyDescent="0.2"/>
    <row r="10523" s="31" customFormat="1" x14ac:dyDescent="0.2"/>
    <row r="10524" s="31" customFormat="1" x14ac:dyDescent="0.2"/>
    <row r="10525" s="31" customFormat="1" x14ac:dyDescent="0.2"/>
    <row r="10526" s="31" customFormat="1" x14ac:dyDescent="0.2"/>
    <row r="10527" s="31" customFormat="1" x14ac:dyDescent="0.2"/>
    <row r="10528" s="31" customFormat="1" x14ac:dyDescent="0.2"/>
    <row r="10529" s="31" customFormat="1" x14ac:dyDescent="0.2"/>
    <row r="10530" s="31" customFormat="1" x14ac:dyDescent="0.2"/>
    <row r="10531" s="31" customFormat="1" x14ac:dyDescent="0.2"/>
    <row r="10532" s="31" customFormat="1" x14ac:dyDescent="0.2"/>
    <row r="10533" s="31" customFormat="1" x14ac:dyDescent="0.2"/>
    <row r="10534" s="31" customFormat="1" x14ac:dyDescent="0.2"/>
    <row r="10535" s="31" customFormat="1" x14ac:dyDescent="0.2"/>
    <row r="10536" s="31" customFormat="1" x14ac:dyDescent="0.2"/>
    <row r="10537" s="31" customFormat="1" x14ac:dyDescent="0.2"/>
    <row r="10538" s="31" customFormat="1" x14ac:dyDescent="0.2"/>
    <row r="10539" s="31" customFormat="1" x14ac:dyDescent="0.2"/>
    <row r="10540" s="31" customFormat="1" x14ac:dyDescent="0.2"/>
    <row r="10541" s="31" customFormat="1" x14ac:dyDescent="0.2"/>
    <row r="10542" s="31" customFormat="1" x14ac:dyDescent="0.2"/>
    <row r="10543" s="31" customFormat="1" x14ac:dyDescent="0.2"/>
    <row r="10544" s="31" customFormat="1" x14ac:dyDescent="0.2"/>
    <row r="10545" s="31" customFormat="1" x14ac:dyDescent="0.2"/>
    <row r="10546" s="31" customFormat="1" x14ac:dyDescent="0.2"/>
    <row r="10547" s="31" customFormat="1" x14ac:dyDescent="0.2"/>
    <row r="10548" s="31" customFormat="1" x14ac:dyDescent="0.2"/>
    <row r="10549" s="31" customFormat="1" x14ac:dyDescent="0.2"/>
    <row r="10550" s="31" customFormat="1" x14ac:dyDescent="0.2"/>
    <row r="10551" s="31" customFormat="1" x14ac:dyDescent="0.2"/>
    <row r="10552" s="31" customFormat="1" x14ac:dyDescent="0.2"/>
    <row r="10553" s="31" customFormat="1" x14ac:dyDescent="0.2"/>
    <row r="10554" s="31" customFormat="1" x14ac:dyDescent="0.2"/>
    <row r="10555" s="31" customFormat="1" x14ac:dyDescent="0.2"/>
    <row r="10556" s="31" customFormat="1" x14ac:dyDescent="0.2"/>
    <row r="10557" s="31" customFormat="1" x14ac:dyDescent="0.2"/>
    <row r="10558" s="31" customFormat="1" x14ac:dyDescent="0.2"/>
    <row r="10559" s="31" customFormat="1" x14ac:dyDescent="0.2"/>
    <row r="10560" s="31" customFormat="1" x14ac:dyDescent="0.2"/>
    <row r="10561" s="31" customFormat="1" x14ac:dyDescent="0.2"/>
    <row r="10562" s="31" customFormat="1" x14ac:dyDescent="0.2"/>
    <row r="10563" s="31" customFormat="1" x14ac:dyDescent="0.2"/>
    <row r="10564" s="31" customFormat="1" x14ac:dyDescent="0.2"/>
    <row r="10565" s="31" customFormat="1" x14ac:dyDescent="0.2"/>
    <row r="10566" s="31" customFormat="1" x14ac:dyDescent="0.2"/>
    <row r="10567" s="31" customFormat="1" x14ac:dyDescent="0.2"/>
    <row r="10568" s="31" customFormat="1" x14ac:dyDescent="0.2"/>
    <row r="10569" s="31" customFormat="1" x14ac:dyDescent="0.2"/>
    <row r="10570" s="31" customFormat="1" x14ac:dyDescent="0.2"/>
    <row r="10571" s="31" customFormat="1" x14ac:dyDescent="0.2"/>
    <row r="10572" s="31" customFormat="1" x14ac:dyDescent="0.2"/>
    <row r="10573" s="31" customFormat="1" x14ac:dyDescent="0.2"/>
    <row r="10574" s="31" customFormat="1" x14ac:dyDescent="0.2"/>
    <row r="10575" s="31" customFormat="1" x14ac:dyDescent="0.2"/>
    <row r="10576" s="31" customFormat="1" x14ac:dyDescent="0.2"/>
    <row r="10577" s="31" customFormat="1" x14ac:dyDescent="0.2"/>
    <row r="10578" s="31" customFormat="1" x14ac:dyDescent="0.2"/>
    <row r="10579" s="31" customFormat="1" x14ac:dyDescent="0.2"/>
    <row r="10580" s="31" customFormat="1" x14ac:dyDescent="0.2"/>
    <row r="10581" s="31" customFormat="1" x14ac:dyDescent="0.2"/>
    <row r="10582" s="31" customFormat="1" x14ac:dyDescent="0.2"/>
    <row r="10583" s="31" customFormat="1" x14ac:dyDescent="0.2"/>
    <row r="10584" s="31" customFormat="1" x14ac:dyDescent="0.2"/>
    <row r="10585" s="31" customFormat="1" x14ac:dyDescent="0.2"/>
    <row r="10586" s="31" customFormat="1" x14ac:dyDescent="0.2"/>
    <row r="10587" s="31" customFormat="1" x14ac:dyDescent="0.2"/>
    <row r="10588" s="31" customFormat="1" x14ac:dyDescent="0.2"/>
    <row r="10589" s="31" customFormat="1" x14ac:dyDescent="0.2"/>
    <row r="10590" s="31" customFormat="1" x14ac:dyDescent="0.2"/>
    <row r="10591" s="31" customFormat="1" x14ac:dyDescent="0.2"/>
    <row r="10592" s="31" customFormat="1" x14ac:dyDescent="0.2"/>
    <row r="10593" s="31" customFormat="1" x14ac:dyDescent="0.2"/>
    <row r="10594" s="31" customFormat="1" x14ac:dyDescent="0.2"/>
    <row r="10595" s="31" customFormat="1" x14ac:dyDescent="0.2"/>
    <row r="10596" s="31" customFormat="1" x14ac:dyDescent="0.2"/>
    <row r="10597" s="31" customFormat="1" x14ac:dyDescent="0.2"/>
    <row r="10598" s="31" customFormat="1" x14ac:dyDescent="0.2"/>
    <row r="10599" s="31" customFormat="1" x14ac:dyDescent="0.2"/>
    <row r="10600" s="31" customFormat="1" x14ac:dyDescent="0.2"/>
    <row r="10601" s="31" customFormat="1" x14ac:dyDescent="0.2"/>
    <row r="10602" s="31" customFormat="1" x14ac:dyDescent="0.2"/>
    <row r="10603" s="31" customFormat="1" x14ac:dyDescent="0.2"/>
    <row r="10604" s="31" customFormat="1" x14ac:dyDescent="0.2"/>
    <row r="10605" s="31" customFormat="1" x14ac:dyDescent="0.2"/>
    <row r="10606" s="31" customFormat="1" x14ac:dyDescent="0.2"/>
    <row r="10607" s="31" customFormat="1" x14ac:dyDescent="0.2"/>
    <row r="10608" s="31" customFormat="1" x14ac:dyDescent="0.2"/>
    <row r="10609" s="31" customFormat="1" x14ac:dyDescent="0.2"/>
    <row r="10610" s="31" customFormat="1" x14ac:dyDescent="0.2"/>
    <row r="10611" s="31" customFormat="1" x14ac:dyDescent="0.2"/>
    <row r="10612" s="31" customFormat="1" x14ac:dyDescent="0.2"/>
    <row r="10613" s="31" customFormat="1" x14ac:dyDescent="0.2"/>
    <row r="10614" s="31" customFormat="1" x14ac:dyDescent="0.2"/>
    <row r="10615" s="31" customFormat="1" x14ac:dyDescent="0.2"/>
    <row r="10616" s="31" customFormat="1" x14ac:dyDescent="0.2"/>
    <row r="10617" s="31" customFormat="1" x14ac:dyDescent="0.2"/>
    <row r="10618" s="31" customFormat="1" x14ac:dyDescent="0.2"/>
    <row r="10619" s="31" customFormat="1" x14ac:dyDescent="0.2"/>
    <row r="10620" s="31" customFormat="1" x14ac:dyDescent="0.2"/>
    <row r="10621" s="31" customFormat="1" x14ac:dyDescent="0.2"/>
    <row r="10622" s="31" customFormat="1" x14ac:dyDescent="0.2"/>
    <row r="10623" s="31" customFormat="1" x14ac:dyDescent="0.2"/>
    <row r="10624" s="31" customFormat="1" x14ac:dyDescent="0.2"/>
    <row r="10625" s="31" customFormat="1" x14ac:dyDescent="0.2"/>
    <row r="10626" s="31" customFormat="1" x14ac:dyDescent="0.2"/>
    <row r="10627" s="31" customFormat="1" x14ac:dyDescent="0.2"/>
    <row r="10628" s="31" customFormat="1" x14ac:dyDescent="0.2"/>
    <row r="10629" s="31" customFormat="1" x14ac:dyDescent="0.2"/>
    <row r="10630" s="31" customFormat="1" x14ac:dyDescent="0.2"/>
    <row r="10631" s="31" customFormat="1" x14ac:dyDescent="0.2"/>
    <row r="10632" s="31" customFormat="1" x14ac:dyDescent="0.2"/>
    <row r="10633" s="31" customFormat="1" x14ac:dyDescent="0.2"/>
    <row r="10634" s="31" customFormat="1" x14ac:dyDescent="0.2"/>
    <row r="10635" s="31" customFormat="1" x14ac:dyDescent="0.2"/>
    <row r="10636" s="31" customFormat="1" x14ac:dyDescent="0.2"/>
    <row r="10637" s="31" customFormat="1" x14ac:dyDescent="0.2"/>
    <row r="10638" s="31" customFormat="1" x14ac:dyDescent="0.2"/>
    <row r="10639" s="31" customFormat="1" x14ac:dyDescent="0.2"/>
    <row r="10640" s="31" customFormat="1" x14ac:dyDescent="0.2"/>
    <row r="10641" s="31" customFormat="1" x14ac:dyDescent="0.2"/>
    <row r="10642" s="31" customFormat="1" x14ac:dyDescent="0.2"/>
    <row r="10643" s="31" customFormat="1" x14ac:dyDescent="0.2"/>
    <row r="10644" s="31" customFormat="1" x14ac:dyDescent="0.2"/>
    <row r="10645" s="31" customFormat="1" x14ac:dyDescent="0.2"/>
    <row r="10646" s="31" customFormat="1" x14ac:dyDescent="0.2"/>
    <row r="10647" s="31" customFormat="1" x14ac:dyDescent="0.2"/>
    <row r="10648" s="31" customFormat="1" x14ac:dyDescent="0.2"/>
    <row r="10649" s="31" customFormat="1" x14ac:dyDescent="0.2"/>
    <row r="10650" s="31" customFormat="1" x14ac:dyDescent="0.2"/>
    <row r="10651" s="31" customFormat="1" x14ac:dyDescent="0.2"/>
    <row r="10652" s="31" customFormat="1" x14ac:dyDescent="0.2"/>
    <row r="10653" s="31" customFormat="1" x14ac:dyDescent="0.2"/>
    <row r="10654" s="31" customFormat="1" x14ac:dyDescent="0.2"/>
    <row r="10655" s="31" customFormat="1" x14ac:dyDescent="0.2"/>
    <row r="10656" s="31" customFormat="1" x14ac:dyDescent="0.2"/>
    <row r="10657" s="31" customFormat="1" x14ac:dyDescent="0.2"/>
    <row r="10658" s="31" customFormat="1" x14ac:dyDescent="0.2"/>
    <row r="10659" s="31" customFormat="1" x14ac:dyDescent="0.2"/>
    <row r="10660" s="31" customFormat="1" x14ac:dyDescent="0.2"/>
    <row r="10661" s="31" customFormat="1" x14ac:dyDescent="0.2"/>
    <row r="10662" s="31" customFormat="1" x14ac:dyDescent="0.2"/>
    <row r="10663" s="31" customFormat="1" x14ac:dyDescent="0.2"/>
    <row r="10664" s="31" customFormat="1" x14ac:dyDescent="0.2"/>
    <row r="10665" s="31" customFormat="1" x14ac:dyDescent="0.2"/>
    <row r="10666" s="31" customFormat="1" x14ac:dyDescent="0.2"/>
    <row r="10667" s="31" customFormat="1" x14ac:dyDescent="0.2"/>
    <row r="10668" s="31" customFormat="1" x14ac:dyDescent="0.2"/>
    <row r="10669" s="31" customFormat="1" x14ac:dyDescent="0.2"/>
    <row r="10670" s="31" customFormat="1" x14ac:dyDescent="0.2"/>
    <row r="10671" s="31" customFormat="1" x14ac:dyDescent="0.2"/>
    <row r="10672" s="31" customFormat="1" x14ac:dyDescent="0.2"/>
    <row r="10673" s="31" customFormat="1" x14ac:dyDescent="0.2"/>
    <row r="10674" s="31" customFormat="1" x14ac:dyDescent="0.2"/>
    <row r="10675" s="31" customFormat="1" x14ac:dyDescent="0.2"/>
    <row r="10676" s="31" customFormat="1" x14ac:dyDescent="0.2"/>
    <row r="10677" s="31" customFormat="1" x14ac:dyDescent="0.2"/>
    <row r="10678" s="31" customFormat="1" x14ac:dyDescent="0.2"/>
    <row r="10679" s="31" customFormat="1" x14ac:dyDescent="0.2"/>
    <row r="10680" s="31" customFormat="1" x14ac:dyDescent="0.2"/>
    <row r="10681" s="31" customFormat="1" x14ac:dyDescent="0.2"/>
    <row r="10682" s="31" customFormat="1" x14ac:dyDescent="0.2"/>
    <row r="10683" s="31" customFormat="1" x14ac:dyDescent="0.2"/>
    <row r="10684" s="31" customFormat="1" x14ac:dyDescent="0.2"/>
    <row r="10685" s="31" customFormat="1" x14ac:dyDescent="0.2"/>
    <row r="10686" s="31" customFormat="1" x14ac:dyDescent="0.2"/>
    <row r="10687" s="31" customFormat="1" x14ac:dyDescent="0.2"/>
    <row r="10688" s="31" customFormat="1" x14ac:dyDescent="0.2"/>
    <row r="10689" s="31" customFormat="1" x14ac:dyDescent="0.2"/>
    <row r="10690" s="31" customFormat="1" x14ac:dyDescent="0.2"/>
    <row r="10691" s="31" customFormat="1" x14ac:dyDescent="0.2"/>
    <row r="10692" s="31" customFormat="1" x14ac:dyDescent="0.2"/>
    <row r="10693" s="31" customFormat="1" x14ac:dyDescent="0.2"/>
    <row r="10694" s="31" customFormat="1" x14ac:dyDescent="0.2"/>
    <row r="10695" s="31" customFormat="1" x14ac:dyDescent="0.2"/>
    <row r="10696" s="31" customFormat="1" x14ac:dyDescent="0.2"/>
    <row r="10697" s="31" customFormat="1" x14ac:dyDescent="0.2"/>
    <row r="10698" s="31" customFormat="1" x14ac:dyDescent="0.2"/>
    <row r="10699" s="31" customFormat="1" x14ac:dyDescent="0.2"/>
    <row r="10700" s="31" customFormat="1" x14ac:dyDescent="0.2"/>
    <row r="10701" s="31" customFormat="1" x14ac:dyDescent="0.2"/>
    <row r="10702" s="31" customFormat="1" x14ac:dyDescent="0.2"/>
    <row r="10703" s="31" customFormat="1" x14ac:dyDescent="0.2"/>
    <row r="10704" s="31" customFormat="1" x14ac:dyDescent="0.2"/>
    <row r="10705" s="31" customFormat="1" x14ac:dyDescent="0.2"/>
    <row r="10706" s="31" customFormat="1" x14ac:dyDescent="0.2"/>
    <row r="10707" s="31" customFormat="1" x14ac:dyDescent="0.2"/>
    <row r="10708" s="31" customFormat="1" x14ac:dyDescent="0.2"/>
    <row r="10709" s="31" customFormat="1" x14ac:dyDescent="0.2"/>
    <row r="10710" s="31" customFormat="1" x14ac:dyDescent="0.2"/>
    <row r="10711" s="31" customFormat="1" x14ac:dyDescent="0.2"/>
    <row r="10712" s="31" customFormat="1" x14ac:dyDescent="0.2"/>
    <row r="10713" s="31" customFormat="1" x14ac:dyDescent="0.2"/>
    <row r="10714" s="31" customFormat="1" x14ac:dyDescent="0.2"/>
    <row r="10715" s="31" customFormat="1" x14ac:dyDescent="0.2"/>
    <row r="10716" s="31" customFormat="1" x14ac:dyDescent="0.2"/>
    <row r="10717" s="31" customFormat="1" x14ac:dyDescent="0.2"/>
    <row r="10718" s="31" customFormat="1" x14ac:dyDescent="0.2"/>
    <row r="10719" s="31" customFormat="1" x14ac:dyDescent="0.2"/>
    <row r="10720" s="31" customFormat="1" x14ac:dyDescent="0.2"/>
    <row r="10721" s="31" customFormat="1" x14ac:dyDescent="0.2"/>
    <row r="10722" s="31" customFormat="1" x14ac:dyDescent="0.2"/>
    <row r="10723" s="31" customFormat="1" x14ac:dyDescent="0.2"/>
    <row r="10724" s="31" customFormat="1" x14ac:dyDescent="0.2"/>
    <row r="10725" s="31" customFormat="1" x14ac:dyDescent="0.2"/>
    <row r="10726" s="31" customFormat="1" x14ac:dyDescent="0.2"/>
    <row r="10727" s="31" customFormat="1" x14ac:dyDescent="0.2"/>
    <row r="10728" s="31" customFormat="1" x14ac:dyDescent="0.2"/>
    <row r="10729" s="31" customFormat="1" x14ac:dyDescent="0.2"/>
    <row r="10730" s="31" customFormat="1" x14ac:dyDescent="0.2"/>
    <row r="10731" s="31" customFormat="1" x14ac:dyDescent="0.2"/>
    <row r="10732" s="31" customFormat="1" x14ac:dyDescent="0.2"/>
    <row r="10733" s="31" customFormat="1" x14ac:dyDescent="0.2"/>
    <row r="10734" s="31" customFormat="1" x14ac:dyDescent="0.2"/>
    <row r="10735" s="31" customFormat="1" x14ac:dyDescent="0.2"/>
    <row r="10736" s="31" customFormat="1" x14ac:dyDescent="0.2"/>
    <row r="10737" s="31" customFormat="1" x14ac:dyDescent="0.2"/>
    <row r="10738" s="31" customFormat="1" x14ac:dyDescent="0.2"/>
    <row r="10739" s="31" customFormat="1" x14ac:dyDescent="0.2"/>
    <row r="10740" s="31" customFormat="1" x14ac:dyDescent="0.2"/>
    <row r="10741" s="31" customFormat="1" x14ac:dyDescent="0.2"/>
    <row r="10742" s="31" customFormat="1" x14ac:dyDescent="0.2"/>
    <row r="10743" s="31" customFormat="1" x14ac:dyDescent="0.2"/>
    <row r="10744" s="31" customFormat="1" x14ac:dyDescent="0.2"/>
    <row r="10745" s="31" customFormat="1" x14ac:dyDescent="0.2"/>
    <row r="10746" s="31" customFormat="1" x14ac:dyDescent="0.2"/>
    <row r="10747" s="31" customFormat="1" x14ac:dyDescent="0.2"/>
    <row r="10748" s="31" customFormat="1" x14ac:dyDescent="0.2"/>
    <row r="10749" s="31" customFormat="1" x14ac:dyDescent="0.2"/>
    <row r="10750" s="31" customFormat="1" x14ac:dyDescent="0.2"/>
    <row r="10751" s="31" customFormat="1" x14ac:dyDescent="0.2"/>
    <row r="10752" s="31" customFormat="1" x14ac:dyDescent="0.2"/>
    <row r="10753" s="31" customFormat="1" x14ac:dyDescent="0.2"/>
    <row r="10754" s="31" customFormat="1" x14ac:dyDescent="0.2"/>
    <row r="10755" s="31" customFormat="1" x14ac:dyDescent="0.2"/>
    <row r="10756" s="31" customFormat="1" x14ac:dyDescent="0.2"/>
    <row r="10757" s="31" customFormat="1" x14ac:dyDescent="0.2"/>
    <row r="10758" s="31" customFormat="1" x14ac:dyDescent="0.2"/>
    <row r="10759" s="31" customFormat="1" x14ac:dyDescent="0.2"/>
    <row r="10760" s="31" customFormat="1" x14ac:dyDescent="0.2"/>
    <row r="10761" s="31" customFormat="1" x14ac:dyDescent="0.2"/>
    <row r="10762" s="31" customFormat="1" x14ac:dyDescent="0.2"/>
    <row r="10763" s="31" customFormat="1" x14ac:dyDescent="0.2"/>
    <row r="10764" s="31" customFormat="1" x14ac:dyDescent="0.2"/>
    <row r="10765" s="31" customFormat="1" x14ac:dyDescent="0.2"/>
    <row r="10766" s="31" customFormat="1" x14ac:dyDescent="0.2"/>
    <row r="10767" s="31" customFormat="1" x14ac:dyDescent="0.2"/>
    <row r="10768" s="31" customFormat="1" x14ac:dyDescent="0.2"/>
    <row r="10769" s="31" customFormat="1" x14ac:dyDescent="0.2"/>
    <row r="10770" s="31" customFormat="1" x14ac:dyDescent="0.2"/>
    <row r="10771" s="31" customFormat="1" x14ac:dyDescent="0.2"/>
    <row r="10772" s="31" customFormat="1" x14ac:dyDescent="0.2"/>
    <row r="10773" s="31" customFormat="1" x14ac:dyDescent="0.2"/>
    <row r="10774" s="31" customFormat="1" x14ac:dyDescent="0.2"/>
    <row r="10775" s="31" customFormat="1" x14ac:dyDescent="0.2"/>
    <row r="10776" s="31" customFormat="1" x14ac:dyDescent="0.2"/>
    <row r="10777" s="31" customFormat="1" x14ac:dyDescent="0.2"/>
    <row r="10778" s="31" customFormat="1" x14ac:dyDescent="0.2"/>
    <row r="10779" s="31" customFormat="1" x14ac:dyDescent="0.2"/>
    <row r="10780" s="31" customFormat="1" x14ac:dyDescent="0.2"/>
    <row r="10781" s="31" customFormat="1" x14ac:dyDescent="0.2"/>
    <row r="10782" s="31" customFormat="1" x14ac:dyDescent="0.2"/>
    <row r="10783" s="31" customFormat="1" x14ac:dyDescent="0.2"/>
    <row r="10784" s="31" customFormat="1" x14ac:dyDescent="0.2"/>
    <row r="10785" s="31" customFormat="1" x14ac:dyDescent="0.2"/>
    <row r="10786" s="31" customFormat="1" x14ac:dyDescent="0.2"/>
    <row r="10787" s="31" customFormat="1" x14ac:dyDescent="0.2"/>
    <row r="10788" s="31" customFormat="1" x14ac:dyDescent="0.2"/>
    <row r="10789" s="31" customFormat="1" x14ac:dyDescent="0.2"/>
    <row r="10790" s="31" customFormat="1" x14ac:dyDescent="0.2"/>
    <row r="10791" s="31" customFormat="1" x14ac:dyDescent="0.2"/>
    <row r="10792" s="31" customFormat="1" x14ac:dyDescent="0.2"/>
    <row r="10793" s="31" customFormat="1" x14ac:dyDescent="0.2"/>
    <row r="10794" s="31" customFormat="1" x14ac:dyDescent="0.2"/>
    <row r="10795" s="31" customFormat="1" x14ac:dyDescent="0.2"/>
    <row r="10796" s="31" customFormat="1" x14ac:dyDescent="0.2"/>
    <row r="10797" s="31" customFormat="1" x14ac:dyDescent="0.2"/>
    <row r="10798" s="31" customFormat="1" x14ac:dyDescent="0.2"/>
    <row r="10799" s="31" customFormat="1" x14ac:dyDescent="0.2"/>
    <row r="10800" s="31" customFormat="1" x14ac:dyDescent="0.2"/>
    <row r="10801" s="31" customFormat="1" x14ac:dyDescent="0.2"/>
    <row r="10802" s="31" customFormat="1" x14ac:dyDescent="0.2"/>
    <row r="10803" s="31" customFormat="1" x14ac:dyDescent="0.2"/>
    <row r="10804" s="31" customFormat="1" x14ac:dyDescent="0.2"/>
    <row r="10805" s="31" customFormat="1" x14ac:dyDescent="0.2"/>
    <row r="10806" s="31" customFormat="1" x14ac:dyDescent="0.2"/>
    <row r="10807" s="31" customFormat="1" x14ac:dyDescent="0.2"/>
    <row r="10808" s="31" customFormat="1" x14ac:dyDescent="0.2"/>
    <row r="10809" s="31" customFormat="1" x14ac:dyDescent="0.2"/>
    <row r="10810" s="31" customFormat="1" x14ac:dyDescent="0.2"/>
    <row r="10811" s="31" customFormat="1" x14ac:dyDescent="0.2"/>
    <row r="10812" s="31" customFormat="1" x14ac:dyDescent="0.2"/>
    <row r="10813" s="31" customFormat="1" x14ac:dyDescent="0.2"/>
    <row r="10814" s="31" customFormat="1" x14ac:dyDescent="0.2"/>
    <row r="10815" s="31" customFormat="1" x14ac:dyDescent="0.2"/>
    <row r="10816" s="31" customFormat="1" x14ac:dyDescent="0.2"/>
    <row r="10817" s="31" customFormat="1" x14ac:dyDescent="0.2"/>
    <row r="10818" s="31" customFormat="1" x14ac:dyDescent="0.2"/>
    <row r="10819" s="31" customFormat="1" x14ac:dyDescent="0.2"/>
    <row r="10820" s="31" customFormat="1" x14ac:dyDescent="0.2"/>
    <row r="10821" s="31" customFormat="1" x14ac:dyDescent="0.2"/>
    <row r="10822" s="31" customFormat="1" x14ac:dyDescent="0.2"/>
    <row r="10823" s="31" customFormat="1" x14ac:dyDescent="0.2"/>
    <row r="10824" s="31" customFormat="1" x14ac:dyDescent="0.2"/>
    <row r="10825" s="31" customFormat="1" x14ac:dyDescent="0.2"/>
    <row r="10826" s="31" customFormat="1" x14ac:dyDescent="0.2"/>
    <row r="10827" s="31" customFormat="1" x14ac:dyDescent="0.2"/>
    <row r="10828" s="31" customFormat="1" x14ac:dyDescent="0.2"/>
    <row r="10829" s="31" customFormat="1" x14ac:dyDescent="0.2"/>
    <row r="10830" s="31" customFormat="1" x14ac:dyDescent="0.2"/>
    <row r="10831" s="31" customFormat="1" x14ac:dyDescent="0.2"/>
    <row r="10832" s="31" customFormat="1" x14ac:dyDescent="0.2"/>
    <row r="10833" s="31" customFormat="1" x14ac:dyDescent="0.2"/>
    <row r="10834" s="31" customFormat="1" x14ac:dyDescent="0.2"/>
    <row r="10835" s="31" customFormat="1" x14ac:dyDescent="0.2"/>
    <row r="10836" s="31" customFormat="1" x14ac:dyDescent="0.2"/>
    <row r="10837" s="31" customFormat="1" x14ac:dyDescent="0.2"/>
    <row r="10838" s="31" customFormat="1" x14ac:dyDescent="0.2"/>
    <row r="10839" s="31" customFormat="1" x14ac:dyDescent="0.2"/>
    <row r="10840" s="31" customFormat="1" x14ac:dyDescent="0.2"/>
    <row r="10841" s="31" customFormat="1" x14ac:dyDescent="0.2"/>
    <row r="10842" s="31" customFormat="1" x14ac:dyDescent="0.2"/>
    <row r="10843" s="31" customFormat="1" x14ac:dyDescent="0.2"/>
    <row r="10844" s="31" customFormat="1" x14ac:dyDescent="0.2"/>
    <row r="10845" s="31" customFormat="1" x14ac:dyDescent="0.2"/>
    <row r="10846" s="31" customFormat="1" x14ac:dyDescent="0.2"/>
    <row r="10847" s="31" customFormat="1" x14ac:dyDescent="0.2"/>
    <row r="10848" s="31" customFormat="1" x14ac:dyDescent="0.2"/>
    <row r="10849" s="31" customFormat="1" x14ac:dyDescent="0.2"/>
    <row r="10850" s="31" customFormat="1" x14ac:dyDescent="0.2"/>
    <row r="10851" s="31" customFormat="1" x14ac:dyDescent="0.2"/>
    <row r="10852" s="31" customFormat="1" x14ac:dyDescent="0.2"/>
    <row r="10853" s="31" customFormat="1" x14ac:dyDescent="0.2"/>
    <row r="10854" s="31" customFormat="1" x14ac:dyDescent="0.2"/>
    <row r="10855" s="31" customFormat="1" x14ac:dyDescent="0.2"/>
    <row r="10856" s="31" customFormat="1" x14ac:dyDescent="0.2"/>
    <row r="10857" s="31" customFormat="1" x14ac:dyDescent="0.2"/>
    <row r="10858" s="31" customFormat="1" x14ac:dyDescent="0.2"/>
    <row r="10859" s="31" customFormat="1" x14ac:dyDescent="0.2"/>
    <row r="10860" s="31" customFormat="1" x14ac:dyDescent="0.2"/>
    <row r="10861" s="31" customFormat="1" x14ac:dyDescent="0.2"/>
    <row r="10862" s="31" customFormat="1" x14ac:dyDescent="0.2"/>
    <row r="10863" s="31" customFormat="1" x14ac:dyDescent="0.2"/>
    <row r="10864" s="31" customFormat="1" x14ac:dyDescent="0.2"/>
    <row r="10865" s="31" customFormat="1" x14ac:dyDescent="0.2"/>
    <row r="10866" s="31" customFormat="1" x14ac:dyDescent="0.2"/>
    <row r="10867" s="31" customFormat="1" x14ac:dyDescent="0.2"/>
    <row r="10868" s="31" customFormat="1" x14ac:dyDescent="0.2"/>
    <row r="10869" s="31" customFormat="1" x14ac:dyDescent="0.2"/>
    <row r="10870" s="31" customFormat="1" x14ac:dyDescent="0.2"/>
    <row r="10871" s="31" customFormat="1" x14ac:dyDescent="0.2"/>
    <row r="10872" s="31" customFormat="1" x14ac:dyDescent="0.2"/>
    <row r="10873" s="31" customFormat="1" x14ac:dyDescent="0.2"/>
    <row r="10874" s="31" customFormat="1" x14ac:dyDescent="0.2"/>
    <row r="10875" s="31" customFormat="1" x14ac:dyDescent="0.2"/>
    <row r="10876" s="31" customFormat="1" x14ac:dyDescent="0.2"/>
    <row r="10877" s="31" customFormat="1" x14ac:dyDescent="0.2"/>
    <row r="10878" s="31" customFormat="1" x14ac:dyDescent="0.2"/>
    <row r="10879" s="31" customFormat="1" x14ac:dyDescent="0.2"/>
    <row r="10880" s="31" customFormat="1" x14ac:dyDescent="0.2"/>
    <row r="10881" s="31" customFormat="1" x14ac:dyDescent="0.2"/>
    <row r="10882" s="31" customFormat="1" x14ac:dyDescent="0.2"/>
    <row r="10883" s="31" customFormat="1" x14ac:dyDescent="0.2"/>
    <row r="10884" s="31" customFormat="1" x14ac:dyDescent="0.2"/>
    <row r="10885" s="31" customFormat="1" x14ac:dyDescent="0.2"/>
    <row r="10886" s="31" customFormat="1" x14ac:dyDescent="0.2"/>
    <row r="10887" s="31" customFormat="1" x14ac:dyDescent="0.2"/>
    <row r="10888" s="31" customFormat="1" x14ac:dyDescent="0.2"/>
    <row r="10889" s="31" customFormat="1" x14ac:dyDescent="0.2"/>
    <row r="10890" s="31" customFormat="1" x14ac:dyDescent="0.2"/>
    <row r="10891" s="31" customFormat="1" x14ac:dyDescent="0.2"/>
    <row r="10892" s="31" customFormat="1" x14ac:dyDescent="0.2"/>
    <row r="10893" s="31" customFormat="1" x14ac:dyDescent="0.2"/>
    <row r="10894" s="31" customFormat="1" x14ac:dyDescent="0.2"/>
    <row r="10895" s="31" customFormat="1" x14ac:dyDescent="0.2"/>
    <row r="10896" s="31" customFormat="1" x14ac:dyDescent="0.2"/>
    <row r="10897" s="31" customFormat="1" x14ac:dyDescent="0.2"/>
    <row r="10898" s="31" customFormat="1" x14ac:dyDescent="0.2"/>
    <row r="10899" s="31" customFormat="1" x14ac:dyDescent="0.2"/>
    <row r="10900" s="31" customFormat="1" x14ac:dyDescent="0.2"/>
    <row r="10901" s="31" customFormat="1" x14ac:dyDescent="0.2"/>
    <row r="10902" s="31" customFormat="1" x14ac:dyDescent="0.2"/>
    <row r="10903" s="31" customFormat="1" x14ac:dyDescent="0.2"/>
    <row r="10904" s="31" customFormat="1" x14ac:dyDescent="0.2"/>
    <row r="10905" s="31" customFormat="1" x14ac:dyDescent="0.2"/>
    <row r="10906" s="31" customFormat="1" x14ac:dyDescent="0.2"/>
    <row r="10907" s="31" customFormat="1" x14ac:dyDescent="0.2"/>
    <row r="10908" s="31" customFormat="1" x14ac:dyDescent="0.2"/>
    <row r="10909" s="31" customFormat="1" x14ac:dyDescent="0.2"/>
    <row r="10910" s="31" customFormat="1" x14ac:dyDescent="0.2"/>
    <row r="10911" s="31" customFormat="1" x14ac:dyDescent="0.2"/>
    <row r="10912" s="31" customFormat="1" x14ac:dyDescent="0.2"/>
    <row r="10913" s="31" customFormat="1" x14ac:dyDescent="0.2"/>
    <row r="10914" s="31" customFormat="1" x14ac:dyDescent="0.2"/>
    <row r="10915" s="31" customFormat="1" x14ac:dyDescent="0.2"/>
    <row r="10916" s="31" customFormat="1" x14ac:dyDescent="0.2"/>
    <row r="10917" s="31" customFormat="1" x14ac:dyDescent="0.2"/>
    <row r="10918" s="31" customFormat="1" x14ac:dyDescent="0.2"/>
    <row r="10919" s="31" customFormat="1" x14ac:dyDescent="0.2"/>
    <row r="10920" s="31" customFormat="1" x14ac:dyDescent="0.2"/>
    <row r="10921" s="31" customFormat="1" x14ac:dyDescent="0.2"/>
    <row r="10922" s="31" customFormat="1" x14ac:dyDescent="0.2"/>
    <row r="10923" s="31" customFormat="1" x14ac:dyDescent="0.2"/>
    <row r="10924" s="31" customFormat="1" x14ac:dyDescent="0.2"/>
    <row r="10925" s="31" customFormat="1" x14ac:dyDescent="0.2"/>
    <row r="10926" s="31" customFormat="1" x14ac:dyDescent="0.2"/>
    <row r="10927" s="31" customFormat="1" x14ac:dyDescent="0.2"/>
    <row r="10928" s="31" customFormat="1" x14ac:dyDescent="0.2"/>
    <row r="10929" s="31" customFormat="1" x14ac:dyDescent="0.2"/>
    <row r="10930" s="31" customFormat="1" x14ac:dyDescent="0.2"/>
    <row r="10931" s="31" customFormat="1" x14ac:dyDescent="0.2"/>
    <row r="10932" s="31" customFormat="1" x14ac:dyDescent="0.2"/>
    <row r="10933" s="31" customFormat="1" x14ac:dyDescent="0.2"/>
    <row r="10934" s="31" customFormat="1" x14ac:dyDescent="0.2"/>
    <row r="10935" s="31" customFormat="1" x14ac:dyDescent="0.2"/>
    <row r="10936" s="31" customFormat="1" x14ac:dyDescent="0.2"/>
    <row r="10937" s="31" customFormat="1" x14ac:dyDescent="0.2"/>
    <row r="10938" s="31" customFormat="1" x14ac:dyDescent="0.2"/>
    <row r="10939" s="31" customFormat="1" x14ac:dyDescent="0.2"/>
    <row r="10940" s="31" customFormat="1" x14ac:dyDescent="0.2"/>
    <row r="10941" s="31" customFormat="1" x14ac:dyDescent="0.2"/>
    <row r="10942" s="31" customFormat="1" x14ac:dyDescent="0.2"/>
    <row r="10943" s="31" customFormat="1" x14ac:dyDescent="0.2"/>
    <row r="10944" s="31" customFormat="1" x14ac:dyDescent="0.2"/>
    <row r="10945" s="31" customFormat="1" x14ac:dyDescent="0.2"/>
    <row r="10946" s="31" customFormat="1" x14ac:dyDescent="0.2"/>
    <row r="10947" s="31" customFormat="1" x14ac:dyDescent="0.2"/>
    <row r="10948" s="31" customFormat="1" x14ac:dyDescent="0.2"/>
    <row r="10949" s="31" customFormat="1" x14ac:dyDescent="0.2"/>
    <row r="10950" s="31" customFormat="1" x14ac:dyDescent="0.2"/>
    <row r="10951" s="31" customFormat="1" x14ac:dyDescent="0.2"/>
    <row r="10952" s="31" customFormat="1" x14ac:dyDescent="0.2"/>
    <row r="10953" s="31" customFormat="1" x14ac:dyDescent="0.2"/>
    <row r="10954" s="31" customFormat="1" x14ac:dyDescent="0.2"/>
    <row r="10955" s="31" customFormat="1" x14ac:dyDescent="0.2"/>
    <row r="10956" s="31" customFormat="1" x14ac:dyDescent="0.2"/>
    <row r="10957" s="31" customFormat="1" x14ac:dyDescent="0.2"/>
    <row r="10958" s="31" customFormat="1" x14ac:dyDescent="0.2"/>
    <row r="10959" s="31" customFormat="1" x14ac:dyDescent="0.2"/>
    <row r="10960" s="31" customFormat="1" x14ac:dyDescent="0.2"/>
    <row r="10961" s="31" customFormat="1" x14ac:dyDescent="0.2"/>
    <row r="10962" s="31" customFormat="1" x14ac:dyDescent="0.2"/>
    <row r="10963" s="31" customFormat="1" x14ac:dyDescent="0.2"/>
    <row r="10964" s="31" customFormat="1" x14ac:dyDescent="0.2"/>
    <row r="10965" s="31" customFormat="1" x14ac:dyDescent="0.2"/>
    <row r="10966" s="31" customFormat="1" x14ac:dyDescent="0.2"/>
    <row r="10967" s="31" customFormat="1" x14ac:dyDescent="0.2"/>
    <row r="10968" s="31" customFormat="1" x14ac:dyDescent="0.2"/>
    <row r="10969" s="31" customFormat="1" x14ac:dyDescent="0.2"/>
    <row r="10970" s="31" customFormat="1" x14ac:dyDescent="0.2"/>
    <row r="10971" s="31" customFormat="1" x14ac:dyDescent="0.2"/>
    <row r="10972" s="31" customFormat="1" x14ac:dyDescent="0.2"/>
    <row r="10973" s="31" customFormat="1" x14ac:dyDescent="0.2"/>
    <row r="10974" s="31" customFormat="1" x14ac:dyDescent="0.2"/>
    <row r="10975" s="31" customFormat="1" x14ac:dyDescent="0.2"/>
    <row r="10976" s="31" customFormat="1" x14ac:dyDescent="0.2"/>
    <row r="10977" s="31" customFormat="1" x14ac:dyDescent="0.2"/>
    <row r="10978" s="31" customFormat="1" x14ac:dyDescent="0.2"/>
    <row r="10979" s="31" customFormat="1" x14ac:dyDescent="0.2"/>
    <row r="10980" s="31" customFormat="1" x14ac:dyDescent="0.2"/>
    <row r="10981" s="31" customFormat="1" x14ac:dyDescent="0.2"/>
    <row r="10982" s="31" customFormat="1" x14ac:dyDescent="0.2"/>
    <row r="10983" s="31" customFormat="1" x14ac:dyDescent="0.2"/>
    <row r="10984" s="31" customFormat="1" x14ac:dyDescent="0.2"/>
    <row r="10985" s="31" customFormat="1" x14ac:dyDescent="0.2"/>
    <row r="10986" s="31" customFormat="1" x14ac:dyDescent="0.2"/>
    <row r="10987" s="31" customFormat="1" x14ac:dyDescent="0.2"/>
    <row r="10988" s="31" customFormat="1" x14ac:dyDescent="0.2"/>
    <row r="10989" s="31" customFormat="1" x14ac:dyDescent="0.2"/>
    <row r="10990" s="31" customFormat="1" x14ac:dyDescent="0.2"/>
    <row r="10991" s="31" customFormat="1" x14ac:dyDescent="0.2"/>
    <row r="10992" s="31" customFormat="1" x14ac:dyDescent="0.2"/>
    <row r="10993" s="31" customFormat="1" x14ac:dyDescent="0.2"/>
    <row r="10994" s="31" customFormat="1" x14ac:dyDescent="0.2"/>
    <row r="10995" s="31" customFormat="1" x14ac:dyDescent="0.2"/>
    <row r="10996" s="31" customFormat="1" x14ac:dyDescent="0.2"/>
    <row r="10997" s="31" customFormat="1" x14ac:dyDescent="0.2"/>
    <row r="10998" s="31" customFormat="1" x14ac:dyDescent="0.2"/>
    <row r="10999" s="31" customFormat="1" x14ac:dyDescent="0.2"/>
    <row r="11000" s="31" customFormat="1" x14ac:dyDescent="0.2"/>
    <row r="11001" s="31" customFormat="1" x14ac:dyDescent="0.2"/>
    <row r="11002" s="31" customFormat="1" x14ac:dyDescent="0.2"/>
    <row r="11003" s="31" customFormat="1" x14ac:dyDescent="0.2"/>
    <row r="11004" s="31" customFormat="1" x14ac:dyDescent="0.2"/>
    <row r="11005" s="31" customFormat="1" x14ac:dyDescent="0.2"/>
    <row r="11006" s="31" customFormat="1" x14ac:dyDescent="0.2"/>
    <row r="11007" s="31" customFormat="1" x14ac:dyDescent="0.2"/>
    <row r="11008" s="31" customFormat="1" x14ac:dyDescent="0.2"/>
    <row r="11009" s="31" customFormat="1" x14ac:dyDescent="0.2"/>
    <row r="11010" s="31" customFormat="1" x14ac:dyDescent="0.2"/>
    <row r="11011" s="31" customFormat="1" x14ac:dyDescent="0.2"/>
    <row r="11012" s="31" customFormat="1" x14ac:dyDescent="0.2"/>
    <row r="11013" s="31" customFormat="1" x14ac:dyDescent="0.2"/>
    <row r="11014" s="31" customFormat="1" x14ac:dyDescent="0.2"/>
    <row r="11015" s="31" customFormat="1" x14ac:dyDescent="0.2"/>
    <row r="11016" s="31" customFormat="1" x14ac:dyDescent="0.2"/>
    <row r="11017" s="31" customFormat="1" x14ac:dyDescent="0.2"/>
    <row r="11018" s="31" customFormat="1" x14ac:dyDescent="0.2"/>
    <row r="11019" s="31" customFormat="1" x14ac:dyDescent="0.2"/>
    <row r="11020" s="31" customFormat="1" x14ac:dyDescent="0.2"/>
    <row r="11021" s="31" customFormat="1" x14ac:dyDescent="0.2"/>
    <row r="11022" s="31" customFormat="1" x14ac:dyDescent="0.2"/>
    <row r="11023" s="31" customFormat="1" x14ac:dyDescent="0.2"/>
    <row r="11024" s="31" customFormat="1" x14ac:dyDescent="0.2"/>
    <row r="11025" s="31" customFormat="1" x14ac:dyDescent="0.2"/>
    <row r="11026" s="31" customFormat="1" x14ac:dyDescent="0.2"/>
    <row r="11027" s="31" customFormat="1" x14ac:dyDescent="0.2"/>
    <row r="11028" s="31" customFormat="1" x14ac:dyDescent="0.2"/>
    <row r="11029" s="31" customFormat="1" x14ac:dyDescent="0.2"/>
    <row r="11030" s="31" customFormat="1" x14ac:dyDescent="0.2"/>
    <row r="11031" s="31" customFormat="1" x14ac:dyDescent="0.2"/>
    <row r="11032" s="31" customFormat="1" x14ac:dyDescent="0.2"/>
    <row r="11033" s="31" customFormat="1" x14ac:dyDescent="0.2"/>
    <row r="11034" s="31" customFormat="1" x14ac:dyDescent="0.2"/>
    <row r="11035" s="31" customFormat="1" x14ac:dyDescent="0.2"/>
    <row r="11036" s="31" customFormat="1" x14ac:dyDescent="0.2"/>
    <row r="11037" s="31" customFormat="1" x14ac:dyDescent="0.2"/>
    <row r="11038" s="31" customFormat="1" x14ac:dyDescent="0.2"/>
    <row r="11039" s="31" customFormat="1" x14ac:dyDescent="0.2"/>
    <row r="11040" s="31" customFormat="1" x14ac:dyDescent="0.2"/>
    <row r="11041" s="31" customFormat="1" x14ac:dyDescent="0.2"/>
    <row r="11042" s="31" customFormat="1" x14ac:dyDescent="0.2"/>
    <row r="11043" s="31" customFormat="1" x14ac:dyDescent="0.2"/>
    <row r="11044" s="31" customFormat="1" x14ac:dyDescent="0.2"/>
    <row r="11045" s="31" customFormat="1" x14ac:dyDescent="0.2"/>
    <row r="11046" s="31" customFormat="1" x14ac:dyDescent="0.2"/>
    <row r="11047" s="31" customFormat="1" x14ac:dyDescent="0.2"/>
    <row r="11048" s="31" customFormat="1" x14ac:dyDescent="0.2"/>
    <row r="11049" s="31" customFormat="1" x14ac:dyDescent="0.2"/>
    <row r="11050" s="31" customFormat="1" x14ac:dyDescent="0.2"/>
    <row r="11051" s="31" customFormat="1" x14ac:dyDescent="0.2"/>
    <row r="11052" s="31" customFormat="1" x14ac:dyDescent="0.2"/>
    <row r="11053" s="31" customFormat="1" x14ac:dyDescent="0.2"/>
    <row r="11054" s="31" customFormat="1" x14ac:dyDescent="0.2"/>
    <row r="11055" s="31" customFormat="1" x14ac:dyDescent="0.2"/>
    <row r="11056" s="31" customFormat="1" x14ac:dyDescent="0.2"/>
    <row r="11057" s="31" customFormat="1" x14ac:dyDescent="0.2"/>
    <row r="11058" s="31" customFormat="1" x14ac:dyDescent="0.2"/>
    <row r="11059" s="31" customFormat="1" x14ac:dyDescent="0.2"/>
    <row r="11060" s="31" customFormat="1" x14ac:dyDescent="0.2"/>
    <row r="11061" s="31" customFormat="1" x14ac:dyDescent="0.2"/>
    <row r="11062" s="31" customFormat="1" x14ac:dyDescent="0.2"/>
    <row r="11063" s="31" customFormat="1" x14ac:dyDescent="0.2"/>
    <row r="11064" s="31" customFormat="1" x14ac:dyDescent="0.2"/>
    <row r="11065" s="31" customFormat="1" x14ac:dyDescent="0.2"/>
    <row r="11066" s="31" customFormat="1" x14ac:dyDescent="0.2"/>
    <row r="11067" s="31" customFormat="1" x14ac:dyDescent="0.2"/>
    <row r="11068" s="31" customFormat="1" x14ac:dyDescent="0.2"/>
    <row r="11069" s="31" customFormat="1" x14ac:dyDescent="0.2"/>
    <row r="11070" s="31" customFormat="1" x14ac:dyDescent="0.2"/>
    <row r="11071" s="31" customFormat="1" x14ac:dyDescent="0.2"/>
    <row r="11072" s="31" customFormat="1" x14ac:dyDescent="0.2"/>
    <row r="11073" s="31" customFormat="1" x14ac:dyDescent="0.2"/>
    <row r="11074" s="31" customFormat="1" x14ac:dyDescent="0.2"/>
    <row r="11075" s="31" customFormat="1" x14ac:dyDescent="0.2"/>
    <row r="11076" s="31" customFormat="1" x14ac:dyDescent="0.2"/>
    <row r="11077" s="31" customFormat="1" x14ac:dyDescent="0.2"/>
    <row r="11078" s="31" customFormat="1" x14ac:dyDescent="0.2"/>
    <row r="11079" s="31" customFormat="1" x14ac:dyDescent="0.2"/>
    <row r="11080" s="31" customFormat="1" x14ac:dyDescent="0.2"/>
    <row r="11081" s="31" customFormat="1" x14ac:dyDescent="0.2"/>
    <row r="11082" s="31" customFormat="1" x14ac:dyDescent="0.2"/>
    <row r="11083" s="31" customFormat="1" x14ac:dyDescent="0.2"/>
    <row r="11084" s="31" customFormat="1" x14ac:dyDescent="0.2"/>
    <row r="11085" s="31" customFormat="1" x14ac:dyDescent="0.2"/>
    <row r="11086" s="31" customFormat="1" x14ac:dyDescent="0.2"/>
    <row r="11087" s="31" customFormat="1" x14ac:dyDescent="0.2"/>
    <row r="11088" s="31" customFormat="1" x14ac:dyDescent="0.2"/>
    <row r="11089" s="31" customFormat="1" x14ac:dyDescent="0.2"/>
    <row r="11090" s="31" customFormat="1" x14ac:dyDescent="0.2"/>
    <row r="11091" s="31" customFormat="1" x14ac:dyDescent="0.2"/>
    <row r="11092" s="31" customFormat="1" x14ac:dyDescent="0.2"/>
    <row r="11093" s="31" customFormat="1" x14ac:dyDescent="0.2"/>
    <row r="11094" s="31" customFormat="1" x14ac:dyDescent="0.2"/>
    <row r="11095" s="31" customFormat="1" x14ac:dyDescent="0.2"/>
    <row r="11096" s="31" customFormat="1" x14ac:dyDescent="0.2"/>
    <row r="11097" s="31" customFormat="1" x14ac:dyDescent="0.2"/>
    <row r="11098" s="31" customFormat="1" x14ac:dyDescent="0.2"/>
    <row r="11099" s="31" customFormat="1" x14ac:dyDescent="0.2"/>
    <row r="11100" s="31" customFormat="1" x14ac:dyDescent="0.2"/>
    <row r="11101" s="31" customFormat="1" x14ac:dyDescent="0.2"/>
    <row r="11102" s="31" customFormat="1" x14ac:dyDescent="0.2"/>
    <row r="11103" s="31" customFormat="1" x14ac:dyDescent="0.2"/>
    <row r="11104" s="31" customFormat="1" x14ac:dyDescent="0.2"/>
    <row r="11105" s="31" customFormat="1" x14ac:dyDescent="0.2"/>
    <row r="11106" s="31" customFormat="1" x14ac:dyDescent="0.2"/>
    <row r="11107" s="31" customFormat="1" x14ac:dyDescent="0.2"/>
    <row r="11108" s="31" customFormat="1" x14ac:dyDescent="0.2"/>
    <row r="11109" s="31" customFormat="1" x14ac:dyDescent="0.2"/>
    <row r="11110" s="31" customFormat="1" x14ac:dyDescent="0.2"/>
    <row r="11111" s="31" customFormat="1" x14ac:dyDescent="0.2"/>
    <row r="11112" s="31" customFormat="1" x14ac:dyDescent="0.2"/>
    <row r="11113" s="31" customFormat="1" x14ac:dyDescent="0.2"/>
    <row r="11114" s="31" customFormat="1" x14ac:dyDescent="0.2"/>
    <row r="11115" s="31" customFormat="1" x14ac:dyDescent="0.2"/>
    <row r="11116" s="31" customFormat="1" x14ac:dyDescent="0.2"/>
    <row r="11117" s="31" customFormat="1" x14ac:dyDescent="0.2"/>
    <row r="11118" s="31" customFormat="1" x14ac:dyDescent="0.2"/>
    <row r="11119" s="31" customFormat="1" x14ac:dyDescent="0.2"/>
    <row r="11120" s="31" customFormat="1" x14ac:dyDescent="0.2"/>
    <row r="11121" s="31" customFormat="1" x14ac:dyDescent="0.2"/>
    <row r="11122" s="31" customFormat="1" x14ac:dyDescent="0.2"/>
    <row r="11123" s="31" customFormat="1" x14ac:dyDescent="0.2"/>
    <row r="11124" s="31" customFormat="1" x14ac:dyDescent="0.2"/>
    <row r="11125" s="31" customFormat="1" x14ac:dyDescent="0.2"/>
    <row r="11126" s="31" customFormat="1" x14ac:dyDescent="0.2"/>
    <row r="11127" s="31" customFormat="1" x14ac:dyDescent="0.2"/>
    <row r="11128" s="31" customFormat="1" x14ac:dyDescent="0.2"/>
    <row r="11129" s="31" customFormat="1" x14ac:dyDescent="0.2"/>
    <row r="11130" s="31" customFormat="1" x14ac:dyDescent="0.2"/>
    <row r="11131" s="31" customFormat="1" x14ac:dyDescent="0.2"/>
    <row r="11132" s="31" customFormat="1" x14ac:dyDescent="0.2"/>
    <row r="11133" s="31" customFormat="1" x14ac:dyDescent="0.2"/>
    <row r="11134" s="31" customFormat="1" x14ac:dyDescent="0.2"/>
    <row r="11135" s="31" customFormat="1" x14ac:dyDescent="0.2"/>
    <row r="11136" s="31" customFormat="1" x14ac:dyDescent="0.2"/>
    <row r="11137" s="31" customFormat="1" x14ac:dyDescent="0.2"/>
    <row r="11138" s="31" customFormat="1" x14ac:dyDescent="0.2"/>
    <row r="11139" s="31" customFormat="1" x14ac:dyDescent="0.2"/>
    <row r="11140" s="31" customFormat="1" x14ac:dyDescent="0.2"/>
    <row r="11141" s="31" customFormat="1" x14ac:dyDescent="0.2"/>
    <row r="11142" s="31" customFormat="1" x14ac:dyDescent="0.2"/>
    <row r="11143" s="31" customFormat="1" x14ac:dyDescent="0.2"/>
    <row r="11144" s="31" customFormat="1" x14ac:dyDescent="0.2"/>
    <row r="11145" s="31" customFormat="1" x14ac:dyDescent="0.2"/>
    <row r="11146" s="31" customFormat="1" x14ac:dyDescent="0.2"/>
    <row r="11147" s="31" customFormat="1" x14ac:dyDescent="0.2"/>
    <row r="11148" s="31" customFormat="1" x14ac:dyDescent="0.2"/>
    <row r="11149" s="31" customFormat="1" x14ac:dyDescent="0.2"/>
    <row r="11150" s="31" customFormat="1" x14ac:dyDescent="0.2"/>
    <row r="11151" s="31" customFormat="1" x14ac:dyDescent="0.2"/>
    <row r="11152" s="31" customFormat="1" x14ac:dyDescent="0.2"/>
    <row r="11153" s="31" customFormat="1" x14ac:dyDescent="0.2"/>
    <row r="11154" s="31" customFormat="1" x14ac:dyDescent="0.2"/>
    <row r="11155" s="31" customFormat="1" x14ac:dyDescent="0.2"/>
    <row r="11156" s="31" customFormat="1" x14ac:dyDescent="0.2"/>
    <row r="11157" s="31" customFormat="1" x14ac:dyDescent="0.2"/>
    <row r="11158" s="31" customFormat="1" x14ac:dyDescent="0.2"/>
    <row r="11159" s="31" customFormat="1" x14ac:dyDescent="0.2"/>
    <row r="11160" s="31" customFormat="1" x14ac:dyDescent="0.2"/>
    <row r="11161" s="31" customFormat="1" x14ac:dyDescent="0.2"/>
    <row r="11162" s="31" customFormat="1" x14ac:dyDescent="0.2"/>
    <row r="11163" s="31" customFormat="1" x14ac:dyDescent="0.2"/>
    <row r="11164" s="31" customFormat="1" x14ac:dyDescent="0.2"/>
    <row r="11165" s="31" customFormat="1" x14ac:dyDescent="0.2"/>
    <row r="11166" s="31" customFormat="1" x14ac:dyDescent="0.2"/>
    <row r="11167" s="31" customFormat="1" x14ac:dyDescent="0.2"/>
    <row r="11168" s="31" customFormat="1" x14ac:dyDescent="0.2"/>
    <row r="11169" s="31" customFormat="1" x14ac:dyDescent="0.2"/>
    <row r="11170" s="31" customFormat="1" x14ac:dyDescent="0.2"/>
    <row r="11171" s="31" customFormat="1" x14ac:dyDescent="0.2"/>
    <row r="11172" s="31" customFormat="1" x14ac:dyDescent="0.2"/>
    <row r="11173" s="31" customFormat="1" x14ac:dyDescent="0.2"/>
    <row r="11174" s="31" customFormat="1" x14ac:dyDescent="0.2"/>
    <row r="11175" s="31" customFormat="1" x14ac:dyDescent="0.2"/>
    <row r="11176" s="31" customFormat="1" x14ac:dyDescent="0.2"/>
    <row r="11177" s="31" customFormat="1" x14ac:dyDescent="0.2"/>
    <row r="11178" s="31" customFormat="1" x14ac:dyDescent="0.2"/>
    <row r="11179" s="31" customFormat="1" x14ac:dyDescent="0.2"/>
    <row r="11180" s="31" customFormat="1" x14ac:dyDescent="0.2"/>
    <row r="11181" s="31" customFormat="1" x14ac:dyDescent="0.2"/>
    <row r="11182" s="31" customFormat="1" x14ac:dyDescent="0.2"/>
    <row r="11183" s="31" customFormat="1" x14ac:dyDescent="0.2"/>
    <row r="11184" s="31" customFormat="1" x14ac:dyDescent="0.2"/>
    <row r="11185" s="31" customFormat="1" x14ac:dyDescent="0.2"/>
    <row r="11186" s="31" customFormat="1" x14ac:dyDescent="0.2"/>
    <row r="11187" s="31" customFormat="1" x14ac:dyDescent="0.2"/>
    <row r="11188" s="31" customFormat="1" x14ac:dyDescent="0.2"/>
    <row r="11189" s="31" customFormat="1" x14ac:dyDescent="0.2"/>
    <row r="11190" s="31" customFormat="1" x14ac:dyDescent="0.2"/>
    <row r="11191" s="31" customFormat="1" x14ac:dyDescent="0.2"/>
    <row r="11192" s="31" customFormat="1" x14ac:dyDescent="0.2"/>
    <row r="11193" s="31" customFormat="1" x14ac:dyDescent="0.2"/>
    <row r="11194" s="31" customFormat="1" x14ac:dyDescent="0.2"/>
    <row r="11195" s="31" customFormat="1" x14ac:dyDescent="0.2"/>
    <row r="11196" s="31" customFormat="1" x14ac:dyDescent="0.2"/>
    <row r="11197" s="31" customFormat="1" x14ac:dyDescent="0.2"/>
    <row r="11198" s="31" customFormat="1" x14ac:dyDescent="0.2"/>
    <row r="11199" s="31" customFormat="1" x14ac:dyDescent="0.2"/>
    <row r="11200" s="31" customFormat="1" x14ac:dyDescent="0.2"/>
    <row r="11201" s="31" customFormat="1" x14ac:dyDescent="0.2"/>
    <row r="11202" s="31" customFormat="1" x14ac:dyDescent="0.2"/>
    <row r="11203" s="31" customFormat="1" x14ac:dyDescent="0.2"/>
    <row r="11204" s="31" customFormat="1" x14ac:dyDescent="0.2"/>
    <row r="11205" s="31" customFormat="1" x14ac:dyDescent="0.2"/>
    <row r="11206" s="31" customFormat="1" x14ac:dyDescent="0.2"/>
    <row r="11207" s="31" customFormat="1" x14ac:dyDescent="0.2"/>
    <row r="11208" s="31" customFormat="1" x14ac:dyDescent="0.2"/>
    <row r="11209" s="31" customFormat="1" x14ac:dyDescent="0.2"/>
    <row r="11210" s="31" customFormat="1" x14ac:dyDescent="0.2"/>
    <row r="11211" s="31" customFormat="1" x14ac:dyDescent="0.2"/>
    <row r="11212" s="31" customFormat="1" x14ac:dyDescent="0.2"/>
    <row r="11213" s="31" customFormat="1" x14ac:dyDescent="0.2"/>
    <row r="11214" s="31" customFormat="1" x14ac:dyDescent="0.2"/>
    <row r="11215" s="31" customFormat="1" x14ac:dyDescent="0.2"/>
    <row r="11216" s="31" customFormat="1" x14ac:dyDescent="0.2"/>
    <row r="11217" s="31" customFormat="1" x14ac:dyDescent="0.2"/>
    <row r="11218" s="31" customFormat="1" x14ac:dyDescent="0.2"/>
    <row r="11219" s="31" customFormat="1" x14ac:dyDescent="0.2"/>
    <row r="11220" s="31" customFormat="1" x14ac:dyDescent="0.2"/>
    <row r="11221" s="31" customFormat="1" x14ac:dyDescent="0.2"/>
    <row r="11222" s="31" customFormat="1" x14ac:dyDescent="0.2"/>
    <row r="11223" s="31" customFormat="1" x14ac:dyDescent="0.2"/>
    <row r="11224" s="31" customFormat="1" x14ac:dyDescent="0.2"/>
    <row r="11225" s="31" customFormat="1" x14ac:dyDescent="0.2"/>
    <row r="11226" s="31" customFormat="1" x14ac:dyDescent="0.2"/>
    <row r="11227" s="31" customFormat="1" x14ac:dyDescent="0.2"/>
    <row r="11228" s="31" customFormat="1" x14ac:dyDescent="0.2"/>
    <row r="11229" s="31" customFormat="1" x14ac:dyDescent="0.2"/>
    <row r="11230" s="31" customFormat="1" x14ac:dyDescent="0.2"/>
    <row r="11231" s="31" customFormat="1" x14ac:dyDescent="0.2"/>
    <row r="11232" s="31" customFormat="1" x14ac:dyDescent="0.2"/>
    <row r="11233" s="31" customFormat="1" x14ac:dyDescent="0.2"/>
    <row r="11234" s="31" customFormat="1" x14ac:dyDescent="0.2"/>
    <row r="11235" s="31" customFormat="1" x14ac:dyDescent="0.2"/>
    <row r="11236" s="31" customFormat="1" x14ac:dyDescent="0.2"/>
    <row r="11237" s="31" customFormat="1" x14ac:dyDescent="0.2"/>
    <row r="11238" s="31" customFormat="1" x14ac:dyDescent="0.2"/>
    <row r="11239" s="31" customFormat="1" x14ac:dyDescent="0.2"/>
    <row r="11240" s="31" customFormat="1" x14ac:dyDescent="0.2"/>
    <row r="11241" s="31" customFormat="1" x14ac:dyDescent="0.2"/>
    <row r="11242" s="31" customFormat="1" x14ac:dyDescent="0.2"/>
    <row r="11243" s="31" customFormat="1" x14ac:dyDescent="0.2"/>
    <row r="11244" s="31" customFormat="1" x14ac:dyDescent="0.2"/>
    <row r="11245" s="31" customFormat="1" x14ac:dyDescent="0.2"/>
    <row r="11246" s="31" customFormat="1" x14ac:dyDescent="0.2"/>
    <row r="11247" s="31" customFormat="1" x14ac:dyDescent="0.2"/>
    <row r="11248" s="31" customFormat="1" x14ac:dyDescent="0.2"/>
    <row r="11249" s="31" customFormat="1" x14ac:dyDescent="0.2"/>
    <row r="11250" s="31" customFormat="1" x14ac:dyDescent="0.2"/>
    <row r="11251" s="31" customFormat="1" x14ac:dyDescent="0.2"/>
    <row r="11252" s="31" customFormat="1" x14ac:dyDescent="0.2"/>
    <row r="11253" s="31" customFormat="1" x14ac:dyDescent="0.2"/>
    <row r="11254" s="31" customFormat="1" x14ac:dyDescent="0.2"/>
    <row r="11255" s="31" customFormat="1" x14ac:dyDescent="0.2"/>
    <row r="11256" s="31" customFormat="1" x14ac:dyDescent="0.2"/>
    <row r="11257" s="31" customFormat="1" x14ac:dyDescent="0.2"/>
    <row r="11258" s="31" customFormat="1" x14ac:dyDescent="0.2"/>
    <row r="11259" s="31" customFormat="1" x14ac:dyDescent="0.2"/>
    <row r="11260" s="31" customFormat="1" x14ac:dyDescent="0.2"/>
    <row r="11261" s="31" customFormat="1" x14ac:dyDescent="0.2"/>
    <row r="11262" s="31" customFormat="1" x14ac:dyDescent="0.2"/>
    <row r="11263" s="31" customFormat="1" x14ac:dyDescent="0.2"/>
    <row r="11264" s="31" customFormat="1" x14ac:dyDescent="0.2"/>
    <row r="11265" s="31" customFormat="1" x14ac:dyDescent="0.2"/>
    <row r="11266" s="31" customFormat="1" x14ac:dyDescent="0.2"/>
    <row r="11267" s="31" customFormat="1" x14ac:dyDescent="0.2"/>
    <row r="11268" s="31" customFormat="1" x14ac:dyDescent="0.2"/>
    <row r="11269" s="31" customFormat="1" x14ac:dyDescent="0.2"/>
    <row r="11270" s="31" customFormat="1" x14ac:dyDescent="0.2"/>
    <row r="11271" s="31" customFormat="1" x14ac:dyDescent="0.2"/>
    <row r="11272" s="31" customFormat="1" x14ac:dyDescent="0.2"/>
    <row r="11273" s="31" customFormat="1" x14ac:dyDescent="0.2"/>
    <row r="11274" s="31" customFormat="1" x14ac:dyDescent="0.2"/>
    <row r="11275" s="31" customFormat="1" x14ac:dyDescent="0.2"/>
    <row r="11276" s="31" customFormat="1" x14ac:dyDescent="0.2"/>
    <row r="11277" s="31" customFormat="1" x14ac:dyDescent="0.2"/>
    <row r="11278" s="31" customFormat="1" x14ac:dyDescent="0.2"/>
    <row r="11279" s="31" customFormat="1" x14ac:dyDescent="0.2"/>
    <row r="11280" s="31" customFormat="1" x14ac:dyDescent="0.2"/>
    <row r="11281" s="31" customFormat="1" x14ac:dyDescent="0.2"/>
    <row r="11282" s="31" customFormat="1" x14ac:dyDescent="0.2"/>
    <row r="11283" s="31" customFormat="1" x14ac:dyDescent="0.2"/>
    <row r="11284" s="31" customFormat="1" x14ac:dyDescent="0.2"/>
    <row r="11285" s="31" customFormat="1" x14ac:dyDescent="0.2"/>
    <row r="11286" s="31" customFormat="1" x14ac:dyDescent="0.2"/>
    <row r="11287" s="31" customFormat="1" x14ac:dyDescent="0.2"/>
    <row r="11288" s="31" customFormat="1" x14ac:dyDescent="0.2"/>
    <row r="11289" s="31" customFormat="1" x14ac:dyDescent="0.2"/>
    <row r="11290" s="31" customFormat="1" x14ac:dyDescent="0.2"/>
    <row r="11291" s="31" customFormat="1" x14ac:dyDescent="0.2"/>
    <row r="11292" s="31" customFormat="1" x14ac:dyDescent="0.2"/>
    <row r="11293" s="31" customFormat="1" x14ac:dyDescent="0.2"/>
    <row r="11294" s="31" customFormat="1" x14ac:dyDescent="0.2"/>
    <row r="11295" s="31" customFormat="1" x14ac:dyDescent="0.2"/>
    <row r="11296" s="31" customFormat="1" x14ac:dyDescent="0.2"/>
    <row r="11297" s="31" customFormat="1" x14ac:dyDescent="0.2"/>
    <row r="11298" s="31" customFormat="1" x14ac:dyDescent="0.2"/>
    <row r="11299" s="31" customFormat="1" x14ac:dyDescent="0.2"/>
    <row r="11300" s="31" customFormat="1" x14ac:dyDescent="0.2"/>
    <row r="11301" s="31" customFormat="1" x14ac:dyDescent="0.2"/>
    <row r="11302" s="31" customFormat="1" x14ac:dyDescent="0.2"/>
    <row r="11303" s="31" customFormat="1" x14ac:dyDescent="0.2"/>
    <row r="11304" s="31" customFormat="1" x14ac:dyDescent="0.2"/>
    <row r="11305" s="31" customFormat="1" x14ac:dyDescent="0.2"/>
    <row r="11306" s="31" customFormat="1" x14ac:dyDescent="0.2"/>
    <row r="11307" s="31" customFormat="1" x14ac:dyDescent="0.2"/>
    <row r="11308" s="31" customFormat="1" x14ac:dyDescent="0.2"/>
    <row r="11309" s="31" customFormat="1" x14ac:dyDescent="0.2"/>
    <row r="11310" s="31" customFormat="1" x14ac:dyDescent="0.2"/>
    <row r="11311" s="31" customFormat="1" x14ac:dyDescent="0.2"/>
    <row r="11312" s="31" customFormat="1" x14ac:dyDescent="0.2"/>
    <row r="11313" s="31" customFormat="1" x14ac:dyDescent="0.2"/>
    <row r="11314" s="31" customFormat="1" x14ac:dyDescent="0.2"/>
    <row r="11315" s="31" customFormat="1" x14ac:dyDescent="0.2"/>
    <row r="11316" s="31" customFormat="1" x14ac:dyDescent="0.2"/>
    <row r="11317" s="31" customFormat="1" x14ac:dyDescent="0.2"/>
    <row r="11318" s="31" customFormat="1" x14ac:dyDescent="0.2"/>
    <row r="11319" s="31" customFormat="1" x14ac:dyDescent="0.2"/>
    <row r="11320" s="31" customFormat="1" x14ac:dyDescent="0.2"/>
    <row r="11321" s="31" customFormat="1" x14ac:dyDescent="0.2"/>
    <row r="11322" s="31" customFormat="1" x14ac:dyDescent="0.2"/>
    <row r="11323" s="31" customFormat="1" x14ac:dyDescent="0.2"/>
    <row r="11324" s="31" customFormat="1" x14ac:dyDescent="0.2"/>
    <row r="11325" s="31" customFormat="1" x14ac:dyDescent="0.2"/>
    <row r="11326" s="31" customFormat="1" x14ac:dyDescent="0.2"/>
    <row r="11327" s="31" customFormat="1" x14ac:dyDescent="0.2"/>
    <row r="11328" s="31" customFormat="1" x14ac:dyDescent="0.2"/>
    <row r="11329" s="31" customFormat="1" x14ac:dyDescent="0.2"/>
    <row r="11330" s="31" customFormat="1" x14ac:dyDescent="0.2"/>
    <row r="11331" s="31" customFormat="1" x14ac:dyDescent="0.2"/>
    <row r="11332" s="31" customFormat="1" x14ac:dyDescent="0.2"/>
    <row r="11333" s="31" customFormat="1" x14ac:dyDescent="0.2"/>
    <row r="11334" s="31" customFormat="1" x14ac:dyDescent="0.2"/>
    <row r="11335" s="31" customFormat="1" x14ac:dyDescent="0.2"/>
    <row r="11336" s="31" customFormat="1" x14ac:dyDescent="0.2"/>
    <row r="11337" s="31" customFormat="1" x14ac:dyDescent="0.2"/>
    <row r="11338" s="31" customFormat="1" x14ac:dyDescent="0.2"/>
    <row r="11339" s="31" customFormat="1" x14ac:dyDescent="0.2"/>
    <row r="11340" s="31" customFormat="1" x14ac:dyDescent="0.2"/>
    <row r="11341" s="31" customFormat="1" x14ac:dyDescent="0.2"/>
    <row r="11342" s="31" customFormat="1" x14ac:dyDescent="0.2"/>
    <row r="11343" s="31" customFormat="1" x14ac:dyDescent="0.2"/>
    <row r="11344" s="31" customFormat="1" x14ac:dyDescent="0.2"/>
    <row r="11345" s="31" customFormat="1" x14ac:dyDescent="0.2"/>
    <row r="11346" s="31" customFormat="1" x14ac:dyDescent="0.2"/>
    <row r="11347" s="31" customFormat="1" x14ac:dyDescent="0.2"/>
    <row r="11348" s="31" customFormat="1" x14ac:dyDescent="0.2"/>
    <row r="11349" s="31" customFormat="1" x14ac:dyDescent="0.2"/>
    <row r="11350" s="31" customFormat="1" x14ac:dyDescent="0.2"/>
    <row r="11351" s="31" customFormat="1" x14ac:dyDescent="0.2"/>
    <row r="11352" s="31" customFormat="1" x14ac:dyDescent="0.2"/>
    <row r="11353" s="31" customFormat="1" x14ac:dyDescent="0.2"/>
    <row r="11354" s="31" customFormat="1" x14ac:dyDescent="0.2"/>
    <row r="11355" s="31" customFormat="1" x14ac:dyDescent="0.2"/>
    <row r="11356" s="31" customFormat="1" x14ac:dyDescent="0.2"/>
    <row r="11357" s="31" customFormat="1" x14ac:dyDescent="0.2"/>
    <row r="11358" s="31" customFormat="1" x14ac:dyDescent="0.2"/>
    <row r="11359" s="31" customFormat="1" x14ac:dyDescent="0.2"/>
    <row r="11360" s="31" customFormat="1" x14ac:dyDescent="0.2"/>
    <row r="11361" s="31" customFormat="1" x14ac:dyDescent="0.2"/>
    <row r="11362" s="31" customFormat="1" x14ac:dyDescent="0.2"/>
    <row r="11363" s="31" customFormat="1" x14ac:dyDescent="0.2"/>
    <row r="11364" s="31" customFormat="1" x14ac:dyDescent="0.2"/>
    <row r="11365" s="31" customFormat="1" x14ac:dyDescent="0.2"/>
    <row r="11366" s="31" customFormat="1" x14ac:dyDescent="0.2"/>
    <row r="11367" s="31" customFormat="1" x14ac:dyDescent="0.2"/>
    <row r="11368" s="31" customFormat="1" x14ac:dyDescent="0.2"/>
    <row r="11369" s="31" customFormat="1" x14ac:dyDescent="0.2"/>
    <row r="11370" s="31" customFormat="1" x14ac:dyDescent="0.2"/>
    <row r="11371" s="31" customFormat="1" x14ac:dyDescent="0.2"/>
    <row r="11372" s="31" customFormat="1" x14ac:dyDescent="0.2"/>
    <row r="11373" s="31" customFormat="1" x14ac:dyDescent="0.2"/>
    <row r="11374" s="31" customFormat="1" x14ac:dyDescent="0.2"/>
    <row r="11375" s="31" customFormat="1" x14ac:dyDescent="0.2"/>
    <row r="11376" s="31" customFormat="1" x14ac:dyDescent="0.2"/>
    <row r="11377" s="31" customFormat="1" x14ac:dyDescent="0.2"/>
    <row r="11378" s="31" customFormat="1" x14ac:dyDescent="0.2"/>
    <row r="11379" s="31" customFormat="1" x14ac:dyDescent="0.2"/>
    <row r="11380" s="31" customFormat="1" x14ac:dyDescent="0.2"/>
    <row r="11381" s="31" customFormat="1" x14ac:dyDescent="0.2"/>
    <row r="11382" s="31" customFormat="1" x14ac:dyDescent="0.2"/>
    <row r="11383" s="31" customFormat="1" x14ac:dyDescent="0.2"/>
    <row r="11384" s="31" customFormat="1" x14ac:dyDescent="0.2"/>
    <row r="11385" s="31" customFormat="1" x14ac:dyDescent="0.2"/>
    <row r="11386" s="31" customFormat="1" x14ac:dyDescent="0.2"/>
    <row r="11387" s="31" customFormat="1" x14ac:dyDescent="0.2"/>
    <row r="11388" s="31" customFormat="1" x14ac:dyDescent="0.2"/>
    <row r="11389" s="31" customFormat="1" x14ac:dyDescent="0.2"/>
    <row r="11390" s="31" customFormat="1" x14ac:dyDescent="0.2"/>
    <row r="11391" s="31" customFormat="1" x14ac:dyDescent="0.2"/>
    <row r="11392" s="31" customFormat="1" x14ac:dyDescent="0.2"/>
    <row r="11393" s="31" customFormat="1" x14ac:dyDescent="0.2"/>
    <row r="11394" s="31" customFormat="1" x14ac:dyDescent="0.2"/>
    <row r="11395" s="31" customFormat="1" x14ac:dyDescent="0.2"/>
    <row r="11396" s="31" customFormat="1" x14ac:dyDescent="0.2"/>
    <row r="11397" s="31" customFormat="1" x14ac:dyDescent="0.2"/>
    <row r="11398" s="31" customFormat="1" x14ac:dyDescent="0.2"/>
    <row r="11399" s="31" customFormat="1" x14ac:dyDescent="0.2"/>
    <row r="11400" s="31" customFormat="1" x14ac:dyDescent="0.2"/>
    <row r="11401" s="31" customFormat="1" x14ac:dyDescent="0.2"/>
    <row r="11402" s="31" customFormat="1" x14ac:dyDescent="0.2"/>
    <row r="11403" s="31" customFormat="1" x14ac:dyDescent="0.2"/>
    <row r="11404" s="31" customFormat="1" x14ac:dyDescent="0.2"/>
    <row r="11405" s="31" customFormat="1" x14ac:dyDescent="0.2"/>
    <row r="11406" s="31" customFormat="1" x14ac:dyDescent="0.2"/>
    <row r="11407" s="31" customFormat="1" x14ac:dyDescent="0.2"/>
    <row r="11408" s="31" customFormat="1" x14ac:dyDescent="0.2"/>
    <row r="11409" s="31" customFormat="1" x14ac:dyDescent="0.2"/>
    <row r="11410" s="31" customFormat="1" x14ac:dyDescent="0.2"/>
    <row r="11411" s="31" customFormat="1" x14ac:dyDescent="0.2"/>
    <row r="11412" s="31" customFormat="1" x14ac:dyDescent="0.2"/>
    <row r="11413" s="31" customFormat="1" x14ac:dyDescent="0.2"/>
    <row r="11414" s="31" customFormat="1" x14ac:dyDescent="0.2"/>
    <row r="11415" s="31" customFormat="1" x14ac:dyDescent="0.2"/>
    <row r="11416" s="31" customFormat="1" x14ac:dyDescent="0.2"/>
    <row r="11417" s="31" customFormat="1" x14ac:dyDescent="0.2"/>
    <row r="11418" s="31" customFormat="1" x14ac:dyDescent="0.2"/>
    <row r="11419" s="31" customFormat="1" x14ac:dyDescent="0.2"/>
    <row r="11420" s="31" customFormat="1" x14ac:dyDescent="0.2"/>
    <row r="11421" s="31" customFormat="1" x14ac:dyDescent="0.2"/>
    <row r="11422" s="31" customFormat="1" x14ac:dyDescent="0.2"/>
    <row r="11423" s="31" customFormat="1" x14ac:dyDescent="0.2"/>
    <row r="11424" s="31" customFormat="1" x14ac:dyDescent="0.2"/>
    <row r="11425" s="31" customFormat="1" x14ac:dyDescent="0.2"/>
    <row r="11426" s="31" customFormat="1" x14ac:dyDescent="0.2"/>
    <row r="11427" s="31" customFormat="1" x14ac:dyDescent="0.2"/>
    <row r="11428" s="31" customFormat="1" x14ac:dyDescent="0.2"/>
    <row r="11429" s="31" customFormat="1" x14ac:dyDescent="0.2"/>
    <row r="11430" s="31" customFormat="1" x14ac:dyDescent="0.2"/>
    <row r="11431" s="31" customFormat="1" x14ac:dyDescent="0.2"/>
    <row r="11432" s="31" customFormat="1" x14ac:dyDescent="0.2"/>
    <row r="11433" s="31" customFormat="1" x14ac:dyDescent="0.2"/>
    <row r="11434" s="31" customFormat="1" x14ac:dyDescent="0.2"/>
    <row r="11435" s="31" customFormat="1" x14ac:dyDescent="0.2"/>
    <row r="11436" s="31" customFormat="1" x14ac:dyDescent="0.2"/>
    <row r="11437" s="31" customFormat="1" x14ac:dyDescent="0.2"/>
    <row r="11438" s="31" customFormat="1" x14ac:dyDescent="0.2"/>
    <row r="11439" s="31" customFormat="1" x14ac:dyDescent="0.2"/>
    <row r="11440" s="31" customFormat="1" x14ac:dyDescent="0.2"/>
    <row r="11441" s="31" customFormat="1" x14ac:dyDescent="0.2"/>
    <row r="11442" s="31" customFormat="1" x14ac:dyDescent="0.2"/>
    <row r="11443" s="31" customFormat="1" x14ac:dyDescent="0.2"/>
    <row r="11444" s="31" customFormat="1" x14ac:dyDescent="0.2"/>
    <row r="11445" s="31" customFormat="1" x14ac:dyDescent="0.2"/>
    <row r="11446" s="31" customFormat="1" x14ac:dyDescent="0.2"/>
    <row r="11447" s="31" customFormat="1" x14ac:dyDescent="0.2"/>
    <row r="11448" s="31" customFormat="1" x14ac:dyDescent="0.2"/>
    <row r="11449" s="31" customFormat="1" x14ac:dyDescent="0.2"/>
    <row r="11450" s="31" customFormat="1" x14ac:dyDescent="0.2"/>
    <row r="11451" s="31" customFormat="1" x14ac:dyDescent="0.2"/>
    <row r="11452" s="31" customFormat="1" x14ac:dyDescent="0.2"/>
    <row r="11453" s="31" customFormat="1" x14ac:dyDescent="0.2"/>
    <row r="11454" s="31" customFormat="1" x14ac:dyDescent="0.2"/>
    <row r="11455" s="31" customFormat="1" x14ac:dyDescent="0.2"/>
    <row r="11456" s="31" customFormat="1" x14ac:dyDescent="0.2"/>
    <row r="11457" s="31" customFormat="1" x14ac:dyDescent="0.2"/>
    <row r="11458" s="31" customFormat="1" x14ac:dyDescent="0.2"/>
    <row r="11459" s="31" customFormat="1" x14ac:dyDescent="0.2"/>
    <row r="11460" s="31" customFormat="1" x14ac:dyDescent="0.2"/>
    <row r="11461" s="31" customFormat="1" x14ac:dyDescent="0.2"/>
    <row r="11462" s="31" customFormat="1" x14ac:dyDescent="0.2"/>
    <row r="11463" s="31" customFormat="1" x14ac:dyDescent="0.2"/>
    <row r="11464" s="31" customFormat="1" x14ac:dyDescent="0.2"/>
    <row r="11465" s="31" customFormat="1" x14ac:dyDescent="0.2"/>
    <row r="11466" s="31" customFormat="1" x14ac:dyDescent="0.2"/>
    <row r="11467" s="31" customFormat="1" x14ac:dyDescent="0.2"/>
    <row r="11468" s="31" customFormat="1" x14ac:dyDescent="0.2"/>
    <row r="11469" s="31" customFormat="1" x14ac:dyDescent="0.2"/>
    <row r="11470" s="31" customFormat="1" x14ac:dyDescent="0.2"/>
    <row r="11471" s="31" customFormat="1" x14ac:dyDescent="0.2"/>
    <row r="11472" s="31" customFormat="1" x14ac:dyDescent="0.2"/>
    <row r="11473" s="31" customFormat="1" x14ac:dyDescent="0.2"/>
    <row r="11474" s="31" customFormat="1" x14ac:dyDescent="0.2"/>
    <row r="11475" s="31" customFormat="1" x14ac:dyDescent="0.2"/>
    <row r="11476" s="31" customFormat="1" x14ac:dyDescent="0.2"/>
    <row r="11477" s="31" customFormat="1" x14ac:dyDescent="0.2"/>
    <row r="11478" s="31" customFormat="1" x14ac:dyDescent="0.2"/>
    <row r="11479" s="31" customFormat="1" x14ac:dyDescent="0.2"/>
    <row r="11480" s="31" customFormat="1" x14ac:dyDescent="0.2"/>
    <row r="11481" s="31" customFormat="1" x14ac:dyDescent="0.2"/>
    <row r="11482" s="31" customFormat="1" x14ac:dyDescent="0.2"/>
    <row r="11483" s="31" customFormat="1" x14ac:dyDescent="0.2"/>
    <row r="11484" s="31" customFormat="1" x14ac:dyDescent="0.2"/>
    <row r="11485" s="31" customFormat="1" x14ac:dyDescent="0.2"/>
    <row r="11486" s="31" customFormat="1" x14ac:dyDescent="0.2"/>
    <row r="11487" s="31" customFormat="1" x14ac:dyDescent="0.2"/>
    <row r="11488" s="31" customFormat="1" x14ac:dyDescent="0.2"/>
    <row r="11489" s="31" customFormat="1" x14ac:dyDescent="0.2"/>
    <row r="11490" s="31" customFormat="1" x14ac:dyDescent="0.2"/>
    <row r="11491" s="31" customFormat="1" x14ac:dyDescent="0.2"/>
    <row r="11492" s="31" customFormat="1" x14ac:dyDescent="0.2"/>
    <row r="11493" s="31" customFormat="1" x14ac:dyDescent="0.2"/>
    <row r="11494" s="31" customFormat="1" x14ac:dyDescent="0.2"/>
    <row r="11495" s="31" customFormat="1" x14ac:dyDescent="0.2"/>
    <row r="11496" s="31" customFormat="1" x14ac:dyDescent="0.2"/>
    <row r="11497" s="31" customFormat="1" x14ac:dyDescent="0.2"/>
    <row r="11498" s="31" customFormat="1" x14ac:dyDescent="0.2"/>
    <row r="11499" s="31" customFormat="1" x14ac:dyDescent="0.2"/>
    <row r="11500" s="31" customFormat="1" x14ac:dyDescent="0.2"/>
    <row r="11501" s="31" customFormat="1" x14ac:dyDescent="0.2"/>
    <row r="11502" s="31" customFormat="1" x14ac:dyDescent="0.2"/>
    <row r="11503" s="31" customFormat="1" x14ac:dyDescent="0.2"/>
    <row r="11504" s="31" customFormat="1" x14ac:dyDescent="0.2"/>
    <row r="11505" s="31" customFormat="1" x14ac:dyDescent="0.2"/>
    <row r="11506" s="31" customFormat="1" x14ac:dyDescent="0.2"/>
    <row r="11507" s="31" customFormat="1" x14ac:dyDescent="0.2"/>
    <row r="11508" s="31" customFormat="1" x14ac:dyDescent="0.2"/>
    <row r="11509" s="31" customFormat="1" x14ac:dyDescent="0.2"/>
    <row r="11510" s="31" customFormat="1" x14ac:dyDescent="0.2"/>
    <row r="11511" s="31" customFormat="1" x14ac:dyDescent="0.2"/>
    <row r="11512" s="31" customFormat="1" x14ac:dyDescent="0.2"/>
    <row r="11513" s="31" customFormat="1" x14ac:dyDescent="0.2"/>
    <row r="11514" s="31" customFormat="1" x14ac:dyDescent="0.2"/>
    <row r="11515" s="31" customFormat="1" x14ac:dyDescent="0.2"/>
    <row r="11516" s="31" customFormat="1" x14ac:dyDescent="0.2"/>
    <row r="11517" s="31" customFormat="1" x14ac:dyDescent="0.2"/>
    <row r="11518" s="31" customFormat="1" x14ac:dyDescent="0.2"/>
    <row r="11519" s="31" customFormat="1" x14ac:dyDescent="0.2"/>
    <row r="11520" s="31" customFormat="1" x14ac:dyDescent="0.2"/>
    <row r="11521" s="31" customFormat="1" x14ac:dyDescent="0.2"/>
    <row r="11522" s="31" customFormat="1" x14ac:dyDescent="0.2"/>
    <row r="11523" s="31" customFormat="1" x14ac:dyDescent="0.2"/>
    <row r="11524" s="31" customFormat="1" x14ac:dyDescent="0.2"/>
    <row r="11525" s="31" customFormat="1" x14ac:dyDescent="0.2"/>
    <row r="11526" s="31" customFormat="1" x14ac:dyDescent="0.2"/>
    <row r="11527" s="31" customFormat="1" x14ac:dyDescent="0.2"/>
    <row r="11528" s="31" customFormat="1" x14ac:dyDescent="0.2"/>
    <row r="11529" s="31" customFormat="1" x14ac:dyDescent="0.2"/>
    <row r="11530" s="31" customFormat="1" x14ac:dyDescent="0.2"/>
    <row r="11531" s="31" customFormat="1" x14ac:dyDescent="0.2"/>
    <row r="11532" s="31" customFormat="1" x14ac:dyDescent="0.2"/>
    <row r="11533" s="31" customFormat="1" x14ac:dyDescent="0.2"/>
    <row r="11534" s="31" customFormat="1" x14ac:dyDescent="0.2"/>
    <row r="11535" s="31" customFormat="1" x14ac:dyDescent="0.2"/>
    <row r="11536" s="31" customFormat="1" x14ac:dyDescent="0.2"/>
    <row r="11537" s="31" customFormat="1" x14ac:dyDescent="0.2"/>
    <row r="11538" s="31" customFormat="1" x14ac:dyDescent="0.2"/>
    <row r="11539" s="31" customFormat="1" x14ac:dyDescent="0.2"/>
    <row r="11540" s="31" customFormat="1" x14ac:dyDescent="0.2"/>
    <row r="11541" s="31" customFormat="1" x14ac:dyDescent="0.2"/>
    <row r="11542" s="31" customFormat="1" x14ac:dyDescent="0.2"/>
    <row r="11543" s="31" customFormat="1" x14ac:dyDescent="0.2"/>
    <row r="11544" s="31" customFormat="1" x14ac:dyDescent="0.2"/>
    <row r="11545" s="31" customFormat="1" x14ac:dyDescent="0.2"/>
    <row r="11546" s="31" customFormat="1" x14ac:dyDescent="0.2"/>
    <row r="11547" s="31" customFormat="1" x14ac:dyDescent="0.2"/>
    <row r="11548" s="31" customFormat="1" x14ac:dyDescent="0.2"/>
    <row r="11549" s="31" customFormat="1" x14ac:dyDescent="0.2"/>
    <row r="11550" s="31" customFormat="1" x14ac:dyDescent="0.2"/>
    <row r="11551" s="31" customFormat="1" x14ac:dyDescent="0.2"/>
    <row r="11552" s="31" customFormat="1" x14ac:dyDescent="0.2"/>
    <row r="11553" s="31" customFormat="1" x14ac:dyDescent="0.2"/>
    <row r="11554" s="31" customFormat="1" x14ac:dyDescent="0.2"/>
    <row r="11555" s="31" customFormat="1" x14ac:dyDescent="0.2"/>
    <row r="11556" s="31" customFormat="1" x14ac:dyDescent="0.2"/>
    <row r="11557" s="31" customFormat="1" x14ac:dyDescent="0.2"/>
    <row r="11558" s="31" customFormat="1" x14ac:dyDescent="0.2"/>
    <row r="11559" s="31" customFormat="1" x14ac:dyDescent="0.2"/>
    <row r="11560" s="31" customFormat="1" x14ac:dyDescent="0.2"/>
    <row r="11561" s="31" customFormat="1" x14ac:dyDescent="0.2"/>
    <row r="11562" s="31" customFormat="1" x14ac:dyDescent="0.2"/>
    <row r="11563" s="31" customFormat="1" x14ac:dyDescent="0.2"/>
    <row r="11564" s="31" customFormat="1" x14ac:dyDescent="0.2"/>
    <row r="11565" s="31" customFormat="1" x14ac:dyDescent="0.2"/>
    <row r="11566" s="31" customFormat="1" x14ac:dyDescent="0.2"/>
    <row r="11567" s="31" customFormat="1" x14ac:dyDescent="0.2"/>
    <row r="11568" s="31" customFormat="1" x14ac:dyDescent="0.2"/>
    <row r="11569" s="31" customFormat="1" x14ac:dyDescent="0.2"/>
    <row r="11570" s="31" customFormat="1" x14ac:dyDescent="0.2"/>
    <row r="11571" s="31" customFormat="1" x14ac:dyDescent="0.2"/>
    <row r="11572" s="31" customFormat="1" x14ac:dyDescent="0.2"/>
    <row r="11573" s="31" customFormat="1" x14ac:dyDescent="0.2"/>
    <row r="11574" s="31" customFormat="1" x14ac:dyDescent="0.2"/>
    <row r="11575" s="31" customFormat="1" x14ac:dyDescent="0.2"/>
    <row r="11576" s="31" customFormat="1" x14ac:dyDescent="0.2"/>
    <row r="11577" s="31" customFormat="1" x14ac:dyDescent="0.2"/>
    <row r="11578" s="31" customFormat="1" x14ac:dyDescent="0.2"/>
    <row r="11579" s="31" customFormat="1" x14ac:dyDescent="0.2"/>
    <row r="11580" s="31" customFormat="1" x14ac:dyDescent="0.2"/>
    <row r="11581" s="31" customFormat="1" x14ac:dyDescent="0.2"/>
    <row r="11582" s="31" customFormat="1" x14ac:dyDescent="0.2"/>
    <row r="11583" s="31" customFormat="1" x14ac:dyDescent="0.2"/>
    <row r="11584" s="31" customFormat="1" x14ac:dyDescent="0.2"/>
    <row r="11585" s="31" customFormat="1" x14ac:dyDescent="0.2"/>
    <row r="11586" s="31" customFormat="1" x14ac:dyDescent="0.2"/>
    <row r="11587" s="31" customFormat="1" x14ac:dyDescent="0.2"/>
    <row r="11588" s="31" customFormat="1" x14ac:dyDescent="0.2"/>
    <row r="11589" s="31" customFormat="1" x14ac:dyDescent="0.2"/>
    <row r="11590" s="31" customFormat="1" x14ac:dyDescent="0.2"/>
    <row r="11591" s="31" customFormat="1" x14ac:dyDescent="0.2"/>
    <row r="11592" s="31" customFormat="1" x14ac:dyDescent="0.2"/>
    <row r="11593" s="31" customFormat="1" x14ac:dyDescent="0.2"/>
    <row r="11594" s="31" customFormat="1" x14ac:dyDescent="0.2"/>
    <row r="11595" s="31" customFormat="1" x14ac:dyDescent="0.2"/>
    <row r="11596" s="31" customFormat="1" x14ac:dyDescent="0.2"/>
    <row r="11597" s="31" customFormat="1" x14ac:dyDescent="0.2"/>
    <row r="11598" s="31" customFormat="1" x14ac:dyDescent="0.2"/>
    <row r="11599" s="31" customFormat="1" x14ac:dyDescent="0.2"/>
    <row r="11600" s="31" customFormat="1" x14ac:dyDescent="0.2"/>
    <row r="11601" s="31" customFormat="1" x14ac:dyDescent="0.2"/>
    <row r="11602" s="31" customFormat="1" x14ac:dyDescent="0.2"/>
    <row r="11603" s="31" customFormat="1" x14ac:dyDescent="0.2"/>
    <row r="11604" s="31" customFormat="1" x14ac:dyDescent="0.2"/>
    <row r="11605" s="31" customFormat="1" x14ac:dyDescent="0.2"/>
    <row r="11606" s="31" customFormat="1" x14ac:dyDescent="0.2"/>
    <row r="11607" s="31" customFormat="1" x14ac:dyDescent="0.2"/>
    <row r="11608" s="31" customFormat="1" x14ac:dyDescent="0.2"/>
    <row r="11609" s="31" customFormat="1" x14ac:dyDescent="0.2"/>
    <row r="11610" s="31" customFormat="1" x14ac:dyDescent="0.2"/>
    <row r="11611" s="31" customFormat="1" x14ac:dyDescent="0.2"/>
    <row r="11612" s="31" customFormat="1" x14ac:dyDescent="0.2"/>
    <row r="11613" s="31" customFormat="1" x14ac:dyDescent="0.2"/>
    <row r="11614" s="31" customFormat="1" x14ac:dyDescent="0.2"/>
    <row r="11615" s="31" customFormat="1" x14ac:dyDescent="0.2"/>
    <row r="11616" s="31" customFormat="1" x14ac:dyDescent="0.2"/>
    <row r="11617" s="31" customFormat="1" x14ac:dyDescent="0.2"/>
    <row r="11618" s="31" customFormat="1" x14ac:dyDescent="0.2"/>
    <row r="11619" s="31" customFormat="1" x14ac:dyDescent="0.2"/>
    <row r="11620" s="31" customFormat="1" x14ac:dyDescent="0.2"/>
    <row r="11621" s="31" customFormat="1" x14ac:dyDescent="0.2"/>
    <row r="11622" s="31" customFormat="1" x14ac:dyDescent="0.2"/>
    <row r="11623" s="31" customFormat="1" x14ac:dyDescent="0.2"/>
    <row r="11624" s="31" customFormat="1" x14ac:dyDescent="0.2"/>
    <row r="11625" s="31" customFormat="1" x14ac:dyDescent="0.2"/>
    <row r="11626" s="31" customFormat="1" x14ac:dyDescent="0.2"/>
    <row r="11627" s="31" customFormat="1" x14ac:dyDescent="0.2"/>
    <row r="11628" s="31" customFormat="1" x14ac:dyDescent="0.2"/>
    <row r="11629" s="31" customFormat="1" x14ac:dyDescent="0.2"/>
    <row r="11630" s="31" customFormat="1" x14ac:dyDescent="0.2"/>
    <row r="11631" s="31" customFormat="1" x14ac:dyDescent="0.2"/>
    <row r="11632" s="31" customFormat="1" x14ac:dyDescent="0.2"/>
    <row r="11633" s="31" customFormat="1" x14ac:dyDescent="0.2"/>
    <row r="11634" s="31" customFormat="1" x14ac:dyDescent="0.2"/>
    <row r="11635" s="31" customFormat="1" x14ac:dyDescent="0.2"/>
    <row r="11636" s="31" customFormat="1" x14ac:dyDescent="0.2"/>
    <row r="11637" s="31" customFormat="1" x14ac:dyDescent="0.2"/>
    <row r="11638" s="31" customFormat="1" x14ac:dyDescent="0.2"/>
    <row r="11639" s="31" customFormat="1" x14ac:dyDescent="0.2"/>
    <row r="11640" s="31" customFormat="1" x14ac:dyDescent="0.2"/>
    <row r="11641" s="31" customFormat="1" x14ac:dyDescent="0.2"/>
    <row r="11642" s="31" customFormat="1" x14ac:dyDescent="0.2"/>
    <row r="11643" s="31" customFormat="1" x14ac:dyDescent="0.2"/>
    <row r="11644" s="31" customFormat="1" x14ac:dyDescent="0.2"/>
    <row r="11645" s="31" customFormat="1" x14ac:dyDescent="0.2"/>
    <row r="11646" s="31" customFormat="1" x14ac:dyDescent="0.2"/>
    <row r="11647" s="31" customFormat="1" x14ac:dyDescent="0.2"/>
    <row r="11648" s="31" customFormat="1" x14ac:dyDescent="0.2"/>
    <row r="11649" s="31" customFormat="1" x14ac:dyDescent="0.2"/>
    <row r="11650" s="31" customFormat="1" x14ac:dyDescent="0.2"/>
    <row r="11651" s="31" customFormat="1" x14ac:dyDescent="0.2"/>
    <row r="11652" s="31" customFormat="1" x14ac:dyDescent="0.2"/>
    <row r="11653" s="31" customFormat="1" x14ac:dyDescent="0.2"/>
    <row r="11654" s="31" customFormat="1" x14ac:dyDescent="0.2"/>
    <row r="11655" s="31" customFormat="1" x14ac:dyDescent="0.2"/>
    <row r="11656" s="31" customFormat="1" x14ac:dyDescent="0.2"/>
    <row r="11657" s="31" customFormat="1" x14ac:dyDescent="0.2"/>
    <row r="11658" s="31" customFormat="1" x14ac:dyDescent="0.2"/>
    <row r="11659" s="31" customFormat="1" x14ac:dyDescent="0.2"/>
    <row r="11660" s="31" customFormat="1" x14ac:dyDescent="0.2"/>
    <row r="11661" s="31" customFormat="1" x14ac:dyDescent="0.2"/>
    <row r="11662" s="31" customFormat="1" x14ac:dyDescent="0.2"/>
    <row r="11663" s="31" customFormat="1" x14ac:dyDescent="0.2"/>
    <row r="11664" s="31" customFormat="1" x14ac:dyDescent="0.2"/>
    <row r="11665" s="31" customFormat="1" x14ac:dyDescent="0.2"/>
    <row r="11666" s="31" customFormat="1" x14ac:dyDescent="0.2"/>
    <row r="11667" s="31" customFormat="1" x14ac:dyDescent="0.2"/>
    <row r="11668" s="31" customFormat="1" x14ac:dyDescent="0.2"/>
    <row r="11669" s="31" customFormat="1" x14ac:dyDescent="0.2"/>
    <row r="11670" s="31" customFormat="1" x14ac:dyDescent="0.2"/>
    <row r="11671" s="31" customFormat="1" x14ac:dyDescent="0.2"/>
    <row r="11672" s="31" customFormat="1" x14ac:dyDescent="0.2"/>
    <row r="11673" s="31" customFormat="1" x14ac:dyDescent="0.2"/>
    <row r="11674" s="31" customFormat="1" x14ac:dyDescent="0.2"/>
    <row r="11675" s="31" customFormat="1" x14ac:dyDescent="0.2"/>
    <row r="11676" s="31" customFormat="1" x14ac:dyDescent="0.2"/>
    <row r="11677" s="31" customFormat="1" x14ac:dyDescent="0.2"/>
    <row r="11678" s="31" customFormat="1" x14ac:dyDescent="0.2"/>
    <row r="11679" s="31" customFormat="1" x14ac:dyDescent="0.2"/>
    <row r="11680" s="31" customFormat="1" x14ac:dyDescent="0.2"/>
    <row r="11681" s="31" customFormat="1" x14ac:dyDescent="0.2"/>
    <row r="11682" s="31" customFormat="1" x14ac:dyDescent="0.2"/>
    <row r="11683" s="31" customFormat="1" x14ac:dyDescent="0.2"/>
    <row r="11684" s="31" customFormat="1" x14ac:dyDescent="0.2"/>
    <row r="11685" s="31" customFormat="1" x14ac:dyDescent="0.2"/>
    <row r="11686" s="31" customFormat="1" x14ac:dyDescent="0.2"/>
    <row r="11687" s="31" customFormat="1" x14ac:dyDescent="0.2"/>
    <row r="11688" s="31" customFormat="1" x14ac:dyDescent="0.2"/>
    <row r="11689" s="31" customFormat="1" x14ac:dyDescent="0.2"/>
    <row r="11690" s="31" customFormat="1" x14ac:dyDescent="0.2"/>
    <row r="11691" s="31" customFormat="1" x14ac:dyDescent="0.2"/>
    <row r="11692" s="31" customFormat="1" x14ac:dyDescent="0.2"/>
    <row r="11693" s="31" customFormat="1" x14ac:dyDescent="0.2"/>
    <row r="11694" s="31" customFormat="1" x14ac:dyDescent="0.2"/>
    <row r="11695" s="31" customFormat="1" x14ac:dyDescent="0.2"/>
    <row r="11696" s="31" customFormat="1" x14ac:dyDescent="0.2"/>
    <row r="11697" s="31" customFormat="1" x14ac:dyDescent="0.2"/>
    <row r="11698" s="31" customFormat="1" x14ac:dyDescent="0.2"/>
    <row r="11699" s="31" customFormat="1" x14ac:dyDescent="0.2"/>
    <row r="11700" s="31" customFormat="1" x14ac:dyDescent="0.2"/>
    <row r="11701" s="31" customFormat="1" x14ac:dyDescent="0.2"/>
    <row r="11702" s="31" customFormat="1" x14ac:dyDescent="0.2"/>
    <row r="11703" s="31" customFormat="1" x14ac:dyDescent="0.2"/>
    <row r="11704" s="31" customFormat="1" x14ac:dyDescent="0.2"/>
    <row r="11705" s="31" customFormat="1" x14ac:dyDescent="0.2"/>
    <row r="11706" s="31" customFormat="1" x14ac:dyDescent="0.2"/>
    <row r="11707" s="31" customFormat="1" x14ac:dyDescent="0.2"/>
    <row r="11708" s="31" customFormat="1" x14ac:dyDescent="0.2"/>
    <row r="11709" s="31" customFormat="1" x14ac:dyDescent="0.2"/>
    <row r="11710" s="31" customFormat="1" x14ac:dyDescent="0.2"/>
    <row r="11711" s="31" customFormat="1" x14ac:dyDescent="0.2"/>
    <row r="11712" s="31" customFormat="1" x14ac:dyDescent="0.2"/>
    <row r="11713" s="31" customFormat="1" x14ac:dyDescent="0.2"/>
    <row r="11714" s="31" customFormat="1" x14ac:dyDescent="0.2"/>
    <row r="11715" s="31" customFormat="1" x14ac:dyDescent="0.2"/>
    <row r="11716" s="31" customFormat="1" x14ac:dyDescent="0.2"/>
    <row r="11717" s="31" customFormat="1" x14ac:dyDescent="0.2"/>
    <row r="11718" s="31" customFormat="1" x14ac:dyDescent="0.2"/>
    <row r="11719" s="31" customFormat="1" x14ac:dyDescent="0.2"/>
    <row r="11720" s="31" customFormat="1" x14ac:dyDescent="0.2"/>
    <row r="11721" s="31" customFormat="1" x14ac:dyDescent="0.2"/>
    <row r="11722" s="31" customFormat="1" x14ac:dyDescent="0.2"/>
    <row r="11723" s="31" customFormat="1" x14ac:dyDescent="0.2"/>
    <row r="11724" s="31" customFormat="1" x14ac:dyDescent="0.2"/>
    <row r="11725" s="31" customFormat="1" x14ac:dyDescent="0.2"/>
    <row r="11726" s="31" customFormat="1" x14ac:dyDescent="0.2"/>
    <row r="11727" s="31" customFormat="1" x14ac:dyDescent="0.2"/>
    <row r="11728" s="31" customFormat="1" x14ac:dyDescent="0.2"/>
    <row r="11729" s="31" customFormat="1" x14ac:dyDescent="0.2"/>
    <row r="11730" s="31" customFormat="1" x14ac:dyDescent="0.2"/>
    <row r="11731" s="31" customFormat="1" x14ac:dyDescent="0.2"/>
    <row r="11732" s="31" customFormat="1" x14ac:dyDescent="0.2"/>
    <row r="11733" s="31" customFormat="1" x14ac:dyDescent="0.2"/>
    <row r="11734" s="31" customFormat="1" x14ac:dyDescent="0.2"/>
    <row r="11735" s="31" customFormat="1" x14ac:dyDescent="0.2"/>
    <row r="11736" s="31" customFormat="1" x14ac:dyDescent="0.2"/>
    <row r="11737" s="31" customFormat="1" x14ac:dyDescent="0.2"/>
    <row r="11738" s="31" customFormat="1" x14ac:dyDescent="0.2"/>
    <row r="11739" s="31" customFormat="1" x14ac:dyDescent="0.2"/>
    <row r="11740" s="31" customFormat="1" x14ac:dyDescent="0.2"/>
    <row r="11741" s="31" customFormat="1" x14ac:dyDescent="0.2"/>
    <row r="11742" s="31" customFormat="1" x14ac:dyDescent="0.2"/>
    <row r="11743" s="31" customFormat="1" x14ac:dyDescent="0.2"/>
    <row r="11744" s="31" customFormat="1" x14ac:dyDescent="0.2"/>
    <row r="11745" s="31" customFormat="1" x14ac:dyDescent="0.2"/>
    <row r="11746" s="31" customFormat="1" x14ac:dyDescent="0.2"/>
    <row r="11747" s="31" customFormat="1" x14ac:dyDescent="0.2"/>
    <row r="11748" s="31" customFormat="1" x14ac:dyDescent="0.2"/>
    <row r="11749" s="31" customFormat="1" x14ac:dyDescent="0.2"/>
    <row r="11750" s="31" customFormat="1" x14ac:dyDescent="0.2"/>
    <row r="11751" s="31" customFormat="1" x14ac:dyDescent="0.2"/>
    <row r="11752" s="31" customFormat="1" x14ac:dyDescent="0.2"/>
    <row r="11753" s="31" customFormat="1" x14ac:dyDescent="0.2"/>
    <row r="11754" s="31" customFormat="1" x14ac:dyDescent="0.2"/>
    <row r="11755" s="31" customFormat="1" x14ac:dyDescent="0.2"/>
    <row r="11756" s="31" customFormat="1" x14ac:dyDescent="0.2"/>
    <row r="11757" s="31" customFormat="1" x14ac:dyDescent="0.2"/>
    <row r="11758" s="31" customFormat="1" x14ac:dyDescent="0.2"/>
    <row r="11759" s="31" customFormat="1" x14ac:dyDescent="0.2"/>
    <row r="11760" s="31" customFormat="1" x14ac:dyDescent="0.2"/>
    <row r="11761" s="31" customFormat="1" x14ac:dyDescent="0.2"/>
    <row r="11762" s="31" customFormat="1" x14ac:dyDescent="0.2"/>
    <row r="11763" s="31" customFormat="1" x14ac:dyDescent="0.2"/>
    <row r="11764" s="31" customFormat="1" x14ac:dyDescent="0.2"/>
    <row r="11765" s="31" customFormat="1" x14ac:dyDescent="0.2"/>
    <row r="11766" s="31" customFormat="1" x14ac:dyDescent="0.2"/>
    <row r="11767" s="31" customFormat="1" x14ac:dyDescent="0.2"/>
    <row r="11768" s="31" customFormat="1" x14ac:dyDescent="0.2"/>
    <row r="11769" s="31" customFormat="1" x14ac:dyDescent="0.2"/>
    <row r="11770" s="31" customFormat="1" x14ac:dyDescent="0.2"/>
    <row r="11771" s="31" customFormat="1" x14ac:dyDescent="0.2"/>
    <row r="11772" s="31" customFormat="1" x14ac:dyDescent="0.2"/>
    <row r="11773" s="31" customFormat="1" x14ac:dyDescent="0.2"/>
    <row r="11774" s="31" customFormat="1" x14ac:dyDescent="0.2"/>
    <row r="11775" s="31" customFormat="1" x14ac:dyDescent="0.2"/>
    <row r="11776" s="31" customFormat="1" x14ac:dyDescent="0.2"/>
    <row r="11777" s="31" customFormat="1" x14ac:dyDescent="0.2"/>
    <row r="11778" s="31" customFormat="1" x14ac:dyDescent="0.2"/>
    <row r="11779" s="31" customFormat="1" x14ac:dyDescent="0.2"/>
    <row r="11780" s="31" customFormat="1" x14ac:dyDescent="0.2"/>
    <row r="11781" s="31" customFormat="1" x14ac:dyDescent="0.2"/>
    <row r="11782" s="31" customFormat="1" x14ac:dyDescent="0.2"/>
    <row r="11783" s="31" customFormat="1" x14ac:dyDescent="0.2"/>
    <row r="11784" s="31" customFormat="1" x14ac:dyDescent="0.2"/>
    <row r="11785" s="31" customFormat="1" x14ac:dyDescent="0.2"/>
    <row r="11786" s="31" customFormat="1" x14ac:dyDescent="0.2"/>
    <row r="11787" s="31" customFormat="1" x14ac:dyDescent="0.2"/>
    <row r="11788" s="31" customFormat="1" x14ac:dyDescent="0.2"/>
    <row r="11789" s="31" customFormat="1" x14ac:dyDescent="0.2"/>
    <row r="11790" s="31" customFormat="1" x14ac:dyDescent="0.2"/>
    <row r="11791" s="31" customFormat="1" x14ac:dyDescent="0.2"/>
    <row r="11792" s="31" customFormat="1" x14ac:dyDescent="0.2"/>
    <row r="11793" s="31" customFormat="1" x14ac:dyDescent="0.2"/>
    <row r="11794" s="31" customFormat="1" x14ac:dyDescent="0.2"/>
    <row r="11795" s="31" customFormat="1" x14ac:dyDescent="0.2"/>
    <row r="11796" s="31" customFormat="1" x14ac:dyDescent="0.2"/>
    <row r="11797" s="31" customFormat="1" x14ac:dyDescent="0.2"/>
    <row r="11798" s="31" customFormat="1" x14ac:dyDescent="0.2"/>
    <row r="11799" s="31" customFormat="1" x14ac:dyDescent="0.2"/>
    <row r="11800" s="31" customFormat="1" x14ac:dyDescent="0.2"/>
    <row r="11801" s="31" customFormat="1" x14ac:dyDescent="0.2"/>
    <row r="11802" s="31" customFormat="1" x14ac:dyDescent="0.2"/>
    <row r="11803" s="31" customFormat="1" x14ac:dyDescent="0.2"/>
    <row r="11804" s="31" customFormat="1" x14ac:dyDescent="0.2"/>
    <row r="11805" s="31" customFormat="1" x14ac:dyDescent="0.2"/>
    <row r="11806" s="31" customFormat="1" x14ac:dyDescent="0.2"/>
    <row r="11807" s="31" customFormat="1" x14ac:dyDescent="0.2"/>
    <row r="11808" s="31" customFormat="1" x14ac:dyDescent="0.2"/>
    <row r="11809" s="31" customFormat="1" x14ac:dyDescent="0.2"/>
    <row r="11810" s="31" customFormat="1" x14ac:dyDescent="0.2"/>
    <row r="11811" s="31" customFormat="1" x14ac:dyDescent="0.2"/>
    <row r="11812" s="31" customFormat="1" x14ac:dyDescent="0.2"/>
    <row r="11813" s="31" customFormat="1" x14ac:dyDescent="0.2"/>
    <row r="11814" s="31" customFormat="1" x14ac:dyDescent="0.2"/>
    <row r="11815" s="31" customFormat="1" x14ac:dyDescent="0.2"/>
    <row r="11816" s="31" customFormat="1" x14ac:dyDescent="0.2"/>
    <row r="11817" s="31" customFormat="1" x14ac:dyDescent="0.2"/>
    <row r="11818" s="31" customFormat="1" x14ac:dyDescent="0.2"/>
    <row r="11819" s="31" customFormat="1" x14ac:dyDescent="0.2"/>
    <row r="11820" s="31" customFormat="1" x14ac:dyDescent="0.2"/>
    <row r="11821" s="31" customFormat="1" x14ac:dyDescent="0.2"/>
    <row r="11822" s="31" customFormat="1" x14ac:dyDescent="0.2"/>
    <row r="11823" s="31" customFormat="1" x14ac:dyDescent="0.2"/>
    <row r="11824" s="31" customFormat="1" x14ac:dyDescent="0.2"/>
    <row r="11825" s="31" customFormat="1" x14ac:dyDescent="0.2"/>
    <row r="11826" s="31" customFormat="1" x14ac:dyDescent="0.2"/>
    <row r="11827" s="31" customFormat="1" x14ac:dyDescent="0.2"/>
    <row r="11828" s="31" customFormat="1" x14ac:dyDescent="0.2"/>
    <row r="11829" s="31" customFormat="1" x14ac:dyDescent="0.2"/>
    <row r="11830" s="31" customFormat="1" x14ac:dyDescent="0.2"/>
    <row r="11831" s="31" customFormat="1" x14ac:dyDescent="0.2"/>
    <row r="11832" s="31" customFormat="1" x14ac:dyDescent="0.2"/>
    <row r="11833" s="31" customFormat="1" x14ac:dyDescent="0.2"/>
    <row r="11834" s="31" customFormat="1" x14ac:dyDescent="0.2"/>
    <row r="11835" s="31" customFormat="1" x14ac:dyDescent="0.2"/>
    <row r="11836" s="31" customFormat="1" x14ac:dyDescent="0.2"/>
    <row r="11837" s="31" customFormat="1" x14ac:dyDescent="0.2"/>
    <row r="11838" s="31" customFormat="1" x14ac:dyDescent="0.2"/>
    <row r="11839" s="31" customFormat="1" x14ac:dyDescent="0.2"/>
    <row r="11840" s="31" customFormat="1" x14ac:dyDescent="0.2"/>
    <row r="11841" s="31" customFormat="1" x14ac:dyDescent="0.2"/>
    <row r="11842" s="31" customFormat="1" x14ac:dyDescent="0.2"/>
    <row r="11843" s="31" customFormat="1" x14ac:dyDescent="0.2"/>
    <row r="11844" s="31" customFormat="1" x14ac:dyDescent="0.2"/>
    <row r="11845" s="31" customFormat="1" x14ac:dyDescent="0.2"/>
    <row r="11846" s="31" customFormat="1" x14ac:dyDescent="0.2"/>
    <row r="11847" s="31" customFormat="1" x14ac:dyDescent="0.2"/>
    <row r="11848" s="31" customFormat="1" x14ac:dyDescent="0.2"/>
    <row r="11849" s="31" customFormat="1" x14ac:dyDescent="0.2"/>
    <row r="11850" s="31" customFormat="1" x14ac:dyDescent="0.2"/>
    <row r="11851" s="31" customFormat="1" x14ac:dyDescent="0.2"/>
    <row r="11852" s="31" customFormat="1" x14ac:dyDescent="0.2"/>
    <row r="11853" s="31" customFormat="1" x14ac:dyDescent="0.2"/>
    <row r="11854" s="31" customFormat="1" x14ac:dyDescent="0.2"/>
    <row r="11855" s="31" customFormat="1" x14ac:dyDescent="0.2"/>
    <row r="11856" s="31" customFormat="1" x14ac:dyDescent="0.2"/>
    <row r="11857" s="31" customFormat="1" x14ac:dyDescent="0.2"/>
    <row r="11858" s="31" customFormat="1" x14ac:dyDescent="0.2"/>
    <row r="11859" s="31" customFormat="1" x14ac:dyDescent="0.2"/>
    <row r="11860" s="31" customFormat="1" x14ac:dyDescent="0.2"/>
    <row r="11861" s="31" customFormat="1" x14ac:dyDescent="0.2"/>
    <row r="11862" s="31" customFormat="1" x14ac:dyDescent="0.2"/>
    <row r="11863" s="31" customFormat="1" x14ac:dyDescent="0.2"/>
    <row r="11864" s="31" customFormat="1" x14ac:dyDescent="0.2"/>
    <row r="11865" s="31" customFormat="1" x14ac:dyDescent="0.2"/>
    <row r="11866" s="31" customFormat="1" x14ac:dyDescent="0.2"/>
    <row r="11867" s="31" customFormat="1" x14ac:dyDescent="0.2"/>
    <row r="11868" s="31" customFormat="1" x14ac:dyDescent="0.2"/>
    <row r="11869" s="31" customFormat="1" x14ac:dyDescent="0.2"/>
    <row r="11870" s="31" customFormat="1" x14ac:dyDescent="0.2"/>
    <row r="11871" s="31" customFormat="1" x14ac:dyDescent="0.2"/>
    <row r="11872" s="31" customFormat="1" x14ac:dyDescent="0.2"/>
    <row r="11873" s="31" customFormat="1" x14ac:dyDescent="0.2"/>
    <row r="11874" s="31" customFormat="1" x14ac:dyDescent="0.2"/>
    <row r="11875" s="31" customFormat="1" x14ac:dyDescent="0.2"/>
    <row r="11876" s="31" customFormat="1" x14ac:dyDescent="0.2"/>
    <row r="11877" s="31" customFormat="1" x14ac:dyDescent="0.2"/>
    <row r="11878" s="31" customFormat="1" x14ac:dyDescent="0.2"/>
    <row r="11879" s="31" customFormat="1" x14ac:dyDescent="0.2"/>
    <row r="11880" s="31" customFormat="1" x14ac:dyDescent="0.2"/>
    <row r="11881" s="31" customFormat="1" x14ac:dyDescent="0.2"/>
    <row r="11882" s="31" customFormat="1" x14ac:dyDescent="0.2"/>
    <row r="11883" s="31" customFormat="1" x14ac:dyDescent="0.2"/>
    <row r="11884" s="31" customFormat="1" x14ac:dyDescent="0.2"/>
    <row r="11885" s="31" customFormat="1" x14ac:dyDescent="0.2"/>
    <row r="11886" s="31" customFormat="1" x14ac:dyDescent="0.2"/>
    <row r="11887" s="31" customFormat="1" x14ac:dyDescent="0.2"/>
    <row r="11888" s="31" customFormat="1" x14ac:dyDescent="0.2"/>
    <row r="11889" s="31" customFormat="1" x14ac:dyDescent="0.2"/>
    <row r="11890" s="31" customFormat="1" x14ac:dyDescent="0.2"/>
    <row r="11891" s="31" customFormat="1" x14ac:dyDescent="0.2"/>
    <row r="11892" s="31" customFormat="1" x14ac:dyDescent="0.2"/>
    <row r="11893" s="31" customFormat="1" x14ac:dyDescent="0.2"/>
    <row r="11894" s="31" customFormat="1" x14ac:dyDescent="0.2"/>
    <row r="11895" s="31" customFormat="1" x14ac:dyDescent="0.2"/>
    <row r="11896" s="31" customFormat="1" x14ac:dyDescent="0.2"/>
    <row r="11897" s="31" customFormat="1" x14ac:dyDescent="0.2"/>
    <row r="11898" s="31" customFormat="1" x14ac:dyDescent="0.2"/>
    <row r="11899" s="31" customFormat="1" x14ac:dyDescent="0.2"/>
    <row r="11900" s="31" customFormat="1" x14ac:dyDescent="0.2"/>
    <row r="11901" s="31" customFormat="1" x14ac:dyDescent="0.2"/>
    <row r="11902" s="31" customFormat="1" x14ac:dyDescent="0.2"/>
    <row r="11903" s="31" customFormat="1" x14ac:dyDescent="0.2"/>
    <row r="11904" s="31" customFormat="1" x14ac:dyDescent="0.2"/>
    <row r="11905" s="31" customFormat="1" x14ac:dyDescent="0.2"/>
    <row r="11906" s="31" customFormat="1" x14ac:dyDescent="0.2"/>
    <row r="11907" s="31" customFormat="1" x14ac:dyDescent="0.2"/>
    <row r="11908" s="31" customFormat="1" x14ac:dyDescent="0.2"/>
    <row r="11909" s="31" customFormat="1" x14ac:dyDescent="0.2"/>
    <row r="11910" s="31" customFormat="1" x14ac:dyDescent="0.2"/>
    <row r="11911" s="31" customFormat="1" x14ac:dyDescent="0.2"/>
    <row r="11912" s="31" customFormat="1" x14ac:dyDescent="0.2"/>
    <row r="11913" s="31" customFormat="1" x14ac:dyDescent="0.2"/>
    <row r="11914" s="31" customFormat="1" x14ac:dyDescent="0.2"/>
    <row r="11915" s="31" customFormat="1" x14ac:dyDescent="0.2"/>
    <row r="11916" s="31" customFormat="1" x14ac:dyDescent="0.2"/>
    <row r="11917" s="31" customFormat="1" x14ac:dyDescent="0.2"/>
    <row r="11918" s="31" customFormat="1" x14ac:dyDescent="0.2"/>
    <row r="11919" s="31" customFormat="1" x14ac:dyDescent="0.2"/>
    <row r="11920" s="31" customFormat="1" x14ac:dyDescent="0.2"/>
    <row r="11921" s="31" customFormat="1" x14ac:dyDescent="0.2"/>
    <row r="11922" s="31" customFormat="1" x14ac:dyDescent="0.2"/>
    <row r="11923" s="31" customFormat="1" x14ac:dyDescent="0.2"/>
    <row r="11924" s="31" customFormat="1" x14ac:dyDescent="0.2"/>
    <row r="11925" s="31" customFormat="1" x14ac:dyDescent="0.2"/>
    <row r="11926" s="31" customFormat="1" x14ac:dyDescent="0.2"/>
    <row r="11927" s="31" customFormat="1" x14ac:dyDescent="0.2"/>
    <row r="11928" s="31" customFormat="1" x14ac:dyDescent="0.2"/>
    <row r="11929" s="31" customFormat="1" x14ac:dyDescent="0.2"/>
    <row r="11930" s="31" customFormat="1" x14ac:dyDescent="0.2"/>
    <row r="11931" s="31" customFormat="1" x14ac:dyDescent="0.2"/>
    <row r="11932" s="31" customFormat="1" x14ac:dyDescent="0.2"/>
    <row r="11933" s="31" customFormat="1" x14ac:dyDescent="0.2"/>
    <row r="11934" s="31" customFormat="1" x14ac:dyDescent="0.2"/>
    <row r="11935" s="31" customFormat="1" x14ac:dyDescent="0.2"/>
    <row r="11936" s="31" customFormat="1" x14ac:dyDescent="0.2"/>
    <row r="11937" s="31" customFormat="1" x14ac:dyDescent="0.2"/>
    <row r="11938" s="31" customFormat="1" x14ac:dyDescent="0.2"/>
    <row r="11939" s="31" customFormat="1" x14ac:dyDescent="0.2"/>
    <row r="11940" s="31" customFormat="1" x14ac:dyDescent="0.2"/>
    <row r="11941" s="31" customFormat="1" x14ac:dyDescent="0.2"/>
    <row r="11942" s="31" customFormat="1" x14ac:dyDescent="0.2"/>
    <row r="11943" s="31" customFormat="1" x14ac:dyDescent="0.2"/>
    <row r="11944" s="31" customFormat="1" x14ac:dyDescent="0.2"/>
    <row r="11945" s="31" customFormat="1" x14ac:dyDescent="0.2"/>
    <row r="11946" s="31" customFormat="1" x14ac:dyDescent="0.2"/>
    <row r="11947" s="31" customFormat="1" x14ac:dyDescent="0.2"/>
    <row r="11948" s="31" customFormat="1" x14ac:dyDescent="0.2"/>
    <row r="11949" s="31" customFormat="1" x14ac:dyDescent="0.2"/>
    <row r="11950" s="31" customFormat="1" x14ac:dyDescent="0.2"/>
    <row r="11951" s="31" customFormat="1" x14ac:dyDescent="0.2"/>
    <row r="11952" s="31" customFormat="1" x14ac:dyDescent="0.2"/>
    <row r="11953" s="31" customFormat="1" x14ac:dyDescent="0.2"/>
    <row r="11954" s="31" customFormat="1" x14ac:dyDescent="0.2"/>
    <row r="11955" s="31" customFormat="1" x14ac:dyDescent="0.2"/>
    <row r="11956" s="31" customFormat="1" x14ac:dyDescent="0.2"/>
    <row r="11957" s="31" customFormat="1" x14ac:dyDescent="0.2"/>
    <row r="11958" s="31" customFormat="1" x14ac:dyDescent="0.2"/>
    <row r="11959" s="31" customFormat="1" x14ac:dyDescent="0.2"/>
    <row r="11960" s="31" customFormat="1" x14ac:dyDescent="0.2"/>
    <row r="11961" s="31" customFormat="1" x14ac:dyDescent="0.2"/>
    <row r="11962" s="31" customFormat="1" x14ac:dyDescent="0.2"/>
    <row r="11963" s="31" customFormat="1" x14ac:dyDescent="0.2"/>
    <row r="11964" s="31" customFormat="1" x14ac:dyDescent="0.2"/>
    <row r="11965" s="31" customFormat="1" x14ac:dyDescent="0.2"/>
    <row r="11966" s="31" customFormat="1" x14ac:dyDescent="0.2"/>
    <row r="11967" s="31" customFormat="1" x14ac:dyDescent="0.2"/>
    <row r="11968" s="31" customFormat="1" x14ac:dyDescent="0.2"/>
    <row r="11969" s="31" customFormat="1" x14ac:dyDescent="0.2"/>
    <row r="11970" s="31" customFormat="1" x14ac:dyDescent="0.2"/>
    <row r="11971" s="31" customFormat="1" x14ac:dyDescent="0.2"/>
    <row r="11972" s="31" customFormat="1" x14ac:dyDescent="0.2"/>
    <row r="11973" s="31" customFormat="1" x14ac:dyDescent="0.2"/>
    <row r="11974" s="31" customFormat="1" x14ac:dyDescent="0.2"/>
    <row r="11975" s="31" customFormat="1" x14ac:dyDescent="0.2"/>
    <row r="11976" s="31" customFormat="1" x14ac:dyDescent="0.2"/>
    <row r="11977" s="31" customFormat="1" x14ac:dyDescent="0.2"/>
    <row r="11978" s="31" customFormat="1" x14ac:dyDescent="0.2"/>
    <row r="11979" s="31" customFormat="1" x14ac:dyDescent="0.2"/>
    <row r="11980" s="31" customFormat="1" x14ac:dyDescent="0.2"/>
    <row r="11981" s="31" customFormat="1" x14ac:dyDescent="0.2"/>
    <row r="11982" s="31" customFormat="1" x14ac:dyDescent="0.2"/>
    <row r="11983" s="31" customFormat="1" x14ac:dyDescent="0.2"/>
    <row r="11984" s="31" customFormat="1" x14ac:dyDescent="0.2"/>
    <row r="11985" s="31" customFormat="1" x14ac:dyDescent="0.2"/>
    <row r="11986" s="31" customFormat="1" x14ac:dyDescent="0.2"/>
    <row r="11987" s="31" customFormat="1" x14ac:dyDescent="0.2"/>
    <row r="11988" s="31" customFormat="1" x14ac:dyDescent="0.2"/>
    <row r="11989" s="31" customFormat="1" x14ac:dyDescent="0.2"/>
    <row r="11990" s="31" customFormat="1" x14ac:dyDescent="0.2"/>
    <row r="11991" s="31" customFormat="1" x14ac:dyDescent="0.2"/>
    <row r="11992" s="31" customFormat="1" x14ac:dyDescent="0.2"/>
    <row r="11993" s="31" customFormat="1" x14ac:dyDescent="0.2"/>
    <row r="11994" s="31" customFormat="1" x14ac:dyDescent="0.2"/>
    <row r="11995" s="31" customFormat="1" x14ac:dyDescent="0.2"/>
    <row r="11996" s="31" customFormat="1" x14ac:dyDescent="0.2"/>
    <row r="11997" s="31" customFormat="1" x14ac:dyDescent="0.2"/>
    <row r="11998" s="31" customFormat="1" x14ac:dyDescent="0.2"/>
    <row r="11999" s="31" customFormat="1" x14ac:dyDescent="0.2"/>
    <row r="12000" s="31" customFormat="1" x14ac:dyDescent="0.2"/>
    <row r="12001" s="31" customFormat="1" x14ac:dyDescent="0.2"/>
    <row r="12002" s="31" customFormat="1" x14ac:dyDescent="0.2"/>
    <row r="12003" s="31" customFormat="1" x14ac:dyDescent="0.2"/>
    <row r="12004" s="31" customFormat="1" x14ac:dyDescent="0.2"/>
    <row r="12005" s="31" customFormat="1" x14ac:dyDescent="0.2"/>
    <row r="12006" s="31" customFormat="1" x14ac:dyDescent="0.2"/>
    <row r="12007" s="31" customFormat="1" x14ac:dyDescent="0.2"/>
    <row r="12008" s="31" customFormat="1" x14ac:dyDescent="0.2"/>
    <row r="12009" s="31" customFormat="1" x14ac:dyDescent="0.2"/>
    <row r="12010" s="31" customFormat="1" x14ac:dyDescent="0.2"/>
    <row r="12011" s="31" customFormat="1" x14ac:dyDescent="0.2"/>
    <row r="12012" s="31" customFormat="1" x14ac:dyDescent="0.2"/>
    <row r="12013" s="31" customFormat="1" x14ac:dyDescent="0.2"/>
    <row r="12014" s="31" customFormat="1" x14ac:dyDescent="0.2"/>
    <row r="12015" s="31" customFormat="1" x14ac:dyDescent="0.2"/>
    <row r="12016" s="31" customFormat="1" x14ac:dyDescent="0.2"/>
    <row r="12017" s="31" customFormat="1" x14ac:dyDescent="0.2"/>
    <row r="12018" s="31" customFormat="1" x14ac:dyDescent="0.2"/>
    <row r="12019" s="31" customFormat="1" x14ac:dyDescent="0.2"/>
    <row r="12020" s="31" customFormat="1" x14ac:dyDescent="0.2"/>
    <row r="12021" s="31" customFormat="1" x14ac:dyDescent="0.2"/>
    <row r="12022" s="31" customFormat="1" x14ac:dyDescent="0.2"/>
    <row r="12023" s="31" customFormat="1" x14ac:dyDescent="0.2"/>
    <row r="12024" s="31" customFormat="1" x14ac:dyDescent="0.2"/>
    <row r="12025" s="31" customFormat="1" x14ac:dyDescent="0.2"/>
    <row r="12026" s="31" customFormat="1" x14ac:dyDescent="0.2"/>
    <row r="12027" s="31" customFormat="1" x14ac:dyDescent="0.2"/>
    <row r="12028" s="31" customFormat="1" x14ac:dyDescent="0.2"/>
    <row r="12029" s="31" customFormat="1" x14ac:dyDescent="0.2"/>
    <row r="12030" s="31" customFormat="1" x14ac:dyDescent="0.2"/>
    <row r="12031" s="31" customFormat="1" x14ac:dyDescent="0.2"/>
    <row r="12032" s="31" customFormat="1" x14ac:dyDescent="0.2"/>
    <row r="12033" s="31" customFormat="1" x14ac:dyDescent="0.2"/>
    <row r="12034" s="31" customFormat="1" x14ac:dyDescent="0.2"/>
    <row r="12035" s="31" customFormat="1" x14ac:dyDescent="0.2"/>
    <row r="12036" s="31" customFormat="1" x14ac:dyDescent="0.2"/>
    <row r="12037" s="31" customFormat="1" x14ac:dyDescent="0.2"/>
    <row r="12038" s="31" customFormat="1" x14ac:dyDescent="0.2"/>
    <row r="12039" s="31" customFormat="1" x14ac:dyDescent="0.2"/>
    <row r="12040" s="31" customFormat="1" x14ac:dyDescent="0.2"/>
    <row r="12041" s="31" customFormat="1" x14ac:dyDescent="0.2"/>
    <row r="12042" s="31" customFormat="1" x14ac:dyDescent="0.2"/>
    <row r="12043" s="31" customFormat="1" x14ac:dyDescent="0.2"/>
    <row r="12044" s="31" customFormat="1" x14ac:dyDescent="0.2"/>
    <row r="12045" s="31" customFormat="1" x14ac:dyDescent="0.2"/>
    <row r="12046" s="31" customFormat="1" x14ac:dyDescent="0.2"/>
    <row r="12047" s="31" customFormat="1" x14ac:dyDescent="0.2"/>
    <row r="12048" s="31" customFormat="1" x14ac:dyDescent="0.2"/>
    <row r="12049" s="31" customFormat="1" x14ac:dyDescent="0.2"/>
    <row r="12050" s="31" customFormat="1" x14ac:dyDescent="0.2"/>
    <row r="12051" s="31" customFormat="1" x14ac:dyDescent="0.2"/>
    <row r="12052" s="31" customFormat="1" x14ac:dyDescent="0.2"/>
    <row r="12053" s="31" customFormat="1" x14ac:dyDescent="0.2"/>
    <row r="12054" s="31" customFormat="1" x14ac:dyDescent="0.2"/>
    <row r="12055" s="31" customFormat="1" x14ac:dyDescent="0.2"/>
    <row r="12056" s="31" customFormat="1" x14ac:dyDescent="0.2"/>
    <row r="12057" s="31" customFormat="1" x14ac:dyDescent="0.2"/>
    <row r="12058" s="31" customFormat="1" x14ac:dyDescent="0.2"/>
    <row r="12059" s="31" customFormat="1" x14ac:dyDescent="0.2"/>
    <row r="12060" s="31" customFormat="1" x14ac:dyDescent="0.2"/>
    <row r="12061" s="31" customFormat="1" x14ac:dyDescent="0.2"/>
    <row r="12062" s="31" customFormat="1" x14ac:dyDescent="0.2"/>
    <row r="12063" s="31" customFormat="1" x14ac:dyDescent="0.2"/>
    <row r="12064" s="31" customFormat="1" x14ac:dyDescent="0.2"/>
    <row r="12065" s="31" customFormat="1" x14ac:dyDescent="0.2"/>
    <row r="12066" s="31" customFormat="1" x14ac:dyDescent="0.2"/>
    <row r="12067" s="31" customFormat="1" x14ac:dyDescent="0.2"/>
    <row r="12068" s="31" customFormat="1" x14ac:dyDescent="0.2"/>
    <row r="12069" s="31" customFormat="1" x14ac:dyDescent="0.2"/>
    <row r="12070" s="31" customFormat="1" x14ac:dyDescent="0.2"/>
    <row r="12071" s="31" customFormat="1" x14ac:dyDescent="0.2"/>
    <row r="12072" s="31" customFormat="1" x14ac:dyDescent="0.2"/>
    <row r="12073" s="31" customFormat="1" x14ac:dyDescent="0.2"/>
    <row r="12074" s="31" customFormat="1" x14ac:dyDescent="0.2"/>
    <row r="12075" s="31" customFormat="1" x14ac:dyDescent="0.2"/>
    <row r="12076" s="31" customFormat="1" x14ac:dyDescent="0.2"/>
    <row r="12077" s="31" customFormat="1" x14ac:dyDescent="0.2"/>
    <row r="12078" s="31" customFormat="1" x14ac:dyDescent="0.2"/>
    <row r="12079" s="31" customFormat="1" x14ac:dyDescent="0.2"/>
    <row r="12080" s="31" customFormat="1" x14ac:dyDescent="0.2"/>
    <row r="12081" s="31" customFormat="1" x14ac:dyDescent="0.2"/>
    <row r="12082" s="31" customFormat="1" x14ac:dyDescent="0.2"/>
    <row r="12083" s="31" customFormat="1" x14ac:dyDescent="0.2"/>
    <row r="12084" s="31" customFormat="1" x14ac:dyDescent="0.2"/>
    <row r="12085" s="31" customFormat="1" x14ac:dyDescent="0.2"/>
    <row r="12086" s="31" customFormat="1" x14ac:dyDescent="0.2"/>
    <row r="12087" s="31" customFormat="1" x14ac:dyDescent="0.2"/>
    <row r="12088" s="31" customFormat="1" x14ac:dyDescent="0.2"/>
    <row r="12089" s="31" customFormat="1" x14ac:dyDescent="0.2"/>
    <row r="12090" s="31" customFormat="1" x14ac:dyDescent="0.2"/>
    <row r="12091" s="31" customFormat="1" x14ac:dyDescent="0.2"/>
    <row r="12092" s="31" customFormat="1" x14ac:dyDescent="0.2"/>
    <row r="12093" s="31" customFormat="1" x14ac:dyDescent="0.2"/>
    <row r="12094" s="31" customFormat="1" x14ac:dyDescent="0.2"/>
    <row r="12095" s="31" customFormat="1" x14ac:dyDescent="0.2"/>
    <row r="12096" s="31" customFormat="1" x14ac:dyDescent="0.2"/>
    <row r="12097" s="31" customFormat="1" x14ac:dyDescent="0.2"/>
    <row r="12098" s="31" customFormat="1" x14ac:dyDescent="0.2"/>
    <row r="12099" s="31" customFormat="1" x14ac:dyDescent="0.2"/>
    <row r="12100" s="31" customFormat="1" x14ac:dyDescent="0.2"/>
    <row r="12101" s="31" customFormat="1" x14ac:dyDescent="0.2"/>
    <row r="12102" s="31" customFormat="1" x14ac:dyDescent="0.2"/>
    <row r="12103" s="31" customFormat="1" x14ac:dyDescent="0.2"/>
    <row r="12104" s="31" customFormat="1" x14ac:dyDescent="0.2"/>
    <row r="12105" s="31" customFormat="1" x14ac:dyDescent="0.2"/>
    <row r="12106" s="31" customFormat="1" x14ac:dyDescent="0.2"/>
    <row r="12107" s="31" customFormat="1" x14ac:dyDescent="0.2"/>
    <row r="12108" s="31" customFormat="1" x14ac:dyDescent="0.2"/>
    <row r="12109" s="31" customFormat="1" x14ac:dyDescent="0.2"/>
    <row r="12110" s="31" customFormat="1" x14ac:dyDescent="0.2"/>
    <row r="12111" s="31" customFormat="1" x14ac:dyDescent="0.2"/>
    <row r="12112" s="31" customFormat="1" x14ac:dyDescent="0.2"/>
    <row r="12113" s="31" customFormat="1" x14ac:dyDescent="0.2"/>
    <row r="12114" s="31" customFormat="1" x14ac:dyDescent="0.2"/>
    <row r="12115" s="31" customFormat="1" x14ac:dyDescent="0.2"/>
    <row r="12116" s="31" customFormat="1" x14ac:dyDescent="0.2"/>
    <row r="12117" s="31" customFormat="1" x14ac:dyDescent="0.2"/>
    <row r="12118" s="31" customFormat="1" x14ac:dyDescent="0.2"/>
    <row r="12119" s="31" customFormat="1" x14ac:dyDescent="0.2"/>
    <row r="12120" s="31" customFormat="1" x14ac:dyDescent="0.2"/>
    <row r="12121" s="31" customFormat="1" x14ac:dyDescent="0.2"/>
    <row r="12122" s="31" customFormat="1" x14ac:dyDescent="0.2"/>
    <row r="12123" s="31" customFormat="1" x14ac:dyDescent="0.2"/>
    <row r="12124" s="31" customFormat="1" x14ac:dyDescent="0.2"/>
    <row r="12125" s="31" customFormat="1" x14ac:dyDescent="0.2"/>
    <row r="12126" s="31" customFormat="1" x14ac:dyDescent="0.2"/>
    <row r="12127" s="31" customFormat="1" x14ac:dyDescent="0.2"/>
    <row r="12128" s="31" customFormat="1" x14ac:dyDescent="0.2"/>
    <row r="12129" s="31" customFormat="1" x14ac:dyDescent="0.2"/>
    <row r="12130" s="31" customFormat="1" x14ac:dyDescent="0.2"/>
    <row r="12131" s="31" customFormat="1" x14ac:dyDescent="0.2"/>
    <row r="12132" s="31" customFormat="1" x14ac:dyDescent="0.2"/>
    <row r="12133" s="31" customFormat="1" x14ac:dyDescent="0.2"/>
    <row r="12134" s="31" customFormat="1" x14ac:dyDescent="0.2"/>
    <row r="12135" s="31" customFormat="1" x14ac:dyDescent="0.2"/>
    <row r="12136" s="31" customFormat="1" x14ac:dyDescent="0.2"/>
    <row r="12137" s="31" customFormat="1" x14ac:dyDescent="0.2"/>
    <row r="12138" s="31" customFormat="1" x14ac:dyDescent="0.2"/>
    <row r="12139" s="31" customFormat="1" x14ac:dyDescent="0.2"/>
    <row r="12140" s="31" customFormat="1" x14ac:dyDescent="0.2"/>
    <row r="12141" s="31" customFormat="1" x14ac:dyDescent="0.2"/>
    <row r="12142" s="31" customFormat="1" x14ac:dyDescent="0.2"/>
    <row r="12143" s="31" customFormat="1" x14ac:dyDescent="0.2"/>
    <row r="12144" s="31" customFormat="1" x14ac:dyDescent="0.2"/>
    <row r="12145" s="31" customFormat="1" x14ac:dyDescent="0.2"/>
    <row r="12146" s="31" customFormat="1" x14ac:dyDescent="0.2"/>
    <row r="12147" s="31" customFormat="1" x14ac:dyDescent="0.2"/>
    <row r="12148" s="31" customFormat="1" x14ac:dyDescent="0.2"/>
    <row r="12149" s="31" customFormat="1" x14ac:dyDescent="0.2"/>
    <row r="12150" s="31" customFormat="1" x14ac:dyDescent="0.2"/>
    <row r="12151" s="31" customFormat="1" x14ac:dyDescent="0.2"/>
    <row r="12152" s="31" customFormat="1" x14ac:dyDescent="0.2"/>
    <row r="12153" s="31" customFormat="1" x14ac:dyDescent="0.2"/>
    <row r="12154" s="31" customFormat="1" x14ac:dyDescent="0.2"/>
    <row r="12155" s="31" customFormat="1" x14ac:dyDescent="0.2"/>
    <row r="12156" s="31" customFormat="1" x14ac:dyDescent="0.2"/>
    <row r="12157" s="31" customFormat="1" x14ac:dyDescent="0.2"/>
    <row r="12158" s="31" customFormat="1" x14ac:dyDescent="0.2"/>
    <row r="12159" s="31" customFormat="1" x14ac:dyDescent="0.2"/>
    <row r="12160" s="31" customFormat="1" x14ac:dyDescent="0.2"/>
    <row r="12161" s="31" customFormat="1" x14ac:dyDescent="0.2"/>
    <row r="12162" s="31" customFormat="1" x14ac:dyDescent="0.2"/>
    <row r="12163" s="31" customFormat="1" x14ac:dyDescent="0.2"/>
    <row r="12164" s="31" customFormat="1" x14ac:dyDescent="0.2"/>
    <row r="12165" s="31" customFormat="1" x14ac:dyDescent="0.2"/>
    <row r="12166" s="31" customFormat="1" x14ac:dyDescent="0.2"/>
    <row r="12167" s="31" customFormat="1" x14ac:dyDescent="0.2"/>
    <row r="12168" s="31" customFormat="1" x14ac:dyDescent="0.2"/>
    <row r="12169" s="31" customFormat="1" x14ac:dyDescent="0.2"/>
    <row r="12170" s="31" customFormat="1" x14ac:dyDescent="0.2"/>
    <row r="12171" s="31" customFormat="1" x14ac:dyDescent="0.2"/>
    <row r="12172" s="31" customFormat="1" x14ac:dyDescent="0.2"/>
    <row r="12173" s="31" customFormat="1" x14ac:dyDescent="0.2"/>
    <row r="12174" s="31" customFormat="1" x14ac:dyDescent="0.2"/>
    <row r="12175" s="31" customFormat="1" x14ac:dyDescent="0.2"/>
    <row r="12176" s="31" customFormat="1" x14ac:dyDescent="0.2"/>
    <row r="12177" s="31" customFormat="1" x14ac:dyDescent="0.2"/>
    <row r="12178" s="31" customFormat="1" x14ac:dyDescent="0.2"/>
    <row r="12179" s="31" customFormat="1" x14ac:dyDescent="0.2"/>
    <row r="12180" s="31" customFormat="1" x14ac:dyDescent="0.2"/>
    <row r="12181" s="31" customFormat="1" x14ac:dyDescent="0.2"/>
    <row r="12182" s="31" customFormat="1" x14ac:dyDescent="0.2"/>
    <row r="12183" s="31" customFormat="1" x14ac:dyDescent="0.2"/>
    <row r="12184" s="31" customFormat="1" x14ac:dyDescent="0.2"/>
    <row r="12185" s="31" customFormat="1" x14ac:dyDescent="0.2"/>
    <row r="12186" s="31" customFormat="1" x14ac:dyDescent="0.2"/>
    <row r="12187" s="31" customFormat="1" x14ac:dyDescent="0.2"/>
    <row r="12188" s="31" customFormat="1" x14ac:dyDescent="0.2"/>
    <row r="12189" s="31" customFormat="1" x14ac:dyDescent="0.2"/>
    <row r="12190" s="31" customFormat="1" x14ac:dyDescent="0.2"/>
    <row r="12191" s="31" customFormat="1" x14ac:dyDescent="0.2"/>
    <row r="12192" s="31" customFormat="1" x14ac:dyDescent="0.2"/>
    <row r="12193" s="31" customFormat="1" x14ac:dyDescent="0.2"/>
    <row r="12194" s="31" customFormat="1" x14ac:dyDescent="0.2"/>
    <row r="12195" s="31" customFormat="1" x14ac:dyDescent="0.2"/>
    <row r="12196" s="31" customFormat="1" x14ac:dyDescent="0.2"/>
    <row r="12197" s="31" customFormat="1" x14ac:dyDescent="0.2"/>
    <row r="12198" s="31" customFormat="1" x14ac:dyDescent="0.2"/>
    <row r="12199" s="31" customFormat="1" x14ac:dyDescent="0.2"/>
    <row r="12200" s="31" customFormat="1" x14ac:dyDescent="0.2"/>
    <row r="12201" s="31" customFormat="1" x14ac:dyDescent="0.2"/>
    <row r="12202" s="31" customFormat="1" x14ac:dyDescent="0.2"/>
    <row r="12203" s="31" customFormat="1" x14ac:dyDescent="0.2"/>
    <row r="12204" s="31" customFormat="1" x14ac:dyDescent="0.2"/>
    <row r="12205" s="31" customFormat="1" x14ac:dyDescent="0.2"/>
    <row r="12206" s="31" customFormat="1" x14ac:dyDescent="0.2"/>
    <row r="12207" s="31" customFormat="1" x14ac:dyDescent="0.2"/>
    <row r="12208" s="31" customFormat="1" x14ac:dyDescent="0.2"/>
    <row r="12209" s="31" customFormat="1" x14ac:dyDescent="0.2"/>
    <row r="12210" s="31" customFormat="1" x14ac:dyDescent="0.2"/>
    <row r="12211" s="31" customFormat="1" x14ac:dyDescent="0.2"/>
    <row r="12212" s="31" customFormat="1" x14ac:dyDescent="0.2"/>
    <row r="12213" s="31" customFormat="1" x14ac:dyDescent="0.2"/>
    <row r="12214" s="31" customFormat="1" x14ac:dyDescent="0.2"/>
    <row r="12215" s="31" customFormat="1" x14ac:dyDescent="0.2"/>
    <row r="12216" s="31" customFormat="1" x14ac:dyDescent="0.2"/>
    <row r="12217" s="31" customFormat="1" x14ac:dyDescent="0.2"/>
    <row r="12218" s="31" customFormat="1" x14ac:dyDescent="0.2"/>
    <row r="12219" s="31" customFormat="1" x14ac:dyDescent="0.2"/>
    <row r="12220" s="31" customFormat="1" x14ac:dyDescent="0.2"/>
    <row r="12221" s="31" customFormat="1" x14ac:dyDescent="0.2"/>
    <row r="12222" s="31" customFormat="1" x14ac:dyDescent="0.2"/>
    <row r="12223" s="31" customFormat="1" x14ac:dyDescent="0.2"/>
    <row r="12224" s="31" customFormat="1" x14ac:dyDescent="0.2"/>
    <row r="12225" s="31" customFormat="1" x14ac:dyDescent="0.2"/>
    <row r="12226" s="31" customFormat="1" x14ac:dyDescent="0.2"/>
    <row r="12227" s="31" customFormat="1" x14ac:dyDescent="0.2"/>
    <row r="12228" s="31" customFormat="1" x14ac:dyDescent="0.2"/>
    <row r="12229" s="31" customFormat="1" x14ac:dyDescent="0.2"/>
    <row r="12230" s="31" customFormat="1" x14ac:dyDescent="0.2"/>
    <row r="12231" s="31" customFormat="1" x14ac:dyDescent="0.2"/>
    <row r="12232" s="31" customFormat="1" x14ac:dyDescent="0.2"/>
    <row r="12233" s="31" customFormat="1" x14ac:dyDescent="0.2"/>
    <row r="12234" s="31" customFormat="1" x14ac:dyDescent="0.2"/>
    <row r="12235" s="31" customFormat="1" x14ac:dyDescent="0.2"/>
    <row r="12236" s="31" customFormat="1" x14ac:dyDescent="0.2"/>
    <row r="12237" s="31" customFormat="1" x14ac:dyDescent="0.2"/>
    <row r="12238" s="31" customFormat="1" x14ac:dyDescent="0.2"/>
    <row r="12239" s="31" customFormat="1" x14ac:dyDescent="0.2"/>
    <row r="12240" s="31" customFormat="1" x14ac:dyDescent="0.2"/>
    <row r="12241" s="31" customFormat="1" x14ac:dyDescent="0.2"/>
    <row r="12242" s="31" customFormat="1" x14ac:dyDescent="0.2"/>
    <row r="12243" s="31" customFormat="1" x14ac:dyDescent="0.2"/>
    <row r="12244" s="31" customFormat="1" x14ac:dyDescent="0.2"/>
    <row r="12245" s="31" customFormat="1" x14ac:dyDescent="0.2"/>
    <row r="12246" s="31" customFormat="1" x14ac:dyDescent="0.2"/>
    <row r="12247" s="31" customFormat="1" x14ac:dyDescent="0.2"/>
    <row r="12248" s="31" customFormat="1" x14ac:dyDescent="0.2"/>
    <row r="12249" s="31" customFormat="1" x14ac:dyDescent="0.2"/>
    <row r="12250" s="31" customFormat="1" x14ac:dyDescent="0.2"/>
    <row r="12251" s="31" customFormat="1" x14ac:dyDescent="0.2"/>
    <row r="12252" s="31" customFormat="1" x14ac:dyDescent="0.2"/>
    <row r="12253" s="31" customFormat="1" x14ac:dyDescent="0.2"/>
    <row r="12254" s="31" customFormat="1" x14ac:dyDescent="0.2"/>
    <row r="12255" s="31" customFormat="1" x14ac:dyDescent="0.2"/>
    <row r="12256" s="31" customFormat="1" x14ac:dyDescent="0.2"/>
    <row r="12257" s="31" customFormat="1" x14ac:dyDescent="0.2"/>
    <row r="12258" s="31" customFormat="1" x14ac:dyDescent="0.2"/>
    <row r="12259" s="31" customFormat="1" x14ac:dyDescent="0.2"/>
    <row r="12260" s="31" customFormat="1" x14ac:dyDescent="0.2"/>
    <row r="12261" s="31" customFormat="1" x14ac:dyDescent="0.2"/>
    <row r="12262" s="31" customFormat="1" x14ac:dyDescent="0.2"/>
    <row r="12263" s="31" customFormat="1" x14ac:dyDescent="0.2"/>
    <row r="12264" s="31" customFormat="1" x14ac:dyDescent="0.2"/>
    <row r="12265" s="31" customFormat="1" x14ac:dyDescent="0.2"/>
    <row r="12266" s="31" customFormat="1" x14ac:dyDescent="0.2"/>
    <row r="12267" s="31" customFormat="1" x14ac:dyDescent="0.2"/>
    <row r="12268" s="31" customFormat="1" x14ac:dyDescent="0.2"/>
    <row r="12269" s="31" customFormat="1" x14ac:dyDescent="0.2"/>
    <row r="12270" s="31" customFormat="1" x14ac:dyDescent="0.2"/>
    <row r="12271" s="31" customFormat="1" x14ac:dyDescent="0.2"/>
    <row r="12272" s="31" customFormat="1" x14ac:dyDescent="0.2"/>
    <row r="12273" s="31" customFormat="1" x14ac:dyDescent="0.2"/>
    <row r="12274" s="31" customFormat="1" x14ac:dyDescent="0.2"/>
    <row r="12275" s="31" customFormat="1" x14ac:dyDescent="0.2"/>
    <row r="12276" s="31" customFormat="1" x14ac:dyDescent="0.2"/>
    <row r="12277" s="31" customFormat="1" x14ac:dyDescent="0.2"/>
    <row r="12278" s="31" customFormat="1" x14ac:dyDescent="0.2"/>
    <row r="12279" s="31" customFormat="1" x14ac:dyDescent="0.2"/>
    <row r="12280" s="31" customFormat="1" x14ac:dyDescent="0.2"/>
    <row r="12281" s="31" customFormat="1" x14ac:dyDescent="0.2"/>
    <row r="12282" s="31" customFormat="1" x14ac:dyDescent="0.2"/>
    <row r="12283" s="31" customFormat="1" x14ac:dyDescent="0.2"/>
    <row r="12284" s="31" customFormat="1" x14ac:dyDescent="0.2"/>
    <row r="12285" s="31" customFormat="1" x14ac:dyDescent="0.2"/>
    <row r="12286" s="31" customFormat="1" x14ac:dyDescent="0.2"/>
    <row r="12287" s="31" customFormat="1" x14ac:dyDescent="0.2"/>
    <row r="12288" s="31" customFormat="1" x14ac:dyDescent="0.2"/>
    <row r="12289" s="31" customFormat="1" x14ac:dyDescent="0.2"/>
    <row r="12290" s="31" customFormat="1" x14ac:dyDescent="0.2"/>
    <row r="12291" s="31" customFormat="1" x14ac:dyDescent="0.2"/>
    <row r="12292" s="31" customFormat="1" x14ac:dyDescent="0.2"/>
    <row r="12293" s="31" customFormat="1" x14ac:dyDescent="0.2"/>
    <row r="12294" s="31" customFormat="1" x14ac:dyDescent="0.2"/>
    <row r="12295" s="31" customFormat="1" x14ac:dyDescent="0.2"/>
    <row r="12296" s="31" customFormat="1" x14ac:dyDescent="0.2"/>
    <row r="12297" s="31" customFormat="1" x14ac:dyDescent="0.2"/>
    <row r="12298" s="31" customFormat="1" x14ac:dyDescent="0.2"/>
    <row r="12299" s="31" customFormat="1" x14ac:dyDescent="0.2"/>
    <row r="12300" s="31" customFormat="1" x14ac:dyDescent="0.2"/>
    <row r="12301" s="31" customFormat="1" x14ac:dyDescent="0.2"/>
    <row r="12302" s="31" customFormat="1" x14ac:dyDescent="0.2"/>
    <row r="12303" s="31" customFormat="1" x14ac:dyDescent="0.2"/>
    <row r="12304" s="31" customFormat="1" x14ac:dyDescent="0.2"/>
    <row r="12305" s="31" customFormat="1" x14ac:dyDescent="0.2"/>
    <row r="12306" s="31" customFormat="1" x14ac:dyDescent="0.2"/>
    <row r="12307" s="31" customFormat="1" x14ac:dyDescent="0.2"/>
    <row r="12308" s="31" customFormat="1" x14ac:dyDescent="0.2"/>
    <row r="12309" s="31" customFormat="1" x14ac:dyDescent="0.2"/>
    <row r="12310" s="31" customFormat="1" x14ac:dyDescent="0.2"/>
    <row r="12311" s="31" customFormat="1" x14ac:dyDescent="0.2"/>
    <row r="12312" s="31" customFormat="1" x14ac:dyDescent="0.2"/>
    <row r="12313" s="31" customFormat="1" x14ac:dyDescent="0.2"/>
    <row r="12314" s="31" customFormat="1" x14ac:dyDescent="0.2"/>
    <row r="12315" s="31" customFormat="1" x14ac:dyDescent="0.2"/>
    <row r="12316" s="31" customFormat="1" x14ac:dyDescent="0.2"/>
    <row r="12317" s="31" customFormat="1" x14ac:dyDescent="0.2"/>
    <row r="12318" s="31" customFormat="1" x14ac:dyDescent="0.2"/>
    <row r="12319" s="31" customFormat="1" x14ac:dyDescent="0.2"/>
    <row r="12320" s="31" customFormat="1" x14ac:dyDescent="0.2"/>
    <row r="12321" s="31" customFormat="1" x14ac:dyDescent="0.2"/>
    <row r="12322" s="31" customFormat="1" x14ac:dyDescent="0.2"/>
    <row r="12323" s="31" customFormat="1" x14ac:dyDescent="0.2"/>
    <row r="12324" s="31" customFormat="1" x14ac:dyDescent="0.2"/>
    <row r="12325" s="31" customFormat="1" x14ac:dyDescent="0.2"/>
    <row r="12326" s="31" customFormat="1" x14ac:dyDescent="0.2"/>
    <row r="12327" s="31" customFormat="1" x14ac:dyDescent="0.2"/>
    <row r="12328" s="31" customFormat="1" x14ac:dyDescent="0.2"/>
    <row r="12329" s="31" customFormat="1" x14ac:dyDescent="0.2"/>
    <row r="12330" s="31" customFormat="1" x14ac:dyDescent="0.2"/>
    <row r="12331" s="31" customFormat="1" x14ac:dyDescent="0.2"/>
    <row r="12332" s="31" customFormat="1" x14ac:dyDescent="0.2"/>
    <row r="12333" s="31" customFormat="1" x14ac:dyDescent="0.2"/>
    <row r="12334" s="31" customFormat="1" x14ac:dyDescent="0.2"/>
    <row r="12335" s="31" customFormat="1" x14ac:dyDescent="0.2"/>
    <row r="12336" s="31" customFormat="1" x14ac:dyDescent="0.2"/>
    <row r="12337" s="31" customFormat="1" x14ac:dyDescent="0.2"/>
    <row r="12338" s="31" customFormat="1" x14ac:dyDescent="0.2"/>
    <row r="12339" s="31" customFormat="1" x14ac:dyDescent="0.2"/>
    <row r="12340" s="31" customFormat="1" x14ac:dyDescent="0.2"/>
    <row r="12341" s="31" customFormat="1" x14ac:dyDescent="0.2"/>
    <row r="12342" s="31" customFormat="1" x14ac:dyDescent="0.2"/>
    <row r="12343" s="31" customFormat="1" x14ac:dyDescent="0.2"/>
    <row r="12344" s="31" customFormat="1" x14ac:dyDescent="0.2"/>
    <row r="12345" s="31" customFormat="1" x14ac:dyDescent="0.2"/>
    <row r="12346" s="31" customFormat="1" x14ac:dyDescent="0.2"/>
    <row r="12347" s="31" customFormat="1" x14ac:dyDescent="0.2"/>
    <row r="12348" s="31" customFormat="1" x14ac:dyDescent="0.2"/>
    <row r="12349" s="31" customFormat="1" x14ac:dyDescent="0.2"/>
    <row r="12350" s="31" customFormat="1" x14ac:dyDescent="0.2"/>
    <row r="12351" s="31" customFormat="1" x14ac:dyDescent="0.2"/>
    <row r="12352" s="31" customFormat="1" x14ac:dyDescent="0.2"/>
    <row r="12353" s="31" customFormat="1" x14ac:dyDescent="0.2"/>
    <row r="12354" s="31" customFormat="1" x14ac:dyDescent="0.2"/>
    <row r="12355" s="31" customFormat="1" x14ac:dyDescent="0.2"/>
    <row r="12356" s="31" customFormat="1" x14ac:dyDescent="0.2"/>
    <row r="12357" s="31" customFormat="1" x14ac:dyDescent="0.2"/>
    <row r="12358" s="31" customFormat="1" x14ac:dyDescent="0.2"/>
    <row r="12359" s="31" customFormat="1" x14ac:dyDescent="0.2"/>
    <row r="12360" s="31" customFormat="1" x14ac:dyDescent="0.2"/>
    <row r="12361" s="31" customFormat="1" x14ac:dyDescent="0.2"/>
    <row r="12362" s="31" customFormat="1" x14ac:dyDescent="0.2"/>
    <row r="12363" s="31" customFormat="1" x14ac:dyDescent="0.2"/>
    <row r="12364" s="31" customFormat="1" x14ac:dyDescent="0.2"/>
    <row r="12365" s="31" customFormat="1" x14ac:dyDescent="0.2"/>
    <row r="12366" s="31" customFormat="1" x14ac:dyDescent="0.2"/>
    <row r="12367" s="31" customFormat="1" x14ac:dyDescent="0.2"/>
    <row r="12368" s="31" customFormat="1" x14ac:dyDescent="0.2"/>
    <row r="12369" s="31" customFormat="1" x14ac:dyDescent="0.2"/>
    <row r="12370" s="31" customFormat="1" x14ac:dyDescent="0.2"/>
    <row r="12371" s="31" customFormat="1" x14ac:dyDescent="0.2"/>
    <row r="12372" s="31" customFormat="1" x14ac:dyDescent="0.2"/>
    <row r="12373" s="31" customFormat="1" x14ac:dyDescent="0.2"/>
    <row r="12374" s="31" customFormat="1" x14ac:dyDescent="0.2"/>
    <row r="12375" s="31" customFormat="1" x14ac:dyDescent="0.2"/>
    <row r="12376" s="31" customFormat="1" x14ac:dyDescent="0.2"/>
    <row r="12377" s="31" customFormat="1" x14ac:dyDescent="0.2"/>
    <row r="12378" s="31" customFormat="1" x14ac:dyDescent="0.2"/>
    <row r="12379" s="31" customFormat="1" x14ac:dyDescent="0.2"/>
    <row r="12380" s="31" customFormat="1" x14ac:dyDescent="0.2"/>
    <row r="12381" s="31" customFormat="1" x14ac:dyDescent="0.2"/>
    <row r="12382" s="31" customFormat="1" x14ac:dyDescent="0.2"/>
    <row r="12383" s="31" customFormat="1" x14ac:dyDescent="0.2"/>
    <row r="12384" s="31" customFormat="1" x14ac:dyDescent="0.2"/>
    <row r="12385" s="31" customFormat="1" x14ac:dyDescent="0.2"/>
    <row r="12386" s="31" customFormat="1" x14ac:dyDescent="0.2"/>
    <row r="12387" s="31" customFormat="1" x14ac:dyDescent="0.2"/>
    <row r="12388" s="31" customFormat="1" x14ac:dyDescent="0.2"/>
    <row r="12389" s="31" customFormat="1" x14ac:dyDescent="0.2"/>
    <row r="12390" s="31" customFormat="1" x14ac:dyDescent="0.2"/>
    <row r="12391" s="31" customFormat="1" x14ac:dyDescent="0.2"/>
    <row r="12392" s="31" customFormat="1" x14ac:dyDescent="0.2"/>
    <row r="12393" s="31" customFormat="1" x14ac:dyDescent="0.2"/>
    <row r="12394" s="31" customFormat="1" x14ac:dyDescent="0.2"/>
    <row r="12395" s="31" customFormat="1" x14ac:dyDescent="0.2"/>
    <row r="12396" s="31" customFormat="1" x14ac:dyDescent="0.2"/>
    <row r="12397" s="31" customFormat="1" x14ac:dyDescent="0.2"/>
    <row r="12398" s="31" customFormat="1" x14ac:dyDescent="0.2"/>
    <row r="12399" s="31" customFormat="1" x14ac:dyDescent="0.2"/>
    <row r="12400" s="31" customFormat="1" x14ac:dyDescent="0.2"/>
    <row r="12401" s="31" customFormat="1" x14ac:dyDescent="0.2"/>
    <row r="12402" s="31" customFormat="1" x14ac:dyDescent="0.2"/>
    <row r="12403" s="31" customFormat="1" x14ac:dyDescent="0.2"/>
    <row r="12404" s="31" customFormat="1" x14ac:dyDescent="0.2"/>
    <row r="12405" s="31" customFormat="1" x14ac:dyDescent="0.2"/>
    <row r="12406" s="31" customFormat="1" x14ac:dyDescent="0.2"/>
    <row r="12407" s="31" customFormat="1" x14ac:dyDescent="0.2"/>
    <row r="12408" s="31" customFormat="1" x14ac:dyDescent="0.2"/>
    <row r="12409" s="31" customFormat="1" x14ac:dyDescent="0.2"/>
    <row r="12410" s="31" customFormat="1" x14ac:dyDescent="0.2"/>
    <row r="12411" s="31" customFormat="1" x14ac:dyDescent="0.2"/>
    <row r="12412" s="31" customFormat="1" x14ac:dyDescent="0.2"/>
    <row r="12413" s="31" customFormat="1" x14ac:dyDescent="0.2"/>
    <row r="12414" s="31" customFormat="1" x14ac:dyDescent="0.2"/>
    <row r="12415" s="31" customFormat="1" x14ac:dyDescent="0.2"/>
    <row r="12416" s="31" customFormat="1" x14ac:dyDescent="0.2"/>
    <row r="12417" s="31" customFormat="1" x14ac:dyDescent="0.2"/>
    <row r="12418" s="31" customFormat="1" x14ac:dyDescent="0.2"/>
    <row r="12419" s="31" customFormat="1" x14ac:dyDescent="0.2"/>
    <row r="12420" s="31" customFormat="1" x14ac:dyDescent="0.2"/>
    <row r="12421" s="31" customFormat="1" x14ac:dyDescent="0.2"/>
    <row r="12422" s="31" customFormat="1" x14ac:dyDescent="0.2"/>
    <row r="12423" s="31" customFormat="1" x14ac:dyDescent="0.2"/>
    <row r="12424" s="31" customFormat="1" x14ac:dyDescent="0.2"/>
    <row r="12425" s="31" customFormat="1" x14ac:dyDescent="0.2"/>
    <row r="12426" s="31" customFormat="1" x14ac:dyDescent="0.2"/>
    <row r="12427" s="31" customFormat="1" x14ac:dyDescent="0.2"/>
    <row r="12428" s="31" customFormat="1" x14ac:dyDescent="0.2"/>
    <row r="12429" s="31" customFormat="1" x14ac:dyDescent="0.2"/>
    <row r="12430" s="31" customFormat="1" x14ac:dyDescent="0.2"/>
    <row r="12431" s="31" customFormat="1" x14ac:dyDescent="0.2"/>
    <row r="12432" s="31" customFormat="1" x14ac:dyDescent="0.2"/>
    <row r="12433" s="31" customFormat="1" x14ac:dyDescent="0.2"/>
    <row r="12434" s="31" customFormat="1" x14ac:dyDescent="0.2"/>
    <row r="12435" s="31" customFormat="1" x14ac:dyDescent="0.2"/>
    <row r="12436" s="31" customFormat="1" x14ac:dyDescent="0.2"/>
    <row r="12437" s="31" customFormat="1" x14ac:dyDescent="0.2"/>
    <row r="12438" s="31" customFormat="1" x14ac:dyDescent="0.2"/>
    <row r="12439" s="31" customFormat="1" x14ac:dyDescent="0.2"/>
    <row r="12440" s="31" customFormat="1" x14ac:dyDescent="0.2"/>
    <row r="12441" s="31" customFormat="1" x14ac:dyDescent="0.2"/>
    <row r="12442" s="31" customFormat="1" x14ac:dyDescent="0.2"/>
    <row r="12443" s="31" customFormat="1" x14ac:dyDescent="0.2"/>
    <row r="12444" s="31" customFormat="1" x14ac:dyDescent="0.2"/>
    <row r="12445" s="31" customFormat="1" x14ac:dyDescent="0.2"/>
    <row r="12446" s="31" customFormat="1" x14ac:dyDescent="0.2"/>
    <row r="12447" s="31" customFormat="1" x14ac:dyDescent="0.2"/>
    <row r="12448" s="31" customFormat="1" x14ac:dyDescent="0.2"/>
    <row r="12449" s="31" customFormat="1" x14ac:dyDescent="0.2"/>
    <row r="12450" s="31" customFormat="1" x14ac:dyDescent="0.2"/>
    <row r="12451" s="31" customFormat="1" x14ac:dyDescent="0.2"/>
    <row r="12452" s="31" customFormat="1" x14ac:dyDescent="0.2"/>
    <row r="12453" s="31" customFormat="1" x14ac:dyDescent="0.2"/>
    <row r="12454" s="31" customFormat="1" x14ac:dyDescent="0.2"/>
    <row r="12455" s="31" customFormat="1" x14ac:dyDescent="0.2"/>
    <row r="12456" s="31" customFormat="1" x14ac:dyDescent="0.2"/>
    <row r="12457" s="31" customFormat="1" x14ac:dyDescent="0.2"/>
    <row r="12458" s="31" customFormat="1" x14ac:dyDescent="0.2"/>
    <row r="12459" s="31" customFormat="1" x14ac:dyDescent="0.2"/>
    <row r="12460" s="31" customFormat="1" x14ac:dyDescent="0.2"/>
    <row r="12461" s="31" customFormat="1" x14ac:dyDescent="0.2"/>
    <row r="12462" s="31" customFormat="1" x14ac:dyDescent="0.2"/>
    <row r="12463" s="31" customFormat="1" x14ac:dyDescent="0.2"/>
    <row r="12464" s="31" customFormat="1" x14ac:dyDescent="0.2"/>
    <row r="12465" s="31" customFormat="1" x14ac:dyDescent="0.2"/>
    <row r="12466" s="31" customFormat="1" x14ac:dyDescent="0.2"/>
    <row r="12467" s="31" customFormat="1" x14ac:dyDescent="0.2"/>
    <row r="12468" s="31" customFormat="1" x14ac:dyDescent="0.2"/>
    <row r="12469" s="31" customFormat="1" x14ac:dyDescent="0.2"/>
    <row r="12470" s="31" customFormat="1" x14ac:dyDescent="0.2"/>
    <row r="12471" s="31" customFormat="1" x14ac:dyDescent="0.2"/>
    <row r="12472" s="31" customFormat="1" x14ac:dyDescent="0.2"/>
    <row r="12473" s="31" customFormat="1" x14ac:dyDescent="0.2"/>
    <row r="12474" s="31" customFormat="1" x14ac:dyDescent="0.2"/>
    <row r="12475" s="31" customFormat="1" x14ac:dyDescent="0.2"/>
    <row r="12476" s="31" customFormat="1" x14ac:dyDescent="0.2"/>
    <row r="12477" s="31" customFormat="1" x14ac:dyDescent="0.2"/>
    <row r="12478" s="31" customFormat="1" x14ac:dyDescent="0.2"/>
    <row r="12479" s="31" customFormat="1" x14ac:dyDescent="0.2"/>
    <row r="12480" s="31" customFormat="1" x14ac:dyDescent="0.2"/>
    <row r="12481" s="31" customFormat="1" x14ac:dyDescent="0.2"/>
    <row r="12482" s="31" customFormat="1" x14ac:dyDescent="0.2"/>
    <row r="12483" s="31" customFormat="1" x14ac:dyDescent="0.2"/>
    <row r="12484" s="31" customFormat="1" x14ac:dyDescent="0.2"/>
    <row r="12485" s="31" customFormat="1" x14ac:dyDescent="0.2"/>
    <row r="12486" s="31" customFormat="1" x14ac:dyDescent="0.2"/>
    <row r="12487" s="31" customFormat="1" x14ac:dyDescent="0.2"/>
    <row r="12488" s="31" customFormat="1" x14ac:dyDescent="0.2"/>
    <row r="12489" s="31" customFormat="1" x14ac:dyDescent="0.2"/>
    <row r="12490" s="31" customFormat="1" x14ac:dyDescent="0.2"/>
    <row r="12491" s="31" customFormat="1" x14ac:dyDescent="0.2"/>
    <row r="12492" s="31" customFormat="1" x14ac:dyDescent="0.2"/>
    <row r="12493" s="31" customFormat="1" x14ac:dyDescent="0.2"/>
    <row r="12494" s="31" customFormat="1" x14ac:dyDescent="0.2"/>
    <row r="12495" s="31" customFormat="1" x14ac:dyDescent="0.2"/>
    <row r="12496" s="31" customFormat="1" x14ac:dyDescent="0.2"/>
    <row r="12497" s="31" customFormat="1" x14ac:dyDescent="0.2"/>
    <row r="12498" s="31" customFormat="1" x14ac:dyDescent="0.2"/>
    <row r="12499" s="31" customFormat="1" x14ac:dyDescent="0.2"/>
    <row r="12500" s="31" customFormat="1" x14ac:dyDescent="0.2"/>
    <row r="12501" s="31" customFormat="1" x14ac:dyDescent="0.2"/>
    <row r="12502" s="31" customFormat="1" x14ac:dyDescent="0.2"/>
    <row r="12503" s="31" customFormat="1" x14ac:dyDescent="0.2"/>
    <row r="12504" s="31" customFormat="1" x14ac:dyDescent="0.2"/>
    <row r="12505" s="31" customFormat="1" x14ac:dyDescent="0.2"/>
    <row r="12506" s="31" customFormat="1" x14ac:dyDescent="0.2"/>
    <row r="12507" s="31" customFormat="1" x14ac:dyDescent="0.2"/>
    <row r="12508" s="31" customFormat="1" x14ac:dyDescent="0.2"/>
    <row r="12509" s="31" customFormat="1" x14ac:dyDescent="0.2"/>
    <row r="12510" s="31" customFormat="1" x14ac:dyDescent="0.2"/>
    <row r="12511" s="31" customFormat="1" x14ac:dyDescent="0.2"/>
    <row r="12512" s="31" customFormat="1" x14ac:dyDescent="0.2"/>
    <row r="12513" s="31" customFormat="1" x14ac:dyDescent="0.2"/>
    <row r="12514" s="31" customFormat="1" x14ac:dyDescent="0.2"/>
    <row r="12515" s="31" customFormat="1" x14ac:dyDescent="0.2"/>
    <row r="12516" s="31" customFormat="1" x14ac:dyDescent="0.2"/>
    <row r="12517" s="31" customFormat="1" x14ac:dyDescent="0.2"/>
    <row r="12518" s="31" customFormat="1" x14ac:dyDescent="0.2"/>
    <row r="12519" s="31" customFormat="1" x14ac:dyDescent="0.2"/>
    <row r="12520" s="31" customFormat="1" x14ac:dyDescent="0.2"/>
    <row r="12521" s="31" customFormat="1" x14ac:dyDescent="0.2"/>
    <row r="12522" s="31" customFormat="1" x14ac:dyDescent="0.2"/>
    <row r="12523" s="31" customFormat="1" x14ac:dyDescent="0.2"/>
    <row r="12524" s="31" customFormat="1" x14ac:dyDescent="0.2"/>
    <row r="12525" s="31" customFormat="1" x14ac:dyDescent="0.2"/>
    <row r="12526" s="31" customFormat="1" x14ac:dyDescent="0.2"/>
    <row r="12527" s="31" customFormat="1" x14ac:dyDescent="0.2"/>
    <row r="12528" s="31" customFormat="1" x14ac:dyDescent="0.2"/>
    <row r="12529" s="31" customFormat="1" x14ac:dyDescent="0.2"/>
    <row r="12530" s="31" customFormat="1" x14ac:dyDescent="0.2"/>
    <row r="12531" s="31" customFormat="1" x14ac:dyDescent="0.2"/>
    <row r="12532" s="31" customFormat="1" x14ac:dyDescent="0.2"/>
    <row r="12533" s="31" customFormat="1" x14ac:dyDescent="0.2"/>
    <row r="12534" s="31" customFormat="1" x14ac:dyDescent="0.2"/>
    <row r="12535" s="31" customFormat="1" x14ac:dyDescent="0.2"/>
    <row r="12536" s="31" customFormat="1" x14ac:dyDescent="0.2"/>
    <row r="12537" s="31" customFormat="1" x14ac:dyDescent="0.2"/>
    <row r="12538" s="31" customFormat="1" x14ac:dyDescent="0.2"/>
    <row r="12539" s="31" customFormat="1" x14ac:dyDescent="0.2"/>
    <row r="12540" s="31" customFormat="1" x14ac:dyDescent="0.2"/>
    <row r="12541" s="31" customFormat="1" x14ac:dyDescent="0.2"/>
    <row r="12542" s="31" customFormat="1" x14ac:dyDescent="0.2"/>
    <row r="12543" s="31" customFormat="1" x14ac:dyDescent="0.2"/>
    <row r="12544" s="31" customFormat="1" x14ac:dyDescent="0.2"/>
    <row r="12545" s="31" customFormat="1" x14ac:dyDescent="0.2"/>
    <row r="12546" s="31" customFormat="1" x14ac:dyDescent="0.2"/>
    <row r="12547" s="31" customFormat="1" x14ac:dyDescent="0.2"/>
    <row r="12548" s="31" customFormat="1" x14ac:dyDescent="0.2"/>
    <row r="12549" s="31" customFormat="1" x14ac:dyDescent="0.2"/>
    <row r="12550" s="31" customFormat="1" x14ac:dyDescent="0.2"/>
    <row r="12551" s="31" customFormat="1" x14ac:dyDescent="0.2"/>
    <row r="12552" s="31" customFormat="1" x14ac:dyDescent="0.2"/>
    <row r="12553" s="31" customFormat="1" x14ac:dyDescent="0.2"/>
    <row r="12554" s="31" customFormat="1" x14ac:dyDescent="0.2"/>
    <row r="12555" s="31" customFormat="1" x14ac:dyDescent="0.2"/>
    <row r="12556" s="31" customFormat="1" x14ac:dyDescent="0.2"/>
    <row r="12557" s="31" customFormat="1" x14ac:dyDescent="0.2"/>
    <row r="12558" s="31" customFormat="1" x14ac:dyDescent="0.2"/>
    <row r="12559" s="31" customFormat="1" x14ac:dyDescent="0.2"/>
    <row r="12560" s="31" customFormat="1" x14ac:dyDescent="0.2"/>
    <row r="12561" s="31" customFormat="1" x14ac:dyDescent="0.2"/>
    <row r="12562" s="31" customFormat="1" x14ac:dyDescent="0.2"/>
    <row r="12563" s="31" customFormat="1" x14ac:dyDescent="0.2"/>
    <row r="12564" s="31" customFormat="1" x14ac:dyDescent="0.2"/>
    <row r="12565" s="31" customFormat="1" x14ac:dyDescent="0.2"/>
    <row r="12566" s="31" customFormat="1" x14ac:dyDescent="0.2"/>
    <row r="12567" s="31" customFormat="1" x14ac:dyDescent="0.2"/>
    <row r="12568" s="31" customFormat="1" x14ac:dyDescent="0.2"/>
    <row r="12569" s="31" customFormat="1" x14ac:dyDescent="0.2"/>
    <row r="12570" s="31" customFormat="1" x14ac:dyDescent="0.2"/>
    <row r="12571" s="31" customFormat="1" x14ac:dyDescent="0.2"/>
    <row r="12572" s="31" customFormat="1" x14ac:dyDescent="0.2"/>
    <row r="12573" s="31" customFormat="1" x14ac:dyDescent="0.2"/>
    <row r="12574" s="31" customFormat="1" x14ac:dyDescent="0.2"/>
    <row r="12575" s="31" customFormat="1" x14ac:dyDescent="0.2"/>
    <row r="12576" s="31" customFormat="1" x14ac:dyDescent="0.2"/>
    <row r="12577" s="31" customFormat="1" x14ac:dyDescent="0.2"/>
    <row r="12578" s="31" customFormat="1" x14ac:dyDescent="0.2"/>
    <row r="12579" s="31" customFormat="1" x14ac:dyDescent="0.2"/>
    <row r="12580" s="31" customFormat="1" x14ac:dyDescent="0.2"/>
    <row r="12581" s="31" customFormat="1" x14ac:dyDescent="0.2"/>
    <row r="12582" s="31" customFormat="1" x14ac:dyDescent="0.2"/>
    <row r="12583" s="31" customFormat="1" x14ac:dyDescent="0.2"/>
    <row r="12584" s="31" customFormat="1" x14ac:dyDescent="0.2"/>
    <row r="12585" s="31" customFormat="1" x14ac:dyDescent="0.2"/>
    <row r="12586" s="31" customFormat="1" x14ac:dyDescent="0.2"/>
    <row r="12587" s="31" customFormat="1" x14ac:dyDescent="0.2"/>
    <row r="12588" s="31" customFormat="1" x14ac:dyDescent="0.2"/>
    <row r="12589" s="31" customFormat="1" x14ac:dyDescent="0.2"/>
    <row r="12590" s="31" customFormat="1" x14ac:dyDescent="0.2"/>
    <row r="12591" s="31" customFormat="1" x14ac:dyDescent="0.2"/>
    <row r="12592" s="31" customFormat="1" x14ac:dyDescent="0.2"/>
    <row r="12593" s="31" customFormat="1" x14ac:dyDescent="0.2"/>
    <row r="12594" s="31" customFormat="1" x14ac:dyDescent="0.2"/>
    <row r="12595" s="31" customFormat="1" x14ac:dyDescent="0.2"/>
    <row r="12596" s="31" customFormat="1" x14ac:dyDescent="0.2"/>
    <row r="12597" s="31" customFormat="1" x14ac:dyDescent="0.2"/>
    <row r="12598" s="31" customFormat="1" x14ac:dyDescent="0.2"/>
    <row r="12599" s="31" customFormat="1" x14ac:dyDescent="0.2"/>
    <row r="12600" s="31" customFormat="1" x14ac:dyDescent="0.2"/>
    <row r="12601" s="31" customFormat="1" x14ac:dyDescent="0.2"/>
    <row r="12602" s="31" customFormat="1" x14ac:dyDescent="0.2"/>
    <row r="12603" s="31" customFormat="1" x14ac:dyDescent="0.2"/>
    <row r="12604" s="31" customFormat="1" x14ac:dyDescent="0.2"/>
    <row r="12605" s="31" customFormat="1" x14ac:dyDescent="0.2"/>
    <row r="12606" s="31" customFormat="1" x14ac:dyDescent="0.2"/>
    <row r="12607" s="31" customFormat="1" x14ac:dyDescent="0.2"/>
    <row r="12608" s="31" customFormat="1" x14ac:dyDescent="0.2"/>
    <row r="12609" s="31" customFormat="1" x14ac:dyDescent="0.2"/>
    <row r="12610" s="31" customFormat="1" x14ac:dyDescent="0.2"/>
    <row r="12611" s="31" customFormat="1" x14ac:dyDescent="0.2"/>
    <row r="12612" s="31" customFormat="1" x14ac:dyDescent="0.2"/>
    <row r="12613" s="31" customFormat="1" x14ac:dyDescent="0.2"/>
    <row r="12614" s="31" customFormat="1" x14ac:dyDescent="0.2"/>
    <row r="12615" s="31" customFormat="1" x14ac:dyDescent="0.2"/>
    <row r="12616" s="31" customFormat="1" x14ac:dyDescent="0.2"/>
    <row r="12617" s="31" customFormat="1" x14ac:dyDescent="0.2"/>
    <row r="12618" s="31" customFormat="1" x14ac:dyDescent="0.2"/>
    <row r="12619" s="31" customFormat="1" x14ac:dyDescent="0.2"/>
    <row r="12620" s="31" customFormat="1" x14ac:dyDescent="0.2"/>
    <row r="12621" s="31" customFormat="1" x14ac:dyDescent="0.2"/>
    <row r="12622" s="31" customFormat="1" x14ac:dyDescent="0.2"/>
    <row r="12623" s="31" customFormat="1" x14ac:dyDescent="0.2"/>
    <row r="12624" s="31" customFormat="1" x14ac:dyDescent="0.2"/>
    <row r="12625" s="31" customFormat="1" x14ac:dyDescent="0.2"/>
    <row r="12626" s="31" customFormat="1" x14ac:dyDescent="0.2"/>
    <row r="12627" s="31" customFormat="1" x14ac:dyDescent="0.2"/>
    <row r="12628" s="31" customFormat="1" x14ac:dyDescent="0.2"/>
    <row r="12629" s="31" customFormat="1" x14ac:dyDescent="0.2"/>
    <row r="12630" s="31" customFormat="1" x14ac:dyDescent="0.2"/>
    <row r="12631" s="31" customFormat="1" x14ac:dyDescent="0.2"/>
    <row r="12632" s="31" customFormat="1" x14ac:dyDescent="0.2"/>
    <row r="12633" s="31" customFormat="1" x14ac:dyDescent="0.2"/>
    <row r="12634" s="31" customFormat="1" x14ac:dyDescent="0.2"/>
    <row r="12635" s="31" customFormat="1" x14ac:dyDescent="0.2"/>
    <row r="12636" s="31" customFormat="1" x14ac:dyDescent="0.2"/>
    <row r="12637" s="31" customFormat="1" x14ac:dyDescent="0.2"/>
    <row r="12638" s="31" customFormat="1" x14ac:dyDescent="0.2"/>
    <row r="12639" s="31" customFormat="1" x14ac:dyDescent="0.2"/>
    <row r="12640" s="31" customFormat="1" x14ac:dyDescent="0.2"/>
    <row r="12641" s="31" customFormat="1" x14ac:dyDescent="0.2"/>
    <row r="12642" s="31" customFormat="1" x14ac:dyDescent="0.2"/>
    <row r="12643" s="31" customFormat="1" x14ac:dyDescent="0.2"/>
    <row r="12644" s="31" customFormat="1" x14ac:dyDescent="0.2"/>
    <row r="12645" s="31" customFormat="1" x14ac:dyDescent="0.2"/>
    <row r="12646" s="31" customFormat="1" x14ac:dyDescent="0.2"/>
    <row r="12647" s="31" customFormat="1" x14ac:dyDescent="0.2"/>
    <row r="12648" s="31" customFormat="1" x14ac:dyDescent="0.2"/>
    <row r="12649" s="31" customFormat="1" x14ac:dyDescent="0.2"/>
    <row r="12650" s="31" customFormat="1" x14ac:dyDescent="0.2"/>
    <row r="12651" s="31" customFormat="1" x14ac:dyDescent="0.2"/>
    <row r="12652" s="31" customFormat="1" x14ac:dyDescent="0.2"/>
    <row r="12653" s="31" customFormat="1" x14ac:dyDescent="0.2"/>
    <row r="12654" s="31" customFormat="1" x14ac:dyDescent="0.2"/>
    <row r="12655" s="31" customFormat="1" x14ac:dyDescent="0.2"/>
    <row r="12656" s="31" customFormat="1" x14ac:dyDescent="0.2"/>
    <row r="12657" s="31" customFormat="1" x14ac:dyDescent="0.2"/>
    <row r="12658" s="31" customFormat="1" x14ac:dyDescent="0.2"/>
    <row r="12659" s="31" customFormat="1" x14ac:dyDescent="0.2"/>
    <row r="12660" s="31" customFormat="1" x14ac:dyDescent="0.2"/>
    <row r="12661" s="31" customFormat="1" x14ac:dyDescent="0.2"/>
    <row r="12662" s="31" customFormat="1" x14ac:dyDescent="0.2"/>
    <row r="12663" s="31" customFormat="1" x14ac:dyDescent="0.2"/>
    <row r="12664" s="31" customFormat="1" x14ac:dyDescent="0.2"/>
    <row r="12665" s="31" customFormat="1" x14ac:dyDescent="0.2"/>
    <row r="12666" s="31" customFormat="1" x14ac:dyDescent="0.2"/>
    <row r="12667" s="31" customFormat="1" x14ac:dyDescent="0.2"/>
    <row r="12668" s="31" customFormat="1" x14ac:dyDescent="0.2"/>
    <row r="12669" s="31" customFormat="1" x14ac:dyDescent="0.2"/>
    <row r="12670" s="31" customFormat="1" x14ac:dyDescent="0.2"/>
    <row r="12671" s="31" customFormat="1" x14ac:dyDescent="0.2"/>
    <row r="12672" s="31" customFormat="1" x14ac:dyDescent="0.2"/>
    <row r="12673" s="31" customFormat="1" x14ac:dyDescent="0.2"/>
    <row r="12674" s="31" customFormat="1" x14ac:dyDescent="0.2"/>
    <row r="12675" s="31" customFormat="1" x14ac:dyDescent="0.2"/>
    <row r="12676" s="31" customFormat="1" x14ac:dyDescent="0.2"/>
    <row r="12677" s="31" customFormat="1" x14ac:dyDescent="0.2"/>
    <row r="12678" s="31" customFormat="1" x14ac:dyDescent="0.2"/>
    <row r="12679" s="31" customFormat="1" x14ac:dyDescent="0.2"/>
    <row r="12680" s="31" customFormat="1" x14ac:dyDescent="0.2"/>
    <row r="12681" s="31" customFormat="1" x14ac:dyDescent="0.2"/>
    <row r="12682" s="31" customFormat="1" x14ac:dyDescent="0.2"/>
    <row r="12683" s="31" customFormat="1" x14ac:dyDescent="0.2"/>
    <row r="12684" s="31" customFormat="1" x14ac:dyDescent="0.2"/>
    <row r="12685" s="31" customFormat="1" x14ac:dyDescent="0.2"/>
    <row r="12686" s="31" customFormat="1" x14ac:dyDescent="0.2"/>
    <row r="12687" s="31" customFormat="1" x14ac:dyDescent="0.2"/>
    <row r="12688" s="31" customFormat="1" x14ac:dyDescent="0.2"/>
    <row r="12689" s="31" customFormat="1" x14ac:dyDescent="0.2"/>
    <row r="12690" s="31" customFormat="1" x14ac:dyDescent="0.2"/>
    <row r="12691" s="31" customFormat="1" x14ac:dyDescent="0.2"/>
    <row r="12692" s="31" customFormat="1" x14ac:dyDescent="0.2"/>
    <row r="12693" s="31" customFormat="1" x14ac:dyDescent="0.2"/>
    <row r="12694" s="31" customFormat="1" x14ac:dyDescent="0.2"/>
    <row r="12695" s="31" customFormat="1" x14ac:dyDescent="0.2"/>
    <row r="12696" s="31" customFormat="1" x14ac:dyDescent="0.2"/>
    <row r="12697" s="31" customFormat="1" x14ac:dyDescent="0.2"/>
    <row r="12698" s="31" customFormat="1" x14ac:dyDescent="0.2"/>
    <row r="12699" s="31" customFormat="1" x14ac:dyDescent="0.2"/>
    <row r="12700" s="31" customFormat="1" x14ac:dyDescent="0.2"/>
    <row r="12701" s="31" customFormat="1" x14ac:dyDescent="0.2"/>
    <row r="12702" s="31" customFormat="1" x14ac:dyDescent="0.2"/>
    <row r="12703" s="31" customFormat="1" x14ac:dyDescent="0.2"/>
    <row r="12704" s="31" customFormat="1" x14ac:dyDescent="0.2"/>
    <row r="12705" s="31" customFormat="1" x14ac:dyDescent="0.2"/>
    <row r="12706" s="31" customFormat="1" x14ac:dyDescent="0.2"/>
    <row r="12707" s="31" customFormat="1" x14ac:dyDescent="0.2"/>
    <row r="12708" s="31" customFormat="1" x14ac:dyDescent="0.2"/>
    <row r="12709" s="31" customFormat="1" x14ac:dyDescent="0.2"/>
    <row r="12710" s="31" customFormat="1" x14ac:dyDescent="0.2"/>
    <row r="12711" s="31" customFormat="1" x14ac:dyDescent="0.2"/>
    <row r="12712" s="31" customFormat="1" x14ac:dyDescent="0.2"/>
    <row r="12713" s="31" customFormat="1" x14ac:dyDescent="0.2"/>
    <row r="12714" s="31" customFormat="1" x14ac:dyDescent="0.2"/>
    <row r="12715" s="31" customFormat="1" x14ac:dyDescent="0.2"/>
    <row r="12716" s="31" customFormat="1" x14ac:dyDescent="0.2"/>
    <row r="12717" s="31" customFormat="1" x14ac:dyDescent="0.2"/>
    <row r="12718" s="31" customFormat="1" x14ac:dyDescent="0.2"/>
    <row r="12719" s="31" customFormat="1" x14ac:dyDescent="0.2"/>
    <row r="12720" s="31" customFormat="1" x14ac:dyDescent="0.2"/>
    <row r="12721" s="31" customFormat="1" x14ac:dyDescent="0.2"/>
    <row r="12722" s="31" customFormat="1" x14ac:dyDescent="0.2"/>
    <row r="12723" s="31" customFormat="1" x14ac:dyDescent="0.2"/>
    <row r="12724" s="31" customFormat="1" x14ac:dyDescent="0.2"/>
    <row r="12725" s="31" customFormat="1" x14ac:dyDescent="0.2"/>
    <row r="12726" s="31" customFormat="1" x14ac:dyDescent="0.2"/>
    <row r="12727" s="31" customFormat="1" x14ac:dyDescent="0.2"/>
    <row r="12728" s="31" customFormat="1" x14ac:dyDescent="0.2"/>
    <row r="12729" s="31" customFormat="1" x14ac:dyDescent="0.2"/>
    <row r="12730" s="31" customFormat="1" x14ac:dyDescent="0.2"/>
    <row r="12731" s="31" customFormat="1" x14ac:dyDescent="0.2"/>
    <row r="12732" s="31" customFormat="1" x14ac:dyDescent="0.2"/>
    <row r="12733" s="31" customFormat="1" x14ac:dyDescent="0.2"/>
    <row r="12734" s="31" customFormat="1" x14ac:dyDescent="0.2"/>
    <row r="12735" s="31" customFormat="1" x14ac:dyDescent="0.2"/>
    <row r="12736" s="31" customFormat="1" x14ac:dyDescent="0.2"/>
    <row r="12737" s="31" customFormat="1" x14ac:dyDescent="0.2"/>
    <row r="12738" s="31" customFormat="1" x14ac:dyDescent="0.2"/>
    <row r="12739" s="31" customFormat="1" x14ac:dyDescent="0.2"/>
    <row r="12740" s="31" customFormat="1" x14ac:dyDescent="0.2"/>
    <row r="12741" s="31" customFormat="1" x14ac:dyDescent="0.2"/>
    <row r="12742" s="31" customFormat="1" x14ac:dyDescent="0.2"/>
    <row r="12743" s="31" customFormat="1" x14ac:dyDescent="0.2"/>
    <row r="12744" s="31" customFormat="1" x14ac:dyDescent="0.2"/>
    <row r="12745" s="31" customFormat="1" x14ac:dyDescent="0.2"/>
    <row r="12746" s="31" customFormat="1" x14ac:dyDescent="0.2"/>
    <row r="12747" s="31" customFormat="1" x14ac:dyDescent="0.2"/>
    <row r="12748" s="31" customFormat="1" x14ac:dyDescent="0.2"/>
    <row r="12749" s="31" customFormat="1" x14ac:dyDescent="0.2"/>
    <row r="12750" s="31" customFormat="1" x14ac:dyDescent="0.2"/>
    <row r="12751" s="31" customFormat="1" x14ac:dyDescent="0.2"/>
    <row r="12752" s="31" customFormat="1" x14ac:dyDescent="0.2"/>
    <row r="12753" s="31" customFormat="1" x14ac:dyDescent="0.2"/>
    <row r="12754" s="31" customFormat="1" x14ac:dyDescent="0.2"/>
    <row r="12755" s="31" customFormat="1" x14ac:dyDescent="0.2"/>
    <row r="12756" s="31" customFormat="1" x14ac:dyDescent="0.2"/>
    <row r="12757" s="31" customFormat="1" x14ac:dyDescent="0.2"/>
    <row r="12758" s="31" customFormat="1" x14ac:dyDescent="0.2"/>
    <row r="12759" s="31" customFormat="1" x14ac:dyDescent="0.2"/>
    <row r="12760" s="31" customFormat="1" x14ac:dyDescent="0.2"/>
    <row r="12761" s="31" customFormat="1" x14ac:dyDescent="0.2"/>
    <row r="12762" s="31" customFormat="1" x14ac:dyDescent="0.2"/>
    <row r="12763" s="31" customFormat="1" x14ac:dyDescent="0.2"/>
    <row r="12764" s="31" customFormat="1" x14ac:dyDescent="0.2"/>
    <row r="12765" s="31" customFormat="1" x14ac:dyDescent="0.2"/>
    <row r="12766" s="31" customFormat="1" x14ac:dyDescent="0.2"/>
    <row r="12767" s="31" customFormat="1" x14ac:dyDescent="0.2"/>
    <row r="12768" s="31" customFormat="1" x14ac:dyDescent="0.2"/>
    <row r="12769" s="31" customFormat="1" x14ac:dyDescent="0.2"/>
    <row r="12770" s="31" customFormat="1" x14ac:dyDescent="0.2"/>
    <row r="12771" s="31" customFormat="1" x14ac:dyDescent="0.2"/>
    <row r="12772" s="31" customFormat="1" x14ac:dyDescent="0.2"/>
    <row r="12773" s="31" customFormat="1" x14ac:dyDescent="0.2"/>
    <row r="12774" s="31" customFormat="1" x14ac:dyDescent="0.2"/>
    <row r="12775" s="31" customFormat="1" x14ac:dyDescent="0.2"/>
    <row r="12776" s="31" customFormat="1" x14ac:dyDescent="0.2"/>
    <row r="12777" s="31" customFormat="1" x14ac:dyDescent="0.2"/>
    <row r="12778" s="31" customFormat="1" x14ac:dyDescent="0.2"/>
    <row r="12779" s="31" customFormat="1" x14ac:dyDescent="0.2"/>
    <row r="12780" s="31" customFormat="1" x14ac:dyDescent="0.2"/>
    <row r="12781" s="31" customFormat="1" x14ac:dyDescent="0.2"/>
    <row r="12782" s="31" customFormat="1" x14ac:dyDescent="0.2"/>
    <row r="12783" s="31" customFormat="1" x14ac:dyDescent="0.2"/>
    <row r="12784" s="31" customFormat="1" x14ac:dyDescent="0.2"/>
    <row r="12785" s="31" customFormat="1" x14ac:dyDescent="0.2"/>
    <row r="12786" s="31" customFormat="1" x14ac:dyDescent="0.2"/>
    <row r="12787" s="31" customFormat="1" x14ac:dyDescent="0.2"/>
    <row r="12788" s="31" customFormat="1" x14ac:dyDescent="0.2"/>
    <row r="12789" s="31" customFormat="1" x14ac:dyDescent="0.2"/>
    <row r="12790" s="31" customFormat="1" x14ac:dyDescent="0.2"/>
    <row r="12791" s="31" customFormat="1" x14ac:dyDescent="0.2"/>
    <row r="12792" s="31" customFormat="1" x14ac:dyDescent="0.2"/>
    <row r="12793" s="31" customFormat="1" x14ac:dyDescent="0.2"/>
    <row r="12794" s="31" customFormat="1" x14ac:dyDescent="0.2"/>
    <row r="12795" s="31" customFormat="1" x14ac:dyDescent="0.2"/>
    <row r="12796" s="31" customFormat="1" x14ac:dyDescent="0.2"/>
    <row r="12797" s="31" customFormat="1" x14ac:dyDescent="0.2"/>
    <row r="12798" s="31" customFormat="1" x14ac:dyDescent="0.2"/>
    <row r="12799" s="31" customFormat="1" x14ac:dyDescent="0.2"/>
    <row r="12800" s="31" customFormat="1" x14ac:dyDescent="0.2"/>
    <row r="12801" s="31" customFormat="1" x14ac:dyDescent="0.2"/>
    <row r="12802" s="31" customFormat="1" x14ac:dyDescent="0.2"/>
    <row r="12803" s="31" customFormat="1" x14ac:dyDescent="0.2"/>
    <row r="12804" s="31" customFormat="1" x14ac:dyDescent="0.2"/>
    <row r="12805" s="31" customFormat="1" x14ac:dyDescent="0.2"/>
    <row r="12806" s="31" customFormat="1" x14ac:dyDescent="0.2"/>
    <row r="12807" s="31" customFormat="1" x14ac:dyDescent="0.2"/>
    <row r="12808" s="31" customFormat="1" x14ac:dyDescent="0.2"/>
    <row r="12809" s="31" customFormat="1" x14ac:dyDescent="0.2"/>
    <row r="12810" s="31" customFormat="1" x14ac:dyDescent="0.2"/>
    <row r="12811" s="31" customFormat="1" x14ac:dyDescent="0.2"/>
    <row r="12812" s="31" customFormat="1" x14ac:dyDescent="0.2"/>
    <row r="12813" s="31" customFormat="1" x14ac:dyDescent="0.2"/>
    <row r="12814" s="31" customFormat="1" x14ac:dyDescent="0.2"/>
    <row r="12815" s="31" customFormat="1" x14ac:dyDescent="0.2"/>
    <row r="12816" s="31" customFormat="1" x14ac:dyDescent="0.2"/>
    <row r="12817" s="31" customFormat="1" x14ac:dyDescent="0.2"/>
    <row r="12818" s="31" customFormat="1" x14ac:dyDescent="0.2"/>
    <row r="12819" s="31" customFormat="1" x14ac:dyDescent="0.2"/>
    <row r="12820" s="31" customFormat="1" x14ac:dyDescent="0.2"/>
    <row r="12821" s="31" customFormat="1" x14ac:dyDescent="0.2"/>
    <row r="12822" s="31" customFormat="1" x14ac:dyDescent="0.2"/>
    <row r="12823" s="31" customFormat="1" x14ac:dyDescent="0.2"/>
    <row r="12824" s="31" customFormat="1" x14ac:dyDescent="0.2"/>
    <row r="12825" s="31" customFormat="1" x14ac:dyDescent="0.2"/>
    <row r="12826" s="31" customFormat="1" x14ac:dyDescent="0.2"/>
    <row r="12827" s="31" customFormat="1" x14ac:dyDescent="0.2"/>
    <row r="12828" s="31" customFormat="1" x14ac:dyDescent="0.2"/>
    <row r="12829" s="31" customFormat="1" x14ac:dyDescent="0.2"/>
    <row r="12830" s="31" customFormat="1" x14ac:dyDescent="0.2"/>
    <row r="12831" s="31" customFormat="1" x14ac:dyDescent="0.2"/>
    <row r="12832" s="31" customFormat="1" x14ac:dyDescent="0.2"/>
    <row r="12833" s="31" customFormat="1" x14ac:dyDescent="0.2"/>
    <row r="12834" s="31" customFormat="1" x14ac:dyDescent="0.2"/>
    <row r="12835" s="31" customFormat="1" x14ac:dyDescent="0.2"/>
    <row r="12836" s="31" customFormat="1" x14ac:dyDescent="0.2"/>
    <row r="12837" s="31" customFormat="1" x14ac:dyDescent="0.2"/>
    <row r="12838" s="31" customFormat="1" x14ac:dyDescent="0.2"/>
    <row r="12839" s="31" customFormat="1" x14ac:dyDescent="0.2"/>
    <row r="12840" s="31" customFormat="1" x14ac:dyDescent="0.2"/>
    <row r="12841" s="31" customFormat="1" x14ac:dyDescent="0.2"/>
    <row r="12842" s="31" customFormat="1" x14ac:dyDescent="0.2"/>
    <row r="12843" s="31" customFormat="1" x14ac:dyDescent="0.2"/>
    <row r="12844" s="31" customFormat="1" x14ac:dyDescent="0.2"/>
    <row r="12845" s="31" customFormat="1" x14ac:dyDescent="0.2"/>
    <row r="12846" s="31" customFormat="1" x14ac:dyDescent="0.2"/>
    <row r="12847" s="31" customFormat="1" x14ac:dyDescent="0.2"/>
    <row r="12848" s="31" customFormat="1" x14ac:dyDescent="0.2"/>
    <row r="12849" s="31" customFormat="1" x14ac:dyDescent="0.2"/>
    <row r="12850" s="31" customFormat="1" x14ac:dyDescent="0.2"/>
    <row r="12851" s="31" customFormat="1" x14ac:dyDescent="0.2"/>
    <row r="12852" s="31" customFormat="1" x14ac:dyDescent="0.2"/>
    <row r="12853" s="31" customFormat="1" x14ac:dyDescent="0.2"/>
    <row r="12854" s="31" customFormat="1" x14ac:dyDescent="0.2"/>
    <row r="12855" s="31" customFormat="1" x14ac:dyDescent="0.2"/>
    <row r="12856" s="31" customFormat="1" x14ac:dyDescent="0.2"/>
    <row r="12857" s="31" customFormat="1" x14ac:dyDescent="0.2"/>
    <row r="12858" s="31" customFormat="1" x14ac:dyDescent="0.2"/>
    <row r="12859" s="31" customFormat="1" x14ac:dyDescent="0.2"/>
    <row r="12860" s="31" customFormat="1" x14ac:dyDescent="0.2"/>
    <row r="12861" s="31" customFormat="1" x14ac:dyDescent="0.2"/>
    <row r="12862" s="31" customFormat="1" x14ac:dyDescent="0.2"/>
    <row r="12863" s="31" customFormat="1" x14ac:dyDescent="0.2"/>
    <row r="12864" s="31" customFormat="1" x14ac:dyDescent="0.2"/>
    <row r="12865" s="31" customFormat="1" x14ac:dyDescent="0.2"/>
    <row r="12866" s="31" customFormat="1" x14ac:dyDescent="0.2"/>
    <row r="12867" s="31" customFormat="1" x14ac:dyDescent="0.2"/>
    <row r="12868" s="31" customFormat="1" x14ac:dyDescent="0.2"/>
    <row r="12869" s="31" customFormat="1" x14ac:dyDescent="0.2"/>
    <row r="12870" s="31" customFormat="1" x14ac:dyDescent="0.2"/>
    <row r="12871" s="31" customFormat="1" x14ac:dyDescent="0.2"/>
    <row r="12872" s="31" customFormat="1" x14ac:dyDescent="0.2"/>
    <row r="12873" s="31" customFormat="1" x14ac:dyDescent="0.2"/>
    <row r="12874" s="31" customFormat="1" x14ac:dyDescent="0.2"/>
    <row r="12875" s="31" customFormat="1" x14ac:dyDescent="0.2"/>
    <row r="12876" s="31" customFormat="1" x14ac:dyDescent="0.2"/>
    <row r="12877" s="31" customFormat="1" x14ac:dyDescent="0.2"/>
    <row r="12878" s="31" customFormat="1" x14ac:dyDescent="0.2"/>
    <row r="12879" s="31" customFormat="1" x14ac:dyDescent="0.2"/>
    <row r="12880" s="31" customFormat="1" x14ac:dyDescent="0.2"/>
    <row r="12881" s="31" customFormat="1" x14ac:dyDescent="0.2"/>
    <row r="12882" s="31" customFormat="1" x14ac:dyDescent="0.2"/>
    <row r="12883" s="31" customFormat="1" x14ac:dyDescent="0.2"/>
    <row r="12884" s="31" customFormat="1" x14ac:dyDescent="0.2"/>
    <row r="12885" s="31" customFormat="1" x14ac:dyDescent="0.2"/>
    <row r="12886" s="31" customFormat="1" x14ac:dyDescent="0.2"/>
    <row r="12887" s="31" customFormat="1" x14ac:dyDescent="0.2"/>
    <row r="12888" s="31" customFormat="1" x14ac:dyDescent="0.2"/>
    <row r="12889" s="31" customFormat="1" x14ac:dyDescent="0.2"/>
    <row r="12890" s="31" customFormat="1" x14ac:dyDescent="0.2"/>
    <row r="12891" s="31" customFormat="1" x14ac:dyDescent="0.2"/>
    <row r="12892" s="31" customFormat="1" x14ac:dyDescent="0.2"/>
    <row r="12893" s="31" customFormat="1" x14ac:dyDescent="0.2"/>
    <row r="12894" s="31" customFormat="1" x14ac:dyDescent="0.2"/>
    <row r="12895" s="31" customFormat="1" x14ac:dyDescent="0.2"/>
    <row r="12896" s="31" customFormat="1" x14ac:dyDescent="0.2"/>
    <row r="12897" s="31" customFormat="1" x14ac:dyDescent="0.2"/>
    <row r="12898" s="31" customFormat="1" x14ac:dyDescent="0.2"/>
    <row r="12899" s="31" customFormat="1" x14ac:dyDescent="0.2"/>
    <row r="12900" s="31" customFormat="1" x14ac:dyDescent="0.2"/>
    <row r="12901" s="31" customFormat="1" x14ac:dyDescent="0.2"/>
    <row r="12902" s="31" customFormat="1" x14ac:dyDescent="0.2"/>
    <row r="12903" s="31" customFormat="1" x14ac:dyDescent="0.2"/>
    <row r="12904" s="31" customFormat="1" x14ac:dyDescent="0.2"/>
    <row r="12905" s="31" customFormat="1" x14ac:dyDescent="0.2"/>
    <row r="12906" s="31" customFormat="1" x14ac:dyDescent="0.2"/>
    <row r="12907" s="31" customFormat="1" x14ac:dyDescent="0.2"/>
    <row r="12908" s="31" customFormat="1" x14ac:dyDescent="0.2"/>
    <row r="12909" s="31" customFormat="1" x14ac:dyDescent="0.2"/>
    <row r="12910" s="31" customFormat="1" x14ac:dyDescent="0.2"/>
    <row r="12911" s="31" customFormat="1" x14ac:dyDescent="0.2"/>
    <row r="12912" s="31" customFormat="1" x14ac:dyDescent="0.2"/>
    <row r="12913" s="31" customFormat="1" x14ac:dyDescent="0.2"/>
    <row r="12914" s="31" customFormat="1" x14ac:dyDescent="0.2"/>
    <row r="12915" s="31" customFormat="1" x14ac:dyDescent="0.2"/>
    <row r="12916" s="31" customFormat="1" x14ac:dyDescent="0.2"/>
    <row r="12917" s="31" customFormat="1" x14ac:dyDescent="0.2"/>
    <row r="12918" s="31" customFormat="1" x14ac:dyDescent="0.2"/>
    <row r="12919" s="31" customFormat="1" x14ac:dyDescent="0.2"/>
    <row r="12920" s="31" customFormat="1" x14ac:dyDescent="0.2"/>
    <row r="12921" s="31" customFormat="1" x14ac:dyDescent="0.2"/>
    <row r="12922" s="31" customFormat="1" x14ac:dyDescent="0.2"/>
    <row r="12923" s="31" customFormat="1" x14ac:dyDescent="0.2"/>
    <row r="12924" s="31" customFormat="1" x14ac:dyDescent="0.2"/>
    <row r="12925" s="31" customFormat="1" x14ac:dyDescent="0.2"/>
    <row r="12926" s="31" customFormat="1" x14ac:dyDescent="0.2"/>
    <row r="12927" s="31" customFormat="1" x14ac:dyDescent="0.2"/>
    <row r="12928" s="31" customFormat="1" x14ac:dyDescent="0.2"/>
    <row r="12929" s="31" customFormat="1" x14ac:dyDescent="0.2"/>
    <row r="12930" s="31" customFormat="1" x14ac:dyDescent="0.2"/>
    <row r="12931" s="31" customFormat="1" x14ac:dyDescent="0.2"/>
    <row r="12932" s="31" customFormat="1" x14ac:dyDescent="0.2"/>
    <row r="12933" s="31" customFormat="1" x14ac:dyDescent="0.2"/>
    <row r="12934" s="31" customFormat="1" x14ac:dyDescent="0.2"/>
    <row r="12935" s="31" customFormat="1" x14ac:dyDescent="0.2"/>
    <row r="12936" s="31" customFormat="1" x14ac:dyDescent="0.2"/>
    <row r="12937" s="31" customFormat="1" x14ac:dyDescent="0.2"/>
    <row r="12938" s="31" customFormat="1" x14ac:dyDescent="0.2"/>
    <row r="12939" s="31" customFormat="1" x14ac:dyDescent="0.2"/>
    <row r="12940" s="31" customFormat="1" x14ac:dyDescent="0.2"/>
    <row r="12941" s="31" customFormat="1" x14ac:dyDescent="0.2"/>
    <row r="12942" s="31" customFormat="1" x14ac:dyDescent="0.2"/>
    <row r="12943" s="31" customFormat="1" x14ac:dyDescent="0.2"/>
    <row r="12944" s="31" customFormat="1" x14ac:dyDescent="0.2"/>
    <row r="12945" s="31" customFormat="1" x14ac:dyDescent="0.2"/>
    <row r="12946" s="31" customFormat="1" x14ac:dyDescent="0.2"/>
    <row r="12947" s="31" customFormat="1" x14ac:dyDescent="0.2"/>
    <row r="12948" s="31" customFormat="1" x14ac:dyDescent="0.2"/>
    <row r="12949" s="31" customFormat="1" x14ac:dyDescent="0.2"/>
    <row r="12950" s="31" customFormat="1" x14ac:dyDescent="0.2"/>
    <row r="12951" s="31" customFormat="1" x14ac:dyDescent="0.2"/>
    <row r="12952" s="31" customFormat="1" x14ac:dyDescent="0.2"/>
    <row r="12953" s="31" customFormat="1" x14ac:dyDescent="0.2"/>
    <row r="12954" s="31" customFormat="1" x14ac:dyDescent="0.2"/>
    <row r="12955" s="31" customFormat="1" x14ac:dyDescent="0.2"/>
    <row r="12956" s="31" customFormat="1" x14ac:dyDescent="0.2"/>
    <row r="12957" s="31" customFormat="1" x14ac:dyDescent="0.2"/>
    <row r="12958" s="31" customFormat="1" x14ac:dyDescent="0.2"/>
    <row r="12959" s="31" customFormat="1" x14ac:dyDescent="0.2"/>
    <row r="12960" s="31" customFormat="1" x14ac:dyDescent="0.2"/>
    <row r="12961" s="31" customFormat="1" x14ac:dyDescent="0.2"/>
    <row r="12962" s="31" customFormat="1" x14ac:dyDescent="0.2"/>
    <row r="12963" s="31" customFormat="1" x14ac:dyDescent="0.2"/>
    <row r="12964" s="31" customFormat="1" x14ac:dyDescent="0.2"/>
    <row r="12965" s="31" customFormat="1" x14ac:dyDescent="0.2"/>
    <row r="12966" s="31" customFormat="1" x14ac:dyDescent="0.2"/>
    <row r="12967" s="31" customFormat="1" x14ac:dyDescent="0.2"/>
    <row r="12968" s="31" customFormat="1" x14ac:dyDescent="0.2"/>
    <row r="12969" s="31" customFormat="1" x14ac:dyDescent="0.2"/>
    <row r="12970" s="31" customFormat="1" x14ac:dyDescent="0.2"/>
    <row r="12971" s="31" customFormat="1" x14ac:dyDescent="0.2"/>
    <row r="12972" s="31" customFormat="1" x14ac:dyDescent="0.2"/>
    <row r="12973" s="31" customFormat="1" x14ac:dyDescent="0.2"/>
    <row r="12974" s="31" customFormat="1" x14ac:dyDescent="0.2"/>
    <row r="12975" s="31" customFormat="1" x14ac:dyDescent="0.2"/>
    <row r="12976" s="31" customFormat="1" x14ac:dyDescent="0.2"/>
    <row r="12977" s="31" customFormat="1" x14ac:dyDescent="0.2"/>
    <row r="12978" s="31" customFormat="1" x14ac:dyDescent="0.2"/>
    <row r="12979" s="31" customFormat="1" x14ac:dyDescent="0.2"/>
    <row r="12980" s="31" customFormat="1" x14ac:dyDescent="0.2"/>
    <row r="12981" s="31" customFormat="1" x14ac:dyDescent="0.2"/>
    <row r="12982" s="31" customFormat="1" x14ac:dyDescent="0.2"/>
    <row r="12983" s="31" customFormat="1" x14ac:dyDescent="0.2"/>
    <row r="12984" s="31" customFormat="1" x14ac:dyDescent="0.2"/>
    <row r="12985" s="31" customFormat="1" x14ac:dyDescent="0.2"/>
    <row r="12986" s="31" customFormat="1" x14ac:dyDescent="0.2"/>
    <row r="12987" s="31" customFormat="1" x14ac:dyDescent="0.2"/>
    <row r="12988" s="31" customFormat="1" x14ac:dyDescent="0.2"/>
    <row r="12989" s="31" customFormat="1" x14ac:dyDescent="0.2"/>
    <row r="12990" s="31" customFormat="1" x14ac:dyDescent="0.2"/>
    <row r="12991" s="31" customFormat="1" x14ac:dyDescent="0.2"/>
    <row r="12992" s="31" customFormat="1" x14ac:dyDescent="0.2"/>
    <row r="12993" s="31" customFormat="1" x14ac:dyDescent="0.2"/>
    <row r="12994" s="31" customFormat="1" x14ac:dyDescent="0.2"/>
    <row r="12995" s="31" customFormat="1" x14ac:dyDescent="0.2"/>
    <row r="12996" s="31" customFormat="1" x14ac:dyDescent="0.2"/>
    <row r="12997" s="31" customFormat="1" x14ac:dyDescent="0.2"/>
    <row r="12998" s="31" customFormat="1" x14ac:dyDescent="0.2"/>
    <row r="12999" s="31" customFormat="1" x14ac:dyDescent="0.2"/>
    <row r="13000" s="31" customFormat="1" x14ac:dyDescent="0.2"/>
    <row r="13001" s="31" customFormat="1" x14ac:dyDescent="0.2"/>
    <row r="13002" s="31" customFormat="1" x14ac:dyDescent="0.2"/>
    <row r="13003" s="31" customFormat="1" x14ac:dyDescent="0.2"/>
    <row r="13004" s="31" customFormat="1" x14ac:dyDescent="0.2"/>
    <row r="13005" s="31" customFormat="1" x14ac:dyDescent="0.2"/>
    <row r="13006" s="31" customFormat="1" x14ac:dyDescent="0.2"/>
    <row r="13007" s="31" customFormat="1" x14ac:dyDescent="0.2"/>
    <row r="13008" s="31" customFormat="1" x14ac:dyDescent="0.2"/>
    <row r="13009" s="31" customFormat="1" x14ac:dyDescent="0.2"/>
    <row r="13010" s="31" customFormat="1" x14ac:dyDescent="0.2"/>
    <row r="13011" s="31" customFormat="1" x14ac:dyDescent="0.2"/>
    <row r="13012" s="31" customFormat="1" x14ac:dyDescent="0.2"/>
    <row r="13013" s="31" customFormat="1" x14ac:dyDescent="0.2"/>
    <row r="13014" s="31" customFormat="1" x14ac:dyDescent="0.2"/>
    <row r="13015" s="31" customFormat="1" x14ac:dyDescent="0.2"/>
    <row r="13016" s="31" customFormat="1" x14ac:dyDescent="0.2"/>
    <row r="13017" s="31" customFormat="1" x14ac:dyDescent="0.2"/>
    <row r="13018" s="31" customFormat="1" x14ac:dyDescent="0.2"/>
    <row r="13019" s="31" customFormat="1" x14ac:dyDescent="0.2"/>
    <row r="13020" s="31" customFormat="1" x14ac:dyDescent="0.2"/>
    <row r="13021" s="31" customFormat="1" x14ac:dyDescent="0.2"/>
    <row r="13022" s="31" customFormat="1" x14ac:dyDescent="0.2"/>
    <row r="13023" s="31" customFormat="1" x14ac:dyDescent="0.2"/>
    <row r="13024" s="31" customFormat="1" x14ac:dyDescent="0.2"/>
    <row r="13025" s="31" customFormat="1" x14ac:dyDescent="0.2"/>
    <row r="13026" s="31" customFormat="1" x14ac:dyDescent="0.2"/>
    <row r="13027" s="31" customFormat="1" x14ac:dyDescent="0.2"/>
    <row r="13028" s="31" customFormat="1" x14ac:dyDescent="0.2"/>
    <row r="13029" s="31" customFormat="1" x14ac:dyDescent="0.2"/>
    <row r="13030" s="31" customFormat="1" x14ac:dyDescent="0.2"/>
    <row r="13031" s="31" customFormat="1" x14ac:dyDescent="0.2"/>
    <row r="13032" s="31" customFormat="1" x14ac:dyDescent="0.2"/>
    <row r="13033" s="31" customFormat="1" x14ac:dyDescent="0.2"/>
    <row r="13034" s="31" customFormat="1" x14ac:dyDescent="0.2"/>
    <row r="13035" s="31" customFormat="1" x14ac:dyDescent="0.2"/>
    <row r="13036" s="31" customFormat="1" x14ac:dyDescent="0.2"/>
    <row r="13037" s="31" customFormat="1" x14ac:dyDescent="0.2"/>
    <row r="13038" s="31" customFormat="1" x14ac:dyDescent="0.2"/>
    <row r="13039" s="31" customFormat="1" x14ac:dyDescent="0.2"/>
    <row r="13040" s="31" customFormat="1" x14ac:dyDescent="0.2"/>
    <row r="13041" s="31" customFormat="1" x14ac:dyDescent="0.2"/>
    <row r="13042" s="31" customFormat="1" x14ac:dyDescent="0.2"/>
    <row r="13043" s="31" customFormat="1" x14ac:dyDescent="0.2"/>
    <row r="13044" s="31" customFormat="1" x14ac:dyDescent="0.2"/>
    <row r="13045" s="31" customFormat="1" x14ac:dyDescent="0.2"/>
    <row r="13046" s="31" customFormat="1" x14ac:dyDescent="0.2"/>
    <row r="13047" s="31" customFormat="1" x14ac:dyDescent="0.2"/>
    <row r="13048" s="31" customFormat="1" x14ac:dyDescent="0.2"/>
    <row r="13049" s="31" customFormat="1" x14ac:dyDescent="0.2"/>
    <row r="13050" s="31" customFormat="1" x14ac:dyDescent="0.2"/>
    <row r="13051" s="31" customFormat="1" x14ac:dyDescent="0.2"/>
    <row r="13052" s="31" customFormat="1" x14ac:dyDescent="0.2"/>
    <row r="13053" s="31" customFormat="1" x14ac:dyDescent="0.2"/>
    <row r="13054" s="31" customFormat="1" x14ac:dyDescent="0.2"/>
    <row r="13055" s="31" customFormat="1" x14ac:dyDescent="0.2"/>
    <row r="13056" s="31" customFormat="1" x14ac:dyDescent="0.2"/>
    <row r="13057" s="31" customFormat="1" x14ac:dyDescent="0.2"/>
    <row r="13058" s="31" customFormat="1" x14ac:dyDescent="0.2"/>
    <row r="13059" s="31" customFormat="1" x14ac:dyDescent="0.2"/>
    <row r="13060" s="31" customFormat="1" x14ac:dyDescent="0.2"/>
    <row r="13061" s="31" customFormat="1" x14ac:dyDescent="0.2"/>
    <row r="13062" s="31" customFormat="1" x14ac:dyDescent="0.2"/>
    <row r="13063" s="31" customFormat="1" x14ac:dyDescent="0.2"/>
    <row r="13064" s="31" customFormat="1" x14ac:dyDescent="0.2"/>
    <row r="13065" s="31" customFormat="1" x14ac:dyDescent="0.2"/>
    <row r="13066" s="31" customFormat="1" x14ac:dyDescent="0.2"/>
    <row r="13067" s="31" customFormat="1" x14ac:dyDescent="0.2"/>
    <row r="13068" s="31" customFormat="1" x14ac:dyDescent="0.2"/>
    <row r="13069" s="31" customFormat="1" x14ac:dyDescent="0.2"/>
    <row r="13070" s="31" customFormat="1" x14ac:dyDescent="0.2"/>
    <row r="13071" s="31" customFormat="1" x14ac:dyDescent="0.2"/>
    <row r="13072" s="31" customFormat="1" x14ac:dyDescent="0.2"/>
    <row r="13073" s="31" customFormat="1" x14ac:dyDescent="0.2"/>
    <row r="13074" s="31" customFormat="1" x14ac:dyDescent="0.2"/>
    <row r="13075" s="31" customFormat="1" x14ac:dyDescent="0.2"/>
    <row r="13076" s="31" customFormat="1" x14ac:dyDescent="0.2"/>
    <row r="13077" s="31" customFormat="1" x14ac:dyDescent="0.2"/>
    <row r="13078" s="31" customFormat="1" x14ac:dyDescent="0.2"/>
    <row r="13079" s="31" customFormat="1" x14ac:dyDescent="0.2"/>
    <row r="13080" s="31" customFormat="1" x14ac:dyDescent="0.2"/>
    <row r="13081" s="31" customFormat="1" x14ac:dyDescent="0.2"/>
    <row r="13082" s="31" customFormat="1" x14ac:dyDescent="0.2"/>
    <row r="13083" s="31" customFormat="1" x14ac:dyDescent="0.2"/>
    <row r="13084" s="31" customFormat="1" x14ac:dyDescent="0.2"/>
    <row r="13085" s="31" customFormat="1" x14ac:dyDescent="0.2"/>
    <row r="13086" s="31" customFormat="1" x14ac:dyDescent="0.2"/>
    <row r="13087" s="31" customFormat="1" x14ac:dyDescent="0.2"/>
    <row r="13088" s="31" customFormat="1" x14ac:dyDescent="0.2"/>
    <row r="13089" s="31" customFormat="1" x14ac:dyDescent="0.2"/>
    <row r="13090" s="31" customFormat="1" x14ac:dyDescent="0.2"/>
    <row r="13091" s="31" customFormat="1" x14ac:dyDescent="0.2"/>
    <row r="13092" s="31" customFormat="1" x14ac:dyDescent="0.2"/>
    <row r="13093" s="31" customFormat="1" x14ac:dyDescent="0.2"/>
    <row r="13094" s="31" customFormat="1" x14ac:dyDescent="0.2"/>
    <row r="13095" s="31" customFormat="1" x14ac:dyDescent="0.2"/>
    <row r="13096" s="31" customFormat="1" x14ac:dyDescent="0.2"/>
    <row r="13097" s="31" customFormat="1" x14ac:dyDescent="0.2"/>
    <row r="13098" s="31" customFormat="1" x14ac:dyDescent="0.2"/>
    <row r="13099" s="31" customFormat="1" x14ac:dyDescent="0.2"/>
    <row r="13100" s="31" customFormat="1" x14ac:dyDescent="0.2"/>
    <row r="13101" s="31" customFormat="1" x14ac:dyDescent="0.2"/>
    <row r="13102" s="31" customFormat="1" x14ac:dyDescent="0.2"/>
    <row r="13103" s="31" customFormat="1" x14ac:dyDescent="0.2"/>
    <row r="13104" s="31" customFormat="1" x14ac:dyDescent="0.2"/>
    <row r="13105" s="31" customFormat="1" x14ac:dyDescent="0.2"/>
    <row r="13106" s="31" customFormat="1" x14ac:dyDescent="0.2"/>
    <row r="13107" s="31" customFormat="1" x14ac:dyDescent="0.2"/>
    <row r="13108" s="31" customFormat="1" x14ac:dyDescent="0.2"/>
    <row r="13109" s="31" customFormat="1" x14ac:dyDescent="0.2"/>
    <row r="13110" s="31" customFormat="1" x14ac:dyDescent="0.2"/>
    <row r="13111" s="31" customFormat="1" x14ac:dyDescent="0.2"/>
    <row r="13112" s="31" customFormat="1" x14ac:dyDescent="0.2"/>
    <row r="13113" s="31" customFormat="1" x14ac:dyDescent="0.2"/>
    <row r="13114" s="31" customFormat="1" x14ac:dyDescent="0.2"/>
    <row r="13115" s="31" customFormat="1" x14ac:dyDescent="0.2"/>
    <row r="13116" s="31" customFormat="1" x14ac:dyDescent="0.2"/>
    <row r="13117" s="31" customFormat="1" x14ac:dyDescent="0.2"/>
    <row r="13118" s="31" customFormat="1" x14ac:dyDescent="0.2"/>
    <row r="13119" s="31" customFormat="1" x14ac:dyDescent="0.2"/>
    <row r="13120" s="31" customFormat="1" x14ac:dyDescent="0.2"/>
    <row r="13121" s="31" customFormat="1" x14ac:dyDescent="0.2"/>
    <row r="13122" s="31" customFormat="1" x14ac:dyDescent="0.2"/>
    <row r="13123" s="31" customFormat="1" x14ac:dyDescent="0.2"/>
    <row r="13124" s="31" customFormat="1" x14ac:dyDescent="0.2"/>
    <row r="13125" s="31" customFormat="1" x14ac:dyDescent="0.2"/>
    <row r="13126" s="31" customFormat="1" x14ac:dyDescent="0.2"/>
    <row r="13127" s="31" customFormat="1" x14ac:dyDescent="0.2"/>
    <row r="13128" s="31" customFormat="1" x14ac:dyDescent="0.2"/>
    <row r="13129" s="31" customFormat="1" x14ac:dyDescent="0.2"/>
    <row r="13130" s="31" customFormat="1" x14ac:dyDescent="0.2"/>
    <row r="13131" s="31" customFormat="1" x14ac:dyDescent="0.2"/>
    <row r="13132" s="31" customFormat="1" x14ac:dyDescent="0.2"/>
    <row r="13133" s="31" customFormat="1" x14ac:dyDescent="0.2"/>
    <row r="13134" s="31" customFormat="1" x14ac:dyDescent="0.2"/>
    <row r="13135" s="31" customFormat="1" x14ac:dyDescent="0.2"/>
    <row r="13136" s="31" customFormat="1" x14ac:dyDescent="0.2"/>
    <row r="13137" s="31" customFormat="1" x14ac:dyDescent="0.2"/>
    <row r="13138" s="31" customFormat="1" x14ac:dyDescent="0.2"/>
    <row r="13139" s="31" customFormat="1" x14ac:dyDescent="0.2"/>
    <row r="13140" s="31" customFormat="1" x14ac:dyDescent="0.2"/>
    <row r="13141" s="31" customFormat="1" x14ac:dyDescent="0.2"/>
    <row r="13142" s="31" customFormat="1" x14ac:dyDescent="0.2"/>
    <row r="13143" s="31" customFormat="1" x14ac:dyDescent="0.2"/>
    <row r="13144" s="31" customFormat="1" x14ac:dyDescent="0.2"/>
    <row r="13145" s="31" customFormat="1" x14ac:dyDescent="0.2"/>
    <row r="13146" s="31" customFormat="1" x14ac:dyDescent="0.2"/>
    <row r="13147" s="31" customFormat="1" x14ac:dyDescent="0.2"/>
    <row r="13148" s="31" customFormat="1" x14ac:dyDescent="0.2"/>
    <row r="13149" s="31" customFormat="1" x14ac:dyDescent="0.2"/>
    <row r="13150" s="31" customFormat="1" x14ac:dyDescent="0.2"/>
    <row r="13151" s="31" customFormat="1" x14ac:dyDescent="0.2"/>
    <row r="13152" s="31" customFormat="1" x14ac:dyDescent="0.2"/>
    <row r="13153" s="31" customFormat="1" x14ac:dyDescent="0.2"/>
    <row r="13154" s="31" customFormat="1" x14ac:dyDescent="0.2"/>
    <row r="13155" s="31" customFormat="1" x14ac:dyDescent="0.2"/>
    <row r="13156" s="31" customFormat="1" x14ac:dyDescent="0.2"/>
    <row r="13157" s="31" customFormat="1" x14ac:dyDescent="0.2"/>
    <row r="13158" s="31" customFormat="1" x14ac:dyDescent="0.2"/>
    <row r="13159" s="31" customFormat="1" x14ac:dyDescent="0.2"/>
    <row r="13160" s="31" customFormat="1" x14ac:dyDescent="0.2"/>
    <row r="13161" s="31" customFormat="1" x14ac:dyDescent="0.2"/>
    <row r="13162" s="31" customFormat="1" x14ac:dyDescent="0.2"/>
    <row r="13163" s="31" customFormat="1" x14ac:dyDescent="0.2"/>
    <row r="13164" s="31" customFormat="1" x14ac:dyDescent="0.2"/>
    <row r="13165" s="31" customFormat="1" x14ac:dyDescent="0.2"/>
    <row r="13166" s="31" customFormat="1" x14ac:dyDescent="0.2"/>
    <row r="13167" s="31" customFormat="1" x14ac:dyDescent="0.2"/>
    <row r="13168" s="31" customFormat="1" x14ac:dyDescent="0.2"/>
    <row r="13169" s="31" customFormat="1" x14ac:dyDescent="0.2"/>
    <row r="13170" s="31" customFormat="1" x14ac:dyDescent="0.2"/>
    <row r="13171" s="31" customFormat="1" x14ac:dyDescent="0.2"/>
    <row r="13172" s="31" customFormat="1" x14ac:dyDescent="0.2"/>
    <row r="13173" s="31" customFormat="1" x14ac:dyDescent="0.2"/>
    <row r="13174" s="31" customFormat="1" x14ac:dyDescent="0.2"/>
    <row r="13175" s="31" customFormat="1" x14ac:dyDescent="0.2"/>
    <row r="13176" s="31" customFormat="1" x14ac:dyDescent="0.2"/>
    <row r="13177" s="31" customFormat="1" x14ac:dyDescent="0.2"/>
    <row r="13178" s="31" customFormat="1" x14ac:dyDescent="0.2"/>
    <row r="13179" s="31" customFormat="1" x14ac:dyDescent="0.2"/>
    <row r="13180" s="31" customFormat="1" x14ac:dyDescent="0.2"/>
    <row r="13181" s="31" customFormat="1" x14ac:dyDescent="0.2"/>
    <row r="13182" s="31" customFormat="1" x14ac:dyDescent="0.2"/>
    <row r="13183" s="31" customFormat="1" x14ac:dyDescent="0.2"/>
    <row r="13184" s="31" customFormat="1" x14ac:dyDescent="0.2"/>
    <row r="13185" s="31" customFormat="1" x14ac:dyDescent="0.2"/>
    <row r="13186" s="31" customFormat="1" x14ac:dyDescent="0.2"/>
    <row r="13187" s="31" customFormat="1" x14ac:dyDescent="0.2"/>
    <row r="13188" s="31" customFormat="1" x14ac:dyDescent="0.2"/>
    <row r="13189" s="31" customFormat="1" x14ac:dyDescent="0.2"/>
    <row r="13190" s="31" customFormat="1" x14ac:dyDescent="0.2"/>
    <row r="13191" s="31" customFormat="1" x14ac:dyDescent="0.2"/>
    <row r="13192" s="31" customFormat="1" x14ac:dyDescent="0.2"/>
    <row r="13193" s="31" customFormat="1" x14ac:dyDescent="0.2"/>
    <row r="13194" s="31" customFormat="1" x14ac:dyDescent="0.2"/>
    <row r="13195" s="31" customFormat="1" x14ac:dyDescent="0.2"/>
    <row r="13196" s="31" customFormat="1" x14ac:dyDescent="0.2"/>
    <row r="13197" s="31" customFormat="1" x14ac:dyDescent="0.2"/>
    <row r="13198" s="31" customFormat="1" x14ac:dyDescent="0.2"/>
    <row r="13199" s="31" customFormat="1" x14ac:dyDescent="0.2"/>
    <row r="13200" s="31" customFormat="1" x14ac:dyDescent="0.2"/>
    <row r="13201" s="31" customFormat="1" x14ac:dyDescent="0.2"/>
    <row r="13202" s="31" customFormat="1" x14ac:dyDescent="0.2"/>
    <row r="13203" s="31" customFormat="1" x14ac:dyDescent="0.2"/>
    <row r="13204" s="31" customFormat="1" x14ac:dyDescent="0.2"/>
    <row r="13205" s="31" customFormat="1" x14ac:dyDescent="0.2"/>
    <row r="13206" s="31" customFormat="1" x14ac:dyDescent="0.2"/>
    <row r="13207" s="31" customFormat="1" x14ac:dyDescent="0.2"/>
    <row r="13208" s="31" customFormat="1" x14ac:dyDescent="0.2"/>
    <row r="13209" s="31" customFormat="1" x14ac:dyDescent="0.2"/>
    <row r="13210" s="31" customFormat="1" x14ac:dyDescent="0.2"/>
    <row r="13211" s="31" customFormat="1" x14ac:dyDescent="0.2"/>
    <row r="13212" s="31" customFormat="1" x14ac:dyDescent="0.2"/>
    <row r="13213" s="31" customFormat="1" x14ac:dyDescent="0.2"/>
    <row r="13214" s="31" customFormat="1" x14ac:dyDescent="0.2"/>
    <row r="13215" s="31" customFormat="1" x14ac:dyDescent="0.2"/>
    <row r="13216" s="31" customFormat="1" x14ac:dyDescent="0.2"/>
    <row r="13217" s="31" customFormat="1" x14ac:dyDescent="0.2"/>
    <row r="13218" s="31" customFormat="1" x14ac:dyDescent="0.2"/>
    <row r="13219" s="31" customFormat="1" x14ac:dyDescent="0.2"/>
    <row r="13220" s="31" customFormat="1" x14ac:dyDescent="0.2"/>
    <row r="13221" s="31" customFormat="1" x14ac:dyDescent="0.2"/>
    <row r="13222" s="31" customFormat="1" x14ac:dyDescent="0.2"/>
    <row r="13223" s="31" customFormat="1" x14ac:dyDescent="0.2"/>
    <row r="13224" s="31" customFormat="1" x14ac:dyDescent="0.2"/>
    <row r="13225" s="31" customFormat="1" x14ac:dyDescent="0.2"/>
    <row r="13226" s="31" customFormat="1" x14ac:dyDescent="0.2"/>
    <row r="13227" s="31" customFormat="1" x14ac:dyDescent="0.2"/>
    <row r="13228" s="31" customFormat="1" x14ac:dyDescent="0.2"/>
    <row r="13229" s="31" customFormat="1" x14ac:dyDescent="0.2"/>
    <row r="13230" s="31" customFormat="1" x14ac:dyDescent="0.2"/>
    <row r="13231" s="31" customFormat="1" x14ac:dyDescent="0.2"/>
    <row r="13232" s="31" customFormat="1" x14ac:dyDescent="0.2"/>
    <row r="13233" s="31" customFormat="1" x14ac:dyDescent="0.2"/>
    <row r="13234" s="31" customFormat="1" x14ac:dyDescent="0.2"/>
    <row r="13235" s="31" customFormat="1" x14ac:dyDescent="0.2"/>
    <row r="13236" s="31" customFormat="1" x14ac:dyDescent="0.2"/>
    <row r="13237" s="31" customFormat="1" x14ac:dyDescent="0.2"/>
    <row r="13238" s="31" customFormat="1" x14ac:dyDescent="0.2"/>
    <row r="13239" s="31" customFormat="1" x14ac:dyDescent="0.2"/>
    <row r="13240" s="31" customFormat="1" x14ac:dyDescent="0.2"/>
    <row r="13241" s="31" customFormat="1" x14ac:dyDescent="0.2"/>
    <row r="13242" s="31" customFormat="1" x14ac:dyDescent="0.2"/>
    <row r="13243" s="31" customFormat="1" x14ac:dyDescent="0.2"/>
    <row r="13244" s="31" customFormat="1" x14ac:dyDescent="0.2"/>
    <row r="13245" s="31" customFormat="1" x14ac:dyDescent="0.2"/>
    <row r="13246" s="31" customFormat="1" x14ac:dyDescent="0.2"/>
    <row r="13247" s="31" customFormat="1" x14ac:dyDescent="0.2"/>
    <row r="13248" s="31" customFormat="1" x14ac:dyDescent="0.2"/>
    <row r="13249" s="31" customFormat="1" x14ac:dyDescent="0.2"/>
    <row r="13250" s="31" customFormat="1" x14ac:dyDescent="0.2"/>
    <row r="13251" s="31" customFormat="1" x14ac:dyDescent="0.2"/>
    <row r="13252" s="31" customFormat="1" x14ac:dyDescent="0.2"/>
    <row r="13253" s="31" customFormat="1" x14ac:dyDescent="0.2"/>
    <row r="13254" s="31" customFormat="1" x14ac:dyDescent="0.2"/>
    <row r="13255" s="31" customFormat="1" x14ac:dyDescent="0.2"/>
    <row r="13256" s="31" customFormat="1" x14ac:dyDescent="0.2"/>
    <row r="13257" s="31" customFormat="1" x14ac:dyDescent="0.2"/>
    <row r="13258" s="31" customFormat="1" x14ac:dyDescent="0.2"/>
    <row r="13259" s="31" customFormat="1" x14ac:dyDescent="0.2"/>
    <row r="13260" s="31" customFormat="1" x14ac:dyDescent="0.2"/>
    <row r="13261" s="31" customFormat="1" x14ac:dyDescent="0.2"/>
    <row r="13262" s="31" customFormat="1" x14ac:dyDescent="0.2"/>
    <row r="13263" s="31" customFormat="1" x14ac:dyDescent="0.2"/>
    <row r="13264" s="31" customFormat="1" x14ac:dyDescent="0.2"/>
    <row r="13265" s="31" customFormat="1" x14ac:dyDescent="0.2"/>
    <row r="13266" s="31" customFormat="1" x14ac:dyDescent="0.2"/>
    <row r="13267" s="31" customFormat="1" x14ac:dyDescent="0.2"/>
    <row r="13268" s="31" customFormat="1" x14ac:dyDescent="0.2"/>
    <row r="13269" s="31" customFormat="1" x14ac:dyDescent="0.2"/>
    <row r="13270" s="31" customFormat="1" x14ac:dyDescent="0.2"/>
    <row r="13271" s="31" customFormat="1" x14ac:dyDescent="0.2"/>
    <row r="13272" s="31" customFormat="1" x14ac:dyDescent="0.2"/>
    <row r="13273" s="31" customFormat="1" x14ac:dyDescent="0.2"/>
    <row r="13274" s="31" customFormat="1" x14ac:dyDescent="0.2"/>
    <row r="13275" s="31" customFormat="1" x14ac:dyDescent="0.2"/>
    <row r="13276" s="31" customFormat="1" x14ac:dyDescent="0.2"/>
    <row r="13277" s="31" customFormat="1" x14ac:dyDescent="0.2"/>
    <row r="13278" s="31" customFormat="1" x14ac:dyDescent="0.2"/>
    <row r="13279" s="31" customFormat="1" x14ac:dyDescent="0.2"/>
    <row r="13280" s="31" customFormat="1" x14ac:dyDescent="0.2"/>
    <row r="13281" s="31" customFormat="1" x14ac:dyDescent="0.2"/>
    <row r="13282" s="31" customFormat="1" x14ac:dyDescent="0.2"/>
    <row r="13283" s="31" customFormat="1" x14ac:dyDescent="0.2"/>
    <row r="13284" s="31" customFormat="1" x14ac:dyDescent="0.2"/>
    <row r="13285" s="31" customFormat="1" x14ac:dyDescent="0.2"/>
    <row r="13286" s="31" customFormat="1" x14ac:dyDescent="0.2"/>
    <row r="13287" s="31" customFormat="1" x14ac:dyDescent="0.2"/>
    <row r="13288" s="31" customFormat="1" x14ac:dyDescent="0.2"/>
    <row r="13289" s="31" customFormat="1" x14ac:dyDescent="0.2"/>
    <row r="13290" s="31" customFormat="1" x14ac:dyDescent="0.2"/>
    <row r="13291" s="31" customFormat="1" x14ac:dyDescent="0.2"/>
    <row r="13292" s="31" customFormat="1" x14ac:dyDescent="0.2"/>
    <row r="13293" s="31" customFormat="1" x14ac:dyDescent="0.2"/>
    <row r="13294" s="31" customFormat="1" x14ac:dyDescent="0.2"/>
    <row r="13295" s="31" customFormat="1" x14ac:dyDescent="0.2"/>
    <row r="13296" s="31" customFormat="1" x14ac:dyDescent="0.2"/>
    <row r="13297" s="31" customFormat="1" x14ac:dyDescent="0.2"/>
    <row r="13298" s="31" customFormat="1" x14ac:dyDescent="0.2"/>
    <row r="13299" s="31" customFormat="1" x14ac:dyDescent="0.2"/>
    <row r="13300" s="31" customFormat="1" x14ac:dyDescent="0.2"/>
    <row r="13301" s="31" customFormat="1" x14ac:dyDescent="0.2"/>
    <row r="13302" s="31" customFormat="1" x14ac:dyDescent="0.2"/>
    <row r="13303" s="31" customFormat="1" x14ac:dyDescent="0.2"/>
    <row r="13304" s="31" customFormat="1" x14ac:dyDescent="0.2"/>
    <row r="13305" s="31" customFormat="1" x14ac:dyDescent="0.2"/>
    <row r="13306" s="31" customFormat="1" x14ac:dyDescent="0.2"/>
    <row r="13307" s="31" customFormat="1" x14ac:dyDescent="0.2"/>
    <row r="13308" s="31" customFormat="1" x14ac:dyDescent="0.2"/>
    <row r="13309" s="31" customFormat="1" x14ac:dyDescent="0.2"/>
    <row r="13310" s="31" customFormat="1" x14ac:dyDescent="0.2"/>
    <row r="13311" s="31" customFormat="1" x14ac:dyDescent="0.2"/>
    <row r="13312" s="31" customFormat="1" x14ac:dyDescent="0.2"/>
    <row r="13313" s="31" customFormat="1" x14ac:dyDescent="0.2"/>
    <row r="13314" s="31" customFormat="1" x14ac:dyDescent="0.2"/>
    <row r="13315" s="31" customFormat="1" x14ac:dyDescent="0.2"/>
    <row r="13316" s="31" customFormat="1" x14ac:dyDescent="0.2"/>
    <row r="13317" s="31" customFormat="1" x14ac:dyDescent="0.2"/>
    <row r="13318" s="31" customFormat="1" x14ac:dyDescent="0.2"/>
    <row r="13319" s="31" customFormat="1" x14ac:dyDescent="0.2"/>
    <row r="13320" s="31" customFormat="1" x14ac:dyDescent="0.2"/>
    <row r="13321" s="31" customFormat="1" x14ac:dyDescent="0.2"/>
    <row r="13322" s="31" customFormat="1" x14ac:dyDescent="0.2"/>
    <row r="13323" s="31" customFormat="1" x14ac:dyDescent="0.2"/>
    <row r="13324" s="31" customFormat="1" x14ac:dyDescent="0.2"/>
    <row r="13325" s="31" customFormat="1" x14ac:dyDescent="0.2"/>
    <row r="13326" s="31" customFormat="1" x14ac:dyDescent="0.2"/>
    <row r="13327" s="31" customFormat="1" x14ac:dyDescent="0.2"/>
    <row r="13328" s="31" customFormat="1" x14ac:dyDescent="0.2"/>
    <row r="13329" s="31" customFormat="1" x14ac:dyDescent="0.2"/>
    <row r="13330" s="31" customFormat="1" x14ac:dyDescent="0.2"/>
    <row r="13331" s="31" customFormat="1" x14ac:dyDescent="0.2"/>
    <row r="13332" s="31" customFormat="1" x14ac:dyDescent="0.2"/>
    <row r="13333" s="31" customFormat="1" x14ac:dyDescent="0.2"/>
    <row r="13334" s="31" customFormat="1" x14ac:dyDescent="0.2"/>
    <row r="13335" s="31" customFormat="1" x14ac:dyDescent="0.2"/>
    <row r="13336" s="31" customFormat="1" x14ac:dyDescent="0.2"/>
    <row r="13337" s="31" customFormat="1" x14ac:dyDescent="0.2"/>
    <row r="13338" s="31" customFormat="1" x14ac:dyDescent="0.2"/>
    <row r="13339" s="31" customFormat="1" x14ac:dyDescent="0.2"/>
    <row r="13340" s="31" customFormat="1" x14ac:dyDescent="0.2"/>
    <row r="13341" s="31" customFormat="1" x14ac:dyDescent="0.2"/>
    <row r="13342" s="31" customFormat="1" x14ac:dyDescent="0.2"/>
    <row r="13343" s="31" customFormat="1" x14ac:dyDescent="0.2"/>
    <row r="13344" s="31" customFormat="1" x14ac:dyDescent="0.2"/>
    <row r="13345" s="31" customFormat="1" x14ac:dyDescent="0.2"/>
    <row r="13346" s="31" customFormat="1" x14ac:dyDescent="0.2"/>
    <row r="13347" s="31" customFormat="1" x14ac:dyDescent="0.2"/>
    <row r="13348" s="31" customFormat="1" x14ac:dyDescent="0.2"/>
    <row r="13349" s="31" customFormat="1" x14ac:dyDescent="0.2"/>
    <row r="13350" s="31" customFormat="1" x14ac:dyDescent="0.2"/>
    <row r="13351" s="31" customFormat="1" x14ac:dyDescent="0.2"/>
    <row r="13352" s="31" customFormat="1" x14ac:dyDescent="0.2"/>
    <row r="13353" s="31" customFormat="1" x14ac:dyDescent="0.2"/>
    <row r="13354" s="31" customFormat="1" x14ac:dyDescent="0.2"/>
    <row r="13355" s="31" customFormat="1" x14ac:dyDescent="0.2"/>
    <row r="13356" s="31" customFormat="1" x14ac:dyDescent="0.2"/>
    <row r="13357" s="31" customFormat="1" x14ac:dyDescent="0.2"/>
    <row r="13358" s="31" customFormat="1" x14ac:dyDescent="0.2"/>
    <row r="13359" s="31" customFormat="1" x14ac:dyDescent="0.2"/>
    <row r="13360" s="31" customFormat="1" x14ac:dyDescent="0.2"/>
    <row r="13361" s="31" customFormat="1" x14ac:dyDescent="0.2"/>
    <row r="13362" s="31" customFormat="1" x14ac:dyDescent="0.2"/>
    <row r="13363" s="31" customFormat="1" x14ac:dyDescent="0.2"/>
    <row r="13364" s="31" customFormat="1" x14ac:dyDescent="0.2"/>
    <row r="13365" s="31" customFormat="1" x14ac:dyDescent="0.2"/>
    <row r="13366" s="31" customFormat="1" x14ac:dyDescent="0.2"/>
    <row r="13367" s="31" customFormat="1" x14ac:dyDescent="0.2"/>
    <row r="13368" s="31" customFormat="1" x14ac:dyDescent="0.2"/>
    <row r="13369" s="31" customFormat="1" x14ac:dyDescent="0.2"/>
    <row r="13370" s="31" customFormat="1" x14ac:dyDescent="0.2"/>
    <row r="13371" s="31" customFormat="1" x14ac:dyDescent="0.2"/>
    <row r="13372" s="31" customFormat="1" x14ac:dyDescent="0.2"/>
    <row r="13373" s="31" customFormat="1" x14ac:dyDescent="0.2"/>
    <row r="13374" s="31" customFormat="1" x14ac:dyDescent="0.2"/>
    <row r="13375" s="31" customFormat="1" x14ac:dyDescent="0.2"/>
    <row r="13376" s="31" customFormat="1" x14ac:dyDescent="0.2"/>
    <row r="13377" s="31" customFormat="1" x14ac:dyDescent="0.2"/>
    <row r="13378" s="31" customFormat="1" x14ac:dyDescent="0.2"/>
    <row r="13379" s="31" customFormat="1" x14ac:dyDescent="0.2"/>
    <row r="13380" s="31" customFormat="1" x14ac:dyDescent="0.2"/>
    <row r="13381" s="31" customFormat="1" x14ac:dyDescent="0.2"/>
    <row r="13382" s="31" customFormat="1" x14ac:dyDescent="0.2"/>
    <row r="13383" s="31" customFormat="1" x14ac:dyDescent="0.2"/>
    <row r="13384" s="31" customFormat="1" x14ac:dyDescent="0.2"/>
    <row r="13385" s="31" customFormat="1" x14ac:dyDescent="0.2"/>
    <row r="13386" s="31" customFormat="1" x14ac:dyDescent="0.2"/>
    <row r="13387" s="31" customFormat="1" x14ac:dyDescent="0.2"/>
    <row r="13388" s="31" customFormat="1" x14ac:dyDescent="0.2"/>
    <row r="13389" s="31" customFormat="1" x14ac:dyDescent="0.2"/>
    <row r="13390" s="31" customFormat="1" x14ac:dyDescent="0.2"/>
    <row r="13391" s="31" customFormat="1" x14ac:dyDescent="0.2"/>
    <row r="13392" s="31" customFormat="1" x14ac:dyDescent="0.2"/>
    <row r="13393" s="31" customFormat="1" x14ac:dyDescent="0.2"/>
    <row r="13394" s="31" customFormat="1" x14ac:dyDescent="0.2"/>
    <row r="13395" s="31" customFormat="1" x14ac:dyDescent="0.2"/>
    <row r="13396" s="31" customFormat="1" x14ac:dyDescent="0.2"/>
    <row r="13397" s="31" customFormat="1" x14ac:dyDescent="0.2"/>
    <row r="13398" s="31" customFormat="1" x14ac:dyDescent="0.2"/>
    <row r="13399" s="31" customFormat="1" x14ac:dyDescent="0.2"/>
    <row r="13400" s="31" customFormat="1" x14ac:dyDescent="0.2"/>
    <row r="13401" s="31" customFormat="1" x14ac:dyDescent="0.2"/>
    <row r="13402" s="31" customFormat="1" x14ac:dyDescent="0.2"/>
    <row r="13403" s="31" customFormat="1" x14ac:dyDescent="0.2"/>
    <row r="13404" s="31" customFormat="1" x14ac:dyDescent="0.2"/>
    <row r="13405" s="31" customFormat="1" x14ac:dyDescent="0.2"/>
    <row r="13406" s="31" customFormat="1" x14ac:dyDescent="0.2"/>
    <row r="13407" s="31" customFormat="1" x14ac:dyDescent="0.2"/>
    <row r="13408" s="31" customFormat="1" x14ac:dyDescent="0.2"/>
    <row r="13409" s="31" customFormat="1" x14ac:dyDescent="0.2"/>
    <row r="13410" s="31" customFormat="1" x14ac:dyDescent="0.2"/>
    <row r="13411" s="31" customFormat="1" x14ac:dyDescent="0.2"/>
    <row r="13412" s="31" customFormat="1" x14ac:dyDescent="0.2"/>
    <row r="13413" s="31" customFormat="1" x14ac:dyDescent="0.2"/>
    <row r="13414" s="31" customFormat="1" x14ac:dyDescent="0.2"/>
    <row r="13415" s="31" customFormat="1" x14ac:dyDescent="0.2"/>
    <row r="13416" s="31" customFormat="1" x14ac:dyDescent="0.2"/>
    <row r="13417" s="31" customFormat="1" x14ac:dyDescent="0.2"/>
    <row r="13418" s="31" customFormat="1" x14ac:dyDescent="0.2"/>
    <row r="13419" s="31" customFormat="1" x14ac:dyDescent="0.2"/>
    <row r="13420" s="31" customFormat="1" x14ac:dyDescent="0.2"/>
    <row r="13421" s="31" customFormat="1" x14ac:dyDescent="0.2"/>
    <row r="13422" s="31" customFormat="1" x14ac:dyDescent="0.2"/>
    <row r="13423" s="31" customFormat="1" x14ac:dyDescent="0.2"/>
    <row r="13424" s="31" customFormat="1" x14ac:dyDescent="0.2"/>
    <row r="13425" s="31" customFormat="1" x14ac:dyDescent="0.2"/>
    <row r="13426" s="31" customFormat="1" x14ac:dyDescent="0.2"/>
    <row r="13427" s="31" customFormat="1" x14ac:dyDescent="0.2"/>
    <row r="13428" s="31" customFormat="1" x14ac:dyDescent="0.2"/>
    <row r="13429" s="31" customFormat="1" x14ac:dyDescent="0.2"/>
    <row r="13430" s="31" customFormat="1" x14ac:dyDescent="0.2"/>
    <row r="13431" s="31" customFormat="1" x14ac:dyDescent="0.2"/>
    <row r="13432" s="31" customFormat="1" x14ac:dyDescent="0.2"/>
    <row r="13433" s="31" customFormat="1" x14ac:dyDescent="0.2"/>
    <row r="13434" s="31" customFormat="1" x14ac:dyDescent="0.2"/>
    <row r="13435" s="31" customFormat="1" x14ac:dyDescent="0.2"/>
    <row r="13436" s="31" customFormat="1" x14ac:dyDescent="0.2"/>
    <row r="13437" s="31" customFormat="1" x14ac:dyDescent="0.2"/>
    <row r="13438" s="31" customFormat="1" x14ac:dyDescent="0.2"/>
    <row r="13439" s="31" customFormat="1" x14ac:dyDescent="0.2"/>
    <row r="13440" s="31" customFormat="1" x14ac:dyDescent="0.2"/>
    <row r="13441" s="31" customFormat="1" x14ac:dyDescent="0.2"/>
    <row r="13442" s="31" customFormat="1" x14ac:dyDescent="0.2"/>
    <row r="13443" s="31" customFormat="1" x14ac:dyDescent="0.2"/>
    <row r="13444" s="31" customFormat="1" x14ac:dyDescent="0.2"/>
    <row r="13445" s="31" customFormat="1" x14ac:dyDescent="0.2"/>
    <row r="13446" s="31" customFormat="1" x14ac:dyDescent="0.2"/>
    <row r="13447" s="31" customFormat="1" x14ac:dyDescent="0.2"/>
    <row r="13448" s="31" customFormat="1" x14ac:dyDescent="0.2"/>
    <row r="13449" s="31" customFormat="1" x14ac:dyDescent="0.2"/>
    <row r="13450" s="31" customFormat="1" x14ac:dyDescent="0.2"/>
    <row r="13451" s="31" customFormat="1" x14ac:dyDescent="0.2"/>
    <row r="13452" s="31" customFormat="1" x14ac:dyDescent="0.2"/>
    <row r="13453" s="31" customFormat="1" x14ac:dyDescent="0.2"/>
    <row r="13454" s="31" customFormat="1" x14ac:dyDescent="0.2"/>
    <row r="13455" s="31" customFormat="1" x14ac:dyDescent="0.2"/>
    <row r="13456" s="31" customFormat="1" x14ac:dyDescent="0.2"/>
    <row r="13457" s="31" customFormat="1" x14ac:dyDescent="0.2"/>
    <row r="13458" s="31" customFormat="1" x14ac:dyDescent="0.2"/>
    <row r="13459" s="31" customFormat="1" x14ac:dyDescent="0.2"/>
    <row r="13460" s="31" customFormat="1" x14ac:dyDescent="0.2"/>
    <row r="13461" s="31" customFormat="1" x14ac:dyDescent="0.2"/>
    <row r="13462" s="31" customFormat="1" x14ac:dyDescent="0.2"/>
    <row r="13463" s="31" customFormat="1" x14ac:dyDescent="0.2"/>
    <row r="13464" s="31" customFormat="1" x14ac:dyDescent="0.2"/>
    <row r="13465" s="31" customFormat="1" x14ac:dyDescent="0.2"/>
    <row r="13466" s="31" customFormat="1" x14ac:dyDescent="0.2"/>
    <row r="13467" s="31" customFormat="1" x14ac:dyDescent="0.2"/>
    <row r="13468" s="31" customFormat="1" x14ac:dyDescent="0.2"/>
    <row r="13469" s="31" customFormat="1" x14ac:dyDescent="0.2"/>
    <row r="13470" s="31" customFormat="1" x14ac:dyDescent="0.2"/>
    <row r="13471" s="31" customFormat="1" x14ac:dyDescent="0.2"/>
    <row r="13472" s="31" customFormat="1" x14ac:dyDescent="0.2"/>
    <row r="13473" s="31" customFormat="1" x14ac:dyDescent="0.2"/>
    <row r="13474" s="31" customFormat="1" x14ac:dyDescent="0.2"/>
    <row r="13475" s="31" customFormat="1" x14ac:dyDescent="0.2"/>
    <row r="13476" s="31" customFormat="1" x14ac:dyDescent="0.2"/>
    <row r="13477" s="31" customFormat="1" x14ac:dyDescent="0.2"/>
    <row r="13478" s="31" customFormat="1" x14ac:dyDescent="0.2"/>
    <row r="13479" s="31" customFormat="1" x14ac:dyDescent="0.2"/>
    <row r="13480" s="31" customFormat="1" x14ac:dyDescent="0.2"/>
    <row r="13481" s="31" customFormat="1" x14ac:dyDescent="0.2"/>
    <row r="13482" s="31" customFormat="1" x14ac:dyDescent="0.2"/>
    <row r="13483" s="31" customFormat="1" x14ac:dyDescent="0.2"/>
    <row r="13484" s="31" customFormat="1" x14ac:dyDescent="0.2"/>
    <row r="13485" s="31" customFormat="1" x14ac:dyDescent="0.2"/>
    <row r="13486" s="31" customFormat="1" x14ac:dyDescent="0.2"/>
    <row r="13487" s="31" customFormat="1" x14ac:dyDescent="0.2"/>
    <row r="13488" s="31" customFormat="1" x14ac:dyDescent="0.2"/>
    <row r="13489" s="31" customFormat="1" x14ac:dyDescent="0.2"/>
    <row r="13490" s="31" customFormat="1" x14ac:dyDescent="0.2"/>
    <row r="13491" s="31" customFormat="1" x14ac:dyDescent="0.2"/>
    <row r="13492" s="31" customFormat="1" x14ac:dyDescent="0.2"/>
    <row r="13493" s="31" customFormat="1" x14ac:dyDescent="0.2"/>
    <row r="13494" s="31" customFormat="1" x14ac:dyDescent="0.2"/>
    <row r="13495" s="31" customFormat="1" x14ac:dyDescent="0.2"/>
    <row r="13496" s="31" customFormat="1" x14ac:dyDescent="0.2"/>
    <row r="13497" s="31" customFormat="1" x14ac:dyDescent="0.2"/>
    <row r="13498" s="31" customFormat="1" x14ac:dyDescent="0.2"/>
    <row r="13499" s="31" customFormat="1" x14ac:dyDescent="0.2"/>
    <row r="13500" s="31" customFormat="1" x14ac:dyDescent="0.2"/>
    <row r="13501" s="31" customFormat="1" x14ac:dyDescent="0.2"/>
    <row r="13502" s="31" customFormat="1" x14ac:dyDescent="0.2"/>
    <row r="13503" s="31" customFormat="1" x14ac:dyDescent="0.2"/>
    <row r="13504" s="31" customFormat="1" x14ac:dyDescent="0.2"/>
    <row r="13505" s="31" customFormat="1" x14ac:dyDescent="0.2"/>
    <row r="13506" s="31" customFormat="1" x14ac:dyDescent="0.2"/>
    <row r="13507" s="31" customFormat="1" x14ac:dyDescent="0.2"/>
    <row r="13508" s="31" customFormat="1" x14ac:dyDescent="0.2"/>
    <row r="13509" s="31" customFormat="1" x14ac:dyDescent="0.2"/>
    <row r="13510" s="31" customFormat="1" x14ac:dyDescent="0.2"/>
    <row r="13511" s="31" customFormat="1" x14ac:dyDescent="0.2"/>
    <row r="13512" s="31" customFormat="1" x14ac:dyDescent="0.2"/>
    <row r="13513" s="31" customFormat="1" x14ac:dyDescent="0.2"/>
    <row r="13514" s="31" customFormat="1" x14ac:dyDescent="0.2"/>
    <row r="13515" s="31" customFormat="1" x14ac:dyDescent="0.2"/>
    <row r="13516" s="31" customFormat="1" x14ac:dyDescent="0.2"/>
    <row r="13517" s="31" customFormat="1" x14ac:dyDescent="0.2"/>
    <row r="13518" s="31" customFormat="1" x14ac:dyDescent="0.2"/>
    <row r="13519" s="31" customFormat="1" x14ac:dyDescent="0.2"/>
    <row r="13520" s="31" customFormat="1" x14ac:dyDescent="0.2"/>
    <row r="13521" s="31" customFormat="1" x14ac:dyDescent="0.2"/>
    <row r="13522" s="31" customFormat="1" x14ac:dyDescent="0.2"/>
    <row r="13523" s="31" customFormat="1" x14ac:dyDescent="0.2"/>
    <row r="13524" s="31" customFormat="1" x14ac:dyDescent="0.2"/>
    <row r="13525" s="31" customFormat="1" x14ac:dyDescent="0.2"/>
    <row r="13526" s="31" customFormat="1" x14ac:dyDescent="0.2"/>
    <row r="13527" s="31" customFormat="1" x14ac:dyDescent="0.2"/>
    <row r="13528" s="31" customFormat="1" x14ac:dyDescent="0.2"/>
    <row r="13529" s="31" customFormat="1" x14ac:dyDescent="0.2"/>
    <row r="13530" s="31" customFormat="1" x14ac:dyDescent="0.2"/>
    <row r="13531" s="31" customFormat="1" x14ac:dyDescent="0.2"/>
    <row r="13532" s="31" customFormat="1" x14ac:dyDescent="0.2"/>
    <row r="13533" s="31" customFormat="1" x14ac:dyDescent="0.2"/>
    <row r="13534" s="31" customFormat="1" x14ac:dyDescent="0.2"/>
    <row r="13535" s="31" customFormat="1" x14ac:dyDescent="0.2"/>
    <row r="13536" s="31" customFormat="1" x14ac:dyDescent="0.2"/>
    <row r="13537" s="31" customFormat="1" x14ac:dyDescent="0.2"/>
    <row r="13538" s="31" customFormat="1" x14ac:dyDescent="0.2"/>
    <row r="13539" s="31" customFormat="1" x14ac:dyDescent="0.2"/>
    <row r="13540" s="31" customFormat="1" x14ac:dyDescent="0.2"/>
    <row r="13541" s="31" customFormat="1" x14ac:dyDescent="0.2"/>
    <row r="13542" s="31" customFormat="1" x14ac:dyDescent="0.2"/>
    <row r="13543" s="31" customFormat="1" x14ac:dyDescent="0.2"/>
    <row r="13544" s="31" customFormat="1" x14ac:dyDescent="0.2"/>
    <row r="13545" s="31" customFormat="1" x14ac:dyDescent="0.2"/>
    <row r="13546" s="31" customFormat="1" x14ac:dyDescent="0.2"/>
    <row r="13547" s="31" customFormat="1" x14ac:dyDescent="0.2"/>
    <row r="13548" s="31" customFormat="1" x14ac:dyDescent="0.2"/>
    <row r="13549" s="31" customFormat="1" x14ac:dyDescent="0.2"/>
    <row r="13550" s="31" customFormat="1" x14ac:dyDescent="0.2"/>
    <row r="13551" s="31" customFormat="1" x14ac:dyDescent="0.2"/>
    <row r="13552" s="31" customFormat="1" x14ac:dyDescent="0.2"/>
    <row r="13553" s="31" customFormat="1" x14ac:dyDescent="0.2"/>
    <row r="13554" s="31" customFormat="1" x14ac:dyDescent="0.2"/>
    <row r="13555" s="31" customFormat="1" x14ac:dyDescent="0.2"/>
    <row r="13556" s="31" customFormat="1" x14ac:dyDescent="0.2"/>
    <row r="13557" s="31" customFormat="1" x14ac:dyDescent="0.2"/>
    <row r="13558" s="31" customFormat="1" x14ac:dyDescent="0.2"/>
    <row r="13559" s="31" customFormat="1" x14ac:dyDescent="0.2"/>
    <row r="13560" s="31" customFormat="1" x14ac:dyDescent="0.2"/>
    <row r="13561" s="31" customFormat="1" x14ac:dyDescent="0.2"/>
    <row r="13562" s="31" customFormat="1" x14ac:dyDescent="0.2"/>
    <row r="13563" s="31" customFormat="1" x14ac:dyDescent="0.2"/>
    <row r="13564" s="31" customFormat="1" x14ac:dyDescent="0.2"/>
    <row r="13565" s="31" customFormat="1" x14ac:dyDescent="0.2"/>
    <row r="13566" s="31" customFormat="1" x14ac:dyDescent="0.2"/>
    <row r="13567" s="31" customFormat="1" x14ac:dyDescent="0.2"/>
    <row r="13568" s="31" customFormat="1" x14ac:dyDescent="0.2"/>
    <row r="13569" s="31" customFormat="1" x14ac:dyDescent="0.2"/>
    <row r="13570" s="31" customFormat="1" x14ac:dyDescent="0.2"/>
    <row r="13571" s="31" customFormat="1" x14ac:dyDescent="0.2"/>
    <row r="13572" s="31" customFormat="1" x14ac:dyDescent="0.2"/>
    <row r="13573" s="31" customFormat="1" x14ac:dyDescent="0.2"/>
    <row r="13574" s="31" customFormat="1" x14ac:dyDescent="0.2"/>
    <row r="13575" s="31" customFormat="1" x14ac:dyDescent="0.2"/>
    <row r="13576" s="31" customFormat="1" x14ac:dyDescent="0.2"/>
    <row r="13577" s="31" customFormat="1" x14ac:dyDescent="0.2"/>
    <row r="13578" s="31" customFormat="1" x14ac:dyDescent="0.2"/>
    <row r="13579" s="31" customFormat="1" x14ac:dyDescent="0.2"/>
    <row r="13580" s="31" customFormat="1" x14ac:dyDescent="0.2"/>
    <row r="13581" s="31" customFormat="1" x14ac:dyDescent="0.2"/>
    <row r="13582" s="31" customFormat="1" x14ac:dyDescent="0.2"/>
    <row r="13583" s="31" customFormat="1" x14ac:dyDescent="0.2"/>
    <row r="13584" s="31" customFormat="1" x14ac:dyDescent="0.2"/>
    <row r="13585" s="31" customFormat="1" x14ac:dyDescent="0.2"/>
    <row r="13586" s="31" customFormat="1" x14ac:dyDescent="0.2"/>
    <row r="13587" s="31" customFormat="1" x14ac:dyDescent="0.2"/>
    <row r="13588" s="31" customFormat="1" x14ac:dyDescent="0.2"/>
    <row r="13589" s="31" customFormat="1" x14ac:dyDescent="0.2"/>
    <row r="13590" s="31" customFormat="1" x14ac:dyDescent="0.2"/>
    <row r="13591" s="31" customFormat="1" x14ac:dyDescent="0.2"/>
    <row r="13592" s="31" customFormat="1" x14ac:dyDescent="0.2"/>
    <row r="13593" s="31" customFormat="1" x14ac:dyDescent="0.2"/>
    <row r="13594" s="31" customFormat="1" x14ac:dyDescent="0.2"/>
    <row r="13595" s="31" customFormat="1" x14ac:dyDescent="0.2"/>
    <row r="13596" s="31" customFormat="1" x14ac:dyDescent="0.2"/>
    <row r="13597" s="31" customFormat="1" x14ac:dyDescent="0.2"/>
    <row r="13598" s="31" customFormat="1" x14ac:dyDescent="0.2"/>
    <row r="13599" s="31" customFormat="1" x14ac:dyDescent="0.2"/>
    <row r="13600" s="31" customFormat="1" x14ac:dyDescent="0.2"/>
    <row r="13601" s="31" customFormat="1" x14ac:dyDescent="0.2"/>
    <row r="13602" s="31" customFormat="1" x14ac:dyDescent="0.2"/>
    <row r="13603" s="31" customFormat="1" x14ac:dyDescent="0.2"/>
    <row r="13604" s="31" customFormat="1" x14ac:dyDescent="0.2"/>
    <row r="13605" s="31" customFormat="1" x14ac:dyDescent="0.2"/>
    <row r="13606" s="31" customFormat="1" x14ac:dyDescent="0.2"/>
    <row r="13607" s="31" customFormat="1" x14ac:dyDescent="0.2"/>
    <row r="13608" s="31" customFormat="1" x14ac:dyDescent="0.2"/>
    <row r="13609" s="31" customFormat="1" x14ac:dyDescent="0.2"/>
    <row r="13610" s="31" customFormat="1" x14ac:dyDescent="0.2"/>
    <row r="13611" s="31" customFormat="1" x14ac:dyDescent="0.2"/>
    <row r="13612" s="31" customFormat="1" x14ac:dyDescent="0.2"/>
    <row r="13613" s="31" customFormat="1" x14ac:dyDescent="0.2"/>
    <row r="13614" s="31" customFormat="1" x14ac:dyDescent="0.2"/>
    <row r="13615" s="31" customFormat="1" x14ac:dyDescent="0.2"/>
    <row r="13616" s="31" customFormat="1" x14ac:dyDescent="0.2"/>
    <row r="13617" s="31" customFormat="1" x14ac:dyDescent="0.2"/>
    <row r="13618" s="31" customFormat="1" x14ac:dyDescent="0.2"/>
    <row r="13619" s="31" customFormat="1" x14ac:dyDescent="0.2"/>
    <row r="13620" s="31" customFormat="1" x14ac:dyDescent="0.2"/>
    <row r="13621" s="31" customFormat="1" x14ac:dyDescent="0.2"/>
    <row r="13622" s="31" customFormat="1" x14ac:dyDescent="0.2"/>
    <row r="13623" s="31" customFormat="1" x14ac:dyDescent="0.2"/>
    <row r="13624" s="31" customFormat="1" x14ac:dyDescent="0.2"/>
    <row r="13625" s="31" customFormat="1" x14ac:dyDescent="0.2"/>
    <row r="13626" s="31" customFormat="1" x14ac:dyDescent="0.2"/>
    <row r="13627" s="31" customFormat="1" x14ac:dyDescent="0.2"/>
    <row r="13628" s="31" customFormat="1" x14ac:dyDescent="0.2"/>
    <row r="13629" s="31" customFormat="1" x14ac:dyDescent="0.2"/>
    <row r="13630" s="31" customFormat="1" x14ac:dyDescent="0.2"/>
    <row r="13631" s="31" customFormat="1" x14ac:dyDescent="0.2"/>
    <row r="13632" s="31" customFormat="1" x14ac:dyDescent="0.2"/>
    <row r="13633" s="31" customFormat="1" x14ac:dyDescent="0.2"/>
    <row r="13634" s="31" customFormat="1" x14ac:dyDescent="0.2"/>
    <row r="13635" s="31" customFormat="1" x14ac:dyDescent="0.2"/>
    <row r="13636" s="31" customFormat="1" x14ac:dyDescent="0.2"/>
    <row r="13637" s="31" customFormat="1" x14ac:dyDescent="0.2"/>
    <row r="13638" s="31" customFormat="1" x14ac:dyDescent="0.2"/>
    <row r="13639" s="31" customFormat="1" x14ac:dyDescent="0.2"/>
    <row r="13640" s="31" customFormat="1" x14ac:dyDescent="0.2"/>
    <row r="13641" s="31" customFormat="1" x14ac:dyDescent="0.2"/>
    <row r="13642" s="31" customFormat="1" x14ac:dyDescent="0.2"/>
    <row r="13643" s="31" customFormat="1" x14ac:dyDescent="0.2"/>
    <row r="13644" s="31" customFormat="1" x14ac:dyDescent="0.2"/>
    <row r="13645" s="31" customFormat="1" x14ac:dyDescent="0.2"/>
    <row r="13646" s="31" customFormat="1" x14ac:dyDescent="0.2"/>
    <row r="13647" s="31" customFormat="1" x14ac:dyDescent="0.2"/>
    <row r="13648" s="31" customFormat="1" x14ac:dyDescent="0.2"/>
    <row r="13649" s="31" customFormat="1" x14ac:dyDescent="0.2"/>
    <row r="13650" s="31" customFormat="1" x14ac:dyDescent="0.2"/>
    <row r="13651" s="31" customFormat="1" x14ac:dyDescent="0.2"/>
    <row r="13652" s="31" customFormat="1" x14ac:dyDescent="0.2"/>
    <row r="13653" s="31" customFormat="1" x14ac:dyDescent="0.2"/>
    <row r="13654" s="31" customFormat="1" x14ac:dyDescent="0.2"/>
    <row r="13655" s="31" customFormat="1" x14ac:dyDescent="0.2"/>
    <row r="13656" s="31" customFormat="1" x14ac:dyDescent="0.2"/>
    <row r="13657" s="31" customFormat="1" x14ac:dyDescent="0.2"/>
    <row r="13658" s="31" customFormat="1" x14ac:dyDescent="0.2"/>
    <row r="13659" s="31" customFormat="1" x14ac:dyDescent="0.2"/>
    <row r="13660" s="31" customFormat="1" x14ac:dyDescent="0.2"/>
    <row r="13661" s="31" customFormat="1" x14ac:dyDescent="0.2"/>
    <row r="13662" s="31" customFormat="1" x14ac:dyDescent="0.2"/>
    <row r="13663" s="31" customFormat="1" x14ac:dyDescent="0.2"/>
    <row r="13664" s="31" customFormat="1" x14ac:dyDescent="0.2"/>
    <row r="13665" s="31" customFormat="1" x14ac:dyDescent="0.2"/>
    <row r="13666" s="31" customFormat="1" x14ac:dyDescent="0.2"/>
    <row r="13667" s="31" customFormat="1" x14ac:dyDescent="0.2"/>
    <row r="13668" s="31" customFormat="1" x14ac:dyDescent="0.2"/>
    <row r="13669" s="31" customFormat="1" x14ac:dyDescent="0.2"/>
    <row r="13670" s="31" customFormat="1" x14ac:dyDescent="0.2"/>
    <row r="13671" s="31" customFormat="1" x14ac:dyDescent="0.2"/>
    <row r="13672" s="31" customFormat="1" x14ac:dyDescent="0.2"/>
    <row r="13673" s="31" customFormat="1" x14ac:dyDescent="0.2"/>
    <row r="13674" s="31" customFormat="1" x14ac:dyDescent="0.2"/>
    <row r="13675" s="31" customFormat="1" x14ac:dyDescent="0.2"/>
    <row r="13676" s="31" customFormat="1" x14ac:dyDescent="0.2"/>
    <row r="13677" s="31" customFormat="1" x14ac:dyDescent="0.2"/>
    <row r="13678" s="31" customFormat="1" x14ac:dyDescent="0.2"/>
    <row r="13679" s="31" customFormat="1" x14ac:dyDescent="0.2"/>
    <row r="13680" s="31" customFormat="1" x14ac:dyDescent="0.2"/>
    <row r="13681" s="31" customFormat="1" x14ac:dyDescent="0.2"/>
    <row r="13682" s="31" customFormat="1" x14ac:dyDescent="0.2"/>
    <row r="13683" s="31" customFormat="1" x14ac:dyDescent="0.2"/>
    <row r="13684" s="31" customFormat="1" x14ac:dyDescent="0.2"/>
    <row r="13685" s="31" customFormat="1" x14ac:dyDescent="0.2"/>
    <row r="13686" s="31" customFormat="1" x14ac:dyDescent="0.2"/>
    <row r="13687" s="31" customFormat="1" x14ac:dyDescent="0.2"/>
    <row r="13688" s="31" customFormat="1" x14ac:dyDescent="0.2"/>
    <row r="13689" s="31" customFormat="1" x14ac:dyDescent="0.2"/>
    <row r="13690" s="31" customFormat="1" x14ac:dyDescent="0.2"/>
    <row r="13691" s="31" customFormat="1" x14ac:dyDescent="0.2"/>
    <row r="13692" s="31" customFormat="1" x14ac:dyDescent="0.2"/>
    <row r="13693" s="31" customFormat="1" x14ac:dyDescent="0.2"/>
    <row r="13694" s="31" customFormat="1" x14ac:dyDescent="0.2"/>
    <row r="13695" s="31" customFormat="1" x14ac:dyDescent="0.2"/>
    <row r="13696" s="31" customFormat="1" x14ac:dyDescent="0.2"/>
    <row r="13697" s="31" customFormat="1" x14ac:dyDescent="0.2"/>
    <row r="13698" s="31" customFormat="1" x14ac:dyDescent="0.2"/>
    <row r="13699" s="31" customFormat="1" x14ac:dyDescent="0.2"/>
    <row r="13700" s="31" customFormat="1" x14ac:dyDescent="0.2"/>
    <row r="13701" s="31" customFormat="1" x14ac:dyDescent="0.2"/>
    <row r="13702" s="31" customFormat="1" x14ac:dyDescent="0.2"/>
    <row r="13703" s="31" customFormat="1" x14ac:dyDescent="0.2"/>
    <row r="13704" s="31" customFormat="1" x14ac:dyDescent="0.2"/>
    <row r="13705" s="31" customFormat="1" x14ac:dyDescent="0.2"/>
    <row r="13706" s="31" customFormat="1" x14ac:dyDescent="0.2"/>
    <row r="13707" s="31" customFormat="1" x14ac:dyDescent="0.2"/>
    <row r="13708" s="31" customFormat="1" x14ac:dyDescent="0.2"/>
    <row r="13709" s="31" customFormat="1" x14ac:dyDescent="0.2"/>
    <row r="13710" s="31" customFormat="1" x14ac:dyDescent="0.2"/>
    <row r="13711" s="31" customFormat="1" x14ac:dyDescent="0.2"/>
    <row r="13712" s="31" customFormat="1" x14ac:dyDescent="0.2"/>
    <row r="13713" s="31" customFormat="1" x14ac:dyDescent="0.2"/>
    <row r="13714" s="31" customFormat="1" x14ac:dyDescent="0.2"/>
    <row r="13715" s="31" customFormat="1" x14ac:dyDescent="0.2"/>
    <row r="13716" s="31" customFormat="1" x14ac:dyDescent="0.2"/>
    <row r="13717" s="31" customFormat="1" x14ac:dyDescent="0.2"/>
    <row r="13718" s="31" customFormat="1" x14ac:dyDescent="0.2"/>
    <row r="13719" s="31" customFormat="1" x14ac:dyDescent="0.2"/>
    <row r="13720" s="31" customFormat="1" x14ac:dyDescent="0.2"/>
    <row r="13721" s="31" customFormat="1" x14ac:dyDescent="0.2"/>
    <row r="13722" s="31" customFormat="1" x14ac:dyDescent="0.2"/>
    <row r="13723" s="31" customFormat="1" x14ac:dyDescent="0.2"/>
    <row r="13724" s="31" customFormat="1" x14ac:dyDescent="0.2"/>
    <row r="13725" s="31" customFormat="1" x14ac:dyDescent="0.2"/>
    <row r="13726" s="31" customFormat="1" x14ac:dyDescent="0.2"/>
    <row r="13727" s="31" customFormat="1" x14ac:dyDescent="0.2"/>
    <row r="13728" s="31" customFormat="1" x14ac:dyDescent="0.2"/>
    <row r="13729" s="31" customFormat="1" x14ac:dyDescent="0.2"/>
    <row r="13730" s="31" customFormat="1" x14ac:dyDescent="0.2"/>
    <row r="13731" s="31" customFormat="1" x14ac:dyDescent="0.2"/>
    <row r="13732" s="31" customFormat="1" x14ac:dyDescent="0.2"/>
    <row r="13733" s="31" customFormat="1" x14ac:dyDescent="0.2"/>
    <row r="13734" s="31" customFormat="1" x14ac:dyDescent="0.2"/>
    <row r="13735" s="31" customFormat="1" x14ac:dyDescent="0.2"/>
    <row r="13736" s="31" customFormat="1" x14ac:dyDescent="0.2"/>
    <row r="13737" s="31" customFormat="1" x14ac:dyDescent="0.2"/>
    <row r="13738" s="31" customFormat="1" x14ac:dyDescent="0.2"/>
    <row r="13739" s="31" customFormat="1" x14ac:dyDescent="0.2"/>
    <row r="13740" s="31" customFormat="1" x14ac:dyDescent="0.2"/>
    <row r="13741" s="31" customFormat="1" x14ac:dyDescent="0.2"/>
    <row r="13742" s="31" customFormat="1" x14ac:dyDescent="0.2"/>
    <row r="13743" s="31" customFormat="1" x14ac:dyDescent="0.2"/>
    <row r="13744" s="31" customFormat="1" x14ac:dyDescent="0.2"/>
    <row r="13745" s="31" customFormat="1" x14ac:dyDescent="0.2"/>
    <row r="13746" s="31" customFormat="1" x14ac:dyDescent="0.2"/>
    <row r="13747" s="31" customFormat="1" x14ac:dyDescent="0.2"/>
    <row r="13748" s="31" customFormat="1" x14ac:dyDescent="0.2"/>
    <row r="13749" s="31" customFormat="1" x14ac:dyDescent="0.2"/>
    <row r="13750" s="31" customFormat="1" x14ac:dyDescent="0.2"/>
    <row r="13751" s="31" customFormat="1" x14ac:dyDescent="0.2"/>
    <row r="13752" s="31" customFormat="1" x14ac:dyDescent="0.2"/>
    <row r="13753" s="31" customFormat="1" x14ac:dyDescent="0.2"/>
    <row r="13754" s="31" customFormat="1" x14ac:dyDescent="0.2"/>
    <row r="13755" s="31" customFormat="1" x14ac:dyDescent="0.2"/>
    <row r="13756" s="31" customFormat="1" x14ac:dyDescent="0.2"/>
    <row r="13757" s="31" customFormat="1" x14ac:dyDescent="0.2"/>
    <row r="13758" s="31" customFormat="1" x14ac:dyDescent="0.2"/>
    <row r="13759" s="31" customFormat="1" x14ac:dyDescent="0.2"/>
    <row r="13760" s="31" customFormat="1" x14ac:dyDescent="0.2"/>
    <row r="13761" s="31" customFormat="1" x14ac:dyDescent="0.2"/>
    <row r="13762" s="31" customFormat="1" x14ac:dyDescent="0.2"/>
    <row r="13763" s="31" customFormat="1" x14ac:dyDescent="0.2"/>
    <row r="13764" s="31" customFormat="1" x14ac:dyDescent="0.2"/>
    <row r="13765" s="31" customFormat="1" x14ac:dyDescent="0.2"/>
    <row r="13766" s="31" customFormat="1" x14ac:dyDescent="0.2"/>
    <row r="13767" s="31" customFormat="1" x14ac:dyDescent="0.2"/>
    <row r="13768" s="31" customFormat="1" x14ac:dyDescent="0.2"/>
    <row r="13769" s="31" customFormat="1" x14ac:dyDescent="0.2"/>
    <row r="13770" s="31" customFormat="1" x14ac:dyDescent="0.2"/>
    <row r="13771" s="31" customFormat="1" x14ac:dyDescent="0.2"/>
    <row r="13772" s="31" customFormat="1" x14ac:dyDescent="0.2"/>
    <row r="13773" s="31" customFormat="1" x14ac:dyDescent="0.2"/>
    <row r="13774" s="31" customFormat="1" x14ac:dyDescent="0.2"/>
    <row r="13775" s="31" customFormat="1" x14ac:dyDescent="0.2"/>
    <row r="13776" s="31" customFormat="1" x14ac:dyDescent="0.2"/>
    <row r="13777" s="31" customFormat="1" x14ac:dyDescent="0.2"/>
    <row r="13778" s="31" customFormat="1" x14ac:dyDescent="0.2"/>
    <row r="13779" s="31" customFormat="1" x14ac:dyDescent="0.2"/>
    <row r="13780" s="31" customFormat="1" x14ac:dyDescent="0.2"/>
    <row r="13781" s="31" customFormat="1" x14ac:dyDescent="0.2"/>
    <row r="13782" s="31" customFormat="1" x14ac:dyDescent="0.2"/>
    <row r="13783" s="31" customFormat="1" x14ac:dyDescent="0.2"/>
    <row r="13784" s="31" customFormat="1" x14ac:dyDescent="0.2"/>
    <row r="13785" s="31" customFormat="1" x14ac:dyDescent="0.2"/>
    <row r="13786" s="31" customFormat="1" x14ac:dyDescent="0.2"/>
    <row r="13787" s="31" customFormat="1" x14ac:dyDescent="0.2"/>
    <row r="13788" s="31" customFormat="1" x14ac:dyDescent="0.2"/>
    <row r="13789" s="31" customFormat="1" x14ac:dyDescent="0.2"/>
    <row r="13790" s="31" customFormat="1" x14ac:dyDescent="0.2"/>
    <row r="13791" s="31" customFormat="1" x14ac:dyDescent="0.2"/>
    <row r="13792" s="31" customFormat="1" x14ac:dyDescent="0.2"/>
    <row r="13793" s="31" customFormat="1" x14ac:dyDescent="0.2"/>
    <row r="13794" s="31" customFormat="1" x14ac:dyDescent="0.2"/>
    <row r="13795" s="31" customFormat="1" x14ac:dyDescent="0.2"/>
    <row r="13796" s="31" customFormat="1" x14ac:dyDescent="0.2"/>
    <row r="13797" s="31" customFormat="1" x14ac:dyDescent="0.2"/>
    <row r="13798" s="31" customFormat="1" x14ac:dyDescent="0.2"/>
    <row r="13799" s="31" customFormat="1" x14ac:dyDescent="0.2"/>
    <row r="13800" s="31" customFormat="1" x14ac:dyDescent="0.2"/>
    <row r="13801" s="31" customFormat="1" x14ac:dyDescent="0.2"/>
    <row r="13802" s="31" customFormat="1" x14ac:dyDescent="0.2"/>
    <row r="13803" s="31" customFormat="1" x14ac:dyDescent="0.2"/>
    <row r="13804" s="31" customFormat="1" x14ac:dyDescent="0.2"/>
    <row r="13805" s="31" customFormat="1" x14ac:dyDescent="0.2"/>
    <row r="13806" s="31" customFormat="1" x14ac:dyDescent="0.2"/>
    <row r="13807" s="31" customFormat="1" x14ac:dyDescent="0.2"/>
    <row r="13808" s="31" customFormat="1" x14ac:dyDescent="0.2"/>
    <row r="13809" s="31" customFormat="1" x14ac:dyDescent="0.2"/>
    <row r="13810" s="31" customFormat="1" x14ac:dyDescent="0.2"/>
    <row r="13811" s="31" customFormat="1" x14ac:dyDescent="0.2"/>
    <row r="13812" s="31" customFormat="1" x14ac:dyDescent="0.2"/>
    <row r="13813" s="31" customFormat="1" x14ac:dyDescent="0.2"/>
    <row r="13814" s="31" customFormat="1" x14ac:dyDescent="0.2"/>
    <row r="13815" s="31" customFormat="1" x14ac:dyDescent="0.2"/>
    <row r="13816" s="31" customFormat="1" x14ac:dyDescent="0.2"/>
    <row r="13817" s="31" customFormat="1" x14ac:dyDescent="0.2"/>
    <row r="13818" s="31" customFormat="1" x14ac:dyDescent="0.2"/>
    <row r="13819" s="31" customFormat="1" x14ac:dyDescent="0.2"/>
    <row r="13820" s="31" customFormat="1" x14ac:dyDescent="0.2"/>
    <row r="13821" s="31" customFormat="1" x14ac:dyDescent="0.2"/>
    <row r="13822" s="31" customFormat="1" x14ac:dyDescent="0.2"/>
    <row r="13823" s="31" customFormat="1" x14ac:dyDescent="0.2"/>
    <row r="13824" s="31" customFormat="1" x14ac:dyDescent="0.2"/>
    <row r="13825" s="31" customFormat="1" x14ac:dyDescent="0.2"/>
    <row r="13826" s="31" customFormat="1" x14ac:dyDescent="0.2"/>
    <row r="13827" s="31" customFormat="1" x14ac:dyDescent="0.2"/>
    <row r="13828" s="31" customFormat="1" x14ac:dyDescent="0.2"/>
    <row r="13829" s="31" customFormat="1" x14ac:dyDescent="0.2"/>
    <row r="13830" s="31" customFormat="1" x14ac:dyDescent="0.2"/>
    <row r="13831" s="31" customFormat="1" x14ac:dyDescent="0.2"/>
    <row r="13832" s="31" customFormat="1" x14ac:dyDescent="0.2"/>
    <row r="13833" s="31" customFormat="1" x14ac:dyDescent="0.2"/>
    <row r="13834" s="31" customFormat="1" x14ac:dyDescent="0.2"/>
    <row r="13835" s="31" customFormat="1" x14ac:dyDescent="0.2"/>
    <row r="13836" s="31" customFormat="1" x14ac:dyDescent="0.2"/>
    <row r="13837" s="31" customFormat="1" x14ac:dyDescent="0.2"/>
    <row r="13838" s="31" customFormat="1" x14ac:dyDescent="0.2"/>
    <row r="13839" s="31" customFormat="1" x14ac:dyDescent="0.2"/>
    <row r="13840" s="31" customFormat="1" x14ac:dyDescent="0.2"/>
    <row r="13841" s="31" customFormat="1" x14ac:dyDescent="0.2"/>
    <row r="13842" s="31" customFormat="1" x14ac:dyDescent="0.2"/>
    <row r="13843" s="31" customFormat="1" x14ac:dyDescent="0.2"/>
    <row r="13844" s="31" customFormat="1" x14ac:dyDescent="0.2"/>
    <row r="13845" s="31" customFormat="1" x14ac:dyDescent="0.2"/>
    <row r="13846" s="31" customFormat="1" x14ac:dyDescent="0.2"/>
    <row r="13847" s="31" customFormat="1" x14ac:dyDescent="0.2"/>
    <row r="13848" s="31" customFormat="1" x14ac:dyDescent="0.2"/>
    <row r="13849" s="31" customFormat="1" x14ac:dyDescent="0.2"/>
    <row r="13850" s="31" customFormat="1" x14ac:dyDescent="0.2"/>
    <row r="13851" s="31" customFormat="1" x14ac:dyDescent="0.2"/>
    <row r="13852" s="31" customFormat="1" x14ac:dyDescent="0.2"/>
    <row r="13853" s="31" customFormat="1" x14ac:dyDescent="0.2"/>
    <row r="13854" s="31" customFormat="1" x14ac:dyDescent="0.2"/>
    <row r="13855" s="31" customFormat="1" x14ac:dyDescent="0.2"/>
    <row r="13856" s="31" customFormat="1" x14ac:dyDescent="0.2"/>
    <row r="13857" s="31" customFormat="1" x14ac:dyDescent="0.2"/>
    <row r="13858" s="31" customFormat="1" x14ac:dyDescent="0.2"/>
    <row r="13859" s="31" customFormat="1" x14ac:dyDescent="0.2"/>
    <row r="13860" s="31" customFormat="1" x14ac:dyDescent="0.2"/>
    <row r="13861" s="31" customFormat="1" x14ac:dyDescent="0.2"/>
    <row r="13862" s="31" customFormat="1" x14ac:dyDescent="0.2"/>
    <row r="13863" s="31" customFormat="1" x14ac:dyDescent="0.2"/>
    <row r="13864" s="31" customFormat="1" x14ac:dyDescent="0.2"/>
    <row r="13865" s="31" customFormat="1" x14ac:dyDescent="0.2"/>
    <row r="13866" s="31" customFormat="1" x14ac:dyDescent="0.2"/>
    <row r="13867" s="31" customFormat="1" x14ac:dyDescent="0.2"/>
    <row r="13868" s="31" customFormat="1" x14ac:dyDescent="0.2"/>
    <row r="13869" s="31" customFormat="1" x14ac:dyDescent="0.2"/>
    <row r="13870" s="31" customFormat="1" x14ac:dyDescent="0.2"/>
    <row r="13871" s="31" customFormat="1" x14ac:dyDescent="0.2"/>
    <row r="13872" s="31" customFormat="1" x14ac:dyDescent="0.2"/>
    <row r="13873" s="31" customFormat="1" x14ac:dyDescent="0.2"/>
    <row r="13874" s="31" customFormat="1" x14ac:dyDescent="0.2"/>
    <row r="13875" s="31" customFormat="1" x14ac:dyDescent="0.2"/>
    <row r="13876" s="31" customFormat="1" x14ac:dyDescent="0.2"/>
    <row r="13877" s="31" customFormat="1" x14ac:dyDescent="0.2"/>
    <row r="13878" s="31" customFormat="1" x14ac:dyDescent="0.2"/>
    <row r="13879" s="31" customFormat="1" x14ac:dyDescent="0.2"/>
    <row r="13880" s="31" customFormat="1" x14ac:dyDescent="0.2"/>
    <row r="13881" s="31" customFormat="1" x14ac:dyDescent="0.2"/>
    <row r="13882" s="31" customFormat="1" x14ac:dyDescent="0.2"/>
    <row r="13883" s="31" customFormat="1" x14ac:dyDescent="0.2"/>
    <row r="13884" s="31" customFormat="1" x14ac:dyDescent="0.2"/>
    <row r="13885" s="31" customFormat="1" x14ac:dyDescent="0.2"/>
    <row r="13886" s="31" customFormat="1" x14ac:dyDescent="0.2"/>
    <row r="13887" s="31" customFormat="1" x14ac:dyDescent="0.2"/>
    <row r="13888" s="31" customFormat="1" x14ac:dyDescent="0.2"/>
    <row r="13889" s="31" customFormat="1" x14ac:dyDescent="0.2"/>
    <row r="13890" s="31" customFormat="1" x14ac:dyDescent="0.2"/>
    <row r="13891" s="31" customFormat="1" x14ac:dyDescent="0.2"/>
    <row r="13892" s="31" customFormat="1" x14ac:dyDescent="0.2"/>
    <row r="13893" s="31" customFormat="1" x14ac:dyDescent="0.2"/>
    <row r="13894" s="31" customFormat="1" x14ac:dyDescent="0.2"/>
    <row r="13895" s="31" customFormat="1" x14ac:dyDescent="0.2"/>
    <row r="13896" s="31" customFormat="1" x14ac:dyDescent="0.2"/>
    <row r="13897" s="31" customFormat="1" x14ac:dyDescent="0.2"/>
    <row r="13898" s="31" customFormat="1" x14ac:dyDescent="0.2"/>
    <row r="13899" s="31" customFormat="1" x14ac:dyDescent="0.2"/>
    <row r="13900" s="31" customFormat="1" x14ac:dyDescent="0.2"/>
    <row r="13901" s="31" customFormat="1" x14ac:dyDescent="0.2"/>
    <row r="13902" s="31" customFormat="1" x14ac:dyDescent="0.2"/>
    <row r="13903" s="31" customFormat="1" x14ac:dyDescent="0.2"/>
    <row r="13904" s="31" customFormat="1" x14ac:dyDescent="0.2"/>
    <row r="13905" s="31" customFormat="1" x14ac:dyDescent="0.2"/>
    <row r="13906" s="31" customFormat="1" x14ac:dyDescent="0.2"/>
    <row r="13907" s="31" customFormat="1" x14ac:dyDescent="0.2"/>
    <row r="13908" s="31" customFormat="1" x14ac:dyDescent="0.2"/>
    <row r="13909" s="31" customFormat="1" x14ac:dyDescent="0.2"/>
    <row r="13910" s="31" customFormat="1" x14ac:dyDescent="0.2"/>
    <row r="13911" s="31" customFormat="1" x14ac:dyDescent="0.2"/>
    <row r="13912" s="31" customFormat="1" x14ac:dyDescent="0.2"/>
    <row r="13913" s="31" customFormat="1" x14ac:dyDescent="0.2"/>
    <row r="13914" s="31" customFormat="1" x14ac:dyDescent="0.2"/>
    <row r="13915" s="31" customFormat="1" x14ac:dyDescent="0.2"/>
    <row r="13916" s="31" customFormat="1" x14ac:dyDescent="0.2"/>
    <row r="13917" s="31" customFormat="1" x14ac:dyDescent="0.2"/>
    <row r="13918" s="31" customFormat="1" x14ac:dyDescent="0.2"/>
    <row r="13919" s="31" customFormat="1" x14ac:dyDescent="0.2"/>
    <row r="13920" s="31" customFormat="1" x14ac:dyDescent="0.2"/>
    <row r="13921" s="31" customFormat="1" x14ac:dyDescent="0.2"/>
    <row r="13922" s="31" customFormat="1" x14ac:dyDescent="0.2"/>
    <row r="13923" s="31" customFormat="1" x14ac:dyDescent="0.2"/>
    <row r="13924" s="31" customFormat="1" x14ac:dyDescent="0.2"/>
    <row r="13925" s="31" customFormat="1" x14ac:dyDescent="0.2"/>
    <row r="13926" s="31" customFormat="1" x14ac:dyDescent="0.2"/>
    <row r="13927" s="31" customFormat="1" x14ac:dyDescent="0.2"/>
    <row r="13928" s="31" customFormat="1" x14ac:dyDescent="0.2"/>
    <row r="13929" s="31" customFormat="1" x14ac:dyDescent="0.2"/>
    <row r="13930" s="31" customFormat="1" x14ac:dyDescent="0.2"/>
    <row r="13931" s="31" customFormat="1" x14ac:dyDescent="0.2"/>
    <row r="13932" s="31" customFormat="1" x14ac:dyDescent="0.2"/>
    <row r="13933" s="31" customFormat="1" x14ac:dyDescent="0.2"/>
    <row r="13934" s="31" customFormat="1" x14ac:dyDescent="0.2"/>
    <row r="13935" s="31" customFormat="1" x14ac:dyDescent="0.2"/>
    <row r="13936" s="31" customFormat="1" x14ac:dyDescent="0.2"/>
    <row r="13937" s="31" customFormat="1" x14ac:dyDescent="0.2"/>
    <row r="13938" s="31" customFormat="1" x14ac:dyDescent="0.2"/>
    <row r="13939" s="31" customFormat="1" x14ac:dyDescent="0.2"/>
    <row r="13940" s="31" customFormat="1" x14ac:dyDescent="0.2"/>
    <row r="13941" s="31" customFormat="1" x14ac:dyDescent="0.2"/>
    <row r="13942" s="31" customFormat="1" x14ac:dyDescent="0.2"/>
    <row r="13943" s="31" customFormat="1" x14ac:dyDescent="0.2"/>
    <row r="13944" s="31" customFormat="1" x14ac:dyDescent="0.2"/>
    <row r="13945" s="31" customFormat="1" x14ac:dyDescent="0.2"/>
    <row r="13946" s="31" customFormat="1" x14ac:dyDescent="0.2"/>
    <row r="13947" s="31" customFormat="1" x14ac:dyDescent="0.2"/>
    <row r="13948" s="31" customFormat="1" x14ac:dyDescent="0.2"/>
    <row r="13949" s="31" customFormat="1" x14ac:dyDescent="0.2"/>
    <row r="13950" s="31" customFormat="1" x14ac:dyDescent="0.2"/>
    <row r="13951" s="31" customFormat="1" x14ac:dyDescent="0.2"/>
    <row r="13952" s="31" customFormat="1" x14ac:dyDescent="0.2"/>
    <row r="13953" s="31" customFormat="1" x14ac:dyDescent="0.2"/>
    <row r="13954" s="31" customFormat="1" x14ac:dyDescent="0.2"/>
    <row r="13955" s="31" customFormat="1" x14ac:dyDescent="0.2"/>
    <row r="13956" s="31" customFormat="1" x14ac:dyDescent="0.2"/>
    <row r="13957" s="31" customFormat="1" x14ac:dyDescent="0.2"/>
    <row r="13958" s="31" customFormat="1" x14ac:dyDescent="0.2"/>
    <row r="13959" s="31" customFormat="1" x14ac:dyDescent="0.2"/>
    <row r="13960" s="31" customFormat="1" x14ac:dyDescent="0.2"/>
    <row r="13961" s="31" customFormat="1" x14ac:dyDescent="0.2"/>
    <row r="13962" s="31" customFormat="1" x14ac:dyDescent="0.2"/>
    <row r="13963" s="31" customFormat="1" x14ac:dyDescent="0.2"/>
    <row r="13964" s="31" customFormat="1" x14ac:dyDescent="0.2"/>
    <row r="13965" s="31" customFormat="1" x14ac:dyDescent="0.2"/>
    <row r="13966" s="31" customFormat="1" x14ac:dyDescent="0.2"/>
    <row r="13967" s="31" customFormat="1" x14ac:dyDescent="0.2"/>
    <row r="13968" s="31" customFormat="1" x14ac:dyDescent="0.2"/>
    <row r="13969" s="31" customFormat="1" x14ac:dyDescent="0.2"/>
    <row r="13970" s="31" customFormat="1" x14ac:dyDescent="0.2"/>
    <row r="13971" s="31" customFormat="1" x14ac:dyDescent="0.2"/>
    <row r="13972" s="31" customFormat="1" x14ac:dyDescent="0.2"/>
    <row r="13973" s="31" customFormat="1" x14ac:dyDescent="0.2"/>
    <row r="13974" s="31" customFormat="1" x14ac:dyDescent="0.2"/>
    <row r="13975" s="31" customFormat="1" x14ac:dyDescent="0.2"/>
    <row r="13976" s="31" customFormat="1" x14ac:dyDescent="0.2"/>
    <row r="13977" s="31" customFormat="1" x14ac:dyDescent="0.2"/>
    <row r="13978" s="31" customFormat="1" x14ac:dyDescent="0.2"/>
    <row r="13979" s="31" customFormat="1" x14ac:dyDescent="0.2"/>
    <row r="13980" s="31" customFormat="1" x14ac:dyDescent="0.2"/>
    <row r="13981" s="31" customFormat="1" x14ac:dyDescent="0.2"/>
    <row r="13982" s="31" customFormat="1" x14ac:dyDescent="0.2"/>
    <row r="13983" s="31" customFormat="1" x14ac:dyDescent="0.2"/>
    <row r="13984" s="31" customFormat="1" x14ac:dyDescent="0.2"/>
    <row r="13985" s="31" customFormat="1" x14ac:dyDescent="0.2"/>
    <row r="13986" s="31" customFormat="1" x14ac:dyDescent="0.2"/>
    <row r="13987" s="31" customFormat="1" x14ac:dyDescent="0.2"/>
    <row r="13988" s="31" customFormat="1" x14ac:dyDescent="0.2"/>
    <row r="13989" s="31" customFormat="1" x14ac:dyDescent="0.2"/>
    <row r="13990" s="31" customFormat="1" x14ac:dyDescent="0.2"/>
    <row r="13991" s="31" customFormat="1" x14ac:dyDescent="0.2"/>
    <row r="13992" s="31" customFormat="1" x14ac:dyDescent="0.2"/>
    <row r="13993" s="31" customFormat="1" x14ac:dyDescent="0.2"/>
    <row r="13994" s="31" customFormat="1" x14ac:dyDescent="0.2"/>
    <row r="13995" s="31" customFormat="1" x14ac:dyDescent="0.2"/>
    <row r="13996" s="31" customFormat="1" x14ac:dyDescent="0.2"/>
    <row r="13997" s="31" customFormat="1" x14ac:dyDescent="0.2"/>
    <row r="13998" s="31" customFormat="1" x14ac:dyDescent="0.2"/>
    <row r="13999" s="31" customFormat="1" x14ac:dyDescent="0.2"/>
    <row r="14000" s="31" customFormat="1" x14ac:dyDescent="0.2"/>
    <row r="14001" s="31" customFormat="1" x14ac:dyDescent="0.2"/>
    <row r="14002" s="31" customFormat="1" x14ac:dyDescent="0.2"/>
    <row r="14003" s="31" customFormat="1" x14ac:dyDescent="0.2"/>
    <row r="14004" s="31" customFormat="1" x14ac:dyDescent="0.2"/>
    <row r="14005" s="31" customFormat="1" x14ac:dyDescent="0.2"/>
    <row r="14006" s="31" customFormat="1" x14ac:dyDescent="0.2"/>
    <row r="14007" s="31" customFormat="1" x14ac:dyDescent="0.2"/>
    <row r="14008" s="31" customFormat="1" x14ac:dyDescent="0.2"/>
    <row r="14009" s="31" customFormat="1" x14ac:dyDescent="0.2"/>
    <row r="14010" s="31" customFormat="1" x14ac:dyDescent="0.2"/>
    <row r="14011" s="31" customFormat="1" x14ac:dyDescent="0.2"/>
    <row r="14012" s="31" customFormat="1" x14ac:dyDescent="0.2"/>
    <row r="14013" s="31" customFormat="1" x14ac:dyDescent="0.2"/>
    <row r="14014" s="31" customFormat="1" x14ac:dyDescent="0.2"/>
    <row r="14015" s="31" customFormat="1" x14ac:dyDescent="0.2"/>
    <row r="14016" s="31" customFormat="1" x14ac:dyDescent="0.2"/>
    <row r="14017" s="31" customFormat="1" x14ac:dyDescent="0.2"/>
    <row r="14018" s="31" customFormat="1" x14ac:dyDescent="0.2"/>
    <row r="14019" s="31" customFormat="1" x14ac:dyDescent="0.2"/>
    <row r="14020" s="31" customFormat="1" x14ac:dyDescent="0.2"/>
    <row r="14021" s="31" customFormat="1" x14ac:dyDescent="0.2"/>
    <row r="14022" s="31" customFormat="1" x14ac:dyDescent="0.2"/>
    <row r="14023" s="31" customFormat="1" x14ac:dyDescent="0.2"/>
    <row r="14024" s="31" customFormat="1" x14ac:dyDescent="0.2"/>
    <row r="14025" s="31" customFormat="1" x14ac:dyDescent="0.2"/>
    <row r="14026" s="31" customFormat="1" x14ac:dyDescent="0.2"/>
    <row r="14027" s="31" customFormat="1" x14ac:dyDescent="0.2"/>
    <row r="14028" s="31" customFormat="1" x14ac:dyDescent="0.2"/>
    <row r="14029" s="31" customFormat="1" x14ac:dyDescent="0.2"/>
    <row r="14030" s="31" customFormat="1" x14ac:dyDescent="0.2"/>
    <row r="14031" s="31" customFormat="1" x14ac:dyDescent="0.2"/>
    <row r="14032" s="31" customFormat="1" x14ac:dyDescent="0.2"/>
    <row r="14033" s="31" customFormat="1" x14ac:dyDescent="0.2"/>
    <row r="14034" s="31" customFormat="1" x14ac:dyDescent="0.2"/>
    <row r="14035" s="31" customFormat="1" x14ac:dyDescent="0.2"/>
    <row r="14036" s="31" customFormat="1" x14ac:dyDescent="0.2"/>
    <row r="14037" s="31" customFormat="1" x14ac:dyDescent="0.2"/>
    <row r="14038" s="31" customFormat="1" x14ac:dyDescent="0.2"/>
    <row r="14039" s="31" customFormat="1" x14ac:dyDescent="0.2"/>
    <row r="14040" s="31" customFormat="1" x14ac:dyDescent="0.2"/>
    <row r="14041" s="31" customFormat="1" x14ac:dyDescent="0.2"/>
    <row r="14042" s="31" customFormat="1" x14ac:dyDescent="0.2"/>
    <row r="14043" s="31" customFormat="1" x14ac:dyDescent="0.2"/>
    <row r="14044" s="31" customFormat="1" x14ac:dyDescent="0.2"/>
    <row r="14045" s="31" customFormat="1" x14ac:dyDescent="0.2"/>
    <row r="14046" s="31" customFormat="1" x14ac:dyDescent="0.2"/>
    <row r="14047" s="31" customFormat="1" x14ac:dyDescent="0.2"/>
    <row r="14048" s="31" customFormat="1" x14ac:dyDescent="0.2"/>
    <row r="14049" s="31" customFormat="1" x14ac:dyDescent="0.2"/>
    <row r="14050" s="31" customFormat="1" x14ac:dyDescent="0.2"/>
    <row r="14051" s="31" customFormat="1" x14ac:dyDescent="0.2"/>
    <row r="14052" s="31" customFormat="1" x14ac:dyDescent="0.2"/>
    <row r="14053" s="31" customFormat="1" x14ac:dyDescent="0.2"/>
    <row r="14054" s="31" customFormat="1" x14ac:dyDescent="0.2"/>
    <row r="14055" s="31" customFormat="1" x14ac:dyDescent="0.2"/>
    <row r="14056" s="31" customFormat="1" x14ac:dyDescent="0.2"/>
    <row r="14057" s="31" customFormat="1" x14ac:dyDescent="0.2"/>
    <row r="14058" s="31" customFormat="1" x14ac:dyDescent="0.2"/>
    <row r="14059" s="31" customFormat="1" x14ac:dyDescent="0.2"/>
    <row r="14060" s="31" customFormat="1" x14ac:dyDescent="0.2"/>
    <row r="14061" s="31" customFormat="1" x14ac:dyDescent="0.2"/>
    <row r="14062" s="31" customFormat="1" x14ac:dyDescent="0.2"/>
    <row r="14063" s="31" customFormat="1" x14ac:dyDescent="0.2"/>
    <row r="14064" s="31" customFormat="1" x14ac:dyDescent="0.2"/>
    <row r="14065" s="31" customFormat="1" x14ac:dyDescent="0.2"/>
    <row r="14066" s="31" customFormat="1" x14ac:dyDescent="0.2"/>
    <row r="14067" s="31" customFormat="1" x14ac:dyDescent="0.2"/>
    <row r="14068" s="31" customFormat="1" x14ac:dyDescent="0.2"/>
    <row r="14069" s="31" customFormat="1" x14ac:dyDescent="0.2"/>
    <row r="14070" s="31" customFormat="1" x14ac:dyDescent="0.2"/>
    <row r="14071" s="31" customFormat="1" x14ac:dyDescent="0.2"/>
    <row r="14072" s="31" customFormat="1" x14ac:dyDescent="0.2"/>
    <row r="14073" s="31" customFormat="1" x14ac:dyDescent="0.2"/>
    <row r="14074" s="31" customFormat="1" x14ac:dyDescent="0.2"/>
    <row r="14075" s="31" customFormat="1" x14ac:dyDescent="0.2"/>
    <row r="14076" s="31" customFormat="1" x14ac:dyDescent="0.2"/>
    <row r="14077" s="31" customFormat="1" x14ac:dyDescent="0.2"/>
    <row r="14078" s="31" customFormat="1" x14ac:dyDescent="0.2"/>
    <row r="14079" s="31" customFormat="1" x14ac:dyDescent="0.2"/>
    <row r="14080" s="31" customFormat="1" x14ac:dyDescent="0.2"/>
    <row r="14081" s="31" customFormat="1" x14ac:dyDescent="0.2"/>
    <row r="14082" s="31" customFormat="1" x14ac:dyDescent="0.2"/>
    <row r="14083" s="31" customFormat="1" x14ac:dyDescent="0.2"/>
    <row r="14084" s="31" customFormat="1" x14ac:dyDescent="0.2"/>
    <row r="14085" s="31" customFormat="1" x14ac:dyDescent="0.2"/>
    <row r="14086" s="31" customFormat="1" x14ac:dyDescent="0.2"/>
    <row r="14087" s="31" customFormat="1" x14ac:dyDescent="0.2"/>
    <row r="14088" s="31" customFormat="1" x14ac:dyDescent="0.2"/>
    <row r="14089" s="31" customFormat="1" x14ac:dyDescent="0.2"/>
    <row r="14090" s="31" customFormat="1" x14ac:dyDescent="0.2"/>
    <row r="14091" s="31" customFormat="1" x14ac:dyDescent="0.2"/>
    <row r="14092" s="31" customFormat="1" x14ac:dyDescent="0.2"/>
    <row r="14093" s="31" customFormat="1" x14ac:dyDescent="0.2"/>
    <row r="14094" s="31" customFormat="1" x14ac:dyDescent="0.2"/>
    <row r="14095" s="31" customFormat="1" x14ac:dyDescent="0.2"/>
    <row r="14096" s="31" customFormat="1" x14ac:dyDescent="0.2"/>
    <row r="14097" s="31" customFormat="1" x14ac:dyDescent="0.2"/>
    <row r="14098" s="31" customFormat="1" x14ac:dyDescent="0.2"/>
    <row r="14099" s="31" customFormat="1" x14ac:dyDescent="0.2"/>
    <row r="14100" s="31" customFormat="1" x14ac:dyDescent="0.2"/>
    <row r="14101" s="31" customFormat="1" x14ac:dyDescent="0.2"/>
    <row r="14102" s="31" customFormat="1" x14ac:dyDescent="0.2"/>
    <row r="14103" s="31" customFormat="1" x14ac:dyDescent="0.2"/>
    <row r="14104" s="31" customFormat="1" x14ac:dyDescent="0.2"/>
    <row r="14105" s="31" customFormat="1" x14ac:dyDescent="0.2"/>
    <row r="14106" s="31" customFormat="1" x14ac:dyDescent="0.2"/>
    <row r="14107" s="31" customFormat="1" x14ac:dyDescent="0.2"/>
    <row r="14108" s="31" customFormat="1" x14ac:dyDescent="0.2"/>
    <row r="14109" s="31" customFormat="1" x14ac:dyDescent="0.2"/>
    <row r="14110" s="31" customFormat="1" x14ac:dyDescent="0.2"/>
    <row r="14111" s="31" customFormat="1" x14ac:dyDescent="0.2"/>
    <row r="14112" s="31" customFormat="1" x14ac:dyDescent="0.2"/>
    <row r="14113" s="31" customFormat="1" x14ac:dyDescent="0.2"/>
    <row r="14114" s="31" customFormat="1" x14ac:dyDescent="0.2"/>
    <row r="14115" s="31" customFormat="1" x14ac:dyDescent="0.2"/>
    <row r="14116" s="31" customFormat="1" x14ac:dyDescent="0.2"/>
    <row r="14117" s="31" customFormat="1" x14ac:dyDescent="0.2"/>
    <row r="14118" s="31" customFormat="1" x14ac:dyDescent="0.2"/>
    <row r="14119" s="31" customFormat="1" x14ac:dyDescent="0.2"/>
    <row r="14120" s="31" customFormat="1" x14ac:dyDescent="0.2"/>
    <row r="14121" s="31" customFormat="1" x14ac:dyDescent="0.2"/>
    <row r="14122" s="31" customFormat="1" x14ac:dyDescent="0.2"/>
    <row r="14123" s="31" customFormat="1" x14ac:dyDescent="0.2"/>
    <row r="14124" s="31" customFormat="1" x14ac:dyDescent="0.2"/>
    <row r="14125" s="31" customFormat="1" x14ac:dyDescent="0.2"/>
    <row r="14126" s="31" customFormat="1" x14ac:dyDescent="0.2"/>
    <row r="14127" s="31" customFormat="1" x14ac:dyDescent="0.2"/>
    <row r="14128" s="31" customFormat="1" x14ac:dyDescent="0.2"/>
    <row r="14129" s="31" customFormat="1" x14ac:dyDescent="0.2"/>
    <row r="14130" s="31" customFormat="1" x14ac:dyDescent="0.2"/>
    <row r="14131" s="31" customFormat="1" x14ac:dyDescent="0.2"/>
    <row r="14132" s="31" customFormat="1" x14ac:dyDescent="0.2"/>
    <row r="14133" s="31" customFormat="1" x14ac:dyDescent="0.2"/>
    <row r="14134" s="31" customFormat="1" x14ac:dyDescent="0.2"/>
    <row r="14135" s="31" customFormat="1" x14ac:dyDescent="0.2"/>
    <row r="14136" s="31" customFormat="1" x14ac:dyDescent="0.2"/>
    <row r="14137" s="31" customFormat="1" x14ac:dyDescent="0.2"/>
    <row r="14138" s="31" customFormat="1" x14ac:dyDescent="0.2"/>
    <row r="14139" s="31" customFormat="1" x14ac:dyDescent="0.2"/>
    <row r="14140" s="31" customFormat="1" x14ac:dyDescent="0.2"/>
    <row r="14141" s="31" customFormat="1" x14ac:dyDescent="0.2"/>
    <row r="14142" s="31" customFormat="1" x14ac:dyDescent="0.2"/>
    <row r="14143" s="31" customFormat="1" x14ac:dyDescent="0.2"/>
    <row r="14144" s="31" customFormat="1" x14ac:dyDescent="0.2"/>
    <row r="14145" s="31" customFormat="1" x14ac:dyDescent="0.2"/>
    <row r="14146" s="31" customFormat="1" x14ac:dyDescent="0.2"/>
    <row r="14147" s="31" customFormat="1" x14ac:dyDescent="0.2"/>
    <row r="14148" s="31" customFormat="1" x14ac:dyDescent="0.2"/>
    <row r="14149" s="31" customFormat="1" x14ac:dyDescent="0.2"/>
    <row r="14150" s="31" customFormat="1" x14ac:dyDescent="0.2"/>
    <row r="14151" s="31" customFormat="1" x14ac:dyDescent="0.2"/>
    <row r="14152" s="31" customFormat="1" x14ac:dyDescent="0.2"/>
    <row r="14153" s="31" customFormat="1" x14ac:dyDescent="0.2"/>
    <row r="14154" s="31" customFormat="1" x14ac:dyDescent="0.2"/>
    <row r="14155" s="31" customFormat="1" x14ac:dyDescent="0.2"/>
    <row r="14156" s="31" customFormat="1" x14ac:dyDescent="0.2"/>
    <row r="14157" s="31" customFormat="1" x14ac:dyDescent="0.2"/>
    <row r="14158" s="31" customFormat="1" x14ac:dyDescent="0.2"/>
    <row r="14159" s="31" customFormat="1" x14ac:dyDescent="0.2"/>
    <row r="14160" s="31" customFormat="1" x14ac:dyDescent="0.2"/>
    <row r="14161" s="31" customFormat="1" x14ac:dyDescent="0.2"/>
    <row r="14162" s="31" customFormat="1" x14ac:dyDescent="0.2"/>
    <row r="14163" s="31" customFormat="1" x14ac:dyDescent="0.2"/>
    <row r="14164" s="31" customFormat="1" x14ac:dyDescent="0.2"/>
    <row r="14165" s="31" customFormat="1" x14ac:dyDescent="0.2"/>
    <row r="14166" s="31" customFormat="1" x14ac:dyDescent="0.2"/>
    <row r="14167" s="31" customFormat="1" x14ac:dyDescent="0.2"/>
    <row r="14168" s="31" customFormat="1" x14ac:dyDescent="0.2"/>
    <row r="14169" s="31" customFormat="1" x14ac:dyDescent="0.2"/>
    <row r="14170" s="31" customFormat="1" x14ac:dyDescent="0.2"/>
    <row r="14171" s="31" customFormat="1" x14ac:dyDescent="0.2"/>
    <row r="14172" s="31" customFormat="1" x14ac:dyDescent="0.2"/>
    <row r="14173" s="31" customFormat="1" x14ac:dyDescent="0.2"/>
    <row r="14174" s="31" customFormat="1" x14ac:dyDescent="0.2"/>
    <row r="14175" s="31" customFormat="1" x14ac:dyDescent="0.2"/>
    <row r="14176" s="31" customFormat="1" x14ac:dyDescent="0.2"/>
    <row r="14177" s="31" customFormat="1" x14ac:dyDescent="0.2"/>
    <row r="14178" s="31" customFormat="1" x14ac:dyDescent="0.2"/>
    <row r="14179" s="31" customFormat="1" x14ac:dyDescent="0.2"/>
    <row r="14180" s="31" customFormat="1" x14ac:dyDescent="0.2"/>
    <row r="14181" s="31" customFormat="1" x14ac:dyDescent="0.2"/>
    <row r="14182" s="31" customFormat="1" x14ac:dyDescent="0.2"/>
    <row r="14183" s="31" customFormat="1" x14ac:dyDescent="0.2"/>
    <row r="14184" s="31" customFormat="1" x14ac:dyDescent="0.2"/>
    <row r="14185" s="31" customFormat="1" x14ac:dyDescent="0.2"/>
    <row r="14186" s="31" customFormat="1" x14ac:dyDescent="0.2"/>
    <row r="14187" s="31" customFormat="1" x14ac:dyDescent="0.2"/>
    <row r="14188" s="31" customFormat="1" x14ac:dyDescent="0.2"/>
    <row r="14189" s="31" customFormat="1" x14ac:dyDescent="0.2"/>
    <row r="14190" s="31" customFormat="1" x14ac:dyDescent="0.2"/>
    <row r="14191" s="31" customFormat="1" x14ac:dyDescent="0.2"/>
    <row r="14192" s="31" customFormat="1" x14ac:dyDescent="0.2"/>
    <row r="14193" s="31" customFormat="1" x14ac:dyDescent="0.2"/>
    <row r="14194" s="31" customFormat="1" x14ac:dyDescent="0.2"/>
    <row r="14195" s="31" customFormat="1" x14ac:dyDescent="0.2"/>
    <row r="14196" s="31" customFormat="1" x14ac:dyDescent="0.2"/>
    <row r="14197" s="31" customFormat="1" x14ac:dyDescent="0.2"/>
    <row r="14198" s="31" customFormat="1" x14ac:dyDescent="0.2"/>
    <row r="14199" s="31" customFormat="1" x14ac:dyDescent="0.2"/>
    <row r="14200" s="31" customFormat="1" x14ac:dyDescent="0.2"/>
    <row r="14201" s="31" customFormat="1" x14ac:dyDescent="0.2"/>
    <row r="14202" s="31" customFormat="1" x14ac:dyDescent="0.2"/>
    <row r="14203" s="31" customFormat="1" x14ac:dyDescent="0.2"/>
    <row r="14204" s="31" customFormat="1" x14ac:dyDescent="0.2"/>
    <row r="14205" s="31" customFormat="1" x14ac:dyDescent="0.2"/>
    <row r="14206" s="31" customFormat="1" x14ac:dyDescent="0.2"/>
    <row r="14207" s="31" customFormat="1" x14ac:dyDescent="0.2"/>
    <row r="14208" s="31" customFormat="1" x14ac:dyDescent="0.2"/>
    <row r="14209" s="31" customFormat="1" x14ac:dyDescent="0.2"/>
    <row r="14210" s="31" customFormat="1" x14ac:dyDescent="0.2"/>
    <row r="14211" s="31" customFormat="1" x14ac:dyDescent="0.2"/>
    <row r="14212" s="31" customFormat="1" x14ac:dyDescent="0.2"/>
    <row r="14213" s="31" customFormat="1" x14ac:dyDescent="0.2"/>
    <row r="14214" s="31" customFormat="1" x14ac:dyDescent="0.2"/>
    <row r="14215" s="31" customFormat="1" x14ac:dyDescent="0.2"/>
    <row r="14216" s="31" customFormat="1" x14ac:dyDescent="0.2"/>
    <row r="14217" s="31" customFormat="1" x14ac:dyDescent="0.2"/>
    <row r="14218" s="31" customFormat="1" x14ac:dyDescent="0.2"/>
    <row r="14219" s="31" customFormat="1" x14ac:dyDescent="0.2"/>
    <row r="14220" s="31" customFormat="1" x14ac:dyDescent="0.2"/>
    <row r="14221" s="31" customFormat="1" x14ac:dyDescent="0.2"/>
    <row r="14222" s="31" customFormat="1" x14ac:dyDescent="0.2"/>
    <row r="14223" s="31" customFormat="1" x14ac:dyDescent="0.2"/>
    <row r="14224" s="31" customFormat="1" x14ac:dyDescent="0.2"/>
    <row r="14225" s="31" customFormat="1" x14ac:dyDescent="0.2"/>
    <row r="14226" s="31" customFormat="1" x14ac:dyDescent="0.2"/>
    <row r="14227" s="31" customFormat="1" x14ac:dyDescent="0.2"/>
    <row r="14228" s="31" customFormat="1" x14ac:dyDescent="0.2"/>
    <row r="14229" s="31" customFormat="1" x14ac:dyDescent="0.2"/>
    <row r="14230" s="31" customFormat="1" x14ac:dyDescent="0.2"/>
    <row r="14231" s="31" customFormat="1" x14ac:dyDescent="0.2"/>
    <row r="14232" s="31" customFormat="1" x14ac:dyDescent="0.2"/>
    <row r="14233" s="31" customFormat="1" x14ac:dyDescent="0.2"/>
    <row r="14234" s="31" customFormat="1" x14ac:dyDescent="0.2"/>
    <row r="14235" s="31" customFormat="1" x14ac:dyDescent="0.2"/>
    <row r="14236" s="31" customFormat="1" x14ac:dyDescent="0.2"/>
    <row r="14237" s="31" customFormat="1" x14ac:dyDescent="0.2"/>
    <row r="14238" s="31" customFormat="1" x14ac:dyDescent="0.2"/>
    <row r="14239" s="31" customFormat="1" x14ac:dyDescent="0.2"/>
    <row r="14240" s="31" customFormat="1" x14ac:dyDescent="0.2"/>
    <row r="14241" s="31" customFormat="1" x14ac:dyDescent="0.2"/>
    <row r="14242" s="31" customFormat="1" x14ac:dyDescent="0.2"/>
    <row r="14243" s="31" customFormat="1" x14ac:dyDescent="0.2"/>
    <row r="14244" s="31" customFormat="1" x14ac:dyDescent="0.2"/>
    <row r="14245" s="31" customFormat="1" x14ac:dyDescent="0.2"/>
    <row r="14246" s="31" customFormat="1" x14ac:dyDescent="0.2"/>
    <row r="14247" s="31" customFormat="1" x14ac:dyDescent="0.2"/>
    <row r="14248" s="31" customFormat="1" x14ac:dyDescent="0.2"/>
    <row r="14249" s="31" customFormat="1" x14ac:dyDescent="0.2"/>
    <row r="14250" s="31" customFormat="1" x14ac:dyDescent="0.2"/>
    <row r="14251" s="31" customFormat="1" x14ac:dyDescent="0.2"/>
    <row r="14252" s="31" customFormat="1" x14ac:dyDescent="0.2"/>
    <row r="14253" s="31" customFormat="1" x14ac:dyDescent="0.2"/>
    <row r="14254" s="31" customFormat="1" x14ac:dyDescent="0.2"/>
    <row r="14255" s="31" customFormat="1" x14ac:dyDescent="0.2"/>
    <row r="14256" s="31" customFormat="1" x14ac:dyDescent="0.2"/>
    <row r="14257" s="31" customFormat="1" x14ac:dyDescent="0.2"/>
    <row r="14258" s="31" customFormat="1" x14ac:dyDescent="0.2"/>
    <row r="14259" s="31" customFormat="1" x14ac:dyDescent="0.2"/>
    <row r="14260" s="31" customFormat="1" x14ac:dyDescent="0.2"/>
    <row r="14261" s="31" customFormat="1" x14ac:dyDescent="0.2"/>
    <row r="14262" s="31" customFormat="1" x14ac:dyDescent="0.2"/>
    <row r="14263" s="31" customFormat="1" x14ac:dyDescent="0.2"/>
    <row r="14264" s="31" customFormat="1" x14ac:dyDescent="0.2"/>
    <row r="14265" s="31" customFormat="1" x14ac:dyDescent="0.2"/>
    <row r="14266" s="31" customFormat="1" x14ac:dyDescent="0.2"/>
    <row r="14267" s="31" customFormat="1" x14ac:dyDescent="0.2"/>
    <row r="14268" s="31" customFormat="1" x14ac:dyDescent="0.2"/>
    <row r="14269" s="31" customFormat="1" x14ac:dyDescent="0.2"/>
    <row r="14270" s="31" customFormat="1" x14ac:dyDescent="0.2"/>
    <row r="14271" s="31" customFormat="1" x14ac:dyDescent="0.2"/>
    <row r="14272" s="31" customFormat="1" x14ac:dyDescent="0.2"/>
    <row r="14273" s="31" customFormat="1" x14ac:dyDescent="0.2"/>
    <row r="14274" s="31" customFormat="1" x14ac:dyDescent="0.2"/>
    <row r="14275" s="31" customFormat="1" x14ac:dyDescent="0.2"/>
    <row r="14276" s="31" customFormat="1" x14ac:dyDescent="0.2"/>
    <row r="14277" s="31" customFormat="1" x14ac:dyDescent="0.2"/>
    <row r="14278" s="31" customFormat="1" x14ac:dyDescent="0.2"/>
    <row r="14279" s="31" customFormat="1" x14ac:dyDescent="0.2"/>
    <row r="14280" s="31" customFormat="1" x14ac:dyDescent="0.2"/>
    <row r="14281" s="31" customFormat="1" x14ac:dyDescent="0.2"/>
    <row r="14282" s="31" customFormat="1" x14ac:dyDescent="0.2"/>
    <row r="14283" s="31" customFormat="1" x14ac:dyDescent="0.2"/>
    <row r="14284" s="31" customFormat="1" x14ac:dyDescent="0.2"/>
    <row r="14285" s="31" customFormat="1" x14ac:dyDescent="0.2"/>
    <row r="14286" s="31" customFormat="1" x14ac:dyDescent="0.2"/>
    <row r="14287" s="31" customFormat="1" x14ac:dyDescent="0.2"/>
    <row r="14288" s="31" customFormat="1" x14ac:dyDescent="0.2"/>
    <row r="14289" s="31" customFormat="1" x14ac:dyDescent="0.2"/>
    <row r="14290" s="31" customFormat="1" x14ac:dyDescent="0.2"/>
    <row r="14291" s="31" customFormat="1" x14ac:dyDescent="0.2"/>
    <row r="14292" s="31" customFormat="1" x14ac:dyDescent="0.2"/>
    <row r="14293" s="31" customFormat="1" x14ac:dyDescent="0.2"/>
    <row r="14294" s="31" customFormat="1" x14ac:dyDescent="0.2"/>
    <row r="14295" s="31" customFormat="1" x14ac:dyDescent="0.2"/>
    <row r="14296" s="31" customFormat="1" x14ac:dyDescent="0.2"/>
    <row r="14297" s="31" customFormat="1" x14ac:dyDescent="0.2"/>
    <row r="14298" s="31" customFormat="1" x14ac:dyDescent="0.2"/>
    <row r="14299" s="31" customFormat="1" x14ac:dyDescent="0.2"/>
    <row r="14300" s="31" customFormat="1" x14ac:dyDescent="0.2"/>
    <row r="14301" s="31" customFormat="1" x14ac:dyDescent="0.2"/>
    <row r="14302" s="31" customFormat="1" x14ac:dyDescent="0.2"/>
    <row r="14303" s="31" customFormat="1" x14ac:dyDescent="0.2"/>
    <row r="14304" s="31" customFormat="1" x14ac:dyDescent="0.2"/>
    <row r="14305" s="31" customFormat="1" x14ac:dyDescent="0.2"/>
    <row r="14306" s="31" customFormat="1" x14ac:dyDescent="0.2"/>
    <row r="14307" s="31" customFormat="1" x14ac:dyDescent="0.2"/>
    <row r="14308" s="31" customFormat="1" x14ac:dyDescent="0.2"/>
    <row r="14309" s="31" customFormat="1" x14ac:dyDescent="0.2"/>
    <row r="14310" s="31" customFormat="1" x14ac:dyDescent="0.2"/>
    <row r="14311" s="31" customFormat="1" x14ac:dyDescent="0.2"/>
    <row r="14312" s="31" customFormat="1" x14ac:dyDescent="0.2"/>
    <row r="14313" s="31" customFormat="1" x14ac:dyDescent="0.2"/>
    <row r="14314" s="31" customFormat="1" x14ac:dyDescent="0.2"/>
    <row r="14315" s="31" customFormat="1" x14ac:dyDescent="0.2"/>
    <row r="14316" s="31" customFormat="1" x14ac:dyDescent="0.2"/>
    <row r="14317" s="31" customFormat="1" x14ac:dyDescent="0.2"/>
    <row r="14318" s="31" customFormat="1" x14ac:dyDescent="0.2"/>
    <row r="14319" s="31" customFormat="1" x14ac:dyDescent="0.2"/>
    <row r="14320" s="31" customFormat="1" x14ac:dyDescent="0.2"/>
    <row r="14321" s="31" customFormat="1" x14ac:dyDescent="0.2"/>
    <row r="14322" s="31" customFormat="1" x14ac:dyDescent="0.2"/>
    <row r="14323" s="31" customFormat="1" x14ac:dyDescent="0.2"/>
    <row r="14324" s="31" customFormat="1" x14ac:dyDescent="0.2"/>
    <row r="14325" s="31" customFormat="1" x14ac:dyDescent="0.2"/>
    <row r="14326" s="31" customFormat="1" x14ac:dyDescent="0.2"/>
    <row r="14327" s="31" customFormat="1" x14ac:dyDescent="0.2"/>
    <row r="14328" s="31" customFormat="1" x14ac:dyDescent="0.2"/>
    <row r="14329" s="31" customFormat="1" x14ac:dyDescent="0.2"/>
    <row r="14330" s="31" customFormat="1" x14ac:dyDescent="0.2"/>
    <row r="14331" s="31" customFormat="1" x14ac:dyDescent="0.2"/>
    <row r="14332" s="31" customFormat="1" x14ac:dyDescent="0.2"/>
    <row r="14333" s="31" customFormat="1" x14ac:dyDescent="0.2"/>
    <row r="14334" s="31" customFormat="1" x14ac:dyDescent="0.2"/>
    <row r="14335" s="31" customFormat="1" x14ac:dyDescent="0.2"/>
    <row r="14336" s="31" customFormat="1" x14ac:dyDescent="0.2"/>
    <row r="14337" s="31" customFormat="1" x14ac:dyDescent="0.2"/>
    <row r="14338" s="31" customFormat="1" x14ac:dyDescent="0.2"/>
    <row r="14339" s="31" customFormat="1" x14ac:dyDescent="0.2"/>
    <row r="14340" s="31" customFormat="1" x14ac:dyDescent="0.2"/>
    <row r="14341" s="31" customFormat="1" x14ac:dyDescent="0.2"/>
    <row r="14342" s="31" customFormat="1" x14ac:dyDescent="0.2"/>
    <row r="14343" s="31" customFormat="1" x14ac:dyDescent="0.2"/>
    <row r="14344" s="31" customFormat="1" x14ac:dyDescent="0.2"/>
    <row r="14345" s="31" customFormat="1" x14ac:dyDescent="0.2"/>
    <row r="14346" s="31" customFormat="1" x14ac:dyDescent="0.2"/>
    <row r="14347" s="31" customFormat="1" x14ac:dyDescent="0.2"/>
    <row r="14348" s="31" customFormat="1" x14ac:dyDescent="0.2"/>
    <row r="14349" s="31" customFormat="1" x14ac:dyDescent="0.2"/>
    <row r="14350" s="31" customFormat="1" x14ac:dyDescent="0.2"/>
    <row r="14351" s="31" customFormat="1" x14ac:dyDescent="0.2"/>
    <row r="14352" s="31" customFormat="1" x14ac:dyDescent="0.2"/>
    <row r="14353" s="31" customFormat="1" x14ac:dyDescent="0.2"/>
    <row r="14354" s="31" customFormat="1" x14ac:dyDescent="0.2"/>
    <row r="14355" s="31" customFormat="1" x14ac:dyDescent="0.2"/>
    <row r="14356" s="31" customFormat="1" x14ac:dyDescent="0.2"/>
    <row r="14357" s="31" customFormat="1" x14ac:dyDescent="0.2"/>
    <row r="14358" s="31" customFormat="1" x14ac:dyDescent="0.2"/>
    <row r="14359" s="31" customFormat="1" x14ac:dyDescent="0.2"/>
    <row r="14360" s="31" customFormat="1" x14ac:dyDescent="0.2"/>
    <row r="14361" s="31" customFormat="1" x14ac:dyDescent="0.2"/>
    <row r="14362" s="31" customFormat="1" x14ac:dyDescent="0.2"/>
    <row r="14363" s="31" customFormat="1" x14ac:dyDescent="0.2"/>
    <row r="14364" s="31" customFormat="1" x14ac:dyDescent="0.2"/>
    <row r="14365" s="31" customFormat="1" x14ac:dyDescent="0.2"/>
    <row r="14366" s="31" customFormat="1" x14ac:dyDescent="0.2"/>
    <row r="14367" s="31" customFormat="1" x14ac:dyDescent="0.2"/>
    <row r="14368" s="31" customFormat="1" x14ac:dyDescent="0.2"/>
    <row r="14369" s="31" customFormat="1" x14ac:dyDescent="0.2"/>
    <row r="14370" s="31" customFormat="1" x14ac:dyDescent="0.2"/>
    <row r="14371" s="31" customFormat="1" x14ac:dyDescent="0.2"/>
    <row r="14372" s="31" customFormat="1" x14ac:dyDescent="0.2"/>
    <row r="14373" s="31" customFormat="1" x14ac:dyDescent="0.2"/>
    <row r="14374" s="31" customFormat="1" x14ac:dyDescent="0.2"/>
    <row r="14375" s="31" customFormat="1" x14ac:dyDescent="0.2"/>
    <row r="14376" s="31" customFormat="1" x14ac:dyDescent="0.2"/>
    <row r="14377" s="31" customFormat="1" x14ac:dyDescent="0.2"/>
    <row r="14378" s="31" customFormat="1" x14ac:dyDescent="0.2"/>
    <row r="14379" s="31" customFormat="1" x14ac:dyDescent="0.2"/>
    <row r="14380" s="31" customFormat="1" x14ac:dyDescent="0.2"/>
    <row r="14381" s="31" customFormat="1" x14ac:dyDescent="0.2"/>
    <row r="14382" s="31" customFormat="1" x14ac:dyDescent="0.2"/>
    <row r="14383" s="31" customFormat="1" x14ac:dyDescent="0.2"/>
    <row r="14384" s="31" customFormat="1" x14ac:dyDescent="0.2"/>
    <row r="14385" s="31" customFormat="1" x14ac:dyDescent="0.2"/>
    <row r="14386" s="31" customFormat="1" x14ac:dyDescent="0.2"/>
    <row r="14387" s="31" customFormat="1" x14ac:dyDescent="0.2"/>
    <row r="14388" s="31" customFormat="1" x14ac:dyDescent="0.2"/>
    <row r="14389" s="31" customFormat="1" x14ac:dyDescent="0.2"/>
    <row r="14390" s="31" customFormat="1" x14ac:dyDescent="0.2"/>
    <row r="14391" s="31" customFormat="1" x14ac:dyDescent="0.2"/>
    <row r="14392" s="31" customFormat="1" x14ac:dyDescent="0.2"/>
    <row r="14393" s="31" customFormat="1" x14ac:dyDescent="0.2"/>
    <row r="14394" s="31" customFormat="1" x14ac:dyDescent="0.2"/>
    <row r="14395" s="31" customFormat="1" x14ac:dyDescent="0.2"/>
    <row r="14396" s="31" customFormat="1" x14ac:dyDescent="0.2"/>
    <row r="14397" s="31" customFormat="1" x14ac:dyDescent="0.2"/>
    <row r="14398" s="31" customFormat="1" x14ac:dyDescent="0.2"/>
    <row r="14399" s="31" customFormat="1" x14ac:dyDescent="0.2"/>
    <row r="14400" s="31" customFormat="1" x14ac:dyDescent="0.2"/>
    <row r="14401" s="31" customFormat="1" x14ac:dyDescent="0.2"/>
    <row r="14402" s="31" customFormat="1" x14ac:dyDescent="0.2"/>
    <row r="14403" s="31" customFormat="1" x14ac:dyDescent="0.2"/>
    <row r="14404" s="31" customFormat="1" x14ac:dyDescent="0.2"/>
    <row r="14405" s="31" customFormat="1" x14ac:dyDescent="0.2"/>
    <row r="14406" s="31" customFormat="1" x14ac:dyDescent="0.2"/>
    <row r="14407" s="31" customFormat="1" x14ac:dyDescent="0.2"/>
    <row r="14408" s="31" customFormat="1" x14ac:dyDescent="0.2"/>
    <row r="14409" s="31" customFormat="1" x14ac:dyDescent="0.2"/>
    <row r="14410" s="31" customFormat="1" x14ac:dyDescent="0.2"/>
    <row r="14411" s="31" customFormat="1" x14ac:dyDescent="0.2"/>
    <row r="14412" s="31" customFormat="1" x14ac:dyDescent="0.2"/>
    <row r="14413" s="31" customFormat="1" x14ac:dyDescent="0.2"/>
    <row r="14414" s="31" customFormat="1" x14ac:dyDescent="0.2"/>
    <row r="14415" s="31" customFormat="1" x14ac:dyDescent="0.2"/>
    <row r="14416" s="31" customFormat="1" x14ac:dyDescent="0.2"/>
    <row r="14417" s="31" customFormat="1" x14ac:dyDescent="0.2"/>
    <row r="14418" s="31" customFormat="1" x14ac:dyDescent="0.2"/>
    <row r="14419" s="31" customFormat="1" x14ac:dyDescent="0.2"/>
    <row r="14420" s="31" customFormat="1" x14ac:dyDescent="0.2"/>
    <row r="14421" s="31" customFormat="1" x14ac:dyDescent="0.2"/>
    <row r="14422" s="31" customFormat="1" x14ac:dyDescent="0.2"/>
    <row r="14423" s="31" customFormat="1" x14ac:dyDescent="0.2"/>
    <row r="14424" s="31" customFormat="1" x14ac:dyDescent="0.2"/>
    <row r="14425" s="31" customFormat="1" x14ac:dyDescent="0.2"/>
    <row r="14426" s="31" customFormat="1" x14ac:dyDescent="0.2"/>
    <row r="14427" s="31" customFormat="1" x14ac:dyDescent="0.2"/>
    <row r="14428" s="31" customFormat="1" x14ac:dyDescent="0.2"/>
    <row r="14429" s="31" customFormat="1" x14ac:dyDescent="0.2"/>
    <row r="14430" s="31" customFormat="1" x14ac:dyDescent="0.2"/>
    <row r="14431" s="31" customFormat="1" x14ac:dyDescent="0.2"/>
    <row r="14432" s="31" customFormat="1" x14ac:dyDescent="0.2"/>
    <row r="14433" s="31" customFormat="1" x14ac:dyDescent="0.2"/>
    <row r="14434" s="31" customFormat="1" x14ac:dyDescent="0.2"/>
    <row r="14435" s="31" customFormat="1" x14ac:dyDescent="0.2"/>
    <row r="14436" s="31" customFormat="1" x14ac:dyDescent="0.2"/>
    <row r="14437" s="31" customFormat="1" x14ac:dyDescent="0.2"/>
    <row r="14438" s="31" customFormat="1" x14ac:dyDescent="0.2"/>
    <row r="14439" s="31" customFormat="1" x14ac:dyDescent="0.2"/>
    <row r="14440" s="31" customFormat="1" x14ac:dyDescent="0.2"/>
    <row r="14441" s="31" customFormat="1" x14ac:dyDescent="0.2"/>
    <row r="14442" s="31" customFormat="1" x14ac:dyDescent="0.2"/>
    <row r="14443" s="31" customFormat="1" x14ac:dyDescent="0.2"/>
    <row r="14444" s="31" customFormat="1" x14ac:dyDescent="0.2"/>
    <row r="14445" s="31" customFormat="1" x14ac:dyDescent="0.2"/>
    <row r="14446" s="31" customFormat="1" x14ac:dyDescent="0.2"/>
    <row r="14447" s="31" customFormat="1" x14ac:dyDescent="0.2"/>
    <row r="14448" s="31" customFormat="1" x14ac:dyDescent="0.2"/>
    <row r="14449" s="31" customFormat="1" x14ac:dyDescent="0.2"/>
    <row r="14450" s="31" customFormat="1" x14ac:dyDescent="0.2"/>
    <row r="14451" s="31" customFormat="1" x14ac:dyDescent="0.2"/>
    <row r="14452" s="31" customFormat="1" x14ac:dyDescent="0.2"/>
    <row r="14453" s="31" customFormat="1" x14ac:dyDescent="0.2"/>
    <row r="14454" s="31" customFormat="1" x14ac:dyDescent="0.2"/>
    <row r="14455" s="31" customFormat="1" x14ac:dyDescent="0.2"/>
    <row r="14456" s="31" customFormat="1" x14ac:dyDescent="0.2"/>
    <row r="14457" s="31" customFormat="1" x14ac:dyDescent="0.2"/>
    <row r="14458" s="31" customFormat="1" x14ac:dyDescent="0.2"/>
    <row r="14459" s="31" customFormat="1" x14ac:dyDescent="0.2"/>
    <row r="14460" s="31" customFormat="1" x14ac:dyDescent="0.2"/>
    <row r="14461" s="31" customFormat="1" x14ac:dyDescent="0.2"/>
    <row r="14462" s="31" customFormat="1" x14ac:dyDescent="0.2"/>
    <row r="14463" s="31" customFormat="1" x14ac:dyDescent="0.2"/>
    <row r="14464" s="31" customFormat="1" x14ac:dyDescent="0.2"/>
    <row r="14465" s="31" customFormat="1" x14ac:dyDescent="0.2"/>
    <row r="14466" s="31" customFormat="1" x14ac:dyDescent="0.2"/>
    <row r="14467" s="31" customFormat="1" x14ac:dyDescent="0.2"/>
    <row r="14468" s="31" customFormat="1" x14ac:dyDescent="0.2"/>
    <row r="14469" s="31" customFormat="1" x14ac:dyDescent="0.2"/>
    <row r="14470" s="31" customFormat="1" x14ac:dyDescent="0.2"/>
    <row r="14471" s="31" customFormat="1" x14ac:dyDescent="0.2"/>
    <row r="14472" s="31" customFormat="1" x14ac:dyDescent="0.2"/>
    <row r="14473" s="31" customFormat="1" x14ac:dyDescent="0.2"/>
    <row r="14474" s="31" customFormat="1" x14ac:dyDescent="0.2"/>
    <row r="14475" s="31" customFormat="1" x14ac:dyDescent="0.2"/>
    <row r="14476" s="31" customFormat="1" x14ac:dyDescent="0.2"/>
    <row r="14477" s="31" customFormat="1" x14ac:dyDescent="0.2"/>
    <row r="14478" s="31" customFormat="1" x14ac:dyDescent="0.2"/>
    <row r="14479" s="31" customFormat="1" x14ac:dyDescent="0.2"/>
    <row r="14480" s="31" customFormat="1" x14ac:dyDescent="0.2"/>
    <row r="14481" s="31" customFormat="1" x14ac:dyDescent="0.2"/>
    <row r="14482" s="31" customFormat="1" x14ac:dyDescent="0.2"/>
    <row r="14483" s="31" customFormat="1" x14ac:dyDescent="0.2"/>
    <row r="14484" s="31" customFormat="1" x14ac:dyDescent="0.2"/>
    <row r="14485" s="31" customFormat="1" x14ac:dyDescent="0.2"/>
    <row r="14486" s="31" customFormat="1" x14ac:dyDescent="0.2"/>
    <row r="14487" s="31" customFormat="1" x14ac:dyDescent="0.2"/>
    <row r="14488" s="31" customFormat="1" x14ac:dyDescent="0.2"/>
    <row r="14489" s="31" customFormat="1" x14ac:dyDescent="0.2"/>
    <row r="14490" s="31" customFormat="1" x14ac:dyDescent="0.2"/>
    <row r="14491" s="31" customFormat="1" x14ac:dyDescent="0.2"/>
    <row r="14492" s="31" customFormat="1" x14ac:dyDescent="0.2"/>
    <row r="14493" s="31" customFormat="1" x14ac:dyDescent="0.2"/>
    <row r="14494" s="31" customFormat="1" x14ac:dyDescent="0.2"/>
    <row r="14495" s="31" customFormat="1" x14ac:dyDescent="0.2"/>
    <row r="14496" s="31" customFormat="1" x14ac:dyDescent="0.2"/>
    <row r="14497" s="31" customFormat="1" x14ac:dyDescent="0.2"/>
    <row r="14498" s="31" customFormat="1" x14ac:dyDescent="0.2"/>
    <row r="14499" s="31" customFormat="1" x14ac:dyDescent="0.2"/>
    <row r="14500" s="31" customFormat="1" x14ac:dyDescent="0.2"/>
    <row r="14501" s="31" customFormat="1" x14ac:dyDescent="0.2"/>
    <row r="14502" s="31" customFormat="1" x14ac:dyDescent="0.2"/>
    <row r="14503" s="31" customFormat="1" x14ac:dyDescent="0.2"/>
    <row r="14504" s="31" customFormat="1" x14ac:dyDescent="0.2"/>
    <row r="14505" s="31" customFormat="1" x14ac:dyDescent="0.2"/>
    <row r="14506" s="31" customFormat="1" x14ac:dyDescent="0.2"/>
    <row r="14507" s="31" customFormat="1" x14ac:dyDescent="0.2"/>
    <row r="14508" s="31" customFormat="1" x14ac:dyDescent="0.2"/>
    <row r="14509" s="31" customFormat="1" x14ac:dyDescent="0.2"/>
    <row r="14510" s="31" customFormat="1" x14ac:dyDescent="0.2"/>
    <row r="14511" s="31" customFormat="1" x14ac:dyDescent="0.2"/>
    <row r="14512" s="31" customFormat="1" x14ac:dyDescent="0.2"/>
    <row r="14513" s="31" customFormat="1" x14ac:dyDescent="0.2"/>
    <row r="14514" s="31" customFormat="1" x14ac:dyDescent="0.2"/>
    <row r="14515" s="31" customFormat="1" x14ac:dyDescent="0.2"/>
    <row r="14516" s="31" customFormat="1" x14ac:dyDescent="0.2"/>
    <row r="14517" s="31" customFormat="1" x14ac:dyDescent="0.2"/>
    <row r="14518" s="31" customFormat="1" x14ac:dyDescent="0.2"/>
    <row r="14519" s="31" customFormat="1" x14ac:dyDescent="0.2"/>
    <row r="14520" s="31" customFormat="1" x14ac:dyDescent="0.2"/>
    <row r="14521" s="31" customFormat="1" x14ac:dyDescent="0.2"/>
    <row r="14522" s="31" customFormat="1" x14ac:dyDescent="0.2"/>
    <row r="14523" s="31" customFormat="1" x14ac:dyDescent="0.2"/>
    <row r="14524" s="31" customFormat="1" x14ac:dyDescent="0.2"/>
    <row r="14525" s="31" customFormat="1" x14ac:dyDescent="0.2"/>
    <row r="14526" s="31" customFormat="1" x14ac:dyDescent="0.2"/>
    <row r="14527" s="31" customFormat="1" x14ac:dyDescent="0.2"/>
    <row r="14528" s="31" customFormat="1" x14ac:dyDescent="0.2"/>
    <row r="14529" s="31" customFormat="1" x14ac:dyDescent="0.2"/>
    <row r="14530" s="31" customFormat="1" x14ac:dyDescent="0.2"/>
    <row r="14531" s="31" customFormat="1" x14ac:dyDescent="0.2"/>
    <row r="14532" s="31" customFormat="1" x14ac:dyDescent="0.2"/>
    <row r="14533" s="31" customFormat="1" x14ac:dyDescent="0.2"/>
    <row r="14534" s="31" customFormat="1" x14ac:dyDescent="0.2"/>
    <row r="14535" s="31" customFormat="1" x14ac:dyDescent="0.2"/>
    <row r="14536" s="31" customFormat="1" x14ac:dyDescent="0.2"/>
    <row r="14537" s="31" customFormat="1" x14ac:dyDescent="0.2"/>
    <row r="14538" s="31" customFormat="1" x14ac:dyDescent="0.2"/>
    <row r="14539" s="31" customFormat="1" x14ac:dyDescent="0.2"/>
    <row r="14540" s="31" customFormat="1" x14ac:dyDescent="0.2"/>
    <row r="14541" s="31" customFormat="1" x14ac:dyDescent="0.2"/>
    <row r="14542" s="31" customFormat="1" x14ac:dyDescent="0.2"/>
    <row r="14543" s="31" customFormat="1" x14ac:dyDescent="0.2"/>
    <row r="14544" s="31" customFormat="1" x14ac:dyDescent="0.2"/>
    <row r="14545" s="31" customFormat="1" x14ac:dyDescent="0.2"/>
    <row r="14546" s="31" customFormat="1" x14ac:dyDescent="0.2"/>
    <row r="14547" s="31" customFormat="1" x14ac:dyDescent="0.2"/>
    <row r="14548" s="31" customFormat="1" x14ac:dyDescent="0.2"/>
    <row r="14549" s="31" customFormat="1" x14ac:dyDescent="0.2"/>
    <row r="14550" s="31" customFormat="1" x14ac:dyDescent="0.2"/>
    <row r="14551" s="31" customFormat="1" x14ac:dyDescent="0.2"/>
    <row r="14552" s="31" customFormat="1" x14ac:dyDescent="0.2"/>
    <row r="14553" s="31" customFormat="1" x14ac:dyDescent="0.2"/>
    <row r="14554" s="31" customFormat="1" x14ac:dyDescent="0.2"/>
    <row r="14555" s="31" customFormat="1" x14ac:dyDescent="0.2"/>
    <row r="14556" s="31" customFormat="1" x14ac:dyDescent="0.2"/>
    <row r="14557" s="31" customFormat="1" x14ac:dyDescent="0.2"/>
    <row r="14558" s="31" customFormat="1" x14ac:dyDescent="0.2"/>
    <row r="14559" s="31" customFormat="1" x14ac:dyDescent="0.2"/>
    <row r="14560" s="31" customFormat="1" x14ac:dyDescent="0.2"/>
    <row r="14561" s="31" customFormat="1" x14ac:dyDescent="0.2"/>
    <row r="14562" s="31" customFormat="1" x14ac:dyDescent="0.2"/>
    <row r="14563" s="31" customFormat="1" x14ac:dyDescent="0.2"/>
    <row r="14564" s="31" customFormat="1" x14ac:dyDescent="0.2"/>
    <row r="14565" s="31" customFormat="1" x14ac:dyDescent="0.2"/>
    <row r="14566" s="31" customFormat="1" x14ac:dyDescent="0.2"/>
    <row r="14567" s="31" customFormat="1" x14ac:dyDescent="0.2"/>
    <row r="14568" s="31" customFormat="1" x14ac:dyDescent="0.2"/>
    <row r="14569" s="31" customFormat="1" x14ac:dyDescent="0.2"/>
    <row r="14570" s="31" customFormat="1" x14ac:dyDescent="0.2"/>
    <row r="14571" s="31" customFormat="1" x14ac:dyDescent="0.2"/>
    <row r="14572" s="31" customFormat="1" x14ac:dyDescent="0.2"/>
    <row r="14573" s="31" customFormat="1" x14ac:dyDescent="0.2"/>
    <row r="14574" s="31" customFormat="1" x14ac:dyDescent="0.2"/>
    <row r="14575" s="31" customFormat="1" x14ac:dyDescent="0.2"/>
    <row r="14576" s="31" customFormat="1" x14ac:dyDescent="0.2"/>
    <row r="14577" s="31" customFormat="1" x14ac:dyDescent="0.2"/>
    <row r="14578" s="31" customFormat="1" x14ac:dyDescent="0.2"/>
    <row r="14579" s="31" customFormat="1" x14ac:dyDescent="0.2"/>
    <row r="14580" s="31" customFormat="1" x14ac:dyDescent="0.2"/>
    <row r="14581" s="31" customFormat="1" x14ac:dyDescent="0.2"/>
    <row r="14582" s="31" customFormat="1" x14ac:dyDescent="0.2"/>
    <row r="14583" s="31" customFormat="1" x14ac:dyDescent="0.2"/>
    <row r="14584" s="31" customFormat="1" x14ac:dyDescent="0.2"/>
    <row r="14585" s="31" customFormat="1" x14ac:dyDescent="0.2"/>
    <row r="14586" s="31" customFormat="1" x14ac:dyDescent="0.2"/>
    <row r="14587" s="31" customFormat="1" x14ac:dyDescent="0.2"/>
    <row r="14588" s="31" customFormat="1" x14ac:dyDescent="0.2"/>
    <row r="14589" s="31" customFormat="1" x14ac:dyDescent="0.2"/>
    <row r="14590" s="31" customFormat="1" x14ac:dyDescent="0.2"/>
    <row r="14591" s="31" customFormat="1" x14ac:dyDescent="0.2"/>
    <row r="14592" s="31" customFormat="1" x14ac:dyDescent="0.2"/>
    <row r="14593" s="31" customFormat="1" x14ac:dyDescent="0.2"/>
    <row r="14594" s="31" customFormat="1" x14ac:dyDescent="0.2"/>
    <row r="14595" s="31" customFormat="1" x14ac:dyDescent="0.2"/>
    <row r="14596" s="31" customFormat="1" x14ac:dyDescent="0.2"/>
    <row r="14597" s="31" customFormat="1" x14ac:dyDescent="0.2"/>
    <row r="14598" s="31" customFormat="1" x14ac:dyDescent="0.2"/>
    <row r="14599" s="31" customFormat="1" x14ac:dyDescent="0.2"/>
    <row r="14600" s="31" customFormat="1" x14ac:dyDescent="0.2"/>
    <row r="14601" s="31" customFormat="1" x14ac:dyDescent="0.2"/>
    <row r="14602" s="31" customFormat="1" x14ac:dyDescent="0.2"/>
    <row r="14603" s="31" customFormat="1" x14ac:dyDescent="0.2"/>
    <row r="14604" s="31" customFormat="1" x14ac:dyDescent="0.2"/>
    <row r="14605" s="31" customFormat="1" x14ac:dyDescent="0.2"/>
    <row r="14606" s="31" customFormat="1" x14ac:dyDescent="0.2"/>
    <row r="14607" s="31" customFormat="1" x14ac:dyDescent="0.2"/>
    <row r="14608" s="31" customFormat="1" x14ac:dyDescent="0.2"/>
    <row r="14609" s="31" customFormat="1" x14ac:dyDescent="0.2"/>
    <row r="14610" s="31" customFormat="1" x14ac:dyDescent="0.2"/>
    <row r="14611" s="31" customFormat="1" x14ac:dyDescent="0.2"/>
    <row r="14612" s="31" customFormat="1" x14ac:dyDescent="0.2"/>
    <row r="14613" s="31" customFormat="1" x14ac:dyDescent="0.2"/>
    <row r="14614" s="31" customFormat="1" x14ac:dyDescent="0.2"/>
    <row r="14615" s="31" customFormat="1" x14ac:dyDescent="0.2"/>
    <row r="14616" s="31" customFormat="1" x14ac:dyDescent="0.2"/>
    <row r="14617" s="31" customFormat="1" x14ac:dyDescent="0.2"/>
    <row r="14618" s="31" customFormat="1" x14ac:dyDescent="0.2"/>
    <row r="14619" s="31" customFormat="1" x14ac:dyDescent="0.2"/>
    <row r="14620" s="31" customFormat="1" x14ac:dyDescent="0.2"/>
    <row r="14621" s="31" customFormat="1" x14ac:dyDescent="0.2"/>
    <row r="14622" s="31" customFormat="1" x14ac:dyDescent="0.2"/>
    <row r="14623" s="31" customFormat="1" x14ac:dyDescent="0.2"/>
    <row r="14624" s="31" customFormat="1" x14ac:dyDescent="0.2"/>
    <row r="14625" s="31" customFormat="1" x14ac:dyDescent="0.2"/>
    <row r="14626" s="31" customFormat="1" x14ac:dyDescent="0.2"/>
    <row r="14627" s="31" customFormat="1" x14ac:dyDescent="0.2"/>
    <row r="14628" s="31" customFormat="1" x14ac:dyDescent="0.2"/>
    <row r="14629" s="31" customFormat="1" x14ac:dyDescent="0.2"/>
    <row r="14630" s="31" customFormat="1" x14ac:dyDescent="0.2"/>
    <row r="14631" s="31" customFormat="1" x14ac:dyDescent="0.2"/>
    <row r="14632" s="31" customFormat="1" x14ac:dyDescent="0.2"/>
    <row r="14633" s="31" customFormat="1" x14ac:dyDescent="0.2"/>
    <row r="14634" s="31" customFormat="1" x14ac:dyDescent="0.2"/>
    <row r="14635" s="31" customFormat="1" x14ac:dyDescent="0.2"/>
    <row r="14636" s="31" customFormat="1" x14ac:dyDescent="0.2"/>
    <row r="14637" s="31" customFormat="1" x14ac:dyDescent="0.2"/>
    <row r="14638" s="31" customFormat="1" x14ac:dyDescent="0.2"/>
    <row r="14639" s="31" customFormat="1" x14ac:dyDescent="0.2"/>
    <row r="14640" s="31" customFormat="1" x14ac:dyDescent="0.2"/>
    <row r="14641" s="31" customFormat="1" x14ac:dyDescent="0.2"/>
    <row r="14642" s="31" customFormat="1" x14ac:dyDescent="0.2"/>
    <row r="14643" s="31" customFormat="1" x14ac:dyDescent="0.2"/>
    <row r="14644" s="31" customFormat="1" x14ac:dyDescent="0.2"/>
    <row r="14645" s="31" customFormat="1" x14ac:dyDescent="0.2"/>
    <row r="14646" s="31" customFormat="1" x14ac:dyDescent="0.2"/>
    <row r="14647" s="31" customFormat="1" x14ac:dyDescent="0.2"/>
    <row r="14648" s="31" customFormat="1" x14ac:dyDescent="0.2"/>
    <row r="14649" s="31" customFormat="1" x14ac:dyDescent="0.2"/>
    <row r="14650" s="31" customFormat="1" x14ac:dyDescent="0.2"/>
    <row r="14651" s="31" customFormat="1" x14ac:dyDescent="0.2"/>
    <row r="14652" s="31" customFormat="1" x14ac:dyDescent="0.2"/>
    <row r="14653" s="31" customFormat="1" x14ac:dyDescent="0.2"/>
    <row r="14654" s="31" customFormat="1" x14ac:dyDescent="0.2"/>
    <row r="14655" s="31" customFormat="1" x14ac:dyDescent="0.2"/>
    <row r="14656" s="31" customFormat="1" x14ac:dyDescent="0.2"/>
    <row r="14657" s="31" customFormat="1" x14ac:dyDescent="0.2"/>
    <row r="14658" s="31" customFormat="1" x14ac:dyDescent="0.2"/>
    <row r="14659" s="31" customFormat="1" x14ac:dyDescent="0.2"/>
    <row r="14660" s="31" customFormat="1" x14ac:dyDescent="0.2"/>
    <row r="14661" s="31" customFormat="1" x14ac:dyDescent="0.2"/>
    <row r="14662" s="31" customFormat="1" x14ac:dyDescent="0.2"/>
    <row r="14663" s="31" customFormat="1" x14ac:dyDescent="0.2"/>
    <row r="14664" s="31" customFormat="1" x14ac:dyDescent="0.2"/>
    <row r="14665" s="31" customFormat="1" x14ac:dyDescent="0.2"/>
    <row r="14666" s="31" customFormat="1" x14ac:dyDescent="0.2"/>
    <row r="14667" s="31" customFormat="1" x14ac:dyDescent="0.2"/>
    <row r="14668" s="31" customFormat="1" x14ac:dyDescent="0.2"/>
    <row r="14669" s="31" customFormat="1" x14ac:dyDescent="0.2"/>
    <row r="14670" s="31" customFormat="1" x14ac:dyDescent="0.2"/>
    <row r="14671" s="31" customFormat="1" x14ac:dyDescent="0.2"/>
    <row r="14672" s="31" customFormat="1" x14ac:dyDescent="0.2"/>
    <row r="14673" s="31" customFormat="1" x14ac:dyDescent="0.2"/>
    <row r="14674" s="31" customFormat="1" x14ac:dyDescent="0.2"/>
    <row r="14675" s="31" customFormat="1" x14ac:dyDescent="0.2"/>
    <row r="14676" s="31" customFormat="1" x14ac:dyDescent="0.2"/>
    <row r="14677" s="31" customFormat="1" x14ac:dyDescent="0.2"/>
    <row r="14678" s="31" customFormat="1" x14ac:dyDescent="0.2"/>
    <row r="14679" s="31" customFormat="1" x14ac:dyDescent="0.2"/>
    <row r="14680" s="31" customFormat="1" x14ac:dyDescent="0.2"/>
    <row r="14681" s="31" customFormat="1" x14ac:dyDescent="0.2"/>
    <row r="14682" s="31" customFormat="1" x14ac:dyDescent="0.2"/>
    <row r="14683" s="31" customFormat="1" x14ac:dyDescent="0.2"/>
    <row r="14684" s="31" customFormat="1" x14ac:dyDescent="0.2"/>
    <row r="14685" s="31" customFormat="1" x14ac:dyDescent="0.2"/>
    <row r="14686" s="31" customFormat="1" x14ac:dyDescent="0.2"/>
    <row r="14687" s="31" customFormat="1" x14ac:dyDescent="0.2"/>
    <row r="14688" s="31" customFormat="1" x14ac:dyDescent="0.2"/>
    <row r="14689" s="31" customFormat="1" x14ac:dyDescent="0.2"/>
    <row r="14690" s="31" customFormat="1" x14ac:dyDescent="0.2"/>
    <row r="14691" s="31" customFormat="1" x14ac:dyDescent="0.2"/>
    <row r="14692" s="31" customFormat="1" x14ac:dyDescent="0.2"/>
    <row r="14693" s="31" customFormat="1" x14ac:dyDescent="0.2"/>
    <row r="14694" s="31" customFormat="1" x14ac:dyDescent="0.2"/>
    <row r="14695" s="31" customFormat="1" x14ac:dyDescent="0.2"/>
    <row r="14696" s="31" customFormat="1" x14ac:dyDescent="0.2"/>
    <row r="14697" s="31" customFormat="1" x14ac:dyDescent="0.2"/>
    <row r="14698" s="31" customFormat="1" x14ac:dyDescent="0.2"/>
    <row r="14699" s="31" customFormat="1" x14ac:dyDescent="0.2"/>
    <row r="14700" s="31" customFormat="1" x14ac:dyDescent="0.2"/>
    <row r="14701" s="31" customFormat="1" x14ac:dyDescent="0.2"/>
    <row r="14702" s="31" customFormat="1" x14ac:dyDescent="0.2"/>
    <row r="14703" s="31" customFormat="1" x14ac:dyDescent="0.2"/>
    <row r="14704" s="31" customFormat="1" x14ac:dyDescent="0.2"/>
    <row r="14705" s="31" customFormat="1" x14ac:dyDescent="0.2"/>
    <row r="14706" s="31" customFormat="1" x14ac:dyDescent="0.2"/>
    <row r="14707" s="31" customFormat="1" x14ac:dyDescent="0.2"/>
    <row r="14708" s="31" customFormat="1" x14ac:dyDescent="0.2"/>
    <row r="14709" s="31" customFormat="1" x14ac:dyDescent="0.2"/>
    <row r="14710" s="31" customFormat="1" x14ac:dyDescent="0.2"/>
    <row r="14711" s="31" customFormat="1" x14ac:dyDescent="0.2"/>
    <row r="14712" s="31" customFormat="1" x14ac:dyDescent="0.2"/>
    <row r="14713" s="31" customFormat="1" x14ac:dyDescent="0.2"/>
    <row r="14714" s="31" customFormat="1" x14ac:dyDescent="0.2"/>
    <row r="14715" s="31" customFormat="1" x14ac:dyDescent="0.2"/>
    <row r="14716" s="31" customFormat="1" x14ac:dyDescent="0.2"/>
    <row r="14717" s="31" customFormat="1" x14ac:dyDescent="0.2"/>
    <row r="14718" s="31" customFormat="1" x14ac:dyDescent="0.2"/>
    <row r="14719" s="31" customFormat="1" x14ac:dyDescent="0.2"/>
    <row r="14720" s="31" customFormat="1" x14ac:dyDescent="0.2"/>
    <row r="14721" s="31" customFormat="1" x14ac:dyDescent="0.2"/>
    <row r="14722" s="31" customFormat="1" x14ac:dyDescent="0.2"/>
    <row r="14723" s="31" customFormat="1" x14ac:dyDescent="0.2"/>
    <row r="14724" s="31" customFormat="1" x14ac:dyDescent="0.2"/>
    <row r="14725" s="31" customFormat="1" x14ac:dyDescent="0.2"/>
    <row r="14726" s="31" customFormat="1" x14ac:dyDescent="0.2"/>
    <row r="14727" s="31" customFormat="1" x14ac:dyDescent="0.2"/>
    <row r="14728" s="31" customFormat="1" x14ac:dyDescent="0.2"/>
    <row r="14729" s="31" customFormat="1" x14ac:dyDescent="0.2"/>
    <row r="14730" s="31" customFormat="1" x14ac:dyDescent="0.2"/>
    <row r="14731" s="31" customFormat="1" x14ac:dyDescent="0.2"/>
    <row r="14732" s="31" customFormat="1" x14ac:dyDescent="0.2"/>
    <row r="14733" s="31" customFormat="1" x14ac:dyDescent="0.2"/>
    <row r="14734" s="31" customFormat="1" x14ac:dyDescent="0.2"/>
    <row r="14735" s="31" customFormat="1" x14ac:dyDescent="0.2"/>
    <row r="14736" s="31" customFormat="1" x14ac:dyDescent="0.2"/>
    <row r="14737" s="31" customFormat="1" x14ac:dyDescent="0.2"/>
    <row r="14738" s="31" customFormat="1" x14ac:dyDescent="0.2"/>
    <row r="14739" s="31" customFormat="1" x14ac:dyDescent="0.2"/>
    <row r="14740" s="31" customFormat="1" x14ac:dyDescent="0.2"/>
    <row r="14741" s="31" customFormat="1" x14ac:dyDescent="0.2"/>
    <row r="14742" s="31" customFormat="1" x14ac:dyDescent="0.2"/>
    <row r="14743" s="31" customFormat="1" x14ac:dyDescent="0.2"/>
    <row r="14744" s="31" customFormat="1" x14ac:dyDescent="0.2"/>
    <row r="14745" s="31" customFormat="1" x14ac:dyDescent="0.2"/>
    <row r="14746" s="31" customFormat="1" x14ac:dyDescent="0.2"/>
    <row r="14747" s="31" customFormat="1" x14ac:dyDescent="0.2"/>
    <row r="14748" s="31" customFormat="1" x14ac:dyDescent="0.2"/>
    <row r="14749" s="31" customFormat="1" x14ac:dyDescent="0.2"/>
    <row r="14750" s="31" customFormat="1" x14ac:dyDescent="0.2"/>
    <row r="14751" s="31" customFormat="1" x14ac:dyDescent="0.2"/>
    <row r="14752" s="31" customFormat="1" x14ac:dyDescent="0.2"/>
    <row r="14753" s="31" customFormat="1" x14ac:dyDescent="0.2"/>
    <row r="14754" s="31" customFormat="1" x14ac:dyDescent="0.2"/>
    <row r="14755" s="31" customFormat="1" x14ac:dyDescent="0.2"/>
    <row r="14756" s="31" customFormat="1" x14ac:dyDescent="0.2"/>
    <row r="14757" s="31" customFormat="1" x14ac:dyDescent="0.2"/>
    <row r="14758" s="31" customFormat="1" x14ac:dyDescent="0.2"/>
    <row r="14759" s="31" customFormat="1" x14ac:dyDescent="0.2"/>
    <row r="14760" s="31" customFormat="1" x14ac:dyDescent="0.2"/>
    <row r="14761" s="31" customFormat="1" x14ac:dyDescent="0.2"/>
    <row r="14762" s="31" customFormat="1" x14ac:dyDescent="0.2"/>
    <row r="14763" s="31" customFormat="1" x14ac:dyDescent="0.2"/>
    <row r="14764" s="31" customFormat="1" x14ac:dyDescent="0.2"/>
    <row r="14765" s="31" customFormat="1" x14ac:dyDescent="0.2"/>
    <row r="14766" s="31" customFormat="1" x14ac:dyDescent="0.2"/>
    <row r="14767" s="31" customFormat="1" x14ac:dyDescent="0.2"/>
    <row r="14768" s="31" customFormat="1" x14ac:dyDescent="0.2"/>
    <row r="14769" s="31" customFormat="1" x14ac:dyDescent="0.2"/>
    <row r="14770" s="31" customFormat="1" x14ac:dyDescent="0.2"/>
    <row r="14771" s="31" customFormat="1" x14ac:dyDescent="0.2"/>
    <row r="14772" s="31" customFormat="1" x14ac:dyDescent="0.2"/>
    <row r="14773" s="31" customFormat="1" x14ac:dyDescent="0.2"/>
    <row r="14774" s="31" customFormat="1" x14ac:dyDescent="0.2"/>
    <row r="14775" s="31" customFormat="1" x14ac:dyDescent="0.2"/>
    <row r="14776" s="31" customFormat="1" x14ac:dyDescent="0.2"/>
    <row r="14777" s="31" customFormat="1" x14ac:dyDescent="0.2"/>
    <row r="14778" s="31" customFormat="1" x14ac:dyDescent="0.2"/>
    <row r="14779" s="31" customFormat="1" x14ac:dyDescent="0.2"/>
    <row r="14780" s="31" customFormat="1" x14ac:dyDescent="0.2"/>
    <row r="14781" s="31" customFormat="1" x14ac:dyDescent="0.2"/>
    <row r="14782" s="31" customFormat="1" x14ac:dyDescent="0.2"/>
    <row r="14783" s="31" customFormat="1" x14ac:dyDescent="0.2"/>
    <row r="14784" s="31" customFormat="1" x14ac:dyDescent="0.2"/>
    <row r="14785" s="31" customFormat="1" x14ac:dyDescent="0.2"/>
    <row r="14786" s="31" customFormat="1" x14ac:dyDescent="0.2"/>
    <row r="14787" s="31" customFormat="1" x14ac:dyDescent="0.2"/>
    <row r="14788" s="31" customFormat="1" x14ac:dyDescent="0.2"/>
    <row r="14789" s="31" customFormat="1" x14ac:dyDescent="0.2"/>
    <row r="14790" s="31" customFormat="1" x14ac:dyDescent="0.2"/>
    <row r="14791" s="31" customFormat="1" x14ac:dyDescent="0.2"/>
    <row r="14792" s="31" customFormat="1" x14ac:dyDescent="0.2"/>
    <row r="14793" s="31" customFormat="1" x14ac:dyDescent="0.2"/>
    <row r="14794" s="31" customFormat="1" x14ac:dyDescent="0.2"/>
    <row r="14795" s="31" customFormat="1" x14ac:dyDescent="0.2"/>
    <row r="14796" s="31" customFormat="1" x14ac:dyDescent="0.2"/>
    <row r="14797" s="31" customFormat="1" x14ac:dyDescent="0.2"/>
    <row r="14798" s="31" customFormat="1" x14ac:dyDescent="0.2"/>
    <row r="14799" s="31" customFormat="1" x14ac:dyDescent="0.2"/>
    <row r="14800" s="31" customFormat="1" x14ac:dyDescent="0.2"/>
    <row r="14801" s="31" customFormat="1" x14ac:dyDescent="0.2"/>
    <row r="14802" s="31" customFormat="1" x14ac:dyDescent="0.2"/>
    <row r="14803" s="31" customFormat="1" x14ac:dyDescent="0.2"/>
    <row r="14804" s="31" customFormat="1" x14ac:dyDescent="0.2"/>
    <row r="14805" s="31" customFormat="1" x14ac:dyDescent="0.2"/>
    <row r="14806" s="31" customFormat="1" x14ac:dyDescent="0.2"/>
    <row r="14807" s="31" customFormat="1" x14ac:dyDescent="0.2"/>
    <row r="14808" s="31" customFormat="1" x14ac:dyDescent="0.2"/>
    <row r="14809" s="31" customFormat="1" x14ac:dyDescent="0.2"/>
    <row r="14810" s="31" customFormat="1" x14ac:dyDescent="0.2"/>
    <row r="14811" s="31" customFormat="1" x14ac:dyDescent="0.2"/>
    <row r="14812" s="31" customFormat="1" x14ac:dyDescent="0.2"/>
    <row r="14813" s="31" customFormat="1" x14ac:dyDescent="0.2"/>
    <row r="14814" s="31" customFormat="1" x14ac:dyDescent="0.2"/>
    <row r="14815" s="31" customFormat="1" x14ac:dyDescent="0.2"/>
    <row r="14816" s="31" customFormat="1" x14ac:dyDescent="0.2"/>
    <row r="14817" s="31" customFormat="1" x14ac:dyDescent="0.2"/>
    <row r="14818" s="31" customFormat="1" x14ac:dyDescent="0.2"/>
    <row r="14819" s="31" customFormat="1" x14ac:dyDescent="0.2"/>
    <row r="14820" s="31" customFormat="1" x14ac:dyDescent="0.2"/>
    <row r="14821" s="31" customFormat="1" x14ac:dyDescent="0.2"/>
    <row r="14822" s="31" customFormat="1" x14ac:dyDescent="0.2"/>
    <row r="14823" s="31" customFormat="1" x14ac:dyDescent="0.2"/>
    <row r="14824" s="31" customFormat="1" x14ac:dyDescent="0.2"/>
    <row r="14825" s="31" customFormat="1" x14ac:dyDescent="0.2"/>
    <row r="14826" s="31" customFormat="1" x14ac:dyDescent="0.2"/>
    <row r="14827" s="31" customFormat="1" x14ac:dyDescent="0.2"/>
    <row r="14828" s="31" customFormat="1" x14ac:dyDescent="0.2"/>
    <row r="14829" s="31" customFormat="1" x14ac:dyDescent="0.2"/>
    <row r="14830" s="31" customFormat="1" x14ac:dyDescent="0.2"/>
    <row r="14831" s="31" customFormat="1" x14ac:dyDescent="0.2"/>
    <row r="14832" s="31" customFormat="1" x14ac:dyDescent="0.2"/>
    <row r="14833" s="31" customFormat="1" x14ac:dyDescent="0.2"/>
    <row r="14834" s="31" customFormat="1" x14ac:dyDescent="0.2"/>
    <row r="14835" s="31" customFormat="1" x14ac:dyDescent="0.2"/>
    <row r="14836" s="31" customFormat="1" x14ac:dyDescent="0.2"/>
    <row r="14837" s="31" customFormat="1" x14ac:dyDescent="0.2"/>
    <row r="14838" s="31" customFormat="1" x14ac:dyDescent="0.2"/>
    <row r="14839" s="31" customFormat="1" x14ac:dyDescent="0.2"/>
    <row r="14840" s="31" customFormat="1" x14ac:dyDescent="0.2"/>
    <row r="14841" s="31" customFormat="1" x14ac:dyDescent="0.2"/>
    <row r="14842" s="31" customFormat="1" x14ac:dyDescent="0.2"/>
    <row r="14843" s="31" customFormat="1" x14ac:dyDescent="0.2"/>
    <row r="14844" s="31" customFormat="1" x14ac:dyDescent="0.2"/>
    <row r="14845" s="31" customFormat="1" x14ac:dyDescent="0.2"/>
    <row r="14846" s="31" customFormat="1" x14ac:dyDescent="0.2"/>
    <row r="14847" s="31" customFormat="1" x14ac:dyDescent="0.2"/>
    <row r="14848" s="31" customFormat="1" x14ac:dyDescent="0.2"/>
    <row r="14849" s="31" customFormat="1" x14ac:dyDescent="0.2"/>
    <row r="14850" s="31" customFormat="1" x14ac:dyDescent="0.2"/>
    <row r="14851" s="31" customFormat="1" x14ac:dyDescent="0.2"/>
    <row r="14852" s="31" customFormat="1" x14ac:dyDescent="0.2"/>
    <row r="14853" s="31" customFormat="1" x14ac:dyDescent="0.2"/>
    <row r="14854" s="31" customFormat="1" x14ac:dyDescent="0.2"/>
    <row r="14855" s="31" customFormat="1" x14ac:dyDescent="0.2"/>
    <row r="14856" s="31" customFormat="1" x14ac:dyDescent="0.2"/>
    <row r="14857" s="31" customFormat="1" x14ac:dyDescent="0.2"/>
    <row r="14858" s="31" customFormat="1" x14ac:dyDescent="0.2"/>
    <row r="14859" s="31" customFormat="1" x14ac:dyDescent="0.2"/>
    <row r="14860" s="31" customFormat="1" x14ac:dyDescent="0.2"/>
    <row r="14861" s="31" customFormat="1" x14ac:dyDescent="0.2"/>
    <row r="14862" s="31" customFormat="1" x14ac:dyDescent="0.2"/>
    <row r="14863" s="31" customFormat="1" x14ac:dyDescent="0.2"/>
    <row r="14864" s="31" customFormat="1" x14ac:dyDescent="0.2"/>
    <row r="14865" s="31" customFormat="1" x14ac:dyDescent="0.2"/>
    <row r="14866" s="31" customFormat="1" x14ac:dyDescent="0.2"/>
    <row r="14867" s="31" customFormat="1" x14ac:dyDescent="0.2"/>
    <row r="14868" s="31" customFormat="1" x14ac:dyDescent="0.2"/>
    <row r="14869" s="31" customFormat="1" x14ac:dyDescent="0.2"/>
    <row r="14870" s="31" customFormat="1" x14ac:dyDescent="0.2"/>
    <row r="14871" s="31" customFormat="1" x14ac:dyDescent="0.2"/>
    <row r="14872" s="31" customFormat="1" x14ac:dyDescent="0.2"/>
    <row r="14873" s="31" customFormat="1" x14ac:dyDescent="0.2"/>
    <row r="14874" s="31" customFormat="1" x14ac:dyDescent="0.2"/>
    <row r="14875" s="31" customFormat="1" x14ac:dyDescent="0.2"/>
    <row r="14876" s="31" customFormat="1" x14ac:dyDescent="0.2"/>
    <row r="14877" s="31" customFormat="1" x14ac:dyDescent="0.2"/>
    <row r="14878" s="31" customFormat="1" x14ac:dyDescent="0.2"/>
    <row r="14879" s="31" customFormat="1" x14ac:dyDescent="0.2"/>
    <row r="14880" s="31" customFormat="1" x14ac:dyDescent="0.2"/>
    <row r="14881" s="31" customFormat="1" x14ac:dyDescent="0.2"/>
    <row r="14882" s="31" customFormat="1" x14ac:dyDescent="0.2"/>
    <row r="14883" s="31" customFormat="1" x14ac:dyDescent="0.2"/>
    <row r="14884" s="31" customFormat="1" x14ac:dyDescent="0.2"/>
    <row r="14885" s="31" customFormat="1" x14ac:dyDescent="0.2"/>
    <row r="14886" s="31" customFormat="1" x14ac:dyDescent="0.2"/>
    <row r="14887" s="31" customFormat="1" x14ac:dyDescent="0.2"/>
    <row r="14888" s="31" customFormat="1" x14ac:dyDescent="0.2"/>
    <row r="14889" s="31" customFormat="1" x14ac:dyDescent="0.2"/>
    <row r="14890" s="31" customFormat="1" x14ac:dyDescent="0.2"/>
    <row r="14891" s="31" customFormat="1" x14ac:dyDescent="0.2"/>
    <row r="14892" s="31" customFormat="1" x14ac:dyDescent="0.2"/>
    <row r="14893" s="31" customFormat="1" x14ac:dyDescent="0.2"/>
    <row r="14894" s="31" customFormat="1" x14ac:dyDescent="0.2"/>
    <row r="14895" s="31" customFormat="1" x14ac:dyDescent="0.2"/>
    <row r="14896" s="31" customFormat="1" x14ac:dyDescent="0.2"/>
    <row r="14897" s="31" customFormat="1" x14ac:dyDescent="0.2"/>
    <row r="14898" s="31" customFormat="1" x14ac:dyDescent="0.2"/>
    <row r="14899" s="31" customFormat="1" x14ac:dyDescent="0.2"/>
    <row r="14900" s="31" customFormat="1" x14ac:dyDescent="0.2"/>
    <row r="14901" s="31" customFormat="1" x14ac:dyDescent="0.2"/>
    <row r="14902" s="31" customFormat="1" x14ac:dyDescent="0.2"/>
    <row r="14903" s="31" customFormat="1" x14ac:dyDescent="0.2"/>
    <row r="14904" s="31" customFormat="1" x14ac:dyDescent="0.2"/>
    <row r="14905" s="31" customFormat="1" x14ac:dyDescent="0.2"/>
    <row r="14906" s="31" customFormat="1" x14ac:dyDescent="0.2"/>
    <row r="14907" s="31" customFormat="1" x14ac:dyDescent="0.2"/>
    <row r="14908" s="31" customFormat="1" x14ac:dyDescent="0.2"/>
    <row r="14909" s="31" customFormat="1" x14ac:dyDescent="0.2"/>
    <row r="14910" s="31" customFormat="1" x14ac:dyDescent="0.2"/>
    <row r="14911" s="31" customFormat="1" x14ac:dyDescent="0.2"/>
    <row r="14912" s="31" customFormat="1" x14ac:dyDescent="0.2"/>
    <row r="14913" s="31" customFormat="1" x14ac:dyDescent="0.2"/>
    <row r="14914" s="31" customFormat="1" x14ac:dyDescent="0.2"/>
    <row r="14915" s="31" customFormat="1" x14ac:dyDescent="0.2"/>
    <row r="14916" s="31" customFormat="1" x14ac:dyDescent="0.2"/>
    <row r="14917" s="31" customFormat="1" x14ac:dyDescent="0.2"/>
    <row r="14918" s="31" customFormat="1" x14ac:dyDescent="0.2"/>
    <row r="14919" s="31" customFormat="1" x14ac:dyDescent="0.2"/>
    <row r="14920" s="31" customFormat="1" x14ac:dyDescent="0.2"/>
    <row r="14921" s="31" customFormat="1" x14ac:dyDescent="0.2"/>
    <row r="14922" s="31" customFormat="1" x14ac:dyDescent="0.2"/>
    <row r="14923" s="31" customFormat="1" x14ac:dyDescent="0.2"/>
    <row r="14924" s="31" customFormat="1" x14ac:dyDescent="0.2"/>
    <row r="14925" s="31" customFormat="1" x14ac:dyDescent="0.2"/>
    <row r="14926" s="31" customFormat="1" x14ac:dyDescent="0.2"/>
    <row r="14927" s="31" customFormat="1" x14ac:dyDescent="0.2"/>
    <row r="14928" s="31" customFormat="1" x14ac:dyDescent="0.2"/>
    <row r="14929" s="31" customFormat="1" x14ac:dyDescent="0.2"/>
    <row r="14930" s="31" customFormat="1" x14ac:dyDescent="0.2"/>
    <row r="14931" s="31" customFormat="1" x14ac:dyDescent="0.2"/>
    <row r="14932" s="31" customFormat="1" x14ac:dyDescent="0.2"/>
    <row r="14933" s="31" customFormat="1" x14ac:dyDescent="0.2"/>
    <row r="14934" s="31" customFormat="1" x14ac:dyDescent="0.2"/>
    <row r="14935" s="31" customFormat="1" x14ac:dyDescent="0.2"/>
    <row r="14936" s="31" customFormat="1" x14ac:dyDescent="0.2"/>
    <row r="14937" s="31" customFormat="1" x14ac:dyDescent="0.2"/>
    <row r="14938" s="31" customFormat="1" x14ac:dyDescent="0.2"/>
    <row r="14939" s="31" customFormat="1" x14ac:dyDescent="0.2"/>
    <row r="14940" s="31" customFormat="1" x14ac:dyDescent="0.2"/>
    <row r="14941" s="31" customFormat="1" x14ac:dyDescent="0.2"/>
    <row r="14942" s="31" customFormat="1" x14ac:dyDescent="0.2"/>
    <row r="14943" s="31" customFormat="1" x14ac:dyDescent="0.2"/>
    <row r="14944" s="31" customFormat="1" x14ac:dyDescent="0.2"/>
    <row r="14945" s="31" customFormat="1" x14ac:dyDescent="0.2"/>
    <row r="14946" s="31" customFormat="1" x14ac:dyDescent="0.2"/>
    <row r="14947" s="31" customFormat="1" x14ac:dyDescent="0.2"/>
    <row r="14948" s="31" customFormat="1" x14ac:dyDescent="0.2"/>
    <row r="14949" s="31" customFormat="1" x14ac:dyDescent="0.2"/>
    <row r="14950" s="31" customFormat="1" x14ac:dyDescent="0.2"/>
    <row r="14951" s="31" customFormat="1" x14ac:dyDescent="0.2"/>
    <row r="14952" s="31" customFormat="1" x14ac:dyDescent="0.2"/>
    <row r="14953" s="31" customFormat="1" x14ac:dyDescent="0.2"/>
    <row r="14954" s="31" customFormat="1" x14ac:dyDescent="0.2"/>
    <row r="14955" s="31" customFormat="1" x14ac:dyDescent="0.2"/>
    <row r="14956" s="31" customFormat="1" x14ac:dyDescent="0.2"/>
    <row r="14957" s="31" customFormat="1" x14ac:dyDescent="0.2"/>
    <row r="14958" s="31" customFormat="1" x14ac:dyDescent="0.2"/>
    <row r="14959" s="31" customFormat="1" x14ac:dyDescent="0.2"/>
    <row r="14960" s="31" customFormat="1" x14ac:dyDescent="0.2"/>
    <row r="14961" s="31" customFormat="1" x14ac:dyDescent="0.2"/>
    <row r="14962" s="31" customFormat="1" x14ac:dyDescent="0.2"/>
    <row r="14963" s="31" customFormat="1" x14ac:dyDescent="0.2"/>
    <row r="14964" s="31" customFormat="1" x14ac:dyDescent="0.2"/>
    <row r="14965" s="31" customFormat="1" x14ac:dyDescent="0.2"/>
    <row r="14966" s="31" customFormat="1" x14ac:dyDescent="0.2"/>
    <row r="14967" s="31" customFormat="1" x14ac:dyDescent="0.2"/>
    <row r="14968" s="31" customFormat="1" x14ac:dyDescent="0.2"/>
    <row r="14969" s="31" customFormat="1" x14ac:dyDescent="0.2"/>
    <row r="14970" s="31" customFormat="1" x14ac:dyDescent="0.2"/>
    <row r="14971" s="31" customFormat="1" x14ac:dyDescent="0.2"/>
    <row r="14972" s="31" customFormat="1" x14ac:dyDescent="0.2"/>
    <row r="14973" s="31" customFormat="1" x14ac:dyDescent="0.2"/>
    <row r="14974" s="31" customFormat="1" x14ac:dyDescent="0.2"/>
    <row r="14975" s="31" customFormat="1" x14ac:dyDescent="0.2"/>
    <row r="14976" s="31" customFormat="1" x14ac:dyDescent="0.2"/>
    <row r="14977" s="31" customFormat="1" x14ac:dyDescent="0.2"/>
    <row r="14978" s="31" customFormat="1" x14ac:dyDescent="0.2"/>
    <row r="14979" s="31" customFormat="1" x14ac:dyDescent="0.2"/>
    <row r="14980" s="31" customFormat="1" x14ac:dyDescent="0.2"/>
    <row r="14981" s="31" customFormat="1" x14ac:dyDescent="0.2"/>
    <row r="14982" s="31" customFormat="1" x14ac:dyDescent="0.2"/>
    <row r="14983" s="31" customFormat="1" x14ac:dyDescent="0.2"/>
    <row r="14984" s="31" customFormat="1" x14ac:dyDescent="0.2"/>
    <row r="14985" s="31" customFormat="1" x14ac:dyDescent="0.2"/>
    <row r="14986" s="31" customFormat="1" x14ac:dyDescent="0.2"/>
    <row r="14987" s="31" customFormat="1" x14ac:dyDescent="0.2"/>
    <row r="14988" s="31" customFormat="1" x14ac:dyDescent="0.2"/>
    <row r="14989" s="31" customFormat="1" x14ac:dyDescent="0.2"/>
    <row r="14990" s="31" customFormat="1" x14ac:dyDescent="0.2"/>
    <row r="14991" s="31" customFormat="1" x14ac:dyDescent="0.2"/>
    <row r="14992" s="31" customFormat="1" x14ac:dyDescent="0.2"/>
    <row r="14993" s="31" customFormat="1" x14ac:dyDescent="0.2"/>
    <row r="14994" s="31" customFormat="1" x14ac:dyDescent="0.2"/>
    <row r="14995" s="31" customFormat="1" x14ac:dyDescent="0.2"/>
    <row r="14996" s="31" customFormat="1" x14ac:dyDescent="0.2"/>
    <row r="14997" s="31" customFormat="1" x14ac:dyDescent="0.2"/>
    <row r="14998" s="31" customFormat="1" x14ac:dyDescent="0.2"/>
    <row r="14999" s="31" customFormat="1" x14ac:dyDescent="0.2"/>
    <row r="15000" s="31" customFormat="1" x14ac:dyDescent="0.2"/>
    <row r="15001" s="31" customFormat="1" x14ac:dyDescent="0.2"/>
    <row r="15002" s="31" customFormat="1" x14ac:dyDescent="0.2"/>
    <row r="15003" s="31" customFormat="1" x14ac:dyDescent="0.2"/>
    <row r="15004" s="31" customFormat="1" x14ac:dyDescent="0.2"/>
    <row r="15005" s="31" customFormat="1" x14ac:dyDescent="0.2"/>
    <row r="15006" s="31" customFormat="1" x14ac:dyDescent="0.2"/>
    <row r="15007" s="31" customFormat="1" x14ac:dyDescent="0.2"/>
    <row r="15008" s="31" customFormat="1" x14ac:dyDescent="0.2"/>
    <row r="15009" s="31" customFormat="1" x14ac:dyDescent="0.2"/>
    <row r="15010" s="31" customFormat="1" x14ac:dyDescent="0.2"/>
    <row r="15011" s="31" customFormat="1" x14ac:dyDescent="0.2"/>
    <row r="15012" s="31" customFormat="1" x14ac:dyDescent="0.2"/>
    <row r="15013" s="31" customFormat="1" x14ac:dyDescent="0.2"/>
    <row r="15014" s="31" customFormat="1" x14ac:dyDescent="0.2"/>
    <row r="15015" s="31" customFormat="1" x14ac:dyDescent="0.2"/>
    <row r="15016" s="31" customFormat="1" x14ac:dyDescent="0.2"/>
    <row r="15017" s="31" customFormat="1" x14ac:dyDescent="0.2"/>
    <row r="15018" s="31" customFormat="1" x14ac:dyDescent="0.2"/>
    <row r="15019" s="31" customFormat="1" x14ac:dyDescent="0.2"/>
    <row r="15020" s="31" customFormat="1" x14ac:dyDescent="0.2"/>
    <row r="15021" s="31" customFormat="1" x14ac:dyDescent="0.2"/>
    <row r="15022" s="31" customFormat="1" x14ac:dyDescent="0.2"/>
    <row r="15023" s="31" customFormat="1" x14ac:dyDescent="0.2"/>
    <row r="15024" s="31" customFormat="1" x14ac:dyDescent="0.2"/>
    <row r="15025" s="31" customFormat="1" x14ac:dyDescent="0.2"/>
    <row r="15026" s="31" customFormat="1" x14ac:dyDescent="0.2"/>
    <row r="15027" s="31" customFormat="1" x14ac:dyDescent="0.2"/>
    <row r="15028" s="31" customFormat="1" x14ac:dyDescent="0.2"/>
    <row r="15029" s="31" customFormat="1" x14ac:dyDescent="0.2"/>
    <row r="15030" s="31" customFormat="1" x14ac:dyDescent="0.2"/>
    <row r="15031" s="31" customFormat="1" x14ac:dyDescent="0.2"/>
    <row r="15032" s="31" customFormat="1" x14ac:dyDescent="0.2"/>
    <row r="15033" s="31" customFormat="1" x14ac:dyDescent="0.2"/>
    <row r="15034" s="31" customFormat="1" x14ac:dyDescent="0.2"/>
    <row r="15035" s="31" customFormat="1" x14ac:dyDescent="0.2"/>
    <row r="15036" s="31" customFormat="1" x14ac:dyDescent="0.2"/>
    <row r="15037" s="31" customFormat="1" x14ac:dyDescent="0.2"/>
    <row r="15038" s="31" customFormat="1" x14ac:dyDescent="0.2"/>
    <row r="15039" s="31" customFormat="1" x14ac:dyDescent="0.2"/>
    <row r="15040" s="31" customFormat="1" x14ac:dyDescent="0.2"/>
    <row r="15041" s="31" customFormat="1" x14ac:dyDescent="0.2"/>
    <row r="15042" s="31" customFormat="1" x14ac:dyDescent="0.2"/>
    <row r="15043" s="31" customFormat="1" x14ac:dyDescent="0.2"/>
    <row r="15044" s="31" customFormat="1" x14ac:dyDescent="0.2"/>
    <row r="15045" s="31" customFormat="1" x14ac:dyDescent="0.2"/>
    <row r="15046" s="31" customFormat="1" x14ac:dyDescent="0.2"/>
    <row r="15047" s="31" customFormat="1" x14ac:dyDescent="0.2"/>
    <row r="15048" s="31" customFormat="1" x14ac:dyDescent="0.2"/>
    <row r="15049" s="31" customFormat="1" x14ac:dyDescent="0.2"/>
    <row r="15050" s="31" customFormat="1" x14ac:dyDescent="0.2"/>
    <row r="15051" s="31" customFormat="1" x14ac:dyDescent="0.2"/>
    <row r="15052" s="31" customFormat="1" x14ac:dyDescent="0.2"/>
    <row r="15053" s="31" customFormat="1" x14ac:dyDescent="0.2"/>
    <row r="15054" s="31" customFormat="1" x14ac:dyDescent="0.2"/>
    <row r="15055" s="31" customFormat="1" x14ac:dyDescent="0.2"/>
    <row r="15056" s="31" customFormat="1" x14ac:dyDescent="0.2"/>
    <row r="15057" s="31" customFormat="1" x14ac:dyDescent="0.2"/>
    <row r="15058" s="31" customFormat="1" x14ac:dyDescent="0.2"/>
    <row r="15059" s="31" customFormat="1" x14ac:dyDescent="0.2"/>
    <row r="15060" s="31" customFormat="1" x14ac:dyDescent="0.2"/>
    <row r="15061" s="31" customFormat="1" x14ac:dyDescent="0.2"/>
    <row r="15062" s="31" customFormat="1" x14ac:dyDescent="0.2"/>
    <row r="15063" s="31" customFormat="1" x14ac:dyDescent="0.2"/>
    <row r="15064" s="31" customFormat="1" x14ac:dyDescent="0.2"/>
    <row r="15065" s="31" customFormat="1" x14ac:dyDescent="0.2"/>
    <row r="15066" s="31" customFormat="1" x14ac:dyDescent="0.2"/>
    <row r="15067" s="31" customFormat="1" x14ac:dyDescent="0.2"/>
    <row r="15068" s="31" customFormat="1" x14ac:dyDescent="0.2"/>
    <row r="15069" s="31" customFormat="1" x14ac:dyDescent="0.2"/>
    <row r="15070" s="31" customFormat="1" x14ac:dyDescent="0.2"/>
    <row r="15071" s="31" customFormat="1" x14ac:dyDescent="0.2"/>
    <row r="15072" s="31" customFormat="1" x14ac:dyDescent="0.2"/>
    <row r="15073" s="31" customFormat="1" x14ac:dyDescent="0.2"/>
    <row r="15074" s="31" customFormat="1" x14ac:dyDescent="0.2"/>
    <row r="15075" s="31" customFormat="1" x14ac:dyDescent="0.2"/>
    <row r="15076" s="31" customFormat="1" x14ac:dyDescent="0.2"/>
    <row r="15077" s="31" customFormat="1" x14ac:dyDescent="0.2"/>
    <row r="15078" s="31" customFormat="1" x14ac:dyDescent="0.2"/>
    <row r="15079" s="31" customFormat="1" x14ac:dyDescent="0.2"/>
    <row r="15080" s="31" customFormat="1" x14ac:dyDescent="0.2"/>
    <row r="15081" s="31" customFormat="1" x14ac:dyDescent="0.2"/>
    <row r="15082" s="31" customFormat="1" x14ac:dyDescent="0.2"/>
    <row r="15083" s="31" customFormat="1" x14ac:dyDescent="0.2"/>
    <row r="15084" s="31" customFormat="1" x14ac:dyDescent="0.2"/>
    <row r="15085" s="31" customFormat="1" x14ac:dyDescent="0.2"/>
    <row r="15086" s="31" customFormat="1" x14ac:dyDescent="0.2"/>
    <row r="15087" s="31" customFormat="1" x14ac:dyDescent="0.2"/>
    <row r="15088" s="31" customFormat="1" x14ac:dyDescent="0.2"/>
    <row r="15089" s="31" customFormat="1" x14ac:dyDescent="0.2"/>
    <row r="15090" s="31" customFormat="1" x14ac:dyDescent="0.2"/>
    <row r="15091" s="31" customFormat="1" x14ac:dyDescent="0.2"/>
    <row r="15092" s="31" customFormat="1" x14ac:dyDescent="0.2"/>
    <row r="15093" s="31" customFormat="1" x14ac:dyDescent="0.2"/>
    <row r="15094" s="31" customFormat="1" x14ac:dyDescent="0.2"/>
    <row r="15095" s="31" customFormat="1" x14ac:dyDescent="0.2"/>
    <row r="15096" s="31" customFormat="1" x14ac:dyDescent="0.2"/>
    <row r="15097" s="31" customFormat="1" x14ac:dyDescent="0.2"/>
    <row r="15098" s="31" customFormat="1" x14ac:dyDescent="0.2"/>
    <row r="15099" s="31" customFormat="1" x14ac:dyDescent="0.2"/>
    <row r="15100" s="31" customFormat="1" x14ac:dyDescent="0.2"/>
    <row r="15101" s="31" customFormat="1" x14ac:dyDescent="0.2"/>
    <row r="15102" s="31" customFormat="1" x14ac:dyDescent="0.2"/>
    <row r="15103" s="31" customFormat="1" x14ac:dyDescent="0.2"/>
    <row r="15104" s="31" customFormat="1" x14ac:dyDescent="0.2"/>
    <row r="15105" s="31" customFormat="1" x14ac:dyDescent="0.2"/>
    <row r="15106" s="31" customFormat="1" x14ac:dyDescent="0.2"/>
    <row r="15107" s="31" customFormat="1" x14ac:dyDescent="0.2"/>
    <row r="15108" s="31" customFormat="1" x14ac:dyDescent="0.2"/>
    <row r="15109" s="31" customFormat="1" x14ac:dyDescent="0.2"/>
    <row r="15110" s="31" customFormat="1" x14ac:dyDescent="0.2"/>
    <row r="15111" s="31" customFormat="1" x14ac:dyDescent="0.2"/>
    <row r="15112" s="31" customFormat="1" x14ac:dyDescent="0.2"/>
    <row r="15113" s="31" customFormat="1" x14ac:dyDescent="0.2"/>
    <row r="15114" s="31" customFormat="1" x14ac:dyDescent="0.2"/>
    <row r="15115" s="31" customFormat="1" x14ac:dyDescent="0.2"/>
    <row r="15116" s="31" customFormat="1" x14ac:dyDescent="0.2"/>
    <row r="15117" s="31" customFormat="1" x14ac:dyDescent="0.2"/>
    <row r="15118" s="31" customFormat="1" x14ac:dyDescent="0.2"/>
    <row r="15119" s="31" customFormat="1" x14ac:dyDescent="0.2"/>
    <row r="15120" s="31" customFormat="1" x14ac:dyDescent="0.2"/>
    <row r="15121" s="31" customFormat="1" x14ac:dyDescent="0.2"/>
    <row r="15122" s="31" customFormat="1" x14ac:dyDescent="0.2"/>
    <row r="15123" s="31" customFormat="1" x14ac:dyDescent="0.2"/>
    <row r="15124" s="31" customFormat="1" x14ac:dyDescent="0.2"/>
    <row r="15125" s="31" customFormat="1" x14ac:dyDescent="0.2"/>
    <row r="15126" s="31" customFormat="1" x14ac:dyDescent="0.2"/>
    <row r="15127" s="31" customFormat="1" x14ac:dyDescent="0.2"/>
    <row r="15128" s="31" customFormat="1" x14ac:dyDescent="0.2"/>
    <row r="15129" s="31" customFormat="1" x14ac:dyDescent="0.2"/>
    <row r="15130" s="31" customFormat="1" x14ac:dyDescent="0.2"/>
    <row r="15131" s="31" customFormat="1" x14ac:dyDescent="0.2"/>
    <row r="15132" s="31" customFormat="1" x14ac:dyDescent="0.2"/>
    <row r="15133" s="31" customFormat="1" x14ac:dyDescent="0.2"/>
    <row r="15134" s="31" customFormat="1" x14ac:dyDescent="0.2"/>
    <row r="15135" s="31" customFormat="1" x14ac:dyDescent="0.2"/>
    <row r="15136" s="31" customFormat="1" x14ac:dyDescent="0.2"/>
    <row r="15137" s="31" customFormat="1" x14ac:dyDescent="0.2"/>
    <row r="15138" s="31" customFormat="1" x14ac:dyDescent="0.2"/>
    <row r="15139" s="31" customFormat="1" x14ac:dyDescent="0.2"/>
    <row r="15140" s="31" customFormat="1" x14ac:dyDescent="0.2"/>
    <row r="15141" s="31" customFormat="1" x14ac:dyDescent="0.2"/>
    <row r="15142" s="31" customFormat="1" x14ac:dyDescent="0.2"/>
    <row r="15143" s="31" customFormat="1" x14ac:dyDescent="0.2"/>
    <row r="15144" s="31" customFormat="1" x14ac:dyDescent="0.2"/>
    <row r="15145" s="31" customFormat="1" x14ac:dyDescent="0.2"/>
    <row r="15146" s="31" customFormat="1" x14ac:dyDescent="0.2"/>
    <row r="15147" s="31" customFormat="1" x14ac:dyDescent="0.2"/>
    <row r="15148" s="31" customFormat="1" x14ac:dyDescent="0.2"/>
    <row r="15149" s="31" customFormat="1" x14ac:dyDescent="0.2"/>
    <row r="15150" s="31" customFormat="1" x14ac:dyDescent="0.2"/>
    <row r="15151" s="31" customFormat="1" x14ac:dyDescent="0.2"/>
    <row r="15152" s="31" customFormat="1" x14ac:dyDescent="0.2"/>
    <row r="15153" s="31" customFormat="1" x14ac:dyDescent="0.2"/>
    <row r="15154" s="31" customFormat="1" x14ac:dyDescent="0.2"/>
    <row r="15155" s="31" customFormat="1" x14ac:dyDescent="0.2"/>
    <row r="15156" s="31" customFormat="1" x14ac:dyDescent="0.2"/>
    <row r="15157" s="31" customFormat="1" x14ac:dyDescent="0.2"/>
    <row r="15158" s="31" customFormat="1" x14ac:dyDescent="0.2"/>
    <row r="15159" s="31" customFormat="1" x14ac:dyDescent="0.2"/>
    <row r="15160" s="31" customFormat="1" x14ac:dyDescent="0.2"/>
    <row r="15161" s="31" customFormat="1" x14ac:dyDescent="0.2"/>
    <row r="15162" s="31" customFormat="1" x14ac:dyDescent="0.2"/>
    <row r="15163" s="31" customFormat="1" x14ac:dyDescent="0.2"/>
    <row r="15164" s="31" customFormat="1" x14ac:dyDescent="0.2"/>
    <row r="15165" s="31" customFormat="1" x14ac:dyDescent="0.2"/>
    <row r="15166" s="31" customFormat="1" x14ac:dyDescent="0.2"/>
    <row r="15167" s="31" customFormat="1" x14ac:dyDescent="0.2"/>
    <row r="15168" s="31" customFormat="1" x14ac:dyDescent="0.2"/>
    <row r="15169" s="31" customFormat="1" x14ac:dyDescent="0.2"/>
    <row r="15170" s="31" customFormat="1" x14ac:dyDescent="0.2"/>
    <row r="15171" s="31" customFormat="1" x14ac:dyDescent="0.2"/>
    <row r="15172" s="31" customFormat="1" x14ac:dyDescent="0.2"/>
    <row r="15173" s="31" customFormat="1" x14ac:dyDescent="0.2"/>
    <row r="15174" s="31" customFormat="1" x14ac:dyDescent="0.2"/>
    <row r="15175" s="31" customFormat="1" x14ac:dyDescent="0.2"/>
    <row r="15176" s="31" customFormat="1" x14ac:dyDescent="0.2"/>
    <row r="15177" s="31" customFormat="1" x14ac:dyDescent="0.2"/>
    <row r="15178" s="31" customFormat="1" x14ac:dyDescent="0.2"/>
    <row r="15179" s="31" customFormat="1" x14ac:dyDescent="0.2"/>
    <row r="15180" s="31" customFormat="1" x14ac:dyDescent="0.2"/>
    <row r="15181" s="31" customFormat="1" x14ac:dyDescent="0.2"/>
    <row r="15182" s="31" customFormat="1" x14ac:dyDescent="0.2"/>
    <row r="15183" s="31" customFormat="1" x14ac:dyDescent="0.2"/>
    <row r="15184" s="31" customFormat="1" x14ac:dyDescent="0.2"/>
    <row r="15185" s="31" customFormat="1" x14ac:dyDescent="0.2"/>
    <row r="15186" s="31" customFormat="1" x14ac:dyDescent="0.2"/>
    <row r="15187" s="31" customFormat="1" x14ac:dyDescent="0.2"/>
    <row r="15188" s="31" customFormat="1" x14ac:dyDescent="0.2"/>
    <row r="15189" s="31" customFormat="1" x14ac:dyDescent="0.2"/>
    <row r="15190" s="31" customFormat="1" x14ac:dyDescent="0.2"/>
    <row r="15191" s="31" customFormat="1" x14ac:dyDescent="0.2"/>
    <row r="15192" s="31" customFormat="1" x14ac:dyDescent="0.2"/>
    <row r="15193" s="31" customFormat="1" x14ac:dyDescent="0.2"/>
    <row r="15194" s="31" customFormat="1" x14ac:dyDescent="0.2"/>
    <row r="15195" s="31" customFormat="1" x14ac:dyDescent="0.2"/>
    <row r="15196" s="31" customFormat="1" x14ac:dyDescent="0.2"/>
    <row r="15197" s="31" customFormat="1" x14ac:dyDescent="0.2"/>
    <row r="15198" s="31" customFormat="1" x14ac:dyDescent="0.2"/>
    <row r="15199" s="31" customFormat="1" x14ac:dyDescent="0.2"/>
    <row r="15200" s="31" customFormat="1" x14ac:dyDescent="0.2"/>
    <row r="15201" s="31" customFormat="1" x14ac:dyDescent="0.2"/>
    <row r="15202" s="31" customFormat="1" x14ac:dyDescent="0.2"/>
    <row r="15203" s="31" customFormat="1" x14ac:dyDescent="0.2"/>
    <row r="15204" s="31" customFormat="1" x14ac:dyDescent="0.2"/>
    <row r="15205" s="31" customFormat="1" x14ac:dyDescent="0.2"/>
    <row r="15206" s="31" customFormat="1" x14ac:dyDescent="0.2"/>
    <row r="15207" s="31" customFormat="1" x14ac:dyDescent="0.2"/>
    <row r="15208" s="31" customFormat="1" x14ac:dyDescent="0.2"/>
    <row r="15209" s="31" customFormat="1" x14ac:dyDescent="0.2"/>
    <row r="15210" s="31" customFormat="1" x14ac:dyDescent="0.2"/>
    <row r="15211" s="31" customFormat="1" x14ac:dyDescent="0.2"/>
    <row r="15212" s="31" customFormat="1" x14ac:dyDescent="0.2"/>
    <row r="15213" s="31" customFormat="1" x14ac:dyDescent="0.2"/>
    <row r="15214" s="31" customFormat="1" x14ac:dyDescent="0.2"/>
    <row r="15215" s="31" customFormat="1" x14ac:dyDescent="0.2"/>
    <row r="15216" s="31" customFormat="1" x14ac:dyDescent="0.2"/>
    <row r="15217" s="31" customFormat="1" x14ac:dyDescent="0.2"/>
    <row r="15218" s="31" customFormat="1" x14ac:dyDescent="0.2"/>
    <row r="15219" s="31" customFormat="1" x14ac:dyDescent="0.2"/>
    <row r="15220" s="31" customFormat="1" x14ac:dyDescent="0.2"/>
    <row r="15221" s="31" customFormat="1" x14ac:dyDescent="0.2"/>
    <row r="15222" s="31" customFormat="1" x14ac:dyDescent="0.2"/>
    <row r="15223" s="31" customFormat="1" x14ac:dyDescent="0.2"/>
    <row r="15224" s="31" customFormat="1" x14ac:dyDescent="0.2"/>
    <row r="15225" s="31" customFormat="1" x14ac:dyDescent="0.2"/>
    <row r="15226" s="31" customFormat="1" x14ac:dyDescent="0.2"/>
    <row r="15227" s="31" customFormat="1" x14ac:dyDescent="0.2"/>
    <row r="15228" s="31" customFormat="1" x14ac:dyDescent="0.2"/>
    <row r="15229" s="31" customFormat="1" x14ac:dyDescent="0.2"/>
    <row r="15230" s="31" customFormat="1" x14ac:dyDescent="0.2"/>
    <row r="15231" s="31" customFormat="1" x14ac:dyDescent="0.2"/>
    <row r="15232" s="31" customFormat="1" x14ac:dyDescent="0.2"/>
    <row r="15233" s="31" customFormat="1" x14ac:dyDescent="0.2"/>
    <row r="15234" s="31" customFormat="1" x14ac:dyDescent="0.2"/>
    <row r="15235" s="31" customFormat="1" x14ac:dyDescent="0.2"/>
    <row r="15236" s="31" customFormat="1" x14ac:dyDescent="0.2"/>
    <row r="15237" s="31" customFormat="1" x14ac:dyDescent="0.2"/>
    <row r="15238" s="31" customFormat="1" x14ac:dyDescent="0.2"/>
    <row r="15239" s="31" customFormat="1" x14ac:dyDescent="0.2"/>
    <row r="15240" s="31" customFormat="1" x14ac:dyDescent="0.2"/>
    <row r="15241" s="31" customFormat="1" x14ac:dyDescent="0.2"/>
    <row r="15242" s="31" customFormat="1" x14ac:dyDescent="0.2"/>
    <row r="15243" s="31" customFormat="1" x14ac:dyDescent="0.2"/>
    <row r="15244" s="31" customFormat="1" x14ac:dyDescent="0.2"/>
    <row r="15245" s="31" customFormat="1" x14ac:dyDescent="0.2"/>
    <row r="15246" s="31" customFormat="1" x14ac:dyDescent="0.2"/>
    <row r="15247" s="31" customFormat="1" x14ac:dyDescent="0.2"/>
    <row r="15248" s="31" customFormat="1" x14ac:dyDescent="0.2"/>
    <row r="15249" s="31" customFormat="1" x14ac:dyDescent="0.2"/>
    <row r="15250" s="31" customFormat="1" x14ac:dyDescent="0.2"/>
    <row r="15251" s="31" customFormat="1" x14ac:dyDescent="0.2"/>
    <row r="15252" s="31" customFormat="1" x14ac:dyDescent="0.2"/>
    <row r="15253" s="31" customFormat="1" x14ac:dyDescent="0.2"/>
    <row r="15254" s="31" customFormat="1" x14ac:dyDescent="0.2"/>
    <row r="15255" s="31" customFormat="1" x14ac:dyDescent="0.2"/>
    <row r="15256" s="31" customFormat="1" x14ac:dyDescent="0.2"/>
    <row r="15257" s="31" customFormat="1" x14ac:dyDescent="0.2"/>
    <row r="15258" s="31" customFormat="1" x14ac:dyDescent="0.2"/>
    <row r="15259" s="31" customFormat="1" x14ac:dyDescent="0.2"/>
    <row r="15260" s="31" customFormat="1" x14ac:dyDescent="0.2"/>
    <row r="15261" s="31" customFormat="1" x14ac:dyDescent="0.2"/>
    <row r="15262" s="31" customFormat="1" x14ac:dyDescent="0.2"/>
    <row r="15263" s="31" customFormat="1" x14ac:dyDescent="0.2"/>
    <row r="15264" s="31" customFormat="1" x14ac:dyDescent="0.2"/>
    <row r="15265" s="31" customFormat="1" x14ac:dyDescent="0.2"/>
    <row r="15266" s="31" customFormat="1" x14ac:dyDescent="0.2"/>
    <row r="15267" s="31" customFormat="1" x14ac:dyDescent="0.2"/>
    <row r="15268" s="31" customFormat="1" x14ac:dyDescent="0.2"/>
    <row r="15269" s="31" customFormat="1" x14ac:dyDescent="0.2"/>
    <row r="15270" s="31" customFormat="1" x14ac:dyDescent="0.2"/>
    <row r="15271" s="31" customFormat="1" x14ac:dyDescent="0.2"/>
    <row r="15272" s="31" customFormat="1" x14ac:dyDescent="0.2"/>
    <row r="15273" s="31" customFormat="1" x14ac:dyDescent="0.2"/>
    <row r="15274" s="31" customFormat="1" x14ac:dyDescent="0.2"/>
    <row r="15275" s="31" customFormat="1" x14ac:dyDescent="0.2"/>
    <row r="15276" s="31" customFormat="1" x14ac:dyDescent="0.2"/>
    <row r="15277" s="31" customFormat="1" x14ac:dyDescent="0.2"/>
    <row r="15278" s="31" customFormat="1" x14ac:dyDescent="0.2"/>
    <row r="15279" s="31" customFormat="1" x14ac:dyDescent="0.2"/>
    <row r="15280" s="31" customFormat="1" x14ac:dyDescent="0.2"/>
    <row r="15281" s="31" customFormat="1" x14ac:dyDescent="0.2"/>
    <row r="15282" s="31" customFormat="1" x14ac:dyDescent="0.2"/>
    <row r="15283" s="31" customFormat="1" x14ac:dyDescent="0.2"/>
    <row r="15284" s="31" customFormat="1" x14ac:dyDescent="0.2"/>
    <row r="15285" s="31" customFormat="1" x14ac:dyDescent="0.2"/>
    <row r="15286" s="31" customFormat="1" x14ac:dyDescent="0.2"/>
    <row r="15287" s="31" customFormat="1" x14ac:dyDescent="0.2"/>
    <row r="15288" s="31" customFormat="1" x14ac:dyDescent="0.2"/>
    <row r="15289" s="31" customFormat="1" x14ac:dyDescent="0.2"/>
    <row r="15290" s="31" customFormat="1" x14ac:dyDescent="0.2"/>
    <row r="15291" s="31" customFormat="1" x14ac:dyDescent="0.2"/>
    <row r="15292" s="31" customFormat="1" x14ac:dyDescent="0.2"/>
    <row r="15293" s="31" customFormat="1" x14ac:dyDescent="0.2"/>
    <row r="15294" s="31" customFormat="1" x14ac:dyDescent="0.2"/>
    <row r="15295" s="31" customFormat="1" x14ac:dyDescent="0.2"/>
    <row r="15296" s="31" customFormat="1" x14ac:dyDescent="0.2"/>
    <row r="15297" s="31" customFormat="1" x14ac:dyDescent="0.2"/>
    <row r="15298" s="31" customFormat="1" x14ac:dyDescent="0.2"/>
    <row r="15299" s="31" customFormat="1" x14ac:dyDescent="0.2"/>
    <row r="15300" s="31" customFormat="1" x14ac:dyDescent="0.2"/>
    <row r="15301" s="31" customFormat="1" x14ac:dyDescent="0.2"/>
    <row r="15302" s="31" customFormat="1" x14ac:dyDescent="0.2"/>
    <row r="15303" s="31" customFormat="1" x14ac:dyDescent="0.2"/>
    <row r="15304" s="31" customFormat="1" x14ac:dyDescent="0.2"/>
    <row r="15305" s="31" customFormat="1" x14ac:dyDescent="0.2"/>
    <row r="15306" s="31" customFormat="1" x14ac:dyDescent="0.2"/>
    <row r="15307" s="31" customFormat="1" x14ac:dyDescent="0.2"/>
    <row r="15308" s="31" customFormat="1" x14ac:dyDescent="0.2"/>
    <row r="15309" s="31" customFormat="1" x14ac:dyDescent="0.2"/>
    <row r="15310" s="31" customFormat="1" x14ac:dyDescent="0.2"/>
    <row r="15311" s="31" customFormat="1" x14ac:dyDescent="0.2"/>
    <row r="15312" s="31" customFormat="1" x14ac:dyDescent="0.2"/>
    <row r="15313" s="31" customFormat="1" x14ac:dyDescent="0.2"/>
    <row r="15314" s="31" customFormat="1" x14ac:dyDescent="0.2"/>
    <row r="15315" s="31" customFormat="1" x14ac:dyDescent="0.2"/>
    <row r="15316" s="31" customFormat="1" x14ac:dyDescent="0.2"/>
    <row r="15317" s="31" customFormat="1" x14ac:dyDescent="0.2"/>
    <row r="15318" s="31" customFormat="1" x14ac:dyDescent="0.2"/>
    <row r="15319" s="31" customFormat="1" x14ac:dyDescent="0.2"/>
    <row r="15320" s="31" customFormat="1" x14ac:dyDescent="0.2"/>
    <row r="15321" s="31" customFormat="1" x14ac:dyDescent="0.2"/>
    <row r="15322" s="31" customFormat="1" x14ac:dyDescent="0.2"/>
    <row r="15323" s="31" customFormat="1" x14ac:dyDescent="0.2"/>
    <row r="15324" s="31" customFormat="1" x14ac:dyDescent="0.2"/>
    <row r="15325" s="31" customFormat="1" x14ac:dyDescent="0.2"/>
    <row r="15326" s="31" customFormat="1" x14ac:dyDescent="0.2"/>
    <row r="15327" s="31" customFormat="1" x14ac:dyDescent="0.2"/>
    <row r="15328" s="31" customFormat="1" x14ac:dyDescent="0.2"/>
    <row r="15329" s="31" customFormat="1" x14ac:dyDescent="0.2"/>
    <row r="15330" s="31" customFormat="1" x14ac:dyDescent="0.2"/>
    <row r="15331" s="31" customFormat="1" x14ac:dyDescent="0.2"/>
    <row r="15332" s="31" customFormat="1" x14ac:dyDescent="0.2"/>
    <row r="15333" s="31" customFormat="1" x14ac:dyDescent="0.2"/>
    <row r="15334" s="31" customFormat="1" x14ac:dyDescent="0.2"/>
    <row r="15335" s="31" customFormat="1" x14ac:dyDescent="0.2"/>
    <row r="15336" s="31" customFormat="1" x14ac:dyDescent="0.2"/>
    <row r="15337" s="31" customFormat="1" x14ac:dyDescent="0.2"/>
    <row r="15338" s="31" customFormat="1" x14ac:dyDescent="0.2"/>
    <row r="15339" s="31" customFormat="1" x14ac:dyDescent="0.2"/>
    <row r="15340" s="31" customFormat="1" x14ac:dyDescent="0.2"/>
    <row r="15341" s="31" customFormat="1" x14ac:dyDescent="0.2"/>
    <row r="15342" s="31" customFormat="1" x14ac:dyDescent="0.2"/>
    <row r="15343" s="31" customFormat="1" x14ac:dyDescent="0.2"/>
    <row r="15344" s="31" customFormat="1" x14ac:dyDescent="0.2"/>
    <row r="15345" s="31" customFormat="1" x14ac:dyDescent="0.2"/>
    <row r="15346" s="31" customFormat="1" x14ac:dyDescent="0.2"/>
    <row r="15347" s="31" customFormat="1" x14ac:dyDescent="0.2"/>
    <row r="15348" s="31" customFormat="1" x14ac:dyDescent="0.2"/>
    <row r="15349" s="31" customFormat="1" x14ac:dyDescent="0.2"/>
    <row r="15350" s="31" customFormat="1" x14ac:dyDescent="0.2"/>
    <row r="15351" s="31" customFormat="1" x14ac:dyDescent="0.2"/>
    <row r="15352" s="31" customFormat="1" x14ac:dyDescent="0.2"/>
    <row r="15353" s="31" customFormat="1" x14ac:dyDescent="0.2"/>
    <row r="15354" s="31" customFormat="1" x14ac:dyDescent="0.2"/>
    <row r="15355" s="31" customFormat="1" x14ac:dyDescent="0.2"/>
    <row r="15356" s="31" customFormat="1" x14ac:dyDescent="0.2"/>
    <row r="15357" s="31" customFormat="1" x14ac:dyDescent="0.2"/>
    <row r="15358" s="31" customFormat="1" x14ac:dyDescent="0.2"/>
    <row r="15359" s="31" customFormat="1" x14ac:dyDescent="0.2"/>
    <row r="15360" s="31" customFormat="1" x14ac:dyDescent="0.2"/>
    <row r="15361" s="31" customFormat="1" x14ac:dyDescent="0.2"/>
    <row r="15362" s="31" customFormat="1" x14ac:dyDescent="0.2"/>
    <row r="15363" s="31" customFormat="1" x14ac:dyDescent="0.2"/>
    <row r="15364" s="31" customFormat="1" x14ac:dyDescent="0.2"/>
    <row r="15365" s="31" customFormat="1" x14ac:dyDescent="0.2"/>
    <row r="15366" s="31" customFormat="1" x14ac:dyDescent="0.2"/>
    <row r="15367" s="31" customFormat="1" x14ac:dyDescent="0.2"/>
    <row r="15368" s="31" customFormat="1" x14ac:dyDescent="0.2"/>
    <row r="15369" s="31" customFormat="1" x14ac:dyDescent="0.2"/>
    <row r="15370" s="31" customFormat="1" x14ac:dyDescent="0.2"/>
    <row r="15371" s="31" customFormat="1" x14ac:dyDescent="0.2"/>
    <row r="15372" s="31" customFormat="1" x14ac:dyDescent="0.2"/>
    <row r="15373" s="31" customFormat="1" x14ac:dyDescent="0.2"/>
    <row r="15374" s="31" customFormat="1" x14ac:dyDescent="0.2"/>
    <row r="15375" s="31" customFormat="1" x14ac:dyDescent="0.2"/>
    <row r="15376" s="31" customFormat="1" x14ac:dyDescent="0.2"/>
    <row r="15377" s="31" customFormat="1" x14ac:dyDescent="0.2"/>
    <row r="15378" s="31" customFormat="1" x14ac:dyDescent="0.2"/>
    <row r="15379" s="31" customFormat="1" x14ac:dyDescent="0.2"/>
    <row r="15380" s="31" customFormat="1" x14ac:dyDescent="0.2"/>
    <row r="15381" s="31" customFormat="1" x14ac:dyDescent="0.2"/>
    <row r="15382" s="31" customFormat="1" x14ac:dyDescent="0.2"/>
    <row r="15383" s="31" customFormat="1" x14ac:dyDescent="0.2"/>
    <row r="15384" s="31" customFormat="1" x14ac:dyDescent="0.2"/>
    <row r="15385" s="31" customFormat="1" x14ac:dyDescent="0.2"/>
    <row r="15386" s="31" customFormat="1" x14ac:dyDescent="0.2"/>
    <row r="15387" s="31" customFormat="1" x14ac:dyDescent="0.2"/>
    <row r="15388" s="31" customFormat="1" x14ac:dyDescent="0.2"/>
    <row r="15389" s="31" customFormat="1" x14ac:dyDescent="0.2"/>
    <row r="15390" s="31" customFormat="1" x14ac:dyDescent="0.2"/>
    <row r="15391" s="31" customFormat="1" x14ac:dyDescent="0.2"/>
    <row r="15392" s="31" customFormat="1" x14ac:dyDescent="0.2"/>
    <row r="15393" s="31" customFormat="1" x14ac:dyDescent="0.2"/>
    <row r="15394" s="31" customFormat="1" x14ac:dyDescent="0.2"/>
    <row r="15395" s="31" customFormat="1" x14ac:dyDescent="0.2"/>
    <row r="15396" s="31" customFormat="1" x14ac:dyDescent="0.2"/>
    <row r="15397" s="31" customFormat="1" x14ac:dyDescent="0.2"/>
    <row r="15398" s="31" customFormat="1" x14ac:dyDescent="0.2"/>
    <row r="15399" s="31" customFormat="1" x14ac:dyDescent="0.2"/>
    <row r="15400" s="31" customFormat="1" x14ac:dyDescent="0.2"/>
    <row r="15401" s="31" customFormat="1" x14ac:dyDescent="0.2"/>
    <row r="15402" s="31" customFormat="1" x14ac:dyDescent="0.2"/>
    <row r="15403" s="31" customFormat="1" x14ac:dyDescent="0.2"/>
    <row r="15404" s="31" customFormat="1" x14ac:dyDescent="0.2"/>
    <row r="15405" s="31" customFormat="1" x14ac:dyDescent="0.2"/>
    <row r="15406" s="31" customFormat="1" x14ac:dyDescent="0.2"/>
    <row r="15407" s="31" customFormat="1" x14ac:dyDescent="0.2"/>
    <row r="15408" s="31" customFormat="1" x14ac:dyDescent="0.2"/>
    <row r="15409" s="31" customFormat="1" x14ac:dyDescent="0.2"/>
    <row r="15410" s="31" customFormat="1" x14ac:dyDescent="0.2"/>
    <row r="15411" s="31" customFormat="1" x14ac:dyDescent="0.2"/>
    <row r="15412" s="31" customFormat="1" x14ac:dyDescent="0.2"/>
    <row r="15413" s="31" customFormat="1" x14ac:dyDescent="0.2"/>
    <row r="15414" s="31" customFormat="1" x14ac:dyDescent="0.2"/>
    <row r="15415" s="31" customFormat="1" x14ac:dyDescent="0.2"/>
    <row r="15416" s="31" customFormat="1" x14ac:dyDescent="0.2"/>
    <row r="15417" s="31" customFormat="1" x14ac:dyDescent="0.2"/>
    <row r="15418" s="31" customFormat="1" x14ac:dyDescent="0.2"/>
    <row r="15419" s="31" customFormat="1" x14ac:dyDescent="0.2"/>
    <row r="15420" s="31" customFormat="1" x14ac:dyDescent="0.2"/>
    <row r="15421" s="31" customFormat="1" x14ac:dyDescent="0.2"/>
    <row r="15422" s="31" customFormat="1" x14ac:dyDescent="0.2"/>
    <row r="15423" s="31" customFormat="1" x14ac:dyDescent="0.2"/>
    <row r="15424" s="31" customFormat="1" x14ac:dyDescent="0.2"/>
    <row r="15425" s="31" customFormat="1" x14ac:dyDescent="0.2"/>
    <row r="15426" s="31" customFormat="1" x14ac:dyDescent="0.2"/>
    <row r="15427" s="31" customFormat="1" x14ac:dyDescent="0.2"/>
    <row r="15428" s="31" customFormat="1" x14ac:dyDescent="0.2"/>
    <row r="15429" s="31" customFormat="1" x14ac:dyDescent="0.2"/>
    <row r="15430" s="31" customFormat="1" x14ac:dyDescent="0.2"/>
    <row r="15431" s="31" customFormat="1" x14ac:dyDescent="0.2"/>
    <row r="15432" s="31" customFormat="1" x14ac:dyDescent="0.2"/>
    <row r="15433" s="31" customFormat="1" x14ac:dyDescent="0.2"/>
    <row r="15434" s="31" customFormat="1" x14ac:dyDescent="0.2"/>
    <row r="15435" s="31" customFormat="1" x14ac:dyDescent="0.2"/>
    <row r="15436" s="31" customFormat="1" x14ac:dyDescent="0.2"/>
    <row r="15437" s="31" customFormat="1" x14ac:dyDescent="0.2"/>
    <row r="15438" s="31" customFormat="1" x14ac:dyDescent="0.2"/>
    <row r="15439" s="31" customFormat="1" x14ac:dyDescent="0.2"/>
    <row r="15440" s="31" customFormat="1" x14ac:dyDescent="0.2"/>
    <row r="15441" s="31" customFormat="1" x14ac:dyDescent="0.2"/>
    <row r="15442" s="31" customFormat="1" x14ac:dyDescent="0.2"/>
    <row r="15443" s="31" customFormat="1" x14ac:dyDescent="0.2"/>
    <row r="15444" s="31" customFormat="1" x14ac:dyDescent="0.2"/>
    <row r="15445" s="31" customFormat="1" x14ac:dyDescent="0.2"/>
    <row r="15446" s="31" customFormat="1" x14ac:dyDescent="0.2"/>
    <row r="15447" s="31" customFormat="1" x14ac:dyDescent="0.2"/>
    <row r="15448" s="31" customFormat="1" x14ac:dyDescent="0.2"/>
    <row r="15449" s="31" customFormat="1" x14ac:dyDescent="0.2"/>
    <row r="15450" s="31" customFormat="1" x14ac:dyDescent="0.2"/>
    <row r="15451" s="31" customFormat="1" x14ac:dyDescent="0.2"/>
    <row r="15452" s="31" customFormat="1" x14ac:dyDescent="0.2"/>
    <row r="15453" s="31" customFormat="1" x14ac:dyDescent="0.2"/>
    <row r="15454" s="31" customFormat="1" x14ac:dyDescent="0.2"/>
    <row r="15455" s="31" customFormat="1" x14ac:dyDescent="0.2"/>
    <row r="15456" s="31" customFormat="1" x14ac:dyDescent="0.2"/>
    <row r="15457" s="31" customFormat="1" x14ac:dyDescent="0.2"/>
    <row r="15458" s="31" customFormat="1" x14ac:dyDescent="0.2"/>
    <row r="15459" s="31" customFormat="1" x14ac:dyDescent="0.2"/>
    <row r="15460" s="31" customFormat="1" x14ac:dyDescent="0.2"/>
    <row r="15461" s="31" customFormat="1" x14ac:dyDescent="0.2"/>
    <row r="15462" s="31" customFormat="1" x14ac:dyDescent="0.2"/>
    <row r="15463" s="31" customFormat="1" x14ac:dyDescent="0.2"/>
    <row r="15464" s="31" customFormat="1" x14ac:dyDescent="0.2"/>
    <row r="15465" s="31" customFormat="1" x14ac:dyDescent="0.2"/>
    <row r="15466" s="31" customFormat="1" x14ac:dyDescent="0.2"/>
    <row r="15467" s="31" customFormat="1" x14ac:dyDescent="0.2"/>
    <row r="15468" s="31" customFormat="1" x14ac:dyDescent="0.2"/>
    <row r="15469" s="31" customFormat="1" x14ac:dyDescent="0.2"/>
    <row r="15470" s="31" customFormat="1" x14ac:dyDescent="0.2"/>
    <row r="15471" s="31" customFormat="1" x14ac:dyDescent="0.2"/>
    <row r="15472" s="31" customFormat="1" x14ac:dyDescent="0.2"/>
    <row r="15473" s="31" customFormat="1" x14ac:dyDescent="0.2"/>
    <row r="15474" s="31" customFormat="1" x14ac:dyDescent="0.2"/>
    <row r="15475" s="31" customFormat="1" x14ac:dyDescent="0.2"/>
    <row r="15476" s="31" customFormat="1" x14ac:dyDescent="0.2"/>
    <row r="15477" s="31" customFormat="1" x14ac:dyDescent="0.2"/>
    <row r="15478" s="31" customFormat="1" x14ac:dyDescent="0.2"/>
    <row r="15479" s="31" customFormat="1" x14ac:dyDescent="0.2"/>
    <row r="15480" s="31" customFormat="1" x14ac:dyDescent="0.2"/>
    <row r="15481" s="31" customFormat="1" x14ac:dyDescent="0.2"/>
    <row r="15482" s="31" customFormat="1" x14ac:dyDescent="0.2"/>
    <row r="15483" s="31" customFormat="1" x14ac:dyDescent="0.2"/>
    <row r="15484" s="31" customFormat="1" x14ac:dyDescent="0.2"/>
    <row r="15485" s="31" customFormat="1" x14ac:dyDescent="0.2"/>
    <row r="15486" s="31" customFormat="1" x14ac:dyDescent="0.2"/>
    <row r="15487" s="31" customFormat="1" x14ac:dyDescent="0.2"/>
    <row r="15488" s="31" customFormat="1" x14ac:dyDescent="0.2"/>
    <row r="15489" s="31" customFormat="1" x14ac:dyDescent="0.2"/>
    <row r="15490" s="31" customFormat="1" x14ac:dyDescent="0.2"/>
    <row r="15491" s="31" customFormat="1" x14ac:dyDescent="0.2"/>
    <row r="15492" s="31" customFormat="1" x14ac:dyDescent="0.2"/>
    <row r="15493" s="31" customFormat="1" x14ac:dyDescent="0.2"/>
    <row r="15494" s="31" customFormat="1" x14ac:dyDescent="0.2"/>
    <row r="15495" s="31" customFormat="1" x14ac:dyDescent="0.2"/>
    <row r="15496" s="31" customFormat="1" x14ac:dyDescent="0.2"/>
    <row r="15497" s="31" customFormat="1" x14ac:dyDescent="0.2"/>
    <row r="15498" s="31" customFormat="1" x14ac:dyDescent="0.2"/>
    <row r="15499" s="31" customFormat="1" x14ac:dyDescent="0.2"/>
    <row r="15500" s="31" customFormat="1" x14ac:dyDescent="0.2"/>
    <row r="15501" s="31" customFormat="1" x14ac:dyDescent="0.2"/>
    <row r="15502" s="31" customFormat="1" x14ac:dyDescent="0.2"/>
    <row r="15503" s="31" customFormat="1" x14ac:dyDescent="0.2"/>
    <row r="15504" s="31" customFormat="1" x14ac:dyDescent="0.2"/>
    <row r="15505" s="31" customFormat="1" x14ac:dyDescent="0.2"/>
    <row r="15506" s="31" customFormat="1" x14ac:dyDescent="0.2"/>
    <row r="15507" s="31" customFormat="1" x14ac:dyDescent="0.2"/>
    <row r="15508" s="31" customFormat="1" x14ac:dyDescent="0.2"/>
    <row r="15509" s="31" customFormat="1" x14ac:dyDescent="0.2"/>
    <row r="15510" s="31" customFormat="1" x14ac:dyDescent="0.2"/>
    <row r="15511" s="31" customFormat="1" x14ac:dyDescent="0.2"/>
    <row r="15512" s="31" customFormat="1" x14ac:dyDescent="0.2"/>
    <row r="15513" s="31" customFormat="1" x14ac:dyDescent="0.2"/>
    <row r="15514" s="31" customFormat="1" x14ac:dyDescent="0.2"/>
    <row r="15515" s="31" customFormat="1" x14ac:dyDescent="0.2"/>
    <row r="15516" s="31" customFormat="1" x14ac:dyDescent="0.2"/>
    <row r="15517" s="31" customFormat="1" x14ac:dyDescent="0.2"/>
    <row r="15518" s="31" customFormat="1" x14ac:dyDescent="0.2"/>
    <row r="15519" s="31" customFormat="1" x14ac:dyDescent="0.2"/>
    <row r="15520" s="31" customFormat="1" x14ac:dyDescent="0.2"/>
    <row r="15521" s="31" customFormat="1" x14ac:dyDescent="0.2"/>
    <row r="15522" s="31" customFormat="1" x14ac:dyDescent="0.2"/>
    <row r="15523" s="31" customFormat="1" x14ac:dyDescent="0.2"/>
    <row r="15524" s="31" customFormat="1" x14ac:dyDescent="0.2"/>
    <row r="15525" s="31" customFormat="1" x14ac:dyDescent="0.2"/>
    <row r="15526" s="31" customFormat="1" x14ac:dyDescent="0.2"/>
    <row r="15527" s="31" customFormat="1" x14ac:dyDescent="0.2"/>
    <row r="15528" s="31" customFormat="1" x14ac:dyDescent="0.2"/>
    <row r="15529" s="31" customFormat="1" x14ac:dyDescent="0.2"/>
    <row r="15530" s="31" customFormat="1" x14ac:dyDescent="0.2"/>
    <row r="15531" s="31" customFormat="1" x14ac:dyDescent="0.2"/>
    <row r="15532" s="31" customFormat="1" x14ac:dyDescent="0.2"/>
    <row r="15533" s="31" customFormat="1" x14ac:dyDescent="0.2"/>
    <row r="15534" s="31" customFormat="1" x14ac:dyDescent="0.2"/>
    <row r="15535" s="31" customFormat="1" x14ac:dyDescent="0.2"/>
    <row r="15536" s="31" customFormat="1" x14ac:dyDescent="0.2"/>
    <row r="15537" s="31" customFormat="1" x14ac:dyDescent="0.2"/>
    <row r="15538" s="31" customFormat="1" x14ac:dyDescent="0.2"/>
    <row r="15539" s="31" customFormat="1" x14ac:dyDescent="0.2"/>
    <row r="15540" s="31" customFormat="1" x14ac:dyDescent="0.2"/>
    <row r="15541" s="31" customFormat="1" x14ac:dyDescent="0.2"/>
    <row r="15542" s="31" customFormat="1" x14ac:dyDescent="0.2"/>
    <row r="15543" s="31" customFormat="1" x14ac:dyDescent="0.2"/>
    <row r="15544" s="31" customFormat="1" x14ac:dyDescent="0.2"/>
    <row r="15545" s="31" customFormat="1" x14ac:dyDescent="0.2"/>
    <row r="15546" s="31" customFormat="1" x14ac:dyDescent="0.2"/>
    <row r="15547" s="31" customFormat="1" x14ac:dyDescent="0.2"/>
    <row r="15548" s="31" customFormat="1" x14ac:dyDescent="0.2"/>
    <row r="15549" s="31" customFormat="1" x14ac:dyDescent="0.2"/>
    <row r="15550" s="31" customFormat="1" x14ac:dyDescent="0.2"/>
    <row r="15551" s="31" customFormat="1" x14ac:dyDescent="0.2"/>
    <row r="15552" s="31" customFormat="1" x14ac:dyDescent="0.2"/>
    <row r="15553" s="31" customFormat="1" x14ac:dyDescent="0.2"/>
    <row r="15554" s="31" customFormat="1" x14ac:dyDescent="0.2"/>
    <row r="15555" s="31" customFormat="1" x14ac:dyDescent="0.2"/>
    <row r="15556" s="31" customFormat="1" x14ac:dyDescent="0.2"/>
    <row r="15557" s="31" customFormat="1" x14ac:dyDescent="0.2"/>
    <row r="15558" s="31" customFormat="1" x14ac:dyDescent="0.2"/>
    <row r="15559" s="31" customFormat="1" x14ac:dyDescent="0.2"/>
    <row r="15560" s="31" customFormat="1" x14ac:dyDescent="0.2"/>
    <row r="15561" s="31" customFormat="1" x14ac:dyDescent="0.2"/>
    <row r="15562" s="31" customFormat="1" x14ac:dyDescent="0.2"/>
    <row r="15563" s="31" customFormat="1" x14ac:dyDescent="0.2"/>
    <row r="15564" s="31" customFormat="1" x14ac:dyDescent="0.2"/>
    <row r="15565" s="31" customFormat="1" x14ac:dyDescent="0.2"/>
    <row r="15566" s="31" customFormat="1" x14ac:dyDescent="0.2"/>
    <row r="15567" s="31" customFormat="1" x14ac:dyDescent="0.2"/>
    <row r="15568" s="31" customFormat="1" x14ac:dyDescent="0.2"/>
    <row r="15569" s="31" customFormat="1" x14ac:dyDescent="0.2"/>
    <row r="15570" s="31" customFormat="1" x14ac:dyDescent="0.2"/>
    <row r="15571" s="31" customFormat="1" x14ac:dyDescent="0.2"/>
    <row r="15572" s="31" customFormat="1" x14ac:dyDescent="0.2"/>
    <row r="15573" s="31" customFormat="1" x14ac:dyDescent="0.2"/>
    <row r="15574" s="31" customFormat="1" x14ac:dyDescent="0.2"/>
    <row r="15575" s="31" customFormat="1" x14ac:dyDescent="0.2"/>
    <row r="15576" s="31" customFormat="1" x14ac:dyDescent="0.2"/>
    <row r="15577" s="31" customFormat="1" x14ac:dyDescent="0.2"/>
    <row r="15578" s="31" customFormat="1" x14ac:dyDescent="0.2"/>
    <row r="15579" s="31" customFormat="1" x14ac:dyDescent="0.2"/>
    <row r="15580" s="31" customFormat="1" x14ac:dyDescent="0.2"/>
    <row r="15581" s="31" customFormat="1" x14ac:dyDescent="0.2"/>
    <row r="15582" s="31" customFormat="1" x14ac:dyDescent="0.2"/>
    <row r="15583" s="31" customFormat="1" x14ac:dyDescent="0.2"/>
    <row r="15584" s="31" customFormat="1" x14ac:dyDescent="0.2"/>
    <row r="15585" s="31" customFormat="1" x14ac:dyDescent="0.2"/>
    <row r="15586" s="31" customFormat="1" x14ac:dyDescent="0.2"/>
    <row r="15587" s="31" customFormat="1" x14ac:dyDescent="0.2"/>
    <row r="15588" s="31" customFormat="1" x14ac:dyDescent="0.2"/>
    <row r="15589" s="31" customFormat="1" x14ac:dyDescent="0.2"/>
    <row r="15590" s="31" customFormat="1" x14ac:dyDescent="0.2"/>
    <row r="15591" s="31" customFormat="1" x14ac:dyDescent="0.2"/>
    <row r="15592" s="31" customFormat="1" x14ac:dyDescent="0.2"/>
    <row r="15593" s="31" customFormat="1" x14ac:dyDescent="0.2"/>
    <row r="15594" s="31" customFormat="1" x14ac:dyDescent="0.2"/>
    <row r="15595" s="31" customFormat="1" x14ac:dyDescent="0.2"/>
    <row r="15596" s="31" customFormat="1" x14ac:dyDescent="0.2"/>
    <row r="15597" s="31" customFormat="1" x14ac:dyDescent="0.2"/>
    <row r="15598" s="31" customFormat="1" x14ac:dyDescent="0.2"/>
    <row r="15599" s="31" customFormat="1" x14ac:dyDescent="0.2"/>
    <row r="15600" s="31" customFormat="1" x14ac:dyDescent="0.2"/>
    <row r="15601" s="31" customFormat="1" x14ac:dyDescent="0.2"/>
    <row r="15602" s="31" customFormat="1" x14ac:dyDescent="0.2"/>
    <row r="15603" s="31" customFormat="1" x14ac:dyDescent="0.2"/>
    <row r="15604" s="31" customFormat="1" x14ac:dyDescent="0.2"/>
    <row r="15605" s="31" customFormat="1" x14ac:dyDescent="0.2"/>
    <row r="15606" s="31" customFormat="1" x14ac:dyDescent="0.2"/>
    <row r="15607" s="31" customFormat="1" x14ac:dyDescent="0.2"/>
    <row r="15608" s="31" customFormat="1" x14ac:dyDescent="0.2"/>
    <row r="15609" s="31" customFormat="1" x14ac:dyDescent="0.2"/>
    <row r="15610" s="31" customFormat="1" x14ac:dyDescent="0.2"/>
    <row r="15611" s="31" customFormat="1" x14ac:dyDescent="0.2"/>
    <row r="15612" s="31" customFormat="1" x14ac:dyDescent="0.2"/>
    <row r="15613" s="31" customFormat="1" x14ac:dyDescent="0.2"/>
    <row r="15614" s="31" customFormat="1" x14ac:dyDescent="0.2"/>
    <row r="15615" s="31" customFormat="1" x14ac:dyDescent="0.2"/>
    <row r="15616" s="31" customFormat="1" x14ac:dyDescent="0.2"/>
    <row r="15617" s="31" customFormat="1" x14ac:dyDescent="0.2"/>
    <row r="15618" s="31" customFormat="1" x14ac:dyDescent="0.2"/>
    <row r="15619" s="31" customFormat="1" x14ac:dyDescent="0.2"/>
    <row r="15620" s="31" customFormat="1" x14ac:dyDescent="0.2"/>
    <row r="15621" s="31" customFormat="1" x14ac:dyDescent="0.2"/>
    <row r="15622" s="31" customFormat="1" x14ac:dyDescent="0.2"/>
    <row r="15623" s="31" customFormat="1" x14ac:dyDescent="0.2"/>
    <row r="15624" s="31" customFormat="1" x14ac:dyDescent="0.2"/>
    <row r="15625" s="31" customFormat="1" x14ac:dyDescent="0.2"/>
    <row r="15626" s="31" customFormat="1" x14ac:dyDescent="0.2"/>
    <row r="15627" s="31" customFormat="1" x14ac:dyDescent="0.2"/>
    <row r="15628" s="31" customFormat="1" x14ac:dyDescent="0.2"/>
    <row r="15629" s="31" customFormat="1" x14ac:dyDescent="0.2"/>
    <row r="15630" s="31" customFormat="1" x14ac:dyDescent="0.2"/>
    <row r="15631" s="31" customFormat="1" x14ac:dyDescent="0.2"/>
    <row r="15632" s="31" customFormat="1" x14ac:dyDescent="0.2"/>
    <row r="15633" s="31" customFormat="1" x14ac:dyDescent="0.2"/>
    <row r="15634" s="31" customFormat="1" x14ac:dyDescent="0.2"/>
    <row r="15635" s="31" customFormat="1" x14ac:dyDescent="0.2"/>
    <row r="15636" s="31" customFormat="1" x14ac:dyDescent="0.2"/>
    <row r="15637" s="31" customFormat="1" x14ac:dyDescent="0.2"/>
    <row r="15638" s="31" customFormat="1" x14ac:dyDescent="0.2"/>
    <row r="15639" s="31" customFormat="1" x14ac:dyDescent="0.2"/>
    <row r="15640" s="31" customFormat="1" x14ac:dyDescent="0.2"/>
    <row r="15641" s="31" customFormat="1" x14ac:dyDescent="0.2"/>
    <row r="15642" s="31" customFormat="1" x14ac:dyDescent="0.2"/>
    <row r="15643" s="31" customFormat="1" x14ac:dyDescent="0.2"/>
    <row r="15644" s="31" customFormat="1" x14ac:dyDescent="0.2"/>
    <row r="15645" s="31" customFormat="1" x14ac:dyDescent="0.2"/>
    <row r="15646" s="31" customFormat="1" x14ac:dyDescent="0.2"/>
    <row r="15647" s="31" customFormat="1" x14ac:dyDescent="0.2"/>
    <row r="15648" s="31" customFormat="1" x14ac:dyDescent="0.2"/>
    <row r="15649" s="31" customFormat="1" x14ac:dyDescent="0.2"/>
    <row r="15650" s="31" customFormat="1" x14ac:dyDescent="0.2"/>
    <row r="15651" s="31" customFormat="1" x14ac:dyDescent="0.2"/>
    <row r="15652" s="31" customFormat="1" x14ac:dyDescent="0.2"/>
    <row r="15653" s="31" customFormat="1" x14ac:dyDescent="0.2"/>
    <row r="15654" s="31" customFormat="1" x14ac:dyDescent="0.2"/>
    <row r="15655" s="31" customFormat="1" x14ac:dyDescent="0.2"/>
    <row r="15656" s="31" customFormat="1" x14ac:dyDescent="0.2"/>
    <row r="15657" s="31" customFormat="1" x14ac:dyDescent="0.2"/>
    <row r="15658" s="31" customFormat="1" x14ac:dyDescent="0.2"/>
    <row r="15659" s="31" customFormat="1" x14ac:dyDescent="0.2"/>
    <row r="15660" s="31" customFormat="1" x14ac:dyDescent="0.2"/>
    <row r="15661" s="31" customFormat="1" x14ac:dyDescent="0.2"/>
    <row r="15662" s="31" customFormat="1" x14ac:dyDescent="0.2"/>
    <row r="15663" s="31" customFormat="1" x14ac:dyDescent="0.2"/>
    <row r="15664" s="31" customFormat="1" x14ac:dyDescent="0.2"/>
    <row r="15665" s="31" customFormat="1" x14ac:dyDescent="0.2"/>
    <row r="15666" s="31" customFormat="1" x14ac:dyDescent="0.2"/>
    <row r="15667" s="31" customFormat="1" x14ac:dyDescent="0.2"/>
    <row r="15668" s="31" customFormat="1" x14ac:dyDescent="0.2"/>
    <row r="15669" s="31" customFormat="1" x14ac:dyDescent="0.2"/>
    <row r="15670" s="31" customFormat="1" x14ac:dyDescent="0.2"/>
    <row r="15671" s="31" customFormat="1" x14ac:dyDescent="0.2"/>
    <row r="15672" s="31" customFormat="1" x14ac:dyDescent="0.2"/>
    <row r="15673" s="31" customFormat="1" x14ac:dyDescent="0.2"/>
    <row r="15674" s="31" customFormat="1" x14ac:dyDescent="0.2"/>
    <row r="15675" s="31" customFormat="1" x14ac:dyDescent="0.2"/>
    <row r="15676" s="31" customFormat="1" x14ac:dyDescent="0.2"/>
    <row r="15677" s="31" customFormat="1" x14ac:dyDescent="0.2"/>
    <row r="15678" s="31" customFormat="1" x14ac:dyDescent="0.2"/>
    <row r="15679" s="31" customFormat="1" x14ac:dyDescent="0.2"/>
    <row r="15680" s="31" customFormat="1" x14ac:dyDescent="0.2"/>
    <row r="15681" s="31" customFormat="1" x14ac:dyDescent="0.2"/>
    <row r="15682" s="31" customFormat="1" x14ac:dyDescent="0.2"/>
    <row r="15683" s="31" customFormat="1" x14ac:dyDescent="0.2"/>
    <row r="15684" s="31" customFormat="1" x14ac:dyDescent="0.2"/>
    <row r="15685" s="31" customFormat="1" x14ac:dyDescent="0.2"/>
    <row r="15686" s="31" customFormat="1" x14ac:dyDescent="0.2"/>
    <row r="15687" s="31" customFormat="1" x14ac:dyDescent="0.2"/>
    <row r="15688" s="31" customFormat="1" x14ac:dyDescent="0.2"/>
    <row r="15689" s="31" customFormat="1" x14ac:dyDescent="0.2"/>
    <row r="15690" s="31" customFormat="1" x14ac:dyDescent="0.2"/>
    <row r="15691" s="31" customFormat="1" x14ac:dyDescent="0.2"/>
    <row r="15692" s="31" customFormat="1" x14ac:dyDescent="0.2"/>
    <row r="15693" s="31" customFormat="1" x14ac:dyDescent="0.2"/>
    <row r="15694" s="31" customFormat="1" x14ac:dyDescent="0.2"/>
    <row r="15695" s="31" customFormat="1" x14ac:dyDescent="0.2"/>
    <row r="15696" s="31" customFormat="1" x14ac:dyDescent="0.2"/>
    <row r="15697" s="31" customFormat="1" x14ac:dyDescent="0.2"/>
    <row r="15698" s="31" customFormat="1" x14ac:dyDescent="0.2"/>
    <row r="15699" s="31" customFormat="1" x14ac:dyDescent="0.2"/>
    <row r="15700" s="31" customFormat="1" x14ac:dyDescent="0.2"/>
    <row r="15701" s="31" customFormat="1" x14ac:dyDescent="0.2"/>
    <row r="15702" s="31" customFormat="1" x14ac:dyDescent="0.2"/>
    <row r="15703" s="31" customFormat="1" x14ac:dyDescent="0.2"/>
    <row r="15704" s="31" customFormat="1" x14ac:dyDescent="0.2"/>
    <row r="15705" s="31" customFormat="1" x14ac:dyDescent="0.2"/>
    <row r="15706" s="31" customFormat="1" x14ac:dyDescent="0.2"/>
    <row r="15707" s="31" customFormat="1" x14ac:dyDescent="0.2"/>
    <row r="15708" s="31" customFormat="1" x14ac:dyDescent="0.2"/>
    <row r="15709" s="31" customFormat="1" x14ac:dyDescent="0.2"/>
    <row r="15710" s="31" customFormat="1" x14ac:dyDescent="0.2"/>
    <row r="15711" s="31" customFormat="1" x14ac:dyDescent="0.2"/>
    <row r="15712" s="31" customFormat="1" x14ac:dyDescent="0.2"/>
    <row r="15713" s="31" customFormat="1" x14ac:dyDescent="0.2"/>
    <row r="15714" s="31" customFormat="1" x14ac:dyDescent="0.2"/>
    <row r="15715" s="31" customFormat="1" x14ac:dyDescent="0.2"/>
    <row r="15716" s="31" customFormat="1" x14ac:dyDescent="0.2"/>
    <row r="15717" s="31" customFormat="1" x14ac:dyDescent="0.2"/>
    <row r="15718" s="31" customFormat="1" x14ac:dyDescent="0.2"/>
    <row r="15719" s="31" customFormat="1" x14ac:dyDescent="0.2"/>
    <row r="15720" s="31" customFormat="1" x14ac:dyDescent="0.2"/>
    <row r="15721" s="31" customFormat="1" x14ac:dyDescent="0.2"/>
    <row r="15722" s="31" customFormat="1" x14ac:dyDescent="0.2"/>
    <row r="15723" s="31" customFormat="1" x14ac:dyDescent="0.2"/>
    <row r="15724" s="31" customFormat="1" x14ac:dyDescent="0.2"/>
    <row r="15725" s="31" customFormat="1" x14ac:dyDescent="0.2"/>
    <row r="15726" s="31" customFormat="1" x14ac:dyDescent="0.2"/>
    <row r="15727" s="31" customFormat="1" x14ac:dyDescent="0.2"/>
    <row r="15728" s="31" customFormat="1" x14ac:dyDescent="0.2"/>
    <row r="15729" s="31" customFormat="1" x14ac:dyDescent="0.2"/>
    <row r="15730" s="31" customFormat="1" x14ac:dyDescent="0.2"/>
    <row r="15731" s="31" customFormat="1" x14ac:dyDescent="0.2"/>
    <row r="15732" s="31" customFormat="1" x14ac:dyDescent="0.2"/>
    <row r="15733" s="31" customFormat="1" x14ac:dyDescent="0.2"/>
    <row r="15734" s="31" customFormat="1" x14ac:dyDescent="0.2"/>
    <row r="15735" s="31" customFormat="1" x14ac:dyDescent="0.2"/>
    <row r="15736" s="31" customFormat="1" x14ac:dyDescent="0.2"/>
    <row r="15737" s="31" customFormat="1" x14ac:dyDescent="0.2"/>
    <row r="15738" s="31" customFormat="1" x14ac:dyDescent="0.2"/>
    <row r="15739" s="31" customFormat="1" x14ac:dyDescent="0.2"/>
    <row r="15740" s="31" customFormat="1" x14ac:dyDescent="0.2"/>
    <row r="15741" s="31" customFormat="1" x14ac:dyDescent="0.2"/>
    <row r="15742" s="31" customFormat="1" x14ac:dyDescent="0.2"/>
    <row r="15743" s="31" customFormat="1" x14ac:dyDescent="0.2"/>
    <row r="15744" s="31" customFormat="1" x14ac:dyDescent="0.2"/>
    <row r="15745" s="31" customFormat="1" x14ac:dyDescent="0.2"/>
    <row r="15746" s="31" customFormat="1" x14ac:dyDescent="0.2"/>
    <row r="15747" s="31" customFormat="1" x14ac:dyDescent="0.2"/>
    <row r="15748" s="31" customFormat="1" x14ac:dyDescent="0.2"/>
    <row r="15749" s="31" customFormat="1" x14ac:dyDescent="0.2"/>
    <row r="15750" s="31" customFormat="1" x14ac:dyDescent="0.2"/>
    <row r="15751" s="31" customFormat="1" x14ac:dyDescent="0.2"/>
    <row r="15752" s="31" customFormat="1" x14ac:dyDescent="0.2"/>
    <row r="15753" s="31" customFormat="1" x14ac:dyDescent="0.2"/>
    <row r="15754" s="31" customFormat="1" x14ac:dyDescent="0.2"/>
    <row r="15755" s="31" customFormat="1" x14ac:dyDescent="0.2"/>
    <row r="15756" s="31" customFormat="1" x14ac:dyDescent="0.2"/>
    <row r="15757" s="31" customFormat="1" x14ac:dyDescent="0.2"/>
    <row r="15758" s="31" customFormat="1" x14ac:dyDescent="0.2"/>
    <row r="15759" s="31" customFormat="1" x14ac:dyDescent="0.2"/>
    <row r="15760" s="31" customFormat="1" x14ac:dyDescent="0.2"/>
    <row r="15761" s="31" customFormat="1" x14ac:dyDescent="0.2"/>
    <row r="15762" s="31" customFormat="1" x14ac:dyDescent="0.2"/>
    <row r="15763" s="31" customFormat="1" x14ac:dyDescent="0.2"/>
    <row r="15764" s="31" customFormat="1" x14ac:dyDescent="0.2"/>
    <row r="15765" s="31" customFormat="1" x14ac:dyDescent="0.2"/>
    <row r="15766" s="31" customFormat="1" x14ac:dyDescent="0.2"/>
    <row r="15767" s="31" customFormat="1" x14ac:dyDescent="0.2"/>
    <row r="15768" s="31" customFormat="1" x14ac:dyDescent="0.2"/>
    <row r="15769" s="31" customFormat="1" x14ac:dyDescent="0.2"/>
    <row r="15770" s="31" customFormat="1" x14ac:dyDescent="0.2"/>
    <row r="15771" s="31" customFormat="1" x14ac:dyDescent="0.2"/>
    <row r="15772" s="31" customFormat="1" x14ac:dyDescent="0.2"/>
    <row r="15773" s="31" customFormat="1" x14ac:dyDescent="0.2"/>
    <row r="15774" s="31" customFormat="1" x14ac:dyDescent="0.2"/>
    <row r="15775" s="31" customFormat="1" x14ac:dyDescent="0.2"/>
    <row r="15776" s="31" customFormat="1" x14ac:dyDescent="0.2"/>
    <row r="15777" s="31" customFormat="1" x14ac:dyDescent="0.2"/>
    <row r="15778" s="31" customFormat="1" x14ac:dyDescent="0.2"/>
    <row r="15779" s="31" customFormat="1" x14ac:dyDescent="0.2"/>
    <row r="15780" s="31" customFormat="1" x14ac:dyDescent="0.2"/>
    <row r="15781" s="31" customFormat="1" x14ac:dyDescent="0.2"/>
    <row r="15782" s="31" customFormat="1" x14ac:dyDescent="0.2"/>
    <row r="15783" s="31" customFormat="1" x14ac:dyDescent="0.2"/>
    <row r="15784" s="31" customFormat="1" x14ac:dyDescent="0.2"/>
    <row r="15785" s="31" customFormat="1" x14ac:dyDescent="0.2"/>
    <row r="15786" s="31" customFormat="1" x14ac:dyDescent="0.2"/>
    <row r="15787" s="31" customFormat="1" x14ac:dyDescent="0.2"/>
    <row r="15788" s="31" customFormat="1" x14ac:dyDescent="0.2"/>
    <row r="15789" s="31" customFormat="1" x14ac:dyDescent="0.2"/>
    <row r="15790" s="31" customFormat="1" x14ac:dyDescent="0.2"/>
    <row r="15791" s="31" customFormat="1" x14ac:dyDescent="0.2"/>
    <row r="15792" s="31" customFormat="1" x14ac:dyDescent="0.2"/>
    <row r="15793" s="31" customFormat="1" x14ac:dyDescent="0.2"/>
    <row r="15794" s="31" customFormat="1" x14ac:dyDescent="0.2"/>
    <row r="15795" s="31" customFormat="1" x14ac:dyDescent="0.2"/>
    <row r="15796" s="31" customFormat="1" x14ac:dyDescent="0.2"/>
    <row r="15797" s="31" customFormat="1" x14ac:dyDescent="0.2"/>
    <row r="15798" s="31" customFormat="1" x14ac:dyDescent="0.2"/>
    <row r="15799" s="31" customFormat="1" x14ac:dyDescent="0.2"/>
    <row r="15800" s="31" customFormat="1" x14ac:dyDescent="0.2"/>
    <row r="15801" s="31" customFormat="1" x14ac:dyDescent="0.2"/>
    <row r="15802" s="31" customFormat="1" x14ac:dyDescent="0.2"/>
    <row r="15803" s="31" customFormat="1" x14ac:dyDescent="0.2"/>
    <row r="15804" s="31" customFormat="1" x14ac:dyDescent="0.2"/>
    <row r="15805" s="31" customFormat="1" x14ac:dyDescent="0.2"/>
    <row r="15806" s="31" customFormat="1" x14ac:dyDescent="0.2"/>
    <row r="15807" s="31" customFormat="1" x14ac:dyDescent="0.2"/>
    <row r="15808" s="31" customFormat="1" x14ac:dyDescent="0.2"/>
    <row r="15809" s="31" customFormat="1" x14ac:dyDescent="0.2"/>
    <row r="15810" s="31" customFormat="1" x14ac:dyDescent="0.2"/>
    <row r="15811" s="31" customFormat="1" x14ac:dyDescent="0.2"/>
    <row r="15812" s="31" customFormat="1" x14ac:dyDescent="0.2"/>
    <row r="15813" s="31" customFormat="1" x14ac:dyDescent="0.2"/>
    <row r="15814" s="31" customFormat="1" x14ac:dyDescent="0.2"/>
    <row r="15815" s="31" customFormat="1" x14ac:dyDescent="0.2"/>
    <row r="15816" s="31" customFormat="1" x14ac:dyDescent="0.2"/>
    <row r="15817" s="31" customFormat="1" x14ac:dyDescent="0.2"/>
    <row r="15818" s="31" customFormat="1" x14ac:dyDescent="0.2"/>
    <row r="15819" s="31" customFormat="1" x14ac:dyDescent="0.2"/>
    <row r="15820" s="31" customFormat="1" x14ac:dyDescent="0.2"/>
    <row r="15821" s="31" customFormat="1" x14ac:dyDescent="0.2"/>
    <row r="15822" s="31" customFormat="1" x14ac:dyDescent="0.2"/>
    <row r="15823" s="31" customFormat="1" x14ac:dyDescent="0.2"/>
    <row r="15824" s="31" customFormat="1" x14ac:dyDescent="0.2"/>
    <row r="15825" s="31" customFormat="1" x14ac:dyDescent="0.2"/>
    <row r="15826" s="31" customFormat="1" x14ac:dyDescent="0.2"/>
    <row r="15827" s="31" customFormat="1" x14ac:dyDescent="0.2"/>
    <row r="15828" s="31" customFormat="1" x14ac:dyDescent="0.2"/>
    <row r="15829" s="31" customFormat="1" x14ac:dyDescent="0.2"/>
    <row r="15830" s="31" customFormat="1" x14ac:dyDescent="0.2"/>
    <row r="15831" s="31" customFormat="1" x14ac:dyDescent="0.2"/>
    <row r="15832" s="31" customFormat="1" x14ac:dyDescent="0.2"/>
    <row r="15833" s="31" customFormat="1" x14ac:dyDescent="0.2"/>
    <row r="15834" s="31" customFormat="1" x14ac:dyDescent="0.2"/>
    <row r="15835" s="31" customFormat="1" x14ac:dyDescent="0.2"/>
    <row r="15836" s="31" customFormat="1" x14ac:dyDescent="0.2"/>
    <row r="15837" s="31" customFormat="1" x14ac:dyDescent="0.2"/>
    <row r="15838" s="31" customFormat="1" x14ac:dyDescent="0.2"/>
    <row r="15839" s="31" customFormat="1" x14ac:dyDescent="0.2"/>
    <row r="15840" s="31" customFormat="1" x14ac:dyDescent="0.2"/>
    <row r="15841" s="31" customFormat="1" x14ac:dyDescent="0.2"/>
    <row r="15842" s="31" customFormat="1" x14ac:dyDescent="0.2"/>
    <row r="15843" s="31" customFormat="1" x14ac:dyDescent="0.2"/>
    <row r="15844" s="31" customFormat="1" x14ac:dyDescent="0.2"/>
    <row r="15845" s="31" customFormat="1" x14ac:dyDescent="0.2"/>
    <row r="15846" s="31" customFormat="1" x14ac:dyDescent="0.2"/>
    <row r="15847" s="31" customFormat="1" x14ac:dyDescent="0.2"/>
    <row r="15848" s="31" customFormat="1" x14ac:dyDescent="0.2"/>
    <row r="15849" s="31" customFormat="1" x14ac:dyDescent="0.2"/>
    <row r="15850" s="31" customFormat="1" x14ac:dyDescent="0.2"/>
    <row r="15851" s="31" customFormat="1" x14ac:dyDescent="0.2"/>
    <row r="15852" s="31" customFormat="1" x14ac:dyDescent="0.2"/>
    <row r="15853" s="31" customFormat="1" x14ac:dyDescent="0.2"/>
    <row r="15854" s="31" customFormat="1" x14ac:dyDescent="0.2"/>
    <row r="15855" s="31" customFormat="1" x14ac:dyDescent="0.2"/>
    <row r="15856" s="31" customFormat="1" x14ac:dyDescent="0.2"/>
    <row r="15857" s="31" customFormat="1" x14ac:dyDescent="0.2"/>
    <row r="15858" s="31" customFormat="1" x14ac:dyDescent="0.2"/>
    <row r="15859" s="31" customFormat="1" x14ac:dyDescent="0.2"/>
    <row r="15860" s="31" customFormat="1" x14ac:dyDescent="0.2"/>
    <row r="15861" s="31" customFormat="1" x14ac:dyDescent="0.2"/>
    <row r="15862" s="31" customFormat="1" x14ac:dyDescent="0.2"/>
    <row r="15863" s="31" customFormat="1" x14ac:dyDescent="0.2"/>
    <row r="15864" s="31" customFormat="1" x14ac:dyDescent="0.2"/>
    <row r="15865" s="31" customFormat="1" x14ac:dyDescent="0.2"/>
    <row r="15866" s="31" customFormat="1" x14ac:dyDescent="0.2"/>
    <row r="15867" s="31" customFormat="1" x14ac:dyDescent="0.2"/>
    <row r="15868" s="31" customFormat="1" x14ac:dyDescent="0.2"/>
    <row r="15869" s="31" customFormat="1" x14ac:dyDescent="0.2"/>
    <row r="15870" s="31" customFormat="1" x14ac:dyDescent="0.2"/>
    <row r="15871" s="31" customFormat="1" x14ac:dyDescent="0.2"/>
    <row r="15872" s="31" customFormat="1" x14ac:dyDescent="0.2"/>
    <row r="15873" s="31" customFormat="1" x14ac:dyDescent="0.2"/>
    <row r="15874" s="31" customFormat="1" x14ac:dyDescent="0.2"/>
    <row r="15875" s="31" customFormat="1" x14ac:dyDescent="0.2"/>
    <row r="15876" s="31" customFormat="1" x14ac:dyDescent="0.2"/>
    <row r="15877" s="31" customFormat="1" x14ac:dyDescent="0.2"/>
    <row r="15878" s="31" customFormat="1" x14ac:dyDescent="0.2"/>
    <row r="15879" s="31" customFormat="1" x14ac:dyDescent="0.2"/>
    <row r="15880" s="31" customFormat="1" x14ac:dyDescent="0.2"/>
    <row r="15881" s="31" customFormat="1" x14ac:dyDescent="0.2"/>
    <row r="15882" s="31" customFormat="1" x14ac:dyDescent="0.2"/>
    <row r="15883" s="31" customFormat="1" x14ac:dyDescent="0.2"/>
    <row r="15884" s="31" customFormat="1" x14ac:dyDescent="0.2"/>
    <row r="15885" s="31" customFormat="1" x14ac:dyDescent="0.2"/>
    <row r="15886" s="31" customFormat="1" x14ac:dyDescent="0.2"/>
    <row r="15887" s="31" customFormat="1" x14ac:dyDescent="0.2"/>
    <row r="15888" s="31" customFormat="1" x14ac:dyDescent="0.2"/>
    <row r="15889" s="31" customFormat="1" x14ac:dyDescent="0.2"/>
    <row r="15890" s="31" customFormat="1" x14ac:dyDescent="0.2"/>
    <row r="15891" s="31" customFormat="1" x14ac:dyDescent="0.2"/>
    <row r="15892" s="31" customFormat="1" x14ac:dyDescent="0.2"/>
    <row r="15893" s="31" customFormat="1" x14ac:dyDescent="0.2"/>
    <row r="15894" s="31" customFormat="1" x14ac:dyDescent="0.2"/>
    <row r="15895" s="31" customFormat="1" x14ac:dyDescent="0.2"/>
    <row r="15896" s="31" customFormat="1" x14ac:dyDescent="0.2"/>
    <row r="15897" s="31" customFormat="1" x14ac:dyDescent="0.2"/>
    <row r="15898" s="31" customFormat="1" x14ac:dyDescent="0.2"/>
    <row r="15899" s="31" customFormat="1" x14ac:dyDescent="0.2"/>
    <row r="15900" s="31" customFormat="1" x14ac:dyDescent="0.2"/>
    <row r="15901" s="31" customFormat="1" x14ac:dyDescent="0.2"/>
    <row r="15902" s="31" customFormat="1" x14ac:dyDescent="0.2"/>
    <row r="15903" s="31" customFormat="1" x14ac:dyDescent="0.2"/>
    <row r="15904" s="31" customFormat="1" x14ac:dyDescent="0.2"/>
    <row r="15905" s="31" customFormat="1" x14ac:dyDescent="0.2"/>
    <row r="15906" s="31" customFormat="1" x14ac:dyDescent="0.2"/>
    <row r="15907" s="31" customFormat="1" x14ac:dyDescent="0.2"/>
    <row r="15908" s="31" customFormat="1" x14ac:dyDescent="0.2"/>
    <row r="15909" s="31" customFormat="1" x14ac:dyDescent="0.2"/>
    <row r="15910" s="31" customFormat="1" x14ac:dyDescent="0.2"/>
    <row r="15911" s="31" customFormat="1" x14ac:dyDescent="0.2"/>
    <row r="15912" s="31" customFormat="1" x14ac:dyDescent="0.2"/>
    <row r="15913" s="31" customFormat="1" x14ac:dyDescent="0.2"/>
    <row r="15914" s="31" customFormat="1" x14ac:dyDescent="0.2"/>
    <row r="15915" s="31" customFormat="1" x14ac:dyDescent="0.2"/>
    <row r="15916" s="31" customFormat="1" x14ac:dyDescent="0.2"/>
    <row r="15917" s="31" customFormat="1" x14ac:dyDescent="0.2"/>
    <row r="15918" s="31" customFormat="1" x14ac:dyDescent="0.2"/>
    <row r="15919" s="31" customFormat="1" x14ac:dyDescent="0.2"/>
    <row r="15920" s="31" customFormat="1" x14ac:dyDescent="0.2"/>
    <row r="15921" s="31" customFormat="1" x14ac:dyDescent="0.2"/>
    <row r="15922" s="31" customFormat="1" x14ac:dyDescent="0.2"/>
    <row r="15923" s="31" customFormat="1" x14ac:dyDescent="0.2"/>
    <row r="15924" s="31" customFormat="1" x14ac:dyDescent="0.2"/>
    <row r="15925" s="31" customFormat="1" x14ac:dyDescent="0.2"/>
    <row r="15926" s="31" customFormat="1" x14ac:dyDescent="0.2"/>
    <row r="15927" s="31" customFormat="1" x14ac:dyDescent="0.2"/>
    <row r="15928" s="31" customFormat="1" x14ac:dyDescent="0.2"/>
    <row r="15929" s="31" customFormat="1" x14ac:dyDescent="0.2"/>
    <row r="15930" s="31" customFormat="1" x14ac:dyDescent="0.2"/>
    <row r="15931" s="31" customFormat="1" x14ac:dyDescent="0.2"/>
    <row r="15932" s="31" customFormat="1" x14ac:dyDescent="0.2"/>
    <row r="15933" s="31" customFormat="1" x14ac:dyDescent="0.2"/>
    <row r="15934" s="31" customFormat="1" x14ac:dyDescent="0.2"/>
    <row r="15935" s="31" customFormat="1" x14ac:dyDescent="0.2"/>
    <row r="15936" s="31" customFormat="1" x14ac:dyDescent="0.2"/>
    <row r="15937" s="31" customFormat="1" x14ac:dyDescent="0.2"/>
    <row r="15938" s="31" customFormat="1" x14ac:dyDescent="0.2"/>
    <row r="15939" s="31" customFormat="1" x14ac:dyDescent="0.2"/>
    <row r="15940" s="31" customFormat="1" x14ac:dyDescent="0.2"/>
    <row r="15941" s="31" customFormat="1" x14ac:dyDescent="0.2"/>
    <row r="15942" s="31" customFormat="1" x14ac:dyDescent="0.2"/>
    <row r="15943" s="31" customFormat="1" x14ac:dyDescent="0.2"/>
    <row r="15944" s="31" customFormat="1" x14ac:dyDescent="0.2"/>
    <row r="15945" s="31" customFormat="1" x14ac:dyDescent="0.2"/>
    <row r="15946" s="31" customFormat="1" x14ac:dyDescent="0.2"/>
    <row r="15947" s="31" customFormat="1" x14ac:dyDescent="0.2"/>
    <row r="15948" s="31" customFormat="1" x14ac:dyDescent="0.2"/>
    <row r="15949" s="31" customFormat="1" x14ac:dyDescent="0.2"/>
    <row r="15950" s="31" customFormat="1" x14ac:dyDescent="0.2"/>
    <row r="15951" s="31" customFormat="1" x14ac:dyDescent="0.2"/>
    <row r="15952" s="31" customFormat="1" x14ac:dyDescent="0.2"/>
    <row r="15953" s="31" customFormat="1" x14ac:dyDescent="0.2"/>
    <row r="15954" s="31" customFormat="1" x14ac:dyDescent="0.2"/>
    <row r="15955" s="31" customFormat="1" x14ac:dyDescent="0.2"/>
    <row r="15956" s="31" customFormat="1" x14ac:dyDescent="0.2"/>
    <row r="15957" s="31" customFormat="1" x14ac:dyDescent="0.2"/>
    <row r="15958" s="31" customFormat="1" x14ac:dyDescent="0.2"/>
    <row r="15959" s="31" customFormat="1" x14ac:dyDescent="0.2"/>
    <row r="15960" s="31" customFormat="1" x14ac:dyDescent="0.2"/>
    <row r="15961" s="31" customFormat="1" x14ac:dyDescent="0.2"/>
    <row r="15962" s="31" customFormat="1" x14ac:dyDescent="0.2"/>
    <row r="15963" s="31" customFormat="1" x14ac:dyDescent="0.2"/>
    <row r="15964" s="31" customFormat="1" x14ac:dyDescent="0.2"/>
    <row r="15965" s="31" customFormat="1" x14ac:dyDescent="0.2"/>
    <row r="15966" s="31" customFormat="1" x14ac:dyDescent="0.2"/>
    <row r="15967" s="31" customFormat="1" x14ac:dyDescent="0.2"/>
    <row r="15968" s="31" customFormat="1" x14ac:dyDescent="0.2"/>
    <row r="15969" s="31" customFormat="1" x14ac:dyDescent="0.2"/>
    <row r="15970" s="31" customFormat="1" x14ac:dyDescent="0.2"/>
    <row r="15971" s="31" customFormat="1" x14ac:dyDescent="0.2"/>
    <row r="15972" s="31" customFormat="1" x14ac:dyDescent="0.2"/>
    <row r="15973" s="31" customFormat="1" x14ac:dyDescent="0.2"/>
    <row r="15974" s="31" customFormat="1" x14ac:dyDescent="0.2"/>
    <row r="15975" s="31" customFormat="1" x14ac:dyDescent="0.2"/>
    <row r="15976" s="31" customFormat="1" x14ac:dyDescent="0.2"/>
    <row r="15977" s="31" customFormat="1" x14ac:dyDescent="0.2"/>
    <row r="15978" s="31" customFormat="1" x14ac:dyDescent="0.2"/>
    <row r="15979" s="31" customFormat="1" x14ac:dyDescent="0.2"/>
    <row r="15980" s="31" customFormat="1" x14ac:dyDescent="0.2"/>
    <row r="15981" s="31" customFormat="1" x14ac:dyDescent="0.2"/>
    <row r="15982" s="31" customFormat="1" x14ac:dyDescent="0.2"/>
    <row r="15983" s="31" customFormat="1" x14ac:dyDescent="0.2"/>
    <row r="15984" s="31" customFormat="1" x14ac:dyDescent="0.2"/>
    <row r="15985" s="31" customFormat="1" x14ac:dyDescent="0.2"/>
    <row r="15986" s="31" customFormat="1" x14ac:dyDescent="0.2"/>
    <row r="15987" s="31" customFormat="1" x14ac:dyDescent="0.2"/>
    <row r="15988" s="31" customFormat="1" x14ac:dyDescent="0.2"/>
    <row r="15989" s="31" customFormat="1" x14ac:dyDescent="0.2"/>
    <row r="15990" s="31" customFormat="1" x14ac:dyDescent="0.2"/>
    <row r="15991" s="31" customFormat="1" x14ac:dyDescent="0.2"/>
    <row r="15992" s="31" customFormat="1" x14ac:dyDescent="0.2"/>
    <row r="15993" s="31" customFormat="1" x14ac:dyDescent="0.2"/>
    <row r="15994" s="31" customFormat="1" x14ac:dyDescent="0.2"/>
    <row r="15995" s="31" customFormat="1" x14ac:dyDescent="0.2"/>
    <row r="15996" s="31" customFormat="1" x14ac:dyDescent="0.2"/>
    <row r="15997" s="31" customFormat="1" x14ac:dyDescent="0.2"/>
    <row r="15998" s="31" customFormat="1" x14ac:dyDescent="0.2"/>
    <row r="15999" s="31" customFormat="1" x14ac:dyDescent="0.2"/>
    <row r="16000" s="31" customFormat="1" x14ac:dyDescent="0.2"/>
    <row r="16001" s="31" customFormat="1" x14ac:dyDescent="0.2"/>
    <row r="16002" s="31" customFormat="1" x14ac:dyDescent="0.2"/>
    <row r="16003" s="31" customFormat="1" x14ac:dyDescent="0.2"/>
    <row r="16004" s="31" customFormat="1" x14ac:dyDescent="0.2"/>
    <row r="16005" s="31" customFormat="1" x14ac:dyDescent="0.2"/>
    <row r="16006" s="31" customFormat="1" x14ac:dyDescent="0.2"/>
    <row r="16007" s="31" customFormat="1" x14ac:dyDescent="0.2"/>
    <row r="16008" s="31" customFormat="1" x14ac:dyDescent="0.2"/>
    <row r="16009" s="31" customFormat="1" x14ac:dyDescent="0.2"/>
    <row r="16010" s="31" customFormat="1" x14ac:dyDescent="0.2"/>
    <row r="16011" s="31" customFormat="1" x14ac:dyDescent="0.2"/>
    <row r="16012" s="31" customFormat="1" x14ac:dyDescent="0.2"/>
    <row r="16013" s="31" customFormat="1" x14ac:dyDescent="0.2"/>
    <row r="16014" s="31" customFormat="1" x14ac:dyDescent="0.2"/>
    <row r="16015" s="31" customFormat="1" x14ac:dyDescent="0.2"/>
    <row r="16016" s="31" customFormat="1" x14ac:dyDescent="0.2"/>
    <row r="16017" s="31" customFormat="1" x14ac:dyDescent="0.2"/>
    <row r="16018" s="31" customFormat="1" x14ac:dyDescent="0.2"/>
    <row r="16019" s="31" customFormat="1" x14ac:dyDescent="0.2"/>
    <row r="16020" s="31" customFormat="1" x14ac:dyDescent="0.2"/>
    <row r="16021" s="31" customFormat="1" x14ac:dyDescent="0.2"/>
    <row r="16022" s="31" customFormat="1" x14ac:dyDescent="0.2"/>
    <row r="16023" s="31" customFormat="1" x14ac:dyDescent="0.2"/>
    <row r="16024" s="31" customFormat="1" x14ac:dyDescent="0.2"/>
    <row r="16025" s="31" customFormat="1" x14ac:dyDescent="0.2"/>
    <row r="16026" s="31" customFormat="1" x14ac:dyDescent="0.2"/>
    <row r="16027" s="31" customFormat="1" x14ac:dyDescent="0.2"/>
    <row r="16028" s="31" customFormat="1" x14ac:dyDescent="0.2"/>
    <row r="16029" s="31" customFormat="1" x14ac:dyDescent="0.2"/>
    <row r="16030" s="31" customFormat="1" x14ac:dyDescent="0.2"/>
    <row r="16031" s="31" customFormat="1" x14ac:dyDescent="0.2"/>
    <row r="16032" s="31" customFormat="1" x14ac:dyDescent="0.2"/>
    <row r="16033" s="31" customFormat="1" x14ac:dyDescent="0.2"/>
    <row r="16034" s="31" customFormat="1" x14ac:dyDescent="0.2"/>
    <row r="16035" s="31" customFormat="1" x14ac:dyDescent="0.2"/>
    <row r="16036" s="31" customFormat="1" x14ac:dyDescent="0.2"/>
    <row r="16037" s="31" customFormat="1" x14ac:dyDescent="0.2"/>
    <row r="16038" s="31" customFormat="1" x14ac:dyDescent="0.2"/>
    <row r="16039" s="31" customFormat="1" x14ac:dyDescent="0.2"/>
    <row r="16040" s="31" customFormat="1" x14ac:dyDescent="0.2"/>
    <row r="16041" s="31" customFormat="1" x14ac:dyDescent="0.2"/>
    <row r="16042" s="31" customFormat="1" x14ac:dyDescent="0.2"/>
    <row r="16043" s="31" customFormat="1" x14ac:dyDescent="0.2"/>
    <row r="16044" s="31" customFormat="1" x14ac:dyDescent="0.2"/>
    <row r="16045" s="31" customFormat="1" x14ac:dyDescent="0.2"/>
    <row r="16046" s="31" customFormat="1" x14ac:dyDescent="0.2"/>
    <row r="16047" s="31" customFormat="1" x14ac:dyDescent="0.2"/>
    <row r="16048" s="31" customFormat="1" x14ac:dyDescent="0.2"/>
    <row r="16049" s="31" customFormat="1" x14ac:dyDescent="0.2"/>
    <row r="16050" s="31" customFormat="1" x14ac:dyDescent="0.2"/>
    <row r="16051" s="31" customFormat="1" x14ac:dyDescent="0.2"/>
    <row r="16052" s="31" customFormat="1" x14ac:dyDescent="0.2"/>
    <row r="16053" s="31" customFormat="1" x14ac:dyDescent="0.2"/>
    <row r="16054" s="31" customFormat="1" x14ac:dyDescent="0.2"/>
    <row r="16055" s="31" customFormat="1" x14ac:dyDescent="0.2"/>
    <row r="16056" s="31" customFormat="1" x14ac:dyDescent="0.2"/>
    <row r="16057" s="31" customFormat="1" x14ac:dyDescent="0.2"/>
    <row r="16058" s="31" customFormat="1" x14ac:dyDescent="0.2"/>
    <row r="16059" s="31" customFormat="1" x14ac:dyDescent="0.2"/>
    <row r="16060" s="31" customFormat="1" x14ac:dyDescent="0.2"/>
    <row r="16061" s="31" customFormat="1" x14ac:dyDescent="0.2"/>
    <row r="16062" s="31" customFormat="1" x14ac:dyDescent="0.2"/>
    <row r="16063" s="31" customFormat="1" x14ac:dyDescent="0.2"/>
    <row r="16064" s="31" customFormat="1" x14ac:dyDescent="0.2"/>
    <row r="16065" s="31" customFormat="1" x14ac:dyDescent="0.2"/>
    <row r="16066" s="31" customFormat="1" x14ac:dyDescent="0.2"/>
    <row r="16067" s="31" customFormat="1" x14ac:dyDescent="0.2"/>
    <row r="16068" s="31" customFormat="1" x14ac:dyDescent="0.2"/>
    <row r="16069" s="31" customFormat="1" x14ac:dyDescent="0.2"/>
    <row r="16070" s="31" customFormat="1" x14ac:dyDescent="0.2"/>
    <row r="16071" s="31" customFormat="1" x14ac:dyDescent="0.2"/>
    <row r="16072" s="31" customFormat="1" x14ac:dyDescent="0.2"/>
    <row r="16073" s="31" customFormat="1" x14ac:dyDescent="0.2"/>
    <row r="16074" s="31" customFormat="1" x14ac:dyDescent="0.2"/>
    <row r="16075" s="31" customFormat="1" x14ac:dyDescent="0.2"/>
    <row r="16076" s="31" customFormat="1" x14ac:dyDescent="0.2"/>
    <row r="16077" s="31" customFormat="1" x14ac:dyDescent="0.2"/>
    <row r="16078" s="31" customFormat="1" x14ac:dyDescent="0.2"/>
    <row r="16079" s="31" customFormat="1" x14ac:dyDescent="0.2"/>
    <row r="16080" s="31" customFormat="1" x14ac:dyDescent="0.2"/>
    <row r="16081" s="31" customFormat="1" x14ac:dyDescent="0.2"/>
    <row r="16082" s="31" customFormat="1" x14ac:dyDescent="0.2"/>
    <row r="16083" s="31" customFormat="1" x14ac:dyDescent="0.2"/>
    <row r="16084" s="31" customFormat="1" x14ac:dyDescent="0.2"/>
    <row r="16085" s="31" customFormat="1" x14ac:dyDescent="0.2"/>
    <row r="16086" s="31" customFormat="1" x14ac:dyDescent="0.2"/>
    <row r="16087" s="31" customFormat="1" x14ac:dyDescent="0.2"/>
    <row r="16088" s="31" customFormat="1" x14ac:dyDescent="0.2"/>
    <row r="16089" s="31" customFormat="1" x14ac:dyDescent="0.2"/>
    <row r="16090" s="31" customFormat="1" x14ac:dyDescent="0.2"/>
    <row r="16091" s="31" customFormat="1" x14ac:dyDescent="0.2"/>
    <row r="16092" s="31" customFormat="1" x14ac:dyDescent="0.2"/>
    <row r="16093" s="31" customFormat="1" x14ac:dyDescent="0.2"/>
    <row r="16094" s="31" customFormat="1" x14ac:dyDescent="0.2"/>
    <row r="16095" s="31" customFormat="1" x14ac:dyDescent="0.2"/>
    <row r="16096" s="31" customFormat="1" x14ac:dyDescent="0.2"/>
    <row r="16097" s="31" customFormat="1" x14ac:dyDescent="0.2"/>
    <row r="16098" s="31" customFormat="1" x14ac:dyDescent="0.2"/>
    <row r="16099" s="31" customFormat="1" x14ac:dyDescent="0.2"/>
    <row r="16100" s="31" customFormat="1" x14ac:dyDescent="0.2"/>
    <row r="16101" s="31" customFormat="1" x14ac:dyDescent="0.2"/>
    <row r="16102" s="31" customFormat="1" x14ac:dyDescent="0.2"/>
    <row r="16103" s="31" customFormat="1" x14ac:dyDescent="0.2"/>
    <row r="16104" s="31" customFormat="1" x14ac:dyDescent="0.2"/>
    <row r="16105" s="31" customFormat="1" x14ac:dyDescent="0.2"/>
    <row r="16106" s="31" customFormat="1" x14ac:dyDescent="0.2"/>
    <row r="16107" s="31" customFormat="1" x14ac:dyDescent="0.2"/>
    <row r="16108" s="31" customFormat="1" x14ac:dyDescent="0.2"/>
    <row r="16109" s="31" customFormat="1" x14ac:dyDescent="0.2"/>
    <row r="16110" s="31" customFormat="1" x14ac:dyDescent="0.2"/>
    <row r="16111" s="31" customFormat="1" x14ac:dyDescent="0.2"/>
    <row r="16112" s="31" customFormat="1" x14ac:dyDescent="0.2"/>
    <row r="16113" s="31" customFormat="1" x14ac:dyDescent="0.2"/>
    <row r="16114" s="31" customFormat="1" x14ac:dyDescent="0.2"/>
    <row r="16115" s="31" customFormat="1" x14ac:dyDescent="0.2"/>
    <row r="16116" s="31" customFormat="1" x14ac:dyDescent="0.2"/>
    <row r="16117" s="31" customFormat="1" x14ac:dyDescent="0.2"/>
    <row r="16118" s="31" customFormat="1" x14ac:dyDescent="0.2"/>
    <row r="16119" s="31" customFormat="1" x14ac:dyDescent="0.2"/>
    <row r="16120" s="31" customFormat="1" x14ac:dyDescent="0.2"/>
    <row r="16121" s="31" customFormat="1" x14ac:dyDescent="0.2"/>
    <row r="16122" s="31" customFormat="1" x14ac:dyDescent="0.2"/>
    <row r="16123" s="31" customFormat="1" x14ac:dyDescent="0.2"/>
    <row r="16124" s="31" customFormat="1" x14ac:dyDescent="0.2"/>
    <row r="16125" s="31" customFormat="1" x14ac:dyDescent="0.2"/>
    <row r="16126" s="31" customFormat="1" x14ac:dyDescent="0.2"/>
    <row r="16127" s="31" customFormat="1" x14ac:dyDescent="0.2"/>
    <row r="16128" s="31" customFormat="1" x14ac:dyDescent="0.2"/>
    <row r="16129" s="31" customFormat="1" x14ac:dyDescent="0.2"/>
    <row r="16130" s="31" customFormat="1" x14ac:dyDescent="0.2"/>
    <row r="16131" s="31" customFormat="1" x14ac:dyDescent="0.2"/>
    <row r="16132" s="31" customFormat="1" x14ac:dyDescent="0.2"/>
    <row r="16133" s="31" customFormat="1" x14ac:dyDescent="0.2"/>
    <row r="16134" s="31" customFormat="1" x14ac:dyDescent="0.2"/>
    <row r="16135" s="31" customFormat="1" x14ac:dyDescent="0.2"/>
    <row r="16136" s="31" customFormat="1" x14ac:dyDescent="0.2"/>
    <row r="16137" s="31" customFormat="1" x14ac:dyDescent="0.2"/>
    <row r="16138" s="31" customFormat="1" x14ac:dyDescent="0.2"/>
    <row r="16139" s="31" customFormat="1" x14ac:dyDescent="0.2"/>
    <row r="16140" s="31" customFormat="1" x14ac:dyDescent="0.2"/>
    <row r="16141" s="31" customFormat="1" x14ac:dyDescent="0.2"/>
    <row r="16142" s="31" customFormat="1" x14ac:dyDescent="0.2"/>
    <row r="16143" s="31" customFormat="1" x14ac:dyDescent="0.2"/>
    <row r="16144" s="31" customFormat="1" x14ac:dyDescent="0.2"/>
    <row r="16145" s="31" customFormat="1" x14ac:dyDescent="0.2"/>
    <row r="16146" s="31" customFormat="1" x14ac:dyDescent="0.2"/>
    <row r="16147" s="31" customFormat="1" x14ac:dyDescent="0.2"/>
    <row r="16148" s="31" customFormat="1" x14ac:dyDescent="0.2"/>
    <row r="16149" s="31" customFormat="1" x14ac:dyDescent="0.2"/>
    <row r="16150" s="31" customFormat="1" x14ac:dyDescent="0.2"/>
    <row r="16151" s="31" customFormat="1" x14ac:dyDescent="0.2"/>
    <row r="16152" s="31" customFormat="1" x14ac:dyDescent="0.2"/>
    <row r="16153" s="31" customFormat="1" x14ac:dyDescent="0.2"/>
    <row r="16154" s="31" customFormat="1" x14ac:dyDescent="0.2"/>
    <row r="16155" s="31" customFormat="1" x14ac:dyDescent="0.2"/>
    <row r="16156" s="31" customFormat="1" x14ac:dyDescent="0.2"/>
    <row r="16157" s="31" customFormat="1" x14ac:dyDescent="0.2"/>
    <row r="16158" s="31" customFormat="1" x14ac:dyDescent="0.2"/>
    <row r="16159" s="31" customFormat="1" x14ac:dyDescent="0.2"/>
    <row r="16160" s="31" customFormat="1" x14ac:dyDescent="0.2"/>
    <row r="16161" s="31" customFormat="1" x14ac:dyDescent="0.2"/>
    <row r="16162" s="31" customFormat="1" x14ac:dyDescent="0.2"/>
    <row r="16163" s="31" customFormat="1" x14ac:dyDescent="0.2"/>
    <row r="16164" s="31" customFormat="1" x14ac:dyDescent="0.2"/>
    <row r="16165" s="31" customFormat="1" x14ac:dyDescent="0.2"/>
    <row r="16166" s="31" customFormat="1" x14ac:dyDescent="0.2"/>
    <row r="16167" s="31" customFormat="1" x14ac:dyDescent="0.2"/>
    <row r="16168" s="31" customFormat="1" x14ac:dyDescent="0.2"/>
    <row r="16169" s="31" customFormat="1" x14ac:dyDescent="0.2"/>
    <row r="16170" s="31" customFormat="1" x14ac:dyDescent="0.2"/>
    <row r="16171" s="31" customFormat="1" x14ac:dyDescent="0.2"/>
    <row r="16172" s="31" customFormat="1" x14ac:dyDescent="0.2"/>
    <row r="16173" s="31" customFormat="1" x14ac:dyDescent="0.2"/>
    <row r="16174" s="31" customFormat="1" x14ac:dyDescent="0.2"/>
    <row r="16175" s="31" customFormat="1" x14ac:dyDescent="0.2"/>
    <row r="16176" s="31" customFormat="1" x14ac:dyDescent="0.2"/>
    <row r="16177" s="31" customFormat="1" x14ac:dyDescent="0.2"/>
    <row r="16178" s="31" customFormat="1" x14ac:dyDescent="0.2"/>
    <row r="16179" s="31" customFormat="1" x14ac:dyDescent="0.2"/>
    <row r="16180" s="31" customFormat="1" x14ac:dyDescent="0.2"/>
    <row r="16181" s="31" customFormat="1" x14ac:dyDescent="0.2"/>
    <row r="16182" s="31" customFormat="1" x14ac:dyDescent="0.2"/>
    <row r="16183" s="31" customFormat="1" x14ac:dyDescent="0.2"/>
    <row r="16184" s="31" customFormat="1" x14ac:dyDescent="0.2"/>
    <row r="16185" s="31" customFormat="1" x14ac:dyDescent="0.2"/>
    <row r="16186" s="31" customFormat="1" x14ac:dyDescent="0.2"/>
    <row r="16187" s="31" customFormat="1" x14ac:dyDescent="0.2"/>
    <row r="16188" s="31" customFormat="1" x14ac:dyDescent="0.2"/>
    <row r="16189" s="31" customFormat="1" x14ac:dyDescent="0.2"/>
    <row r="16190" s="31" customFormat="1" x14ac:dyDescent="0.2"/>
    <row r="16191" s="31" customFormat="1" x14ac:dyDescent="0.2"/>
    <row r="16192" s="31" customFormat="1" x14ac:dyDescent="0.2"/>
    <row r="16193" s="31" customFormat="1" x14ac:dyDescent="0.2"/>
    <row r="16194" s="31" customFormat="1" x14ac:dyDescent="0.2"/>
    <row r="16195" s="31" customFormat="1" x14ac:dyDescent="0.2"/>
    <row r="16196" s="31" customFormat="1" x14ac:dyDescent="0.2"/>
    <row r="16197" s="31" customFormat="1" x14ac:dyDescent="0.2"/>
    <row r="16198" s="31" customFormat="1" x14ac:dyDescent="0.2"/>
    <row r="16199" s="31" customFormat="1" x14ac:dyDescent="0.2"/>
    <row r="16200" s="31" customFormat="1" x14ac:dyDescent="0.2"/>
    <row r="16201" s="31" customFormat="1" x14ac:dyDescent="0.2"/>
    <row r="16202" s="31" customFormat="1" x14ac:dyDescent="0.2"/>
    <row r="16203" s="31" customFormat="1" x14ac:dyDescent="0.2"/>
    <row r="16204" s="31" customFormat="1" x14ac:dyDescent="0.2"/>
    <row r="16205" s="31" customFormat="1" x14ac:dyDescent="0.2"/>
    <row r="16206" s="31" customFormat="1" x14ac:dyDescent="0.2"/>
    <row r="16207" s="31" customFormat="1" x14ac:dyDescent="0.2"/>
    <row r="16208" s="31" customFormat="1" x14ac:dyDescent="0.2"/>
    <row r="16209" s="31" customFormat="1" x14ac:dyDescent="0.2"/>
    <row r="16210" s="31" customFormat="1" x14ac:dyDescent="0.2"/>
    <row r="16211" s="31" customFormat="1" x14ac:dyDescent="0.2"/>
    <row r="16212" s="31" customFormat="1" x14ac:dyDescent="0.2"/>
    <row r="16213" s="31" customFormat="1" x14ac:dyDescent="0.2"/>
    <row r="16214" s="31" customFormat="1" x14ac:dyDescent="0.2"/>
    <row r="16215" s="31" customFormat="1" x14ac:dyDescent="0.2"/>
    <row r="16216" s="31" customFormat="1" x14ac:dyDescent="0.2"/>
    <row r="16217" s="31" customFormat="1" x14ac:dyDescent="0.2"/>
    <row r="16218" s="31" customFormat="1" x14ac:dyDescent="0.2"/>
    <row r="16219" s="31" customFormat="1" x14ac:dyDescent="0.2"/>
    <row r="16220" s="31" customFormat="1" x14ac:dyDescent="0.2"/>
    <row r="16221" s="31" customFormat="1" x14ac:dyDescent="0.2"/>
    <row r="16222" s="31" customFormat="1" x14ac:dyDescent="0.2"/>
    <row r="16223" s="31" customFormat="1" x14ac:dyDescent="0.2"/>
    <row r="16224" s="31" customFormat="1" x14ac:dyDescent="0.2"/>
    <row r="16225" s="31" customFormat="1" x14ac:dyDescent="0.2"/>
    <row r="16226" s="31" customFormat="1" x14ac:dyDescent="0.2"/>
    <row r="16227" s="31" customFormat="1" x14ac:dyDescent="0.2"/>
    <row r="16228" s="31" customFormat="1" x14ac:dyDescent="0.2"/>
    <row r="16229" s="31" customFormat="1" x14ac:dyDescent="0.2"/>
    <row r="16230" s="31" customFormat="1" x14ac:dyDescent="0.2"/>
    <row r="16231" s="31" customFormat="1" x14ac:dyDescent="0.2"/>
    <row r="16232" s="31" customFormat="1" x14ac:dyDescent="0.2"/>
    <row r="16233" s="31" customFormat="1" x14ac:dyDescent="0.2"/>
    <row r="16234" s="31" customFormat="1" x14ac:dyDescent="0.2"/>
    <row r="16235" s="31" customFormat="1" x14ac:dyDescent="0.2"/>
    <row r="16236" s="31" customFormat="1" x14ac:dyDescent="0.2"/>
    <row r="16237" s="31" customFormat="1" x14ac:dyDescent="0.2"/>
    <row r="16238" s="31" customFormat="1" x14ac:dyDescent="0.2"/>
    <row r="16239" s="31" customFormat="1" x14ac:dyDescent="0.2"/>
    <row r="16240" s="31" customFormat="1" x14ac:dyDescent="0.2"/>
    <row r="16241" s="31" customFormat="1" x14ac:dyDescent="0.2"/>
    <row r="16242" s="31" customFormat="1" x14ac:dyDescent="0.2"/>
    <row r="16243" s="31" customFormat="1" x14ac:dyDescent="0.2"/>
    <row r="16244" s="31" customFormat="1" x14ac:dyDescent="0.2"/>
    <row r="16245" s="31" customFormat="1" x14ac:dyDescent="0.2"/>
    <row r="16246" s="31" customFormat="1" x14ac:dyDescent="0.2"/>
    <row r="16247" s="31" customFormat="1" x14ac:dyDescent="0.2"/>
    <row r="16248" s="31" customFormat="1" x14ac:dyDescent="0.2"/>
    <row r="16249" s="31" customFormat="1" x14ac:dyDescent="0.2"/>
    <row r="16250" s="31" customFormat="1" x14ac:dyDescent="0.2"/>
    <row r="16251" s="31" customFormat="1" x14ac:dyDescent="0.2"/>
    <row r="16252" s="31" customFormat="1" x14ac:dyDescent="0.2"/>
    <row r="16253" s="31" customFormat="1" x14ac:dyDescent="0.2"/>
    <row r="16254" s="31" customFormat="1" x14ac:dyDescent="0.2"/>
    <row r="16255" s="31" customFormat="1" x14ac:dyDescent="0.2"/>
    <row r="16256" s="31" customFormat="1" x14ac:dyDescent="0.2"/>
    <row r="16257" s="31" customFormat="1" x14ac:dyDescent="0.2"/>
    <row r="16258" s="31" customFormat="1" x14ac:dyDescent="0.2"/>
    <row r="16259" s="31" customFormat="1" x14ac:dyDescent="0.2"/>
    <row r="16260" s="31" customFormat="1" x14ac:dyDescent="0.2"/>
    <row r="16261" s="31" customFormat="1" x14ac:dyDescent="0.2"/>
    <row r="16262" s="31" customFormat="1" x14ac:dyDescent="0.2"/>
    <row r="16263" s="31" customFormat="1" x14ac:dyDescent="0.2"/>
    <row r="16264" s="31" customFormat="1" x14ac:dyDescent="0.2"/>
    <row r="16265" s="31" customFormat="1" x14ac:dyDescent="0.2"/>
    <row r="16266" s="31" customFormat="1" x14ac:dyDescent="0.2"/>
    <row r="16267" s="31" customFormat="1" x14ac:dyDescent="0.2"/>
    <row r="16268" s="31" customFormat="1" x14ac:dyDescent="0.2"/>
    <row r="16269" s="31" customFormat="1" x14ac:dyDescent="0.2"/>
    <row r="16270" s="31" customFormat="1" x14ac:dyDescent="0.2"/>
    <row r="16271" s="31" customFormat="1" x14ac:dyDescent="0.2"/>
    <row r="16272" s="31" customFormat="1" x14ac:dyDescent="0.2"/>
    <row r="16273" s="31" customFormat="1" x14ac:dyDescent="0.2"/>
    <row r="16274" s="31" customFormat="1" x14ac:dyDescent="0.2"/>
    <row r="16275" s="31" customFormat="1" x14ac:dyDescent="0.2"/>
    <row r="16276" s="31" customFormat="1" x14ac:dyDescent="0.2"/>
    <row r="16277" s="31" customFormat="1" x14ac:dyDescent="0.2"/>
    <row r="16278" s="31" customFormat="1" x14ac:dyDescent="0.2"/>
    <row r="16279" s="31" customFormat="1" x14ac:dyDescent="0.2"/>
    <row r="16280" s="31" customFormat="1" x14ac:dyDescent="0.2"/>
    <row r="16281" s="31" customFormat="1" x14ac:dyDescent="0.2"/>
    <row r="16282" s="31" customFormat="1" x14ac:dyDescent="0.2"/>
    <row r="16283" s="31" customFormat="1" x14ac:dyDescent="0.2"/>
    <row r="16284" s="31" customFormat="1" x14ac:dyDescent="0.2"/>
    <row r="16285" s="31" customFormat="1" x14ac:dyDescent="0.2"/>
    <row r="16286" s="31" customFormat="1" x14ac:dyDescent="0.2"/>
    <row r="16287" s="31" customFormat="1" x14ac:dyDescent="0.2"/>
    <row r="16288" s="31" customFormat="1" x14ac:dyDescent="0.2"/>
    <row r="16289" s="31" customFormat="1" x14ac:dyDescent="0.2"/>
    <row r="16290" s="31" customFormat="1" x14ac:dyDescent="0.2"/>
    <row r="16291" s="31" customFormat="1" x14ac:dyDescent="0.2"/>
    <row r="16292" s="31" customFormat="1" x14ac:dyDescent="0.2"/>
    <row r="16293" s="31" customFormat="1" x14ac:dyDescent="0.2"/>
    <row r="16294" s="31" customFormat="1" x14ac:dyDescent="0.2"/>
    <row r="16295" s="31" customFormat="1" x14ac:dyDescent="0.2"/>
    <row r="16296" s="31" customFormat="1" x14ac:dyDescent="0.2"/>
    <row r="16297" s="31" customFormat="1" x14ac:dyDescent="0.2"/>
    <row r="16298" s="31" customFormat="1" x14ac:dyDescent="0.2"/>
    <row r="16299" s="31" customFormat="1" x14ac:dyDescent="0.2"/>
    <row r="16300" s="31" customFormat="1" x14ac:dyDescent="0.2"/>
    <row r="16301" s="31" customFormat="1" x14ac:dyDescent="0.2"/>
    <row r="16302" s="31" customFormat="1" x14ac:dyDescent="0.2"/>
    <row r="16303" s="31" customFormat="1" x14ac:dyDescent="0.2"/>
    <row r="16304" s="31" customFormat="1" x14ac:dyDescent="0.2"/>
    <row r="16305" s="31" customFormat="1" x14ac:dyDescent="0.2"/>
    <row r="16306" s="31" customFormat="1" x14ac:dyDescent="0.2"/>
    <row r="16307" s="31" customFormat="1" x14ac:dyDescent="0.2"/>
    <row r="16308" s="31" customFormat="1" x14ac:dyDescent="0.2"/>
    <row r="16309" s="31" customFormat="1" x14ac:dyDescent="0.2"/>
    <row r="16310" s="31" customFormat="1" x14ac:dyDescent="0.2"/>
    <row r="16311" s="31" customFormat="1" x14ac:dyDescent="0.2"/>
    <row r="16312" s="31" customFormat="1" x14ac:dyDescent="0.2"/>
    <row r="16313" s="31" customFormat="1" x14ac:dyDescent="0.2"/>
    <row r="16314" s="31" customFormat="1" x14ac:dyDescent="0.2"/>
    <row r="16315" s="31" customFormat="1" x14ac:dyDescent="0.2"/>
    <row r="16316" s="31" customFormat="1" x14ac:dyDescent="0.2"/>
    <row r="16317" s="31" customFormat="1" x14ac:dyDescent="0.2"/>
    <row r="16318" s="31" customFormat="1" x14ac:dyDescent="0.2"/>
    <row r="16319" s="31" customFormat="1" x14ac:dyDescent="0.2"/>
    <row r="16320" s="31" customFormat="1" x14ac:dyDescent="0.2"/>
    <row r="16321" s="31" customFormat="1" x14ac:dyDescent="0.2"/>
    <row r="16322" s="31" customFormat="1" x14ac:dyDescent="0.2"/>
    <row r="16323" s="31" customFormat="1" x14ac:dyDescent="0.2"/>
    <row r="16324" s="31" customFormat="1" x14ac:dyDescent="0.2"/>
    <row r="16325" s="31" customFormat="1" x14ac:dyDescent="0.2"/>
    <row r="16326" s="31" customFormat="1" x14ac:dyDescent="0.2"/>
    <row r="16327" s="31" customFormat="1" x14ac:dyDescent="0.2"/>
    <row r="16328" s="31" customFormat="1" x14ac:dyDescent="0.2"/>
    <row r="16329" s="31" customFormat="1" x14ac:dyDescent="0.2"/>
    <row r="16330" s="31" customFormat="1" x14ac:dyDescent="0.2"/>
    <row r="16331" s="31" customFormat="1" x14ac:dyDescent="0.2"/>
    <row r="16332" s="31" customFormat="1" x14ac:dyDescent="0.2"/>
    <row r="16333" s="31" customFormat="1" x14ac:dyDescent="0.2"/>
    <row r="16334" s="31" customFormat="1" x14ac:dyDescent="0.2"/>
    <row r="16335" s="31" customFormat="1" x14ac:dyDescent="0.2"/>
    <row r="16336" s="31" customFormat="1" x14ac:dyDescent="0.2"/>
    <row r="16337" s="31" customFormat="1" x14ac:dyDescent="0.2"/>
    <row r="16338" s="31" customFormat="1" x14ac:dyDescent="0.2"/>
    <row r="16339" s="31" customFormat="1" x14ac:dyDescent="0.2"/>
    <row r="16340" s="31" customFormat="1" x14ac:dyDescent="0.2"/>
    <row r="16341" s="31" customFormat="1" x14ac:dyDescent="0.2"/>
    <row r="16342" s="31" customFormat="1" x14ac:dyDescent="0.2"/>
    <row r="16343" s="31" customFormat="1" x14ac:dyDescent="0.2"/>
    <row r="16344" s="31" customFormat="1" x14ac:dyDescent="0.2"/>
    <row r="16345" s="31" customFormat="1" x14ac:dyDescent="0.2"/>
    <row r="16346" s="31" customFormat="1" x14ac:dyDescent="0.2"/>
    <row r="16347" s="31" customFormat="1" x14ac:dyDescent="0.2"/>
    <row r="16348" s="31" customFormat="1" x14ac:dyDescent="0.2"/>
    <row r="16349" s="31" customFormat="1" x14ac:dyDescent="0.2"/>
    <row r="16350" s="31" customFormat="1" x14ac:dyDescent="0.2"/>
    <row r="16351" s="31" customFormat="1" x14ac:dyDescent="0.2"/>
    <row r="16352" s="31" customFormat="1" x14ac:dyDescent="0.2"/>
    <row r="16353" s="31" customFormat="1" x14ac:dyDescent="0.2"/>
    <row r="16354" s="31" customFormat="1" x14ac:dyDescent="0.2"/>
    <row r="16355" s="31" customFormat="1" x14ac:dyDescent="0.2"/>
    <row r="16356" s="31" customFormat="1" x14ac:dyDescent="0.2"/>
    <row r="16357" s="31" customFormat="1" x14ac:dyDescent="0.2"/>
    <row r="16358" s="31" customFormat="1" x14ac:dyDescent="0.2"/>
    <row r="16359" s="31" customFormat="1" x14ac:dyDescent="0.2"/>
    <row r="16360" s="31" customFormat="1" x14ac:dyDescent="0.2"/>
    <row r="16361" s="31" customFormat="1" x14ac:dyDescent="0.2"/>
    <row r="16362" s="31" customFormat="1" x14ac:dyDescent="0.2"/>
    <row r="16363" s="31" customFormat="1" x14ac:dyDescent="0.2"/>
    <row r="16364" s="31" customFormat="1" x14ac:dyDescent="0.2"/>
    <row r="16365" s="31" customFormat="1" x14ac:dyDescent="0.2"/>
    <row r="16366" s="31" customFormat="1" x14ac:dyDescent="0.2"/>
    <row r="16367" s="31" customFormat="1" x14ac:dyDescent="0.2"/>
    <row r="16368" s="31" customFormat="1" x14ac:dyDescent="0.2"/>
    <row r="16369" s="31" customFormat="1" x14ac:dyDescent="0.2"/>
    <row r="16370" s="31" customFormat="1" x14ac:dyDescent="0.2"/>
    <row r="16371" s="31" customFormat="1" x14ac:dyDescent="0.2"/>
    <row r="16372" s="31" customFormat="1" x14ac:dyDescent="0.2"/>
    <row r="16373" s="31" customFormat="1" x14ac:dyDescent="0.2"/>
    <row r="16374" s="31" customFormat="1" x14ac:dyDescent="0.2"/>
    <row r="16375" s="31" customFormat="1" x14ac:dyDescent="0.2"/>
    <row r="16376" s="31" customFormat="1" x14ac:dyDescent="0.2"/>
    <row r="16377" s="31" customFormat="1" x14ac:dyDescent="0.2"/>
    <row r="16378" s="31" customFormat="1" x14ac:dyDescent="0.2"/>
    <row r="16379" s="31" customFormat="1" x14ac:dyDescent="0.2"/>
    <row r="16380" s="31" customFormat="1" x14ac:dyDescent="0.2"/>
    <row r="16381" s="31" customFormat="1" x14ac:dyDescent="0.2"/>
    <row r="16382" s="31" customFormat="1" x14ac:dyDescent="0.2"/>
    <row r="16383" s="31" customFormat="1" x14ac:dyDescent="0.2"/>
    <row r="16384" s="31" customFormat="1" x14ac:dyDescent="0.2"/>
    <row r="16385" s="31" customFormat="1" x14ac:dyDescent="0.2"/>
    <row r="16386" s="31" customFormat="1" x14ac:dyDescent="0.2"/>
    <row r="16387" s="31" customFormat="1" x14ac:dyDescent="0.2"/>
    <row r="16388" s="31" customFormat="1" x14ac:dyDescent="0.2"/>
    <row r="16389" s="31" customFormat="1" x14ac:dyDescent="0.2"/>
    <row r="16390" s="31" customFormat="1" x14ac:dyDescent="0.2"/>
    <row r="16391" s="31" customFormat="1" x14ac:dyDescent="0.2"/>
    <row r="16392" s="31" customFormat="1" x14ac:dyDescent="0.2"/>
    <row r="16393" s="31" customFormat="1" x14ac:dyDescent="0.2"/>
    <row r="16394" s="31" customFormat="1" x14ac:dyDescent="0.2"/>
    <row r="16395" s="31" customFormat="1" x14ac:dyDescent="0.2"/>
    <row r="16396" s="31" customFormat="1" x14ac:dyDescent="0.2"/>
    <row r="16397" s="31" customFormat="1" x14ac:dyDescent="0.2"/>
    <row r="16398" s="31" customFormat="1" x14ac:dyDescent="0.2"/>
    <row r="16399" s="31" customFormat="1" x14ac:dyDescent="0.2"/>
    <row r="16400" s="31" customFormat="1" x14ac:dyDescent="0.2"/>
    <row r="16401" s="31" customFormat="1" x14ac:dyDescent="0.2"/>
    <row r="16402" s="31" customFormat="1" x14ac:dyDescent="0.2"/>
    <row r="16403" s="31" customFormat="1" x14ac:dyDescent="0.2"/>
    <row r="16404" s="31" customFormat="1" x14ac:dyDescent="0.2"/>
    <row r="16405" s="31" customFormat="1" x14ac:dyDescent="0.2"/>
    <row r="16406" s="31" customFormat="1" x14ac:dyDescent="0.2"/>
    <row r="16407" s="31" customFormat="1" x14ac:dyDescent="0.2"/>
    <row r="16408" s="31" customFormat="1" x14ac:dyDescent="0.2"/>
    <row r="16409" s="31" customFormat="1" x14ac:dyDescent="0.2"/>
    <row r="16410" s="31" customFormat="1" x14ac:dyDescent="0.2"/>
    <row r="16411" s="31" customFormat="1" x14ac:dyDescent="0.2"/>
    <row r="16412" s="31" customFormat="1" x14ac:dyDescent="0.2"/>
    <row r="16413" s="31" customFormat="1" x14ac:dyDescent="0.2"/>
    <row r="16414" s="31" customFormat="1" x14ac:dyDescent="0.2"/>
    <row r="16415" s="31" customFormat="1" x14ac:dyDescent="0.2"/>
    <row r="16416" s="31" customFormat="1" x14ac:dyDescent="0.2"/>
    <row r="16417" s="31" customFormat="1" x14ac:dyDescent="0.2"/>
    <row r="16418" s="31" customFormat="1" x14ac:dyDescent="0.2"/>
    <row r="16419" s="31" customFormat="1" x14ac:dyDescent="0.2"/>
    <row r="16420" s="31" customFormat="1" x14ac:dyDescent="0.2"/>
    <row r="16421" s="31" customFormat="1" x14ac:dyDescent="0.2"/>
    <row r="16422" s="31" customFormat="1" x14ac:dyDescent="0.2"/>
    <row r="16423" s="31" customFormat="1" x14ac:dyDescent="0.2"/>
    <row r="16424" s="31" customFormat="1" x14ac:dyDescent="0.2"/>
    <row r="16425" s="31" customFormat="1" x14ac:dyDescent="0.2"/>
    <row r="16426" s="31" customFormat="1" x14ac:dyDescent="0.2"/>
    <row r="16427" s="31" customFormat="1" x14ac:dyDescent="0.2"/>
    <row r="16428" s="31" customFormat="1" x14ac:dyDescent="0.2"/>
    <row r="16429" s="31" customFormat="1" x14ac:dyDescent="0.2"/>
    <row r="16430" s="31" customFormat="1" x14ac:dyDescent="0.2"/>
    <row r="16431" s="31" customFormat="1" x14ac:dyDescent="0.2"/>
    <row r="16432" s="31" customFormat="1" x14ac:dyDescent="0.2"/>
    <row r="16433" s="31" customFormat="1" x14ac:dyDescent="0.2"/>
    <row r="16434" s="31" customFormat="1" x14ac:dyDescent="0.2"/>
    <row r="16435" s="31" customFormat="1" x14ac:dyDescent="0.2"/>
    <row r="16436" s="31" customFormat="1" x14ac:dyDescent="0.2"/>
    <row r="16437" s="31" customFormat="1" x14ac:dyDescent="0.2"/>
    <row r="16438" s="31" customFormat="1" x14ac:dyDescent="0.2"/>
    <row r="16439" s="31" customFormat="1" x14ac:dyDescent="0.2"/>
    <row r="16440" s="31" customFormat="1" x14ac:dyDescent="0.2"/>
    <row r="16441" s="31" customFormat="1" x14ac:dyDescent="0.2"/>
    <row r="16442" s="31" customFormat="1" x14ac:dyDescent="0.2"/>
    <row r="16443" s="31" customFormat="1" x14ac:dyDescent="0.2"/>
    <row r="16444" s="31" customFormat="1" x14ac:dyDescent="0.2"/>
    <row r="16445" s="31" customFormat="1" x14ac:dyDescent="0.2"/>
    <row r="16446" s="31" customFormat="1" x14ac:dyDescent="0.2"/>
    <row r="16447" s="31" customFormat="1" x14ac:dyDescent="0.2"/>
    <row r="16448" s="31" customFormat="1" x14ac:dyDescent="0.2"/>
    <row r="16449" s="31" customFormat="1" x14ac:dyDescent="0.2"/>
    <row r="16450" s="31" customFormat="1" x14ac:dyDescent="0.2"/>
    <row r="16451" s="31" customFormat="1" x14ac:dyDescent="0.2"/>
    <row r="16452" s="31" customFormat="1" x14ac:dyDescent="0.2"/>
    <row r="16453" s="31" customFormat="1" x14ac:dyDescent="0.2"/>
    <row r="16454" s="31" customFormat="1" x14ac:dyDescent="0.2"/>
    <row r="16455" s="31" customFormat="1" x14ac:dyDescent="0.2"/>
    <row r="16456" s="31" customFormat="1" x14ac:dyDescent="0.2"/>
    <row r="16457" s="31" customFormat="1" x14ac:dyDescent="0.2"/>
    <row r="16458" s="31" customFormat="1" x14ac:dyDescent="0.2"/>
    <row r="16459" s="31" customFormat="1" x14ac:dyDescent="0.2"/>
    <row r="16460" s="31" customFormat="1" x14ac:dyDescent="0.2"/>
    <row r="16461" s="31" customFormat="1" x14ac:dyDescent="0.2"/>
    <row r="16462" s="31" customFormat="1" x14ac:dyDescent="0.2"/>
    <row r="16463" s="31" customFormat="1" x14ac:dyDescent="0.2"/>
    <row r="16464" s="31" customFormat="1" x14ac:dyDescent="0.2"/>
    <row r="16465" s="31" customFormat="1" x14ac:dyDescent="0.2"/>
    <row r="16466" s="31" customFormat="1" x14ac:dyDescent="0.2"/>
    <row r="16467" s="31" customFormat="1" x14ac:dyDescent="0.2"/>
    <row r="16468" s="31" customFormat="1" x14ac:dyDescent="0.2"/>
    <row r="16469" s="31" customFormat="1" x14ac:dyDescent="0.2"/>
    <row r="16470" s="31" customFormat="1" x14ac:dyDescent="0.2"/>
    <row r="16471" s="31" customFormat="1" x14ac:dyDescent="0.2"/>
    <row r="16472" s="31" customFormat="1" x14ac:dyDescent="0.2"/>
    <row r="16473" s="31" customFormat="1" x14ac:dyDescent="0.2"/>
    <row r="16474" s="31" customFormat="1" x14ac:dyDescent="0.2"/>
    <row r="16475" s="31" customFormat="1" x14ac:dyDescent="0.2"/>
    <row r="16476" s="31" customFormat="1" x14ac:dyDescent="0.2"/>
    <row r="16477" s="31" customFormat="1" x14ac:dyDescent="0.2"/>
    <row r="16478" s="31" customFormat="1" x14ac:dyDescent="0.2"/>
    <row r="16479" s="31" customFormat="1" x14ac:dyDescent="0.2"/>
    <row r="16480" s="31" customFormat="1" x14ac:dyDescent="0.2"/>
    <row r="16481" s="31" customFormat="1" x14ac:dyDescent="0.2"/>
    <row r="16482" s="31" customFormat="1" x14ac:dyDescent="0.2"/>
    <row r="16483" s="31" customFormat="1" x14ac:dyDescent="0.2"/>
    <row r="16484" s="31" customFormat="1" x14ac:dyDescent="0.2"/>
    <row r="16485" s="31" customFormat="1" x14ac:dyDescent="0.2"/>
    <row r="16486" s="31" customFormat="1" x14ac:dyDescent="0.2"/>
    <row r="16487" s="31" customFormat="1" x14ac:dyDescent="0.2"/>
    <row r="16488" s="31" customFormat="1" x14ac:dyDescent="0.2"/>
    <row r="16489" s="31" customFormat="1" x14ac:dyDescent="0.2"/>
    <row r="16490" s="31" customFormat="1" x14ac:dyDescent="0.2"/>
    <row r="16491" s="31" customFormat="1" x14ac:dyDescent="0.2"/>
    <row r="16492" s="31" customFormat="1" x14ac:dyDescent="0.2"/>
    <row r="16493" s="31" customFormat="1" x14ac:dyDescent="0.2"/>
    <row r="16494" s="31" customFormat="1" x14ac:dyDescent="0.2"/>
    <row r="16495" s="31" customFormat="1" x14ac:dyDescent="0.2"/>
    <row r="16496" s="31" customFormat="1" x14ac:dyDescent="0.2"/>
    <row r="16497" s="31" customFormat="1" x14ac:dyDescent="0.2"/>
    <row r="16498" s="31" customFormat="1" x14ac:dyDescent="0.2"/>
    <row r="16499" s="31" customFormat="1" x14ac:dyDescent="0.2"/>
    <row r="16500" s="31" customFormat="1" x14ac:dyDescent="0.2"/>
    <row r="16501" s="31" customFormat="1" x14ac:dyDescent="0.2"/>
    <row r="16502" s="31" customFormat="1" x14ac:dyDescent="0.2"/>
    <row r="16503" s="31" customFormat="1" x14ac:dyDescent="0.2"/>
    <row r="16504" s="31" customFormat="1" x14ac:dyDescent="0.2"/>
    <row r="16505" s="31" customFormat="1" x14ac:dyDescent="0.2"/>
    <row r="16506" s="31" customFormat="1" x14ac:dyDescent="0.2"/>
    <row r="16507" s="31" customFormat="1" x14ac:dyDescent="0.2"/>
    <row r="16508" s="31" customFormat="1" x14ac:dyDescent="0.2"/>
    <row r="16509" s="31" customFormat="1" x14ac:dyDescent="0.2"/>
    <row r="16510" s="31" customFormat="1" x14ac:dyDescent="0.2"/>
    <row r="16511" s="31" customFormat="1" x14ac:dyDescent="0.2"/>
    <row r="16512" s="31" customFormat="1" x14ac:dyDescent="0.2"/>
    <row r="16513" s="31" customFormat="1" x14ac:dyDescent="0.2"/>
    <row r="16514" s="31" customFormat="1" x14ac:dyDescent="0.2"/>
    <row r="16515" s="31" customFormat="1" x14ac:dyDescent="0.2"/>
    <row r="16516" s="31" customFormat="1" x14ac:dyDescent="0.2"/>
    <row r="16517" s="31" customFormat="1" x14ac:dyDescent="0.2"/>
    <row r="16518" s="31" customFormat="1" x14ac:dyDescent="0.2"/>
    <row r="16519" s="31" customFormat="1" x14ac:dyDescent="0.2"/>
    <row r="16520" s="31" customFormat="1" x14ac:dyDescent="0.2"/>
    <row r="16521" s="31" customFormat="1" x14ac:dyDescent="0.2"/>
    <row r="16522" s="31" customFormat="1" x14ac:dyDescent="0.2"/>
    <row r="16523" s="31" customFormat="1" x14ac:dyDescent="0.2"/>
    <row r="16524" s="31" customFormat="1" x14ac:dyDescent="0.2"/>
    <row r="16525" s="31" customFormat="1" x14ac:dyDescent="0.2"/>
    <row r="16526" s="31" customFormat="1" x14ac:dyDescent="0.2"/>
    <row r="16527" s="31" customFormat="1" x14ac:dyDescent="0.2"/>
    <row r="16528" s="31" customFormat="1" x14ac:dyDescent="0.2"/>
    <row r="16529" s="31" customFormat="1" x14ac:dyDescent="0.2"/>
    <row r="16530" s="31" customFormat="1" x14ac:dyDescent="0.2"/>
    <row r="16531" s="31" customFormat="1" x14ac:dyDescent="0.2"/>
    <row r="16532" s="31" customFormat="1" x14ac:dyDescent="0.2"/>
    <row r="16533" s="31" customFormat="1" x14ac:dyDescent="0.2"/>
    <row r="16534" s="31" customFormat="1" x14ac:dyDescent="0.2"/>
    <row r="16535" s="31" customFormat="1" x14ac:dyDescent="0.2"/>
    <row r="16536" s="31" customFormat="1" x14ac:dyDescent="0.2"/>
    <row r="16537" s="31" customFormat="1" x14ac:dyDescent="0.2"/>
    <row r="16538" s="31" customFormat="1" x14ac:dyDescent="0.2"/>
    <row r="16539" s="31" customFormat="1" x14ac:dyDescent="0.2"/>
    <row r="16540" s="31" customFormat="1" x14ac:dyDescent="0.2"/>
    <row r="16541" s="31" customFormat="1" x14ac:dyDescent="0.2"/>
    <row r="16542" s="31" customFormat="1" x14ac:dyDescent="0.2"/>
    <row r="16543" s="31" customFormat="1" x14ac:dyDescent="0.2"/>
    <row r="16544" s="31" customFormat="1" x14ac:dyDescent="0.2"/>
    <row r="16545" s="31" customFormat="1" x14ac:dyDescent="0.2"/>
    <row r="16546" s="31" customFormat="1" x14ac:dyDescent="0.2"/>
    <row r="16547" s="31" customFormat="1" x14ac:dyDescent="0.2"/>
    <row r="16548" s="31" customFormat="1" x14ac:dyDescent="0.2"/>
    <row r="16549" s="31" customFormat="1" x14ac:dyDescent="0.2"/>
    <row r="16550" s="31" customFormat="1" x14ac:dyDescent="0.2"/>
    <row r="16551" s="31" customFormat="1" x14ac:dyDescent="0.2"/>
    <row r="16552" s="31" customFormat="1" x14ac:dyDescent="0.2"/>
    <row r="16553" s="31" customFormat="1" x14ac:dyDescent="0.2"/>
    <row r="16554" s="31" customFormat="1" x14ac:dyDescent="0.2"/>
    <row r="16555" s="31" customFormat="1" x14ac:dyDescent="0.2"/>
    <row r="16556" s="31" customFormat="1" x14ac:dyDescent="0.2"/>
    <row r="16557" s="31" customFormat="1" x14ac:dyDescent="0.2"/>
    <row r="16558" s="31" customFormat="1" x14ac:dyDescent="0.2"/>
    <row r="16559" s="31" customFormat="1" x14ac:dyDescent="0.2"/>
    <row r="16560" s="31" customFormat="1" x14ac:dyDescent="0.2"/>
    <row r="16561" s="31" customFormat="1" x14ac:dyDescent="0.2"/>
    <row r="16562" s="31" customFormat="1" x14ac:dyDescent="0.2"/>
    <row r="16563" s="31" customFormat="1" x14ac:dyDescent="0.2"/>
    <row r="16564" s="31" customFormat="1" x14ac:dyDescent="0.2"/>
    <row r="16565" s="31" customFormat="1" x14ac:dyDescent="0.2"/>
    <row r="16566" s="31" customFormat="1" x14ac:dyDescent="0.2"/>
    <row r="16567" s="31" customFormat="1" x14ac:dyDescent="0.2"/>
    <row r="16568" s="31" customFormat="1" x14ac:dyDescent="0.2"/>
    <row r="16569" s="31" customFormat="1" x14ac:dyDescent="0.2"/>
    <row r="16570" s="31" customFormat="1" x14ac:dyDescent="0.2"/>
    <row r="16571" s="31" customFormat="1" x14ac:dyDescent="0.2"/>
    <row r="16572" s="31" customFormat="1" x14ac:dyDescent="0.2"/>
    <row r="16573" s="31" customFormat="1" x14ac:dyDescent="0.2"/>
    <row r="16574" s="31" customFormat="1" x14ac:dyDescent="0.2"/>
    <row r="16575" s="31" customFormat="1" x14ac:dyDescent="0.2"/>
    <row r="16576" s="31" customFormat="1" x14ac:dyDescent="0.2"/>
    <row r="16577" s="31" customFormat="1" x14ac:dyDescent="0.2"/>
    <row r="16578" s="31" customFormat="1" x14ac:dyDescent="0.2"/>
    <row r="16579" s="31" customFormat="1" x14ac:dyDescent="0.2"/>
    <row r="16580" s="31" customFormat="1" x14ac:dyDescent="0.2"/>
    <row r="16581" s="31" customFormat="1" x14ac:dyDescent="0.2"/>
    <row r="16582" s="31" customFormat="1" x14ac:dyDescent="0.2"/>
    <row r="16583" s="31" customFormat="1" x14ac:dyDescent="0.2"/>
    <row r="16584" s="31" customFormat="1" x14ac:dyDescent="0.2"/>
    <row r="16585" s="31" customFormat="1" x14ac:dyDescent="0.2"/>
    <row r="16586" s="31" customFormat="1" x14ac:dyDescent="0.2"/>
    <row r="16587" s="31" customFormat="1" x14ac:dyDescent="0.2"/>
    <row r="16588" s="31" customFormat="1" x14ac:dyDescent="0.2"/>
    <row r="16589" s="31" customFormat="1" x14ac:dyDescent="0.2"/>
    <row r="16590" s="31" customFormat="1" x14ac:dyDescent="0.2"/>
    <row r="16591" s="31" customFormat="1" x14ac:dyDescent="0.2"/>
    <row r="16592" s="31" customFormat="1" x14ac:dyDescent="0.2"/>
    <row r="16593" s="31" customFormat="1" x14ac:dyDescent="0.2"/>
    <row r="16594" s="31" customFormat="1" x14ac:dyDescent="0.2"/>
    <row r="16595" s="31" customFormat="1" x14ac:dyDescent="0.2"/>
    <row r="16596" s="31" customFormat="1" x14ac:dyDescent="0.2"/>
    <row r="16597" s="31" customFormat="1" x14ac:dyDescent="0.2"/>
    <row r="16598" s="31" customFormat="1" x14ac:dyDescent="0.2"/>
    <row r="16599" s="31" customFormat="1" x14ac:dyDescent="0.2"/>
    <row r="16600" s="31" customFormat="1" x14ac:dyDescent="0.2"/>
    <row r="16601" s="31" customFormat="1" x14ac:dyDescent="0.2"/>
    <row r="16602" s="31" customFormat="1" x14ac:dyDescent="0.2"/>
    <row r="16603" s="31" customFormat="1" x14ac:dyDescent="0.2"/>
    <row r="16604" s="31" customFormat="1" x14ac:dyDescent="0.2"/>
    <row r="16605" s="31" customFormat="1" x14ac:dyDescent="0.2"/>
    <row r="16606" s="31" customFormat="1" x14ac:dyDescent="0.2"/>
    <row r="16607" s="31" customFormat="1" x14ac:dyDescent="0.2"/>
    <row r="16608" s="31" customFormat="1" x14ac:dyDescent="0.2"/>
    <row r="16609" s="31" customFormat="1" x14ac:dyDescent="0.2"/>
    <row r="16610" s="31" customFormat="1" x14ac:dyDescent="0.2"/>
    <row r="16611" s="31" customFormat="1" x14ac:dyDescent="0.2"/>
    <row r="16612" s="31" customFormat="1" x14ac:dyDescent="0.2"/>
    <row r="16613" s="31" customFormat="1" x14ac:dyDescent="0.2"/>
    <row r="16614" s="31" customFormat="1" x14ac:dyDescent="0.2"/>
    <row r="16615" s="31" customFormat="1" x14ac:dyDescent="0.2"/>
    <row r="16616" s="31" customFormat="1" x14ac:dyDescent="0.2"/>
    <row r="16617" s="31" customFormat="1" x14ac:dyDescent="0.2"/>
    <row r="16618" s="31" customFormat="1" x14ac:dyDescent="0.2"/>
    <row r="16619" s="31" customFormat="1" x14ac:dyDescent="0.2"/>
    <row r="16620" s="31" customFormat="1" x14ac:dyDescent="0.2"/>
    <row r="16621" s="31" customFormat="1" x14ac:dyDescent="0.2"/>
    <row r="16622" s="31" customFormat="1" x14ac:dyDescent="0.2"/>
    <row r="16623" s="31" customFormat="1" x14ac:dyDescent="0.2"/>
    <row r="16624" s="31" customFormat="1" x14ac:dyDescent="0.2"/>
    <row r="16625" s="31" customFormat="1" x14ac:dyDescent="0.2"/>
    <row r="16626" s="31" customFormat="1" x14ac:dyDescent="0.2"/>
    <row r="16627" s="31" customFormat="1" x14ac:dyDescent="0.2"/>
    <row r="16628" s="31" customFormat="1" x14ac:dyDescent="0.2"/>
    <row r="16629" s="31" customFormat="1" x14ac:dyDescent="0.2"/>
    <row r="16630" s="31" customFormat="1" x14ac:dyDescent="0.2"/>
    <row r="16631" s="31" customFormat="1" x14ac:dyDescent="0.2"/>
    <row r="16632" s="31" customFormat="1" x14ac:dyDescent="0.2"/>
    <row r="16633" s="31" customFormat="1" x14ac:dyDescent="0.2"/>
    <row r="16634" s="31" customFormat="1" x14ac:dyDescent="0.2"/>
    <row r="16635" s="31" customFormat="1" x14ac:dyDescent="0.2"/>
    <row r="16636" s="31" customFormat="1" x14ac:dyDescent="0.2"/>
    <row r="16637" s="31" customFormat="1" x14ac:dyDescent="0.2"/>
    <row r="16638" s="31" customFormat="1" x14ac:dyDescent="0.2"/>
    <row r="16639" s="31" customFormat="1" x14ac:dyDescent="0.2"/>
    <row r="16640" s="31" customFormat="1" x14ac:dyDescent="0.2"/>
    <row r="16641" s="31" customFormat="1" x14ac:dyDescent="0.2"/>
    <row r="16642" s="31" customFormat="1" x14ac:dyDescent="0.2"/>
    <row r="16643" s="31" customFormat="1" x14ac:dyDescent="0.2"/>
    <row r="16644" s="31" customFormat="1" x14ac:dyDescent="0.2"/>
    <row r="16645" s="31" customFormat="1" x14ac:dyDescent="0.2"/>
    <row r="16646" s="31" customFormat="1" x14ac:dyDescent="0.2"/>
    <row r="16647" s="31" customFormat="1" x14ac:dyDescent="0.2"/>
    <row r="16648" s="31" customFormat="1" x14ac:dyDescent="0.2"/>
    <row r="16649" s="31" customFormat="1" x14ac:dyDescent="0.2"/>
    <row r="16650" s="31" customFormat="1" x14ac:dyDescent="0.2"/>
    <row r="16651" s="31" customFormat="1" x14ac:dyDescent="0.2"/>
    <row r="16652" s="31" customFormat="1" x14ac:dyDescent="0.2"/>
    <row r="16653" s="31" customFormat="1" x14ac:dyDescent="0.2"/>
    <row r="16654" s="31" customFormat="1" x14ac:dyDescent="0.2"/>
    <row r="16655" s="31" customFormat="1" x14ac:dyDescent="0.2"/>
    <row r="16656" s="31" customFormat="1" x14ac:dyDescent="0.2"/>
    <row r="16657" s="31" customFormat="1" x14ac:dyDescent="0.2"/>
    <row r="16658" s="31" customFormat="1" x14ac:dyDescent="0.2"/>
    <row r="16659" s="31" customFormat="1" x14ac:dyDescent="0.2"/>
    <row r="16660" s="31" customFormat="1" x14ac:dyDescent="0.2"/>
    <row r="16661" s="31" customFormat="1" x14ac:dyDescent="0.2"/>
    <row r="16662" s="31" customFormat="1" x14ac:dyDescent="0.2"/>
    <row r="16663" s="31" customFormat="1" x14ac:dyDescent="0.2"/>
    <row r="16664" s="31" customFormat="1" x14ac:dyDescent="0.2"/>
    <row r="16665" s="31" customFormat="1" x14ac:dyDescent="0.2"/>
    <row r="16666" s="31" customFormat="1" x14ac:dyDescent="0.2"/>
    <row r="16667" s="31" customFormat="1" x14ac:dyDescent="0.2"/>
    <row r="16668" s="31" customFormat="1" x14ac:dyDescent="0.2"/>
    <row r="16669" s="31" customFormat="1" x14ac:dyDescent="0.2"/>
    <row r="16670" s="31" customFormat="1" x14ac:dyDescent="0.2"/>
    <row r="16671" s="31" customFormat="1" x14ac:dyDescent="0.2"/>
    <row r="16672" s="31" customFormat="1" x14ac:dyDescent="0.2"/>
    <row r="16673" s="31" customFormat="1" x14ac:dyDescent="0.2"/>
    <row r="16674" s="31" customFormat="1" x14ac:dyDescent="0.2"/>
    <row r="16675" s="31" customFormat="1" x14ac:dyDescent="0.2"/>
    <row r="16676" s="31" customFormat="1" x14ac:dyDescent="0.2"/>
    <row r="16677" s="31" customFormat="1" x14ac:dyDescent="0.2"/>
    <row r="16678" s="31" customFormat="1" x14ac:dyDescent="0.2"/>
    <row r="16679" s="31" customFormat="1" x14ac:dyDescent="0.2"/>
    <row r="16680" s="31" customFormat="1" x14ac:dyDescent="0.2"/>
    <row r="16681" s="31" customFormat="1" x14ac:dyDescent="0.2"/>
    <row r="16682" s="31" customFormat="1" x14ac:dyDescent="0.2"/>
    <row r="16683" s="31" customFormat="1" x14ac:dyDescent="0.2"/>
    <row r="16684" s="31" customFormat="1" x14ac:dyDescent="0.2"/>
    <row r="16685" s="31" customFormat="1" x14ac:dyDescent="0.2"/>
    <row r="16686" s="31" customFormat="1" x14ac:dyDescent="0.2"/>
    <row r="16687" s="31" customFormat="1" x14ac:dyDescent="0.2"/>
    <row r="16688" s="31" customFormat="1" x14ac:dyDescent="0.2"/>
    <row r="16689" s="31" customFormat="1" x14ac:dyDescent="0.2"/>
    <row r="16690" s="31" customFormat="1" x14ac:dyDescent="0.2"/>
    <row r="16691" s="31" customFormat="1" x14ac:dyDescent="0.2"/>
    <row r="16692" s="31" customFormat="1" x14ac:dyDescent="0.2"/>
    <row r="16693" s="31" customFormat="1" x14ac:dyDescent="0.2"/>
    <row r="16694" s="31" customFormat="1" x14ac:dyDescent="0.2"/>
    <row r="16695" s="31" customFormat="1" x14ac:dyDescent="0.2"/>
    <row r="16696" s="31" customFormat="1" x14ac:dyDescent="0.2"/>
    <row r="16697" s="31" customFormat="1" x14ac:dyDescent="0.2"/>
    <row r="16698" s="31" customFormat="1" x14ac:dyDescent="0.2"/>
    <row r="16699" s="31" customFormat="1" x14ac:dyDescent="0.2"/>
    <row r="16700" s="31" customFormat="1" x14ac:dyDescent="0.2"/>
    <row r="16701" s="31" customFormat="1" x14ac:dyDescent="0.2"/>
    <row r="16702" s="31" customFormat="1" x14ac:dyDescent="0.2"/>
    <row r="16703" s="31" customFormat="1" x14ac:dyDescent="0.2"/>
    <row r="16704" s="31" customFormat="1" x14ac:dyDescent="0.2"/>
    <row r="16705" s="31" customFormat="1" x14ac:dyDescent="0.2"/>
    <row r="16706" s="31" customFormat="1" x14ac:dyDescent="0.2"/>
    <row r="16707" s="31" customFormat="1" x14ac:dyDescent="0.2"/>
    <row r="16708" s="31" customFormat="1" x14ac:dyDescent="0.2"/>
    <row r="16709" s="31" customFormat="1" x14ac:dyDescent="0.2"/>
    <row r="16710" s="31" customFormat="1" x14ac:dyDescent="0.2"/>
    <row r="16711" s="31" customFormat="1" x14ac:dyDescent="0.2"/>
    <row r="16712" s="31" customFormat="1" x14ac:dyDescent="0.2"/>
    <row r="16713" s="31" customFormat="1" x14ac:dyDescent="0.2"/>
    <row r="16714" s="31" customFormat="1" x14ac:dyDescent="0.2"/>
    <row r="16715" s="31" customFormat="1" x14ac:dyDescent="0.2"/>
    <row r="16716" s="31" customFormat="1" x14ac:dyDescent="0.2"/>
    <row r="16717" s="31" customFormat="1" x14ac:dyDescent="0.2"/>
    <row r="16718" s="31" customFormat="1" x14ac:dyDescent="0.2"/>
    <row r="16719" s="31" customFormat="1" x14ac:dyDescent="0.2"/>
    <row r="16720" s="31" customFormat="1" x14ac:dyDescent="0.2"/>
    <row r="16721" s="31" customFormat="1" x14ac:dyDescent="0.2"/>
    <row r="16722" s="31" customFormat="1" x14ac:dyDescent="0.2"/>
    <row r="16723" s="31" customFormat="1" x14ac:dyDescent="0.2"/>
    <row r="16724" s="31" customFormat="1" x14ac:dyDescent="0.2"/>
    <row r="16725" s="31" customFormat="1" x14ac:dyDescent="0.2"/>
    <row r="16726" s="31" customFormat="1" x14ac:dyDescent="0.2"/>
    <row r="16727" s="31" customFormat="1" x14ac:dyDescent="0.2"/>
    <row r="16728" s="31" customFormat="1" x14ac:dyDescent="0.2"/>
    <row r="16729" s="31" customFormat="1" x14ac:dyDescent="0.2"/>
    <row r="16730" s="31" customFormat="1" x14ac:dyDescent="0.2"/>
    <row r="16731" s="31" customFormat="1" x14ac:dyDescent="0.2"/>
    <row r="16732" s="31" customFormat="1" x14ac:dyDescent="0.2"/>
    <row r="16733" s="31" customFormat="1" x14ac:dyDescent="0.2"/>
    <row r="16734" s="31" customFormat="1" x14ac:dyDescent="0.2"/>
    <row r="16735" s="31" customFormat="1" x14ac:dyDescent="0.2"/>
    <row r="16736" s="31" customFormat="1" x14ac:dyDescent="0.2"/>
    <row r="16737" s="31" customFormat="1" x14ac:dyDescent="0.2"/>
    <row r="16738" s="31" customFormat="1" x14ac:dyDescent="0.2"/>
    <row r="16739" s="31" customFormat="1" x14ac:dyDescent="0.2"/>
    <row r="16740" s="31" customFormat="1" x14ac:dyDescent="0.2"/>
    <row r="16741" s="31" customFormat="1" x14ac:dyDescent="0.2"/>
    <row r="16742" s="31" customFormat="1" x14ac:dyDescent="0.2"/>
    <row r="16743" s="31" customFormat="1" x14ac:dyDescent="0.2"/>
    <row r="16744" s="31" customFormat="1" x14ac:dyDescent="0.2"/>
    <row r="16745" s="31" customFormat="1" x14ac:dyDescent="0.2"/>
    <row r="16746" s="31" customFormat="1" x14ac:dyDescent="0.2"/>
    <row r="16747" s="31" customFormat="1" x14ac:dyDescent="0.2"/>
    <row r="16748" s="31" customFormat="1" x14ac:dyDescent="0.2"/>
    <row r="16749" s="31" customFormat="1" x14ac:dyDescent="0.2"/>
    <row r="16750" s="31" customFormat="1" x14ac:dyDescent="0.2"/>
    <row r="16751" s="31" customFormat="1" x14ac:dyDescent="0.2"/>
    <row r="16752" s="31" customFormat="1" x14ac:dyDescent="0.2"/>
    <row r="16753" s="31" customFormat="1" x14ac:dyDescent="0.2"/>
    <row r="16754" s="31" customFormat="1" x14ac:dyDescent="0.2"/>
    <row r="16755" s="31" customFormat="1" x14ac:dyDescent="0.2"/>
    <row r="16756" s="31" customFormat="1" x14ac:dyDescent="0.2"/>
    <row r="16757" s="31" customFormat="1" x14ac:dyDescent="0.2"/>
    <row r="16758" s="31" customFormat="1" x14ac:dyDescent="0.2"/>
    <row r="16759" s="31" customFormat="1" x14ac:dyDescent="0.2"/>
    <row r="16760" s="31" customFormat="1" x14ac:dyDescent="0.2"/>
    <row r="16761" s="31" customFormat="1" x14ac:dyDescent="0.2"/>
    <row r="16762" s="31" customFormat="1" x14ac:dyDescent="0.2"/>
    <row r="16763" s="31" customFormat="1" x14ac:dyDescent="0.2"/>
    <row r="16764" s="31" customFormat="1" x14ac:dyDescent="0.2"/>
    <row r="16765" s="31" customFormat="1" x14ac:dyDescent="0.2"/>
    <row r="16766" s="31" customFormat="1" x14ac:dyDescent="0.2"/>
    <row r="16767" s="31" customFormat="1" x14ac:dyDescent="0.2"/>
    <row r="16768" s="31" customFormat="1" x14ac:dyDescent="0.2"/>
    <row r="16769" s="31" customFormat="1" x14ac:dyDescent="0.2"/>
    <row r="16770" s="31" customFormat="1" x14ac:dyDescent="0.2"/>
    <row r="16771" s="31" customFormat="1" x14ac:dyDescent="0.2"/>
    <row r="16772" s="31" customFormat="1" x14ac:dyDescent="0.2"/>
    <row r="16773" s="31" customFormat="1" x14ac:dyDescent="0.2"/>
    <row r="16774" s="31" customFormat="1" x14ac:dyDescent="0.2"/>
    <row r="16775" s="31" customFormat="1" x14ac:dyDescent="0.2"/>
    <row r="16776" s="31" customFormat="1" x14ac:dyDescent="0.2"/>
    <row r="16777" s="31" customFormat="1" x14ac:dyDescent="0.2"/>
    <row r="16778" s="31" customFormat="1" x14ac:dyDescent="0.2"/>
    <row r="16779" s="31" customFormat="1" x14ac:dyDescent="0.2"/>
    <row r="16780" s="31" customFormat="1" x14ac:dyDescent="0.2"/>
    <row r="16781" s="31" customFormat="1" x14ac:dyDescent="0.2"/>
    <row r="16782" s="31" customFormat="1" x14ac:dyDescent="0.2"/>
    <row r="16783" s="31" customFormat="1" x14ac:dyDescent="0.2"/>
    <row r="16784" s="31" customFormat="1" x14ac:dyDescent="0.2"/>
    <row r="16785" s="31" customFormat="1" x14ac:dyDescent="0.2"/>
    <row r="16786" s="31" customFormat="1" x14ac:dyDescent="0.2"/>
    <row r="16787" s="31" customFormat="1" x14ac:dyDescent="0.2"/>
    <row r="16788" s="31" customFormat="1" x14ac:dyDescent="0.2"/>
    <row r="16789" s="31" customFormat="1" x14ac:dyDescent="0.2"/>
    <row r="16790" s="31" customFormat="1" x14ac:dyDescent="0.2"/>
    <row r="16791" s="31" customFormat="1" x14ac:dyDescent="0.2"/>
    <row r="16792" s="31" customFormat="1" x14ac:dyDescent="0.2"/>
    <row r="16793" s="31" customFormat="1" x14ac:dyDescent="0.2"/>
    <row r="16794" s="31" customFormat="1" x14ac:dyDescent="0.2"/>
    <row r="16795" s="31" customFormat="1" x14ac:dyDescent="0.2"/>
    <row r="16796" s="31" customFormat="1" x14ac:dyDescent="0.2"/>
    <row r="16797" s="31" customFormat="1" x14ac:dyDescent="0.2"/>
    <row r="16798" s="31" customFormat="1" x14ac:dyDescent="0.2"/>
    <row r="16799" s="31" customFormat="1" x14ac:dyDescent="0.2"/>
    <row r="16800" s="31" customFormat="1" x14ac:dyDescent="0.2"/>
    <row r="16801" s="31" customFormat="1" x14ac:dyDescent="0.2"/>
    <row r="16802" s="31" customFormat="1" x14ac:dyDescent="0.2"/>
    <row r="16803" s="31" customFormat="1" x14ac:dyDescent="0.2"/>
    <row r="16804" s="31" customFormat="1" x14ac:dyDescent="0.2"/>
    <row r="16805" s="31" customFormat="1" x14ac:dyDescent="0.2"/>
    <row r="16806" s="31" customFormat="1" x14ac:dyDescent="0.2"/>
    <row r="16807" s="31" customFormat="1" x14ac:dyDescent="0.2"/>
    <row r="16808" s="31" customFormat="1" x14ac:dyDescent="0.2"/>
    <row r="16809" s="31" customFormat="1" x14ac:dyDescent="0.2"/>
    <row r="16810" s="31" customFormat="1" x14ac:dyDescent="0.2"/>
    <row r="16811" s="31" customFormat="1" x14ac:dyDescent="0.2"/>
    <row r="16812" s="31" customFormat="1" x14ac:dyDescent="0.2"/>
    <row r="16813" s="31" customFormat="1" x14ac:dyDescent="0.2"/>
    <row r="16814" s="31" customFormat="1" x14ac:dyDescent="0.2"/>
    <row r="16815" s="31" customFormat="1" x14ac:dyDescent="0.2"/>
    <row r="16816" s="31" customFormat="1" x14ac:dyDescent="0.2"/>
    <row r="16817" s="31" customFormat="1" x14ac:dyDescent="0.2"/>
    <row r="16818" s="31" customFormat="1" x14ac:dyDescent="0.2"/>
    <row r="16819" s="31" customFormat="1" x14ac:dyDescent="0.2"/>
    <row r="16820" s="31" customFormat="1" x14ac:dyDescent="0.2"/>
    <row r="16821" s="31" customFormat="1" x14ac:dyDescent="0.2"/>
    <row r="16822" s="31" customFormat="1" x14ac:dyDescent="0.2"/>
    <row r="16823" s="31" customFormat="1" x14ac:dyDescent="0.2"/>
    <row r="16824" s="31" customFormat="1" x14ac:dyDescent="0.2"/>
    <row r="16825" s="31" customFormat="1" x14ac:dyDescent="0.2"/>
    <row r="16826" s="31" customFormat="1" x14ac:dyDescent="0.2"/>
    <row r="16827" s="31" customFormat="1" x14ac:dyDescent="0.2"/>
    <row r="16828" s="31" customFormat="1" x14ac:dyDescent="0.2"/>
    <row r="16829" s="31" customFormat="1" x14ac:dyDescent="0.2"/>
    <row r="16830" s="31" customFormat="1" x14ac:dyDescent="0.2"/>
    <row r="16831" s="31" customFormat="1" x14ac:dyDescent="0.2"/>
    <row r="16832" s="31" customFormat="1" x14ac:dyDescent="0.2"/>
    <row r="16833" s="31" customFormat="1" x14ac:dyDescent="0.2"/>
    <row r="16834" s="31" customFormat="1" x14ac:dyDescent="0.2"/>
    <row r="16835" s="31" customFormat="1" x14ac:dyDescent="0.2"/>
    <row r="16836" s="31" customFormat="1" x14ac:dyDescent="0.2"/>
    <row r="16837" s="31" customFormat="1" x14ac:dyDescent="0.2"/>
    <row r="16838" s="31" customFormat="1" x14ac:dyDescent="0.2"/>
    <row r="16839" s="31" customFormat="1" x14ac:dyDescent="0.2"/>
    <row r="16840" s="31" customFormat="1" x14ac:dyDescent="0.2"/>
    <row r="16841" s="31" customFormat="1" x14ac:dyDescent="0.2"/>
    <row r="16842" s="31" customFormat="1" x14ac:dyDescent="0.2"/>
    <row r="16843" s="31" customFormat="1" x14ac:dyDescent="0.2"/>
    <row r="16844" s="31" customFormat="1" x14ac:dyDescent="0.2"/>
    <row r="16845" s="31" customFormat="1" x14ac:dyDescent="0.2"/>
    <row r="16846" s="31" customFormat="1" x14ac:dyDescent="0.2"/>
    <row r="16847" s="31" customFormat="1" x14ac:dyDescent="0.2"/>
    <row r="16848" s="31" customFormat="1" x14ac:dyDescent="0.2"/>
    <row r="16849" s="31" customFormat="1" x14ac:dyDescent="0.2"/>
    <row r="16850" s="31" customFormat="1" x14ac:dyDescent="0.2"/>
    <row r="16851" s="31" customFormat="1" x14ac:dyDescent="0.2"/>
    <row r="16852" s="31" customFormat="1" x14ac:dyDescent="0.2"/>
    <row r="16853" s="31" customFormat="1" x14ac:dyDescent="0.2"/>
    <row r="16854" s="31" customFormat="1" x14ac:dyDescent="0.2"/>
    <row r="16855" s="31" customFormat="1" x14ac:dyDescent="0.2"/>
    <row r="16856" s="31" customFormat="1" x14ac:dyDescent="0.2"/>
    <row r="16857" s="31" customFormat="1" x14ac:dyDescent="0.2"/>
    <row r="16858" s="31" customFormat="1" x14ac:dyDescent="0.2"/>
    <row r="16859" s="31" customFormat="1" x14ac:dyDescent="0.2"/>
    <row r="16860" s="31" customFormat="1" x14ac:dyDescent="0.2"/>
    <row r="16861" s="31" customFormat="1" x14ac:dyDescent="0.2"/>
    <row r="16862" s="31" customFormat="1" x14ac:dyDescent="0.2"/>
    <row r="16863" s="31" customFormat="1" x14ac:dyDescent="0.2"/>
    <row r="16864" s="31" customFormat="1" x14ac:dyDescent="0.2"/>
    <row r="16865" s="31" customFormat="1" x14ac:dyDescent="0.2"/>
    <row r="16866" s="31" customFormat="1" x14ac:dyDescent="0.2"/>
    <row r="16867" s="31" customFormat="1" x14ac:dyDescent="0.2"/>
    <row r="16868" s="31" customFormat="1" x14ac:dyDescent="0.2"/>
    <row r="16869" s="31" customFormat="1" x14ac:dyDescent="0.2"/>
    <row r="16870" s="31" customFormat="1" x14ac:dyDescent="0.2"/>
    <row r="16871" s="31" customFormat="1" x14ac:dyDescent="0.2"/>
    <row r="16872" s="31" customFormat="1" x14ac:dyDescent="0.2"/>
    <row r="16873" s="31" customFormat="1" x14ac:dyDescent="0.2"/>
    <row r="16874" s="31" customFormat="1" x14ac:dyDescent="0.2"/>
    <row r="16875" s="31" customFormat="1" x14ac:dyDescent="0.2"/>
    <row r="16876" s="31" customFormat="1" x14ac:dyDescent="0.2"/>
    <row r="16877" s="31" customFormat="1" x14ac:dyDescent="0.2"/>
    <row r="16878" s="31" customFormat="1" x14ac:dyDescent="0.2"/>
    <row r="16879" s="31" customFormat="1" x14ac:dyDescent="0.2"/>
    <row r="16880" s="31" customFormat="1" x14ac:dyDescent="0.2"/>
    <row r="16881" s="31" customFormat="1" x14ac:dyDescent="0.2"/>
    <row r="16882" s="31" customFormat="1" x14ac:dyDescent="0.2"/>
    <row r="16883" s="31" customFormat="1" x14ac:dyDescent="0.2"/>
    <row r="16884" s="31" customFormat="1" x14ac:dyDescent="0.2"/>
    <row r="16885" s="31" customFormat="1" x14ac:dyDescent="0.2"/>
    <row r="16886" s="31" customFormat="1" x14ac:dyDescent="0.2"/>
    <row r="16887" s="31" customFormat="1" x14ac:dyDescent="0.2"/>
    <row r="16888" s="31" customFormat="1" x14ac:dyDescent="0.2"/>
    <row r="16889" s="31" customFormat="1" x14ac:dyDescent="0.2"/>
    <row r="16890" s="31" customFormat="1" x14ac:dyDescent="0.2"/>
    <row r="16891" s="31" customFormat="1" x14ac:dyDescent="0.2"/>
    <row r="16892" s="31" customFormat="1" x14ac:dyDescent="0.2"/>
    <row r="16893" s="31" customFormat="1" x14ac:dyDescent="0.2"/>
    <row r="16894" s="31" customFormat="1" x14ac:dyDescent="0.2"/>
    <row r="16895" s="31" customFormat="1" x14ac:dyDescent="0.2"/>
    <row r="16896" s="31" customFormat="1" x14ac:dyDescent="0.2"/>
    <row r="16897" s="31" customFormat="1" x14ac:dyDescent="0.2"/>
    <row r="16898" s="31" customFormat="1" x14ac:dyDescent="0.2"/>
    <row r="16899" s="31" customFormat="1" x14ac:dyDescent="0.2"/>
    <row r="16900" s="31" customFormat="1" x14ac:dyDescent="0.2"/>
    <row r="16901" s="31" customFormat="1" x14ac:dyDescent="0.2"/>
    <row r="16902" s="31" customFormat="1" x14ac:dyDescent="0.2"/>
    <row r="16903" s="31" customFormat="1" x14ac:dyDescent="0.2"/>
    <row r="16904" s="31" customFormat="1" x14ac:dyDescent="0.2"/>
    <row r="16905" s="31" customFormat="1" x14ac:dyDescent="0.2"/>
    <row r="16906" s="31" customFormat="1" x14ac:dyDescent="0.2"/>
    <row r="16907" s="31" customFormat="1" x14ac:dyDescent="0.2"/>
    <row r="16908" s="31" customFormat="1" x14ac:dyDescent="0.2"/>
    <row r="16909" s="31" customFormat="1" x14ac:dyDescent="0.2"/>
    <row r="16910" s="31" customFormat="1" x14ac:dyDescent="0.2"/>
    <row r="16911" s="31" customFormat="1" x14ac:dyDescent="0.2"/>
    <row r="16912" s="31" customFormat="1" x14ac:dyDescent="0.2"/>
    <row r="16913" s="31" customFormat="1" x14ac:dyDescent="0.2"/>
    <row r="16914" s="31" customFormat="1" x14ac:dyDescent="0.2"/>
    <row r="16915" s="31" customFormat="1" x14ac:dyDescent="0.2"/>
    <row r="16916" s="31" customFormat="1" x14ac:dyDescent="0.2"/>
    <row r="16917" s="31" customFormat="1" x14ac:dyDescent="0.2"/>
    <row r="16918" s="31" customFormat="1" x14ac:dyDescent="0.2"/>
    <row r="16919" s="31" customFormat="1" x14ac:dyDescent="0.2"/>
    <row r="16920" s="31" customFormat="1" x14ac:dyDescent="0.2"/>
    <row r="16921" s="31" customFormat="1" x14ac:dyDescent="0.2"/>
    <row r="16922" s="31" customFormat="1" x14ac:dyDescent="0.2"/>
    <row r="16923" s="31" customFormat="1" x14ac:dyDescent="0.2"/>
    <row r="16924" s="31" customFormat="1" x14ac:dyDescent="0.2"/>
    <row r="16925" s="31" customFormat="1" x14ac:dyDescent="0.2"/>
    <row r="16926" s="31" customFormat="1" x14ac:dyDescent="0.2"/>
    <row r="16927" s="31" customFormat="1" x14ac:dyDescent="0.2"/>
    <row r="16928" s="31" customFormat="1" x14ac:dyDescent="0.2"/>
    <row r="16929" s="31" customFormat="1" x14ac:dyDescent="0.2"/>
    <row r="16930" s="31" customFormat="1" x14ac:dyDescent="0.2"/>
    <row r="16931" s="31" customFormat="1" x14ac:dyDescent="0.2"/>
    <row r="16932" s="31" customFormat="1" x14ac:dyDescent="0.2"/>
    <row r="16933" s="31" customFormat="1" x14ac:dyDescent="0.2"/>
    <row r="16934" s="31" customFormat="1" x14ac:dyDescent="0.2"/>
    <row r="16935" s="31" customFormat="1" x14ac:dyDescent="0.2"/>
    <row r="16936" s="31" customFormat="1" x14ac:dyDescent="0.2"/>
    <row r="16937" s="31" customFormat="1" x14ac:dyDescent="0.2"/>
    <row r="16938" s="31" customFormat="1" x14ac:dyDescent="0.2"/>
    <row r="16939" s="31" customFormat="1" x14ac:dyDescent="0.2"/>
    <row r="16940" s="31" customFormat="1" x14ac:dyDescent="0.2"/>
    <row r="16941" s="31" customFormat="1" x14ac:dyDescent="0.2"/>
    <row r="16942" s="31" customFormat="1" x14ac:dyDescent="0.2"/>
    <row r="16943" s="31" customFormat="1" x14ac:dyDescent="0.2"/>
    <row r="16944" s="31" customFormat="1" x14ac:dyDescent="0.2"/>
    <row r="16945" s="31" customFormat="1" x14ac:dyDescent="0.2"/>
    <row r="16946" s="31" customFormat="1" x14ac:dyDescent="0.2"/>
    <row r="16947" s="31" customFormat="1" x14ac:dyDescent="0.2"/>
    <row r="16948" s="31" customFormat="1" x14ac:dyDescent="0.2"/>
    <row r="16949" s="31" customFormat="1" x14ac:dyDescent="0.2"/>
    <row r="16950" s="31" customFormat="1" x14ac:dyDescent="0.2"/>
    <row r="16951" s="31" customFormat="1" x14ac:dyDescent="0.2"/>
    <row r="16952" s="31" customFormat="1" x14ac:dyDescent="0.2"/>
    <row r="16953" s="31" customFormat="1" x14ac:dyDescent="0.2"/>
    <row r="16954" s="31" customFormat="1" x14ac:dyDescent="0.2"/>
    <row r="16955" s="31" customFormat="1" x14ac:dyDescent="0.2"/>
    <row r="16956" s="31" customFormat="1" x14ac:dyDescent="0.2"/>
    <row r="16957" s="31" customFormat="1" x14ac:dyDescent="0.2"/>
    <row r="16958" s="31" customFormat="1" x14ac:dyDescent="0.2"/>
    <row r="16959" s="31" customFormat="1" x14ac:dyDescent="0.2"/>
    <row r="16960" s="31" customFormat="1" x14ac:dyDescent="0.2"/>
    <row r="16961" s="31" customFormat="1" x14ac:dyDescent="0.2"/>
    <row r="16962" s="31" customFormat="1" x14ac:dyDescent="0.2"/>
    <row r="16963" s="31" customFormat="1" x14ac:dyDescent="0.2"/>
    <row r="16964" s="31" customFormat="1" x14ac:dyDescent="0.2"/>
    <row r="16965" s="31" customFormat="1" x14ac:dyDescent="0.2"/>
    <row r="16966" s="31" customFormat="1" x14ac:dyDescent="0.2"/>
    <row r="16967" s="31" customFormat="1" x14ac:dyDescent="0.2"/>
    <row r="16968" s="31" customFormat="1" x14ac:dyDescent="0.2"/>
    <row r="16969" s="31" customFormat="1" x14ac:dyDescent="0.2"/>
    <row r="16970" s="31" customFormat="1" x14ac:dyDescent="0.2"/>
    <row r="16971" s="31" customFormat="1" x14ac:dyDescent="0.2"/>
    <row r="16972" s="31" customFormat="1" x14ac:dyDescent="0.2"/>
    <row r="16973" s="31" customFormat="1" x14ac:dyDescent="0.2"/>
    <row r="16974" s="31" customFormat="1" x14ac:dyDescent="0.2"/>
    <row r="16975" s="31" customFormat="1" x14ac:dyDescent="0.2"/>
    <row r="16976" s="31" customFormat="1" x14ac:dyDescent="0.2"/>
    <row r="16977" s="31" customFormat="1" x14ac:dyDescent="0.2"/>
    <row r="16978" s="31" customFormat="1" x14ac:dyDescent="0.2"/>
    <row r="16979" s="31" customFormat="1" x14ac:dyDescent="0.2"/>
    <row r="16980" s="31" customFormat="1" x14ac:dyDescent="0.2"/>
    <row r="16981" s="31" customFormat="1" x14ac:dyDescent="0.2"/>
    <row r="16982" s="31" customFormat="1" x14ac:dyDescent="0.2"/>
    <row r="16983" s="31" customFormat="1" x14ac:dyDescent="0.2"/>
    <row r="16984" s="31" customFormat="1" x14ac:dyDescent="0.2"/>
    <row r="16985" s="31" customFormat="1" x14ac:dyDescent="0.2"/>
    <row r="16986" s="31" customFormat="1" x14ac:dyDescent="0.2"/>
    <row r="16987" s="31" customFormat="1" x14ac:dyDescent="0.2"/>
    <row r="16988" s="31" customFormat="1" x14ac:dyDescent="0.2"/>
    <row r="16989" s="31" customFormat="1" x14ac:dyDescent="0.2"/>
    <row r="16990" s="31" customFormat="1" x14ac:dyDescent="0.2"/>
    <row r="16991" s="31" customFormat="1" x14ac:dyDescent="0.2"/>
    <row r="16992" s="31" customFormat="1" x14ac:dyDescent="0.2"/>
    <row r="16993" s="31" customFormat="1" x14ac:dyDescent="0.2"/>
    <row r="16994" s="31" customFormat="1" x14ac:dyDescent="0.2"/>
    <row r="16995" s="31" customFormat="1" x14ac:dyDescent="0.2"/>
    <row r="16996" s="31" customFormat="1" x14ac:dyDescent="0.2"/>
    <row r="16997" s="31" customFormat="1" x14ac:dyDescent="0.2"/>
    <row r="16998" s="31" customFormat="1" x14ac:dyDescent="0.2"/>
    <row r="16999" s="31" customFormat="1" x14ac:dyDescent="0.2"/>
    <row r="17000" s="31" customFormat="1" x14ac:dyDescent="0.2"/>
    <row r="17001" s="31" customFormat="1" x14ac:dyDescent="0.2"/>
    <row r="17002" s="31" customFormat="1" x14ac:dyDescent="0.2"/>
    <row r="17003" s="31" customFormat="1" x14ac:dyDescent="0.2"/>
    <row r="17004" s="31" customFormat="1" x14ac:dyDescent="0.2"/>
    <row r="17005" s="31" customFormat="1" x14ac:dyDescent="0.2"/>
    <row r="17006" s="31" customFormat="1" x14ac:dyDescent="0.2"/>
    <row r="17007" s="31" customFormat="1" x14ac:dyDescent="0.2"/>
    <row r="17008" s="31" customFormat="1" x14ac:dyDescent="0.2"/>
    <row r="17009" s="31" customFormat="1" x14ac:dyDescent="0.2"/>
    <row r="17010" s="31" customFormat="1" x14ac:dyDescent="0.2"/>
    <row r="17011" s="31" customFormat="1" x14ac:dyDescent="0.2"/>
    <row r="17012" s="31" customFormat="1" x14ac:dyDescent="0.2"/>
    <row r="17013" s="31" customFormat="1" x14ac:dyDescent="0.2"/>
    <row r="17014" s="31" customFormat="1" x14ac:dyDescent="0.2"/>
    <row r="17015" s="31" customFormat="1" x14ac:dyDescent="0.2"/>
    <row r="17016" s="31" customFormat="1" x14ac:dyDescent="0.2"/>
    <row r="17017" s="31" customFormat="1" x14ac:dyDescent="0.2"/>
    <row r="17018" s="31" customFormat="1" x14ac:dyDescent="0.2"/>
    <row r="17019" s="31" customFormat="1" x14ac:dyDescent="0.2"/>
    <row r="17020" s="31" customFormat="1" x14ac:dyDescent="0.2"/>
    <row r="17021" s="31" customFormat="1" x14ac:dyDescent="0.2"/>
    <row r="17022" s="31" customFormat="1" x14ac:dyDescent="0.2"/>
    <row r="17023" s="31" customFormat="1" x14ac:dyDescent="0.2"/>
    <row r="17024" s="31" customFormat="1" x14ac:dyDescent="0.2"/>
    <row r="17025" s="31" customFormat="1" x14ac:dyDescent="0.2"/>
    <row r="17026" s="31" customFormat="1" x14ac:dyDescent="0.2"/>
    <row r="17027" s="31" customFormat="1" x14ac:dyDescent="0.2"/>
    <row r="17028" s="31" customFormat="1" x14ac:dyDescent="0.2"/>
    <row r="17029" s="31" customFormat="1" x14ac:dyDescent="0.2"/>
    <row r="17030" s="31" customFormat="1" x14ac:dyDescent="0.2"/>
    <row r="17031" s="31" customFormat="1" x14ac:dyDescent="0.2"/>
    <row r="17032" s="31" customFormat="1" x14ac:dyDescent="0.2"/>
    <row r="17033" s="31" customFormat="1" x14ac:dyDescent="0.2"/>
    <row r="17034" s="31" customFormat="1" x14ac:dyDescent="0.2"/>
    <row r="17035" s="31" customFormat="1" x14ac:dyDescent="0.2"/>
    <row r="17036" s="31" customFormat="1" x14ac:dyDescent="0.2"/>
    <row r="17037" s="31" customFormat="1" x14ac:dyDescent="0.2"/>
    <row r="17038" s="31" customFormat="1" x14ac:dyDescent="0.2"/>
    <row r="17039" s="31" customFormat="1" x14ac:dyDescent="0.2"/>
    <row r="17040" s="31" customFormat="1" x14ac:dyDescent="0.2"/>
    <row r="17041" s="31" customFormat="1" x14ac:dyDescent="0.2"/>
    <row r="17042" s="31" customFormat="1" x14ac:dyDescent="0.2"/>
    <row r="17043" s="31" customFormat="1" x14ac:dyDescent="0.2"/>
    <row r="17044" s="31" customFormat="1" x14ac:dyDescent="0.2"/>
    <row r="17045" s="31" customFormat="1" x14ac:dyDescent="0.2"/>
    <row r="17046" s="31" customFormat="1" x14ac:dyDescent="0.2"/>
    <row r="17047" s="31" customFormat="1" x14ac:dyDescent="0.2"/>
    <row r="17048" s="31" customFormat="1" x14ac:dyDescent="0.2"/>
    <row r="17049" s="31" customFormat="1" x14ac:dyDescent="0.2"/>
    <row r="17050" s="31" customFormat="1" x14ac:dyDescent="0.2"/>
    <row r="17051" s="31" customFormat="1" x14ac:dyDescent="0.2"/>
    <row r="17052" s="31" customFormat="1" x14ac:dyDescent="0.2"/>
    <row r="17053" s="31" customFormat="1" x14ac:dyDescent="0.2"/>
    <row r="17054" s="31" customFormat="1" x14ac:dyDescent="0.2"/>
    <row r="17055" s="31" customFormat="1" x14ac:dyDescent="0.2"/>
    <row r="17056" s="31" customFormat="1" x14ac:dyDescent="0.2"/>
    <row r="17057" s="31" customFormat="1" x14ac:dyDescent="0.2"/>
    <row r="17058" s="31" customFormat="1" x14ac:dyDescent="0.2"/>
    <row r="17059" s="31" customFormat="1" x14ac:dyDescent="0.2"/>
    <row r="17060" s="31" customFormat="1" x14ac:dyDescent="0.2"/>
    <row r="17061" s="31" customFormat="1" x14ac:dyDescent="0.2"/>
    <row r="17062" s="31" customFormat="1" x14ac:dyDescent="0.2"/>
    <row r="17063" s="31" customFormat="1" x14ac:dyDescent="0.2"/>
    <row r="17064" s="31" customFormat="1" x14ac:dyDescent="0.2"/>
    <row r="17065" s="31" customFormat="1" x14ac:dyDescent="0.2"/>
    <row r="17066" s="31" customFormat="1" x14ac:dyDescent="0.2"/>
    <row r="17067" s="31" customFormat="1" x14ac:dyDescent="0.2"/>
    <row r="17068" s="31" customFormat="1" x14ac:dyDescent="0.2"/>
    <row r="17069" s="31" customFormat="1" x14ac:dyDescent="0.2"/>
    <row r="17070" s="31" customFormat="1" x14ac:dyDescent="0.2"/>
    <row r="17071" s="31" customFormat="1" x14ac:dyDescent="0.2"/>
    <row r="17072" s="31" customFormat="1" x14ac:dyDescent="0.2"/>
    <row r="17073" s="31" customFormat="1" x14ac:dyDescent="0.2"/>
    <row r="17074" s="31" customFormat="1" x14ac:dyDescent="0.2"/>
    <row r="17075" s="31" customFormat="1" x14ac:dyDescent="0.2"/>
    <row r="17076" s="31" customFormat="1" x14ac:dyDescent="0.2"/>
    <row r="17077" s="31" customFormat="1" x14ac:dyDescent="0.2"/>
    <row r="17078" s="31" customFormat="1" x14ac:dyDescent="0.2"/>
    <row r="17079" s="31" customFormat="1" x14ac:dyDescent="0.2"/>
    <row r="17080" s="31" customFormat="1" x14ac:dyDescent="0.2"/>
    <row r="17081" s="31" customFormat="1" x14ac:dyDescent="0.2"/>
    <row r="17082" s="31" customFormat="1" x14ac:dyDescent="0.2"/>
    <row r="17083" s="31" customFormat="1" x14ac:dyDescent="0.2"/>
    <row r="17084" s="31" customFormat="1" x14ac:dyDescent="0.2"/>
    <row r="17085" s="31" customFormat="1" x14ac:dyDescent="0.2"/>
    <row r="17086" s="31" customFormat="1" x14ac:dyDescent="0.2"/>
    <row r="17087" s="31" customFormat="1" x14ac:dyDescent="0.2"/>
    <row r="17088" s="31" customFormat="1" x14ac:dyDescent="0.2"/>
    <row r="17089" s="31" customFormat="1" x14ac:dyDescent="0.2"/>
    <row r="17090" s="31" customFormat="1" x14ac:dyDescent="0.2"/>
    <row r="17091" s="31" customFormat="1" x14ac:dyDescent="0.2"/>
    <row r="17092" s="31" customFormat="1" x14ac:dyDescent="0.2"/>
    <row r="17093" s="31" customFormat="1" x14ac:dyDescent="0.2"/>
    <row r="17094" s="31" customFormat="1" x14ac:dyDescent="0.2"/>
    <row r="17095" s="31" customFormat="1" x14ac:dyDescent="0.2"/>
    <row r="17096" s="31" customFormat="1" x14ac:dyDescent="0.2"/>
    <row r="17097" s="31" customFormat="1" x14ac:dyDescent="0.2"/>
    <row r="17098" s="31" customFormat="1" x14ac:dyDescent="0.2"/>
    <row r="17099" s="31" customFormat="1" x14ac:dyDescent="0.2"/>
    <row r="17100" s="31" customFormat="1" x14ac:dyDescent="0.2"/>
    <row r="17101" s="31" customFormat="1" x14ac:dyDescent="0.2"/>
    <row r="17102" s="31" customFormat="1" x14ac:dyDescent="0.2"/>
    <row r="17103" s="31" customFormat="1" x14ac:dyDescent="0.2"/>
    <row r="17104" s="31" customFormat="1" x14ac:dyDescent="0.2"/>
    <row r="17105" s="31" customFormat="1" x14ac:dyDescent="0.2"/>
    <row r="17106" s="31" customFormat="1" x14ac:dyDescent="0.2"/>
    <row r="17107" s="31" customFormat="1" x14ac:dyDescent="0.2"/>
    <row r="17108" s="31" customFormat="1" x14ac:dyDescent="0.2"/>
    <row r="17109" s="31" customFormat="1" x14ac:dyDescent="0.2"/>
    <row r="17110" s="31" customFormat="1" x14ac:dyDescent="0.2"/>
    <row r="17111" s="31" customFormat="1" x14ac:dyDescent="0.2"/>
    <row r="17112" s="31" customFormat="1" x14ac:dyDescent="0.2"/>
    <row r="17113" s="31" customFormat="1" x14ac:dyDescent="0.2"/>
    <row r="17114" s="31" customFormat="1" x14ac:dyDescent="0.2"/>
    <row r="17115" s="31" customFormat="1" x14ac:dyDescent="0.2"/>
    <row r="17116" s="31" customFormat="1" x14ac:dyDescent="0.2"/>
    <row r="17117" s="31" customFormat="1" x14ac:dyDescent="0.2"/>
    <row r="17118" s="31" customFormat="1" x14ac:dyDescent="0.2"/>
    <row r="17119" s="31" customFormat="1" x14ac:dyDescent="0.2"/>
    <row r="17120" s="31" customFormat="1" x14ac:dyDescent="0.2"/>
    <row r="17121" s="31" customFormat="1" x14ac:dyDescent="0.2"/>
    <row r="17122" s="31" customFormat="1" x14ac:dyDescent="0.2"/>
    <row r="17123" s="31" customFormat="1" x14ac:dyDescent="0.2"/>
    <row r="17124" s="31" customFormat="1" x14ac:dyDescent="0.2"/>
    <row r="17125" s="31" customFormat="1" x14ac:dyDescent="0.2"/>
    <row r="17126" s="31" customFormat="1" x14ac:dyDescent="0.2"/>
    <row r="17127" s="31" customFormat="1" x14ac:dyDescent="0.2"/>
    <row r="17128" s="31" customFormat="1" x14ac:dyDescent="0.2"/>
    <row r="17129" s="31" customFormat="1" x14ac:dyDescent="0.2"/>
    <row r="17130" s="31" customFormat="1" x14ac:dyDescent="0.2"/>
    <row r="17131" s="31" customFormat="1" x14ac:dyDescent="0.2"/>
    <row r="17132" s="31" customFormat="1" x14ac:dyDescent="0.2"/>
    <row r="17133" s="31" customFormat="1" x14ac:dyDescent="0.2"/>
    <row r="17134" s="31" customFormat="1" x14ac:dyDescent="0.2"/>
    <row r="17135" s="31" customFormat="1" x14ac:dyDescent="0.2"/>
    <row r="17136" s="31" customFormat="1" x14ac:dyDescent="0.2"/>
    <row r="17137" s="31" customFormat="1" x14ac:dyDescent="0.2"/>
    <row r="17138" s="31" customFormat="1" x14ac:dyDescent="0.2"/>
    <row r="17139" s="31" customFormat="1" x14ac:dyDescent="0.2"/>
    <row r="17140" s="31" customFormat="1" x14ac:dyDescent="0.2"/>
    <row r="17141" s="31" customFormat="1" x14ac:dyDescent="0.2"/>
    <row r="17142" s="31" customFormat="1" x14ac:dyDescent="0.2"/>
    <row r="17143" s="31" customFormat="1" x14ac:dyDescent="0.2"/>
    <row r="17144" s="31" customFormat="1" x14ac:dyDescent="0.2"/>
    <row r="17145" s="31" customFormat="1" x14ac:dyDescent="0.2"/>
    <row r="17146" s="31" customFormat="1" x14ac:dyDescent="0.2"/>
    <row r="17147" s="31" customFormat="1" x14ac:dyDescent="0.2"/>
    <row r="17148" s="31" customFormat="1" x14ac:dyDescent="0.2"/>
    <row r="17149" s="31" customFormat="1" x14ac:dyDescent="0.2"/>
    <row r="17150" s="31" customFormat="1" x14ac:dyDescent="0.2"/>
    <row r="17151" s="31" customFormat="1" x14ac:dyDescent="0.2"/>
    <row r="17152" s="31" customFormat="1" x14ac:dyDescent="0.2"/>
    <row r="17153" s="31" customFormat="1" x14ac:dyDescent="0.2"/>
    <row r="17154" s="31" customFormat="1" x14ac:dyDescent="0.2"/>
    <row r="17155" s="31" customFormat="1" x14ac:dyDescent="0.2"/>
    <row r="17156" s="31" customFormat="1" x14ac:dyDescent="0.2"/>
    <row r="17157" s="31" customFormat="1" x14ac:dyDescent="0.2"/>
    <row r="17158" s="31" customFormat="1" x14ac:dyDescent="0.2"/>
    <row r="17159" s="31" customFormat="1" x14ac:dyDescent="0.2"/>
    <row r="17160" s="31" customFormat="1" x14ac:dyDescent="0.2"/>
    <row r="17161" s="31" customFormat="1" x14ac:dyDescent="0.2"/>
    <row r="17162" s="31" customFormat="1" x14ac:dyDescent="0.2"/>
    <row r="17163" s="31" customFormat="1" x14ac:dyDescent="0.2"/>
    <row r="17164" s="31" customFormat="1" x14ac:dyDescent="0.2"/>
    <row r="17165" s="31" customFormat="1" x14ac:dyDescent="0.2"/>
    <row r="17166" s="31" customFormat="1" x14ac:dyDescent="0.2"/>
    <row r="17167" s="31" customFormat="1" x14ac:dyDescent="0.2"/>
    <row r="17168" s="31" customFormat="1" x14ac:dyDescent="0.2"/>
    <row r="17169" s="31" customFormat="1" x14ac:dyDescent="0.2"/>
    <row r="17170" s="31" customFormat="1" x14ac:dyDescent="0.2"/>
    <row r="17171" s="31" customFormat="1" x14ac:dyDescent="0.2"/>
    <row r="17172" s="31" customFormat="1" x14ac:dyDescent="0.2"/>
    <row r="17173" s="31" customFormat="1" x14ac:dyDescent="0.2"/>
    <row r="17174" s="31" customFormat="1" x14ac:dyDescent="0.2"/>
    <row r="17175" s="31" customFormat="1" x14ac:dyDescent="0.2"/>
    <row r="17176" s="31" customFormat="1" x14ac:dyDescent="0.2"/>
    <row r="17177" s="31" customFormat="1" x14ac:dyDescent="0.2"/>
    <row r="17178" s="31" customFormat="1" x14ac:dyDescent="0.2"/>
    <row r="17179" s="31" customFormat="1" x14ac:dyDescent="0.2"/>
    <row r="17180" s="31" customFormat="1" x14ac:dyDescent="0.2"/>
    <row r="17181" s="31" customFormat="1" x14ac:dyDescent="0.2"/>
    <row r="17182" s="31" customFormat="1" x14ac:dyDescent="0.2"/>
    <row r="17183" s="31" customFormat="1" x14ac:dyDescent="0.2"/>
    <row r="17184" s="31" customFormat="1" x14ac:dyDescent="0.2"/>
    <row r="17185" s="31" customFormat="1" x14ac:dyDescent="0.2"/>
    <row r="17186" s="31" customFormat="1" x14ac:dyDescent="0.2"/>
    <row r="17187" s="31" customFormat="1" x14ac:dyDescent="0.2"/>
    <row r="17188" s="31" customFormat="1" x14ac:dyDescent="0.2"/>
    <row r="17189" s="31" customFormat="1" x14ac:dyDescent="0.2"/>
    <row r="17190" s="31" customFormat="1" x14ac:dyDescent="0.2"/>
    <row r="17191" s="31" customFormat="1" x14ac:dyDescent="0.2"/>
    <row r="17192" s="31" customFormat="1" x14ac:dyDescent="0.2"/>
    <row r="17193" s="31" customFormat="1" x14ac:dyDescent="0.2"/>
    <row r="17194" s="31" customFormat="1" x14ac:dyDescent="0.2"/>
    <row r="17195" s="31" customFormat="1" x14ac:dyDescent="0.2"/>
    <row r="17196" s="31" customFormat="1" x14ac:dyDescent="0.2"/>
    <row r="17197" s="31" customFormat="1" x14ac:dyDescent="0.2"/>
    <row r="17198" s="31" customFormat="1" x14ac:dyDescent="0.2"/>
    <row r="17199" s="31" customFormat="1" x14ac:dyDescent="0.2"/>
    <row r="17200" s="31" customFormat="1" x14ac:dyDescent="0.2"/>
    <row r="17201" s="31" customFormat="1" x14ac:dyDescent="0.2"/>
    <row r="17202" s="31" customFormat="1" x14ac:dyDescent="0.2"/>
    <row r="17203" s="31" customFormat="1" x14ac:dyDescent="0.2"/>
    <row r="17204" s="31" customFormat="1" x14ac:dyDescent="0.2"/>
    <row r="17205" s="31" customFormat="1" x14ac:dyDescent="0.2"/>
    <row r="17206" s="31" customFormat="1" x14ac:dyDescent="0.2"/>
    <row r="17207" s="31" customFormat="1" x14ac:dyDescent="0.2"/>
    <row r="17208" s="31" customFormat="1" x14ac:dyDescent="0.2"/>
    <row r="17209" s="31" customFormat="1" x14ac:dyDescent="0.2"/>
    <row r="17210" s="31" customFormat="1" x14ac:dyDescent="0.2"/>
    <row r="17211" s="31" customFormat="1" x14ac:dyDescent="0.2"/>
    <row r="17212" s="31" customFormat="1" x14ac:dyDescent="0.2"/>
    <row r="17213" s="31" customFormat="1" x14ac:dyDescent="0.2"/>
    <row r="17214" s="31" customFormat="1" x14ac:dyDescent="0.2"/>
    <row r="17215" s="31" customFormat="1" x14ac:dyDescent="0.2"/>
    <row r="17216" s="31" customFormat="1" x14ac:dyDescent="0.2"/>
    <row r="17217" s="31" customFormat="1" x14ac:dyDescent="0.2"/>
    <row r="17218" s="31" customFormat="1" x14ac:dyDescent="0.2"/>
    <row r="17219" s="31" customFormat="1" x14ac:dyDescent="0.2"/>
    <row r="17220" s="31" customFormat="1" x14ac:dyDescent="0.2"/>
    <row r="17221" s="31" customFormat="1" x14ac:dyDescent="0.2"/>
    <row r="17222" s="31" customFormat="1" x14ac:dyDescent="0.2"/>
    <row r="17223" s="31" customFormat="1" x14ac:dyDescent="0.2"/>
    <row r="17224" s="31" customFormat="1" x14ac:dyDescent="0.2"/>
    <row r="17225" s="31" customFormat="1" x14ac:dyDescent="0.2"/>
    <row r="17226" s="31" customFormat="1" x14ac:dyDescent="0.2"/>
    <row r="17227" s="31" customFormat="1" x14ac:dyDescent="0.2"/>
    <row r="17228" s="31" customFormat="1" x14ac:dyDescent="0.2"/>
    <row r="17229" s="31" customFormat="1" x14ac:dyDescent="0.2"/>
    <row r="17230" s="31" customFormat="1" x14ac:dyDescent="0.2"/>
    <row r="17231" s="31" customFormat="1" x14ac:dyDescent="0.2"/>
    <row r="17232" s="31" customFormat="1" x14ac:dyDescent="0.2"/>
    <row r="17233" s="31" customFormat="1" x14ac:dyDescent="0.2"/>
    <row r="17234" s="31" customFormat="1" x14ac:dyDescent="0.2"/>
    <row r="17235" s="31" customFormat="1" x14ac:dyDescent="0.2"/>
    <row r="17236" s="31" customFormat="1" x14ac:dyDescent="0.2"/>
    <row r="17237" s="31" customFormat="1" x14ac:dyDescent="0.2"/>
    <row r="17238" s="31" customFormat="1" x14ac:dyDescent="0.2"/>
    <row r="17239" s="31" customFormat="1" x14ac:dyDescent="0.2"/>
    <row r="17240" s="31" customFormat="1" x14ac:dyDescent="0.2"/>
    <row r="17241" s="31" customFormat="1" x14ac:dyDescent="0.2"/>
    <row r="17242" s="31" customFormat="1" x14ac:dyDescent="0.2"/>
    <row r="17243" s="31" customFormat="1" x14ac:dyDescent="0.2"/>
    <row r="17244" s="31" customFormat="1" x14ac:dyDescent="0.2"/>
    <row r="17245" s="31" customFormat="1" x14ac:dyDescent="0.2"/>
    <row r="17246" s="31" customFormat="1" x14ac:dyDescent="0.2"/>
    <row r="17247" s="31" customFormat="1" x14ac:dyDescent="0.2"/>
    <row r="17248" s="31" customFormat="1" x14ac:dyDescent="0.2"/>
    <row r="17249" s="31" customFormat="1" x14ac:dyDescent="0.2"/>
    <row r="17250" s="31" customFormat="1" x14ac:dyDescent="0.2"/>
    <row r="17251" s="31" customFormat="1" x14ac:dyDescent="0.2"/>
    <row r="17252" s="31" customFormat="1" x14ac:dyDescent="0.2"/>
    <row r="17253" s="31" customFormat="1" x14ac:dyDescent="0.2"/>
    <row r="17254" s="31" customFormat="1" x14ac:dyDescent="0.2"/>
    <row r="17255" s="31" customFormat="1" x14ac:dyDescent="0.2"/>
    <row r="17256" s="31" customFormat="1" x14ac:dyDescent="0.2"/>
    <row r="17257" s="31" customFormat="1" x14ac:dyDescent="0.2"/>
    <row r="17258" s="31" customFormat="1" x14ac:dyDescent="0.2"/>
    <row r="17259" s="31" customFormat="1" x14ac:dyDescent="0.2"/>
    <row r="17260" s="31" customFormat="1" x14ac:dyDescent="0.2"/>
    <row r="17261" s="31" customFormat="1" x14ac:dyDescent="0.2"/>
    <row r="17262" s="31" customFormat="1" x14ac:dyDescent="0.2"/>
    <row r="17263" s="31" customFormat="1" x14ac:dyDescent="0.2"/>
    <row r="17264" s="31" customFormat="1" x14ac:dyDescent="0.2"/>
    <row r="17265" s="31" customFormat="1" x14ac:dyDescent="0.2"/>
    <row r="17266" s="31" customFormat="1" x14ac:dyDescent="0.2"/>
    <row r="17267" s="31" customFormat="1" x14ac:dyDescent="0.2"/>
    <row r="17268" s="31" customFormat="1" x14ac:dyDescent="0.2"/>
    <row r="17269" s="31" customFormat="1" x14ac:dyDescent="0.2"/>
    <row r="17270" s="31" customFormat="1" x14ac:dyDescent="0.2"/>
    <row r="17271" s="31" customFormat="1" x14ac:dyDescent="0.2"/>
    <row r="17272" s="31" customFormat="1" x14ac:dyDescent="0.2"/>
    <row r="17273" s="31" customFormat="1" x14ac:dyDescent="0.2"/>
    <row r="17274" s="31" customFormat="1" x14ac:dyDescent="0.2"/>
    <row r="17275" s="31" customFormat="1" x14ac:dyDescent="0.2"/>
    <row r="17276" s="31" customFormat="1" x14ac:dyDescent="0.2"/>
    <row r="17277" s="31" customFormat="1" x14ac:dyDescent="0.2"/>
    <row r="17278" s="31" customFormat="1" x14ac:dyDescent="0.2"/>
    <row r="17279" s="31" customFormat="1" x14ac:dyDescent="0.2"/>
    <row r="17280" s="31" customFormat="1" x14ac:dyDescent="0.2"/>
    <row r="17281" s="31" customFormat="1" x14ac:dyDescent="0.2"/>
    <row r="17282" s="31" customFormat="1" x14ac:dyDescent="0.2"/>
    <row r="17283" s="31" customFormat="1" x14ac:dyDescent="0.2"/>
    <row r="17284" s="31" customFormat="1" x14ac:dyDescent="0.2"/>
    <row r="17285" s="31" customFormat="1" x14ac:dyDescent="0.2"/>
    <row r="17286" s="31" customFormat="1" x14ac:dyDescent="0.2"/>
    <row r="17287" s="31" customFormat="1" x14ac:dyDescent="0.2"/>
    <row r="17288" s="31" customFormat="1" x14ac:dyDescent="0.2"/>
    <row r="17289" s="31" customFormat="1" x14ac:dyDescent="0.2"/>
    <row r="17290" s="31" customFormat="1" x14ac:dyDescent="0.2"/>
    <row r="17291" s="31" customFormat="1" x14ac:dyDescent="0.2"/>
    <row r="17292" s="31" customFormat="1" x14ac:dyDescent="0.2"/>
    <row r="17293" s="31" customFormat="1" x14ac:dyDescent="0.2"/>
    <row r="17294" s="31" customFormat="1" x14ac:dyDescent="0.2"/>
    <row r="17295" s="31" customFormat="1" x14ac:dyDescent="0.2"/>
    <row r="17296" s="31" customFormat="1" x14ac:dyDescent="0.2"/>
    <row r="17297" s="31" customFormat="1" x14ac:dyDescent="0.2"/>
    <row r="17298" s="31" customFormat="1" x14ac:dyDescent="0.2"/>
    <row r="17299" s="31" customFormat="1" x14ac:dyDescent="0.2"/>
    <row r="17300" s="31" customFormat="1" x14ac:dyDescent="0.2"/>
    <row r="17301" s="31" customFormat="1" x14ac:dyDescent="0.2"/>
    <row r="17302" s="31" customFormat="1" x14ac:dyDescent="0.2"/>
    <row r="17303" s="31" customFormat="1" x14ac:dyDescent="0.2"/>
    <row r="17304" s="31" customFormat="1" x14ac:dyDescent="0.2"/>
    <row r="17305" s="31" customFormat="1" x14ac:dyDescent="0.2"/>
    <row r="17306" s="31" customFormat="1" x14ac:dyDescent="0.2"/>
    <row r="17307" s="31" customFormat="1" x14ac:dyDescent="0.2"/>
    <row r="17308" s="31" customFormat="1" x14ac:dyDescent="0.2"/>
    <row r="17309" s="31" customFormat="1" x14ac:dyDescent="0.2"/>
    <row r="17310" s="31" customFormat="1" x14ac:dyDescent="0.2"/>
    <row r="17311" s="31" customFormat="1" x14ac:dyDescent="0.2"/>
    <row r="17312" s="31" customFormat="1" x14ac:dyDescent="0.2"/>
    <row r="17313" s="31" customFormat="1" x14ac:dyDescent="0.2"/>
    <row r="17314" s="31" customFormat="1" x14ac:dyDescent="0.2"/>
    <row r="17315" s="31" customFormat="1" x14ac:dyDescent="0.2"/>
    <row r="17316" s="31" customFormat="1" x14ac:dyDescent="0.2"/>
    <row r="17317" s="31" customFormat="1" x14ac:dyDescent="0.2"/>
    <row r="17318" s="31" customFormat="1" x14ac:dyDescent="0.2"/>
    <row r="17319" s="31" customFormat="1" x14ac:dyDescent="0.2"/>
    <row r="17320" s="31" customFormat="1" x14ac:dyDescent="0.2"/>
    <row r="17321" s="31" customFormat="1" x14ac:dyDescent="0.2"/>
    <row r="17322" s="31" customFormat="1" x14ac:dyDescent="0.2"/>
    <row r="17323" s="31" customFormat="1" x14ac:dyDescent="0.2"/>
    <row r="17324" s="31" customFormat="1" x14ac:dyDescent="0.2"/>
    <row r="17325" s="31" customFormat="1" x14ac:dyDescent="0.2"/>
    <row r="17326" s="31" customFormat="1" x14ac:dyDescent="0.2"/>
    <row r="17327" s="31" customFormat="1" x14ac:dyDescent="0.2"/>
    <row r="17328" s="31" customFormat="1" x14ac:dyDescent="0.2"/>
    <row r="17329" s="31" customFormat="1" x14ac:dyDescent="0.2"/>
    <row r="17330" s="31" customFormat="1" x14ac:dyDescent="0.2"/>
    <row r="17331" s="31" customFormat="1" x14ac:dyDescent="0.2"/>
    <row r="17332" s="31" customFormat="1" x14ac:dyDescent="0.2"/>
    <row r="17333" s="31" customFormat="1" x14ac:dyDescent="0.2"/>
    <row r="17334" s="31" customFormat="1" x14ac:dyDescent="0.2"/>
    <row r="17335" s="31" customFormat="1" x14ac:dyDescent="0.2"/>
    <row r="17336" s="31" customFormat="1" x14ac:dyDescent="0.2"/>
    <row r="17337" s="31" customFormat="1" x14ac:dyDescent="0.2"/>
    <row r="17338" s="31" customFormat="1" x14ac:dyDescent="0.2"/>
    <row r="17339" s="31" customFormat="1" x14ac:dyDescent="0.2"/>
    <row r="17340" s="31" customFormat="1" x14ac:dyDescent="0.2"/>
    <row r="17341" s="31" customFormat="1" x14ac:dyDescent="0.2"/>
    <row r="17342" s="31" customFormat="1" x14ac:dyDescent="0.2"/>
    <row r="17343" s="31" customFormat="1" x14ac:dyDescent="0.2"/>
    <row r="17344" s="31" customFormat="1" x14ac:dyDescent="0.2"/>
    <row r="17345" s="31" customFormat="1" x14ac:dyDescent="0.2"/>
    <row r="17346" s="31" customFormat="1" x14ac:dyDescent="0.2"/>
    <row r="17347" s="31" customFormat="1" x14ac:dyDescent="0.2"/>
    <row r="17348" s="31" customFormat="1" x14ac:dyDescent="0.2"/>
    <row r="17349" s="31" customFormat="1" x14ac:dyDescent="0.2"/>
    <row r="17350" s="31" customFormat="1" x14ac:dyDescent="0.2"/>
    <row r="17351" s="31" customFormat="1" x14ac:dyDescent="0.2"/>
    <row r="17352" s="31" customFormat="1" x14ac:dyDescent="0.2"/>
    <row r="17353" s="31" customFormat="1" x14ac:dyDescent="0.2"/>
    <row r="17354" s="31" customFormat="1" x14ac:dyDescent="0.2"/>
    <row r="17355" s="31" customFormat="1" x14ac:dyDescent="0.2"/>
    <row r="17356" s="31" customFormat="1" x14ac:dyDescent="0.2"/>
    <row r="17357" s="31" customFormat="1" x14ac:dyDescent="0.2"/>
    <row r="17358" s="31" customFormat="1" x14ac:dyDescent="0.2"/>
    <row r="17359" s="31" customFormat="1" x14ac:dyDescent="0.2"/>
    <row r="17360" s="31" customFormat="1" x14ac:dyDescent="0.2"/>
    <row r="17361" s="31" customFormat="1" x14ac:dyDescent="0.2"/>
    <row r="17362" s="31" customFormat="1" x14ac:dyDescent="0.2"/>
    <row r="17363" s="31" customFormat="1" x14ac:dyDescent="0.2"/>
    <row r="17364" s="31" customFormat="1" x14ac:dyDescent="0.2"/>
    <row r="17365" s="31" customFormat="1" x14ac:dyDescent="0.2"/>
    <row r="17366" s="31" customFormat="1" x14ac:dyDescent="0.2"/>
    <row r="17367" s="31" customFormat="1" x14ac:dyDescent="0.2"/>
    <row r="17368" s="31" customFormat="1" x14ac:dyDescent="0.2"/>
    <row r="17369" s="31" customFormat="1" x14ac:dyDescent="0.2"/>
    <row r="17370" s="31" customFormat="1" x14ac:dyDescent="0.2"/>
    <row r="17371" s="31" customFormat="1" x14ac:dyDescent="0.2"/>
    <row r="17372" s="31" customFormat="1" x14ac:dyDescent="0.2"/>
    <row r="17373" s="31" customFormat="1" x14ac:dyDescent="0.2"/>
    <row r="17374" s="31" customFormat="1" x14ac:dyDescent="0.2"/>
    <row r="17375" s="31" customFormat="1" x14ac:dyDescent="0.2"/>
    <row r="17376" s="31" customFormat="1" x14ac:dyDescent="0.2"/>
    <row r="17377" s="31" customFormat="1" x14ac:dyDescent="0.2"/>
    <row r="17378" s="31" customFormat="1" x14ac:dyDescent="0.2"/>
    <row r="17379" s="31" customFormat="1" x14ac:dyDescent="0.2"/>
    <row r="17380" s="31" customFormat="1" x14ac:dyDescent="0.2"/>
    <row r="17381" s="31" customFormat="1" x14ac:dyDescent="0.2"/>
    <row r="17382" s="31" customFormat="1" x14ac:dyDescent="0.2"/>
    <row r="17383" s="31" customFormat="1" x14ac:dyDescent="0.2"/>
    <row r="17384" s="31" customFormat="1" x14ac:dyDescent="0.2"/>
    <row r="17385" s="31" customFormat="1" x14ac:dyDescent="0.2"/>
    <row r="17386" s="31" customFormat="1" x14ac:dyDescent="0.2"/>
    <row r="17387" s="31" customFormat="1" x14ac:dyDescent="0.2"/>
    <row r="17388" s="31" customFormat="1" x14ac:dyDescent="0.2"/>
    <row r="17389" s="31" customFormat="1" x14ac:dyDescent="0.2"/>
    <row r="17390" s="31" customFormat="1" x14ac:dyDescent="0.2"/>
    <row r="17391" s="31" customFormat="1" x14ac:dyDescent="0.2"/>
    <row r="17392" s="31" customFormat="1" x14ac:dyDescent="0.2"/>
    <row r="17393" s="31" customFormat="1" x14ac:dyDescent="0.2"/>
    <row r="17394" s="31" customFormat="1" x14ac:dyDescent="0.2"/>
    <row r="17395" s="31" customFormat="1" x14ac:dyDescent="0.2"/>
    <row r="17396" s="31" customFormat="1" x14ac:dyDescent="0.2"/>
    <row r="17397" s="31" customFormat="1" x14ac:dyDescent="0.2"/>
    <row r="17398" s="31" customFormat="1" x14ac:dyDescent="0.2"/>
    <row r="17399" s="31" customFormat="1" x14ac:dyDescent="0.2"/>
    <row r="17400" s="31" customFormat="1" x14ac:dyDescent="0.2"/>
    <row r="17401" s="31" customFormat="1" x14ac:dyDescent="0.2"/>
    <row r="17402" s="31" customFormat="1" x14ac:dyDescent="0.2"/>
    <row r="17403" s="31" customFormat="1" x14ac:dyDescent="0.2"/>
    <row r="17404" s="31" customFormat="1" x14ac:dyDescent="0.2"/>
    <row r="17405" s="31" customFormat="1" x14ac:dyDescent="0.2"/>
    <row r="17406" s="31" customFormat="1" x14ac:dyDescent="0.2"/>
    <row r="17407" s="31" customFormat="1" x14ac:dyDescent="0.2"/>
    <row r="17408" s="31" customFormat="1" x14ac:dyDescent="0.2"/>
    <row r="17409" s="31" customFormat="1" x14ac:dyDescent="0.2"/>
    <row r="17410" s="31" customFormat="1" x14ac:dyDescent="0.2"/>
    <row r="17411" s="31" customFormat="1" x14ac:dyDescent="0.2"/>
    <row r="17412" s="31" customFormat="1" x14ac:dyDescent="0.2"/>
    <row r="17413" s="31" customFormat="1" x14ac:dyDescent="0.2"/>
    <row r="17414" s="31" customFormat="1" x14ac:dyDescent="0.2"/>
    <row r="17415" s="31" customFormat="1" x14ac:dyDescent="0.2"/>
    <row r="17416" s="31" customFormat="1" x14ac:dyDescent="0.2"/>
    <row r="17417" s="31" customFormat="1" x14ac:dyDescent="0.2"/>
    <row r="17418" s="31" customFormat="1" x14ac:dyDescent="0.2"/>
    <row r="17419" s="31" customFormat="1" x14ac:dyDescent="0.2"/>
    <row r="17420" s="31" customFormat="1" x14ac:dyDescent="0.2"/>
    <row r="17421" s="31" customFormat="1" x14ac:dyDescent="0.2"/>
    <row r="17422" s="31" customFormat="1" x14ac:dyDescent="0.2"/>
    <row r="17423" s="31" customFormat="1" x14ac:dyDescent="0.2"/>
    <row r="17424" s="31" customFormat="1" x14ac:dyDescent="0.2"/>
    <row r="17425" s="31" customFormat="1" x14ac:dyDescent="0.2"/>
    <row r="17426" s="31" customFormat="1" x14ac:dyDescent="0.2"/>
    <row r="17427" s="31" customFormat="1" x14ac:dyDescent="0.2"/>
    <row r="17428" s="31" customFormat="1" x14ac:dyDescent="0.2"/>
    <row r="17429" s="31" customFormat="1" x14ac:dyDescent="0.2"/>
    <row r="17430" s="31" customFormat="1" x14ac:dyDescent="0.2"/>
    <row r="17431" s="31" customFormat="1" x14ac:dyDescent="0.2"/>
    <row r="17432" s="31" customFormat="1" x14ac:dyDescent="0.2"/>
    <row r="17433" s="31" customFormat="1" x14ac:dyDescent="0.2"/>
    <row r="17434" s="31" customFormat="1" x14ac:dyDescent="0.2"/>
    <row r="17435" s="31" customFormat="1" x14ac:dyDescent="0.2"/>
    <row r="17436" s="31" customFormat="1" x14ac:dyDescent="0.2"/>
    <row r="17437" s="31" customFormat="1" x14ac:dyDescent="0.2"/>
    <row r="17438" s="31" customFormat="1" x14ac:dyDescent="0.2"/>
    <row r="17439" s="31" customFormat="1" x14ac:dyDescent="0.2"/>
    <row r="17440" s="31" customFormat="1" x14ac:dyDescent="0.2"/>
    <row r="17441" s="31" customFormat="1" x14ac:dyDescent="0.2"/>
    <row r="17442" s="31" customFormat="1" x14ac:dyDescent="0.2"/>
    <row r="17443" s="31" customFormat="1" x14ac:dyDescent="0.2"/>
    <row r="17444" s="31" customFormat="1" x14ac:dyDescent="0.2"/>
    <row r="17445" s="31" customFormat="1" x14ac:dyDescent="0.2"/>
    <row r="17446" s="31" customFormat="1" x14ac:dyDescent="0.2"/>
    <row r="17447" s="31" customFormat="1" x14ac:dyDescent="0.2"/>
    <row r="17448" s="31" customFormat="1" x14ac:dyDescent="0.2"/>
    <row r="17449" s="31" customFormat="1" x14ac:dyDescent="0.2"/>
    <row r="17450" s="31" customFormat="1" x14ac:dyDescent="0.2"/>
    <row r="17451" s="31" customFormat="1" x14ac:dyDescent="0.2"/>
    <row r="17452" s="31" customFormat="1" x14ac:dyDescent="0.2"/>
    <row r="17453" s="31" customFormat="1" x14ac:dyDescent="0.2"/>
    <row r="17454" s="31" customFormat="1" x14ac:dyDescent="0.2"/>
    <row r="17455" s="31" customFormat="1" x14ac:dyDescent="0.2"/>
    <row r="17456" s="31" customFormat="1" x14ac:dyDescent="0.2"/>
    <row r="17457" s="31" customFormat="1" x14ac:dyDescent="0.2"/>
    <row r="17458" s="31" customFormat="1" x14ac:dyDescent="0.2"/>
    <row r="17459" s="31" customFormat="1" x14ac:dyDescent="0.2"/>
    <row r="17460" s="31" customFormat="1" x14ac:dyDescent="0.2"/>
    <row r="17461" s="31" customFormat="1" x14ac:dyDescent="0.2"/>
    <row r="17462" s="31" customFormat="1" x14ac:dyDescent="0.2"/>
    <row r="17463" s="31" customFormat="1" x14ac:dyDescent="0.2"/>
    <row r="17464" s="31" customFormat="1" x14ac:dyDescent="0.2"/>
    <row r="17465" s="31" customFormat="1" x14ac:dyDescent="0.2"/>
    <row r="17466" s="31" customFormat="1" x14ac:dyDescent="0.2"/>
    <row r="17467" s="31" customFormat="1" x14ac:dyDescent="0.2"/>
    <row r="17468" s="31" customFormat="1" x14ac:dyDescent="0.2"/>
    <row r="17469" s="31" customFormat="1" x14ac:dyDescent="0.2"/>
    <row r="17470" s="31" customFormat="1" x14ac:dyDescent="0.2"/>
    <row r="17471" s="31" customFormat="1" x14ac:dyDescent="0.2"/>
    <row r="17472" s="31" customFormat="1" x14ac:dyDescent="0.2"/>
    <row r="17473" s="31" customFormat="1" x14ac:dyDescent="0.2"/>
    <row r="17474" s="31" customFormat="1" x14ac:dyDescent="0.2"/>
    <row r="17475" s="31" customFormat="1" x14ac:dyDescent="0.2"/>
    <row r="17476" s="31" customFormat="1" x14ac:dyDescent="0.2"/>
    <row r="17477" s="31" customFormat="1" x14ac:dyDescent="0.2"/>
    <row r="17478" s="31" customFormat="1" x14ac:dyDescent="0.2"/>
    <row r="17479" s="31" customFormat="1" x14ac:dyDescent="0.2"/>
    <row r="17480" s="31" customFormat="1" x14ac:dyDescent="0.2"/>
    <row r="17481" s="31" customFormat="1" x14ac:dyDescent="0.2"/>
    <row r="17482" s="31" customFormat="1" x14ac:dyDescent="0.2"/>
    <row r="17483" s="31" customFormat="1" x14ac:dyDescent="0.2"/>
    <row r="17484" s="31" customFormat="1" x14ac:dyDescent="0.2"/>
    <row r="17485" s="31" customFormat="1" x14ac:dyDescent="0.2"/>
    <row r="17486" s="31" customFormat="1" x14ac:dyDescent="0.2"/>
    <row r="17487" s="31" customFormat="1" x14ac:dyDescent="0.2"/>
    <row r="17488" s="31" customFormat="1" x14ac:dyDescent="0.2"/>
    <row r="17489" s="31" customFormat="1" x14ac:dyDescent="0.2"/>
    <row r="17490" s="31" customFormat="1" x14ac:dyDescent="0.2"/>
    <row r="17491" s="31" customFormat="1" x14ac:dyDescent="0.2"/>
    <row r="17492" s="31" customFormat="1" x14ac:dyDescent="0.2"/>
    <row r="17493" s="31" customFormat="1" x14ac:dyDescent="0.2"/>
    <row r="17494" s="31" customFormat="1" x14ac:dyDescent="0.2"/>
    <row r="17495" s="31" customFormat="1" x14ac:dyDescent="0.2"/>
    <row r="17496" s="31" customFormat="1" x14ac:dyDescent="0.2"/>
    <row r="17497" s="31" customFormat="1" x14ac:dyDescent="0.2"/>
    <row r="17498" s="31" customFormat="1" x14ac:dyDescent="0.2"/>
    <row r="17499" s="31" customFormat="1" x14ac:dyDescent="0.2"/>
    <row r="17500" s="31" customFormat="1" x14ac:dyDescent="0.2"/>
    <row r="17501" s="31" customFormat="1" x14ac:dyDescent="0.2"/>
    <row r="17502" s="31" customFormat="1" x14ac:dyDescent="0.2"/>
    <row r="17503" s="31" customFormat="1" x14ac:dyDescent="0.2"/>
    <row r="17504" s="31" customFormat="1" x14ac:dyDescent="0.2"/>
    <row r="17505" s="31" customFormat="1" x14ac:dyDescent="0.2"/>
    <row r="17506" s="31" customFormat="1" x14ac:dyDescent="0.2"/>
    <row r="17507" s="31" customFormat="1" x14ac:dyDescent="0.2"/>
    <row r="17508" s="31" customFormat="1" x14ac:dyDescent="0.2"/>
    <row r="17509" s="31" customFormat="1" x14ac:dyDescent="0.2"/>
    <row r="17510" s="31" customFormat="1" x14ac:dyDescent="0.2"/>
    <row r="17511" s="31" customFormat="1" x14ac:dyDescent="0.2"/>
    <row r="17512" s="31" customFormat="1" x14ac:dyDescent="0.2"/>
    <row r="17513" s="31" customFormat="1" x14ac:dyDescent="0.2"/>
    <row r="17514" s="31" customFormat="1" x14ac:dyDescent="0.2"/>
    <row r="17515" s="31" customFormat="1" x14ac:dyDescent="0.2"/>
    <row r="17516" s="31" customFormat="1" x14ac:dyDescent="0.2"/>
    <row r="17517" s="31" customFormat="1" x14ac:dyDescent="0.2"/>
    <row r="17518" s="31" customFormat="1" x14ac:dyDescent="0.2"/>
    <row r="17519" s="31" customFormat="1" x14ac:dyDescent="0.2"/>
    <row r="17520" s="31" customFormat="1" x14ac:dyDescent="0.2"/>
    <row r="17521" s="31" customFormat="1" x14ac:dyDescent="0.2"/>
    <row r="17522" s="31" customFormat="1" x14ac:dyDescent="0.2"/>
    <row r="17523" s="31" customFormat="1" x14ac:dyDescent="0.2"/>
    <row r="17524" s="31" customFormat="1" x14ac:dyDescent="0.2"/>
    <row r="17525" s="31" customFormat="1" x14ac:dyDescent="0.2"/>
    <row r="17526" s="31" customFormat="1" x14ac:dyDescent="0.2"/>
    <row r="17527" s="31" customFormat="1" x14ac:dyDescent="0.2"/>
    <row r="17528" s="31" customFormat="1" x14ac:dyDescent="0.2"/>
    <row r="17529" s="31" customFormat="1" x14ac:dyDescent="0.2"/>
    <row r="17530" s="31" customFormat="1" x14ac:dyDescent="0.2"/>
    <row r="17531" s="31" customFormat="1" x14ac:dyDescent="0.2"/>
    <row r="17532" s="31" customFormat="1" x14ac:dyDescent="0.2"/>
    <row r="17533" s="31" customFormat="1" x14ac:dyDescent="0.2"/>
    <row r="17534" s="31" customFormat="1" x14ac:dyDescent="0.2"/>
    <row r="17535" s="31" customFormat="1" x14ac:dyDescent="0.2"/>
    <row r="17536" s="31" customFormat="1" x14ac:dyDescent="0.2"/>
    <row r="17537" s="31" customFormat="1" x14ac:dyDescent="0.2"/>
    <row r="17538" s="31" customFormat="1" x14ac:dyDescent="0.2"/>
    <row r="17539" s="31" customFormat="1" x14ac:dyDescent="0.2"/>
    <row r="17540" s="31" customFormat="1" x14ac:dyDescent="0.2"/>
    <row r="17541" s="31" customFormat="1" x14ac:dyDescent="0.2"/>
    <row r="17542" s="31" customFormat="1" x14ac:dyDescent="0.2"/>
    <row r="17543" s="31" customFormat="1" x14ac:dyDescent="0.2"/>
    <row r="17544" s="31" customFormat="1" x14ac:dyDescent="0.2"/>
    <row r="17545" s="31" customFormat="1" x14ac:dyDescent="0.2"/>
    <row r="17546" s="31" customFormat="1" x14ac:dyDescent="0.2"/>
    <row r="17547" s="31" customFormat="1" x14ac:dyDescent="0.2"/>
    <row r="17548" s="31" customFormat="1" x14ac:dyDescent="0.2"/>
    <row r="17549" s="31" customFormat="1" x14ac:dyDescent="0.2"/>
    <row r="17550" s="31" customFormat="1" x14ac:dyDescent="0.2"/>
    <row r="17551" s="31" customFormat="1" x14ac:dyDescent="0.2"/>
    <row r="17552" s="31" customFormat="1" x14ac:dyDescent="0.2"/>
    <row r="17553" s="31" customFormat="1" x14ac:dyDescent="0.2"/>
    <row r="17554" s="31" customFormat="1" x14ac:dyDescent="0.2"/>
    <row r="17555" s="31" customFormat="1" x14ac:dyDescent="0.2"/>
    <row r="17556" s="31" customFormat="1" x14ac:dyDescent="0.2"/>
    <row r="17557" s="31" customFormat="1" x14ac:dyDescent="0.2"/>
    <row r="17558" s="31" customFormat="1" x14ac:dyDescent="0.2"/>
    <row r="17559" s="31" customFormat="1" x14ac:dyDescent="0.2"/>
    <row r="17560" s="31" customFormat="1" x14ac:dyDescent="0.2"/>
    <row r="17561" s="31" customFormat="1" x14ac:dyDescent="0.2"/>
    <row r="17562" s="31" customFormat="1" x14ac:dyDescent="0.2"/>
    <row r="17563" s="31" customFormat="1" x14ac:dyDescent="0.2"/>
    <row r="17564" s="31" customFormat="1" x14ac:dyDescent="0.2"/>
    <row r="17565" s="31" customFormat="1" x14ac:dyDescent="0.2"/>
    <row r="17566" s="31" customFormat="1" x14ac:dyDescent="0.2"/>
    <row r="17567" s="31" customFormat="1" x14ac:dyDescent="0.2"/>
    <row r="17568" s="31" customFormat="1" x14ac:dyDescent="0.2"/>
    <row r="17569" s="31" customFormat="1" x14ac:dyDescent="0.2"/>
    <row r="17570" s="31" customFormat="1" x14ac:dyDescent="0.2"/>
    <row r="17571" s="31" customFormat="1" x14ac:dyDescent="0.2"/>
    <row r="17572" s="31" customFormat="1" x14ac:dyDescent="0.2"/>
    <row r="17573" s="31" customFormat="1" x14ac:dyDescent="0.2"/>
    <row r="17574" s="31" customFormat="1" x14ac:dyDescent="0.2"/>
    <row r="17575" s="31" customFormat="1" x14ac:dyDescent="0.2"/>
    <row r="17576" s="31" customFormat="1" x14ac:dyDescent="0.2"/>
    <row r="17577" s="31" customFormat="1" x14ac:dyDescent="0.2"/>
    <row r="17578" s="31" customFormat="1" x14ac:dyDescent="0.2"/>
    <row r="17579" s="31" customFormat="1" x14ac:dyDescent="0.2"/>
    <row r="17580" s="31" customFormat="1" x14ac:dyDescent="0.2"/>
    <row r="17581" s="31" customFormat="1" x14ac:dyDescent="0.2"/>
    <row r="17582" s="31" customFormat="1" x14ac:dyDescent="0.2"/>
    <row r="17583" s="31" customFormat="1" x14ac:dyDescent="0.2"/>
    <row r="17584" s="31" customFormat="1" x14ac:dyDescent="0.2"/>
    <row r="17585" s="31" customFormat="1" x14ac:dyDescent="0.2"/>
    <row r="17586" s="31" customFormat="1" x14ac:dyDescent="0.2"/>
    <row r="17587" s="31" customFormat="1" x14ac:dyDescent="0.2"/>
    <row r="17588" s="31" customFormat="1" x14ac:dyDescent="0.2"/>
    <row r="17589" s="31" customFormat="1" x14ac:dyDescent="0.2"/>
    <row r="17590" s="31" customFormat="1" x14ac:dyDescent="0.2"/>
    <row r="17591" s="31" customFormat="1" x14ac:dyDescent="0.2"/>
    <row r="17592" s="31" customFormat="1" x14ac:dyDescent="0.2"/>
    <row r="17593" s="31" customFormat="1" x14ac:dyDescent="0.2"/>
    <row r="17594" s="31" customFormat="1" x14ac:dyDescent="0.2"/>
    <row r="17595" s="31" customFormat="1" x14ac:dyDescent="0.2"/>
    <row r="17596" s="31" customFormat="1" x14ac:dyDescent="0.2"/>
    <row r="17597" s="31" customFormat="1" x14ac:dyDescent="0.2"/>
    <row r="17598" s="31" customFormat="1" x14ac:dyDescent="0.2"/>
    <row r="17599" s="31" customFormat="1" x14ac:dyDescent="0.2"/>
    <row r="17600" s="31" customFormat="1" x14ac:dyDescent="0.2"/>
    <row r="17601" s="31" customFormat="1" x14ac:dyDescent="0.2"/>
    <row r="17602" s="31" customFormat="1" x14ac:dyDescent="0.2"/>
    <row r="17603" s="31" customFormat="1" x14ac:dyDescent="0.2"/>
    <row r="17604" s="31" customFormat="1" x14ac:dyDescent="0.2"/>
    <row r="17605" s="31" customFormat="1" x14ac:dyDescent="0.2"/>
    <row r="17606" s="31" customFormat="1" x14ac:dyDescent="0.2"/>
    <row r="17607" s="31" customFormat="1" x14ac:dyDescent="0.2"/>
    <row r="17608" s="31" customFormat="1" x14ac:dyDescent="0.2"/>
    <row r="17609" s="31" customFormat="1" x14ac:dyDescent="0.2"/>
    <row r="17610" s="31" customFormat="1" x14ac:dyDescent="0.2"/>
    <row r="17611" s="31" customFormat="1" x14ac:dyDescent="0.2"/>
    <row r="17612" s="31" customFormat="1" x14ac:dyDescent="0.2"/>
    <row r="17613" s="31" customFormat="1" x14ac:dyDescent="0.2"/>
    <row r="17614" s="31" customFormat="1" x14ac:dyDescent="0.2"/>
    <row r="17615" s="31" customFormat="1" x14ac:dyDescent="0.2"/>
    <row r="17616" s="31" customFormat="1" x14ac:dyDescent="0.2"/>
    <row r="17617" s="31" customFormat="1" x14ac:dyDescent="0.2"/>
    <row r="17618" s="31" customFormat="1" x14ac:dyDescent="0.2"/>
    <row r="17619" s="31" customFormat="1" x14ac:dyDescent="0.2"/>
    <row r="17620" s="31" customFormat="1" x14ac:dyDescent="0.2"/>
    <row r="17621" s="31" customFormat="1" x14ac:dyDescent="0.2"/>
    <row r="17622" s="31" customFormat="1" x14ac:dyDescent="0.2"/>
    <row r="17623" s="31" customFormat="1" x14ac:dyDescent="0.2"/>
    <row r="17624" s="31" customFormat="1" x14ac:dyDescent="0.2"/>
    <row r="17625" s="31" customFormat="1" x14ac:dyDescent="0.2"/>
    <row r="17626" s="31" customFormat="1" x14ac:dyDescent="0.2"/>
    <row r="17627" s="31" customFormat="1" x14ac:dyDescent="0.2"/>
    <row r="17628" s="31" customFormat="1" x14ac:dyDescent="0.2"/>
    <row r="17629" s="31" customFormat="1" x14ac:dyDescent="0.2"/>
    <row r="17630" s="31" customFormat="1" x14ac:dyDescent="0.2"/>
    <row r="17631" s="31" customFormat="1" x14ac:dyDescent="0.2"/>
    <row r="17632" s="31" customFormat="1" x14ac:dyDescent="0.2"/>
    <row r="17633" s="31" customFormat="1" x14ac:dyDescent="0.2"/>
    <row r="17634" s="31" customFormat="1" x14ac:dyDescent="0.2"/>
    <row r="17635" s="31" customFormat="1" x14ac:dyDescent="0.2"/>
    <row r="17636" s="31" customFormat="1" x14ac:dyDescent="0.2"/>
    <row r="17637" s="31" customFormat="1" x14ac:dyDescent="0.2"/>
    <row r="17638" s="31" customFormat="1" x14ac:dyDescent="0.2"/>
    <row r="17639" s="31" customFormat="1" x14ac:dyDescent="0.2"/>
    <row r="17640" s="31" customFormat="1" x14ac:dyDescent="0.2"/>
    <row r="17641" s="31" customFormat="1" x14ac:dyDescent="0.2"/>
    <row r="17642" s="31" customFormat="1" x14ac:dyDescent="0.2"/>
    <row r="17643" s="31" customFormat="1" x14ac:dyDescent="0.2"/>
    <row r="17644" s="31" customFormat="1" x14ac:dyDescent="0.2"/>
    <row r="17645" s="31" customFormat="1" x14ac:dyDescent="0.2"/>
    <row r="17646" s="31" customFormat="1" x14ac:dyDescent="0.2"/>
    <row r="17647" s="31" customFormat="1" x14ac:dyDescent="0.2"/>
    <row r="17648" s="31" customFormat="1" x14ac:dyDescent="0.2"/>
    <row r="17649" s="31" customFormat="1" x14ac:dyDescent="0.2"/>
    <row r="17650" s="31" customFormat="1" x14ac:dyDescent="0.2"/>
    <row r="17651" s="31" customFormat="1" x14ac:dyDescent="0.2"/>
    <row r="17652" s="31" customFormat="1" x14ac:dyDescent="0.2"/>
    <row r="17653" s="31" customFormat="1" x14ac:dyDescent="0.2"/>
    <row r="17654" s="31" customFormat="1" x14ac:dyDescent="0.2"/>
    <row r="17655" s="31" customFormat="1" x14ac:dyDescent="0.2"/>
    <row r="17656" s="31" customFormat="1" x14ac:dyDescent="0.2"/>
    <row r="17657" s="31" customFormat="1" x14ac:dyDescent="0.2"/>
    <row r="17658" s="31" customFormat="1" x14ac:dyDescent="0.2"/>
    <row r="17659" s="31" customFormat="1" x14ac:dyDescent="0.2"/>
    <row r="17660" s="31" customFormat="1" x14ac:dyDescent="0.2"/>
    <row r="17661" s="31" customFormat="1" x14ac:dyDescent="0.2"/>
    <row r="17662" s="31" customFormat="1" x14ac:dyDescent="0.2"/>
    <row r="17663" s="31" customFormat="1" x14ac:dyDescent="0.2"/>
    <row r="17664" s="31" customFormat="1" x14ac:dyDescent="0.2"/>
    <row r="17665" s="31" customFormat="1" x14ac:dyDescent="0.2"/>
    <row r="17666" s="31" customFormat="1" x14ac:dyDescent="0.2"/>
    <row r="17667" s="31" customFormat="1" x14ac:dyDescent="0.2"/>
    <row r="17668" s="31" customFormat="1" x14ac:dyDescent="0.2"/>
    <row r="17669" s="31" customFormat="1" x14ac:dyDescent="0.2"/>
    <row r="17670" s="31" customFormat="1" x14ac:dyDescent="0.2"/>
    <row r="17671" s="31" customFormat="1" x14ac:dyDescent="0.2"/>
    <row r="17672" s="31" customFormat="1" x14ac:dyDescent="0.2"/>
    <row r="17673" s="31" customFormat="1" x14ac:dyDescent="0.2"/>
    <row r="17674" s="31" customFormat="1" x14ac:dyDescent="0.2"/>
    <row r="17675" s="31" customFormat="1" x14ac:dyDescent="0.2"/>
    <row r="17676" s="31" customFormat="1" x14ac:dyDescent="0.2"/>
    <row r="17677" s="31" customFormat="1" x14ac:dyDescent="0.2"/>
    <row r="17678" s="31" customFormat="1" x14ac:dyDescent="0.2"/>
    <row r="17679" s="31" customFormat="1" x14ac:dyDescent="0.2"/>
    <row r="17680" s="31" customFormat="1" x14ac:dyDescent="0.2"/>
    <row r="17681" s="31" customFormat="1" x14ac:dyDescent="0.2"/>
    <row r="17682" s="31" customFormat="1" x14ac:dyDescent="0.2"/>
    <row r="17683" s="31" customFormat="1" x14ac:dyDescent="0.2"/>
    <row r="17684" s="31" customFormat="1" x14ac:dyDescent="0.2"/>
    <row r="17685" s="31" customFormat="1" x14ac:dyDescent="0.2"/>
    <row r="17686" s="31" customFormat="1" x14ac:dyDescent="0.2"/>
    <row r="17687" s="31" customFormat="1" x14ac:dyDescent="0.2"/>
    <row r="17688" s="31" customFormat="1" x14ac:dyDescent="0.2"/>
    <row r="17689" s="31" customFormat="1" x14ac:dyDescent="0.2"/>
    <row r="17690" s="31" customFormat="1" x14ac:dyDescent="0.2"/>
    <row r="17691" s="31" customFormat="1" x14ac:dyDescent="0.2"/>
    <row r="17692" s="31" customFormat="1" x14ac:dyDescent="0.2"/>
    <row r="17693" s="31" customFormat="1" x14ac:dyDescent="0.2"/>
    <row r="17694" s="31" customFormat="1" x14ac:dyDescent="0.2"/>
    <row r="17695" s="31" customFormat="1" x14ac:dyDescent="0.2"/>
    <row r="17696" s="31" customFormat="1" x14ac:dyDescent="0.2"/>
    <row r="17697" s="31" customFormat="1" x14ac:dyDescent="0.2"/>
    <row r="17698" s="31" customFormat="1" x14ac:dyDescent="0.2"/>
    <row r="17699" s="31" customFormat="1" x14ac:dyDescent="0.2"/>
    <row r="17700" s="31" customFormat="1" x14ac:dyDescent="0.2"/>
    <row r="17701" s="31" customFormat="1" x14ac:dyDescent="0.2"/>
    <row r="17702" s="31" customFormat="1" x14ac:dyDescent="0.2"/>
    <row r="17703" s="31" customFormat="1" x14ac:dyDescent="0.2"/>
    <row r="17704" s="31" customFormat="1" x14ac:dyDescent="0.2"/>
    <row r="17705" s="31" customFormat="1" x14ac:dyDescent="0.2"/>
    <row r="17706" s="31" customFormat="1" x14ac:dyDescent="0.2"/>
    <row r="17707" s="31" customFormat="1" x14ac:dyDescent="0.2"/>
    <row r="17708" s="31" customFormat="1" x14ac:dyDescent="0.2"/>
    <row r="17709" s="31" customFormat="1" x14ac:dyDescent="0.2"/>
    <row r="17710" s="31" customFormat="1" x14ac:dyDescent="0.2"/>
    <row r="17711" s="31" customFormat="1" x14ac:dyDescent="0.2"/>
    <row r="17712" s="31" customFormat="1" x14ac:dyDescent="0.2"/>
    <row r="17713" s="31" customFormat="1" x14ac:dyDescent="0.2"/>
    <row r="17714" s="31" customFormat="1" x14ac:dyDescent="0.2"/>
    <row r="17715" s="31" customFormat="1" x14ac:dyDescent="0.2"/>
    <row r="17716" s="31" customFormat="1" x14ac:dyDescent="0.2"/>
    <row r="17717" s="31" customFormat="1" x14ac:dyDescent="0.2"/>
    <row r="17718" s="31" customFormat="1" x14ac:dyDescent="0.2"/>
    <row r="17719" s="31" customFormat="1" x14ac:dyDescent="0.2"/>
    <row r="17720" s="31" customFormat="1" x14ac:dyDescent="0.2"/>
    <row r="17721" s="31" customFormat="1" x14ac:dyDescent="0.2"/>
    <row r="17722" s="31" customFormat="1" x14ac:dyDescent="0.2"/>
    <row r="17723" s="31" customFormat="1" x14ac:dyDescent="0.2"/>
    <row r="17724" s="31" customFormat="1" x14ac:dyDescent="0.2"/>
    <row r="17725" s="31" customFormat="1" x14ac:dyDescent="0.2"/>
    <row r="17726" s="31" customFormat="1" x14ac:dyDescent="0.2"/>
    <row r="17727" s="31" customFormat="1" x14ac:dyDescent="0.2"/>
    <row r="17728" s="31" customFormat="1" x14ac:dyDescent="0.2"/>
    <row r="17729" s="31" customFormat="1" x14ac:dyDescent="0.2"/>
    <row r="17730" s="31" customFormat="1" x14ac:dyDescent="0.2"/>
    <row r="17731" s="31" customFormat="1" x14ac:dyDescent="0.2"/>
    <row r="17732" s="31" customFormat="1" x14ac:dyDescent="0.2"/>
    <row r="17733" s="31" customFormat="1" x14ac:dyDescent="0.2"/>
    <row r="17734" s="31" customFormat="1" x14ac:dyDescent="0.2"/>
    <row r="17735" s="31" customFormat="1" x14ac:dyDescent="0.2"/>
    <row r="17736" s="31" customFormat="1" x14ac:dyDescent="0.2"/>
    <row r="17737" s="31" customFormat="1" x14ac:dyDescent="0.2"/>
    <row r="17738" s="31" customFormat="1" x14ac:dyDescent="0.2"/>
    <row r="17739" s="31" customFormat="1" x14ac:dyDescent="0.2"/>
    <row r="17740" s="31" customFormat="1" x14ac:dyDescent="0.2"/>
    <row r="17741" s="31" customFormat="1" x14ac:dyDescent="0.2"/>
    <row r="17742" s="31" customFormat="1" x14ac:dyDescent="0.2"/>
    <row r="17743" s="31" customFormat="1" x14ac:dyDescent="0.2"/>
    <row r="17744" s="31" customFormat="1" x14ac:dyDescent="0.2"/>
    <row r="17745" s="31" customFormat="1" x14ac:dyDescent="0.2"/>
    <row r="17746" s="31" customFormat="1" x14ac:dyDescent="0.2"/>
    <row r="17747" s="31" customFormat="1" x14ac:dyDescent="0.2"/>
    <row r="17748" s="31" customFormat="1" x14ac:dyDescent="0.2"/>
    <row r="17749" s="31" customFormat="1" x14ac:dyDescent="0.2"/>
    <row r="17750" s="31" customFormat="1" x14ac:dyDescent="0.2"/>
    <row r="17751" s="31" customFormat="1" x14ac:dyDescent="0.2"/>
    <row r="17752" s="31" customFormat="1" x14ac:dyDescent="0.2"/>
    <row r="17753" s="31" customFormat="1" x14ac:dyDescent="0.2"/>
    <row r="17754" s="31" customFormat="1" x14ac:dyDescent="0.2"/>
    <row r="17755" s="31" customFormat="1" x14ac:dyDescent="0.2"/>
    <row r="17756" s="31" customFormat="1" x14ac:dyDescent="0.2"/>
    <row r="17757" s="31" customFormat="1" x14ac:dyDescent="0.2"/>
    <row r="17758" s="31" customFormat="1" x14ac:dyDescent="0.2"/>
    <row r="17759" s="31" customFormat="1" x14ac:dyDescent="0.2"/>
    <row r="17760" s="31" customFormat="1" x14ac:dyDescent="0.2"/>
    <row r="17761" s="31" customFormat="1" x14ac:dyDescent="0.2"/>
    <row r="17762" s="31" customFormat="1" x14ac:dyDescent="0.2"/>
    <row r="17763" s="31" customFormat="1" x14ac:dyDescent="0.2"/>
    <row r="17764" s="31" customFormat="1" x14ac:dyDescent="0.2"/>
    <row r="17765" s="31" customFormat="1" x14ac:dyDescent="0.2"/>
    <row r="17766" s="31" customFormat="1" x14ac:dyDescent="0.2"/>
    <row r="17767" s="31" customFormat="1" x14ac:dyDescent="0.2"/>
    <row r="17768" s="31" customFormat="1" x14ac:dyDescent="0.2"/>
    <row r="17769" s="31" customFormat="1" x14ac:dyDescent="0.2"/>
    <row r="17770" s="31" customFormat="1" x14ac:dyDescent="0.2"/>
    <row r="17771" s="31" customFormat="1" x14ac:dyDescent="0.2"/>
    <row r="17772" s="31" customFormat="1" x14ac:dyDescent="0.2"/>
    <row r="17773" s="31" customFormat="1" x14ac:dyDescent="0.2"/>
    <row r="17774" s="31" customFormat="1" x14ac:dyDescent="0.2"/>
    <row r="17775" s="31" customFormat="1" x14ac:dyDescent="0.2"/>
    <row r="17776" s="31" customFormat="1" x14ac:dyDescent="0.2"/>
    <row r="17777" s="31" customFormat="1" x14ac:dyDescent="0.2"/>
    <row r="17778" s="31" customFormat="1" x14ac:dyDescent="0.2"/>
    <row r="17779" s="31" customFormat="1" x14ac:dyDescent="0.2"/>
    <row r="17780" s="31" customFormat="1" x14ac:dyDescent="0.2"/>
    <row r="17781" s="31" customFormat="1" x14ac:dyDescent="0.2"/>
    <row r="17782" s="31" customFormat="1" x14ac:dyDescent="0.2"/>
    <row r="17783" s="31" customFormat="1" x14ac:dyDescent="0.2"/>
    <row r="17784" s="31" customFormat="1" x14ac:dyDescent="0.2"/>
    <row r="17785" s="31" customFormat="1" x14ac:dyDescent="0.2"/>
    <row r="17786" s="31" customFormat="1" x14ac:dyDescent="0.2"/>
    <row r="17787" s="31" customFormat="1" x14ac:dyDescent="0.2"/>
    <row r="17788" s="31" customFormat="1" x14ac:dyDescent="0.2"/>
    <row r="17789" s="31" customFormat="1" x14ac:dyDescent="0.2"/>
    <row r="17790" s="31" customFormat="1" x14ac:dyDescent="0.2"/>
    <row r="17791" s="31" customFormat="1" x14ac:dyDescent="0.2"/>
    <row r="17792" s="31" customFormat="1" x14ac:dyDescent="0.2"/>
    <row r="17793" s="31" customFormat="1" x14ac:dyDescent="0.2"/>
    <row r="17794" s="31" customFormat="1" x14ac:dyDescent="0.2"/>
    <row r="17795" s="31" customFormat="1" x14ac:dyDescent="0.2"/>
    <row r="17796" s="31" customFormat="1" x14ac:dyDescent="0.2"/>
    <row r="17797" s="31" customFormat="1" x14ac:dyDescent="0.2"/>
    <row r="17798" s="31" customFormat="1" x14ac:dyDescent="0.2"/>
    <row r="17799" s="31" customFormat="1" x14ac:dyDescent="0.2"/>
    <row r="17800" s="31" customFormat="1" x14ac:dyDescent="0.2"/>
    <row r="17801" s="31" customFormat="1" x14ac:dyDescent="0.2"/>
    <row r="17802" s="31" customFormat="1" x14ac:dyDescent="0.2"/>
    <row r="17803" s="31" customFormat="1" x14ac:dyDescent="0.2"/>
    <row r="17804" s="31" customFormat="1" x14ac:dyDescent="0.2"/>
    <row r="17805" s="31" customFormat="1" x14ac:dyDescent="0.2"/>
    <row r="17806" s="31" customFormat="1" x14ac:dyDescent="0.2"/>
    <row r="17807" s="31" customFormat="1" x14ac:dyDescent="0.2"/>
    <row r="17808" s="31" customFormat="1" x14ac:dyDescent="0.2"/>
    <row r="17809" s="31" customFormat="1" x14ac:dyDescent="0.2"/>
    <row r="17810" s="31" customFormat="1" x14ac:dyDescent="0.2"/>
    <row r="17811" s="31" customFormat="1" x14ac:dyDescent="0.2"/>
    <row r="17812" s="31" customFormat="1" x14ac:dyDescent="0.2"/>
    <row r="17813" s="31" customFormat="1" x14ac:dyDescent="0.2"/>
    <row r="17814" s="31" customFormat="1" x14ac:dyDescent="0.2"/>
    <row r="17815" s="31" customFormat="1" x14ac:dyDescent="0.2"/>
    <row r="17816" s="31" customFormat="1" x14ac:dyDescent="0.2"/>
    <row r="17817" s="31" customFormat="1" x14ac:dyDescent="0.2"/>
    <row r="17818" s="31" customFormat="1" x14ac:dyDescent="0.2"/>
    <row r="17819" s="31" customFormat="1" x14ac:dyDescent="0.2"/>
    <row r="17820" s="31" customFormat="1" x14ac:dyDescent="0.2"/>
    <row r="17821" s="31" customFormat="1" x14ac:dyDescent="0.2"/>
    <row r="17822" s="31" customFormat="1" x14ac:dyDescent="0.2"/>
    <row r="17823" s="31" customFormat="1" x14ac:dyDescent="0.2"/>
    <row r="17824" s="31" customFormat="1" x14ac:dyDescent="0.2"/>
    <row r="17825" s="31" customFormat="1" x14ac:dyDescent="0.2"/>
    <row r="17826" s="31" customFormat="1" x14ac:dyDescent="0.2"/>
    <row r="17827" s="31" customFormat="1" x14ac:dyDescent="0.2"/>
    <row r="17828" s="31" customFormat="1" x14ac:dyDescent="0.2"/>
    <row r="17829" s="31" customFormat="1" x14ac:dyDescent="0.2"/>
    <row r="17830" s="31" customFormat="1" x14ac:dyDescent="0.2"/>
    <row r="17831" s="31" customFormat="1" x14ac:dyDescent="0.2"/>
    <row r="17832" s="31" customFormat="1" x14ac:dyDescent="0.2"/>
    <row r="17833" s="31" customFormat="1" x14ac:dyDescent="0.2"/>
    <row r="17834" s="31" customFormat="1" x14ac:dyDescent="0.2"/>
    <row r="17835" s="31" customFormat="1" x14ac:dyDescent="0.2"/>
    <row r="17836" s="31" customFormat="1" x14ac:dyDescent="0.2"/>
    <row r="17837" s="31" customFormat="1" x14ac:dyDescent="0.2"/>
    <row r="17838" s="31" customFormat="1" x14ac:dyDescent="0.2"/>
    <row r="17839" s="31" customFormat="1" x14ac:dyDescent="0.2"/>
    <row r="17840" s="31" customFormat="1" x14ac:dyDescent="0.2"/>
    <row r="17841" s="31" customFormat="1" x14ac:dyDescent="0.2"/>
    <row r="17842" s="31" customFormat="1" x14ac:dyDescent="0.2"/>
    <row r="17843" s="31" customFormat="1" x14ac:dyDescent="0.2"/>
    <row r="17844" s="31" customFormat="1" x14ac:dyDescent="0.2"/>
    <row r="17845" s="31" customFormat="1" x14ac:dyDescent="0.2"/>
    <row r="17846" s="31" customFormat="1" x14ac:dyDescent="0.2"/>
    <row r="17847" s="31" customFormat="1" x14ac:dyDescent="0.2"/>
    <row r="17848" s="31" customFormat="1" x14ac:dyDescent="0.2"/>
    <row r="17849" s="31" customFormat="1" x14ac:dyDescent="0.2"/>
    <row r="17850" s="31" customFormat="1" x14ac:dyDescent="0.2"/>
    <row r="17851" s="31" customFormat="1" x14ac:dyDescent="0.2"/>
    <row r="17852" s="31" customFormat="1" x14ac:dyDescent="0.2"/>
    <row r="17853" s="31" customFormat="1" x14ac:dyDescent="0.2"/>
    <row r="17854" s="31" customFormat="1" x14ac:dyDescent="0.2"/>
    <row r="17855" s="31" customFormat="1" x14ac:dyDescent="0.2"/>
    <row r="17856" s="31" customFormat="1" x14ac:dyDescent="0.2"/>
    <row r="17857" s="31" customFormat="1" x14ac:dyDescent="0.2"/>
    <row r="17858" s="31" customFormat="1" x14ac:dyDescent="0.2"/>
    <row r="17859" s="31" customFormat="1" x14ac:dyDescent="0.2"/>
    <row r="17860" s="31" customFormat="1" x14ac:dyDescent="0.2"/>
    <row r="17861" s="31" customFormat="1" x14ac:dyDescent="0.2"/>
    <row r="17862" s="31" customFormat="1" x14ac:dyDescent="0.2"/>
    <row r="17863" s="31" customFormat="1" x14ac:dyDescent="0.2"/>
    <row r="17864" s="31" customFormat="1" x14ac:dyDescent="0.2"/>
    <row r="17865" s="31" customFormat="1" x14ac:dyDescent="0.2"/>
    <row r="17866" s="31" customFormat="1" x14ac:dyDescent="0.2"/>
    <row r="17867" s="31" customFormat="1" x14ac:dyDescent="0.2"/>
    <row r="17868" s="31" customFormat="1" x14ac:dyDescent="0.2"/>
    <row r="17869" s="31" customFormat="1" x14ac:dyDescent="0.2"/>
    <row r="17870" s="31" customFormat="1" x14ac:dyDescent="0.2"/>
    <row r="17871" s="31" customFormat="1" x14ac:dyDescent="0.2"/>
    <row r="17872" s="31" customFormat="1" x14ac:dyDescent="0.2"/>
    <row r="17873" s="31" customFormat="1" x14ac:dyDescent="0.2"/>
    <row r="17874" s="31" customFormat="1" x14ac:dyDescent="0.2"/>
    <row r="17875" s="31" customFormat="1" x14ac:dyDescent="0.2"/>
    <row r="17876" s="31" customFormat="1" x14ac:dyDescent="0.2"/>
    <row r="17877" s="31" customFormat="1" x14ac:dyDescent="0.2"/>
    <row r="17878" s="31" customFormat="1" x14ac:dyDescent="0.2"/>
    <row r="17879" s="31" customFormat="1" x14ac:dyDescent="0.2"/>
    <row r="17880" s="31" customFormat="1" x14ac:dyDescent="0.2"/>
    <row r="17881" s="31" customFormat="1" x14ac:dyDescent="0.2"/>
    <row r="17882" s="31" customFormat="1" x14ac:dyDescent="0.2"/>
    <row r="17883" s="31" customFormat="1" x14ac:dyDescent="0.2"/>
    <row r="17884" s="31" customFormat="1" x14ac:dyDescent="0.2"/>
    <row r="17885" s="31" customFormat="1" x14ac:dyDescent="0.2"/>
    <row r="17886" s="31" customFormat="1" x14ac:dyDescent="0.2"/>
    <row r="17887" s="31" customFormat="1" x14ac:dyDescent="0.2"/>
    <row r="17888" s="31" customFormat="1" x14ac:dyDescent="0.2"/>
    <row r="17889" s="31" customFormat="1" x14ac:dyDescent="0.2"/>
    <row r="17890" s="31" customFormat="1" x14ac:dyDescent="0.2"/>
    <row r="17891" s="31" customFormat="1" x14ac:dyDescent="0.2"/>
    <row r="17892" s="31" customFormat="1" x14ac:dyDescent="0.2"/>
    <row r="17893" s="31" customFormat="1" x14ac:dyDescent="0.2"/>
    <row r="17894" s="31" customFormat="1" x14ac:dyDescent="0.2"/>
    <row r="17895" s="31" customFormat="1" x14ac:dyDescent="0.2"/>
    <row r="17896" s="31" customFormat="1" x14ac:dyDescent="0.2"/>
    <row r="17897" s="31" customFormat="1" x14ac:dyDescent="0.2"/>
    <row r="17898" s="31" customFormat="1" x14ac:dyDescent="0.2"/>
    <row r="17899" s="31" customFormat="1" x14ac:dyDescent="0.2"/>
    <row r="17900" s="31" customFormat="1" x14ac:dyDescent="0.2"/>
    <row r="17901" s="31" customFormat="1" x14ac:dyDescent="0.2"/>
    <row r="17902" s="31" customFormat="1" x14ac:dyDescent="0.2"/>
    <row r="17903" s="31" customFormat="1" x14ac:dyDescent="0.2"/>
    <row r="17904" s="31" customFormat="1" x14ac:dyDescent="0.2"/>
    <row r="17905" s="31" customFormat="1" x14ac:dyDescent="0.2"/>
    <row r="17906" s="31" customFormat="1" x14ac:dyDescent="0.2"/>
    <row r="17907" s="31" customFormat="1" x14ac:dyDescent="0.2"/>
    <row r="17908" s="31" customFormat="1" x14ac:dyDescent="0.2"/>
    <row r="17909" s="31" customFormat="1" x14ac:dyDescent="0.2"/>
    <row r="17910" s="31" customFormat="1" x14ac:dyDescent="0.2"/>
    <row r="17911" s="31" customFormat="1" x14ac:dyDescent="0.2"/>
    <row r="17912" s="31" customFormat="1" x14ac:dyDescent="0.2"/>
    <row r="17913" s="31" customFormat="1" x14ac:dyDescent="0.2"/>
    <row r="17914" s="31" customFormat="1" x14ac:dyDescent="0.2"/>
    <row r="17915" s="31" customFormat="1" x14ac:dyDescent="0.2"/>
    <row r="17916" s="31" customFormat="1" x14ac:dyDescent="0.2"/>
    <row r="17917" s="31" customFormat="1" x14ac:dyDescent="0.2"/>
    <row r="17918" s="31" customFormat="1" x14ac:dyDescent="0.2"/>
    <row r="17919" s="31" customFormat="1" x14ac:dyDescent="0.2"/>
    <row r="17920" s="31" customFormat="1" x14ac:dyDescent="0.2"/>
    <row r="17921" s="31" customFormat="1" x14ac:dyDescent="0.2"/>
    <row r="17922" s="31" customFormat="1" x14ac:dyDescent="0.2"/>
    <row r="17923" s="31" customFormat="1" x14ac:dyDescent="0.2"/>
    <row r="17924" s="31" customFormat="1" x14ac:dyDescent="0.2"/>
    <row r="17925" s="31" customFormat="1" x14ac:dyDescent="0.2"/>
    <row r="17926" s="31" customFormat="1" x14ac:dyDescent="0.2"/>
    <row r="17927" s="31" customFormat="1" x14ac:dyDescent="0.2"/>
    <row r="17928" s="31" customFormat="1" x14ac:dyDescent="0.2"/>
    <row r="17929" s="31" customFormat="1" x14ac:dyDescent="0.2"/>
    <row r="17930" s="31" customFormat="1" x14ac:dyDescent="0.2"/>
    <row r="17931" s="31" customFormat="1" x14ac:dyDescent="0.2"/>
    <row r="17932" s="31" customFormat="1" x14ac:dyDescent="0.2"/>
    <row r="17933" s="31" customFormat="1" x14ac:dyDescent="0.2"/>
    <row r="17934" s="31" customFormat="1" x14ac:dyDescent="0.2"/>
    <row r="17935" s="31" customFormat="1" x14ac:dyDescent="0.2"/>
    <row r="17936" s="31" customFormat="1" x14ac:dyDescent="0.2"/>
    <row r="17937" s="31" customFormat="1" x14ac:dyDescent="0.2"/>
    <row r="17938" s="31" customFormat="1" x14ac:dyDescent="0.2"/>
    <row r="17939" s="31" customFormat="1" x14ac:dyDescent="0.2"/>
    <row r="17940" s="31" customFormat="1" x14ac:dyDescent="0.2"/>
    <row r="17941" s="31" customFormat="1" x14ac:dyDescent="0.2"/>
    <row r="17942" s="31" customFormat="1" x14ac:dyDescent="0.2"/>
    <row r="17943" s="31" customFormat="1" x14ac:dyDescent="0.2"/>
    <row r="17944" s="31" customFormat="1" x14ac:dyDescent="0.2"/>
    <row r="17945" s="31" customFormat="1" x14ac:dyDescent="0.2"/>
    <row r="17946" s="31" customFormat="1" x14ac:dyDescent="0.2"/>
    <row r="17947" s="31" customFormat="1" x14ac:dyDescent="0.2"/>
    <row r="17948" s="31" customFormat="1" x14ac:dyDescent="0.2"/>
    <row r="17949" s="31" customFormat="1" x14ac:dyDescent="0.2"/>
    <row r="17950" s="31" customFormat="1" x14ac:dyDescent="0.2"/>
    <row r="17951" s="31" customFormat="1" x14ac:dyDescent="0.2"/>
    <row r="17952" s="31" customFormat="1" x14ac:dyDescent="0.2"/>
    <row r="17953" s="31" customFormat="1" x14ac:dyDescent="0.2"/>
    <row r="17954" s="31" customFormat="1" x14ac:dyDescent="0.2"/>
    <row r="17955" s="31" customFormat="1" x14ac:dyDescent="0.2"/>
    <row r="17956" s="31" customFormat="1" x14ac:dyDescent="0.2"/>
    <row r="17957" s="31" customFormat="1" x14ac:dyDescent="0.2"/>
    <row r="17958" s="31" customFormat="1" x14ac:dyDescent="0.2"/>
    <row r="17959" s="31" customFormat="1" x14ac:dyDescent="0.2"/>
    <row r="17960" s="31" customFormat="1" x14ac:dyDescent="0.2"/>
    <row r="17961" s="31" customFormat="1" x14ac:dyDescent="0.2"/>
    <row r="17962" s="31" customFormat="1" x14ac:dyDescent="0.2"/>
    <row r="17963" s="31" customFormat="1" x14ac:dyDescent="0.2"/>
    <row r="17964" s="31" customFormat="1" x14ac:dyDescent="0.2"/>
    <row r="17965" s="31" customFormat="1" x14ac:dyDescent="0.2"/>
    <row r="17966" s="31" customFormat="1" x14ac:dyDescent="0.2"/>
    <row r="17967" s="31" customFormat="1" x14ac:dyDescent="0.2"/>
    <row r="17968" s="31" customFormat="1" x14ac:dyDescent="0.2"/>
    <row r="17969" s="31" customFormat="1" x14ac:dyDescent="0.2"/>
    <row r="17970" s="31" customFormat="1" x14ac:dyDescent="0.2"/>
    <row r="17971" s="31" customFormat="1" x14ac:dyDescent="0.2"/>
    <row r="17972" s="31" customFormat="1" x14ac:dyDescent="0.2"/>
    <row r="17973" s="31" customFormat="1" x14ac:dyDescent="0.2"/>
    <row r="17974" s="31" customFormat="1" x14ac:dyDescent="0.2"/>
    <row r="17975" s="31" customFormat="1" x14ac:dyDescent="0.2"/>
    <row r="17976" s="31" customFormat="1" x14ac:dyDescent="0.2"/>
    <row r="17977" s="31" customFormat="1" x14ac:dyDescent="0.2"/>
    <row r="17978" s="31" customFormat="1" x14ac:dyDescent="0.2"/>
    <row r="17979" s="31" customFormat="1" x14ac:dyDescent="0.2"/>
    <row r="17980" s="31" customFormat="1" x14ac:dyDescent="0.2"/>
    <row r="17981" s="31" customFormat="1" x14ac:dyDescent="0.2"/>
    <row r="17982" s="31" customFormat="1" x14ac:dyDescent="0.2"/>
    <row r="17983" s="31" customFormat="1" x14ac:dyDescent="0.2"/>
    <row r="17984" s="31" customFormat="1" x14ac:dyDescent="0.2"/>
    <row r="17985" s="31" customFormat="1" x14ac:dyDescent="0.2"/>
    <row r="17986" s="31" customFormat="1" x14ac:dyDescent="0.2"/>
    <row r="17987" s="31" customFormat="1" x14ac:dyDescent="0.2"/>
    <row r="17988" s="31" customFormat="1" x14ac:dyDescent="0.2"/>
    <row r="17989" s="31" customFormat="1" x14ac:dyDescent="0.2"/>
    <row r="17990" s="31" customFormat="1" x14ac:dyDescent="0.2"/>
    <row r="17991" s="31" customFormat="1" x14ac:dyDescent="0.2"/>
    <row r="17992" s="31" customFormat="1" x14ac:dyDescent="0.2"/>
    <row r="17993" s="31" customFormat="1" x14ac:dyDescent="0.2"/>
    <row r="17994" s="31" customFormat="1" x14ac:dyDescent="0.2"/>
    <row r="17995" s="31" customFormat="1" x14ac:dyDescent="0.2"/>
    <row r="17996" s="31" customFormat="1" x14ac:dyDescent="0.2"/>
    <row r="17997" s="31" customFormat="1" x14ac:dyDescent="0.2"/>
    <row r="17998" s="31" customFormat="1" x14ac:dyDescent="0.2"/>
    <row r="17999" s="31" customFormat="1" x14ac:dyDescent="0.2"/>
    <row r="18000" s="31" customFormat="1" x14ac:dyDescent="0.2"/>
    <row r="18001" s="31" customFormat="1" x14ac:dyDescent="0.2"/>
    <row r="18002" s="31" customFormat="1" x14ac:dyDescent="0.2"/>
    <row r="18003" s="31" customFormat="1" x14ac:dyDescent="0.2"/>
    <row r="18004" s="31" customFormat="1" x14ac:dyDescent="0.2"/>
    <row r="18005" s="31" customFormat="1" x14ac:dyDescent="0.2"/>
    <row r="18006" s="31" customFormat="1" x14ac:dyDescent="0.2"/>
    <row r="18007" s="31" customFormat="1" x14ac:dyDescent="0.2"/>
    <row r="18008" s="31" customFormat="1" x14ac:dyDescent="0.2"/>
    <row r="18009" s="31" customFormat="1" x14ac:dyDescent="0.2"/>
    <row r="18010" s="31" customFormat="1" x14ac:dyDescent="0.2"/>
    <row r="18011" s="31" customFormat="1" x14ac:dyDescent="0.2"/>
    <row r="18012" s="31" customFormat="1" x14ac:dyDescent="0.2"/>
    <row r="18013" s="31" customFormat="1" x14ac:dyDescent="0.2"/>
    <row r="18014" s="31" customFormat="1" x14ac:dyDescent="0.2"/>
    <row r="18015" s="31" customFormat="1" x14ac:dyDescent="0.2"/>
    <row r="18016" s="31" customFormat="1" x14ac:dyDescent="0.2"/>
    <row r="18017" s="31" customFormat="1" x14ac:dyDescent="0.2"/>
    <row r="18018" s="31" customFormat="1" x14ac:dyDescent="0.2"/>
    <row r="18019" s="31" customFormat="1" x14ac:dyDescent="0.2"/>
    <row r="18020" s="31" customFormat="1" x14ac:dyDescent="0.2"/>
    <row r="18021" s="31" customFormat="1" x14ac:dyDescent="0.2"/>
    <row r="18022" s="31" customFormat="1" x14ac:dyDescent="0.2"/>
    <row r="18023" s="31" customFormat="1" x14ac:dyDescent="0.2"/>
    <row r="18024" s="31" customFormat="1" x14ac:dyDescent="0.2"/>
    <row r="18025" s="31" customFormat="1" x14ac:dyDescent="0.2"/>
    <row r="18026" s="31" customFormat="1" x14ac:dyDescent="0.2"/>
    <row r="18027" s="31" customFormat="1" x14ac:dyDescent="0.2"/>
    <row r="18028" s="31" customFormat="1" x14ac:dyDescent="0.2"/>
    <row r="18029" s="31" customFormat="1" x14ac:dyDescent="0.2"/>
    <row r="18030" s="31" customFormat="1" x14ac:dyDescent="0.2"/>
    <row r="18031" s="31" customFormat="1" x14ac:dyDescent="0.2"/>
    <row r="18032" s="31" customFormat="1" x14ac:dyDescent="0.2"/>
    <row r="18033" s="31" customFormat="1" x14ac:dyDescent="0.2"/>
    <row r="18034" s="31" customFormat="1" x14ac:dyDescent="0.2"/>
    <row r="18035" s="31" customFormat="1" x14ac:dyDescent="0.2"/>
    <row r="18036" s="31" customFormat="1" x14ac:dyDescent="0.2"/>
    <row r="18037" s="31" customFormat="1" x14ac:dyDescent="0.2"/>
    <row r="18038" s="31" customFormat="1" x14ac:dyDescent="0.2"/>
    <row r="18039" s="31" customFormat="1" x14ac:dyDescent="0.2"/>
    <row r="18040" s="31" customFormat="1" x14ac:dyDescent="0.2"/>
    <row r="18041" s="31" customFormat="1" x14ac:dyDescent="0.2"/>
    <row r="18042" s="31" customFormat="1" x14ac:dyDescent="0.2"/>
    <row r="18043" s="31" customFormat="1" x14ac:dyDescent="0.2"/>
    <row r="18044" s="31" customFormat="1" x14ac:dyDescent="0.2"/>
    <row r="18045" s="31" customFormat="1" x14ac:dyDescent="0.2"/>
    <row r="18046" s="31" customFormat="1" x14ac:dyDescent="0.2"/>
    <row r="18047" s="31" customFormat="1" x14ac:dyDescent="0.2"/>
    <row r="18048" s="31" customFormat="1" x14ac:dyDescent="0.2"/>
    <row r="18049" s="31" customFormat="1" x14ac:dyDescent="0.2"/>
    <row r="18050" s="31" customFormat="1" x14ac:dyDescent="0.2"/>
    <row r="18051" s="31" customFormat="1" x14ac:dyDescent="0.2"/>
    <row r="18052" s="31" customFormat="1" x14ac:dyDescent="0.2"/>
    <row r="18053" s="31" customFormat="1" x14ac:dyDescent="0.2"/>
    <row r="18054" s="31" customFormat="1" x14ac:dyDescent="0.2"/>
    <row r="18055" s="31" customFormat="1" x14ac:dyDescent="0.2"/>
    <row r="18056" s="31" customFormat="1" x14ac:dyDescent="0.2"/>
    <row r="18057" s="31" customFormat="1" x14ac:dyDescent="0.2"/>
    <row r="18058" s="31" customFormat="1" x14ac:dyDescent="0.2"/>
    <row r="18059" s="31" customFormat="1" x14ac:dyDescent="0.2"/>
    <row r="18060" s="31" customFormat="1" x14ac:dyDescent="0.2"/>
    <row r="18061" s="31" customFormat="1" x14ac:dyDescent="0.2"/>
    <row r="18062" s="31" customFormat="1" x14ac:dyDescent="0.2"/>
    <row r="18063" s="31" customFormat="1" x14ac:dyDescent="0.2"/>
    <row r="18064" s="31" customFormat="1" x14ac:dyDescent="0.2"/>
    <row r="18065" s="31" customFormat="1" x14ac:dyDescent="0.2"/>
    <row r="18066" s="31" customFormat="1" x14ac:dyDescent="0.2"/>
    <row r="18067" s="31" customFormat="1" x14ac:dyDescent="0.2"/>
    <row r="18068" s="31" customFormat="1" x14ac:dyDescent="0.2"/>
    <row r="18069" s="31" customFormat="1" x14ac:dyDescent="0.2"/>
    <row r="18070" s="31" customFormat="1" x14ac:dyDescent="0.2"/>
    <row r="18071" s="31" customFormat="1" x14ac:dyDescent="0.2"/>
    <row r="18072" s="31" customFormat="1" x14ac:dyDescent="0.2"/>
    <row r="18073" s="31" customFormat="1" x14ac:dyDescent="0.2"/>
    <row r="18074" s="31" customFormat="1" x14ac:dyDescent="0.2"/>
    <row r="18075" s="31" customFormat="1" x14ac:dyDescent="0.2"/>
    <row r="18076" s="31" customFormat="1" x14ac:dyDescent="0.2"/>
    <row r="18077" s="31" customFormat="1" x14ac:dyDescent="0.2"/>
    <row r="18078" s="31" customFormat="1" x14ac:dyDescent="0.2"/>
    <row r="18079" s="31" customFormat="1" x14ac:dyDescent="0.2"/>
    <row r="18080" s="31" customFormat="1" x14ac:dyDescent="0.2"/>
    <row r="18081" s="31" customFormat="1" x14ac:dyDescent="0.2"/>
    <row r="18082" s="31" customFormat="1" x14ac:dyDescent="0.2"/>
    <row r="18083" s="31" customFormat="1" x14ac:dyDescent="0.2"/>
    <row r="18084" s="31" customFormat="1" x14ac:dyDescent="0.2"/>
    <row r="18085" s="31" customFormat="1" x14ac:dyDescent="0.2"/>
    <row r="18086" s="31" customFormat="1" x14ac:dyDescent="0.2"/>
    <row r="18087" s="31" customFormat="1" x14ac:dyDescent="0.2"/>
    <row r="18088" s="31" customFormat="1" x14ac:dyDescent="0.2"/>
    <row r="18089" s="31" customFormat="1" x14ac:dyDescent="0.2"/>
    <row r="18090" s="31" customFormat="1" x14ac:dyDescent="0.2"/>
    <row r="18091" s="31" customFormat="1" x14ac:dyDescent="0.2"/>
    <row r="18092" s="31" customFormat="1" x14ac:dyDescent="0.2"/>
    <row r="18093" s="31" customFormat="1" x14ac:dyDescent="0.2"/>
    <row r="18094" s="31" customFormat="1" x14ac:dyDescent="0.2"/>
    <row r="18095" s="31" customFormat="1" x14ac:dyDescent="0.2"/>
    <row r="18096" s="31" customFormat="1" x14ac:dyDescent="0.2"/>
    <row r="18097" s="31" customFormat="1" x14ac:dyDescent="0.2"/>
    <row r="18098" s="31" customFormat="1" x14ac:dyDescent="0.2"/>
    <row r="18099" s="31" customFormat="1" x14ac:dyDescent="0.2"/>
    <row r="18100" s="31" customFormat="1" x14ac:dyDescent="0.2"/>
    <row r="18101" s="31" customFormat="1" x14ac:dyDescent="0.2"/>
    <row r="18102" s="31" customFormat="1" x14ac:dyDescent="0.2"/>
    <row r="18103" s="31" customFormat="1" x14ac:dyDescent="0.2"/>
    <row r="18104" s="31" customFormat="1" x14ac:dyDescent="0.2"/>
    <row r="18105" s="31" customFormat="1" x14ac:dyDescent="0.2"/>
    <row r="18106" s="31" customFormat="1" x14ac:dyDescent="0.2"/>
    <row r="18107" s="31" customFormat="1" x14ac:dyDescent="0.2"/>
    <row r="18108" s="31" customFormat="1" x14ac:dyDescent="0.2"/>
    <row r="18109" s="31" customFormat="1" x14ac:dyDescent="0.2"/>
    <row r="18110" s="31" customFormat="1" x14ac:dyDescent="0.2"/>
    <row r="18111" s="31" customFormat="1" x14ac:dyDescent="0.2"/>
    <row r="18112" s="31" customFormat="1" x14ac:dyDescent="0.2"/>
    <row r="18113" s="31" customFormat="1" x14ac:dyDescent="0.2"/>
    <row r="18114" s="31" customFormat="1" x14ac:dyDescent="0.2"/>
    <row r="18115" s="31" customFormat="1" x14ac:dyDescent="0.2"/>
    <row r="18116" s="31" customFormat="1" x14ac:dyDescent="0.2"/>
    <row r="18117" s="31" customFormat="1" x14ac:dyDescent="0.2"/>
    <row r="18118" s="31" customFormat="1" x14ac:dyDescent="0.2"/>
    <row r="18119" s="31" customFormat="1" x14ac:dyDescent="0.2"/>
    <row r="18120" s="31" customFormat="1" x14ac:dyDescent="0.2"/>
    <row r="18121" s="31" customFormat="1" x14ac:dyDescent="0.2"/>
    <row r="18122" s="31" customFormat="1" x14ac:dyDescent="0.2"/>
    <row r="18123" s="31" customFormat="1" x14ac:dyDescent="0.2"/>
    <row r="18124" s="31" customFormat="1" x14ac:dyDescent="0.2"/>
    <row r="18125" s="31" customFormat="1" x14ac:dyDescent="0.2"/>
    <row r="18126" s="31" customFormat="1" x14ac:dyDescent="0.2"/>
    <row r="18127" s="31" customFormat="1" x14ac:dyDescent="0.2"/>
    <row r="18128" s="31" customFormat="1" x14ac:dyDescent="0.2"/>
    <row r="18129" s="31" customFormat="1" x14ac:dyDescent="0.2"/>
    <row r="18130" s="31" customFormat="1" x14ac:dyDescent="0.2"/>
    <row r="18131" s="31" customFormat="1" x14ac:dyDescent="0.2"/>
    <row r="18132" s="31" customFormat="1" x14ac:dyDescent="0.2"/>
    <row r="18133" s="31" customFormat="1" x14ac:dyDescent="0.2"/>
    <row r="18134" s="31" customFormat="1" x14ac:dyDescent="0.2"/>
    <row r="18135" s="31" customFormat="1" x14ac:dyDescent="0.2"/>
    <row r="18136" s="31" customFormat="1" x14ac:dyDescent="0.2"/>
    <row r="18137" s="31" customFormat="1" x14ac:dyDescent="0.2"/>
    <row r="18138" s="31" customFormat="1" x14ac:dyDescent="0.2"/>
    <row r="18139" s="31" customFormat="1" x14ac:dyDescent="0.2"/>
    <row r="18140" s="31" customFormat="1" x14ac:dyDescent="0.2"/>
    <row r="18141" s="31" customFormat="1" x14ac:dyDescent="0.2"/>
    <row r="18142" s="31" customFormat="1" x14ac:dyDescent="0.2"/>
    <row r="18143" s="31" customFormat="1" x14ac:dyDescent="0.2"/>
    <row r="18144" s="31" customFormat="1" x14ac:dyDescent="0.2"/>
    <row r="18145" s="31" customFormat="1" x14ac:dyDescent="0.2"/>
    <row r="18146" s="31" customFormat="1" x14ac:dyDescent="0.2"/>
    <row r="18147" s="31" customFormat="1" x14ac:dyDescent="0.2"/>
    <row r="18148" s="31" customFormat="1" x14ac:dyDescent="0.2"/>
    <row r="18149" s="31" customFormat="1" x14ac:dyDescent="0.2"/>
    <row r="18150" s="31" customFormat="1" x14ac:dyDescent="0.2"/>
    <row r="18151" s="31" customFormat="1" x14ac:dyDescent="0.2"/>
    <row r="18152" s="31" customFormat="1" x14ac:dyDescent="0.2"/>
    <row r="18153" s="31" customFormat="1" x14ac:dyDescent="0.2"/>
    <row r="18154" s="31" customFormat="1" x14ac:dyDescent="0.2"/>
    <row r="18155" s="31" customFormat="1" x14ac:dyDescent="0.2"/>
    <row r="18156" s="31" customFormat="1" x14ac:dyDescent="0.2"/>
    <row r="18157" s="31" customFormat="1" x14ac:dyDescent="0.2"/>
    <row r="18158" s="31" customFormat="1" x14ac:dyDescent="0.2"/>
    <row r="18159" s="31" customFormat="1" x14ac:dyDescent="0.2"/>
    <row r="18160" s="31" customFormat="1" x14ac:dyDescent="0.2"/>
    <row r="18161" s="31" customFormat="1" x14ac:dyDescent="0.2"/>
    <row r="18162" s="31" customFormat="1" x14ac:dyDescent="0.2"/>
    <row r="18163" s="31" customFormat="1" x14ac:dyDescent="0.2"/>
    <row r="18164" s="31" customFormat="1" x14ac:dyDescent="0.2"/>
    <row r="18165" s="31" customFormat="1" x14ac:dyDescent="0.2"/>
    <row r="18166" s="31" customFormat="1" x14ac:dyDescent="0.2"/>
    <row r="18167" s="31" customFormat="1" x14ac:dyDescent="0.2"/>
    <row r="18168" s="31" customFormat="1" x14ac:dyDescent="0.2"/>
    <row r="18169" s="31" customFormat="1" x14ac:dyDescent="0.2"/>
    <row r="18170" s="31" customFormat="1" x14ac:dyDescent="0.2"/>
    <row r="18171" s="31" customFormat="1" x14ac:dyDescent="0.2"/>
    <row r="18172" s="31" customFormat="1" x14ac:dyDescent="0.2"/>
    <row r="18173" s="31" customFormat="1" x14ac:dyDescent="0.2"/>
    <row r="18174" s="31" customFormat="1" x14ac:dyDescent="0.2"/>
    <row r="18175" s="31" customFormat="1" x14ac:dyDescent="0.2"/>
    <row r="18176" s="31" customFormat="1" x14ac:dyDescent="0.2"/>
    <row r="18177" s="31" customFormat="1" x14ac:dyDescent="0.2"/>
    <row r="18178" s="31" customFormat="1" x14ac:dyDescent="0.2"/>
    <row r="18179" s="31" customFormat="1" x14ac:dyDescent="0.2"/>
    <row r="18180" s="31" customFormat="1" x14ac:dyDescent="0.2"/>
    <row r="18181" s="31" customFormat="1" x14ac:dyDescent="0.2"/>
    <row r="18182" s="31" customFormat="1" x14ac:dyDescent="0.2"/>
    <row r="18183" s="31" customFormat="1" x14ac:dyDescent="0.2"/>
    <row r="18184" s="31" customFormat="1" x14ac:dyDescent="0.2"/>
    <row r="18185" s="31" customFormat="1" x14ac:dyDescent="0.2"/>
    <row r="18186" s="31" customFormat="1" x14ac:dyDescent="0.2"/>
    <row r="18187" s="31" customFormat="1" x14ac:dyDescent="0.2"/>
    <row r="18188" s="31" customFormat="1" x14ac:dyDescent="0.2"/>
    <row r="18189" s="31" customFormat="1" x14ac:dyDescent="0.2"/>
    <row r="18190" s="31" customFormat="1" x14ac:dyDescent="0.2"/>
    <row r="18191" s="31" customFormat="1" x14ac:dyDescent="0.2"/>
    <row r="18192" s="31" customFormat="1" x14ac:dyDescent="0.2"/>
    <row r="18193" s="31" customFormat="1" x14ac:dyDescent="0.2"/>
    <row r="18194" s="31" customFormat="1" x14ac:dyDescent="0.2"/>
    <row r="18195" s="31" customFormat="1" x14ac:dyDescent="0.2"/>
    <row r="18196" s="31" customFormat="1" x14ac:dyDescent="0.2"/>
    <row r="18197" s="31" customFormat="1" x14ac:dyDescent="0.2"/>
    <row r="18198" s="31" customFormat="1" x14ac:dyDescent="0.2"/>
    <row r="18199" s="31" customFormat="1" x14ac:dyDescent="0.2"/>
    <row r="18200" s="31" customFormat="1" x14ac:dyDescent="0.2"/>
    <row r="18201" s="31" customFormat="1" x14ac:dyDescent="0.2"/>
    <row r="18202" s="31" customFormat="1" x14ac:dyDescent="0.2"/>
    <row r="18203" s="31" customFormat="1" x14ac:dyDescent="0.2"/>
    <row r="18204" s="31" customFormat="1" x14ac:dyDescent="0.2"/>
    <row r="18205" s="31" customFormat="1" x14ac:dyDescent="0.2"/>
    <row r="18206" s="31" customFormat="1" x14ac:dyDescent="0.2"/>
    <row r="18207" s="31" customFormat="1" x14ac:dyDescent="0.2"/>
    <row r="18208" s="31" customFormat="1" x14ac:dyDescent="0.2"/>
    <row r="18209" s="31" customFormat="1" x14ac:dyDescent="0.2"/>
    <row r="18210" s="31" customFormat="1" x14ac:dyDescent="0.2"/>
    <row r="18211" s="31" customFormat="1" x14ac:dyDescent="0.2"/>
    <row r="18212" s="31" customFormat="1" x14ac:dyDescent="0.2"/>
    <row r="18213" s="31" customFormat="1" x14ac:dyDescent="0.2"/>
    <row r="18214" s="31" customFormat="1" x14ac:dyDescent="0.2"/>
    <row r="18215" s="31" customFormat="1" x14ac:dyDescent="0.2"/>
    <row r="18216" s="31" customFormat="1" x14ac:dyDescent="0.2"/>
    <row r="18217" s="31" customFormat="1" x14ac:dyDescent="0.2"/>
    <row r="18218" s="31" customFormat="1" x14ac:dyDescent="0.2"/>
    <row r="18219" s="31" customFormat="1" x14ac:dyDescent="0.2"/>
    <row r="18220" s="31" customFormat="1" x14ac:dyDescent="0.2"/>
    <row r="18221" s="31" customFormat="1" x14ac:dyDescent="0.2"/>
    <row r="18222" s="31" customFormat="1" x14ac:dyDescent="0.2"/>
    <row r="18223" s="31" customFormat="1" x14ac:dyDescent="0.2"/>
    <row r="18224" s="31" customFormat="1" x14ac:dyDescent="0.2"/>
    <row r="18225" s="31" customFormat="1" x14ac:dyDescent="0.2"/>
    <row r="18226" s="31" customFormat="1" x14ac:dyDescent="0.2"/>
    <row r="18227" s="31" customFormat="1" x14ac:dyDescent="0.2"/>
    <row r="18228" s="31" customFormat="1" x14ac:dyDescent="0.2"/>
    <row r="18229" s="31" customFormat="1" x14ac:dyDescent="0.2"/>
    <row r="18230" s="31" customFormat="1" x14ac:dyDescent="0.2"/>
    <row r="18231" s="31" customFormat="1" x14ac:dyDescent="0.2"/>
    <row r="18232" s="31" customFormat="1" x14ac:dyDescent="0.2"/>
    <row r="18233" s="31" customFormat="1" x14ac:dyDescent="0.2"/>
    <row r="18234" s="31" customFormat="1" x14ac:dyDescent="0.2"/>
    <row r="18235" s="31" customFormat="1" x14ac:dyDescent="0.2"/>
    <row r="18236" s="31" customFormat="1" x14ac:dyDescent="0.2"/>
    <row r="18237" s="31" customFormat="1" x14ac:dyDescent="0.2"/>
    <row r="18238" s="31" customFormat="1" x14ac:dyDescent="0.2"/>
    <row r="18239" s="31" customFormat="1" x14ac:dyDescent="0.2"/>
    <row r="18240" s="31" customFormat="1" x14ac:dyDescent="0.2"/>
    <row r="18241" s="31" customFormat="1" x14ac:dyDescent="0.2"/>
    <row r="18242" s="31" customFormat="1" x14ac:dyDescent="0.2"/>
    <row r="18243" s="31" customFormat="1" x14ac:dyDescent="0.2"/>
    <row r="18244" s="31" customFormat="1" x14ac:dyDescent="0.2"/>
    <row r="18245" s="31" customFormat="1" x14ac:dyDescent="0.2"/>
    <row r="18246" s="31" customFormat="1" x14ac:dyDescent="0.2"/>
    <row r="18247" s="31" customFormat="1" x14ac:dyDescent="0.2"/>
    <row r="18248" s="31" customFormat="1" x14ac:dyDescent="0.2"/>
    <row r="18249" s="31" customFormat="1" x14ac:dyDescent="0.2"/>
    <row r="18250" s="31" customFormat="1" x14ac:dyDescent="0.2"/>
    <row r="18251" s="31" customFormat="1" x14ac:dyDescent="0.2"/>
    <row r="18252" s="31" customFormat="1" x14ac:dyDescent="0.2"/>
    <row r="18253" s="31" customFormat="1" x14ac:dyDescent="0.2"/>
    <row r="18254" s="31" customFormat="1" x14ac:dyDescent="0.2"/>
    <row r="18255" s="31" customFormat="1" x14ac:dyDescent="0.2"/>
    <row r="18256" s="31" customFormat="1" x14ac:dyDescent="0.2"/>
    <row r="18257" s="31" customFormat="1" x14ac:dyDescent="0.2"/>
    <row r="18258" s="31" customFormat="1" x14ac:dyDescent="0.2"/>
    <row r="18259" s="31" customFormat="1" x14ac:dyDescent="0.2"/>
    <row r="18260" s="31" customFormat="1" x14ac:dyDescent="0.2"/>
    <row r="18261" s="31" customFormat="1" x14ac:dyDescent="0.2"/>
    <row r="18262" s="31" customFormat="1" x14ac:dyDescent="0.2"/>
    <row r="18263" s="31" customFormat="1" x14ac:dyDescent="0.2"/>
    <row r="18264" s="31" customFormat="1" x14ac:dyDescent="0.2"/>
    <row r="18265" s="31" customFormat="1" x14ac:dyDescent="0.2"/>
    <row r="18266" s="31" customFormat="1" x14ac:dyDescent="0.2"/>
    <row r="18267" s="31" customFormat="1" x14ac:dyDescent="0.2"/>
    <row r="18268" s="31" customFormat="1" x14ac:dyDescent="0.2"/>
    <row r="18269" s="31" customFormat="1" x14ac:dyDescent="0.2"/>
    <row r="18270" s="31" customFormat="1" x14ac:dyDescent="0.2"/>
    <row r="18271" s="31" customFormat="1" x14ac:dyDescent="0.2"/>
    <row r="18272" s="31" customFormat="1" x14ac:dyDescent="0.2"/>
    <row r="18273" s="31" customFormat="1" x14ac:dyDescent="0.2"/>
    <row r="18274" s="31" customFormat="1" x14ac:dyDescent="0.2"/>
    <row r="18275" s="31" customFormat="1" x14ac:dyDescent="0.2"/>
    <row r="18276" s="31" customFormat="1" x14ac:dyDescent="0.2"/>
    <row r="18277" s="31" customFormat="1" x14ac:dyDescent="0.2"/>
    <row r="18278" s="31" customFormat="1" x14ac:dyDescent="0.2"/>
    <row r="18279" s="31" customFormat="1" x14ac:dyDescent="0.2"/>
    <row r="18280" s="31" customFormat="1" x14ac:dyDescent="0.2"/>
    <row r="18281" s="31" customFormat="1" x14ac:dyDescent="0.2"/>
    <row r="18282" s="31" customFormat="1" x14ac:dyDescent="0.2"/>
    <row r="18283" s="31" customFormat="1" x14ac:dyDescent="0.2"/>
    <row r="18284" s="31" customFormat="1" x14ac:dyDescent="0.2"/>
    <row r="18285" s="31" customFormat="1" x14ac:dyDescent="0.2"/>
    <row r="18286" s="31" customFormat="1" x14ac:dyDescent="0.2"/>
    <row r="18287" s="31" customFormat="1" x14ac:dyDescent="0.2"/>
    <row r="18288" s="31" customFormat="1" x14ac:dyDescent="0.2"/>
    <row r="18289" s="31" customFormat="1" x14ac:dyDescent="0.2"/>
    <row r="18290" s="31" customFormat="1" x14ac:dyDescent="0.2"/>
    <row r="18291" s="31" customFormat="1" x14ac:dyDescent="0.2"/>
    <row r="18292" s="31" customFormat="1" x14ac:dyDescent="0.2"/>
    <row r="18293" s="31" customFormat="1" x14ac:dyDescent="0.2"/>
    <row r="18294" s="31" customFormat="1" x14ac:dyDescent="0.2"/>
    <row r="18295" s="31" customFormat="1" x14ac:dyDescent="0.2"/>
    <row r="18296" s="31" customFormat="1" x14ac:dyDescent="0.2"/>
    <row r="18297" s="31" customFormat="1" x14ac:dyDescent="0.2"/>
    <row r="18298" s="31" customFormat="1" x14ac:dyDescent="0.2"/>
    <row r="18299" s="31" customFormat="1" x14ac:dyDescent="0.2"/>
    <row r="18300" s="31" customFormat="1" x14ac:dyDescent="0.2"/>
    <row r="18301" s="31" customFormat="1" x14ac:dyDescent="0.2"/>
    <row r="18302" s="31" customFormat="1" x14ac:dyDescent="0.2"/>
    <row r="18303" s="31" customFormat="1" x14ac:dyDescent="0.2"/>
    <row r="18304" s="31" customFormat="1" x14ac:dyDescent="0.2"/>
    <row r="18305" s="31" customFormat="1" x14ac:dyDescent="0.2"/>
    <row r="18306" s="31" customFormat="1" x14ac:dyDescent="0.2"/>
    <row r="18307" s="31" customFormat="1" x14ac:dyDescent="0.2"/>
    <row r="18308" s="31" customFormat="1" x14ac:dyDescent="0.2"/>
    <row r="18309" s="31" customFormat="1" x14ac:dyDescent="0.2"/>
    <row r="18310" s="31" customFormat="1" x14ac:dyDescent="0.2"/>
    <row r="18311" s="31" customFormat="1" x14ac:dyDescent="0.2"/>
    <row r="18312" s="31" customFormat="1" x14ac:dyDescent="0.2"/>
    <row r="18313" s="31" customFormat="1" x14ac:dyDescent="0.2"/>
    <row r="18314" s="31" customFormat="1" x14ac:dyDescent="0.2"/>
    <row r="18315" s="31" customFormat="1" x14ac:dyDescent="0.2"/>
    <row r="18316" s="31" customFormat="1" x14ac:dyDescent="0.2"/>
    <row r="18317" s="31" customFormat="1" x14ac:dyDescent="0.2"/>
    <row r="18318" s="31" customFormat="1" x14ac:dyDescent="0.2"/>
    <row r="18319" s="31" customFormat="1" x14ac:dyDescent="0.2"/>
    <row r="18320" s="31" customFormat="1" x14ac:dyDescent="0.2"/>
    <row r="18321" s="31" customFormat="1" x14ac:dyDescent="0.2"/>
    <row r="18322" s="31" customFormat="1" x14ac:dyDescent="0.2"/>
    <row r="18323" s="31" customFormat="1" x14ac:dyDescent="0.2"/>
    <row r="18324" s="31" customFormat="1" x14ac:dyDescent="0.2"/>
    <row r="18325" s="31" customFormat="1" x14ac:dyDescent="0.2"/>
    <row r="18326" s="31" customFormat="1" x14ac:dyDescent="0.2"/>
    <row r="18327" s="31" customFormat="1" x14ac:dyDescent="0.2"/>
    <row r="18328" s="31" customFormat="1" x14ac:dyDescent="0.2"/>
    <row r="18329" s="31" customFormat="1" x14ac:dyDescent="0.2"/>
    <row r="18330" s="31" customFormat="1" x14ac:dyDescent="0.2"/>
    <row r="18331" s="31" customFormat="1" x14ac:dyDescent="0.2"/>
    <row r="18332" s="31" customFormat="1" x14ac:dyDescent="0.2"/>
    <row r="18333" s="31" customFormat="1" x14ac:dyDescent="0.2"/>
    <row r="18334" s="31" customFormat="1" x14ac:dyDescent="0.2"/>
    <row r="18335" s="31" customFormat="1" x14ac:dyDescent="0.2"/>
    <row r="18336" s="31" customFormat="1" x14ac:dyDescent="0.2"/>
    <row r="18337" s="31" customFormat="1" x14ac:dyDescent="0.2"/>
    <row r="18338" s="31" customFormat="1" x14ac:dyDescent="0.2"/>
    <row r="18339" s="31" customFormat="1" x14ac:dyDescent="0.2"/>
    <row r="18340" s="31" customFormat="1" x14ac:dyDescent="0.2"/>
    <row r="18341" s="31" customFormat="1" x14ac:dyDescent="0.2"/>
    <row r="18342" s="31" customFormat="1" x14ac:dyDescent="0.2"/>
    <row r="18343" s="31" customFormat="1" x14ac:dyDescent="0.2"/>
    <row r="18344" s="31" customFormat="1" x14ac:dyDescent="0.2"/>
    <row r="18345" s="31" customFormat="1" x14ac:dyDescent="0.2"/>
    <row r="18346" s="31" customFormat="1" x14ac:dyDescent="0.2"/>
    <row r="18347" s="31" customFormat="1" x14ac:dyDescent="0.2"/>
    <row r="18348" s="31" customFormat="1" x14ac:dyDescent="0.2"/>
    <row r="18349" s="31" customFormat="1" x14ac:dyDescent="0.2"/>
    <row r="18350" s="31" customFormat="1" x14ac:dyDescent="0.2"/>
    <row r="18351" s="31" customFormat="1" x14ac:dyDescent="0.2"/>
    <row r="18352" s="31" customFormat="1" x14ac:dyDescent="0.2"/>
    <row r="18353" s="31" customFormat="1" x14ac:dyDescent="0.2"/>
    <row r="18354" s="31" customFormat="1" x14ac:dyDescent="0.2"/>
    <row r="18355" s="31" customFormat="1" x14ac:dyDescent="0.2"/>
    <row r="18356" s="31" customFormat="1" x14ac:dyDescent="0.2"/>
    <row r="18357" s="31" customFormat="1" x14ac:dyDescent="0.2"/>
    <row r="18358" s="31" customFormat="1" x14ac:dyDescent="0.2"/>
    <row r="18359" s="31" customFormat="1" x14ac:dyDescent="0.2"/>
    <row r="18360" s="31" customFormat="1" x14ac:dyDescent="0.2"/>
    <row r="18361" s="31" customFormat="1" x14ac:dyDescent="0.2"/>
    <row r="18362" s="31" customFormat="1" x14ac:dyDescent="0.2"/>
    <row r="18363" s="31" customFormat="1" x14ac:dyDescent="0.2"/>
    <row r="18364" s="31" customFormat="1" x14ac:dyDescent="0.2"/>
    <row r="18365" s="31" customFormat="1" x14ac:dyDescent="0.2"/>
    <row r="18366" s="31" customFormat="1" x14ac:dyDescent="0.2"/>
    <row r="18367" s="31" customFormat="1" x14ac:dyDescent="0.2"/>
    <row r="18368" s="31" customFormat="1" x14ac:dyDescent="0.2"/>
    <row r="18369" s="31" customFormat="1" x14ac:dyDescent="0.2"/>
    <row r="18370" s="31" customFormat="1" x14ac:dyDescent="0.2"/>
    <row r="18371" s="31" customFormat="1" x14ac:dyDescent="0.2"/>
    <row r="18372" s="31" customFormat="1" x14ac:dyDescent="0.2"/>
    <row r="18373" s="31" customFormat="1" x14ac:dyDescent="0.2"/>
    <row r="18374" s="31" customFormat="1" x14ac:dyDescent="0.2"/>
    <row r="18375" s="31" customFormat="1" x14ac:dyDescent="0.2"/>
    <row r="18376" s="31" customFormat="1" x14ac:dyDescent="0.2"/>
    <row r="18377" s="31" customFormat="1" x14ac:dyDescent="0.2"/>
    <row r="18378" s="31" customFormat="1" x14ac:dyDescent="0.2"/>
    <row r="18379" s="31" customFormat="1" x14ac:dyDescent="0.2"/>
    <row r="18380" s="31" customFormat="1" x14ac:dyDescent="0.2"/>
    <row r="18381" s="31" customFormat="1" x14ac:dyDescent="0.2"/>
    <row r="18382" s="31" customFormat="1" x14ac:dyDescent="0.2"/>
    <row r="18383" s="31" customFormat="1" x14ac:dyDescent="0.2"/>
    <row r="18384" s="31" customFormat="1" x14ac:dyDescent="0.2"/>
    <row r="18385" s="31" customFormat="1" x14ac:dyDescent="0.2"/>
    <row r="18386" s="31" customFormat="1" x14ac:dyDescent="0.2"/>
    <row r="18387" s="31" customFormat="1" x14ac:dyDescent="0.2"/>
    <row r="18388" s="31" customFormat="1" x14ac:dyDescent="0.2"/>
    <row r="18389" s="31" customFormat="1" x14ac:dyDescent="0.2"/>
    <row r="18390" s="31" customFormat="1" x14ac:dyDescent="0.2"/>
    <row r="18391" s="31" customFormat="1" x14ac:dyDescent="0.2"/>
    <row r="18392" s="31" customFormat="1" x14ac:dyDescent="0.2"/>
    <row r="18393" s="31" customFormat="1" x14ac:dyDescent="0.2"/>
    <row r="18394" s="31" customFormat="1" x14ac:dyDescent="0.2"/>
    <row r="18395" s="31" customFormat="1" x14ac:dyDescent="0.2"/>
    <row r="18396" s="31" customFormat="1" x14ac:dyDescent="0.2"/>
    <row r="18397" s="31" customFormat="1" x14ac:dyDescent="0.2"/>
    <row r="18398" s="31" customFormat="1" x14ac:dyDescent="0.2"/>
    <row r="18399" s="31" customFormat="1" x14ac:dyDescent="0.2"/>
    <row r="18400" s="31" customFormat="1" x14ac:dyDescent="0.2"/>
    <row r="18401" s="31" customFormat="1" x14ac:dyDescent="0.2"/>
    <row r="18402" s="31" customFormat="1" x14ac:dyDescent="0.2"/>
    <row r="18403" s="31" customFormat="1" x14ac:dyDescent="0.2"/>
    <row r="18404" s="31" customFormat="1" x14ac:dyDescent="0.2"/>
    <row r="18405" s="31" customFormat="1" x14ac:dyDescent="0.2"/>
    <row r="18406" s="31" customFormat="1" x14ac:dyDescent="0.2"/>
    <row r="18407" s="31" customFormat="1" x14ac:dyDescent="0.2"/>
    <row r="18408" s="31" customFormat="1" x14ac:dyDescent="0.2"/>
    <row r="18409" s="31" customFormat="1" x14ac:dyDescent="0.2"/>
    <row r="18410" s="31" customFormat="1" x14ac:dyDescent="0.2"/>
    <row r="18411" s="31" customFormat="1" x14ac:dyDescent="0.2"/>
    <row r="18412" s="31" customFormat="1" x14ac:dyDescent="0.2"/>
    <row r="18413" s="31" customFormat="1" x14ac:dyDescent="0.2"/>
    <row r="18414" s="31" customFormat="1" x14ac:dyDescent="0.2"/>
    <row r="18415" s="31" customFormat="1" x14ac:dyDescent="0.2"/>
    <row r="18416" s="31" customFormat="1" x14ac:dyDescent="0.2"/>
    <row r="18417" s="31" customFormat="1" x14ac:dyDescent="0.2"/>
    <row r="18418" s="31" customFormat="1" x14ac:dyDescent="0.2"/>
    <row r="18419" s="31" customFormat="1" x14ac:dyDescent="0.2"/>
    <row r="18420" s="31" customFormat="1" x14ac:dyDescent="0.2"/>
    <row r="18421" s="31" customFormat="1" x14ac:dyDescent="0.2"/>
    <row r="18422" s="31" customFormat="1" x14ac:dyDescent="0.2"/>
    <row r="18423" s="31" customFormat="1" x14ac:dyDescent="0.2"/>
    <row r="18424" s="31" customFormat="1" x14ac:dyDescent="0.2"/>
    <row r="18425" s="31" customFormat="1" x14ac:dyDescent="0.2"/>
    <row r="18426" s="31" customFormat="1" x14ac:dyDescent="0.2"/>
    <row r="18427" s="31" customFormat="1" x14ac:dyDescent="0.2"/>
    <row r="18428" s="31" customFormat="1" x14ac:dyDescent="0.2"/>
    <row r="18429" s="31" customFormat="1" x14ac:dyDescent="0.2"/>
    <row r="18430" s="31" customFormat="1" x14ac:dyDescent="0.2"/>
    <row r="18431" s="31" customFormat="1" x14ac:dyDescent="0.2"/>
    <row r="18432" s="31" customFormat="1" x14ac:dyDescent="0.2"/>
    <row r="18433" s="31" customFormat="1" x14ac:dyDescent="0.2"/>
    <row r="18434" s="31" customFormat="1" x14ac:dyDescent="0.2"/>
    <row r="18435" s="31" customFormat="1" x14ac:dyDescent="0.2"/>
    <row r="18436" s="31" customFormat="1" x14ac:dyDescent="0.2"/>
    <row r="18437" s="31" customFormat="1" x14ac:dyDescent="0.2"/>
    <row r="18438" s="31" customFormat="1" x14ac:dyDescent="0.2"/>
    <row r="18439" s="31" customFormat="1" x14ac:dyDescent="0.2"/>
    <row r="18440" s="31" customFormat="1" x14ac:dyDescent="0.2"/>
    <row r="18441" s="31" customFormat="1" x14ac:dyDescent="0.2"/>
    <row r="18442" s="31" customFormat="1" x14ac:dyDescent="0.2"/>
    <row r="18443" s="31" customFormat="1" x14ac:dyDescent="0.2"/>
    <row r="18444" s="31" customFormat="1" x14ac:dyDescent="0.2"/>
    <row r="18445" s="31" customFormat="1" x14ac:dyDescent="0.2"/>
    <row r="18446" s="31" customFormat="1" x14ac:dyDescent="0.2"/>
    <row r="18447" s="31" customFormat="1" x14ac:dyDescent="0.2"/>
    <row r="18448" s="31" customFormat="1" x14ac:dyDescent="0.2"/>
    <row r="18449" s="31" customFormat="1" x14ac:dyDescent="0.2"/>
    <row r="18450" s="31" customFormat="1" x14ac:dyDescent="0.2"/>
    <row r="18451" s="31" customFormat="1" x14ac:dyDescent="0.2"/>
    <row r="18452" s="31" customFormat="1" x14ac:dyDescent="0.2"/>
    <row r="18453" s="31" customFormat="1" x14ac:dyDescent="0.2"/>
    <row r="18454" s="31" customFormat="1" x14ac:dyDescent="0.2"/>
    <row r="18455" s="31" customFormat="1" x14ac:dyDescent="0.2"/>
    <row r="18456" s="31" customFormat="1" x14ac:dyDescent="0.2"/>
    <row r="18457" s="31" customFormat="1" x14ac:dyDescent="0.2"/>
    <row r="18458" s="31" customFormat="1" x14ac:dyDescent="0.2"/>
    <row r="18459" s="31" customFormat="1" x14ac:dyDescent="0.2"/>
    <row r="18460" s="31" customFormat="1" x14ac:dyDescent="0.2"/>
    <row r="18461" s="31" customFormat="1" x14ac:dyDescent="0.2"/>
    <row r="18462" s="31" customFormat="1" x14ac:dyDescent="0.2"/>
    <row r="18463" s="31" customFormat="1" x14ac:dyDescent="0.2"/>
    <row r="18464" s="31" customFormat="1" x14ac:dyDescent="0.2"/>
    <row r="18465" s="31" customFormat="1" x14ac:dyDescent="0.2"/>
    <row r="18466" s="31" customFormat="1" x14ac:dyDescent="0.2"/>
    <row r="18467" s="31" customFormat="1" x14ac:dyDescent="0.2"/>
    <row r="18468" s="31" customFormat="1" x14ac:dyDescent="0.2"/>
    <row r="18469" s="31" customFormat="1" x14ac:dyDescent="0.2"/>
    <row r="18470" s="31" customFormat="1" x14ac:dyDescent="0.2"/>
    <row r="18471" s="31" customFormat="1" x14ac:dyDescent="0.2"/>
    <row r="18472" s="31" customFormat="1" x14ac:dyDescent="0.2"/>
    <row r="18473" s="31" customFormat="1" x14ac:dyDescent="0.2"/>
    <row r="18474" s="31" customFormat="1" x14ac:dyDescent="0.2"/>
    <row r="18475" s="31" customFormat="1" x14ac:dyDescent="0.2"/>
    <row r="18476" s="31" customFormat="1" x14ac:dyDescent="0.2"/>
    <row r="18477" s="31" customFormat="1" x14ac:dyDescent="0.2"/>
    <row r="18478" s="31" customFormat="1" x14ac:dyDescent="0.2"/>
    <row r="18479" s="31" customFormat="1" x14ac:dyDescent="0.2"/>
    <row r="18480" s="31" customFormat="1" x14ac:dyDescent="0.2"/>
    <row r="18481" s="31" customFormat="1" x14ac:dyDescent="0.2"/>
    <row r="18482" s="31" customFormat="1" x14ac:dyDescent="0.2"/>
    <row r="18483" s="31" customFormat="1" x14ac:dyDescent="0.2"/>
    <row r="18484" s="31" customFormat="1" x14ac:dyDescent="0.2"/>
    <row r="18485" s="31" customFormat="1" x14ac:dyDescent="0.2"/>
    <row r="18486" s="31" customFormat="1" x14ac:dyDescent="0.2"/>
    <row r="18487" s="31" customFormat="1" x14ac:dyDescent="0.2"/>
    <row r="18488" s="31" customFormat="1" x14ac:dyDescent="0.2"/>
    <row r="18489" s="31" customFormat="1" x14ac:dyDescent="0.2"/>
    <row r="18490" s="31" customFormat="1" x14ac:dyDescent="0.2"/>
    <row r="18491" s="31" customFormat="1" x14ac:dyDescent="0.2"/>
    <row r="18492" s="31" customFormat="1" x14ac:dyDescent="0.2"/>
    <row r="18493" s="31" customFormat="1" x14ac:dyDescent="0.2"/>
    <row r="18494" s="31" customFormat="1" x14ac:dyDescent="0.2"/>
    <row r="18495" s="31" customFormat="1" x14ac:dyDescent="0.2"/>
    <row r="18496" s="31" customFormat="1" x14ac:dyDescent="0.2"/>
    <row r="18497" s="31" customFormat="1" x14ac:dyDescent="0.2"/>
    <row r="18498" s="31" customFormat="1" x14ac:dyDescent="0.2"/>
    <row r="18499" s="31" customFormat="1" x14ac:dyDescent="0.2"/>
    <row r="18500" s="31" customFormat="1" x14ac:dyDescent="0.2"/>
    <row r="18501" s="31" customFormat="1" x14ac:dyDescent="0.2"/>
    <row r="18502" s="31" customFormat="1" x14ac:dyDescent="0.2"/>
    <row r="18503" s="31" customFormat="1" x14ac:dyDescent="0.2"/>
    <row r="18504" s="31" customFormat="1" x14ac:dyDescent="0.2"/>
    <row r="18505" s="31" customFormat="1" x14ac:dyDescent="0.2"/>
    <row r="18506" s="31" customFormat="1" x14ac:dyDescent="0.2"/>
    <row r="18507" s="31" customFormat="1" x14ac:dyDescent="0.2"/>
    <row r="18508" s="31" customFormat="1" x14ac:dyDescent="0.2"/>
    <row r="18509" s="31" customFormat="1" x14ac:dyDescent="0.2"/>
    <row r="18510" s="31" customFormat="1" x14ac:dyDescent="0.2"/>
    <row r="18511" s="31" customFormat="1" x14ac:dyDescent="0.2"/>
    <row r="18512" s="31" customFormat="1" x14ac:dyDescent="0.2"/>
    <row r="18513" s="31" customFormat="1" x14ac:dyDescent="0.2"/>
    <row r="18514" s="31" customFormat="1" x14ac:dyDescent="0.2"/>
    <row r="18515" s="31" customFormat="1" x14ac:dyDescent="0.2"/>
    <row r="18516" s="31" customFormat="1" x14ac:dyDescent="0.2"/>
    <row r="18517" s="31" customFormat="1" x14ac:dyDescent="0.2"/>
    <row r="18518" s="31" customFormat="1" x14ac:dyDescent="0.2"/>
    <row r="18519" s="31" customFormat="1" x14ac:dyDescent="0.2"/>
    <row r="18520" s="31" customFormat="1" x14ac:dyDescent="0.2"/>
    <row r="18521" s="31" customFormat="1" x14ac:dyDescent="0.2"/>
    <row r="18522" s="31" customFormat="1" x14ac:dyDescent="0.2"/>
    <row r="18523" s="31" customFormat="1" x14ac:dyDescent="0.2"/>
    <row r="18524" s="31" customFormat="1" x14ac:dyDescent="0.2"/>
    <row r="18525" s="31" customFormat="1" x14ac:dyDescent="0.2"/>
    <row r="18526" s="31" customFormat="1" x14ac:dyDescent="0.2"/>
    <row r="18527" s="31" customFormat="1" x14ac:dyDescent="0.2"/>
    <row r="18528" s="31" customFormat="1" x14ac:dyDescent="0.2"/>
    <row r="18529" s="31" customFormat="1" x14ac:dyDescent="0.2"/>
    <row r="18530" s="31" customFormat="1" x14ac:dyDescent="0.2"/>
    <row r="18531" s="31" customFormat="1" x14ac:dyDescent="0.2"/>
    <row r="18532" s="31" customFormat="1" x14ac:dyDescent="0.2"/>
    <row r="18533" s="31" customFormat="1" x14ac:dyDescent="0.2"/>
    <row r="18534" s="31" customFormat="1" x14ac:dyDescent="0.2"/>
    <row r="18535" s="31" customFormat="1" x14ac:dyDescent="0.2"/>
    <row r="18536" s="31" customFormat="1" x14ac:dyDescent="0.2"/>
    <row r="18537" s="31" customFormat="1" x14ac:dyDescent="0.2"/>
    <row r="18538" s="31" customFormat="1" x14ac:dyDescent="0.2"/>
    <row r="18539" s="31" customFormat="1" x14ac:dyDescent="0.2"/>
    <row r="18540" s="31" customFormat="1" x14ac:dyDescent="0.2"/>
    <row r="18541" s="31" customFormat="1" x14ac:dyDescent="0.2"/>
    <row r="18542" s="31" customFormat="1" x14ac:dyDescent="0.2"/>
    <row r="18543" s="31" customFormat="1" x14ac:dyDescent="0.2"/>
    <row r="18544" s="31" customFormat="1" x14ac:dyDescent="0.2"/>
    <row r="18545" s="31" customFormat="1" x14ac:dyDescent="0.2"/>
    <row r="18546" s="31" customFormat="1" x14ac:dyDescent="0.2"/>
    <row r="18547" s="31" customFormat="1" x14ac:dyDescent="0.2"/>
    <row r="18548" s="31" customFormat="1" x14ac:dyDescent="0.2"/>
    <row r="18549" s="31" customFormat="1" x14ac:dyDescent="0.2"/>
    <row r="18550" s="31" customFormat="1" x14ac:dyDescent="0.2"/>
    <row r="18551" s="31" customFormat="1" x14ac:dyDescent="0.2"/>
    <row r="18552" s="31" customFormat="1" x14ac:dyDescent="0.2"/>
    <row r="18553" s="31" customFormat="1" x14ac:dyDescent="0.2"/>
    <row r="18554" s="31" customFormat="1" x14ac:dyDescent="0.2"/>
    <row r="18555" s="31" customFormat="1" x14ac:dyDescent="0.2"/>
    <row r="18556" s="31" customFormat="1" x14ac:dyDescent="0.2"/>
    <row r="18557" s="31" customFormat="1" x14ac:dyDescent="0.2"/>
    <row r="18558" s="31" customFormat="1" x14ac:dyDescent="0.2"/>
    <row r="18559" s="31" customFormat="1" x14ac:dyDescent="0.2"/>
    <row r="18560" s="31" customFormat="1" x14ac:dyDescent="0.2"/>
    <row r="18561" s="31" customFormat="1" x14ac:dyDescent="0.2"/>
    <row r="18562" s="31" customFormat="1" x14ac:dyDescent="0.2"/>
    <row r="18563" s="31" customFormat="1" x14ac:dyDescent="0.2"/>
    <row r="18564" s="31" customFormat="1" x14ac:dyDescent="0.2"/>
    <row r="18565" s="31" customFormat="1" x14ac:dyDescent="0.2"/>
    <row r="18566" s="31" customFormat="1" x14ac:dyDescent="0.2"/>
    <row r="18567" s="31" customFormat="1" x14ac:dyDescent="0.2"/>
    <row r="18568" s="31" customFormat="1" x14ac:dyDescent="0.2"/>
    <row r="18569" s="31" customFormat="1" x14ac:dyDescent="0.2"/>
    <row r="18570" s="31" customFormat="1" x14ac:dyDescent="0.2"/>
    <row r="18571" s="31" customFormat="1" x14ac:dyDescent="0.2"/>
    <row r="18572" s="31" customFormat="1" x14ac:dyDescent="0.2"/>
    <row r="18573" s="31" customFormat="1" x14ac:dyDescent="0.2"/>
    <row r="18574" s="31" customFormat="1" x14ac:dyDescent="0.2"/>
    <row r="18575" s="31" customFormat="1" x14ac:dyDescent="0.2"/>
    <row r="18576" s="31" customFormat="1" x14ac:dyDescent="0.2"/>
    <row r="18577" s="31" customFormat="1" x14ac:dyDescent="0.2"/>
    <row r="18578" s="31" customFormat="1" x14ac:dyDescent="0.2"/>
    <row r="18579" s="31" customFormat="1" x14ac:dyDescent="0.2"/>
    <row r="18580" s="31" customFormat="1" x14ac:dyDescent="0.2"/>
    <row r="18581" s="31" customFormat="1" x14ac:dyDescent="0.2"/>
    <row r="18582" s="31" customFormat="1" x14ac:dyDescent="0.2"/>
    <row r="18583" s="31" customFormat="1" x14ac:dyDescent="0.2"/>
    <row r="18584" s="31" customFormat="1" x14ac:dyDescent="0.2"/>
    <row r="18585" s="31" customFormat="1" x14ac:dyDescent="0.2"/>
    <row r="18586" s="31" customFormat="1" x14ac:dyDescent="0.2"/>
    <row r="18587" s="31" customFormat="1" x14ac:dyDescent="0.2"/>
    <row r="18588" s="31" customFormat="1" x14ac:dyDescent="0.2"/>
    <row r="18589" s="31" customFormat="1" x14ac:dyDescent="0.2"/>
    <row r="18590" s="31" customFormat="1" x14ac:dyDescent="0.2"/>
    <row r="18591" s="31" customFormat="1" x14ac:dyDescent="0.2"/>
    <row r="18592" s="31" customFormat="1" x14ac:dyDescent="0.2"/>
    <row r="18593" s="31" customFormat="1" x14ac:dyDescent="0.2"/>
    <row r="18594" s="31" customFormat="1" x14ac:dyDescent="0.2"/>
    <row r="18595" s="31" customFormat="1" x14ac:dyDescent="0.2"/>
    <row r="18596" s="31" customFormat="1" x14ac:dyDescent="0.2"/>
    <row r="18597" s="31" customFormat="1" x14ac:dyDescent="0.2"/>
    <row r="18598" s="31" customFormat="1" x14ac:dyDescent="0.2"/>
    <row r="18599" s="31" customFormat="1" x14ac:dyDescent="0.2"/>
    <row r="18600" s="31" customFormat="1" x14ac:dyDescent="0.2"/>
    <row r="18601" s="31" customFormat="1" x14ac:dyDescent="0.2"/>
    <row r="18602" s="31" customFormat="1" x14ac:dyDescent="0.2"/>
    <row r="18603" s="31" customFormat="1" x14ac:dyDescent="0.2"/>
    <row r="18604" s="31" customFormat="1" x14ac:dyDescent="0.2"/>
    <row r="18605" s="31" customFormat="1" x14ac:dyDescent="0.2"/>
    <row r="18606" s="31" customFormat="1" x14ac:dyDescent="0.2"/>
    <row r="18607" s="31" customFormat="1" x14ac:dyDescent="0.2"/>
    <row r="18608" s="31" customFormat="1" x14ac:dyDescent="0.2"/>
    <row r="18609" s="31" customFormat="1" x14ac:dyDescent="0.2"/>
    <row r="18610" s="31" customFormat="1" x14ac:dyDescent="0.2"/>
    <row r="18611" s="31" customFormat="1" x14ac:dyDescent="0.2"/>
    <row r="18612" s="31" customFormat="1" x14ac:dyDescent="0.2"/>
    <row r="18613" s="31" customFormat="1" x14ac:dyDescent="0.2"/>
    <row r="18614" s="31" customFormat="1" x14ac:dyDescent="0.2"/>
    <row r="18615" s="31" customFormat="1" x14ac:dyDescent="0.2"/>
    <row r="18616" s="31" customFormat="1" x14ac:dyDescent="0.2"/>
    <row r="18617" s="31" customFormat="1" x14ac:dyDescent="0.2"/>
    <row r="18618" s="31" customFormat="1" x14ac:dyDescent="0.2"/>
    <row r="18619" s="31" customFormat="1" x14ac:dyDescent="0.2"/>
    <row r="18620" s="31" customFormat="1" x14ac:dyDescent="0.2"/>
    <row r="18621" s="31" customFormat="1" x14ac:dyDescent="0.2"/>
    <row r="18622" s="31" customFormat="1" x14ac:dyDescent="0.2"/>
    <row r="18623" s="31" customFormat="1" x14ac:dyDescent="0.2"/>
    <row r="18624" s="31" customFormat="1" x14ac:dyDescent="0.2"/>
    <row r="18625" s="31" customFormat="1" x14ac:dyDescent="0.2"/>
    <row r="18626" s="31" customFormat="1" x14ac:dyDescent="0.2"/>
    <row r="18627" s="31" customFormat="1" x14ac:dyDescent="0.2"/>
    <row r="18628" s="31" customFormat="1" x14ac:dyDescent="0.2"/>
    <row r="18629" s="31" customFormat="1" x14ac:dyDescent="0.2"/>
    <row r="18630" s="31" customFormat="1" x14ac:dyDescent="0.2"/>
    <row r="18631" s="31" customFormat="1" x14ac:dyDescent="0.2"/>
    <row r="18632" s="31" customFormat="1" x14ac:dyDescent="0.2"/>
    <row r="18633" s="31" customFormat="1" x14ac:dyDescent="0.2"/>
    <row r="18634" s="31" customFormat="1" x14ac:dyDescent="0.2"/>
    <row r="18635" s="31" customFormat="1" x14ac:dyDescent="0.2"/>
    <row r="18636" s="31" customFormat="1" x14ac:dyDescent="0.2"/>
    <row r="18637" s="31" customFormat="1" x14ac:dyDescent="0.2"/>
    <row r="18638" s="31" customFormat="1" x14ac:dyDescent="0.2"/>
    <row r="18639" s="31" customFormat="1" x14ac:dyDescent="0.2"/>
    <row r="18640" s="31" customFormat="1" x14ac:dyDescent="0.2"/>
    <row r="18641" s="31" customFormat="1" x14ac:dyDescent="0.2"/>
    <row r="18642" s="31" customFormat="1" x14ac:dyDescent="0.2"/>
    <row r="18643" s="31" customFormat="1" x14ac:dyDescent="0.2"/>
    <row r="18644" s="31" customFormat="1" x14ac:dyDescent="0.2"/>
    <row r="18645" s="31" customFormat="1" x14ac:dyDescent="0.2"/>
    <row r="18646" s="31" customFormat="1" x14ac:dyDescent="0.2"/>
    <row r="18647" s="31" customFormat="1" x14ac:dyDescent="0.2"/>
    <row r="18648" s="31" customFormat="1" x14ac:dyDescent="0.2"/>
    <row r="18649" s="31" customFormat="1" x14ac:dyDescent="0.2"/>
    <row r="18650" s="31" customFormat="1" x14ac:dyDescent="0.2"/>
    <row r="18651" s="31" customFormat="1" x14ac:dyDescent="0.2"/>
    <row r="18652" s="31" customFormat="1" x14ac:dyDescent="0.2"/>
    <row r="18653" s="31" customFormat="1" x14ac:dyDescent="0.2"/>
    <row r="18654" s="31" customFormat="1" x14ac:dyDescent="0.2"/>
    <row r="18655" s="31" customFormat="1" x14ac:dyDescent="0.2"/>
    <row r="18656" s="31" customFormat="1" x14ac:dyDescent="0.2"/>
    <row r="18657" s="31" customFormat="1" x14ac:dyDescent="0.2"/>
    <row r="18658" s="31" customFormat="1" x14ac:dyDescent="0.2"/>
    <row r="18659" s="31" customFormat="1" x14ac:dyDescent="0.2"/>
    <row r="18660" s="31" customFormat="1" x14ac:dyDescent="0.2"/>
    <row r="18661" s="31" customFormat="1" x14ac:dyDescent="0.2"/>
    <row r="18662" s="31" customFormat="1" x14ac:dyDescent="0.2"/>
    <row r="18663" s="31" customFormat="1" x14ac:dyDescent="0.2"/>
    <row r="18664" s="31" customFormat="1" x14ac:dyDescent="0.2"/>
    <row r="18665" s="31" customFormat="1" x14ac:dyDescent="0.2"/>
    <row r="18666" s="31" customFormat="1" x14ac:dyDescent="0.2"/>
    <row r="18667" s="31" customFormat="1" x14ac:dyDescent="0.2"/>
    <row r="18668" s="31" customFormat="1" x14ac:dyDescent="0.2"/>
    <row r="18669" s="31" customFormat="1" x14ac:dyDescent="0.2"/>
    <row r="18670" s="31" customFormat="1" x14ac:dyDescent="0.2"/>
    <row r="18671" s="31" customFormat="1" x14ac:dyDescent="0.2"/>
    <row r="18672" s="31" customFormat="1" x14ac:dyDescent="0.2"/>
    <row r="18673" s="31" customFormat="1" x14ac:dyDescent="0.2"/>
    <row r="18674" s="31" customFormat="1" x14ac:dyDescent="0.2"/>
    <row r="18675" s="31" customFormat="1" x14ac:dyDescent="0.2"/>
    <row r="18676" s="31" customFormat="1" x14ac:dyDescent="0.2"/>
    <row r="18677" s="31" customFormat="1" x14ac:dyDescent="0.2"/>
    <row r="18678" s="31" customFormat="1" x14ac:dyDescent="0.2"/>
    <row r="18679" s="31" customFormat="1" x14ac:dyDescent="0.2"/>
    <row r="18680" s="31" customFormat="1" x14ac:dyDescent="0.2"/>
    <row r="18681" s="31" customFormat="1" x14ac:dyDescent="0.2"/>
    <row r="18682" s="31" customFormat="1" x14ac:dyDescent="0.2"/>
    <row r="18683" s="31" customFormat="1" x14ac:dyDescent="0.2"/>
    <row r="18684" s="31" customFormat="1" x14ac:dyDescent="0.2"/>
    <row r="18685" s="31" customFormat="1" x14ac:dyDescent="0.2"/>
    <row r="18686" s="31" customFormat="1" x14ac:dyDescent="0.2"/>
    <row r="18687" s="31" customFormat="1" x14ac:dyDescent="0.2"/>
    <row r="18688" s="31" customFormat="1" x14ac:dyDescent="0.2"/>
    <row r="18689" s="31" customFormat="1" x14ac:dyDescent="0.2"/>
    <row r="18690" s="31" customFormat="1" x14ac:dyDescent="0.2"/>
    <row r="18691" s="31" customFormat="1" x14ac:dyDescent="0.2"/>
    <row r="18692" s="31" customFormat="1" x14ac:dyDescent="0.2"/>
    <row r="18693" s="31" customFormat="1" x14ac:dyDescent="0.2"/>
    <row r="18694" s="31" customFormat="1" x14ac:dyDescent="0.2"/>
    <row r="18695" s="31" customFormat="1" x14ac:dyDescent="0.2"/>
    <row r="18696" s="31" customFormat="1" x14ac:dyDescent="0.2"/>
    <row r="18697" s="31" customFormat="1" x14ac:dyDescent="0.2"/>
    <row r="18698" s="31" customFormat="1" x14ac:dyDescent="0.2"/>
    <row r="18699" s="31" customFormat="1" x14ac:dyDescent="0.2"/>
    <row r="18700" s="31" customFormat="1" x14ac:dyDescent="0.2"/>
    <row r="18701" s="31" customFormat="1" x14ac:dyDescent="0.2"/>
    <row r="18702" s="31" customFormat="1" x14ac:dyDescent="0.2"/>
    <row r="18703" s="31" customFormat="1" x14ac:dyDescent="0.2"/>
    <row r="18704" s="31" customFormat="1" x14ac:dyDescent="0.2"/>
    <row r="18705" s="31" customFormat="1" x14ac:dyDescent="0.2"/>
    <row r="18706" s="31" customFormat="1" x14ac:dyDescent="0.2"/>
    <row r="18707" s="31" customFormat="1" x14ac:dyDescent="0.2"/>
    <row r="18708" s="31" customFormat="1" x14ac:dyDescent="0.2"/>
    <row r="18709" s="31" customFormat="1" x14ac:dyDescent="0.2"/>
    <row r="18710" s="31" customFormat="1" x14ac:dyDescent="0.2"/>
    <row r="18711" s="31" customFormat="1" x14ac:dyDescent="0.2"/>
    <row r="18712" s="31" customFormat="1" x14ac:dyDescent="0.2"/>
    <row r="18713" s="31" customFormat="1" x14ac:dyDescent="0.2"/>
    <row r="18714" s="31" customFormat="1" x14ac:dyDescent="0.2"/>
    <row r="18715" s="31" customFormat="1" x14ac:dyDescent="0.2"/>
    <row r="18716" s="31" customFormat="1" x14ac:dyDescent="0.2"/>
    <row r="18717" s="31" customFormat="1" x14ac:dyDescent="0.2"/>
    <row r="18718" s="31" customFormat="1" x14ac:dyDescent="0.2"/>
    <row r="18719" s="31" customFormat="1" x14ac:dyDescent="0.2"/>
    <row r="18720" s="31" customFormat="1" x14ac:dyDescent="0.2"/>
    <row r="18721" s="31" customFormat="1" x14ac:dyDescent="0.2"/>
    <row r="18722" s="31" customFormat="1" x14ac:dyDescent="0.2"/>
    <row r="18723" s="31" customFormat="1" x14ac:dyDescent="0.2"/>
    <row r="18724" s="31" customFormat="1" x14ac:dyDescent="0.2"/>
    <row r="18725" s="31" customFormat="1" x14ac:dyDescent="0.2"/>
    <row r="18726" s="31" customFormat="1" x14ac:dyDescent="0.2"/>
    <row r="18727" s="31" customFormat="1" x14ac:dyDescent="0.2"/>
    <row r="18728" s="31" customFormat="1" x14ac:dyDescent="0.2"/>
    <row r="18729" s="31" customFormat="1" x14ac:dyDescent="0.2"/>
    <row r="18730" s="31" customFormat="1" x14ac:dyDescent="0.2"/>
    <row r="18731" s="31" customFormat="1" x14ac:dyDescent="0.2"/>
    <row r="18732" s="31" customFormat="1" x14ac:dyDescent="0.2"/>
    <row r="18733" s="31" customFormat="1" x14ac:dyDescent="0.2"/>
    <row r="18734" s="31" customFormat="1" x14ac:dyDescent="0.2"/>
    <row r="18735" s="31" customFormat="1" x14ac:dyDescent="0.2"/>
    <row r="18736" s="31" customFormat="1" x14ac:dyDescent="0.2"/>
    <row r="18737" s="31" customFormat="1" x14ac:dyDescent="0.2"/>
    <row r="18738" s="31" customFormat="1" x14ac:dyDescent="0.2"/>
    <row r="18739" s="31" customFormat="1" x14ac:dyDescent="0.2"/>
    <row r="18740" s="31" customFormat="1" x14ac:dyDescent="0.2"/>
    <row r="18741" s="31" customFormat="1" x14ac:dyDescent="0.2"/>
    <row r="18742" s="31" customFormat="1" x14ac:dyDescent="0.2"/>
    <row r="18743" s="31" customFormat="1" x14ac:dyDescent="0.2"/>
    <row r="18744" s="31" customFormat="1" x14ac:dyDescent="0.2"/>
    <row r="18745" s="31" customFormat="1" x14ac:dyDescent="0.2"/>
    <row r="18746" s="31" customFormat="1" x14ac:dyDescent="0.2"/>
    <row r="18747" s="31" customFormat="1" x14ac:dyDescent="0.2"/>
    <row r="18748" s="31" customFormat="1" x14ac:dyDescent="0.2"/>
    <row r="18749" s="31" customFormat="1" x14ac:dyDescent="0.2"/>
    <row r="18750" s="31" customFormat="1" x14ac:dyDescent="0.2"/>
    <row r="18751" s="31" customFormat="1" x14ac:dyDescent="0.2"/>
    <row r="18752" s="31" customFormat="1" x14ac:dyDescent="0.2"/>
    <row r="18753" s="31" customFormat="1" x14ac:dyDescent="0.2"/>
    <row r="18754" s="31" customFormat="1" x14ac:dyDescent="0.2"/>
    <row r="18755" s="31" customFormat="1" x14ac:dyDescent="0.2"/>
    <row r="18756" s="31" customFormat="1" x14ac:dyDescent="0.2"/>
    <row r="18757" s="31" customFormat="1" x14ac:dyDescent="0.2"/>
    <row r="18758" s="31" customFormat="1" x14ac:dyDescent="0.2"/>
    <row r="18759" s="31" customFormat="1" x14ac:dyDescent="0.2"/>
    <row r="18760" s="31" customFormat="1" x14ac:dyDescent="0.2"/>
    <row r="18761" s="31" customFormat="1" x14ac:dyDescent="0.2"/>
    <row r="18762" s="31" customFormat="1" x14ac:dyDescent="0.2"/>
    <row r="18763" s="31" customFormat="1" x14ac:dyDescent="0.2"/>
    <row r="18764" s="31" customFormat="1" x14ac:dyDescent="0.2"/>
    <row r="18765" s="31" customFormat="1" x14ac:dyDescent="0.2"/>
    <row r="18766" s="31" customFormat="1" x14ac:dyDescent="0.2"/>
    <row r="18767" s="31" customFormat="1" x14ac:dyDescent="0.2"/>
    <row r="18768" s="31" customFormat="1" x14ac:dyDescent="0.2"/>
    <row r="18769" s="31" customFormat="1" x14ac:dyDescent="0.2"/>
    <row r="18770" s="31" customFormat="1" x14ac:dyDescent="0.2"/>
    <row r="18771" s="31" customFormat="1" x14ac:dyDescent="0.2"/>
    <row r="18772" s="31" customFormat="1" x14ac:dyDescent="0.2"/>
    <row r="18773" s="31" customFormat="1" x14ac:dyDescent="0.2"/>
    <row r="18774" s="31" customFormat="1" x14ac:dyDescent="0.2"/>
    <row r="18775" s="31" customFormat="1" x14ac:dyDescent="0.2"/>
    <row r="18776" s="31" customFormat="1" x14ac:dyDescent="0.2"/>
    <row r="18777" s="31" customFormat="1" x14ac:dyDescent="0.2"/>
    <row r="18778" s="31" customFormat="1" x14ac:dyDescent="0.2"/>
    <row r="18779" s="31" customFormat="1" x14ac:dyDescent="0.2"/>
    <row r="18780" s="31" customFormat="1" x14ac:dyDescent="0.2"/>
    <row r="18781" s="31" customFormat="1" x14ac:dyDescent="0.2"/>
    <row r="18782" s="31" customFormat="1" x14ac:dyDescent="0.2"/>
    <row r="18783" s="31" customFormat="1" x14ac:dyDescent="0.2"/>
    <row r="18784" s="31" customFormat="1" x14ac:dyDescent="0.2"/>
    <row r="18785" s="31" customFormat="1" x14ac:dyDescent="0.2"/>
    <row r="18786" s="31" customFormat="1" x14ac:dyDescent="0.2"/>
    <row r="18787" s="31" customFormat="1" x14ac:dyDescent="0.2"/>
    <row r="18788" s="31" customFormat="1" x14ac:dyDescent="0.2"/>
    <row r="18789" s="31" customFormat="1" x14ac:dyDescent="0.2"/>
    <row r="18790" s="31" customFormat="1" x14ac:dyDescent="0.2"/>
    <row r="18791" s="31" customFormat="1" x14ac:dyDescent="0.2"/>
    <row r="18792" s="31" customFormat="1" x14ac:dyDescent="0.2"/>
    <row r="18793" s="31" customFormat="1" x14ac:dyDescent="0.2"/>
    <row r="18794" s="31" customFormat="1" x14ac:dyDescent="0.2"/>
    <row r="18795" s="31" customFormat="1" x14ac:dyDescent="0.2"/>
    <row r="18796" s="31" customFormat="1" x14ac:dyDescent="0.2"/>
    <row r="18797" s="31" customFormat="1" x14ac:dyDescent="0.2"/>
    <row r="18798" s="31" customFormat="1" x14ac:dyDescent="0.2"/>
    <row r="18799" s="31" customFormat="1" x14ac:dyDescent="0.2"/>
    <row r="18800" s="31" customFormat="1" x14ac:dyDescent="0.2"/>
    <row r="18801" s="31" customFormat="1" x14ac:dyDescent="0.2"/>
    <row r="18802" s="31" customFormat="1" x14ac:dyDescent="0.2"/>
    <row r="18803" s="31" customFormat="1" x14ac:dyDescent="0.2"/>
    <row r="18804" s="31" customFormat="1" x14ac:dyDescent="0.2"/>
    <row r="18805" s="31" customFormat="1" x14ac:dyDescent="0.2"/>
    <row r="18806" s="31" customFormat="1" x14ac:dyDescent="0.2"/>
    <row r="18807" s="31" customFormat="1" x14ac:dyDescent="0.2"/>
    <row r="18808" s="31" customFormat="1" x14ac:dyDescent="0.2"/>
    <row r="18809" s="31" customFormat="1" x14ac:dyDescent="0.2"/>
    <row r="18810" s="31" customFormat="1" x14ac:dyDescent="0.2"/>
    <row r="18811" s="31" customFormat="1" x14ac:dyDescent="0.2"/>
    <row r="18812" s="31" customFormat="1" x14ac:dyDescent="0.2"/>
    <row r="18813" s="31" customFormat="1" x14ac:dyDescent="0.2"/>
    <row r="18814" s="31" customFormat="1" x14ac:dyDescent="0.2"/>
    <row r="18815" s="31" customFormat="1" x14ac:dyDescent="0.2"/>
    <row r="18816" s="31" customFormat="1" x14ac:dyDescent="0.2"/>
    <row r="18817" s="31" customFormat="1" x14ac:dyDescent="0.2"/>
    <row r="18818" s="31" customFormat="1" x14ac:dyDescent="0.2"/>
    <row r="18819" s="31" customFormat="1" x14ac:dyDescent="0.2"/>
    <row r="18820" s="31" customFormat="1" x14ac:dyDescent="0.2"/>
    <row r="18821" s="31" customFormat="1" x14ac:dyDescent="0.2"/>
    <row r="18822" s="31" customFormat="1" x14ac:dyDescent="0.2"/>
    <row r="18823" s="31" customFormat="1" x14ac:dyDescent="0.2"/>
    <row r="18824" s="31" customFormat="1" x14ac:dyDescent="0.2"/>
    <row r="18825" s="31" customFormat="1" x14ac:dyDescent="0.2"/>
    <row r="18826" s="31" customFormat="1" x14ac:dyDescent="0.2"/>
    <row r="18827" s="31" customFormat="1" x14ac:dyDescent="0.2"/>
    <row r="18828" s="31" customFormat="1" x14ac:dyDescent="0.2"/>
    <row r="18829" s="31" customFormat="1" x14ac:dyDescent="0.2"/>
    <row r="18830" s="31" customFormat="1" x14ac:dyDescent="0.2"/>
    <row r="18831" s="31" customFormat="1" x14ac:dyDescent="0.2"/>
    <row r="18832" s="31" customFormat="1" x14ac:dyDescent="0.2"/>
    <row r="18833" s="31" customFormat="1" x14ac:dyDescent="0.2"/>
    <row r="18834" s="31" customFormat="1" x14ac:dyDescent="0.2"/>
    <row r="18835" s="31" customFormat="1" x14ac:dyDescent="0.2"/>
    <row r="18836" s="31" customFormat="1" x14ac:dyDescent="0.2"/>
    <row r="18837" s="31" customFormat="1" x14ac:dyDescent="0.2"/>
    <row r="18838" s="31" customFormat="1" x14ac:dyDescent="0.2"/>
    <row r="18839" s="31" customFormat="1" x14ac:dyDescent="0.2"/>
    <row r="18840" s="31" customFormat="1" x14ac:dyDescent="0.2"/>
    <row r="18841" s="31" customFormat="1" x14ac:dyDescent="0.2"/>
    <row r="18842" s="31" customFormat="1" x14ac:dyDescent="0.2"/>
    <row r="18843" s="31" customFormat="1" x14ac:dyDescent="0.2"/>
    <row r="18844" s="31" customFormat="1" x14ac:dyDescent="0.2"/>
    <row r="18845" s="31" customFormat="1" x14ac:dyDescent="0.2"/>
    <row r="18846" s="31" customFormat="1" x14ac:dyDescent="0.2"/>
    <row r="18847" s="31" customFormat="1" x14ac:dyDescent="0.2"/>
    <row r="18848" s="31" customFormat="1" x14ac:dyDescent="0.2"/>
    <row r="18849" s="31" customFormat="1" x14ac:dyDescent="0.2"/>
    <row r="18850" s="31" customFormat="1" x14ac:dyDescent="0.2"/>
    <row r="18851" s="31" customFormat="1" x14ac:dyDescent="0.2"/>
    <row r="18852" s="31" customFormat="1" x14ac:dyDescent="0.2"/>
    <row r="18853" s="31" customFormat="1" x14ac:dyDescent="0.2"/>
    <row r="18854" s="31" customFormat="1" x14ac:dyDescent="0.2"/>
    <row r="18855" s="31" customFormat="1" x14ac:dyDescent="0.2"/>
    <row r="18856" s="31" customFormat="1" x14ac:dyDescent="0.2"/>
    <row r="18857" s="31" customFormat="1" x14ac:dyDescent="0.2"/>
    <row r="18858" s="31" customFormat="1" x14ac:dyDescent="0.2"/>
    <row r="18859" s="31" customFormat="1" x14ac:dyDescent="0.2"/>
    <row r="18860" s="31" customFormat="1" x14ac:dyDescent="0.2"/>
    <row r="18861" s="31" customFormat="1" x14ac:dyDescent="0.2"/>
    <row r="18862" s="31" customFormat="1" x14ac:dyDescent="0.2"/>
    <row r="18863" s="31" customFormat="1" x14ac:dyDescent="0.2"/>
    <row r="18864" s="31" customFormat="1" x14ac:dyDescent="0.2"/>
    <row r="18865" s="31" customFormat="1" x14ac:dyDescent="0.2"/>
    <row r="18866" s="31" customFormat="1" x14ac:dyDescent="0.2"/>
    <row r="18867" s="31" customFormat="1" x14ac:dyDescent="0.2"/>
    <row r="18868" s="31" customFormat="1" x14ac:dyDescent="0.2"/>
    <row r="18869" s="31" customFormat="1" x14ac:dyDescent="0.2"/>
    <row r="18870" s="31" customFormat="1" x14ac:dyDescent="0.2"/>
    <row r="18871" s="31" customFormat="1" x14ac:dyDescent="0.2"/>
    <row r="18872" s="31" customFormat="1" x14ac:dyDescent="0.2"/>
    <row r="18873" s="31" customFormat="1" x14ac:dyDescent="0.2"/>
    <row r="18874" s="31" customFormat="1" x14ac:dyDescent="0.2"/>
    <row r="18875" s="31" customFormat="1" x14ac:dyDescent="0.2"/>
    <row r="18876" s="31" customFormat="1" x14ac:dyDescent="0.2"/>
    <row r="18877" s="31" customFormat="1" x14ac:dyDescent="0.2"/>
    <row r="18878" s="31" customFormat="1" x14ac:dyDescent="0.2"/>
    <row r="18879" s="31" customFormat="1" x14ac:dyDescent="0.2"/>
    <row r="18880" s="31" customFormat="1" x14ac:dyDescent="0.2"/>
    <row r="18881" s="31" customFormat="1" x14ac:dyDescent="0.2"/>
    <row r="18882" s="31" customFormat="1" x14ac:dyDescent="0.2"/>
    <row r="18883" s="31" customFormat="1" x14ac:dyDescent="0.2"/>
    <row r="18884" s="31" customFormat="1" x14ac:dyDescent="0.2"/>
    <row r="18885" s="31" customFormat="1" x14ac:dyDescent="0.2"/>
    <row r="18886" s="31" customFormat="1" x14ac:dyDescent="0.2"/>
    <row r="18887" s="31" customFormat="1" x14ac:dyDescent="0.2"/>
    <row r="18888" s="31" customFormat="1" x14ac:dyDescent="0.2"/>
    <row r="18889" s="31" customFormat="1" x14ac:dyDescent="0.2"/>
    <row r="18890" s="31" customFormat="1" x14ac:dyDescent="0.2"/>
    <row r="18891" s="31" customFormat="1" x14ac:dyDescent="0.2"/>
    <row r="18892" s="31" customFormat="1" x14ac:dyDescent="0.2"/>
    <row r="18893" s="31" customFormat="1" x14ac:dyDescent="0.2"/>
    <row r="18894" s="31" customFormat="1" x14ac:dyDescent="0.2"/>
    <row r="18895" s="31" customFormat="1" x14ac:dyDescent="0.2"/>
    <row r="18896" s="31" customFormat="1" x14ac:dyDescent="0.2"/>
    <row r="18897" s="31" customFormat="1" x14ac:dyDescent="0.2"/>
    <row r="18898" s="31" customFormat="1" x14ac:dyDescent="0.2"/>
    <row r="18899" s="31" customFormat="1" x14ac:dyDescent="0.2"/>
    <row r="18900" s="31" customFormat="1" x14ac:dyDescent="0.2"/>
    <row r="18901" s="31" customFormat="1" x14ac:dyDescent="0.2"/>
    <row r="18902" s="31" customFormat="1" x14ac:dyDescent="0.2"/>
    <row r="18903" s="31" customFormat="1" x14ac:dyDescent="0.2"/>
    <row r="18904" s="31" customFormat="1" x14ac:dyDescent="0.2"/>
    <row r="18905" s="31" customFormat="1" x14ac:dyDescent="0.2"/>
    <row r="18906" s="31" customFormat="1" x14ac:dyDescent="0.2"/>
    <row r="18907" s="31" customFormat="1" x14ac:dyDescent="0.2"/>
    <row r="18908" s="31" customFormat="1" x14ac:dyDescent="0.2"/>
    <row r="18909" s="31" customFormat="1" x14ac:dyDescent="0.2"/>
    <row r="18910" s="31" customFormat="1" x14ac:dyDescent="0.2"/>
    <row r="18911" s="31" customFormat="1" x14ac:dyDescent="0.2"/>
    <row r="18912" s="31" customFormat="1" x14ac:dyDescent="0.2"/>
    <row r="18913" s="31" customFormat="1" x14ac:dyDescent="0.2"/>
    <row r="18914" s="31" customFormat="1" x14ac:dyDescent="0.2"/>
    <row r="18915" s="31" customFormat="1" x14ac:dyDescent="0.2"/>
    <row r="18916" s="31" customFormat="1" x14ac:dyDescent="0.2"/>
    <row r="18917" s="31" customFormat="1" x14ac:dyDescent="0.2"/>
    <row r="18918" s="31" customFormat="1" x14ac:dyDescent="0.2"/>
    <row r="18919" s="31" customFormat="1" x14ac:dyDescent="0.2"/>
    <row r="18920" s="31" customFormat="1" x14ac:dyDescent="0.2"/>
    <row r="18921" s="31" customFormat="1" x14ac:dyDescent="0.2"/>
    <row r="18922" s="31" customFormat="1" x14ac:dyDescent="0.2"/>
    <row r="18923" s="31" customFormat="1" x14ac:dyDescent="0.2"/>
    <row r="18924" s="31" customFormat="1" x14ac:dyDescent="0.2"/>
    <row r="18925" s="31" customFormat="1" x14ac:dyDescent="0.2"/>
    <row r="18926" s="31" customFormat="1" x14ac:dyDescent="0.2"/>
    <row r="18927" s="31" customFormat="1" x14ac:dyDescent="0.2"/>
    <row r="18928" s="31" customFormat="1" x14ac:dyDescent="0.2"/>
    <row r="18929" s="31" customFormat="1" x14ac:dyDescent="0.2"/>
    <row r="18930" s="31" customFormat="1" x14ac:dyDescent="0.2"/>
    <row r="18931" s="31" customFormat="1" x14ac:dyDescent="0.2"/>
    <row r="18932" s="31" customFormat="1" x14ac:dyDescent="0.2"/>
    <row r="18933" s="31" customFormat="1" x14ac:dyDescent="0.2"/>
    <row r="18934" s="31" customFormat="1" x14ac:dyDescent="0.2"/>
    <row r="18935" s="31" customFormat="1" x14ac:dyDescent="0.2"/>
    <row r="18936" s="31" customFormat="1" x14ac:dyDescent="0.2"/>
    <row r="18937" s="31" customFormat="1" x14ac:dyDescent="0.2"/>
    <row r="18938" s="31" customFormat="1" x14ac:dyDescent="0.2"/>
    <row r="18939" s="31" customFormat="1" x14ac:dyDescent="0.2"/>
    <row r="18940" s="31" customFormat="1" x14ac:dyDescent="0.2"/>
    <row r="18941" s="31" customFormat="1" x14ac:dyDescent="0.2"/>
    <row r="18942" s="31" customFormat="1" x14ac:dyDescent="0.2"/>
    <row r="18943" s="31" customFormat="1" x14ac:dyDescent="0.2"/>
    <row r="18944" s="31" customFormat="1" x14ac:dyDescent="0.2"/>
    <row r="18945" s="31" customFormat="1" x14ac:dyDescent="0.2"/>
    <row r="18946" s="31" customFormat="1" x14ac:dyDescent="0.2"/>
    <row r="18947" s="31" customFormat="1" x14ac:dyDescent="0.2"/>
    <row r="18948" s="31" customFormat="1" x14ac:dyDescent="0.2"/>
    <row r="18949" s="31" customFormat="1" x14ac:dyDescent="0.2"/>
    <row r="18950" s="31" customFormat="1" x14ac:dyDescent="0.2"/>
    <row r="18951" s="31" customFormat="1" x14ac:dyDescent="0.2"/>
    <row r="18952" s="31" customFormat="1" x14ac:dyDescent="0.2"/>
    <row r="18953" s="31" customFormat="1" x14ac:dyDescent="0.2"/>
    <row r="18954" s="31" customFormat="1" x14ac:dyDescent="0.2"/>
    <row r="18955" s="31" customFormat="1" x14ac:dyDescent="0.2"/>
    <row r="18956" s="31" customFormat="1" x14ac:dyDescent="0.2"/>
    <row r="18957" s="31" customFormat="1" x14ac:dyDescent="0.2"/>
    <row r="18958" s="31" customFormat="1" x14ac:dyDescent="0.2"/>
    <row r="18959" s="31" customFormat="1" x14ac:dyDescent="0.2"/>
    <row r="18960" s="31" customFormat="1" x14ac:dyDescent="0.2"/>
    <row r="18961" s="31" customFormat="1" x14ac:dyDescent="0.2"/>
    <row r="18962" s="31" customFormat="1" x14ac:dyDescent="0.2"/>
    <row r="18963" s="31" customFormat="1" x14ac:dyDescent="0.2"/>
    <row r="18964" s="31" customFormat="1" x14ac:dyDescent="0.2"/>
    <row r="18965" s="31" customFormat="1" x14ac:dyDescent="0.2"/>
    <row r="18966" s="31" customFormat="1" x14ac:dyDescent="0.2"/>
    <row r="18967" s="31" customFormat="1" x14ac:dyDescent="0.2"/>
    <row r="18968" s="31" customFormat="1" x14ac:dyDescent="0.2"/>
    <row r="18969" s="31" customFormat="1" x14ac:dyDescent="0.2"/>
    <row r="18970" s="31" customFormat="1" x14ac:dyDescent="0.2"/>
    <row r="18971" s="31" customFormat="1" x14ac:dyDescent="0.2"/>
    <row r="18972" s="31" customFormat="1" x14ac:dyDescent="0.2"/>
    <row r="18973" s="31" customFormat="1" x14ac:dyDescent="0.2"/>
    <row r="18974" s="31" customFormat="1" x14ac:dyDescent="0.2"/>
    <row r="18975" s="31" customFormat="1" x14ac:dyDescent="0.2"/>
    <row r="18976" s="31" customFormat="1" x14ac:dyDescent="0.2"/>
    <row r="18977" s="31" customFormat="1" x14ac:dyDescent="0.2"/>
    <row r="18978" s="31" customFormat="1" x14ac:dyDescent="0.2"/>
    <row r="18979" s="31" customFormat="1" x14ac:dyDescent="0.2"/>
    <row r="18980" s="31" customFormat="1" x14ac:dyDescent="0.2"/>
    <row r="18981" s="31" customFormat="1" x14ac:dyDescent="0.2"/>
    <row r="18982" s="31" customFormat="1" x14ac:dyDescent="0.2"/>
    <row r="18983" s="31" customFormat="1" x14ac:dyDescent="0.2"/>
    <row r="18984" s="31" customFormat="1" x14ac:dyDescent="0.2"/>
    <row r="18985" s="31" customFormat="1" x14ac:dyDescent="0.2"/>
    <row r="18986" s="31" customFormat="1" x14ac:dyDescent="0.2"/>
    <row r="18987" s="31" customFormat="1" x14ac:dyDescent="0.2"/>
    <row r="18988" s="31" customFormat="1" x14ac:dyDescent="0.2"/>
    <row r="18989" s="31" customFormat="1" x14ac:dyDescent="0.2"/>
    <row r="18990" s="31" customFormat="1" x14ac:dyDescent="0.2"/>
    <row r="18991" s="31" customFormat="1" x14ac:dyDescent="0.2"/>
    <row r="18992" s="31" customFormat="1" x14ac:dyDescent="0.2"/>
    <row r="18993" s="31" customFormat="1" x14ac:dyDescent="0.2"/>
    <row r="18994" s="31" customFormat="1" x14ac:dyDescent="0.2"/>
    <row r="18995" s="31" customFormat="1" x14ac:dyDescent="0.2"/>
    <row r="18996" s="31" customFormat="1" x14ac:dyDescent="0.2"/>
    <row r="18997" s="31" customFormat="1" x14ac:dyDescent="0.2"/>
    <row r="18998" s="31" customFormat="1" x14ac:dyDescent="0.2"/>
    <row r="18999" s="31" customFormat="1" x14ac:dyDescent="0.2"/>
    <row r="19000" s="31" customFormat="1" x14ac:dyDescent="0.2"/>
    <row r="19001" s="31" customFormat="1" x14ac:dyDescent="0.2"/>
    <row r="19002" s="31" customFormat="1" x14ac:dyDescent="0.2"/>
    <row r="19003" s="31" customFormat="1" x14ac:dyDescent="0.2"/>
    <row r="19004" s="31" customFormat="1" x14ac:dyDescent="0.2"/>
    <row r="19005" s="31" customFormat="1" x14ac:dyDescent="0.2"/>
    <row r="19006" s="31" customFormat="1" x14ac:dyDescent="0.2"/>
    <row r="19007" s="31" customFormat="1" x14ac:dyDescent="0.2"/>
    <row r="19008" s="31" customFormat="1" x14ac:dyDescent="0.2"/>
    <row r="19009" s="31" customFormat="1" x14ac:dyDescent="0.2"/>
    <row r="19010" s="31" customFormat="1" x14ac:dyDescent="0.2"/>
    <row r="19011" s="31" customFormat="1" x14ac:dyDescent="0.2"/>
    <row r="19012" s="31" customFormat="1" x14ac:dyDescent="0.2"/>
    <row r="19013" s="31" customFormat="1" x14ac:dyDescent="0.2"/>
    <row r="19014" s="31" customFormat="1" x14ac:dyDescent="0.2"/>
    <row r="19015" s="31" customFormat="1" x14ac:dyDescent="0.2"/>
    <row r="19016" s="31" customFormat="1" x14ac:dyDescent="0.2"/>
    <row r="19017" s="31" customFormat="1" x14ac:dyDescent="0.2"/>
    <row r="19018" s="31" customFormat="1" x14ac:dyDescent="0.2"/>
    <row r="19019" s="31" customFormat="1" x14ac:dyDescent="0.2"/>
    <row r="19020" s="31" customFormat="1" x14ac:dyDescent="0.2"/>
    <row r="19021" s="31" customFormat="1" x14ac:dyDescent="0.2"/>
    <row r="19022" s="31" customFormat="1" x14ac:dyDescent="0.2"/>
    <row r="19023" s="31" customFormat="1" x14ac:dyDescent="0.2"/>
    <row r="19024" s="31" customFormat="1" x14ac:dyDescent="0.2"/>
    <row r="19025" s="31" customFormat="1" x14ac:dyDescent="0.2"/>
    <row r="19026" s="31" customFormat="1" x14ac:dyDescent="0.2"/>
    <row r="19027" s="31" customFormat="1" x14ac:dyDescent="0.2"/>
    <row r="19028" s="31" customFormat="1" x14ac:dyDescent="0.2"/>
    <row r="19029" s="31" customFormat="1" x14ac:dyDescent="0.2"/>
    <row r="19030" s="31" customFormat="1" x14ac:dyDescent="0.2"/>
    <row r="19031" s="31" customFormat="1" x14ac:dyDescent="0.2"/>
    <row r="19032" s="31" customFormat="1" x14ac:dyDescent="0.2"/>
    <row r="19033" s="31" customFormat="1" x14ac:dyDescent="0.2"/>
    <row r="19034" s="31" customFormat="1" x14ac:dyDescent="0.2"/>
    <row r="19035" s="31" customFormat="1" x14ac:dyDescent="0.2"/>
    <row r="19036" s="31" customFormat="1" x14ac:dyDescent="0.2"/>
    <row r="19037" s="31" customFormat="1" x14ac:dyDescent="0.2"/>
    <row r="19038" s="31" customFormat="1" x14ac:dyDescent="0.2"/>
    <row r="19039" s="31" customFormat="1" x14ac:dyDescent="0.2"/>
    <row r="19040" s="31" customFormat="1" x14ac:dyDescent="0.2"/>
    <row r="19041" s="31" customFormat="1" x14ac:dyDescent="0.2"/>
    <row r="19042" s="31" customFormat="1" x14ac:dyDescent="0.2"/>
    <row r="19043" s="31" customFormat="1" x14ac:dyDescent="0.2"/>
    <row r="19044" s="31" customFormat="1" x14ac:dyDescent="0.2"/>
    <row r="19045" s="31" customFormat="1" x14ac:dyDescent="0.2"/>
    <row r="19046" s="31" customFormat="1" x14ac:dyDescent="0.2"/>
    <row r="19047" s="31" customFormat="1" x14ac:dyDescent="0.2"/>
    <row r="19048" s="31" customFormat="1" x14ac:dyDescent="0.2"/>
    <row r="19049" s="31" customFormat="1" x14ac:dyDescent="0.2"/>
    <row r="19050" s="31" customFormat="1" x14ac:dyDescent="0.2"/>
    <row r="19051" s="31" customFormat="1" x14ac:dyDescent="0.2"/>
    <row r="19052" s="31" customFormat="1" x14ac:dyDescent="0.2"/>
    <row r="19053" s="31" customFormat="1" x14ac:dyDescent="0.2"/>
    <row r="19054" s="31" customFormat="1" x14ac:dyDescent="0.2"/>
    <row r="19055" s="31" customFormat="1" x14ac:dyDescent="0.2"/>
    <row r="19056" s="31" customFormat="1" x14ac:dyDescent="0.2"/>
    <row r="19057" s="31" customFormat="1" x14ac:dyDescent="0.2"/>
    <row r="19058" s="31" customFormat="1" x14ac:dyDescent="0.2"/>
    <row r="19059" s="31" customFormat="1" x14ac:dyDescent="0.2"/>
    <row r="19060" s="31" customFormat="1" x14ac:dyDescent="0.2"/>
    <row r="19061" s="31" customFormat="1" x14ac:dyDescent="0.2"/>
    <row r="19062" s="31" customFormat="1" x14ac:dyDescent="0.2"/>
    <row r="19063" s="31" customFormat="1" x14ac:dyDescent="0.2"/>
    <row r="19064" s="31" customFormat="1" x14ac:dyDescent="0.2"/>
    <row r="19065" s="31" customFormat="1" x14ac:dyDescent="0.2"/>
    <row r="19066" s="31" customFormat="1" x14ac:dyDescent="0.2"/>
    <row r="19067" s="31" customFormat="1" x14ac:dyDescent="0.2"/>
    <row r="19068" s="31" customFormat="1" x14ac:dyDescent="0.2"/>
    <row r="19069" s="31" customFormat="1" x14ac:dyDescent="0.2"/>
    <row r="19070" s="31" customFormat="1" x14ac:dyDescent="0.2"/>
    <row r="19071" s="31" customFormat="1" x14ac:dyDescent="0.2"/>
    <row r="19072" s="31" customFormat="1" x14ac:dyDescent="0.2"/>
    <row r="19073" s="31" customFormat="1" x14ac:dyDescent="0.2"/>
    <row r="19074" s="31" customFormat="1" x14ac:dyDescent="0.2"/>
    <row r="19075" s="31" customFormat="1" x14ac:dyDescent="0.2"/>
    <row r="19076" s="31" customFormat="1" x14ac:dyDescent="0.2"/>
    <row r="19077" s="31" customFormat="1" x14ac:dyDescent="0.2"/>
    <row r="19078" s="31" customFormat="1" x14ac:dyDescent="0.2"/>
    <row r="19079" s="31" customFormat="1" x14ac:dyDescent="0.2"/>
    <row r="19080" s="31" customFormat="1" x14ac:dyDescent="0.2"/>
    <row r="19081" s="31" customFormat="1" x14ac:dyDescent="0.2"/>
    <row r="19082" s="31" customFormat="1" x14ac:dyDescent="0.2"/>
    <row r="19083" s="31" customFormat="1" x14ac:dyDescent="0.2"/>
    <row r="19084" s="31" customFormat="1" x14ac:dyDescent="0.2"/>
    <row r="19085" s="31" customFormat="1" x14ac:dyDescent="0.2"/>
    <row r="19086" s="31" customFormat="1" x14ac:dyDescent="0.2"/>
    <row r="19087" s="31" customFormat="1" x14ac:dyDescent="0.2"/>
    <row r="19088" s="31" customFormat="1" x14ac:dyDescent="0.2"/>
    <row r="19089" s="31" customFormat="1" x14ac:dyDescent="0.2"/>
    <row r="19090" s="31" customFormat="1" x14ac:dyDescent="0.2"/>
    <row r="19091" s="31" customFormat="1" x14ac:dyDescent="0.2"/>
    <row r="19092" s="31" customFormat="1" x14ac:dyDescent="0.2"/>
    <row r="19093" s="31" customFormat="1" x14ac:dyDescent="0.2"/>
    <row r="19094" s="31" customFormat="1" x14ac:dyDescent="0.2"/>
    <row r="19095" s="31" customFormat="1" x14ac:dyDescent="0.2"/>
    <row r="19096" s="31" customFormat="1" x14ac:dyDescent="0.2"/>
    <row r="19097" s="31" customFormat="1" x14ac:dyDescent="0.2"/>
    <row r="19098" s="31" customFormat="1" x14ac:dyDescent="0.2"/>
    <row r="19099" s="31" customFormat="1" x14ac:dyDescent="0.2"/>
    <row r="19100" s="31" customFormat="1" x14ac:dyDescent="0.2"/>
    <row r="19101" s="31" customFormat="1" x14ac:dyDescent="0.2"/>
    <row r="19102" s="31" customFormat="1" x14ac:dyDescent="0.2"/>
    <row r="19103" s="31" customFormat="1" x14ac:dyDescent="0.2"/>
    <row r="19104" s="31" customFormat="1" x14ac:dyDescent="0.2"/>
    <row r="19105" s="31" customFormat="1" x14ac:dyDescent="0.2"/>
    <row r="19106" s="31" customFormat="1" x14ac:dyDescent="0.2"/>
    <row r="19107" s="31" customFormat="1" x14ac:dyDescent="0.2"/>
    <row r="19108" s="31" customFormat="1" x14ac:dyDescent="0.2"/>
    <row r="19109" s="31" customFormat="1" x14ac:dyDescent="0.2"/>
    <row r="19110" s="31" customFormat="1" x14ac:dyDescent="0.2"/>
    <row r="19111" s="31" customFormat="1" x14ac:dyDescent="0.2"/>
    <row r="19112" s="31" customFormat="1" x14ac:dyDescent="0.2"/>
    <row r="19113" s="31" customFormat="1" x14ac:dyDescent="0.2"/>
    <row r="19114" s="31" customFormat="1" x14ac:dyDescent="0.2"/>
    <row r="19115" s="31" customFormat="1" x14ac:dyDescent="0.2"/>
    <row r="19116" s="31" customFormat="1" x14ac:dyDescent="0.2"/>
    <row r="19117" s="31" customFormat="1" x14ac:dyDescent="0.2"/>
    <row r="19118" s="31" customFormat="1" x14ac:dyDescent="0.2"/>
    <row r="19119" s="31" customFormat="1" x14ac:dyDescent="0.2"/>
    <row r="19120" s="31" customFormat="1" x14ac:dyDescent="0.2"/>
    <row r="19121" s="31" customFormat="1" x14ac:dyDescent="0.2"/>
    <row r="19122" s="31" customFormat="1" x14ac:dyDescent="0.2"/>
    <row r="19123" s="31" customFormat="1" x14ac:dyDescent="0.2"/>
    <row r="19124" s="31" customFormat="1" x14ac:dyDescent="0.2"/>
    <row r="19125" s="31" customFormat="1" x14ac:dyDescent="0.2"/>
    <row r="19126" s="31" customFormat="1" x14ac:dyDescent="0.2"/>
    <row r="19127" s="31" customFormat="1" x14ac:dyDescent="0.2"/>
    <row r="19128" s="31" customFormat="1" x14ac:dyDescent="0.2"/>
    <row r="19129" s="31" customFormat="1" x14ac:dyDescent="0.2"/>
    <row r="19130" s="31" customFormat="1" x14ac:dyDescent="0.2"/>
    <row r="19131" s="31" customFormat="1" x14ac:dyDescent="0.2"/>
    <row r="19132" s="31" customFormat="1" x14ac:dyDescent="0.2"/>
    <row r="19133" s="31" customFormat="1" x14ac:dyDescent="0.2"/>
    <row r="19134" s="31" customFormat="1" x14ac:dyDescent="0.2"/>
    <row r="19135" s="31" customFormat="1" x14ac:dyDescent="0.2"/>
    <row r="19136" s="31" customFormat="1" x14ac:dyDescent="0.2"/>
    <row r="19137" s="31" customFormat="1" x14ac:dyDescent="0.2"/>
    <row r="19138" s="31" customFormat="1" x14ac:dyDescent="0.2"/>
    <row r="19139" s="31" customFormat="1" x14ac:dyDescent="0.2"/>
    <row r="19140" s="31" customFormat="1" x14ac:dyDescent="0.2"/>
    <row r="19141" s="31" customFormat="1" x14ac:dyDescent="0.2"/>
    <row r="19142" s="31" customFormat="1" x14ac:dyDescent="0.2"/>
    <row r="19143" s="31" customFormat="1" x14ac:dyDescent="0.2"/>
    <row r="19144" s="31" customFormat="1" x14ac:dyDescent="0.2"/>
    <row r="19145" s="31" customFormat="1" x14ac:dyDescent="0.2"/>
    <row r="19146" s="31" customFormat="1" x14ac:dyDescent="0.2"/>
    <row r="19147" s="31" customFormat="1" x14ac:dyDescent="0.2"/>
    <row r="19148" s="31" customFormat="1" x14ac:dyDescent="0.2"/>
    <row r="19149" s="31" customFormat="1" x14ac:dyDescent="0.2"/>
    <row r="19150" s="31" customFormat="1" x14ac:dyDescent="0.2"/>
    <row r="19151" s="31" customFormat="1" x14ac:dyDescent="0.2"/>
    <row r="19152" s="31" customFormat="1" x14ac:dyDescent="0.2"/>
    <row r="19153" s="31" customFormat="1" x14ac:dyDescent="0.2"/>
    <row r="19154" s="31" customFormat="1" x14ac:dyDescent="0.2"/>
    <row r="19155" s="31" customFormat="1" x14ac:dyDescent="0.2"/>
    <row r="19156" s="31" customFormat="1" x14ac:dyDescent="0.2"/>
    <row r="19157" s="31" customFormat="1" x14ac:dyDescent="0.2"/>
    <row r="19158" s="31" customFormat="1" x14ac:dyDescent="0.2"/>
    <row r="19159" s="31" customFormat="1" x14ac:dyDescent="0.2"/>
    <row r="19160" s="31" customFormat="1" x14ac:dyDescent="0.2"/>
    <row r="19161" s="31" customFormat="1" x14ac:dyDescent="0.2"/>
    <row r="19162" s="31" customFormat="1" x14ac:dyDescent="0.2"/>
    <row r="19163" s="31" customFormat="1" x14ac:dyDescent="0.2"/>
    <row r="19164" s="31" customFormat="1" x14ac:dyDescent="0.2"/>
    <row r="19165" s="31" customFormat="1" x14ac:dyDescent="0.2"/>
    <row r="19166" s="31" customFormat="1" x14ac:dyDescent="0.2"/>
    <row r="19167" s="31" customFormat="1" x14ac:dyDescent="0.2"/>
    <row r="19168" s="31" customFormat="1" x14ac:dyDescent="0.2"/>
    <row r="19169" s="31" customFormat="1" x14ac:dyDescent="0.2"/>
    <row r="19170" s="31" customFormat="1" x14ac:dyDescent="0.2"/>
    <row r="19171" s="31" customFormat="1" x14ac:dyDescent="0.2"/>
    <row r="19172" s="31" customFormat="1" x14ac:dyDescent="0.2"/>
    <row r="19173" s="31" customFormat="1" x14ac:dyDescent="0.2"/>
    <row r="19174" s="31" customFormat="1" x14ac:dyDescent="0.2"/>
    <row r="19175" s="31" customFormat="1" x14ac:dyDescent="0.2"/>
    <row r="19176" s="31" customFormat="1" x14ac:dyDescent="0.2"/>
    <row r="19177" s="31" customFormat="1" x14ac:dyDescent="0.2"/>
    <row r="19178" s="31" customFormat="1" x14ac:dyDescent="0.2"/>
    <row r="19179" s="31" customFormat="1" x14ac:dyDescent="0.2"/>
    <row r="19180" s="31" customFormat="1" x14ac:dyDescent="0.2"/>
    <row r="19181" s="31" customFormat="1" x14ac:dyDescent="0.2"/>
    <row r="19182" s="31" customFormat="1" x14ac:dyDescent="0.2"/>
    <row r="19183" s="31" customFormat="1" x14ac:dyDescent="0.2"/>
    <row r="19184" s="31" customFormat="1" x14ac:dyDescent="0.2"/>
    <row r="19185" s="31" customFormat="1" x14ac:dyDescent="0.2"/>
    <row r="19186" s="31" customFormat="1" x14ac:dyDescent="0.2"/>
    <row r="19187" s="31" customFormat="1" x14ac:dyDescent="0.2"/>
    <row r="19188" s="31" customFormat="1" x14ac:dyDescent="0.2"/>
    <row r="19189" s="31" customFormat="1" x14ac:dyDescent="0.2"/>
    <row r="19190" s="31" customFormat="1" x14ac:dyDescent="0.2"/>
    <row r="19191" s="31" customFormat="1" x14ac:dyDescent="0.2"/>
    <row r="19192" s="31" customFormat="1" x14ac:dyDescent="0.2"/>
    <row r="19193" s="31" customFormat="1" x14ac:dyDescent="0.2"/>
    <row r="19194" s="31" customFormat="1" x14ac:dyDescent="0.2"/>
    <row r="19195" s="31" customFormat="1" x14ac:dyDescent="0.2"/>
    <row r="19196" s="31" customFormat="1" x14ac:dyDescent="0.2"/>
    <row r="19197" s="31" customFormat="1" x14ac:dyDescent="0.2"/>
    <row r="19198" s="31" customFormat="1" x14ac:dyDescent="0.2"/>
    <row r="19199" s="31" customFormat="1" x14ac:dyDescent="0.2"/>
    <row r="19200" s="31" customFormat="1" x14ac:dyDescent="0.2"/>
    <row r="19201" s="31" customFormat="1" x14ac:dyDescent="0.2"/>
    <row r="19202" s="31" customFormat="1" x14ac:dyDescent="0.2"/>
    <row r="19203" s="31" customFormat="1" x14ac:dyDescent="0.2"/>
    <row r="19204" s="31" customFormat="1" x14ac:dyDescent="0.2"/>
    <row r="19205" s="31" customFormat="1" x14ac:dyDescent="0.2"/>
    <row r="19206" s="31" customFormat="1" x14ac:dyDescent="0.2"/>
    <row r="19207" s="31" customFormat="1" x14ac:dyDescent="0.2"/>
    <row r="19208" s="31" customFormat="1" x14ac:dyDescent="0.2"/>
    <row r="19209" s="31" customFormat="1" x14ac:dyDescent="0.2"/>
    <row r="19210" s="31" customFormat="1" x14ac:dyDescent="0.2"/>
    <row r="19211" s="31" customFormat="1" x14ac:dyDescent="0.2"/>
    <row r="19212" s="31" customFormat="1" x14ac:dyDescent="0.2"/>
    <row r="19213" s="31" customFormat="1" x14ac:dyDescent="0.2"/>
    <row r="19214" s="31" customFormat="1" x14ac:dyDescent="0.2"/>
    <row r="19215" s="31" customFormat="1" x14ac:dyDescent="0.2"/>
    <row r="19216" s="31" customFormat="1" x14ac:dyDescent="0.2"/>
    <row r="19217" s="31" customFormat="1" x14ac:dyDescent="0.2"/>
    <row r="19218" s="31" customFormat="1" x14ac:dyDescent="0.2"/>
    <row r="19219" s="31" customFormat="1" x14ac:dyDescent="0.2"/>
    <row r="19220" s="31" customFormat="1" x14ac:dyDescent="0.2"/>
    <row r="19221" s="31" customFormat="1" x14ac:dyDescent="0.2"/>
    <row r="19222" s="31" customFormat="1" x14ac:dyDescent="0.2"/>
    <row r="19223" s="31" customFormat="1" x14ac:dyDescent="0.2"/>
    <row r="19224" s="31" customFormat="1" x14ac:dyDescent="0.2"/>
    <row r="19225" s="31" customFormat="1" x14ac:dyDescent="0.2"/>
    <row r="19226" s="31" customFormat="1" x14ac:dyDescent="0.2"/>
    <row r="19227" s="31" customFormat="1" x14ac:dyDescent="0.2"/>
    <row r="19228" s="31" customFormat="1" x14ac:dyDescent="0.2"/>
    <row r="19229" s="31" customFormat="1" x14ac:dyDescent="0.2"/>
    <row r="19230" s="31" customFormat="1" x14ac:dyDescent="0.2"/>
    <row r="19231" s="31" customFormat="1" x14ac:dyDescent="0.2"/>
    <row r="19232" s="31" customFormat="1" x14ac:dyDescent="0.2"/>
    <row r="19233" s="31" customFormat="1" x14ac:dyDescent="0.2"/>
    <row r="19234" s="31" customFormat="1" x14ac:dyDescent="0.2"/>
    <row r="19235" s="31" customFormat="1" x14ac:dyDescent="0.2"/>
    <row r="19236" s="31" customFormat="1" x14ac:dyDescent="0.2"/>
    <row r="19237" s="31" customFormat="1" x14ac:dyDescent="0.2"/>
    <row r="19238" s="31" customFormat="1" x14ac:dyDescent="0.2"/>
    <row r="19239" s="31" customFormat="1" x14ac:dyDescent="0.2"/>
    <row r="19240" s="31" customFormat="1" x14ac:dyDescent="0.2"/>
    <row r="19241" s="31" customFormat="1" x14ac:dyDescent="0.2"/>
    <row r="19242" s="31" customFormat="1" x14ac:dyDescent="0.2"/>
    <row r="19243" s="31" customFormat="1" x14ac:dyDescent="0.2"/>
    <row r="19244" s="31" customFormat="1" x14ac:dyDescent="0.2"/>
    <row r="19245" s="31" customFormat="1" x14ac:dyDescent="0.2"/>
    <row r="19246" s="31" customFormat="1" x14ac:dyDescent="0.2"/>
    <row r="19247" s="31" customFormat="1" x14ac:dyDescent="0.2"/>
    <row r="19248" s="31" customFormat="1" x14ac:dyDescent="0.2"/>
    <row r="19249" s="31" customFormat="1" x14ac:dyDescent="0.2"/>
    <row r="19250" s="31" customFormat="1" x14ac:dyDescent="0.2"/>
    <row r="19251" s="31" customFormat="1" x14ac:dyDescent="0.2"/>
    <row r="19252" s="31" customFormat="1" x14ac:dyDescent="0.2"/>
    <row r="19253" s="31" customFormat="1" x14ac:dyDescent="0.2"/>
    <row r="19254" s="31" customFormat="1" x14ac:dyDescent="0.2"/>
    <row r="19255" s="31" customFormat="1" x14ac:dyDescent="0.2"/>
    <row r="19256" s="31" customFormat="1" x14ac:dyDescent="0.2"/>
    <row r="19257" s="31" customFormat="1" x14ac:dyDescent="0.2"/>
    <row r="19258" s="31" customFormat="1" x14ac:dyDescent="0.2"/>
    <row r="19259" s="31" customFormat="1" x14ac:dyDescent="0.2"/>
    <row r="19260" s="31" customFormat="1" x14ac:dyDescent="0.2"/>
    <row r="19261" s="31" customFormat="1" x14ac:dyDescent="0.2"/>
    <row r="19262" s="31" customFormat="1" x14ac:dyDescent="0.2"/>
    <row r="19263" s="31" customFormat="1" x14ac:dyDescent="0.2"/>
    <row r="19264" s="31" customFormat="1" x14ac:dyDescent="0.2"/>
    <row r="19265" s="31" customFormat="1" x14ac:dyDescent="0.2"/>
    <row r="19266" s="31" customFormat="1" x14ac:dyDescent="0.2"/>
    <row r="19267" s="31" customFormat="1" x14ac:dyDescent="0.2"/>
    <row r="19268" s="31" customFormat="1" x14ac:dyDescent="0.2"/>
    <row r="19269" s="31" customFormat="1" x14ac:dyDescent="0.2"/>
    <row r="19270" s="31" customFormat="1" x14ac:dyDescent="0.2"/>
    <row r="19271" s="31" customFormat="1" x14ac:dyDescent="0.2"/>
    <row r="19272" s="31" customFormat="1" x14ac:dyDescent="0.2"/>
    <row r="19273" s="31" customFormat="1" x14ac:dyDescent="0.2"/>
    <row r="19274" s="31" customFormat="1" x14ac:dyDescent="0.2"/>
    <row r="19275" s="31" customFormat="1" x14ac:dyDescent="0.2"/>
    <row r="19276" s="31" customFormat="1" x14ac:dyDescent="0.2"/>
    <row r="19277" s="31" customFormat="1" x14ac:dyDescent="0.2"/>
    <row r="19278" s="31" customFormat="1" x14ac:dyDescent="0.2"/>
    <row r="19279" s="31" customFormat="1" x14ac:dyDescent="0.2"/>
    <row r="19280" s="31" customFormat="1" x14ac:dyDescent="0.2"/>
    <row r="19281" s="31" customFormat="1" x14ac:dyDescent="0.2"/>
    <row r="19282" s="31" customFormat="1" x14ac:dyDescent="0.2"/>
    <row r="19283" s="31" customFormat="1" x14ac:dyDescent="0.2"/>
    <row r="19284" s="31" customFormat="1" x14ac:dyDescent="0.2"/>
    <row r="19285" s="31" customFormat="1" x14ac:dyDescent="0.2"/>
    <row r="19286" s="31" customFormat="1" x14ac:dyDescent="0.2"/>
    <row r="19287" s="31" customFormat="1" x14ac:dyDescent="0.2"/>
    <row r="19288" s="31" customFormat="1" x14ac:dyDescent="0.2"/>
    <row r="19289" s="31" customFormat="1" x14ac:dyDescent="0.2"/>
    <row r="19290" s="31" customFormat="1" x14ac:dyDescent="0.2"/>
    <row r="19291" s="31" customFormat="1" x14ac:dyDescent="0.2"/>
    <row r="19292" s="31" customFormat="1" x14ac:dyDescent="0.2"/>
    <row r="19293" s="31" customFormat="1" x14ac:dyDescent="0.2"/>
    <row r="19294" s="31" customFormat="1" x14ac:dyDescent="0.2"/>
    <row r="19295" s="31" customFormat="1" x14ac:dyDescent="0.2"/>
    <row r="19296" s="31" customFormat="1" x14ac:dyDescent="0.2"/>
    <row r="19297" s="31" customFormat="1" x14ac:dyDescent="0.2"/>
    <row r="19298" s="31" customFormat="1" x14ac:dyDescent="0.2"/>
    <row r="19299" s="31" customFormat="1" x14ac:dyDescent="0.2"/>
    <row r="19300" s="31" customFormat="1" x14ac:dyDescent="0.2"/>
    <row r="19301" s="31" customFormat="1" x14ac:dyDescent="0.2"/>
    <row r="19302" s="31" customFormat="1" x14ac:dyDescent="0.2"/>
    <row r="19303" s="31" customFormat="1" x14ac:dyDescent="0.2"/>
    <row r="19304" s="31" customFormat="1" x14ac:dyDescent="0.2"/>
    <row r="19305" s="31" customFormat="1" x14ac:dyDescent="0.2"/>
    <row r="19306" s="31" customFormat="1" x14ac:dyDescent="0.2"/>
    <row r="19307" s="31" customFormat="1" x14ac:dyDescent="0.2"/>
    <row r="19308" s="31" customFormat="1" x14ac:dyDescent="0.2"/>
    <row r="19309" s="31" customFormat="1" x14ac:dyDescent="0.2"/>
    <row r="19310" s="31" customFormat="1" x14ac:dyDescent="0.2"/>
    <row r="19311" s="31" customFormat="1" x14ac:dyDescent="0.2"/>
    <row r="19312" s="31" customFormat="1" x14ac:dyDescent="0.2"/>
    <row r="19313" s="31" customFormat="1" x14ac:dyDescent="0.2"/>
    <row r="19314" s="31" customFormat="1" x14ac:dyDescent="0.2"/>
    <row r="19315" s="31" customFormat="1" x14ac:dyDescent="0.2"/>
    <row r="19316" s="31" customFormat="1" x14ac:dyDescent="0.2"/>
    <row r="19317" s="31" customFormat="1" x14ac:dyDescent="0.2"/>
    <row r="19318" s="31" customFormat="1" x14ac:dyDescent="0.2"/>
    <row r="19319" s="31" customFormat="1" x14ac:dyDescent="0.2"/>
    <row r="19320" s="31" customFormat="1" x14ac:dyDescent="0.2"/>
    <row r="19321" s="31" customFormat="1" x14ac:dyDescent="0.2"/>
    <row r="19322" s="31" customFormat="1" x14ac:dyDescent="0.2"/>
    <row r="19323" s="31" customFormat="1" x14ac:dyDescent="0.2"/>
    <row r="19324" s="31" customFormat="1" x14ac:dyDescent="0.2"/>
    <row r="19325" s="31" customFormat="1" x14ac:dyDescent="0.2"/>
    <row r="19326" s="31" customFormat="1" x14ac:dyDescent="0.2"/>
    <row r="19327" s="31" customFormat="1" x14ac:dyDescent="0.2"/>
    <row r="19328" s="31" customFormat="1" x14ac:dyDescent="0.2"/>
    <row r="19329" s="31" customFormat="1" x14ac:dyDescent="0.2"/>
    <row r="19330" s="31" customFormat="1" x14ac:dyDescent="0.2"/>
    <row r="19331" s="31" customFormat="1" x14ac:dyDescent="0.2"/>
    <row r="19332" s="31" customFormat="1" x14ac:dyDescent="0.2"/>
    <row r="19333" s="31" customFormat="1" x14ac:dyDescent="0.2"/>
    <row r="19334" s="31" customFormat="1" x14ac:dyDescent="0.2"/>
    <row r="19335" s="31" customFormat="1" x14ac:dyDescent="0.2"/>
    <row r="19336" s="31" customFormat="1" x14ac:dyDescent="0.2"/>
    <row r="19337" s="31" customFormat="1" x14ac:dyDescent="0.2"/>
    <row r="19338" s="31" customFormat="1" x14ac:dyDescent="0.2"/>
    <row r="19339" s="31" customFormat="1" x14ac:dyDescent="0.2"/>
    <row r="19340" s="31" customFormat="1" x14ac:dyDescent="0.2"/>
    <row r="19341" s="31" customFormat="1" x14ac:dyDescent="0.2"/>
    <row r="19342" s="31" customFormat="1" x14ac:dyDescent="0.2"/>
    <row r="19343" s="31" customFormat="1" x14ac:dyDescent="0.2"/>
    <row r="19344" s="31" customFormat="1" x14ac:dyDescent="0.2"/>
    <row r="19345" s="31" customFormat="1" x14ac:dyDescent="0.2"/>
    <row r="19346" s="31" customFormat="1" x14ac:dyDescent="0.2"/>
    <row r="19347" s="31" customFormat="1" x14ac:dyDescent="0.2"/>
    <row r="19348" s="31" customFormat="1" x14ac:dyDescent="0.2"/>
    <row r="19349" s="31" customFormat="1" x14ac:dyDescent="0.2"/>
    <row r="19350" s="31" customFormat="1" x14ac:dyDescent="0.2"/>
    <row r="19351" s="31" customFormat="1" x14ac:dyDescent="0.2"/>
    <row r="19352" s="31" customFormat="1" x14ac:dyDescent="0.2"/>
    <row r="19353" s="31" customFormat="1" x14ac:dyDescent="0.2"/>
    <row r="19354" s="31" customFormat="1" x14ac:dyDescent="0.2"/>
    <row r="19355" s="31" customFormat="1" x14ac:dyDescent="0.2"/>
    <row r="19356" s="31" customFormat="1" x14ac:dyDescent="0.2"/>
    <row r="19357" s="31" customFormat="1" x14ac:dyDescent="0.2"/>
    <row r="19358" s="31" customFormat="1" x14ac:dyDescent="0.2"/>
    <row r="19359" s="31" customFormat="1" x14ac:dyDescent="0.2"/>
    <row r="19360" s="31" customFormat="1" x14ac:dyDescent="0.2"/>
    <row r="19361" s="31" customFormat="1" x14ac:dyDescent="0.2"/>
    <row r="19362" s="31" customFormat="1" x14ac:dyDescent="0.2"/>
    <row r="19363" s="31" customFormat="1" x14ac:dyDescent="0.2"/>
    <row r="19364" s="31" customFormat="1" x14ac:dyDescent="0.2"/>
    <row r="19365" s="31" customFormat="1" x14ac:dyDescent="0.2"/>
    <row r="19366" s="31" customFormat="1" x14ac:dyDescent="0.2"/>
    <row r="19367" s="31" customFormat="1" x14ac:dyDescent="0.2"/>
    <row r="19368" s="31" customFormat="1" x14ac:dyDescent="0.2"/>
    <row r="19369" s="31" customFormat="1" x14ac:dyDescent="0.2"/>
    <row r="19370" s="31" customFormat="1" x14ac:dyDescent="0.2"/>
    <row r="19371" s="31" customFormat="1" x14ac:dyDescent="0.2"/>
    <row r="19372" s="31" customFormat="1" x14ac:dyDescent="0.2"/>
    <row r="19373" s="31" customFormat="1" x14ac:dyDescent="0.2"/>
    <row r="19374" s="31" customFormat="1" x14ac:dyDescent="0.2"/>
    <row r="19375" s="31" customFormat="1" x14ac:dyDescent="0.2"/>
    <row r="19376" s="31" customFormat="1" x14ac:dyDescent="0.2"/>
    <row r="19377" s="31" customFormat="1" x14ac:dyDescent="0.2"/>
    <row r="19378" s="31" customFormat="1" x14ac:dyDescent="0.2"/>
    <row r="19379" s="31" customFormat="1" x14ac:dyDescent="0.2"/>
    <row r="19380" s="31" customFormat="1" x14ac:dyDescent="0.2"/>
    <row r="19381" s="31" customFormat="1" x14ac:dyDescent="0.2"/>
    <row r="19382" s="31" customFormat="1" x14ac:dyDescent="0.2"/>
    <row r="19383" s="31" customFormat="1" x14ac:dyDescent="0.2"/>
    <row r="19384" s="31" customFormat="1" x14ac:dyDescent="0.2"/>
    <row r="19385" s="31" customFormat="1" x14ac:dyDescent="0.2"/>
    <row r="19386" s="31" customFormat="1" x14ac:dyDescent="0.2"/>
    <row r="19387" s="31" customFormat="1" x14ac:dyDescent="0.2"/>
    <row r="19388" s="31" customFormat="1" x14ac:dyDescent="0.2"/>
    <row r="19389" s="31" customFormat="1" x14ac:dyDescent="0.2"/>
    <row r="19390" s="31" customFormat="1" x14ac:dyDescent="0.2"/>
    <row r="19391" s="31" customFormat="1" x14ac:dyDescent="0.2"/>
    <row r="19392" s="31" customFormat="1" x14ac:dyDescent="0.2"/>
    <row r="19393" s="31" customFormat="1" x14ac:dyDescent="0.2"/>
    <row r="19394" s="31" customFormat="1" x14ac:dyDescent="0.2"/>
    <row r="19395" s="31" customFormat="1" x14ac:dyDescent="0.2"/>
    <row r="19396" s="31" customFormat="1" x14ac:dyDescent="0.2"/>
    <row r="19397" s="31" customFormat="1" x14ac:dyDescent="0.2"/>
    <row r="19398" s="31" customFormat="1" x14ac:dyDescent="0.2"/>
    <row r="19399" s="31" customFormat="1" x14ac:dyDescent="0.2"/>
    <row r="19400" s="31" customFormat="1" x14ac:dyDescent="0.2"/>
    <row r="19401" s="31" customFormat="1" x14ac:dyDescent="0.2"/>
    <row r="19402" s="31" customFormat="1" x14ac:dyDescent="0.2"/>
    <row r="19403" s="31" customFormat="1" x14ac:dyDescent="0.2"/>
    <row r="19404" s="31" customFormat="1" x14ac:dyDescent="0.2"/>
    <row r="19405" s="31" customFormat="1" x14ac:dyDescent="0.2"/>
    <row r="19406" s="31" customFormat="1" x14ac:dyDescent="0.2"/>
    <row r="19407" s="31" customFormat="1" x14ac:dyDescent="0.2"/>
    <row r="19408" s="31" customFormat="1" x14ac:dyDescent="0.2"/>
    <row r="19409" s="31" customFormat="1" x14ac:dyDescent="0.2"/>
    <row r="19410" s="31" customFormat="1" x14ac:dyDescent="0.2"/>
    <row r="19411" s="31" customFormat="1" x14ac:dyDescent="0.2"/>
    <row r="19412" s="31" customFormat="1" x14ac:dyDescent="0.2"/>
    <row r="19413" s="31" customFormat="1" x14ac:dyDescent="0.2"/>
    <row r="19414" s="31" customFormat="1" x14ac:dyDescent="0.2"/>
    <row r="19415" s="31" customFormat="1" x14ac:dyDescent="0.2"/>
    <row r="19416" s="31" customFormat="1" x14ac:dyDescent="0.2"/>
    <row r="19417" s="31" customFormat="1" x14ac:dyDescent="0.2"/>
    <row r="19418" s="31" customFormat="1" x14ac:dyDescent="0.2"/>
    <row r="19419" s="31" customFormat="1" x14ac:dyDescent="0.2"/>
    <row r="19420" s="31" customFormat="1" x14ac:dyDescent="0.2"/>
    <row r="19421" s="31" customFormat="1" x14ac:dyDescent="0.2"/>
    <row r="19422" s="31" customFormat="1" x14ac:dyDescent="0.2"/>
    <row r="19423" s="31" customFormat="1" x14ac:dyDescent="0.2"/>
    <row r="19424" s="31" customFormat="1" x14ac:dyDescent="0.2"/>
    <row r="19425" s="31" customFormat="1" x14ac:dyDescent="0.2"/>
    <row r="19426" s="31" customFormat="1" x14ac:dyDescent="0.2"/>
    <row r="19427" s="31" customFormat="1" x14ac:dyDescent="0.2"/>
    <row r="19428" s="31" customFormat="1" x14ac:dyDescent="0.2"/>
    <row r="19429" s="31" customFormat="1" x14ac:dyDescent="0.2"/>
    <row r="19430" s="31" customFormat="1" x14ac:dyDescent="0.2"/>
    <row r="19431" s="31" customFormat="1" x14ac:dyDescent="0.2"/>
    <row r="19432" s="31" customFormat="1" x14ac:dyDescent="0.2"/>
    <row r="19433" s="31" customFormat="1" x14ac:dyDescent="0.2"/>
    <row r="19434" s="31" customFormat="1" x14ac:dyDescent="0.2"/>
    <row r="19435" s="31" customFormat="1" x14ac:dyDescent="0.2"/>
    <row r="19436" s="31" customFormat="1" x14ac:dyDescent="0.2"/>
    <row r="19437" s="31" customFormat="1" x14ac:dyDescent="0.2"/>
    <row r="19438" s="31" customFormat="1" x14ac:dyDescent="0.2"/>
    <row r="19439" s="31" customFormat="1" x14ac:dyDescent="0.2"/>
    <row r="19440" s="31" customFormat="1" x14ac:dyDescent="0.2"/>
    <row r="19441" s="31" customFormat="1" x14ac:dyDescent="0.2"/>
    <row r="19442" s="31" customFormat="1" x14ac:dyDescent="0.2"/>
    <row r="19443" s="31" customFormat="1" x14ac:dyDescent="0.2"/>
    <row r="19444" s="31" customFormat="1" x14ac:dyDescent="0.2"/>
    <row r="19445" s="31" customFormat="1" x14ac:dyDescent="0.2"/>
    <row r="19446" s="31" customFormat="1" x14ac:dyDescent="0.2"/>
    <row r="19447" s="31" customFormat="1" x14ac:dyDescent="0.2"/>
    <row r="19448" s="31" customFormat="1" x14ac:dyDescent="0.2"/>
    <row r="19449" s="31" customFormat="1" x14ac:dyDescent="0.2"/>
    <row r="19450" s="31" customFormat="1" x14ac:dyDescent="0.2"/>
    <row r="19451" s="31" customFormat="1" x14ac:dyDescent="0.2"/>
    <row r="19452" s="31" customFormat="1" x14ac:dyDescent="0.2"/>
    <row r="19453" s="31" customFormat="1" x14ac:dyDescent="0.2"/>
    <row r="19454" s="31" customFormat="1" x14ac:dyDescent="0.2"/>
    <row r="19455" s="31" customFormat="1" x14ac:dyDescent="0.2"/>
    <row r="19456" s="31" customFormat="1" x14ac:dyDescent="0.2"/>
    <row r="19457" s="31" customFormat="1" x14ac:dyDescent="0.2"/>
    <row r="19458" s="31" customFormat="1" x14ac:dyDescent="0.2"/>
    <row r="19459" s="31" customFormat="1" x14ac:dyDescent="0.2"/>
    <row r="19460" s="31" customFormat="1" x14ac:dyDescent="0.2"/>
    <row r="19461" s="31" customFormat="1" x14ac:dyDescent="0.2"/>
    <row r="19462" s="31" customFormat="1" x14ac:dyDescent="0.2"/>
    <row r="19463" s="31" customFormat="1" x14ac:dyDescent="0.2"/>
    <row r="19464" s="31" customFormat="1" x14ac:dyDescent="0.2"/>
    <row r="19465" s="31" customFormat="1" x14ac:dyDescent="0.2"/>
    <row r="19466" s="31" customFormat="1" x14ac:dyDescent="0.2"/>
    <row r="19467" s="31" customFormat="1" x14ac:dyDescent="0.2"/>
    <row r="19468" s="31" customFormat="1" x14ac:dyDescent="0.2"/>
    <row r="19469" s="31" customFormat="1" x14ac:dyDescent="0.2"/>
    <row r="19470" s="31" customFormat="1" x14ac:dyDescent="0.2"/>
    <row r="19471" s="31" customFormat="1" x14ac:dyDescent="0.2"/>
    <row r="19472" s="31" customFormat="1" x14ac:dyDescent="0.2"/>
    <row r="19473" s="31" customFormat="1" x14ac:dyDescent="0.2"/>
    <row r="19474" s="31" customFormat="1" x14ac:dyDescent="0.2"/>
    <row r="19475" s="31" customFormat="1" x14ac:dyDescent="0.2"/>
    <row r="19476" s="31" customFormat="1" x14ac:dyDescent="0.2"/>
    <row r="19477" s="31" customFormat="1" x14ac:dyDescent="0.2"/>
    <row r="19478" s="31" customFormat="1" x14ac:dyDescent="0.2"/>
    <row r="19479" s="31" customFormat="1" x14ac:dyDescent="0.2"/>
    <row r="19480" s="31" customFormat="1" x14ac:dyDescent="0.2"/>
    <row r="19481" s="31" customFormat="1" x14ac:dyDescent="0.2"/>
    <row r="19482" s="31" customFormat="1" x14ac:dyDescent="0.2"/>
    <row r="19483" s="31" customFormat="1" x14ac:dyDescent="0.2"/>
    <row r="19484" s="31" customFormat="1" x14ac:dyDescent="0.2"/>
    <row r="19485" s="31" customFormat="1" x14ac:dyDescent="0.2"/>
    <row r="19486" s="31" customFormat="1" x14ac:dyDescent="0.2"/>
    <row r="19487" s="31" customFormat="1" x14ac:dyDescent="0.2"/>
    <row r="19488" s="31" customFormat="1" x14ac:dyDescent="0.2"/>
    <row r="19489" s="31" customFormat="1" x14ac:dyDescent="0.2"/>
    <row r="19490" s="31" customFormat="1" x14ac:dyDescent="0.2"/>
    <row r="19491" s="31" customFormat="1" x14ac:dyDescent="0.2"/>
    <row r="19492" s="31" customFormat="1" x14ac:dyDescent="0.2"/>
    <row r="19493" s="31" customFormat="1" x14ac:dyDescent="0.2"/>
    <row r="19494" s="31" customFormat="1" x14ac:dyDescent="0.2"/>
    <row r="19495" s="31" customFormat="1" x14ac:dyDescent="0.2"/>
    <row r="19496" s="31" customFormat="1" x14ac:dyDescent="0.2"/>
    <row r="19497" s="31" customFormat="1" x14ac:dyDescent="0.2"/>
    <row r="19498" s="31" customFormat="1" x14ac:dyDescent="0.2"/>
    <row r="19499" s="31" customFormat="1" x14ac:dyDescent="0.2"/>
    <row r="19500" s="31" customFormat="1" x14ac:dyDescent="0.2"/>
    <row r="19501" s="31" customFormat="1" x14ac:dyDescent="0.2"/>
    <row r="19502" s="31" customFormat="1" x14ac:dyDescent="0.2"/>
    <row r="19503" s="31" customFormat="1" x14ac:dyDescent="0.2"/>
    <row r="19504" s="31" customFormat="1" x14ac:dyDescent="0.2"/>
    <row r="19505" s="31" customFormat="1" x14ac:dyDescent="0.2"/>
    <row r="19506" s="31" customFormat="1" x14ac:dyDescent="0.2"/>
    <row r="19507" s="31" customFormat="1" x14ac:dyDescent="0.2"/>
    <row r="19508" s="31" customFormat="1" x14ac:dyDescent="0.2"/>
    <row r="19509" s="31" customFormat="1" x14ac:dyDescent="0.2"/>
    <row r="19510" s="31" customFormat="1" x14ac:dyDescent="0.2"/>
    <row r="19511" s="31" customFormat="1" x14ac:dyDescent="0.2"/>
    <row r="19512" s="31" customFormat="1" x14ac:dyDescent="0.2"/>
    <row r="19513" s="31" customFormat="1" x14ac:dyDescent="0.2"/>
    <row r="19514" s="31" customFormat="1" x14ac:dyDescent="0.2"/>
    <row r="19515" s="31" customFormat="1" x14ac:dyDescent="0.2"/>
    <row r="19516" s="31" customFormat="1" x14ac:dyDescent="0.2"/>
    <row r="19517" s="31" customFormat="1" x14ac:dyDescent="0.2"/>
    <row r="19518" s="31" customFormat="1" x14ac:dyDescent="0.2"/>
    <row r="19519" s="31" customFormat="1" x14ac:dyDescent="0.2"/>
    <row r="19520" s="31" customFormat="1" x14ac:dyDescent="0.2"/>
    <row r="19521" s="31" customFormat="1" x14ac:dyDescent="0.2"/>
    <row r="19522" s="31" customFormat="1" x14ac:dyDescent="0.2"/>
    <row r="19523" s="31" customFormat="1" x14ac:dyDescent="0.2"/>
    <row r="19524" s="31" customFormat="1" x14ac:dyDescent="0.2"/>
    <row r="19525" s="31" customFormat="1" x14ac:dyDescent="0.2"/>
    <row r="19526" s="31" customFormat="1" x14ac:dyDescent="0.2"/>
    <row r="19527" s="31" customFormat="1" x14ac:dyDescent="0.2"/>
    <row r="19528" s="31" customFormat="1" x14ac:dyDescent="0.2"/>
    <row r="19529" s="31" customFormat="1" x14ac:dyDescent="0.2"/>
    <row r="19530" s="31" customFormat="1" x14ac:dyDescent="0.2"/>
    <row r="19531" s="31" customFormat="1" x14ac:dyDescent="0.2"/>
    <row r="19532" s="31" customFormat="1" x14ac:dyDescent="0.2"/>
    <row r="19533" s="31" customFormat="1" x14ac:dyDescent="0.2"/>
    <row r="19534" s="31" customFormat="1" x14ac:dyDescent="0.2"/>
    <row r="19535" s="31" customFormat="1" x14ac:dyDescent="0.2"/>
    <row r="19536" s="31" customFormat="1" x14ac:dyDescent="0.2"/>
    <row r="19537" s="31" customFormat="1" x14ac:dyDescent="0.2"/>
    <row r="19538" s="31" customFormat="1" x14ac:dyDescent="0.2"/>
    <row r="19539" s="31" customFormat="1" x14ac:dyDescent="0.2"/>
    <row r="19540" s="31" customFormat="1" x14ac:dyDescent="0.2"/>
    <row r="19541" s="31" customFormat="1" x14ac:dyDescent="0.2"/>
    <row r="19542" s="31" customFormat="1" x14ac:dyDescent="0.2"/>
    <row r="19543" s="31" customFormat="1" x14ac:dyDescent="0.2"/>
    <row r="19544" s="31" customFormat="1" x14ac:dyDescent="0.2"/>
    <row r="19545" s="31" customFormat="1" x14ac:dyDescent="0.2"/>
    <row r="19546" s="31" customFormat="1" x14ac:dyDescent="0.2"/>
    <row r="19547" s="31" customFormat="1" x14ac:dyDescent="0.2"/>
    <row r="19548" s="31" customFormat="1" x14ac:dyDescent="0.2"/>
    <row r="19549" s="31" customFormat="1" x14ac:dyDescent="0.2"/>
    <row r="19550" s="31" customFormat="1" x14ac:dyDescent="0.2"/>
    <row r="19551" s="31" customFormat="1" x14ac:dyDescent="0.2"/>
    <row r="19552" s="31" customFormat="1" x14ac:dyDescent="0.2"/>
    <row r="19553" s="31" customFormat="1" x14ac:dyDescent="0.2"/>
    <row r="19554" s="31" customFormat="1" x14ac:dyDescent="0.2"/>
    <row r="19555" s="31" customFormat="1" x14ac:dyDescent="0.2"/>
    <row r="19556" s="31" customFormat="1" x14ac:dyDescent="0.2"/>
    <row r="19557" s="31" customFormat="1" x14ac:dyDescent="0.2"/>
    <row r="19558" s="31" customFormat="1" x14ac:dyDescent="0.2"/>
    <row r="19559" s="31" customFormat="1" x14ac:dyDescent="0.2"/>
    <row r="19560" s="31" customFormat="1" x14ac:dyDescent="0.2"/>
    <row r="19561" s="31" customFormat="1" x14ac:dyDescent="0.2"/>
    <row r="19562" s="31" customFormat="1" x14ac:dyDescent="0.2"/>
    <row r="19563" s="31" customFormat="1" x14ac:dyDescent="0.2"/>
    <row r="19564" s="31" customFormat="1" x14ac:dyDescent="0.2"/>
    <row r="19565" s="31" customFormat="1" x14ac:dyDescent="0.2"/>
    <row r="19566" s="31" customFormat="1" x14ac:dyDescent="0.2"/>
    <row r="19567" s="31" customFormat="1" x14ac:dyDescent="0.2"/>
    <row r="19568" s="31" customFormat="1" x14ac:dyDescent="0.2"/>
    <row r="19569" s="31" customFormat="1" x14ac:dyDescent="0.2"/>
    <row r="19570" s="31" customFormat="1" x14ac:dyDescent="0.2"/>
    <row r="19571" s="31" customFormat="1" x14ac:dyDescent="0.2"/>
    <row r="19572" s="31" customFormat="1" x14ac:dyDescent="0.2"/>
    <row r="19573" s="31" customFormat="1" x14ac:dyDescent="0.2"/>
    <row r="19574" s="31" customFormat="1" x14ac:dyDescent="0.2"/>
    <row r="19575" s="31" customFormat="1" x14ac:dyDescent="0.2"/>
    <row r="19576" s="31" customFormat="1" x14ac:dyDescent="0.2"/>
    <row r="19577" s="31" customFormat="1" x14ac:dyDescent="0.2"/>
    <row r="19578" s="31" customFormat="1" x14ac:dyDescent="0.2"/>
    <row r="19579" s="31" customFormat="1" x14ac:dyDescent="0.2"/>
    <row r="19580" s="31" customFormat="1" x14ac:dyDescent="0.2"/>
    <row r="19581" s="31" customFormat="1" x14ac:dyDescent="0.2"/>
    <row r="19582" s="31" customFormat="1" x14ac:dyDescent="0.2"/>
    <row r="19583" s="31" customFormat="1" x14ac:dyDescent="0.2"/>
    <row r="19584" s="31" customFormat="1" x14ac:dyDescent="0.2"/>
    <row r="19585" s="31" customFormat="1" x14ac:dyDescent="0.2"/>
    <row r="19586" s="31" customFormat="1" x14ac:dyDescent="0.2"/>
    <row r="19587" s="31" customFormat="1" x14ac:dyDescent="0.2"/>
    <row r="19588" s="31" customFormat="1" x14ac:dyDescent="0.2"/>
    <row r="19589" s="31" customFormat="1" x14ac:dyDescent="0.2"/>
    <row r="19590" s="31" customFormat="1" x14ac:dyDescent="0.2"/>
    <row r="19591" s="31" customFormat="1" x14ac:dyDescent="0.2"/>
    <row r="19592" s="31" customFormat="1" x14ac:dyDescent="0.2"/>
    <row r="19593" s="31" customFormat="1" x14ac:dyDescent="0.2"/>
    <row r="19594" s="31" customFormat="1" x14ac:dyDescent="0.2"/>
    <row r="19595" s="31" customFormat="1" x14ac:dyDescent="0.2"/>
    <row r="19596" s="31" customFormat="1" x14ac:dyDescent="0.2"/>
    <row r="19597" s="31" customFormat="1" x14ac:dyDescent="0.2"/>
    <row r="19598" s="31" customFormat="1" x14ac:dyDescent="0.2"/>
    <row r="19599" s="31" customFormat="1" x14ac:dyDescent="0.2"/>
    <row r="19600" s="31" customFormat="1" x14ac:dyDescent="0.2"/>
    <row r="19601" s="31" customFormat="1" x14ac:dyDescent="0.2"/>
    <row r="19602" s="31" customFormat="1" x14ac:dyDescent="0.2"/>
    <row r="19603" s="31" customFormat="1" x14ac:dyDescent="0.2"/>
    <row r="19604" s="31" customFormat="1" x14ac:dyDescent="0.2"/>
    <row r="19605" s="31" customFormat="1" x14ac:dyDescent="0.2"/>
    <row r="19606" s="31" customFormat="1" x14ac:dyDescent="0.2"/>
    <row r="19607" s="31" customFormat="1" x14ac:dyDescent="0.2"/>
    <row r="19608" s="31" customFormat="1" x14ac:dyDescent="0.2"/>
    <row r="19609" s="31" customFormat="1" x14ac:dyDescent="0.2"/>
    <row r="19610" s="31" customFormat="1" x14ac:dyDescent="0.2"/>
    <row r="19611" s="31" customFormat="1" x14ac:dyDescent="0.2"/>
    <row r="19612" s="31" customFormat="1" x14ac:dyDescent="0.2"/>
    <row r="19613" s="31" customFormat="1" x14ac:dyDescent="0.2"/>
    <row r="19614" s="31" customFormat="1" x14ac:dyDescent="0.2"/>
    <row r="19615" s="31" customFormat="1" x14ac:dyDescent="0.2"/>
    <row r="19616" s="31" customFormat="1" x14ac:dyDescent="0.2"/>
    <row r="19617" s="31" customFormat="1" x14ac:dyDescent="0.2"/>
    <row r="19618" s="31" customFormat="1" x14ac:dyDescent="0.2"/>
    <row r="19619" s="31" customFormat="1" x14ac:dyDescent="0.2"/>
    <row r="19620" s="31" customFormat="1" x14ac:dyDescent="0.2"/>
    <row r="19621" s="31" customFormat="1" x14ac:dyDescent="0.2"/>
    <row r="19622" s="31" customFormat="1" x14ac:dyDescent="0.2"/>
    <row r="19623" s="31" customFormat="1" x14ac:dyDescent="0.2"/>
    <row r="19624" s="31" customFormat="1" x14ac:dyDescent="0.2"/>
    <row r="19625" s="31" customFormat="1" x14ac:dyDescent="0.2"/>
    <row r="19626" s="31" customFormat="1" x14ac:dyDescent="0.2"/>
    <row r="19627" s="31" customFormat="1" x14ac:dyDescent="0.2"/>
    <row r="19628" s="31" customFormat="1" x14ac:dyDescent="0.2"/>
    <row r="19629" s="31" customFormat="1" x14ac:dyDescent="0.2"/>
    <row r="19630" s="31" customFormat="1" x14ac:dyDescent="0.2"/>
    <row r="19631" s="31" customFormat="1" x14ac:dyDescent="0.2"/>
    <row r="19632" s="31" customFormat="1" x14ac:dyDescent="0.2"/>
    <row r="19633" s="31" customFormat="1" x14ac:dyDescent="0.2"/>
    <row r="19634" s="31" customFormat="1" x14ac:dyDescent="0.2"/>
    <row r="19635" s="31" customFormat="1" x14ac:dyDescent="0.2"/>
    <row r="19636" s="31" customFormat="1" x14ac:dyDescent="0.2"/>
    <row r="19637" s="31" customFormat="1" x14ac:dyDescent="0.2"/>
    <row r="19638" s="31" customFormat="1" x14ac:dyDescent="0.2"/>
    <row r="19639" s="31" customFormat="1" x14ac:dyDescent="0.2"/>
    <row r="19640" s="31" customFormat="1" x14ac:dyDescent="0.2"/>
    <row r="19641" s="31" customFormat="1" x14ac:dyDescent="0.2"/>
    <row r="19642" s="31" customFormat="1" x14ac:dyDescent="0.2"/>
    <row r="19643" s="31" customFormat="1" x14ac:dyDescent="0.2"/>
    <row r="19644" s="31" customFormat="1" x14ac:dyDescent="0.2"/>
    <row r="19645" s="31" customFormat="1" x14ac:dyDescent="0.2"/>
    <row r="19646" s="31" customFormat="1" x14ac:dyDescent="0.2"/>
    <row r="19647" s="31" customFormat="1" x14ac:dyDescent="0.2"/>
    <row r="19648" s="31" customFormat="1" x14ac:dyDescent="0.2"/>
    <row r="19649" s="31" customFormat="1" x14ac:dyDescent="0.2"/>
    <row r="19650" s="31" customFormat="1" x14ac:dyDescent="0.2"/>
    <row r="19651" s="31" customFormat="1" x14ac:dyDescent="0.2"/>
    <row r="19652" s="31" customFormat="1" x14ac:dyDescent="0.2"/>
    <row r="19653" s="31" customFormat="1" x14ac:dyDescent="0.2"/>
    <row r="19654" s="31" customFormat="1" x14ac:dyDescent="0.2"/>
    <row r="19655" s="31" customFormat="1" x14ac:dyDescent="0.2"/>
    <row r="19656" s="31" customFormat="1" x14ac:dyDescent="0.2"/>
    <row r="19657" s="31" customFormat="1" x14ac:dyDescent="0.2"/>
    <row r="19658" s="31" customFormat="1" x14ac:dyDescent="0.2"/>
    <row r="19659" s="31" customFormat="1" x14ac:dyDescent="0.2"/>
    <row r="19660" s="31" customFormat="1" x14ac:dyDescent="0.2"/>
    <row r="19661" s="31" customFormat="1" x14ac:dyDescent="0.2"/>
    <row r="19662" s="31" customFormat="1" x14ac:dyDescent="0.2"/>
    <row r="19663" s="31" customFormat="1" x14ac:dyDescent="0.2"/>
    <row r="19664" s="31" customFormat="1" x14ac:dyDescent="0.2"/>
    <row r="19665" s="31" customFormat="1" x14ac:dyDescent="0.2"/>
    <row r="19666" s="31" customFormat="1" x14ac:dyDescent="0.2"/>
    <row r="19667" s="31" customFormat="1" x14ac:dyDescent="0.2"/>
    <row r="19668" s="31" customFormat="1" x14ac:dyDescent="0.2"/>
    <row r="19669" s="31" customFormat="1" x14ac:dyDescent="0.2"/>
    <row r="19670" s="31" customFormat="1" x14ac:dyDescent="0.2"/>
    <row r="19671" s="31" customFormat="1" x14ac:dyDescent="0.2"/>
    <row r="19672" s="31" customFormat="1" x14ac:dyDescent="0.2"/>
    <row r="19673" s="31" customFormat="1" x14ac:dyDescent="0.2"/>
    <row r="19674" s="31" customFormat="1" x14ac:dyDescent="0.2"/>
    <row r="19675" s="31" customFormat="1" x14ac:dyDescent="0.2"/>
    <row r="19676" s="31" customFormat="1" x14ac:dyDescent="0.2"/>
    <row r="19677" s="31" customFormat="1" x14ac:dyDescent="0.2"/>
    <row r="19678" s="31" customFormat="1" x14ac:dyDescent="0.2"/>
    <row r="19679" s="31" customFormat="1" x14ac:dyDescent="0.2"/>
    <row r="19680" s="31" customFormat="1" x14ac:dyDescent="0.2"/>
    <row r="19681" s="31" customFormat="1" x14ac:dyDescent="0.2"/>
    <row r="19682" s="31" customFormat="1" x14ac:dyDescent="0.2"/>
    <row r="19683" s="31" customFormat="1" x14ac:dyDescent="0.2"/>
    <row r="19684" s="31" customFormat="1" x14ac:dyDescent="0.2"/>
    <row r="19685" s="31" customFormat="1" x14ac:dyDescent="0.2"/>
    <row r="19686" s="31" customFormat="1" x14ac:dyDescent="0.2"/>
    <row r="19687" s="31" customFormat="1" x14ac:dyDescent="0.2"/>
    <row r="19688" s="31" customFormat="1" x14ac:dyDescent="0.2"/>
    <row r="19689" s="31" customFormat="1" x14ac:dyDescent="0.2"/>
    <row r="19690" s="31" customFormat="1" x14ac:dyDescent="0.2"/>
    <row r="19691" s="31" customFormat="1" x14ac:dyDescent="0.2"/>
    <row r="19692" s="31" customFormat="1" x14ac:dyDescent="0.2"/>
    <row r="19693" s="31" customFormat="1" x14ac:dyDescent="0.2"/>
    <row r="19694" s="31" customFormat="1" x14ac:dyDescent="0.2"/>
    <row r="19695" s="31" customFormat="1" x14ac:dyDescent="0.2"/>
    <row r="19696" s="31" customFormat="1" x14ac:dyDescent="0.2"/>
    <row r="19697" s="31" customFormat="1" x14ac:dyDescent="0.2"/>
    <row r="19698" s="31" customFormat="1" x14ac:dyDescent="0.2"/>
    <row r="19699" s="31" customFormat="1" x14ac:dyDescent="0.2"/>
    <row r="19700" s="31" customFormat="1" x14ac:dyDescent="0.2"/>
    <row r="19701" s="31" customFormat="1" x14ac:dyDescent="0.2"/>
    <row r="19702" s="31" customFormat="1" x14ac:dyDescent="0.2"/>
    <row r="19703" s="31" customFormat="1" x14ac:dyDescent="0.2"/>
    <row r="19704" s="31" customFormat="1" x14ac:dyDescent="0.2"/>
    <row r="19705" s="31" customFormat="1" x14ac:dyDescent="0.2"/>
    <row r="19706" s="31" customFormat="1" x14ac:dyDescent="0.2"/>
    <row r="19707" s="31" customFormat="1" x14ac:dyDescent="0.2"/>
    <row r="19708" s="31" customFormat="1" x14ac:dyDescent="0.2"/>
    <row r="19709" s="31" customFormat="1" x14ac:dyDescent="0.2"/>
    <row r="19710" s="31" customFormat="1" x14ac:dyDescent="0.2"/>
    <row r="19711" s="31" customFormat="1" x14ac:dyDescent="0.2"/>
    <row r="19712" s="31" customFormat="1" x14ac:dyDescent="0.2"/>
    <row r="19713" s="31" customFormat="1" x14ac:dyDescent="0.2"/>
    <row r="19714" s="31" customFormat="1" x14ac:dyDescent="0.2"/>
    <row r="19715" s="31" customFormat="1" x14ac:dyDescent="0.2"/>
    <row r="19716" s="31" customFormat="1" x14ac:dyDescent="0.2"/>
    <row r="19717" s="31" customFormat="1" x14ac:dyDescent="0.2"/>
    <row r="19718" s="31" customFormat="1" x14ac:dyDescent="0.2"/>
    <row r="19719" s="31" customFormat="1" x14ac:dyDescent="0.2"/>
    <row r="19720" s="31" customFormat="1" x14ac:dyDescent="0.2"/>
    <row r="19721" s="31" customFormat="1" x14ac:dyDescent="0.2"/>
    <row r="19722" s="31" customFormat="1" x14ac:dyDescent="0.2"/>
    <row r="19723" s="31" customFormat="1" x14ac:dyDescent="0.2"/>
    <row r="19724" s="31" customFormat="1" x14ac:dyDescent="0.2"/>
    <row r="19725" s="31" customFormat="1" x14ac:dyDescent="0.2"/>
    <row r="19726" s="31" customFormat="1" x14ac:dyDescent="0.2"/>
    <row r="19727" s="31" customFormat="1" x14ac:dyDescent="0.2"/>
    <row r="19728" s="31" customFormat="1" x14ac:dyDescent="0.2"/>
    <row r="19729" s="31" customFormat="1" x14ac:dyDescent="0.2"/>
    <row r="19730" s="31" customFormat="1" x14ac:dyDescent="0.2"/>
    <row r="19731" s="31" customFormat="1" x14ac:dyDescent="0.2"/>
    <row r="19732" s="31" customFormat="1" x14ac:dyDescent="0.2"/>
    <row r="19733" s="31" customFormat="1" x14ac:dyDescent="0.2"/>
    <row r="19734" s="31" customFormat="1" x14ac:dyDescent="0.2"/>
    <row r="19735" s="31" customFormat="1" x14ac:dyDescent="0.2"/>
    <row r="19736" s="31" customFormat="1" x14ac:dyDescent="0.2"/>
    <row r="19737" s="31" customFormat="1" x14ac:dyDescent="0.2"/>
    <row r="19738" s="31" customFormat="1" x14ac:dyDescent="0.2"/>
    <row r="19739" s="31" customFormat="1" x14ac:dyDescent="0.2"/>
    <row r="19740" s="31" customFormat="1" x14ac:dyDescent="0.2"/>
    <row r="19741" s="31" customFormat="1" x14ac:dyDescent="0.2"/>
    <row r="19742" s="31" customFormat="1" x14ac:dyDescent="0.2"/>
    <row r="19743" s="31" customFormat="1" x14ac:dyDescent="0.2"/>
    <row r="19744" s="31" customFormat="1" x14ac:dyDescent="0.2"/>
    <row r="19745" s="31" customFormat="1" x14ac:dyDescent="0.2"/>
    <row r="19746" s="31" customFormat="1" x14ac:dyDescent="0.2"/>
    <row r="19747" s="31" customFormat="1" x14ac:dyDescent="0.2"/>
    <row r="19748" s="31" customFormat="1" x14ac:dyDescent="0.2"/>
    <row r="19749" s="31" customFormat="1" x14ac:dyDescent="0.2"/>
    <row r="19750" s="31" customFormat="1" x14ac:dyDescent="0.2"/>
    <row r="19751" s="31" customFormat="1" x14ac:dyDescent="0.2"/>
    <row r="19752" s="31" customFormat="1" x14ac:dyDescent="0.2"/>
    <row r="19753" s="31" customFormat="1" x14ac:dyDescent="0.2"/>
    <row r="19754" s="31" customFormat="1" x14ac:dyDescent="0.2"/>
    <row r="19755" s="31" customFormat="1" x14ac:dyDescent="0.2"/>
    <row r="19756" s="31" customFormat="1" x14ac:dyDescent="0.2"/>
    <row r="19757" s="31" customFormat="1" x14ac:dyDescent="0.2"/>
    <row r="19758" s="31" customFormat="1" x14ac:dyDescent="0.2"/>
    <row r="19759" s="31" customFormat="1" x14ac:dyDescent="0.2"/>
    <row r="19760" s="31" customFormat="1" x14ac:dyDescent="0.2"/>
    <row r="19761" s="31" customFormat="1" x14ac:dyDescent="0.2"/>
    <row r="19762" s="31" customFormat="1" x14ac:dyDescent="0.2"/>
    <row r="19763" s="31" customFormat="1" x14ac:dyDescent="0.2"/>
    <row r="19764" s="31" customFormat="1" x14ac:dyDescent="0.2"/>
    <row r="19765" s="31" customFormat="1" x14ac:dyDescent="0.2"/>
    <row r="19766" s="31" customFormat="1" x14ac:dyDescent="0.2"/>
    <row r="19767" s="31" customFormat="1" x14ac:dyDescent="0.2"/>
    <row r="19768" s="31" customFormat="1" x14ac:dyDescent="0.2"/>
    <row r="19769" s="31" customFormat="1" x14ac:dyDescent="0.2"/>
    <row r="19770" s="31" customFormat="1" x14ac:dyDescent="0.2"/>
    <row r="19771" s="31" customFormat="1" x14ac:dyDescent="0.2"/>
    <row r="19772" s="31" customFormat="1" x14ac:dyDescent="0.2"/>
    <row r="19773" s="31" customFormat="1" x14ac:dyDescent="0.2"/>
    <row r="19774" s="31" customFormat="1" x14ac:dyDescent="0.2"/>
    <row r="19775" s="31" customFormat="1" x14ac:dyDescent="0.2"/>
    <row r="19776" s="31" customFormat="1" x14ac:dyDescent="0.2"/>
    <row r="19777" s="31" customFormat="1" x14ac:dyDescent="0.2"/>
    <row r="19778" s="31" customFormat="1" x14ac:dyDescent="0.2"/>
    <row r="19779" s="31" customFormat="1" x14ac:dyDescent="0.2"/>
    <row r="19780" s="31" customFormat="1" x14ac:dyDescent="0.2"/>
    <row r="19781" s="31" customFormat="1" x14ac:dyDescent="0.2"/>
    <row r="19782" s="31" customFormat="1" x14ac:dyDescent="0.2"/>
    <row r="19783" s="31" customFormat="1" x14ac:dyDescent="0.2"/>
    <row r="19784" s="31" customFormat="1" x14ac:dyDescent="0.2"/>
    <row r="19785" s="31" customFormat="1" x14ac:dyDescent="0.2"/>
    <row r="19786" s="31" customFormat="1" x14ac:dyDescent="0.2"/>
    <row r="19787" s="31" customFormat="1" x14ac:dyDescent="0.2"/>
    <row r="19788" s="31" customFormat="1" x14ac:dyDescent="0.2"/>
    <row r="19789" s="31" customFormat="1" x14ac:dyDescent="0.2"/>
    <row r="19790" s="31" customFormat="1" x14ac:dyDescent="0.2"/>
    <row r="19791" s="31" customFormat="1" x14ac:dyDescent="0.2"/>
    <row r="19792" s="31" customFormat="1" x14ac:dyDescent="0.2"/>
    <row r="19793" s="31" customFormat="1" x14ac:dyDescent="0.2"/>
    <row r="19794" s="31" customFormat="1" x14ac:dyDescent="0.2"/>
    <row r="19795" s="31" customFormat="1" x14ac:dyDescent="0.2"/>
    <row r="19796" s="31" customFormat="1" x14ac:dyDescent="0.2"/>
    <row r="19797" s="31" customFormat="1" x14ac:dyDescent="0.2"/>
    <row r="19798" s="31" customFormat="1" x14ac:dyDescent="0.2"/>
    <row r="19799" s="31" customFormat="1" x14ac:dyDescent="0.2"/>
    <row r="19800" s="31" customFormat="1" x14ac:dyDescent="0.2"/>
    <row r="19801" s="31" customFormat="1" x14ac:dyDescent="0.2"/>
    <row r="19802" s="31" customFormat="1" x14ac:dyDescent="0.2"/>
    <row r="19803" s="31" customFormat="1" x14ac:dyDescent="0.2"/>
    <row r="19804" s="31" customFormat="1" x14ac:dyDescent="0.2"/>
    <row r="19805" s="31" customFormat="1" x14ac:dyDescent="0.2"/>
    <row r="19806" s="31" customFormat="1" x14ac:dyDescent="0.2"/>
    <row r="19807" s="31" customFormat="1" x14ac:dyDescent="0.2"/>
    <row r="19808" s="31" customFormat="1" x14ac:dyDescent="0.2"/>
    <row r="19809" s="31" customFormat="1" x14ac:dyDescent="0.2"/>
    <row r="19810" s="31" customFormat="1" x14ac:dyDescent="0.2"/>
    <row r="19811" s="31" customFormat="1" x14ac:dyDescent="0.2"/>
    <row r="19812" s="31" customFormat="1" x14ac:dyDescent="0.2"/>
    <row r="19813" s="31" customFormat="1" x14ac:dyDescent="0.2"/>
    <row r="19814" s="31" customFormat="1" x14ac:dyDescent="0.2"/>
    <row r="19815" s="31" customFormat="1" x14ac:dyDescent="0.2"/>
    <row r="19816" s="31" customFormat="1" x14ac:dyDescent="0.2"/>
    <row r="19817" s="31" customFormat="1" x14ac:dyDescent="0.2"/>
    <row r="19818" s="31" customFormat="1" x14ac:dyDescent="0.2"/>
    <row r="19819" s="31" customFormat="1" x14ac:dyDescent="0.2"/>
    <row r="19820" s="31" customFormat="1" x14ac:dyDescent="0.2"/>
    <row r="19821" s="31" customFormat="1" x14ac:dyDescent="0.2"/>
    <row r="19822" s="31" customFormat="1" x14ac:dyDescent="0.2"/>
    <row r="19823" s="31" customFormat="1" x14ac:dyDescent="0.2"/>
    <row r="19824" s="31" customFormat="1" x14ac:dyDescent="0.2"/>
    <row r="19825" s="31" customFormat="1" x14ac:dyDescent="0.2"/>
    <row r="19826" s="31" customFormat="1" x14ac:dyDescent="0.2"/>
    <row r="19827" s="31" customFormat="1" x14ac:dyDescent="0.2"/>
    <row r="19828" s="31" customFormat="1" x14ac:dyDescent="0.2"/>
    <row r="19829" s="31" customFormat="1" x14ac:dyDescent="0.2"/>
    <row r="19830" s="31" customFormat="1" x14ac:dyDescent="0.2"/>
    <row r="19831" s="31" customFormat="1" x14ac:dyDescent="0.2"/>
    <row r="19832" s="31" customFormat="1" x14ac:dyDescent="0.2"/>
    <row r="19833" s="31" customFormat="1" x14ac:dyDescent="0.2"/>
    <row r="19834" s="31" customFormat="1" x14ac:dyDescent="0.2"/>
    <row r="19835" s="31" customFormat="1" x14ac:dyDescent="0.2"/>
    <row r="19836" s="31" customFormat="1" x14ac:dyDescent="0.2"/>
    <row r="19837" s="31" customFormat="1" x14ac:dyDescent="0.2"/>
    <row r="19838" s="31" customFormat="1" x14ac:dyDescent="0.2"/>
    <row r="19839" s="31" customFormat="1" x14ac:dyDescent="0.2"/>
    <row r="19840" s="31" customFormat="1" x14ac:dyDescent="0.2"/>
    <row r="19841" s="31" customFormat="1" x14ac:dyDescent="0.2"/>
    <row r="19842" s="31" customFormat="1" x14ac:dyDescent="0.2"/>
    <row r="19843" s="31" customFormat="1" x14ac:dyDescent="0.2"/>
    <row r="19844" s="31" customFormat="1" x14ac:dyDescent="0.2"/>
    <row r="19845" s="31" customFormat="1" x14ac:dyDescent="0.2"/>
    <row r="19846" s="31" customFormat="1" x14ac:dyDescent="0.2"/>
    <row r="19847" s="31" customFormat="1" x14ac:dyDescent="0.2"/>
    <row r="19848" s="31" customFormat="1" x14ac:dyDescent="0.2"/>
    <row r="19849" s="31" customFormat="1" x14ac:dyDescent="0.2"/>
    <row r="19850" s="31" customFormat="1" x14ac:dyDescent="0.2"/>
    <row r="19851" s="31" customFormat="1" x14ac:dyDescent="0.2"/>
    <row r="19852" s="31" customFormat="1" x14ac:dyDescent="0.2"/>
    <row r="19853" s="31" customFormat="1" x14ac:dyDescent="0.2"/>
    <row r="19854" s="31" customFormat="1" x14ac:dyDescent="0.2"/>
    <row r="19855" s="31" customFormat="1" x14ac:dyDescent="0.2"/>
    <row r="19856" s="31" customFormat="1" x14ac:dyDescent="0.2"/>
    <row r="19857" s="31" customFormat="1" x14ac:dyDescent="0.2"/>
    <row r="19858" s="31" customFormat="1" x14ac:dyDescent="0.2"/>
    <row r="19859" s="31" customFormat="1" x14ac:dyDescent="0.2"/>
    <row r="19860" s="31" customFormat="1" x14ac:dyDescent="0.2"/>
    <row r="19861" s="31" customFormat="1" x14ac:dyDescent="0.2"/>
    <row r="19862" s="31" customFormat="1" x14ac:dyDescent="0.2"/>
    <row r="19863" s="31" customFormat="1" x14ac:dyDescent="0.2"/>
    <row r="19864" s="31" customFormat="1" x14ac:dyDescent="0.2"/>
    <row r="19865" s="31" customFormat="1" x14ac:dyDescent="0.2"/>
    <row r="19866" s="31" customFormat="1" x14ac:dyDescent="0.2"/>
    <row r="19867" s="31" customFormat="1" x14ac:dyDescent="0.2"/>
    <row r="19868" s="31" customFormat="1" x14ac:dyDescent="0.2"/>
    <row r="19869" s="31" customFormat="1" x14ac:dyDescent="0.2"/>
    <row r="19870" s="31" customFormat="1" x14ac:dyDescent="0.2"/>
    <row r="19871" s="31" customFormat="1" x14ac:dyDescent="0.2"/>
    <row r="19872" s="31" customFormat="1" x14ac:dyDescent="0.2"/>
    <row r="19873" s="31" customFormat="1" x14ac:dyDescent="0.2"/>
    <row r="19874" s="31" customFormat="1" x14ac:dyDescent="0.2"/>
    <row r="19875" s="31" customFormat="1" x14ac:dyDescent="0.2"/>
    <row r="19876" s="31" customFormat="1" x14ac:dyDescent="0.2"/>
    <row r="19877" s="31" customFormat="1" x14ac:dyDescent="0.2"/>
    <row r="19878" s="31" customFormat="1" x14ac:dyDescent="0.2"/>
    <row r="19879" s="31" customFormat="1" x14ac:dyDescent="0.2"/>
    <row r="19880" s="31" customFormat="1" x14ac:dyDescent="0.2"/>
    <row r="19881" s="31" customFormat="1" x14ac:dyDescent="0.2"/>
    <row r="19882" s="31" customFormat="1" x14ac:dyDescent="0.2"/>
    <row r="19883" s="31" customFormat="1" x14ac:dyDescent="0.2"/>
    <row r="19884" s="31" customFormat="1" x14ac:dyDescent="0.2"/>
    <row r="19885" s="31" customFormat="1" x14ac:dyDescent="0.2"/>
    <row r="19886" s="31" customFormat="1" x14ac:dyDescent="0.2"/>
    <row r="19887" s="31" customFormat="1" x14ac:dyDescent="0.2"/>
    <row r="19888" s="31" customFormat="1" x14ac:dyDescent="0.2"/>
    <row r="19889" s="31" customFormat="1" x14ac:dyDescent="0.2"/>
    <row r="19890" s="31" customFormat="1" x14ac:dyDescent="0.2"/>
    <row r="19891" s="31" customFormat="1" x14ac:dyDescent="0.2"/>
    <row r="19892" s="31" customFormat="1" x14ac:dyDescent="0.2"/>
    <row r="19893" s="31" customFormat="1" x14ac:dyDescent="0.2"/>
    <row r="19894" s="31" customFormat="1" x14ac:dyDescent="0.2"/>
    <row r="19895" s="31" customFormat="1" x14ac:dyDescent="0.2"/>
    <row r="19896" s="31" customFormat="1" x14ac:dyDescent="0.2"/>
    <row r="19897" s="31" customFormat="1" x14ac:dyDescent="0.2"/>
    <row r="19898" s="31" customFormat="1" x14ac:dyDescent="0.2"/>
    <row r="19899" s="31" customFormat="1" x14ac:dyDescent="0.2"/>
    <row r="19900" s="31" customFormat="1" x14ac:dyDescent="0.2"/>
    <row r="19901" s="31" customFormat="1" x14ac:dyDescent="0.2"/>
    <row r="19902" s="31" customFormat="1" x14ac:dyDescent="0.2"/>
    <row r="19903" s="31" customFormat="1" x14ac:dyDescent="0.2"/>
    <row r="19904" s="31" customFormat="1" x14ac:dyDescent="0.2"/>
    <row r="19905" s="31" customFormat="1" x14ac:dyDescent="0.2"/>
    <row r="19906" s="31" customFormat="1" x14ac:dyDescent="0.2"/>
    <row r="19907" s="31" customFormat="1" x14ac:dyDescent="0.2"/>
    <row r="19908" s="31" customFormat="1" x14ac:dyDescent="0.2"/>
    <row r="19909" s="31" customFormat="1" x14ac:dyDescent="0.2"/>
    <row r="19910" s="31" customFormat="1" x14ac:dyDescent="0.2"/>
    <row r="19911" s="31" customFormat="1" x14ac:dyDescent="0.2"/>
    <row r="19912" s="31" customFormat="1" x14ac:dyDescent="0.2"/>
    <row r="19913" s="31" customFormat="1" x14ac:dyDescent="0.2"/>
    <row r="19914" s="31" customFormat="1" x14ac:dyDescent="0.2"/>
    <row r="19915" s="31" customFormat="1" x14ac:dyDescent="0.2"/>
    <row r="19916" s="31" customFormat="1" x14ac:dyDescent="0.2"/>
    <row r="19917" s="31" customFormat="1" x14ac:dyDescent="0.2"/>
    <row r="19918" s="31" customFormat="1" x14ac:dyDescent="0.2"/>
    <row r="19919" s="31" customFormat="1" x14ac:dyDescent="0.2"/>
    <row r="19920" s="31" customFormat="1" x14ac:dyDescent="0.2"/>
    <row r="19921" s="31" customFormat="1" x14ac:dyDescent="0.2"/>
    <row r="19922" s="31" customFormat="1" x14ac:dyDescent="0.2"/>
    <row r="19923" s="31" customFormat="1" x14ac:dyDescent="0.2"/>
    <row r="19924" s="31" customFormat="1" x14ac:dyDescent="0.2"/>
    <row r="19925" s="31" customFormat="1" x14ac:dyDescent="0.2"/>
    <row r="19926" s="31" customFormat="1" x14ac:dyDescent="0.2"/>
    <row r="19927" s="31" customFormat="1" x14ac:dyDescent="0.2"/>
    <row r="19928" s="31" customFormat="1" x14ac:dyDescent="0.2"/>
    <row r="19929" s="31" customFormat="1" x14ac:dyDescent="0.2"/>
    <row r="19930" s="31" customFormat="1" x14ac:dyDescent="0.2"/>
    <row r="19931" s="31" customFormat="1" x14ac:dyDescent="0.2"/>
    <row r="19932" s="31" customFormat="1" x14ac:dyDescent="0.2"/>
    <row r="19933" s="31" customFormat="1" x14ac:dyDescent="0.2"/>
    <row r="19934" s="31" customFormat="1" x14ac:dyDescent="0.2"/>
    <row r="19935" s="31" customFormat="1" x14ac:dyDescent="0.2"/>
    <row r="19936" s="31" customFormat="1" x14ac:dyDescent="0.2"/>
    <row r="19937" s="31" customFormat="1" x14ac:dyDescent="0.2"/>
    <row r="19938" s="31" customFormat="1" x14ac:dyDescent="0.2"/>
    <row r="19939" s="31" customFormat="1" x14ac:dyDescent="0.2"/>
    <row r="19940" s="31" customFormat="1" x14ac:dyDescent="0.2"/>
    <row r="19941" s="31" customFormat="1" x14ac:dyDescent="0.2"/>
    <row r="19942" s="31" customFormat="1" x14ac:dyDescent="0.2"/>
    <row r="19943" s="31" customFormat="1" x14ac:dyDescent="0.2"/>
    <row r="19944" s="31" customFormat="1" x14ac:dyDescent="0.2"/>
    <row r="19945" s="31" customFormat="1" x14ac:dyDescent="0.2"/>
    <row r="19946" s="31" customFormat="1" x14ac:dyDescent="0.2"/>
    <row r="19947" s="31" customFormat="1" x14ac:dyDescent="0.2"/>
    <row r="19948" s="31" customFormat="1" x14ac:dyDescent="0.2"/>
    <row r="19949" s="31" customFormat="1" x14ac:dyDescent="0.2"/>
    <row r="19950" s="31" customFormat="1" x14ac:dyDescent="0.2"/>
    <row r="19951" s="31" customFormat="1" x14ac:dyDescent="0.2"/>
    <row r="19952" s="31" customFormat="1" x14ac:dyDescent="0.2"/>
    <row r="19953" s="31" customFormat="1" x14ac:dyDescent="0.2"/>
    <row r="19954" s="31" customFormat="1" x14ac:dyDescent="0.2"/>
    <row r="19955" s="31" customFormat="1" x14ac:dyDescent="0.2"/>
    <row r="19956" s="31" customFormat="1" x14ac:dyDescent="0.2"/>
    <row r="19957" s="31" customFormat="1" x14ac:dyDescent="0.2"/>
    <row r="19958" s="31" customFormat="1" x14ac:dyDescent="0.2"/>
    <row r="19959" s="31" customFormat="1" x14ac:dyDescent="0.2"/>
    <row r="19960" s="31" customFormat="1" x14ac:dyDescent="0.2"/>
    <row r="19961" s="31" customFormat="1" x14ac:dyDescent="0.2"/>
    <row r="19962" s="31" customFormat="1" x14ac:dyDescent="0.2"/>
    <row r="19963" s="31" customFormat="1" x14ac:dyDescent="0.2"/>
    <row r="19964" s="31" customFormat="1" x14ac:dyDescent="0.2"/>
    <row r="19965" s="31" customFormat="1" x14ac:dyDescent="0.2"/>
    <row r="19966" s="31" customFormat="1" x14ac:dyDescent="0.2"/>
    <row r="19967" s="31" customFormat="1" x14ac:dyDescent="0.2"/>
    <row r="19968" s="31" customFormat="1" x14ac:dyDescent="0.2"/>
    <row r="19969" s="31" customFormat="1" x14ac:dyDescent="0.2"/>
    <row r="19970" s="31" customFormat="1" x14ac:dyDescent="0.2"/>
    <row r="19971" s="31" customFormat="1" x14ac:dyDescent="0.2"/>
    <row r="19972" s="31" customFormat="1" x14ac:dyDescent="0.2"/>
    <row r="19973" s="31" customFormat="1" x14ac:dyDescent="0.2"/>
    <row r="19974" s="31" customFormat="1" x14ac:dyDescent="0.2"/>
    <row r="19975" s="31" customFormat="1" x14ac:dyDescent="0.2"/>
    <row r="19976" s="31" customFormat="1" x14ac:dyDescent="0.2"/>
    <row r="19977" s="31" customFormat="1" x14ac:dyDescent="0.2"/>
    <row r="19978" s="31" customFormat="1" x14ac:dyDescent="0.2"/>
    <row r="19979" s="31" customFormat="1" x14ac:dyDescent="0.2"/>
    <row r="19980" s="31" customFormat="1" x14ac:dyDescent="0.2"/>
    <row r="19981" s="31" customFormat="1" x14ac:dyDescent="0.2"/>
    <row r="19982" s="31" customFormat="1" x14ac:dyDescent="0.2"/>
    <row r="19983" s="31" customFormat="1" x14ac:dyDescent="0.2"/>
    <row r="19984" s="31" customFormat="1" x14ac:dyDescent="0.2"/>
    <row r="19985" s="31" customFormat="1" x14ac:dyDescent="0.2"/>
    <row r="19986" s="31" customFormat="1" x14ac:dyDescent="0.2"/>
    <row r="19987" s="31" customFormat="1" x14ac:dyDescent="0.2"/>
    <row r="19988" s="31" customFormat="1" x14ac:dyDescent="0.2"/>
    <row r="19989" s="31" customFormat="1" x14ac:dyDescent="0.2"/>
    <row r="19990" s="31" customFormat="1" x14ac:dyDescent="0.2"/>
    <row r="19991" s="31" customFormat="1" x14ac:dyDescent="0.2"/>
    <row r="19992" s="31" customFormat="1" x14ac:dyDescent="0.2"/>
    <row r="19993" s="31" customFormat="1" x14ac:dyDescent="0.2"/>
    <row r="19994" s="31" customFormat="1" x14ac:dyDescent="0.2"/>
    <row r="19995" s="31" customFormat="1" x14ac:dyDescent="0.2"/>
    <row r="19996" s="31" customFormat="1" x14ac:dyDescent="0.2"/>
    <row r="19997" s="31" customFormat="1" x14ac:dyDescent="0.2"/>
    <row r="19998" s="31" customFormat="1" x14ac:dyDescent="0.2"/>
    <row r="19999" s="31" customFormat="1" x14ac:dyDescent="0.2"/>
    <row r="20000" s="31" customFormat="1" x14ac:dyDescent="0.2"/>
    <row r="20001" s="31" customFormat="1" x14ac:dyDescent="0.2"/>
    <row r="20002" s="31" customFormat="1" x14ac:dyDescent="0.2"/>
    <row r="20003" s="31" customFormat="1" x14ac:dyDescent="0.2"/>
    <row r="20004" s="31" customFormat="1" x14ac:dyDescent="0.2"/>
    <row r="20005" s="31" customFormat="1" x14ac:dyDescent="0.2"/>
    <row r="20006" s="31" customFormat="1" x14ac:dyDescent="0.2"/>
    <row r="20007" s="31" customFormat="1" x14ac:dyDescent="0.2"/>
    <row r="20008" s="31" customFormat="1" x14ac:dyDescent="0.2"/>
    <row r="20009" s="31" customFormat="1" x14ac:dyDescent="0.2"/>
    <row r="20010" s="31" customFormat="1" x14ac:dyDescent="0.2"/>
    <row r="20011" s="31" customFormat="1" x14ac:dyDescent="0.2"/>
    <row r="20012" s="31" customFormat="1" x14ac:dyDescent="0.2"/>
    <row r="20013" s="31" customFormat="1" x14ac:dyDescent="0.2"/>
    <row r="20014" s="31" customFormat="1" x14ac:dyDescent="0.2"/>
    <row r="20015" s="31" customFormat="1" x14ac:dyDescent="0.2"/>
    <row r="20016" s="31" customFormat="1" x14ac:dyDescent="0.2"/>
    <row r="20017" s="31" customFormat="1" x14ac:dyDescent="0.2"/>
    <row r="20018" s="31" customFormat="1" x14ac:dyDescent="0.2"/>
    <row r="20019" s="31" customFormat="1" x14ac:dyDescent="0.2"/>
    <row r="20020" s="31" customFormat="1" x14ac:dyDescent="0.2"/>
    <row r="20021" s="31" customFormat="1" x14ac:dyDescent="0.2"/>
    <row r="20022" s="31" customFormat="1" x14ac:dyDescent="0.2"/>
    <row r="20023" s="31" customFormat="1" x14ac:dyDescent="0.2"/>
    <row r="20024" s="31" customFormat="1" x14ac:dyDescent="0.2"/>
    <row r="20025" s="31" customFormat="1" x14ac:dyDescent="0.2"/>
    <row r="20026" s="31" customFormat="1" x14ac:dyDescent="0.2"/>
    <row r="20027" s="31" customFormat="1" x14ac:dyDescent="0.2"/>
    <row r="20028" s="31" customFormat="1" x14ac:dyDescent="0.2"/>
    <row r="20029" s="31" customFormat="1" x14ac:dyDescent="0.2"/>
    <row r="20030" s="31" customFormat="1" x14ac:dyDescent="0.2"/>
    <row r="20031" s="31" customFormat="1" x14ac:dyDescent="0.2"/>
    <row r="20032" s="31" customFormat="1" x14ac:dyDescent="0.2"/>
    <row r="20033" s="31" customFormat="1" x14ac:dyDescent="0.2"/>
    <row r="20034" s="31" customFormat="1" x14ac:dyDescent="0.2"/>
    <row r="20035" s="31" customFormat="1" x14ac:dyDescent="0.2"/>
    <row r="20036" s="31" customFormat="1" x14ac:dyDescent="0.2"/>
    <row r="20037" s="31" customFormat="1" x14ac:dyDescent="0.2"/>
    <row r="20038" s="31" customFormat="1" x14ac:dyDescent="0.2"/>
    <row r="20039" s="31" customFormat="1" x14ac:dyDescent="0.2"/>
    <row r="20040" s="31" customFormat="1" x14ac:dyDescent="0.2"/>
    <row r="20041" s="31" customFormat="1" x14ac:dyDescent="0.2"/>
    <row r="20042" s="31" customFormat="1" x14ac:dyDescent="0.2"/>
    <row r="20043" s="31" customFormat="1" x14ac:dyDescent="0.2"/>
    <row r="20044" s="31" customFormat="1" x14ac:dyDescent="0.2"/>
    <row r="20045" s="31" customFormat="1" x14ac:dyDescent="0.2"/>
    <row r="20046" s="31" customFormat="1" x14ac:dyDescent="0.2"/>
    <row r="20047" s="31" customFormat="1" x14ac:dyDescent="0.2"/>
    <row r="20048" s="31" customFormat="1" x14ac:dyDescent="0.2"/>
    <row r="20049" s="31" customFormat="1" x14ac:dyDescent="0.2"/>
    <row r="20050" s="31" customFormat="1" x14ac:dyDescent="0.2"/>
    <row r="20051" s="31" customFormat="1" x14ac:dyDescent="0.2"/>
    <row r="20052" s="31" customFormat="1" x14ac:dyDescent="0.2"/>
    <row r="20053" s="31" customFormat="1" x14ac:dyDescent="0.2"/>
    <row r="20054" s="31" customFormat="1" x14ac:dyDescent="0.2"/>
    <row r="20055" s="31" customFormat="1" x14ac:dyDescent="0.2"/>
    <row r="20056" s="31" customFormat="1" x14ac:dyDescent="0.2"/>
    <row r="20057" s="31" customFormat="1" x14ac:dyDescent="0.2"/>
    <row r="20058" s="31" customFormat="1" x14ac:dyDescent="0.2"/>
    <row r="20059" s="31" customFormat="1" x14ac:dyDescent="0.2"/>
    <row r="20060" s="31" customFormat="1" x14ac:dyDescent="0.2"/>
    <row r="20061" s="31" customFormat="1" x14ac:dyDescent="0.2"/>
    <row r="20062" s="31" customFormat="1" x14ac:dyDescent="0.2"/>
    <row r="20063" s="31" customFormat="1" x14ac:dyDescent="0.2"/>
    <row r="20064" s="31" customFormat="1" x14ac:dyDescent="0.2"/>
    <row r="20065" s="31" customFormat="1" x14ac:dyDescent="0.2"/>
    <row r="20066" s="31" customFormat="1" x14ac:dyDescent="0.2"/>
    <row r="20067" s="31" customFormat="1" x14ac:dyDescent="0.2"/>
    <row r="20068" s="31" customFormat="1" x14ac:dyDescent="0.2"/>
    <row r="20069" s="31" customFormat="1" x14ac:dyDescent="0.2"/>
    <row r="20070" s="31" customFormat="1" x14ac:dyDescent="0.2"/>
    <row r="20071" s="31" customFormat="1" x14ac:dyDescent="0.2"/>
    <row r="20072" s="31" customFormat="1" x14ac:dyDescent="0.2"/>
    <row r="20073" s="31" customFormat="1" x14ac:dyDescent="0.2"/>
    <row r="20074" s="31" customFormat="1" x14ac:dyDescent="0.2"/>
    <row r="20075" s="31" customFormat="1" x14ac:dyDescent="0.2"/>
    <row r="20076" s="31" customFormat="1" x14ac:dyDescent="0.2"/>
    <row r="20077" s="31" customFormat="1" x14ac:dyDescent="0.2"/>
    <row r="20078" s="31" customFormat="1" x14ac:dyDescent="0.2"/>
    <row r="20079" s="31" customFormat="1" x14ac:dyDescent="0.2"/>
    <row r="20080" s="31" customFormat="1" x14ac:dyDescent="0.2"/>
    <row r="20081" s="31" customFormat="1" x14ac:dyDescent="0.2"/>
    <row r="20082" s="31" customFormat="1" x14ac:dyDescent="0.2"/>
    <row r="20083" s="31" customFormat="1" x14ac:dyDescent="0.2"/>
    <row r="20084" s="31" customFormat="1" x14ac:dyDescent="0.2"/>
    <row r="20085" s="31" customFormat="1" x14ac:dyDescent="0.2"/>
    <row r="20086" s="31" customFormat="1" x14ac:dyDescent="0.2"/>
    <row r="20087" s="31" customFormat="1" x14ac:dyDescent="0.2"/>
    <row r="20088" s="31" customFormat="1" x14ac:dyDescent="0.2"/>
    <row r="20089" s="31" customFormat="1" x14ac:dyDescent="0.2"/>
    <row r="20090" s="31" customFormat="1" x14ac:dyDescent="0.2"/>
    <row r="20091" s="31" customFormat="1" x14ac:dyDescent="0.2"/>
    <row r="20092" s="31" customFormat="1" x14ac:dyDescent="0.2"/>
    <row r="20093" s="31" customFormat="1" x14ac:dyDescent="0.2"/>
    <row r="20094" s="31" customFormat="1" x14ac:dyDescent="0.2"/>
    <row r="20095" s="31" customFormat="1" x14ac:dyDescent="0.2"/>
    <row r="20096" s="31" customFormat="1" x14ac:dyDescent="0.2"/>
    <row r="20097" s="31" customFormat="1" x14ac:dyDescent="0.2"/>
    <row r="20098" s="31" customFormat="1" x14ac:dyDescent="0.2"/>
    <row r="20099" s="31" customFormat="1" x14ac:dyDescent="0.2"/>
    <row r="20100" s="31" customFormat="1" x14ac:dyDescent="0.2"/>
    <row r="20101" s="31" customFormat="1" x14ac:dyDescent="0.2"/>
    <row r="20102" s="31" customFormat="1" x14ac:dyDescent="0.2"/>
    <row r="20103" s="31" customFormat="1" x14ac:dyDescent="0.2"/>
    <row r="20104" s="31" customFormat="1" x14ac:dyDescent="0.2"/>
    <row r="20105" s="31" customFormat="1" x14ac:dyDescent="0.2"/>
    <row r="20106" s="31" customFormat="1" x14ac:dyDescent="0.2"/>
    <row r="20107" s="31" customFormat="1" x14ac:dyDescent="0.2"/>
    <row r="20108" s="31" customFormat="1" x14ac:dyDescent="0.2"/>
    <row r="20109" s="31" customFormat="1" x14ac:dyDescent="0.2"/>
    <row r="20110" s="31" customFormat="1" x14ac:dyDescent="0.2"/>
    <row r="20111" s="31" customFormat="1" x14ac:dyDescent="0.2"/>
    <row r="20112" s="31" customFormat="1" x14ac:dyDescent="0.2"/>
    <row r="20113" s="31" customFormat="1" x14ac:dyDescent="0.2"/>
    <row r="20114" s="31" customFormat="1" x14ac:dyDescent="0.2"/>
    <row r="20115" s="31" customFormat="1" x14ac:dyDescent="0.2"/>
    <row r="20116" s="31" customFormat="1" x14ac:dyDescent="0.2"/>
    <row r="20117" s="31" customFormat="1" x14ac:dyDescent="0.2"/>
    <row r="20118" s="31" customFormat="1" x14ac:dyDescent="0.2"/>
    <row r="20119" s="31" customFormat="1" x14ac:dyDescent="0.2"/>
    <row r="20120" s="31" customFormat="1" x14ac:dyDescent="0.2"/>
    <row r="20121" s="31" customFormat="1" x14ac:dyDescent="0.2"/>
    <row r="20122" s="31" customFormat="1" x14ac:dyDescent="0.2"/>
    <row r="20123" s="31" customFormat="1" x14ac:dyDescent="0.2"/>
    <row r="20124" s="31" customFormat="1" x14ac:dyDescent="0.2"/>
    <row r="20125" s="31" customFormat="1" x14ac:dyDescent="0.2"/>
    <row r="20126" s="31" customFormat="1" x14ac:dyDescent="0.2"/>
    <row r="20127" s="31" customFormat="1" x14ac:dyDescent="0.2"/>
    <row r="20128" s="31" customFormat="1" x14ac:dyDescent="0.2"/>
    <row r="20129" s="31" customFormat="1" x14ac:dyDescent="0.2"/>
    <row r="20130" s="31" customFormat="1" x14ac:dyDescent="0.2"/>
    <row r="20131" s="31" customFormat="1" x14ac:dyDescent="0.2"/>
    <row r="20132" s="31" customFormat="1" x14ac:dyDescent="0.2"/>
    <row r="20133" s="31" customFormat="1" x14ac:dyDescent="0.2"/>
    <row r="20134" s="31" customFormat="1" x14ac:dyDescent="0.2"/>
    <row r="20135" s="31" customFormat="1" x14ac:dyDescent="0.2"/>
    <row r="20136" s="31" customFormat="1" x14ac:dyDescent="0.2"/>
    <row r="20137" s="31" customFormat="1" x14ac:dyDescent="0.2"/>
    <row r="20138" s="31" customFormat="1" x14ac:dyDescent="0.2"/>
    <row r="20139" s="31" customFormat="1" x14ac:dyDescent="0.2"/>
    <row r="20140" s="31" customFormat="1" x14ac:dyDescent="0.2"/>
    <row r="20141" s="31" customFormat="1" x14ac:dyDescent="0.2"/>
    <row r="20142" s="31" customFormat="1" x14ac:dyDescent="0.2"/>
    <row r="20143" s="31" customFormat="1" x14ac:dyDescent="0.2"/>
    <row r="20144" s="31" customFormat="1" x14ac:dyDescent="0.2"/>
    <row r="20145" s="31" customFormat="1" x14ac:dyDescent="0.2"/>
    <row r="20146" s="31" customFormat="1" x14ac:dyDescent="0.2"/>
    <row r="20147" s="31" customFormat="1" x14ac:dyDescent="0.2"/>
    <row r="20148" s="31" customFormat="1" x14ac:dyDescent="0.2"/>
    <row r="20149" s="31" customFormat="1" x14ac:dyDescent="0.2"/>
    <row r="20150" s="31" customFormat="1" x14ac:dyDescent="0.2"/>
    <row r="20151" s="31" customFormat="1" x14ac:dyDescent="0.2"/>
    <row r="20152" s="31" customFormat="1" x14ac:dyDescent="0.2"/>
    <row r="20153" s="31" customFormat="1" x14ac:dyDescent="0.2"/>
    <row r="20154" s="31" customFormat="1" x14ac:dyDescent="0.2"/>
    <row r="20155" s="31" customFormat="1" x14ac:dyDescent="0.2"/>
    <row r="20156" s="31" customFormat="1" x14ac:dyDescent="0.2"/>
    <row r="20157" s="31" customFormat="1" x14ac:dyDescent="0.2"/>
    <row r="20158" s="31" customFormat="1" x14ac:dyDescent="0.2"/>
    <row r="20159" s="31" customFormat="1" x14ac:dyDescent="0.2"/>
    <row r="20160" s="31" customFormat="1" x14ac:dyDescent="0.2"/>
    <row r="20161" s="31" customFormat="1" x14ac:dyDescent="0.2"/>
    <row r="20162" s="31" customFormat="1" x14ac:dyDescent="0.2"/>
    <row r="20163" s="31" customFormat="1" x14ac:dyDescent="0.2"/>
    <row r="20164" s="31" customFormat="1" x14ac:dyDescent="0.2"/>
    <row r="20165" s="31" customFormat="1" x14ac:dyDescent="0.2"/>
    <row r="20166" s="31" customFormat="1" x14ac:dyDescent="0.2"/>
    <row r="20167" s="31" customFormat="1" x14ac:dyDescent="0.2"/>
    <row r="20168" s="31" customFormat="1" x14ac:dyDescent="0.2"/>
    <row r="20169" s="31" customFormat="1" x14ac:dyDescent="0.2"/>
    <row r="20170" s="31" customFormat="1" x14ac:dyDescent="0.2"/>
    <row r="20171" s="31" customFormat="1" x14ac:dyDescent="0.2"/>
    <row r="20172" s="31" customFormat="1" x14ac:dyDescent="0.2"/>
    <row r="20173" s="31" customFormat="1" x14ac:dyDescent="0.2"/>
    <row r="20174" s="31" customFormat="1" x14ac:dyDescent="0.2"/>
    <row r="20175" s="31" customFormat="1" x14ac:dyDescent="0.2"/>
    <row r="20176" s="31" customFormat="1" x14ac:dyDescent="0.2"/>
    <row r="20177" s="31" customFormat="1" x14ac:dyDescent="0.2"/>
    <row r="20178" s="31" customFormat="1" x14ac:dyDescent="0.2"/>
    <row r="20179" s="31" customFormat="1" x14ac:dyDescent="0.2"/>
    <row r="20180" s="31" customFormat="1" x14ac:dyDescent="0.2"/>
    <row r="20181" s="31" customFormat="1" x14ac:dyDescent="0.2"/>
    <row r="20182" s="31" customFormat="1" x14ac:dyDescent="0.2"/>
    <row r="20183" s="31" customFormat="1" x14ac:dyDescent="0.2"/>
    <row r="20184" s="31" customFormat="1" x14ac:dyDescent="0.2"/>
    <row r="20185" s="31" customFormat="1" x14ac:dyDescent="0.2"/>
    <row r="20186" s="31" customFormat="1" x14ac:dyDescent="0.2"/>
    <row r="20187" s="31" customFormat="1" x14ac:dyDescent="0.2"/>
    <row r="20188" s="31" customFormat="1" x14ac:dyDescent="0.2"/>
    <row r="20189" s="31" customFormat="1" x14ac:dyDescent="0.2"/>
    <row r="20190" s="31" customFormat="1" x14ac:dyDescent="0.2"/>
    <row r="20191" s="31" customFormat="1" x14ac:dyDescent="0.2"/>
    <row r="20192" s="31" customFormat="1" x14ac:dyDescent="0.2"/>
    <row r="20193" s="31" customFormat="1" x14ac:dyDescent="0.2"/>
    <row r="20194" s="31" customFormat="1" x14ac:dyDescent="0.2"/>
    <row r="20195" s="31" customFormat="1" x14ac:dyDescent="0.2"/>
    <row r="20196" s="31" customFormat="1" x14ac:dyDescent="0.2"/>
    <row r="20197" s="31" customFormat="1" x14ac:dyDescent="0.2"/>
    <row r="20198" s="31" customFormat="1" x14ac:dyDescent="0.2"/>
    <row r="20199" s="31" customFormat="1" x14ac:dyDescent="0.2"/>
    <row r="20200" s="31" customFormat="1" x14ac:dyDescent="0.2"/>
    <row r="20201" s="31" customFormat="1" x14ac:dyDescent="0.2"/>
    <row r="20202" s="31" customFormat="1" x14ac:dyDescent="0.2"/>
    <row r="20203" s="31" customFormat="1" x14ac:dyDescent="0.2"/>
    <row r="20204" s="31" customFormat="1" x14ac:dyDescent="0.2"/>
    <row r="20205" s="31" customFormat="1" x14ac:dyDescent="0.2"/>
    <row r="20206" s="31" customFormat="1" x14ac:dyDescent="0.2"/>
    <row r="20207" s="31" customFormat="1" x14ac:dyDescent="0.2"/>
    <row r="20208" s="31" customFormat="1" x14ac:dyDescent="0.2"/>
    <row r="20209" s="31" customFormat="1" x14ac:dyDescent="0.2"/>
    <row r="20210" s="31" customFormat="1" x14ac:dyDescent="0.2"/>
    <row r="20211" s="31" customFormat="1" x14ac:dyDescent="0.2"/>
    <row r="20212" s="31" customFormat="1" x14ac:dyDescent="0.2"/>
    <row r="20213" s="31" customFormat="1" x14ac:dyDescent="0.2"/>
    <row r="20214" s="31" customFormat="1" x14ac:dyDescent="0.2"/>
    <row r="20215" s="31" customFormat="1" x14ac:dyDescent="0.2"/>
    <row r="20216" s="31" customFormat="1" x14ac:dyDescent="0.2"/>
    <row r="20217" s="31" customFormat="1" x14ac:dyDescent="0.2"/>
    <row r="20218" s="31" customFormat="1" x14ac:dyDescent="0.2"/>
    <row r="20219" s="31" customFormat="1" x14ac:dyDescent="0.2"/>
    <row r="20220" s="31" customFormat="1" x14ac:dyDescent="0.2"/>
    <row r="20221" s="31" customFormat="1" x14ac:dyDescent="0.2"/>
    <row r="20222" s="31" customFormat="1" x14ac:dyDescent="0.2"/>
    <row r="20223" s="31" customFormat="1" x14ac:dyDescent="0.2"/>
    <row r="20224" s="31" customFormat="1" x14ac:dyDescent="0.2"/>
    <row r="20225" s="31" customFormat="1" x14ac:dyDescent="0.2"/>
    <row r="20226" s="31" customFormat="1" x14ac:dyDescent="0.2"/>
    <row r="20227" s="31" customFormat="1" x14ac:dyDescent="0.2"/>
    <row r="20228" s="31" customFormat="1" x14ac:dyDescent="0.2"/>
    <row r="20229" s="31" customFormat="1" x14ac:dyDescent="0.2"/>
    <row r="20230" s="31" customFormat="1" x14ac:dyDescent="0.2"/>
    <row r="20231" s="31" customFormat="1" x14ac:dyDescent="0.2"/>
    <row r="20232" s="31" customFormat="1" x14ac:dyDescent="0.2"/>
    <row r="20233" s="31" customFormat="1" x14ac:dyDescent="0.2"/>
    <row r="20234" s="31" customFormat="1" x14ac:dyDescent="0.2"/>
    <row r="20235" s="31" customFormat="1" x14ac:dyDescent="0.2"/>
    <row r="20236" s="31" customFormat="1" x14ac:dyDescent="0.2"/>
    <row r="20237" s="31" customFormat="1" x14ac:dyDescent="0.2"/>
    <row r="20238" s="31" customFormat="1" x14ac:dyDescent="0.2"/>
    <row r="20239" s="31" customFormat="1" x14ac:dyDescent="0.2"/>
    <row r="20240" s="31" customFormat="1" x14ac:dyDescent="0.2"/>
    <row r="20241" s="31" customFormat="1" x14ac:dyDescent="0.2"/>
    <row r="20242" s="31" customFormat="1" x14ac:dyDescent="0.2"/>
    <row r="20243" s="31" customFormat="1" x14ac:dyDescent="0.2"/>
    <row r="20244" s="31" customFormat="1" x14ac:dyDescent="0.2"/>
    <row r="20245" s="31" customFormat="1" x14ac:dyDescent="0.2"/>
    <row r="20246" s="31" customFormat="1" x14ac:dyDescent="0.2"/>
    <row r="20247" s="31" customFormat="1" x14ac:dyDescent="0.2"/>
    <row r="20248" s="31" customFormat="1" x14ac:dyDescent="0.2"/>
    <row r="20249" s="31" customFormat="1" x14ac:dyDescent="0.2"/>
    <row r="20250" s="31" customFormat="1" x14ac:dyDescent="0.2"/>
    <row r="20251" s="31" customFormat="1" x14ac:dyDescent="0.2"/>
    <row r="20252" s="31" customFormat="1" x14ac:dyDescent="0.2"/>
    <row r="20253" s="31" customFormat="1" x14ac:dyDescent="0.2"/>
    <row r="20254" s="31" customFormat="1" x14ac:dyDescent="0.2"/>
    <row r="20255" s="31" customFormat="1" x14ac:dyDescent="0.2"/>
    <row r="20256" s="31" customFormat="1" x14ac:dyDescent="0.2"/>
    <row r="20257" s="31" customFormat="1" x14ac:dyDescent="0.2"/>
    <row r="20258" s="31" customFormat="1" x14ac:dyDescent="0.2"/>
    <row r="20259" s="31" customFormat="1" x14ac:dyDescent="0.2"/>
    <row r="20260" s="31" customFormat="1" x14ac:dyDescent="0.2"/>
    <row r="20261" s="31" customFormat="1" x14ac:dyDescent="0.2"/>
    <row r="20262" s="31" customFormat="1" x14ac:dyDescent="0.2"/>
    <row r="20263" s="31" customFormat="1" x14ac:dyDescent="0.2"/>
    <row r="20264" s="31" customFormat="1" x14ac:dyDescent="0.2"/>
    <row r="20265" s="31" customFormat="1" x14ac:dyDescent="0.2"/>
    <row r="20266" s="31" customFormat="1" x14ac:dyDescent="0.2"/>
    <row r="20267" s="31" customFormat="1" x14ac:dyDescent="0.2"/>
    <row r="20268" s="31" customFormat="1" x14ac:dyDescent="0.2"/>
    <row r="20269" s="31" customFormat="1" x14ac:dyDescent="0.2"/>
    <row r="20270" s="31" customFormat="1" x14ac:dyDescent="0.2"/>
    <row r="20271" s="31" customFormat="1" x14ac:dyDescent="0.2"/>
    <row r="20272" s="31" customFormat="1" x14ac:dyDescent="0.2"/>
    <row r="20273" s="31" customFormat="1" x14ac:dyDescent="0.2"/>
    <row r="20274" s="31" customFormat="1" x14ac:dyDescent="0.2"/>
    <row r="20275" s="31" customFormat="1" x14ac:dyDescent="0.2"/>
    <row r="20276" s="31" customFormat="1" x14ac:dyDescent="0.2"/>
    <row r="20277" s="31" customFormat="1" x14ac:dyDescent="0.2"/>
    <row r="20278" s="31" customFormat="1" x14ac:dyDescent="0.2"/>
    <row r="20279" s="31" customFormat="1" x14ac:dyDescent="0.2"/>
    <row r="20280" s="31" customFormat="1" x14ac:dyDescent="0.2"/>
    <row r="20281" s="31" customFormat="1" x14ac:dyDescent="0.2"/>
    <row r="20282" s="31" customFormat="1" x14ac:dyDescent="0.2"/>
    <row r="20283" s="31" customFormat="1" x14ac:dyDescent="0.2"/>
    <row r="20284" s="31" customFormat="1" x14ac:dyDescent="0.2"/>
    <row r="20285" s="31" customFormat="1" x14ac:dyDescent="0.2"/>
    <row r="20286" s="31" customFormat="1" x14ac:dyDescent="0.2"/>
    <row r="20287" s="31" customFormat="1" x14ac:dyDescent="0.2"/>
    <row r="20288" s="31" customFormat="1" x14ac:dyDescent="0.2"/>
    <row r="20289" s="31" customFormat="1" x14ac:dyDescent="0.2"/>
    <row r="20290" s="31" customFormat="1" x14ac:dyDescent="0.2"/>
    <row r="20291" s="31" customFormat="1" x14ac:dyDescent="0.2"/>
    <row r="20292" s="31" customFormat="1" x14ac:dyDescent="0.2"/>
    <row r="20293" s="31" customFormat="1" x14ac:dyDescent="0.2"/>
    <row r="20294" s="31" customFormat="1" x14ac:dyDescent="0.2"/>
    <row r="20295" s="31" customFormat="1" x14ac:dyDescent="0.2"/>
    <row r="20296" s="31" customFormat="1" x14ac:dyDescent="0.2"/>
    <row r="20297" s="31" customFormat="1" x14ac:dyDescent="0.2"/>
    <row r="20298" s="31" customFormat="1" x14ac:dyDescent="0.2"/>
    <row r="20299" s="31" customFormat="1" x14ac:dyDescent="0.2"/>
    <row r="20300" s="31" customFormat="1" x14ac:dyDescent="0.2"/>
    <row r="20301" s="31" customFormat="1" x14ac:dyDescent="0.2"/>
    <row r="20302" s="31" customFormat="1" x14ac:dyDescent="0.2"/>
    <row r="20303" s="31" customFormat="1" x14ac:dyDescent="0.2"/>
    <row r="20304" s="31" customFormat="1" x14ac:dyDescent="0.2"/>
    <row r="20305" s="31" customFormat="1" x14ac:dyDescent="0.2"/>
    <row r="20306" s="31" customFormat="1" x14ac:dyDescent="0.2"/>
    <row r="20307" s="31" customFormat="1" x14ac:dyDescent="0.2"/>
    <row r="20308" s="31" customFormat="1" x14ac:dyDescent="0.2"/>
    <row r="20309" s="31" customFormat="1" x14ac:dyDescent="0.2"/>
    <row r="20310" s="31" customFormat="1" x14ac:dyDescent="0.2"/>
    <row r="20311" s="31" customFormat="1" x14ac:dyDescent="0.2"/>
    <row r="20312" s="31" customFormat="1" x14ac:dyDescent="0.2"/>
    <row r="20313" s="31" customFormat="1" x14ac:dyDescent="0.2"/>
    <row r="20314" s="31" customFormat="1" x14ac:dyDescent="0.2"/>
    <row r="20315" s="31" customFormat="1" x14ac:dyDescent="0.2"/>
    <row r="20316" s="31" customFormat="1" x14ac:dyDescent="0.2"/>
    <row r="20317" s="31" customFormat="1" x14ac:dyDescent="0.2"/>
    <row r="20318" s="31" customFormat="1" x14ac:dyDescent="0.2"/>
    <row r="20319" s="31" customFormat="1" x14ac:dyDescent="0.2"/>
    <row r="20320" s="31" customFormat="1" x14ac:dyDescent="0.2"/>
    <row r="20321" s="31" customFormat="1" x14ac:dyDescent="0.2"/>
    <row r="20322" s="31" customFormat="1" x14ac:dyDescent="0.2"/>
    <row r="20323" s="31" customFormat="1" x14ac:dyDescent="0.2"/>
    <row r="20324" s="31" customFormat="1" x14ac:dyDescent="0.2"/>
    <row r="20325" s="31" customFormat="1" x14ac:dyDescent="0.2"/>
    <row r="20326" s="31" customFormat="1" x14ac:dyDescent="0.2"/>
    <row r="20327" s="31" customFormat="1" x14ac:dyDescent="0.2"/>
    <row r="20328" s="31" customFormat="1" x14ac:dyDescent="0.2"/>
    <row r="20329" s="31" customFormat="1" x14ac:dyDescent="0.2"/>
    <row r="20330" s="31" customFormat="1" x14ac:dyDescent="0.2"/>
    <row r="20331" s="31" customFormat="1" x14ac:dyDescent="0.2"/>
    <row r="20332" s="31" customFormat="1" x14ac:dyDescent="0.2"/>
    <row r="20333" s="31" customFormat="1" x14ac:dyDescent="0.2"/>
    <row r="20334" s="31" customFormat="1" x14ac:dyDescent="0.2"/>
    <row r="20335" s="31" customFormat="1" x14ac:dyDescent="0.2"/>
    <row r="20336" s="31" customFormat="1" x14ac:dyDescent="0.2"/>
    <row r="20337" s="31" customFormat="1" x14ac:dyDescent="0.2"/>
    <row r="20338" s="31" customFormat="1" x14ac:dyDescent="0.2"/>
    <row r="20339" s="31" customFormat="1" x14ac:dyDescent="0.2"/>
    <row r="20340" s="31" customFormat="1" x14ac:dyDescent="0.2"/>
    <row r="20341" s="31" customFormat="1" x14ac:dyDescent="0.2"/>
    <row r="20342" s="31" customFormat="1" x14ac:dyDescent="0.2"/>
    <row r="20343" s="31" customFormat="1" x14ac:dyDescent="0.2"/>
    <row r="20344" s="31" customFormat="1" x14ac:dyDescent="0.2"/>
    <row r="20345" s="31" customFormat="1" x14ac:dyDescent="0.2"/>
    <row r="20346" s="31" customFormat="1" x14ac:dyDescent="0.2"/>
    <row r="20347" s="31" customFormat="1" x14ac:dyDescent="0.2"/>
    <row r="20348" s="31" customFormat="1" x14ac:dyDescent="0.2"/>
    <row r="20349" s="31" customFormat="1" x14ac:dyDescent="0.2"/>
    <row r="20350" s="31" customFormat="1" x14ac:dyDescent="0.2"/>
    <row r="20351" s="31" customFormat="1" x14ac:dyDescent="0.2"/>
    <row r="20352" s="31" customFormat="1" x14ac:dyDescent="0.2"/>
    <row r="20353" s="31" customFormat="1" x14ac:dyDescent="0.2"/>
    <row r="20354" s="31" customFormat="1" x14ac:dyDescent="0.2"/>
    <row r="20355" s="31" customFormat="1" x14ac:dyDescent="0.2"/>
    <row r="20356" s="31" customFormat="1" x14ac:dyDescent="0.2"/>
    <row r="20357" s="31" customFormat="1" x14ac:dyDescent="0.2"/>
    <row r="20358" s="31" customFormat="1" x14ac:dyDescent="0.2"/>
    <row r="20359" s="31" customFormat="1" x14ac:dyDescent="0.2"/>
    <row r="20360" s="31" customFormat="1" x14ac:dyDescent="0.2"/>
    <row r="20361" s="31" customFormat="1" x14ac:dyDescent="0.2"/>
    <row r="20362" s="31" customFormat="1" x14ac:dyDescent="0.2"/>
    <row r="20363" s="31" customFormat="1" x14ac:dyDescent="0.2"/>
    <row r="20364" s="31" customFormat="1" x14ac:dyDescent="0.2"/>
    <row r="20365" s="31" customFormat="1" x14ac:dyDescent="0.2"/>
    <row r="20366" s="31" customFormat="1" x14ac:dyDescent="0.2"/>
    <row r="20367" s="31" customFormat="1" x14ac:dyDescent="0.2"/>
    <row r="20368" s="31" customFormat="1" x14ac:dyDescent="0.2"/>
    <row r="20369" s="31" customFormat="1" x14ac:dyDescent="0.2"/>
    <row r="20370" s="31" customFormat="1" x14ac:dyDescent="0.2"/>
    <row r="20371" s="31" customFormat="1" x14ac:dyDescent="0.2"/>
    <row r="20372" s="31" customFormat="1" x14ac:dyDescent="0.2"/>
    <row r="20373" s="31" customFormat="1" x14ac:dyDescent="0.2"/>
    <row r="20374" s="31" customFormat="1" x14ac:dyDescent="0.2"/>
    <row r="20375" s="31" customFormat="1" x14ac:dyDescent="0.2"/>
    <row r="20376" s="31" customFormat="1" x14ac:dyDescent="0.2"/>
    <row r="20377" s="31" customFormat="1" x14ac:dyDescent="0.2"/>
    <row r="20378" s="31" customFormat="1" x14ac:dyDescent="0.2"/>
    <row r="20379" s="31" customFormat="1" x14ac:dyDescent="0.2"/>
    <row r="20380" s="31" customFormat="1" x14ac:dyDescent="0.2"/>
    <row r="20381" s="31" customFormat="1" x14ac:dyDescent="0.2"/>
    <row r="20382" s="31" customFormat="1" x14ac:dyDescent="0.2"/>
    <row r="20383" s="31" customFormat="1" x14ac:dyDescent="0.2"/>
    <row r="20384" s="31" customFormat="1" x14ac:dyDescent="0.2"/>
    <row r="20385" s="31" customFormat="1" x14ac:dyDescent="0.2"/>
    <row r="20386" s="31" customFormat="1" x14ac:dyDescent="0.2"/>
    <row r="20387" s="31" customFormat="1" x14ac:dyDescent="0.2"/>
    <row r="20388" s="31" customFormat="1" x14ac:dyDescent="0.2"/>
    <row r="20389" s="31" customFormat="1" x14ac:dyDescent="0.2"/>
    <row r="20390" s="31" customFormat="1" x14ac:dyDescent="0.2"/>
    <row r="20391" s="31" customFormat="1" x14ac:dyDescent="0.2"/>
    <row r="20392" s="31" customFormat="1" x14ac:dyDescent="0.2"/>
    <row r="20393" s="31" customFormat="1" x14ac:dyDescent="0.2"/>
    <row r="20394" s="31" customFormat="1" x14ac:dyDescent="0.2"/>
    <row r="20395" s="31" customFormat="1" x14ac:dyDescent="0.2"/>
    <row r="20396" s="31" customFormat="1" x14ac:dyDescent="0.2"/>
    <row r="20397" s="31" customFormat="1" x14ac:dyDescent="0.2"/>
    <row r="20398" s="31" customFormat="1" x14ac:dyDescent="0.2"/>
    <row r="20399" s="31" customFormat="1" x14ac:dyDescent="0.2"/>
    <row r="20400" s="31" customFormat="1" x14ac:dyDescent="0.2"/>
    <row r="20401" s="31" customFormat="1" x14ac:dyDescent="0.2"/>
    <row r="20402" s="31" customFormat="1" x14ac:dyDescent="0.2"/>
    <row r="20403" s="31" customFormat="1" x14ac:dyDescent="0.2"/>
    <row r="20404" s="31" customFormat="1" x14ac:dyDescent="0.2"/>
    <row r="20405" s="31" customFormat="1" x14ac:dyDescent="0.2"/>
    <row r="20406" s="31" customFormat="1" x14ac:dyDescent="0.2"/>
    <row r="20407" s="31" customFormat="1" x14ac:dyDescent="0.2"/>
    <row r="20408" s="31" customFormat="1" x14ac:dyDescent="0.2"/>
    <row r="20409" s="31" customFormat="1" x14ac:dyDescent="0.2"/>
    <row r="20410" s="31" customFormat="1" x14ac:dyDescent="0.2"/>
    <row r="20411" s="31" customFormat="1" x14ac:dyDescent="0.2"/>
    <row r="20412" s="31" customFormat="1" x14ac:dyDescent="0.2"/>
    <row r="20413" s="31" customFormat="1" x14ac:dyDescent="0.2"/>
    <row r="20414" s="31" customFormat="1" x14ac:dyDescent="0.2"/>
    <row r="20415" s="31" customFormat="1" x14ac:dyDescent="0.2"/>
    <row r="20416" s="31" customFormat="1" x14ac:dyDescent="0.2"/>
    <row r="20417" s="31" customFormat="1" x14ac:dyDescent="0.2"/>
    <row r="20418" s="31" customFormat="1" x14ac:dyDescent="0.2"/>
    <row r="20419" s="31" customFormat="1" x14ac:dyDescent="0.2"/>
    <row r="20420" s="31" customFormat="1" x14ac:dyDescent="0.2"/>
    <row r="20421" s="31" customFormat="1" x14ac:dyDescent="0.2"/>
    <row r="20422" s="31" customFormat="1" x14ac:dyDescent="0.2"/>
    <row r="20423" s="31" customFormat="1" x14ac:dyDescent="0.2"/>
    <row r="20424" s="31" customFormat="1" x14ac:dyDescent="0.2"/>
    <row r="20425" s="31" customFormat="1" x14ac:dyDescent="0.2"/>
    <row r="20426" s="31" customFormat="1" x14ac:dyDescent="0.2"/>
    <row r="20427" s="31" customFormat="1" x14ac:dyDescent="0.2"/>
    <row r="20428" s="31" customFormat="1" x14ac:dyDescent="0.2"/>
    <row r="20429" s="31" customFormat="1" x14ac:dyDescent="0.2"/>
    <row r="20430" s="31" customFormat="1" x14ac:dyDescent="0.2"/>
    <row r="20431" s="31" customFormat="1" x14ac:dyDescent="0.2"/>
    <row r="20432" s="31" customFormat="1" x14ac:dyDescent="0.2"/>
    <row r="20433" s="31" customFormat="1" x14ac:dyDescent="0.2"/>
    <row r="20434" s="31" customFormat="1" x14ac:dyDescent="0.2"/>
    <row r="20435" s="31" customFormat="1" x14ac:dyDescent="0.2"/>
    <row r="20436" s="31" customFormat="1" x14ac:dyDescent="0.2"/>
    <row r="20437" s="31" customFormat="1" x14ac:dyDescent="0.2"/>
    <row r="20438" s="31" customFormat="1" x14ac:dyDescent="0.2"/>
    <row r="20439" s="31" customFormat="1" x14ac:dyDescent="0.2"/>
    <row r="20440" s="31" customFormat="1" x14ac:dyDescent="0.2"/>
    <row r="20441" s="31" customFormat="1" x14ac:dyDescent="0.2"/>
    <row r="20442" s="31" customFormat="1" x14ac:dyDescent="0.2"/>
    <row r="20443" s="31" customFormat="1" x14ac:dyDescent="0.2"/>
    <row r="20444" s="31" customFormat="1" x14ac:dyDescent="0.2"/>
    <row r="20445" s="31" customFormat="1" x14ac:dyDescent="0.2"/>
    <row r="20446" s="31" customFormat="1" x14ac:dyDescent="0.2"/>
    <row r="20447" s="31" customFormat="1" x14ac:dyDescent="0.2"/>
    <row r="20448" s="31" customFormat="1" x14ac:dyDescent="0.2"/>
    <row r="20449" s="31" customFormat="1" x14ac:dyDescent="0.2"/>
    <row r="20450" s="31" customFormat="1" x14ac:dyDescent="0.2"/>
    <row r="20451" s="31" customFormat="1" x14ac:dyDescent="0.2"/>
    <row r="20452" s="31" customFormat="1" x14ac:dyDescent="0.2"/>
    <row r="20453" s="31" customFormat="1" x14ac:dyDescent="0.2"/>
    <row r="20454" s="31" customFormat="1" x14ac:dyDescent="0.2"/>
    <row r="20455" s="31" customFormat="1" x14ac:dyDescent="0.2"/>
    <row r="20456" s="31" customFormat="1" x14ac:dyDescent="0.2"/>
    <row r="20457" s="31" customFormat="1" x14ac:dyDescent="0.2"/>
    <row r="20458" s="31" customFormat="1" x14ac:dyDescent="0.2"/>
    <row r="20459" s="31" customFormat="1" x14ac:dyDescent="0.2"/>
    <row r="20460" s="31" customFormat="1" x14ac:dyDescent="0.2"/>
    <row r="20461" s="31" customFormat="1" x14ac:dyDescent="0.2"/>
    <row r="20462" s="31" customFormat="1" x14ac:dyDescent="0.2"/>
    <row r="20463" s="31" customFormat="1" x14ac:dyDescent="0.2"/>
    <row r="20464" s="31" customFormat="1" x14ac:dyDescent="0.2"/>
    <row r="20465" s="31" customFormat="1" x14ac:dyDescent="0.2"/>
    <row r="20466" s="31" customFormat="1" x14ac:dyDescent="0.2"/>
    <row r="20467" s="31" customFormat="1" x14ac:dyDescent="0.2"/>
    <row r="20468" s="31" customFormat="1" x14ac:dyDescent="0.2"/>
    <row r="20469" s="31" customFormat="1" x14ac:dyDescent="0.2"/>
    <row r="20470" s="31" customFormat="1" x14ac:dyDescent="0.2"/>
    <row r="20471" s="31" customFormat="1" x14ac:dyDescent="0.2"/>
    <row r="20472" s="31" customFormat="1" x14ac:dyDescent="0.2"/>
    <row r="20473" s="31" customFormat="1" x14ac:dyDescent="0.2"/>
    <row r="20474" s="31" customFormat="1" x14ac:dyDescent="0.2"/>
    <row r="20475" s="31" customFormat="1" x14ac:dyDescent="0.2"/>
    <row r="20476" s="31" customFormat="1" x14ac:dyDescent="0.2"/>
    <row r="20477" s="31" customFormat="1" x14ac:dyDescent="0.2"/>
    <row r="20478" s="31" customFormat="1" x14ac:dyDescent="0.2"/>
    <row r="20479" s="31" customFormat="1" x14ac:dyDescent="0.2"/>
    <row r="20480" s="31" customFormat="1" x14ac:dyDescent="0.2"/>
    <row r="20481" s="31" customFormat="1" x14ac:dyDescent="0.2"/>
    <row r="20482" s="31" customFormat="1" x14ac:dyDescent="0.2"/>
    <row r="20483" s="31" customFormat="1" x14ac:dyDescent="0.2"/>
    <row r="20484" s="31" customFormat="1" x14ac:dyDescent="0.2"/>
    <row r="20485" s="31" customFormat="1" x14ac:dyDescent="0.2"/>
    <row r="20486" s="31" customFormat="1" x14ac:dyDescent="0.2"/>
    <row r="20487" s="31" customFormat="1" x14ac:dyDescent="0.2"/>
    <row r="20488" s="31" customFormat="1" x14ac:dyDescent="0.2"/>
    <row r="20489" s="31" customFormat="1" x14ac:dyDescent="0.2"/>
    <row r="20490" s="31" customFormat="1" x14ac:dyDescent="0.2"/>
    <row r="20491" s="31" customFormat="1" x14ac:dyDescent="0.2"/>
    <row r="20492" s="31" customFormat="1" x14ac:dyDescent="0.2"/>
    <row r="20493" s="31" customFormat="1" x14ac:dyDescent="0.2"/>
    <row r="20494" s="31" customFormat="1" x14ac:dyDescent="0.2"/>
    <row r="20495" s="31" customFormat="1" x14ac:dyDescent="0.2"/>
    <row r="20496" s="31" customFormat="1" x14ac:dyDescent="0.2"/>
    <row r="20497" s="31" customFormat="1" x14ac:dyDescent="0.2"/>
    <row r="20498" s="31" customFormat="1" x14ac:dyDescent="0.2"/>
    <row r="20499" s="31" customFormat="1" x14ac:dyDescent="0.2"/>
    <row r="20500" s="31" customFormat="1" x14ac:dyDescent="0.2"/>
    <row r="20501" s="31" customFormat="1" x14ac:dyDescent="0.2"/>
    <row r="20502" s="31" customFormat="1" x14ac:dyDescent="0.2"/>
    <row r="20503" s="31" customFormat="1" x14ac:dyDescent="0.2"/>
    <row r="20504" s="31" customFormat="1" x14ac:dyDescent="0.2"/>
    <row r="20505" s="31" customFormat="1" x14ac:dyDescent="0.2"/>
    <row r="20506" s="31" customFormat="1" x14ac:dyDescent="0.2"/>
    <row r="20507" s="31" customFormat="1" x14ac:dyDescent="0.2"/>
    <row r="20508" s="31" customFormat="1" x14ac:dyDescent="0.2"/>
    <row r="20509" s="31" customFormat="1" x14ac:dyDescent="0.2"/>
    <row r="20510" s="31" customFormat="1" x14ac:dyDescent="0.2"/>
    <row r="20511" s="31" customFormat="1" x14ac:dyDescent="0.2"/>
    <row r="20512" s="31" customFormat="1" x14ac:dyDescent="0.2"/>
    <row r="20513" s="31" customFormat="1" x14ac:dyDescent="0.2"/>
    <row r="20514" s="31" customFormat="1" x14ac:dyDescent="0.2"/>
    <row r="20515" s="31" customFormat="1" x14ac:dyDescent="0.2"/>
    <row r="20516" s="31" customFormat="1" x14ac:dyDescent="0.2"/>
    <row r="20517" s="31" customFormat="1" x14ac:dyDescent="0.2"/>
    <row r="20518" s="31" customFormat="1" x14ac:dyDescent="0.2"/>
    <row r="20519" s="31" customFormat="1" x14ac:dyDescent="0.2"/>
    <row r="20520" s="31" customFormat="1" x14ac:dyDescent="0.2"/>
    <row r="20521" s="31" customFormat="1" x14ac:dyDescent="0.2"/>
    <row r="20522" s="31" customFormat="1" x14ac:dyDescent="0.2"/>
    <row r="20523" s="31" customFormat="1" x14ac:dyDescent="0.2"/>
    <row r="20524" s="31" customFormat="1" x14ac:dyDescent="0.2"/>
    <row r="20525" s="31" customFormat="1" x14ac:dyDescent="0.2"/>
    <row r="20526" s="31" customFormat="1" x14ac:dyDescent="0.2"/>
    <row r="20527" s="31" customFormat="1" x14ac:dyDescent="0.2"/>
    <row r="20528" s="31" customFormat="1" x14ac:dyDescent="0.2"/>
    <row r="20529" s="31" customFormat="1" x14ac:dyDescent="0.2"/>
    <row r="20530" s="31" customFormat="1" x14ac:dyDescent="0.2"/>
    <row r="20531" s="31" customFormat="1" x14ac:dyDescent="0.2"/>
    <row r="20532" s="31" customFormat="1" x14ac:dyDescent="0.2"/>
    <row r="20533" s="31" customFormat="1" x14ac:dyDescent="0.2"/>
    <row r="20534" s="31" customFormat="1" x14ac:dyDescent="0.2"/>
    <row r="20535" s="31" customFormat="1" x14ac:dyDescent="0.2"/>
    <row r="20536" s="31" customFormat="1" x14ac:dyDescent="0.2"/>
    <row r="20537" s="31" customFormat="1" x14ac:dyDescent="0.2"/>
    <row r="20538" s="31" customFormat="1" x14ac:dyDescent="0.2"/>
    <row r="20539" s="31" customFormat="1" x14ac:dyDescent="0.2"/>
    <row r="20540" s="31" customFormat="1" x14ac:dyDescent="0.2"/>
    <row r="20541" s="31" customFormat="1" x14ac:dyDescent="0.2"/>
    <row r="20542" s="31" customFormat="1" x14ac:dyDescent="0.2"/>
    <row r="20543" s="31" customFormat="1" x14ac:dyDescent="0.2"/>
    <row r="20544" s="31" customFormat="1" x14ac:dyDescent="0.2"/>
    <row r="20545" s="31" customFormat="1" x14ac:dyDescent="0.2"/>
    <row r="20546" s="31" customFormat="1" x14ac:dyDescent="0.2"/>
    <row r="20547" s="31" customFormat="1" x14ac:dyDescent="0.2"/>
    <row r="20548" s="31" customFormat="1" x14ac:dyDescent="0.2"/>
    <row r="20549" s="31" customFormat="1" x14ac:dyDescent="0.2"/>
    <row r="20550" s="31" customFormat="1" x14ac:dyDescent="0.2"/>
    <row r="20551" s="31" customFormat="1" x14ac:dyDescent="0.2"/>
    <row r="20552" s="31" customFormat="1" x14ac:dyDescent="0.2"/>
    <row r="20553" s="31" customFormat="1" x14ac:dyDescent="0.2"/>
    <row r="20554" s="31" customFormat="1" x14ac:dyDescent="0.2"/>
    <row r="20555" s="31" customFormat="1" x14ac:dyDescent="0.2"/>
    <row r="20556" s="31" customFormat="1" x14ac:dyDescent="0.2"/>
    <row r="20557" s="31" customFormat="1" x14ac:dyDescent="0.2"/>
    <row r="20558" s="31" customFormat="1" x14ac:dyDescent="0.2"/>
    <row r="20559" s="31" customFormat="1" x14ac:dyDescent="0.2"/>
    <row r="20560" s="31" customFormat="1" x14ac:dyDescent="0.2"/>
    <row r="20561" s="31" customFormat="1" x14ac:dyDescent="0.2"/>
    <row r="20562" s="31" customFormat="1" x14ac:dyDescent="0.2"/>
    <row r="20563" s="31" customFormat="1" x14ac:dyDescent="0.2"/>
    <row r="20564" s="31" customFormat="1" x14ac:dyDescent="0.2"/>
    <row r="20565" s="31" customFormat="1" x14ac:dyDescent="0.2"/>
    <row r="20566" s="31" customFormat="1" x14ac:dyDescent="0.2"/>
    <row r="20567" s="31" customFormat="1" x14ac:dyDescent="0.2"/>
    <row r="20568" s="31" customFormat="1" x14ac:dyDescent="0.2"/>
    <row r="20569" s="31" customFormat="1" x14ac:dyDescent="0.2"/>
    <row r="20570" s="31" customFormat="1" x14ac:dyDescent="0.2"/>
    <row r="20571" s="31" customFormat="1" x14ac:dyDescent="0.2"/>
    <row r="20572" s="31" customFormat="1" x14ac:dyDescent="0.2"/>
    <row r="20573" s="31" customFormat="1" x14ac:dyDescent="0.2"/>
    <row r="20574" s="31" customFormat="1" x14ac:dyDescent="0.2"/>
    <row r="20575" s="31" customFormat="1" x14ac:dyDescent="0.2"/>
    <row r="20576" s="31" customFormat="1" x14ac:dyDescent="0.2"/>
    <row r="20577" s="31" customFormat="1" x14ac:dyDescent="0.2"/>
    <row r="20578" s="31" customFormat="1" x14ac:dyDescent="0.2"/>
    <row r="20579" s="31" customFormat="1" x14ac:dyDescent="0.2"/>
    <row r="20580" s="31" customFormat="1" x14ac:dyDescent="0.2"/>
    <row r="20581" s="31" customFormat="1" x14ac:dyDescent="0.2"/>
    <row r="20582" s="31" customFormat="1" x14ac:dyDescent="0.2"/>
    <row r="20583" s="31" customFormat="1" x14ac:dyDescent="0.2"/>
    <row r="20584" s="31" customFormat="1" x14ac:dyDescent="0.2"/>
    <row r="20585" s="31" customFormat="1" x14ac:dyDescent="0.2"/>
    <row r="20586" s="31" customFormat="1" x14ac:dyDescent="0.2"/>
    <row r="20587" s="31" customFormat="1" x14ac:dyDescent="0.2"/>
    <row r="20588" s="31" customFormat="1" x14ac:dyDescent="0.2"/>
    <row r="20589" s="31" customFormat="1" x14ac:dyDescent="0.2"/>
    <row r="20590" s="31" customFormat="1" x14ac:dyDescent="0.2"/>
    <row r="20591" s="31" customFormat="1" x14ac:dyDescent="0.2"/>
    <row r="20592" s="31" customFormat="1" x14ac:dyDescent="0.2"/>
    <row r="20593" s="31" customFormat="1" x14ac:dyDescent="0.2"/>
    <row r="20594" s="31" customFormat="1" x14ac:dyDescent="0.2"/>
    <row r="20595" s="31" customFormat="1" x14ac:dyDescent="0.2"/>
    <row r="20596" s="31" customFormat="1" x14ac:dyDescent="0.2"/>
    <row r="20597" s="31" customFormat="1" x14ac:dyDescent="0.2"/>
    <row r="20598" s="31" customFormat="1" x14ac:dyDescent="0.2"/>
    <row r="20599" s="31" customFormat="1" x14ac:dyDescent="0.2"/>
    <row r="20600" s="31" customFormat="1" x14ac:dyDescent="0.2"/>
    <row r="20601" s="31" customFormat="1" x14ac:dyDescent="0.2"/>
    <row r="20602" s="31" customFormat="1" x14ac:dyDescent="0.2"/>
    <row r="20603" s="31" customFormat="1" x14ac:dyDescent="0.2"/>
    <row r="20604" s="31" customFormat="1" x14ac:dyDescent="0.2"/>
    <row r="20605" s="31" customFormat="1" x14ac:dyDescent="0.2"/>
    <row r="20606" s="31" customFormat="1" x14ac:dyDescent="0.2"/>
    <row r="20607" s="31" customFormat="1" x14ac:dyDescent="0.2"/>
    <row r="20608" s="31" customFormat="1" x14ac:dyDescent="0.2"/>
    <row r="20609" s="31" customFormat="1" x14ac:dyDescent="0.2"/>
    <row r="20610" s="31" customFormat="1" x14ac:dyDescent="0.2"/>
    <row r="20611" s="31" customFormat="1" x14ac:dyDescent="0.2"/>
    <row r="20612" s="31" customFormat="1" x14ac:dyDescent="0.2"/>
    <row r="20613" s="31" customFormat="1" x14ac:dyDescent="0.2"/>
    <row r="20614" s="31" customFormat="1" x14ac:dyDescent="0.2"/>
    <row r="20615" s="31" customFormat="1" x14ac:dyDescent="0.2"/>
    <row r="20616" s="31" customFormat="1" x14ac:dyDescent="0.2"/>
    <row r="20617" s="31" customFormat="1" x14ac:dyDescent="0.2"/>
    <row r="20618" s="31" customFormat="1" x14ac:dyDescent="0.2"/>
    <row r="20619" s="31" customFormat="1" x14ac:dyDescent="0.2"/>
    <row r="20620" s="31" customFormat="1" x14ac:dyDescent="0.2"/>
    <row r="20621" s="31" customFormat="1" x14ac:dyDescent="0.2"/>
    <row r="20622" s="31" customFormat="1" x14ac:dyDescent="0.2"/>
    <row r="20623" s="31" customFormat="1" x14ac:dyDescent="0.2"/>
    <row r="20624" s="31" customFormat="1" x14ac:dyDescent="0.2"/>
    <row r="20625" s="31" customFormat="1" x14ac:dyDescent="0.2"/>
    <row r="20626" s="31" customFormat="1" x14ac:dyDescent="0.2"/>
    <row r="20627" s="31" customFormat="1" x14ac:dyDescent="0.2"/>
    <row r="20628" s="31" customFormat="1" x14ac:dyDescent="0.2"/>
    <row r="20629" s="31" customFormat="1" x14ac:dyDescent="0.2"/>
    <row r="20630" s="31" customFormat="1" x14ac:dyDescent="0.2"/>
    <row r="20631" s="31" customFormat="1" x14ac:dyDescent="0.2"/>
    <row r="20632" s="31" customFormat="1" x14ac:dyDescent="0.2"/>
    <row r="20633" s="31" customFormat="1" x14ac:dyDescent="0.2"/>
    <row r="20634" s="31" customFormat="1" x14ac:dyDescent="0.2"/>
    <row r="20635" s="31" customFormat="1" x14ac:dyDescent="0.2"/>
    <row r="20636" s="31" customFormat="1" x14ac:dyDescent="0.2"/>
    <row r="20637" s="31" customFormat="1" x14ac:dyDescent="0.2"/>
    <row r="20638" s="31" customFormat="1" x14ac:dyDescent="0.2"/>
    <row r="20639" s="31" customFormat="1" x14ac:dyDescent="0.2"/>
    <row r="20640" s="31" customFormat="1" x14ac:dyDescent="0.2"/>
    <row r="20641" s="31" customFormat="1" x14ac:dyDescent="0.2"/>
    <row r="20642" s="31" customFormat="1" x14ac:dyDescent="0.2"/>
    <row r="20643" s="31" customFormat="1" x14ac:dyDescent="0.2"/>
    <row r="20644" s="31" customFormat="1" x14ac:dyDescent="0.2"/>
    <row r="20645" s="31" customFormat="1" x14ac:dyDescent="0.2"/>
    <row r="20646" s="31" customFormat="1" x14ac:dyDescent="0.2"/>
    <row r="20647" s="31" customFormat="1" x14ac:dyDescent="0.2"/>
    <row r="20648" s="31" customFormat="1" x14ac:dyDescent="0.2"/>
    <row r="20649" s="31" customFormat="1" x14ac:dyDescent="0.2"/>
    <row r="20650" s="31" customFormat="1" x14ac:dyDescent="0.2"/>
    <row r="20651" s="31" customFormat="1" x14ac:dyDescent="0.2"/>
    <row r="20652" s="31" customFormat="1" x14ac:dyDescent="0.2"/>
    <row r="20653" s="31" customFormat="1" x14ac:dyDescent="0.2"/>
    <row r="20654" s="31" customFormat="1" x14ac:dyDescent="0.2"/>
    <row r="20655" s="31" customFormat="1" x14ac:dyDescent="0.2"/>
    <row r="20656" s="31" customFormat="1" x14ac:dyDescent="0.2"/>
    <row r="20657" s="31" customFormat="1" x14ac:dyDescent="0.2"/>
    <row r="20658" s="31" customFormat="1" x14ac:dyDescent="0.2"/>
    <row r="20659" s="31" customFormat="1" x14ac:dyDescent="0.2"/>
    <row r="20660" s="31" customFormat="1" x14ac:dyDescent="0.2"/>
    <row r="20661" s="31" customFormat="1" x14ac:dyDescent="0.2"/>
    <row r="20662" s="31" customFormat="1" x14ac:dyDescent="0.2"/>
    <row r="20663" s="31" customFormat="1" x14ac:dyDescent="0.2"/>
    <row r="20664" s="31" customFormat="1" x14ac:dyDescent="0.2"/>
    <row r="20665" s="31" customFormat="1" x14ac:dyDescent="0.2"/>
    <row r="20666" s="31" customFormat="1" x14ac:dyDescent="0.2"/>
    <row r="20667" s="31" customFormat="1" x14ac:dyDescent="0.2"/>
    <row r="20668" s="31" customFormat="1" x14ac:dyDescent="0.2"/>
    <row r="20669" s="31" customFormat="1" x14ac:dyDescent="0.2"/>
    <row r="20670" s="31" customFormat="1" x14ac:dyDescent="0.2"/>
    <row r="20671" s="31" customFormat="1" x14ac:dyDescent="0.2"/>
    <row r="20672" s="31" customFormat="1" x14ac:dyDescent="0.2"/>
    <row r="20673" s="31" customFormat="1" x14ac:dyDescent="0.2"/>
    <row r="20674" s="31" customFormat="1" x14ac:dyDescent="0.2"/>
    <row r="20675" s="31" customFormat="1" x14ac:dyDescent="0.2"/>
    <row r="20676" s="31" customFormat="1" x14ac:dyDescent="0.2"/>
    <row r="20677" s="31" customFormat="1" x14ac:dyDescent="0.2"/>
    <row r="20678" s="31" customFormat="1" x14ac:dyDescent="0.2"/>
    <row r="20679" s="31" customFormat="1" x14ac:dyDescent="0.2"/>
    <row r="20680" s="31" customFormat="1" x14ac:dyDescent="0.2"/>
    <row r="20681" s="31" customFormat="1" x14ac:dyDescent="0.2"/>
    <row r="20682" s="31" customFormat="1" x14ac:dyDescent="0.2"/>
    <row r="20683" s="31" customFormat="1" x14ac:dyDescent="0.2"/>
    <row r="20684" s="31" customFormat="1" x14ac:dyDescent="0.2"/>
    <row r="20685" s="31" customFormat="1" x14ac:dyDescent="0.2"/>
    <row r="20686" s="31" customFormat="1" x14ac:dyDescent="0.2"/>
    <row r="20687" s="31" customFormat="1" x14ac:dyDescent="0.2"/>
    <row r="20688" s="31" customFormat="1" x14ac:dyDescent="0.2"/>
    <row r="20689" s="31" customFormat="1" x14ac:dyDescent="0.2"/>
    <row r="20690" s="31" customFormat="1" x14ac:dyDescent="0.2"/>
    <row r="20691" s="31" customFormat="1" x14ac:dyDescent="0.2"/>
    <row r="20692" s="31" customFormat="1" x14ac:dyDescent="0.2"/>
    <row r="20693" s="31" customFormat="1" x14ac:dyDescent="0.2"/>
    <row r="20694" s="31" customFormat="1" x14ac:dyDescent="0.2"/>
    <row r="20695" s="31" customFormat="1" x14ac:dyDescent="0.2"/>
    <row r="20696" s="31" customFormat="1" x14ac:dyDescent="0.2"/>
    <row r="20697" s="31" customFormat="1" x14ac:dyDescent="0.2"/>
    <row r="20698" s="31" customFormat="1" x14ac:dyDescent="0.2"/>
    <row r="20699" s="31" customFormat="1" x14ac:dyDescent="0.2"/>
    <row r="20700" s="31" customFormat="1" x14ac:dyDescent="0.2"/>
    <row r="20701" s="31" customFormat="1" x14ac:dyDescent="0.2"/>
    <row r="20702" s="31" customFormat="1" x14ac:dyDescent="0.2"/>
    <row r="20703" s="31" customFormat="1" x14ac:dyDescent="0.2"/>
    <row r="20704" s="31" customFormat="1" x14ac:dyDescent="0.2"/>
    <row r="20705" s="31" customFormat="1" x14ac:dyDescent="0.2"/>
    <row r="20706" s="31" customFormat="1" x14ac:dyDescent="0.2"/>
    <row r="20707" s="31" customFormat="1" x14ac:dyDescent="0.2"/>
    <row r="20708" s="31" customFormat="1" x14ac:dyDescent="0.2"/>
    <row r="20709" s="31" customFormat="1" x14ac:dyDescent="0.2"/>
    <row r="20710" s="31" customFormat="1" x14ac:dyDescent="0.2"/>
    <row r="20711" s="31" customFormat="1" x14ac:dyDescent="0.2"/>
    <row r="20712" s="31" customFormat="1" x14ac:dyDescent="0.2"/>
    <row r="20713" s="31" customFormat="1" x14ac:dyDescent="0.2"/>
    <row r="20714" s="31" customFormat="1" x14ac:dyDescent="0.2"/>
    <row r="20715" s="31" customFormat="1" x14ac:dyDescent="0.2"/>
    <row r="20716" s="31" customFormat="1" x14ac:dyDescent="0.2"/>
    <row r="20717" s="31" customFormat="1" x14ac:dyDescent="0.2"/>
    <row r="20718" s="31" customFormat="1" x14ac:dyDescent="0.2"/>
    <row r="20719" s="31" customFormat="1" x14ac:dyDescent="0.2"/>
    <row r="20720" s="31" customFormat="1" x14ac:dyDescent="0.2"/>
    <row r="20721" s="31" customFormat="1" x14ac:dyDescent="0.2"/>
    <row r="20722" s="31" customFormat="1" x14ac:dyDescent="0.2"/>
    <row r="20723" s="31" customFormat="1" x14ac:dyDescent="0.2"/>
    <row r="20724" s="31" customFormat="1" x14ac:dyDescent="0.2"/>
    <row r="20725" s="31" customFormat="1" x14ac:dyDescent="0.2"/>
    <row r="20726" s="31" customFormat="1" x14ac:dyDescent="0.2"/>
    <row r="20727" s="31" customFormat="1" x14ac:dyDescent="0.2"/>
    <row r="20728" s="31" customFormat="1" x14ac:dyDescent="0.2"/>
    <row r="20729" s="31" customFormat="1" x14ac:dyDescent="0.2"/>
    <row r="20730" s="31" customFormat="1" x14ac:dyDescent="0.2"/>
    <row r="20731" s="31" customFormat="1" x14ac:dyDescent="0.2"/>
    <row r="20732" s="31" customFormat="1" x14ac:dyDescent="0.2"/>
    <row r="20733" s="31" customFormat="1" x14ac:dyDescent="0.2"/>
    <row r="20734" s="31" customFormat="1" x14ac:dyDescent="0.2"/>
    <row r="20735" s="31" customFormat="1" x14ac:dyDescent="0.2"/>
    <row r="20736" s="31" customFormat="1" x14ac:dyDescent="0.2"/>
    <row r="20737" s="31" customFormat="1" x14ac:dyDescent="0.2"/>
    <row r="20738" s="31" customFormat="1" x14ac:dyDescent="0.2"/>
    <row r="20739" s="31" customFormat="1" x14ac:dyDescent="0.2"/>
    <row r="20740" s="31" customFormat="1" x14ac:dyDescent="0.2"/>
    <row r="20741" s="31" customFormat="1" x14ac:dyDescent="0.2"/>
    <row r="20742" s="31" customFormat="1" x14ac:dyDescent="0.2"/>
    <row r="20743" s="31" customFormat="1" x14ac:dyDescent="0.2"/>
    <row r="20744" s="31" customFormat="1" x14ac:dyDescent="0.2"/>
    <row r="20745" s="31" customFormat="1" x14ac:dyDescent="0.2"/>
    <row r="20746" s="31" customFormat="1" x14ac:dyDescent="0.2"/>
    <row r="20747" s="31" customFormat="1" x14ac:dyDescent="0.2"/>
    <row r="20748" s="31" customFormat="1" x14ac:dyDescent="0.2"/>
    <row r="20749" s="31" customFormat="1" x14ac:dyDescent="0.2"/>
    <row r="20750" s="31" customFormat="1" x14ac:dyDescent="0.2"/>
    <row r="20751" s="31" customFormat="1" x14ac:dyDescent="0.2"/>
    <row r="20752" s="31" customFormat="1" x14ac:dyDescent="0.2"/>
    <row r="20753" s="31" customFormat="1" x14ac:dyDescent="0.2"/>
    <row r="20754" s="31" customFormat="1" x14ac:dyDescent="0.2"/>
    <row r="20755" s="31" customFormat="1" x14ac:dyDescent="0.2"/>
    <row r="20756" s="31" customFormat="1" x14ac:dyDescent="0.2"/>
    <row r="20757" s="31" customFormat="1" x14ac:dyDescent="0.2"/>
    <row r="20758" s="31" customFormat="1" x14ac:dyDescent="0.2"/>
    <row r="20759" s="31" customFormat="1" x14ac:dyDescent="0.2"/>
    <row r="20760" s="31" customFormat="1" x14ac:dyDescent="0.2"/>
    <row r="20761" s="31" customFormat="1" x14ac:dyDescent="0.2"/>
    <row r="20762" s="31" customFormat="1" x14ac:dyDescent="0.2"/>
    <row r="20763" s="31" customFormat="1" x14ac:dyDescent="0.2"/>
    <row r="20764" s="31" customFormat="1" x14ac:dyDescent="0.2"/>
    <row r="20765" s="31" customFormat="1" x14ac:dyDescent="0.2"/>
    <row r="20766" s="31" customFormat="1" x14ac:dyDescent="0.2"/>
    <row r="20767" s="31" customFormat="1" x14ac:dyDescent="0.2"/>
    <row r="20768" s="31" customFormat="1" x14ac:dyDescent="0.2"/>
    <row r="20769" s="31" customFormat="1" x14ac:dyDescent="0.2"/>
    <row r="20770" s="31" customFormat="1" x14ac:dyDescent="0.2"/>
    <row r="20771" s="31" customFormat="1" x14ac:dyDescent="0.2"/>
    <row r="20772" s="31" customFormat="1" x14ac:dyDescent="0.2"/>
    <row r="20773" s="31" customFormat="1" x14ac:dyDescent="0.2"/>
    <row r="20774" s="31" customFormat="1" x14ac:dyDescent="0.2"/>
    <row r="20775" s="31" customFormat="1" x14ac:dyDescent="0.2"/>
    <row r="20776" s="31" customFormat="1" x14ac:dyDescent="0.2"/>
    <row r="20777" s="31" customFormat="1" x14ac:dyDescent="0.2"/>
    <row r="20778" s="31" customFormat="1" x14ac:dyDescent="0.2"/>
    <row r="20779" s="31" customFormat="1" x14ac:dyDescent="0.2"/>
    <row r="20780" s="31" customFormat="1" x14ac:dyDescent="0.2"/>
    <row r="20781" s="31" customFormat="1" x14ac:dyDescent="0.2"/>
    <row r="20782" s="31" customFormat="1" x14ac:dyDescent="0.2"/>
    <row r="20783" s="31" customFormat="1" x14ac:dyDescent="0.2"/>
    <row r="20784" s="31" customFormat="1" x14ac:dyDescent="0.2"/>
    <row r="20785" s="31" customFormat="1" x14ac:dyDescent="0.2"/>
    <row r="20786" s="31" customFormat="1" x14ac:dyDescent="0.2"/>
    <row r="20787" s="31" customFormat="1" x14ac:dyDescent="0.2"/>
    <row r="20788" s="31" customFormat="1" x14ac:dyDescent="0.2"/>
    <row r="20789" s="31" customFormat="1" x14ac:dyDescent="0.2"/>
    <row r="20790" s="31" customFormat="1" x14ac:dyDescent="0.2"/>
    <row r="20791" s="31" customFormat="1" x14ac:dyDescent="0.2"/>
    <row r="20792" s="31" customFormat="1" x14ac:dyDescent="0.2"/>
    <row r="20793" s="31" customFormat="1" x14ac:dyDescent="0.2"/>
    <row r="20794" s="31" customFormat="1" x14ac:dyDescent="0.2"/>
    <row r="20795" s="31" customFormat="1" x14ac:dyDescent="0.2"/>
    <row r="20796" s="31" customFormat="1" x14ac:dyDescent="0.2"/>
    <row r="20797" s="31" customFormat="1" x14ac:dyDescent="0.2"/>
    <row r="20798" s="31" customFormat="1" x14ac:dyDescent="0.2"/>
    <row r="20799" s="31" customFormat="1" x14ac:dyDescent="0.2"/>
    <row r="20800" s="31" customFormat="1" x14ac:dyDescent="0.2"/>
    <row r="20801" s="31" customFormat="1" x14ac:dyDescent="0.2"/>
    <row r="20802" s="31" customFormat="1" x14ac:dyDescent="0.2"/>
    <row r="20803" s="31" customFormat="1" x14ac:dyDescent="0.2"/>
    <row r="20804" s="31" customFormat="1" x14ac:dyDescent="0.2"/>
    <row r="20805" s="31" customFormat="1" x14ac:dyDescent="0.2"/>
    <row r="20806" s="31" customFormat="1" x14ac:dyDescent="0.2"/>
    <row r="20807" s="31" customFormat="1" x14ac:dyDescent="0.2"/>
    <row r="20808" s="31" customFormat="1" x14ac:dyDescent="0.2"/>
    <row r="20809" s="31" customFormat="1" x14ac:dyDescent="0.2"/>
    <row r="20810" s="31" customFormat="1" x14ac:dyDescent="0.2"/>
    <row r="20811" s="31" customFormat="1" x14ac:dyDescent="0.2"/>
    <row r="20812" s="31" customFormat="1" x14ac:dyDescent="0.2"/>
    <row r="20813" s="31" customFormat="1" x14ac:dyDescent="0.2"/>
    <row r="20814" s="31" customFormat="1" x14ac:dyDescent="0.2"/>
    <row r="20815" s="31" customFormat="1" x14ac:dyDescent="0.2"/>
    <row r="20816" s="31" customFormat="1" x14ac:dyDescent="0.2"/>
    <row r="20817" s="31" customFormat="1" x14ac:dyDescent="0.2"/>
    <row r="20818" s="31" customFormat="1" x14ac:dyDescent="0.2"/>
    <row r="20819" s="31" customFormat="1" x14ac:dyDescent="0.2"/>
    <row r="20820" s="31" customFormat="1" x14ac:dyDescent="0.2"/>
    <row r="20821" s="31" customFormat="1" x14ac:dyDescent="0.2"/>
    <row r="20822" s="31" customFormat="1" x14ac:dyDescent="0.2"/>
    <row r="20823" s="31" customFormat="1" x14ac:dyDescent="0.2"/>
    <row r="20824" s="31" customFormat="1" x14ac:dyDescent="0.2"/>
    <row r="20825" s="31" customFormat="1" x14ac:dyDescent="0.2"/>
    <row r="20826" s="31" customFormat="1" x14ac:dyDescent="0.2"/>
    <row r="20827" s="31" customFormat="1" x14ac:dyDescent="0.2"/>
    <row r="20828" s="31" customFormat="1" x14ac:dyDescent="0.2"/>
    <row r="20829" s="31" customFormat="1" x14ac:dyDescent="0.2"/>
    <row r="20830" s="31" customFormat="1" x14ac:dyDescent="0.2"/>
    <row r="20831" s="31" customFormat="1" x14ac:dyDescent="0.2"/>
    <row r="20832" s="31" customFormat="1" x14ac:dyDescent="0.2"/>
    <row r="20833" s="31" customFormat="1" x14ac:dyDescent="0.2"/>
    <row r="20834" s="31" customFormat="1" x14ac:dyDescent="0.2"/>
    <row r="20835" s="31" customFormat="1" x14ac:dyDescent="0.2"/>
    <row r="20836" s="31" customFormat="1" x14ac:dyDescent="0.2"/>
    <row r="20837" s="31" customFormat="1" x14ac:dyDescent="0.2"/>
    <row r="20838" s="31" customFormat="1" x14ac:dyDescent="0.2"/>
    <row r="20839" s="31" customFormat="1" x14ac:dyDescent="0.2"/>
    <row r="20840" s="31" customFormat="1" x14ac:dyDescent="0.2"/>
    <row r="20841" s="31" customFormat="1" x14ac:dyDescent="0.2"/>
    <row r="20842" s="31" customFormat="1" x14ac:dyDescent="0.2"/>
    <row r="20843" s="31" customFormat="1" x14ac:dyDescent="0.2"/>
    <row r="20844" s="31" customFormat="1" x14ac:dyDescent="0.2"/>
    <row r="20845" s="31" customFormat="1" x14ac:dyDescent="0.2"/>
    <row r="20846" s="31" customFormat="1" x14ac:dyDescent="0.2"/>
    <row r="20847" s="31" customFormat="1" x14ac:dyDescent="0.2"/>
    <row r="20848" s="31" customFormat="1" x14ac:dyDescent="0.2"/>
    <row r="20849" s="31" customFormat="1" x14ac:dyDescent="0.2"/>
    <row r="20850" s="31" customFormat="1" x14ac:dyDescent="0.2"/>
    <row r="20851" s="31" customFormat="1" x14ac:dyDescent="0.2"/>
    <row r="20852" s="31" customFormat="1" x14ac:dyDescent="0.2"/>
    <row r="20853" s="31" customFormat="1" x14ac:dyDescent="0.2"/>
    <row r="20854" s="31" customFormat="1" x14ac:dyDescent="0.2"/>
    <row r="20855" s="31" customFormat="1" x14ac:dyDescent="0.2"/>
    <row r="20856" s="31" customFormat="1" x14ac:dyDescent="0.2"/>
    <row r="20857" s="31" customFormat="1" x14ac:dyDescent="0.2"/>
    <row r="20858" s="31" customFormat="1" x14ac:dyDescent="0.2"/>
    <row r="20859" s="31" customFormat="1" x14ac:dyDescent="0.2"/>
    <row r="20860" s="31" customFormat="1" x14ac:dyDescent="0.2"/>
    <row r="20861" s="31" customFormat="1" x14ac:dyDescent="0.2"/>
    <row r="20862" s="31" customFormat="1" x14ac:dyDescent="0.2"/>
    <row r="20863" s="31" customFormat="1" x14ac:dyDescent="0.2"/>
    <row r="20864" s="31" customFormat="1" x14ac:dyDescent="0.2"/>
    <row r="20865" s="31" customFormat="1" x14ac:dyDescent="0.2"/>
    <row r="20866" s="31" customFormat="1" x14ac:dyDescent="0.2"/>
    <row r="20867" s="31" customFormat="1" x14ac:dyDescent="0.2"/>
    <row r="20868" s="31" customFormat="1" x14ac:dyDescent="0.2"/>
    <row r="20869" s="31" customFormat="1" x14ac:dyDescent="0.2"/>
    <row r="20870" s="31" customFormat="1" x14ac:dyDescent="0.2"/>
    <row r="20871" s="31" customFormat="1" x14ac:dyDescent="0.2"/>
    <row r="20872" s="31" customFormat="1" x14ac:dyDescent="0.2"/>
    <row r="20873" s="31" customFormat="1" x14ac:dyDescent="0.2"/>
    <row r="20874" s="31" customFormat="1" x14ac:dyDescent="0.2"/>
    <row r="20875" s="31" customFormat="1" x14ac:dyDescent="0.2"/>
    <row r="20876" s="31" customFormat="1" x14ac:dyDescent="0.2"/>
    <row r="20877" s="31" customFormat="1" x14ac:dyDescent="0.2"/>
    <row r="20878" s="31" customFormat="1" x14ac:dyDescent="0.2"/>
    <row r="20879" s="31" customFormat="1" x14ac:dyDescent="0.2"/>
    <row r="20880" s="31" customFormat="1" x14ac:dyDescent="0.2"/>
    <row r="20881" s="31" customFormat="1" x14ac:dyDescent="0.2"/>
    <row r="20882" s="31" customFormat="1" x14ac:dyDescent="0.2"/>
    <row r="20883" s="31" customFormat="1" x14ac:dyDescent="0.2"/>
    <row r="20884" s="31" customFormat="1" x14ac:dyDescent="0.2"/>
    <row r="20885" s="31" customFormat="1" x14ac:dyDescent="0.2"/>
    <row r="20886" s="31" customFormat="1" x14ac:dyDescent="0.2"/>
    <row r="20887" s="31" customFormat="1" x14ac:dyDescent="0.2"/>
    <row r="20888" s="31" customFormat="1" x14ac:dyDescent="0.2"/>
    <row r="20889" s="31" customFormat="1" x14ac:dyDescent="0.2"/>
    <row r="20890" s="31" customFormat="1" x14ac:dyDescent="0.2"/>
    <row r="20891" s="31" customFormat="1" x14ac:dyDescent="0.2"/>
    <row r="20892" s="31" customFormat="1" x14ac:dyDescent="0.2"/>
    <row r="20893" s="31" customFormat="1" x14ac:dyDescent="0.2"/>
    <row r="20894" s="31" customFormat="1" x14ac:dyDescent="0.2"/>
    <row r="20895" s="31" customFormat="1" x14ac:dyDescent="0.2"/>
    <row r="20896" s="31" customFormat="1" x14ac:dyDescent="0.2"/>
    <row r="20897" s="31" customFormat="1" x14ac:dyDescent="0.2"/>
    <row r="20898" s="31" customFormat="1" x14ac:dyDescent="0.2"/>
    <row r="20899" s="31" customFormat="1" x14ac:dyDescent="0.2"/>
    <row r="20900" s="31" customFormat="1" x14ac:dyDescent="0.2"/>
    <row r="20901" s="31" customFormat="1" x14ac:dyDescent="0.2"/>
    <row r="20902" s="31" customFormat="1" x14ac:dyDescent="0.2"/>
    <row r="20903" s="31" customFormat="1" x14ac:dyDescent="0.2"/>
    <row r="20904" s="31" customFormat="1" x14ac:dyDescent="0.2"/>
    <row r="20905" s="31" customFormat="1" x14ac:dyDescent="0.2"/>
    <row r="20906" s="31" customFormat="1" x14ac:dyDescent="0.2"/>
    <row r="20907" s="31" customFormat="1" x14ac:dyDescent="0.2"/>
    <row r="20908" s="31" customFormat="1" x14ac:dyDescent="0.2"/>
    <row r="20909" s="31" customFormat="1" x14ac:dyDescent="0.2"/>
    <row r="20910" s="31" customFormat="1" x14ac:dyDescent="0.2"/>
    <row r="20911" s="31" customFormat="1" x14ac:dyDescent="0.2"/>
    <row r="20912" s="31" customFormat="1" x14ac:dyDescent="0.2"/>
    <row r="20913" s="31" customFormat="1" x14ac:dyDescent="0.2"/>
    <row r="20914" s="31" customFormat="1" x14ac:dyDescent="0.2"/>
    <row r="20915" s="31" customFormat="1" x14ac:dyDescent="0.2"/>
    <row r="20916" s="31" customFormat="1" x14ac:dyDescent="0.2"/>
    <row r="20917" s="31" customFormat="1" x14ac:dyDescent="0.2"/>
    <row r="20918" s="31" customFormat="1" x14ac:dyDescent="0.2"/>
    <row r="20919" s="31" customFormat="1" x14ac:dyDescent="0.2"/>
    <row r="20920" s="31" customFormat="1" x14ac:dyDescent="0.2"/>
    <row r="20921" s="31" customFormat="1" x14ac:dyDescent="0.2"/>
    <row r="20922" s="31" customFormat="1" x14ac:dyDescent="0.2"/>
    <row r="20923" s="31" customFormat="1" x14ac:dyDescent="0.2"/>
    <row r="20924" s="31" customFormat="1" x14ac:dyDescent="0.2"/>
    <row r="20925" s="31" customFormat="1" x14ac:dyDescent="0.2"/>
    <row r="20926" s="31" customFormat="1" x14ac:dyDescent="0.2"/>
    <row r="20927" s="31" customFormat="1" x14ac:dyDescent="0.2"/>
    <row r="20928" s="31" customFormat="1" x14ac:dyDescent="0.2"/>
    <row r="20929" s="31" customFormat="1" x14ac:dyDescent="0.2"/>
    <row r="20930" s="31" customFormat="1" x14ac:dyDescent="0.2"/>
    <row r="20931" s="31" customFormat="1" x14ac:dyDescent="0.2"/>
    <row r="20932" s="31" customFormat="1" x14ac:dyDescent="0.2"/>
    <row r="20933" s="31" customFormat="1" x14ac:dyDescent="0.2"/>
    <row r="20934" s="31" customFormat="1" x14ac:dyDescent="0.2"/>
    <row r="20935" s="31" customFormat="1" x14ac:dyDescent="0.2"/>
    <row r="20936" s="31" customFormat="1" x14ac:dyDescent="0.2"/>
    <row r="20937" s="31" customFormat="1" x14ac:dyDescent="0.2"/>
    <row r="20938" s="31" customFormat="1" x14ac:dyDescent="0.2"/>
    <row r="20939" s="31" customFormat="1" x14ac:dyDescent="0.2"/>
    <row r="20940" s="31" customFormat="1" x14ac:dyDescent="0.2"/>
    <row r="20941" s="31" customFormat="1" x14ac:dyDescent="0.2"/>
    <row r="20942" s="31" customFormat="1" x14ac:dyDescent="0.2"/>
    <row r="20943" s="31" customFormat="1" x14ac:dyDescent="0.2"/>
    <row r="20944" s="31" customFormat="1" x14ac:dyDescent="0.2"/>
    <row r="20945" s="31" customFormat="1" x14ac:dyDescent="0.2"/>
    <row r="20946" s="31" customFormat="1" x14ac:dyDescent="0.2"/>
    <row r="20947" s="31" customFormat="1" x14ac:dyDescent="0.2"/>
    <row r="20948" s="31" customFormat="1" x14ac:dyDescent="0.2"/>
    <row r="20949" s="31" customFormat="1" x14ac:dyDescent="0.2"/>
    <row r="20950" s="31" customFormat="1" x14ac:dyDescent="0.2"/>
    <row r="20951" s="31" customFormat="1" x14ac:dyDescent="0.2"/>
    <row r="20952" s="31" customFormat="1" x14ac:dyDescent="0.2"/>
    <row r="20953" s="31" customFormat="1" x14ac:dyDescent="0.2"/>
    <row r="20954" s="31" customFormat="1" x14ac:dyDescent="0.2"/>
    <row r="20955" s="31" customFormat="1" x14ac:dyDescent="0.2"/>
    <row r="20956" s="31" customFormat="1" x14ac:dyDescent="0.2"/>
    <row r="20957" s="31" customFormat="1" x14ac:dyDescent="0.2"/>
    <row r="20958" s="31" customFormat="1" x14ac:dyDescent="0.2"/>
    <row r="20959" s="31" customFormat="1" x14ac:dyDescent="0.2"/>
    <row r="20960" s="31" customFormat="1" x14ac:dyDescent="0.2"/>
    <row r="20961" s="31" customFormat="1" x14ac:dyDescent="0.2"/>
    <row r="20962" s="31" customFormat="1" x14ac:dyDescent="0.2"/>
    <row r="20963" s="31" customFormat="1" x14ac:dyDescent="0.2"/>
    <row r="20964" s="31" customFormat="1" x14ac:dyDescent="0.2"/>
    <row r="20965" s="31" customFormat="1" x14ac:dyDescent="0.2"/>
    <row r="20966" s="31" customFormat="1" x14ac:dyDescent="0.2"/>
    <row r="20967" s="31" customFormat="1" x14ac:dyDescent="0.2"/>
    <row r="20968" s="31" customFormat="1" x14ac:dyDescent="0.2"/>
    <row r="20969" s="31" customFormat="1" x14ac:dyDescent="0.2"/>
    <row r="20970" s="31" customFormat="1" x14ac:dyDescent="0.2"/>
    <row r="20971" s="31" customFormat="1" x14ac:dyDescent="0.2"/>
    <row r="20972" s="31" customFormat="1" x14ac:dyDescent="0.2"/>
    <row r="20973" s="31" customFormat="1" x14ac:dyDescent="0.2"/>
    <row r="20974" s="31" customFormat="1" x14ac:dyDescent="0.2"/>
    <row r="20975" s="31" customFormat="1" x14ac:dyDescent="0.2"/>
    <row r="20976" s="31" customFormat="1" x14ac:dyDescent="0.2"/>
    <row r="20977" s="31" customFormat="1" x14ac:dyDescent="0.2"/>
    <row r="20978" s="31" customFormat="1" x14ac:dyDescent="0.2"/>
    <row r="20979" s="31" customFormat="1" x14ac:dyDescent="0.2"/>
    <row r="20980" s="31" customFormat="1" x14ac:dyDescent="0.2"/>
    <row r="20981" s="31" customFormat="1" x14ac:dyDescent="0.2"/>
    <row r="20982" s="31" customFormat="1" x14ac:dyDescent="0.2"/>
    <row r="20983" s="31" customFormat="1" x14ac:dyDescent="0.2"/>
    <row r="20984" s="31" customFormat="1" x14ac:dyDescent="0.2"/>
    <row r="20985" s="31" customFormat="1" x14ac:dyDescent="0.2"/>
    <row r="20986" s="31" customFormat="1" x14ac:dyDescent="0.2"/>
    <row r="20987" s="31" customFormat="1" x14ac:dyDescent="0.2"/>
    <row r="20988" s="31" customFormat="1" x14ac:dyDescent="0.2"/>
    <row r="20989" s="31" customFormat="1" x14ac:dyDescent="0.2"/>
    <row r="20990" s="31" customFormat="1" x14ac:dyDescent="0.2"/>
    <row r="20991" s="31" customFormat="1" x14ac:dyDescent="0.2"/>
    <row r="20992" s="31" customFormat="1" x14ac:dyDescent="0.2"/>
    <row r="20993" s="31" customFormat="1" x14ac:dyDescent="0.2"/>
    <row r="20994" s="31" customFormat="1" x14ac:dyDescent="0.2"/>
    <row r="20995" s="31" customFormat="1" x14ac:dyDescent="0.2"/>
    <row r="20996" s="31" customFormat="1" x14ac:dyDescent="0.2"/>
    <row r="20997" s="31" customFormat="1" x14ac:dyDescent="0.2"/>
    <row r="20998" s="31" customFormat="1" x14ac:dyDescent="0.2"/>
    <row r="20999" s="31" customFormat="1" x14ac:dyDescent="0.2"/>
    <row r="21000" s="31" customFormat="1" x14ac:dyDescent="0.2"/>
    <row r="21001" s="31" customFormat="1" x14ac:dyDescent="0.2"/>
    <row r="21002" s="31" customFormat="1" x14ac:dyDescent="0.2"/>
    <row r="21003" s="31" customFormat="1" x14ac:dyDescent="0.2"/>
    <row r="21004" s="31" customFormat="1" x14ac:dyDescent="0.2"/>
    <row r="21005" s="31" customFormat="1" x14ac:dyDescent="0.2"/>
    <row r="21006" s="31" customFormat="1" x14ac:dyDescent="0.2"/>
    <row r="21007" s="31" customFormat="1" x14ac:dyDescent="0.2"/>
    <row r="21008" s="31" customFormat="1" x14ac:dyDescent="0.2"/>
    <row r="21009" s="31" customFormat="1" x14ac:dyDescent="0.2"/>
    <row r="21010" s="31" customFormat="1" x14ac:dyDescent="0.2"/>
    <row r="21011" s="31" customFormat="1" x14ac:dyDescent="0.2"/>
    <row r="21012" s="31" customFormat="1" x14ac:dyDescent="0.2"/>
    <row r="21013" s="31" customFormat="1" x14ac:dyDescent="0.2"/>
    <row r="21014" s="31" customFormat="1" x14ac:dyDescent="0.2"/>
    <row r="21015" s="31" customFormat="1" x14ac:dyDescent="0.2"/>
    <row r="21016" s="31" customFormat="1" x14ac:dyDescent="0.2"/>
    <row r="21017" s="31" customFormat="1" x14ac:dyDescent="0.2"/>
    <row r="21018" s="31" customFormat="1" x14ac:dyDescent="0.2"/>
    <row r="21019" s="31" customFormat="1" x14ac:dyDescent="0.2"/>
    <row r="21020" s="31" customFormat="1" x14ac:dyDescent="0.2"/>
    <row r="21021" s="31" customFormat="1" x14ac:dyDescent="0.2"/>
    <row r="21022" s="31" customFormat="1" x14ac:dyDescent="0.2"/>
    <row r="21023" s="31" customFormat="1" x14ac:dyDescent="0.2"/>
    <row r="21024" s="31" customFormat="1" x14ac:dyDescent="0.2"/>
    <row r="21025" s="31" customFormat="1" x14ac:dyDescent="0.2"/>
    <row r="21026" s="31" customFormat="1" x14ac:dyDescent="0.2"/>
    <row r="21027" s="31" customFormat="1" x14ac:dyDescent="0.2"/>
    <row r="21028" s="31" customFormat="1" x14ac:dyDescent="0.2"/>
    <row r="21029" s="31" customFormat="1" x14ac:dyDescent="0.2"/>
    <row r="21030" s="31" customFormat="1" x14ac:dyDescent="0.2"/>
    <row r="21031" s="31" customFormat="1" x14ac:dyDescent="0.2"/>
    <row r="21032" s="31" customFormat="1" x14ac:dyDescent="0.2"/>
    <row r="21033" s="31" customFormat="1" x14ac:dyDescent="0.2"/>
    <row r="21034" s="31" customFormat="1" x14ac:dyDescent="0.2"/>
    <row r="21035" s="31" customFormat="1" x14ac:dyDescent="0.2"/>
    <row r="21036" s="31" customFormat="1" x14ac:dyDescent="0.2"/>
    <row r="21037" s="31" customFormat="1" x14ac:dyDescent="0.2"/>
    <row r="21038" s="31" customFormat="1" x14ac:dyDescent="0.2"/>
    <row r="21039" s="31" customFormat="1" x14ac:dyDescent="0.2"/>
    <row r="21040" s="31" customFormat="1" x14ac:dyDescent="0.2"/>
    <row r="21041" s="31" customFormat="1" x14ac:dyDescent="0.2"/>
    <row r="21042" s="31" customFormat="1" x14ac:dyDescent="0.2"/>
    <row r="21043" s="31" customFormat="1" x14ac:dyDescent="0.2"/>
    <row r="21044" s="31" customFormat="1" x14ac:dyDescent="0.2"/>
    <row r="21045" s="31" customFormat="1" x14ac:dyDescent="0.2"/>
    <row r="21046" s="31" customFormat="1" x14ac:dyDescent="0.2"/>
    <row r="21047" s="31" customFormat="1" x14ac:dyDescent="0.2"/>
    <row r="21048" s="31" customFormat="1" x14ac:dyDescent="0.2"/>
    <row r="21049" s="31" customFormat="1" x14ac:dyDescent="0.2"/>
    <row r="21050" s="31" customFormat="1" x14ac:dyDescent="0.2"/>
    <row r="21051" s="31" customFormat="1" x14ac:dyDescent="0.2"/>
    <row r="21052" s="31" customFormat="1" x14ac:dyDescent="0.2"/>
    <row r="21053" s="31" customFormat="1" x14ac:dyDescent="0.2"/>
    <row r="21054" s="31" customFormat="1" x14ac:dyDescent="0.2"/>
    <row r="21055" s="31" customFormat="1" x14ac:dyDescent="0.2"/>
    <row r="21056" s="31" customFormat="1" x14ac:dyDescent="0.2"/>
    <row r="21057" s="31" customFormat="1" x14ac:dyDescent="0.2"/>
    <row r="21058" s="31" customFormat="1" x14ac:dyDescent="0.2"/>
    <row r="21059" s="31" customFormat="1" x14ac:dyDescent="0.2"/>
    <row r="21060" s="31" customFormat="1" x14ac:dyDescent="0.2"/>
    <row r="21061" s="31" customFormat="1" x14ac:dyDescent="0.2"/>
    <row r="21062" s="31" customFormat="1" x14ac:dyDescent="0.2"/>
    <row r="21063" s="31" customFormat="1" x14ac:dyDescent="0.2"/>
    <row r="21064" s="31" customFormat="1" x14ac:dyDescent="0.2"/>
    <row r="21065" s="31" customFormat="1" x14ac:dyDescent="0.2"/>
    <row r="21066" s="31" customFormat="1" x14ac:dyDescent="0.2"/>
    <row r="21067" s="31" customFormat="1" x14ac:dyDescent="0.2"/>
    <row r="21068" s="31" customFormat="1" x14ac:dyDescent="0.2"/>
    <row r="21069" s="31" customFormat="1" x14ac:dyDescent="0.2"/>
    <row r="21070" s="31" customFormat="1" x14ac:dyDescent="0.2"/>
    <row r="21071" s="31" customFormat="1" x14ac:dyDescent="0.2"/>
    <row r="21072" s="31" customFormat="1" x14ac:dyDescent="0.2"/>
    <row r="21073" s="31" customFormat="1" x14ac:dyDescent="0.2"/>
    <row r="21074" s="31" customFormat="1" x14ac:dyDescent="0.2"/>
    <row r="21075" s="31" customFormat="1" x14ac:dyDescent="0.2"/>
    <row r="21076" s="31" customFormat="1" x14ac:dyDescent="0.2"/>
    <row r="21077" s="31" customFormat="1" x14ac:dyDescent="0.2"/>
    <row r="21078" s="31" customFormat="1" x14ac:dyDescent="0.2"/>
    <row r="21079" s="31" customFormat="1" x14ac:dyDescent="0.2"/>
    <row r="21080" s="31" customFormat="1" x14ac:dyDescent="0.2"/>
    <row r="21081" s="31" customFormat="1" x14ac:dyDescent="0.2"/>
    <row r="21082" s="31" customFormat="1" x14ac:dyDescent="0.2"/>
    <row r="21083" s="31" customFormat="1" x14ac:dyDescent="0.2"/>
    <row r="21084" s="31" customFormat="1" x14ac:dyDescent="0.2"/>
    <row r="21085" s="31" customFormat="1" x14ac:dyDescent="0.2"/>
    <row r="21086" s="31" customFormat="1" x14ac:dyDescent="0.2"/>
    <row r="21087" s="31" customFormat="1" x14ac:dyDescent="0.2"/>
    <row r="21088" s="31" customFormat="1" x14ac:dyDescent="0.2"/>
    <row r="21089" s="31" customFormat="1" x14ac:dyDescent="0.2"/>
    <row r="21090" s="31" customFormat="1" x14ac:dyDescent="0.2"/>
    <row r="21091" s="31" customFormat="1" x14ac:dyDescent="0.2"/>
    <row r="21092" s="31" customFormat="1" x14ac:dyDescent="0.2"/>
    <row r="21093" s="31" customFormat="1" x14ac:dyDescent="0.2"/>
    <row r="21094" s="31" customFormat="1" x14ac:dyDescent="0.2"/>
    <row r="21095" s="31" customFormat="1" x14ac:dyDescent="0.2"/>
    <row r="21096" s="31" customFormat="1" x14ac:dyDescent="0.2"/>
    <row r="21097" s="31" customFormat="1" x14ac:dyDescent="0.2"/>
    <row r="21098" s="31" customFormat="1" x14ac:dyDescent="0.2"/>
    <row r="21099" s="31" customFormat="1" x14ac:dyDescent="0.2"/>
    <row r="21100" s="31" customFormat="1" x14ac:dyDescent="0.2"/>
    <row r="21101" s="31" customFormat="1" x14ac:dyDescent="0.2"/>
    <row r="21102" s="31" customFormat="1" x14ac:dyDescent="0.2"/>
    <row r="21103" s="31" customFormat="1" x14ac:dyDescent="0.2"/>
    <row r="21104" s="31" customFormat="1" x14ac:dyDescent="0.2"/>
    <row r="21105" s="31" customFormat="1" x14ac:dyDescent="0.2"/>
    <row r="21106" s="31" customFormat="1" x14ac:dyDescent="0.2"/>
    <row r="21107" s="31" customFormat="1" x14ac:dyDescent="0.2"/>
    <row r="21108" s="31" customFormat="1" x14ac:dyDescent="0.2"/>
    <row r="21109" s="31" customFormat="1" x14ac:dyDescent="0.2"/>
    <row r="21110" s="31" customFormat="1" x14ac:dyDescent="0.2"/>
    <row r="21111" s="31" customFormat="1" x14ac:dyDescent="0.2"/>
    <row r="21112" s="31" customFormat="1" x14ac:dyDescent="0.2"/>
    <row r="21113" s="31" customFormat="1" x14ac:dyDescent="0.2"/>
    <row r="21114" s="31" customFormat="1" x14ac:dyDescent="0.2"/>
    <row r="21115" s="31" customFormat="1" x14ac:dyDescent="0.2"/>
    <row r="21116" s="31" customFormat="1" x14ac:dyDescent="0.2"/>
    <row r="21117" s="31" customFormat="1" x14ac:dyDescent="0.2"/>
    <row r="21118" s="31" customFormat="1" x14ac:dyDescent="0.2"/>
    <row r="21119" s="31" customFormat="1" x14ac:dyDescent="0.2"/>
    <row r="21120" s="31" customFormat="1" x14ac:dyDescent="0.2"/>
    <row r="21121" s="31" customFormat="1" x14ac:dyDescent="0.2"/>
    <row r="21122" s="31" customFormat="1" x14ac:dyDescent="0.2"/>
    <row r="21123" s="31" customFormat="1" x14ac:dyDescent="0.2"/>
    <row r="21124" s="31" customFormat="1" x14ac:dyDescent="0.2"/>
    <row r="21125" s="31" customFormat="1" x14ac:dyDescent="0.2"/>
    <row r="21126" s="31" customFormat="1" x14ac:dyDescent="0.2"/>
    <row r="21127" s="31" customFormat="1" x14ac:dyDescent="0.2"/>
    <row r="21128" s="31" customFormat="1" x14ac:dyDescent="0.2"/>
    <row r="21129" s="31" customFormat="1" x14ac:dyDescent="0.2"/>
    <row r="21130" s="31" customFormat="1" x14ac:dyDescent="0.2"/>
    <row r="21131" s="31" customFormat="1" x14ac:dyDescent="0.2"/>
    <row r="21132" s="31" customFormat="1" x14ac:dyDescent="0.2"/>
    <row r="21133" s="31" customFormat="1" x14ac:dyDescent="0.2"/>
    <row r="21134" s="31" customFormat="1" x14ac:dyDescent="0.2"/>
    <row r="21135" s="31" customFormat="1" x14ac:dyDescent="0.2"/>
    <row r="21136" s="31" customFormat="1" x14ac:dyDescent="0.2"/>
    <row r="21137" s="31" customFormat="1" x14ac:dyDescent="0.2"/>
    <row r="21138" s="31" customFormat="1" x14ac:dyDescent="0.2"/>
    <row r="21139" s="31" customFormat="1" x14ac:dyDescent="0.2"/>
    <row r="21140" s="31" customFormat="1" x14ac:dyDescent="0.2"/>
    <row r="21141" s="31" customFormat="1" x14ac:dyDescent="0.2"/>
    <row r="21142" s="31" customFormat="1" x14ac:dyDescent="0.2"/>
    <row r="21143" s="31" customFormat="1" x14ac:dyDescent="0.2"/>
    <row r="21144" s="31" customFormat="1" x14ac:dyDescent="0.2"/>
    <row r="21145" s="31" customFormat="1" x14ac:dyDescent="0.2"/>
    <row r="21146" s="31" customFormat="1" x14ac:dyDescent="0.2"/>
    <row r="21147" s="31" customFormat="1" x14ac:dyDescent="0.2"/>
    <row r="21148" s="31" customFormat="1" x14ac:dyDescent="0.2"/>
    <row r="21149" s="31" customFormat="1" x14ac:dyDescent="0.2"/>
    <row r="21150" s="31" customFormat="1" x14ac:dyDescent="0.2"/>
    <row r="21151" s="31" customFormat="1" x14ac:dyDescent="0.2"/>
    <row r="21152" s="31" customFormat="1" x14ac:dyDescent="0.2"/>
    <row r="21153" s="31" customFormat="1" x14ac:dyDescent="0.2"/>
    <row r="21154" s="31" customFormat="1" x14ac:dyDescent="0.2"/>
    <row r="21155" s="31" customFormat="1" x14ac:dyDescent="0.2"/>
    <row r="21156" s="31" customFormat="1" x14ac:dyDescent="0.2"/>
    <row r="21157" s="31" customFormat="1" x14ac:dyDescent="0.2"/>
    <row r="21158" s="31" customFormat="1" x14ac:dyDescent="0.2"/>
    <row r="21159" s="31" customFormat="1" x14ac:dyDescent="0.2"/>
    <row r="21160" s="31" customFormat="1" x14ac:dyDescent="0.2"/>
    <row r="21161" s="31" customFormat="1" x14ac:dyDescent="0.2"/>
    <row r="21162" s="31" customFormat="1" x14ac:dyDescent="0.2"/>
    <row r="21163" s="31" customFormat="1" x14ac:dyDescent="0.2"/>
    <row r="21164" s="31" customFormat="1" x14ac:dyDescent="0.2"/>
    <row r="21165" s="31" customFormat="1" x14ac:dyDescent="0.2"/>
    <row r="21166" s="31" customFormat="1" x14ac:dyDescent="0.2"/>
    <row r="21167" s="31" customFormat="1" x14ac:dyDescent="0.2"/>
    <row r="21168" s="31" customFormat="1" x14ac:dyDescent="0.2"/>
    <row r="21169" s="31" customFormat="1" x14ac:dyDescent="0.2"/>
    <row r="21170" s="31" customFormat="1" x14ac:dyDescent="0.2"/>
    <row r="21171" s="31" customFormat="1" x14ac:dyDescent="0.2"/>
    <row r="21172" s="31" customFormat="1" x14ac:dyDescent="0.2"/>
    <row r="21173" s="31" customFormat="1" x14ac:dyDescent="0.2"/>
    <row r="21174" s="31" customFormat="1" x14ac:dyDescent="0.2"/>
    <row r="21175" s="31" customFormat="1" x14ac:dyDescent="0.2"/>
    <row r="21176" s="31" customFormat="1" x14ac:dyDescent="0.2"/>
    <row r="21177" s="31" customFormat="1" x14ac:dyDescent="0.2"/>
    <row r="21178" s="31" customFormat="1" x14ac:dyDescent="0.2"/>
    <row r="21179" s="31" customFormat="1" x14ac:dyDescent="0.2"/>
    <row r="21180" s="31" customFormat="1" x14ac:dyDescent="0.2"/>
    <row r="21181" s="31" customFormat="1" x14ac:dyDescent="0.2"/>
    <row r="21182" s="31" customFormat="1" x14ac:dyDescent="0.2"/>
    <row r="21183" s="31" customFormat="1" x14ac:dyDescent="0.2"/>
    <row r="21184" s="31" customFormat="1" x14ac:dyDescent="0.2"/>
    <row r="21185" s="31" customFormat="1" x14ac:dyDescent="0.2"/>
    <row r="21186" s="31" customFormat="1" x14ac:dyDescent="0.2"/>
    <row r="21187" s="31" customFormat="1" x14ac:dyDescent="0.2"/>
    <row r="21188" s="31" customFormat="1" x14ac:dyDescent="0.2"/>
    <row r="21189" s="31" customFormat="1" x14ac:dyDescent="0.2"/>
    <row r="21190" s="31" customFormat="1" x14ac:dyDescent="0.2"/>
    <row r="21191" s="31" customFormat="1" x14ac:dyDescent="0.2"/>
    <row r="21192" s="31" customFormat="1" x14ac:dyDescent="0.2"/>
    <row r="21193" s="31" customFormat="1" x14ac:dyDescent="0.2"/>
    <row r="21194" s="31" customFormat="1" x14ac:dyDescent="0.2"/>
    <row r="21195" s="31" customFormat="1" x14ac:dyDescent="0.2"/>
    <row r="21196" s="31" customFormat="1" x14ac:dyDescent="0.2"/>
    <row r="21197" s="31" customFormat="1" x14ac:dyDescent="0.2"/>
    <row r="21198" s="31" customFormat="1" x14ac:dyDescent="0.2"/>
    <row r="21199" s="31" customFormat="1" x14ac:dyDescent="0.2"/>
    <row r="21200" s="31" customFormat="1" x14ac:dyDescent="0.2"/>
    <row r="21201" s="31" customFormat="1" x14ac:dyDescent="0.2"/>
    <row r="21202" s="31" customFormat="1" x14ac:dyDescent="0.2"/>
    <row r="21203" s="31" customFormat="1" x14ac:dyDescent="0.2"/>
    <row r="21204" s="31" customFormat="1" x14ac:dyDescent="0.2"/>
    <row r="21205" s="31" customFormat="1" x14ac:dyDescent="0.2"/>
    <row r="21206" s="31" customFormat="1" x14ac:dyDescent="0.2"/>
    <row r="21207" s="31" customFormat="1" x14ac:dyDescent="0.2"/>
    <row r="21208" s="31" customFormat="1" x14ac:dyDescent="0.2"/>
    <row r="21209" s="31" customFormat="1" x14ac:dyDescent="0.2"/>
    <row r="21210" s="31" customFormat="1" x14ac:dyDescent="0.2"/>
    <row r="21211" s="31" customFormat="1" x14ac:dyDescent="0.2"/>
    <row r="21212" s="31" customFormat="1" x14ac:dyDescent="0.2"/>
    <row r="21213" s="31" customFormat="1" x14ac:dyDescent="0.2"/>
    <row r="21214" s="31" customFormat="1" x14ac:dyDescent="0.2"/>
    <row r="21215" s="31" customFormat="1" x14ac:dyDescent="0.2"/>
    <row r="21216" s="31" customFormat="1" x14ac:dyDescent="0.2"/>
    <row r="21217" s="31" customFormat="1" x14ac:dyDescent="0.2"/>
    <row r="21218" s="31" customFormat="1" x14ac:dyDescent="0.2"/>
    <row r="21219" s="31" customFormat="1" x14ac:dyDescent="0.2"/>
    <row r="21220" s="31" customFormat="1" x14ac:dyDescent="0.2"/>
    <row r="21221" s="31" customFormat="1" x14ac:dyDescent="0.2"/>
    <row r="21222" s="31" customFormat="1" x14ac:dyDescent="0.2"/>
    <row r="21223" s="31" customFormat="1" x14ac:dyDescent="0.2"/>
    <row r="21224" s="31" customFormat="1" x14ac:dyDescent="0.2"/>
    <row r="21225" s="31" customFormat="1" x14ac:dyDescent="0.2"/>
    <row r="21226" s="31" customFormat="1" x14ac:dyDescent="0.2"/>
    <row r="21227" s="31" customFormat="1" x14ac:dyDescent="0.2"/>
    <row r="21228" s="31" customFormat="1" x14ac:dyDescent="0.2"/>
    <row r="21229" s="31" customFormat="1" x14ac:dyDescent="0.2"/>
    <row r="21230" s="31" customFormat="1" x14ac:dyDescent="0.2"/>
    <row r="21231" s="31" customFormat="1" x14ac:dyDescent="0.2"/>
    <row r="21232" s="31" customFormat="1" x14ac:dyDescent="0.2"/>
    <row r="21233" s="31" customFormat="1" x14ac:dyDescent="0.2"/>
    <row r="21234" s="31" customFormat="1" x14ac:dyDescent="0.2"/>
    <row r="21235" s="31" customFormat="1" x14ac:dyDescent="0.2"/>
    <row r="21236" s="31" customFormat="1" x14ac:dyDescent="0.2"/>
    <row r="21237" s="31" customFormat="1" x14ac:dyDescent="0.2"/>
    <row r="21238" s="31" customFormat="1" x14ac:dyDescent="0.2"/>
    <row r="21239" s="31" customFormat="1" x14ac:dyDescent="0.2"/>
    <row r="21240" s="31" customFormat="1" x14ac:dyDescent="0.2"/>
    <row r="21241" s="31" customFormat="1" x14ac:dyDescent="0.2"/>
    <row r="21242" s="31" customFormat="1" x14ac:dyDescent="0.2"/>
    <row r="21243" s="31" customFormat="1" x14ac:dyDescent="0.2"/>
    <row r="21244" s="31" customFormat="1" x14ac:dyDescent="0.2"/>
    <row r="21245" s="31" customFormat="1" x14ac:dyDescent="0.2"/>
    <row r="21246" s="31" customFormat="1" x14ac:dyDescent="0.2"/>
    <row r="21247" s="31" customFormat="1" x14ac:dyDescent="0.2"/>
    <row r="21248" s="31" customFormat="1" x14ac:dyDescent="0.2"/>
    <row r="21249" s="31" customFormat="1" x14ac:dyDescent="0.2"/>
    <row r="21250" s="31" customFormat="1" x14ac:dyDescent="0.2"/>
    <row r="21251" s="31" customFormat="1" x14ac:dyDescent="0.2"/>
    <row r="21252" s="31" customFormat="1" x14ac:dyDescent="0.2"/>
    <row r="21253" s="31" customFormat="1" x14ac:dyDescent="0.2"/>
    <row r="21254" s="31" customFormat="1" x14ac:dyDescent="0.2"/>
    <row r="21255" s="31" customFormat="1" x14ac:dyDescent="0.2"/>
    <row r="21256" s="31" customFormat="1" x14ac:dyDescent="0.2"/>
    <row r="21257" s="31" customFormat="1" x14ac:dyDescent="0.2"/>
    <row r="21258" s="31" customFormat="1" x14ac:dyDescent="0.2"/>
    <row r="21259" s="31" customFormat="1" x14ac:dyDescent="0.2"/>
    <row r="21260" s="31" customFormat="1" x14ac:dyDescent="0.2"/>
    <row r="21261" s="31" customFormat="1" x14ac:dyDescent="0.2"/>
    <row r="21262" s="31" customFormat="1" x14ac:dyDescent="0.2"/>
    <row r="21263" s="31" customFormat="1" x14ac:dyDescent="0.2"/>
    <row r="21264" s="31" customFormat="1" x14ac:dyDescent="0.2"/>
    <row r="21265" s="31" customFormat="1" x14ac:dyDescent="0.2"/>
    <row r="21266" s="31" customFormat="1" x14ac:dyDescent="0.2"/>
    <row r="21267" s="31" customFormat="1" x14ac:dyDescent="0.2"/>
    <row r="21268" s="31" customFormat="1" x14ac:dyDescent="0.2"/>
    <row r="21269" s="31" customFormat="1" x14ac:dyDescent="0.2"/>
    <row r="21270" s="31" customFormat="1" x14ac:dyDescent="0.2"/>
    <row r="21271" s="31" customFormat="1" x14ac:dyDescent="0.2"/>
    <row r="21272" s="31" customFormat="1" x14ac:dyDescent="0.2"/>
    <row r="21273" s="31" customFormat="1" x14ac:dyDescent="0.2"/>
    <row r="21274" s="31" customFormat="1" x14ac:dyDescent="0.2"/>
    <row r="21275" s="31" customFormat="1" x14ac:dyDescent="0.2"/>
    <row r="21276" s="31" customFormat="1" x14ac:dyDescent="0.2"/>
    <row r="21277" s="31" customFormat="1" x14ac:dyDescent="0.2"/>
    <row r="21278" s="31" customFormat="1" x14ac:dyDescent="0.2"/>
    <row r="21279" s="31" customFormat="1" x14ac:dyDescent="0.2"/>
    <row r="21280" s="31" customFormat="1" x14ac:dyDescent="0.2"/>
    <row r="21281" s="31" customFormat="1" x14ac:dyDescent="0.2"/>
    <row r="21282" s="31" customFormat="1" x14ac:dyDescent="0.2"/>
    <row r="21283" s="31" customFormat="1" x14ac:dyDescent="0.2"/>
    <row r="21284" s="31" customFormat="1" x14ac:dyDescent="0.2"/>
    <row r="21285" s="31" customFormat="1" x14ac:dyDescent="0.2"/>
    <row r="21286" s="31" customFormat="1" x14ac:dyDescent="0.2"/>
    <row r="21287" s="31" customFormat="1" x14ac:dyDescent="0.2"/>
    <row r="21288" s="31" customFormat="1" x14ac:dyDescent="0.2"/>
    <row r="21289" s="31" customFormat="1" x14ac:dyDescent="0.2"/>
    <row r="21290" s="31" customFormat="1" x14ac:dyDescent="0.2"/>
    <row r="21291" s="31" customFormat="1" x14ac:dyDescent="0.2"/>
    <row r="21292" s="31" customFormat="1" x14ac:dyDescent="0.2"/>
    <row r="21293" s="31" customFormat="1" x14ac:dyDescent="0.2"/>
    <row r="21294" s="31" customFormat="1" x14ac:dyDescent="0.2"/>
    <row r="21295" s="31" customFormat="1" x14ac:dyDescent="0.2"/>
    <row r="21296" s="31" customFormat="1" x14ac:dyDescent="0.2"/>
    <row r="21297" s="31" customFormat="1" x14ac:dyDescent="0.2"/>
    <row r="21298" s="31" customFormat="1" x14ac:dyDescent="0.2"/>
    <row r="21299" s="31" customFormat="1" x14ac:dyDescent="0.2"/>
    <row r="21300" s="31" customFormat="1" x14ac:dyDescent="0.2"/>
    <row r="21301" s="31" customFormat="1" x14ac:dyDescent="0.2"/>
    <row r="21302" s="31" customFormat="1" x14ac:dyDescent="0.2"/>
    <row r="21303" s="31" customFormat="1" x14ac:dyDescent="0.2"/>
    <row r="21304" s="31" customFormat="1" x14ac:dyDescent="0.2"/>
    <row r="21305" s="31" customFormat="1" x14ac:dyDescent="0.2"/>
    <row r="21306" s="31" customFormat="1" x14ac:dyDescent="0.2"/>
    <row r="21307" s="31" customFormat="1" x14ac:dyDescent="0.2"/>
    <row r="21308" s="31" customFormat="1" x14ac:dyDescent="0.2"/>
    <row r="21309" s="31" customFormat="1" x14ac:dyDescent="0.2"/>
    <row r="21310" s="31" customFormat="1" x14ac:dyDescent="0.2"/>
    <row r="21311" s="31" customFormat="1" x14ac:dyDescent="0.2"/>
    <row r="21312" s="31" customFormat="1" x14ac:dyDescent="0.2"/>
    <row r="21313" s="31" customFormat="1" x14ac:dyDescent="0.2"/>
    <row r="21314" s="31" customFormat="1" x14ac:dyDescent="0.2"/>
    <row r="21315" s="31" customFormat="1" x14ac:dyDescent="0.2"/>
    <row r="21316" s="31" customFormat="1" x14ac:dyDescent="0.2"/>
    <row r="21317" s="31" customFormat="1" x14ac:dyDescent="0.2"/>
    <row r="21318" s="31" customFormat="1" x14ac:dyDescent="0.2"/>
    <row r="21319" s="31" customFormat="1" x14ac:dyDescent="0.2"/>
    <row r="21320" s="31" customFormat="1" x14ac:dyDescent="0.2"/>
    <row r="21321" s="31" customFormat="1" x14ac:dyDescent="0.2"/>
    <row r="21322" s="31" customFormat="1" x14ac:dyDescent="0.2"/>
    <row r="21323" s="31" customFormat="1" x14ac:dyDescent="0.2"/>
    <row r="21324" s="31" customFormat="1" x14ac:dyDescent="0.2"/>
    <row r="21325" s="31" customFormat="1" x14ac:dyDescent="0.2"/>
    <row r="21326" s="31" customFormat="1" x14ac:dyDescent="0.2"/>
    <row r="21327" s="31" customFormat="1" x14ac:dyDescent="0.2"/>
    <row r="21328" s="31" customFormat="1" x14ac:dyDescent="0.2"/>
    <row r="21329" s="31" customFormat="1" x14ac:dyDescent="0.2"/>
    <row r="21330" s="31" customFormat="1" x14ac:dyDescent="0.2"/>
    <row r="21331" s="31" customFormat="1" x14ac:dyDescent="0.2"/>
    <row r="21332" s="31" customFormat="1" x14ac:dyDescent="0.2"/>
    <row r="21333" s="31" customFormat="1" x14ac:dyDescent="0.2"/>
    <row r="21334" s="31" customFormat="1" x14ac:dyDescent="0.2"/>
    <row r="21335" s="31" customFormat="1" x14ac:dyDescent="0.2"/>
    <row r="21336" s="31" customFormat="1" x14ac:dyDescent="0.2"/>
    <row r="21337" s="31" customFormat="1" x14ac:dyDescent="0.2"/>
    <row r="21338" s="31" customFormat="1" x14ac:dyDescent="0.2"/>
    <row r="21339" s="31" customFormat="1" x14ac:dyDescent="0.2"/>
    <row r="21340" s="31" customFormat="1" x14ac:dyDescent="0.2"/>
    <row r="21341" s="31" customFormat="1" x14ac:dyDescent="0.2"/>
    <row r="21342" s="31" customFormat="1" x14ac:dyDescent="0.2"/>
    <row r="21343" s="31" customFormat="1" x14ac:dyDescent="0.2"/>
    <row r="21344" s="31" customFormat="1" x14ac:dyDescent="0.2"/>
    <row r="21345" s="31" customFormat="1" x14ac:dyDescent="0.2"/>
    <row r="21346" s="31" customFormat="1" x14ac:dyDescent="0.2"/>
    <row r="21347" s="31" customFormat="1" x14ac:dyDescent="0.2"/>
    <row r="21348" s="31" customFormat="1" x14ac:dyDescent="0.2"/>
    <row r="21349" s="31" customFormat="1" x14ac:dyDescent="0.2"/>
    <row r="21350" s="31" customFormat="1" x14ac:dyDescent="0.2"/>
    <row r="21351" s="31" customFormat="1" x14ac:dyDescent="0.2"/>
    <row r="21352" s="31" customFormat="1" x14ac:dyDescent="0.2"/>
    <row r="21353" s="31" customFormat="1" x14ac:dyDescent="0.2"/>
    <row r="21354" s="31" customFormat="1" x14ac:dyDescent="0.2"/>
    <row r="21355" s="31" customFormat="1" x14ac:dyDescent="0.2"/>
    <row r="21356" s="31" customFormat="1" x14ac:dyDescent="0.2"/>
    <row r="21357" s="31" customFormat="1" x14ac:dyDescent="0.2"/>
    <row r="21358" s="31" customFormat="1" x14ac:dyDescent="0.2"/>
    <row r="21359" s="31" customFormat="1" x14ac:dyDescent="0.2"/>
    <row r="21360" s="31" customFormat="1" x14ac:dyDescent="0.2"/>
    <row r="21361" s="31" customFormat="1" x14ac:dyDescent="0.2"/>
    <row r="21362" s="31" customFormat="1" x14ac:dyDescent="0.2"/>
    <row r="21363" s="31" customFormat="1" x14ac:dyDescent="0.2"/>
    <row r="21364" s="31" customFormat="1" x14ac:dyDescent="0.2"/>
    <row r="21365" s="31" customFormat="1" x14ac:dyDescent="0.2"/>
    <row r="21366" s="31" customFormat="1" x14ac:dyDescent="0.2"/>
    <row r="21367" s="31" customFormat="1" x14ac:dyDescent="0.2"/>
    <row r="21368" s="31" customFormat="1" x14ac:dyDescent="0.2"/>
    <row r="21369" s="31" customFormat="1" x14ac:dyDescent="0.2"/>
    <row r="21370" s="31" customFormat="1" x14ac:dyDescent="0.2"/>
    <row r="21371" s="31" customFormat="1" x14ac:dyDescent="0.2"/>
    <row r="21372" s="31" customFormat="1" x14ac:dyDescent="0.2"/>
    <row r="21373" s="31" customFormat="1" x14ac:dyDescent="0.2"/>
    <row r="21374" s="31" customFormat="1" x14ac:dyDescent="0.2"/>
    <row r="21375" s="31" customFormat="1" x14ac:dyDescent="0.2"/>
    <row r="21376" s="31" customFormat="1" x14ac:dyDescent="0.2"/>
    <row r="21377" s="31" customFormat="1" x14ac:dyDescent="0.2"/>
    <row r="21378" s="31" customFormat="1" x14ac:dyDescent="0.2"/>
    <row r="21379" s="31" customFormat="1" x14ac:dyDescent="0.2"/>
    <row r="21380" s="31" customFormat="1" x14ac:dyDescent="0.2"/>
    <row r="21381" s="31" customFormat="1" x14ac:dyDescent="0.2"/>
    <row r="21382" s="31" customFormat="1" x14ac:dyDescent="0.2"/>
    <row r="21383" s="31" customFormat="1" x14ac:dyDescent="0.2"/>
    <row r="21384" s="31" customFormat="1" x14ac:dyDescent="0.2"/>
    <row r="21385" s="31" customFormat="1" x14ac:dyDescent="0.2"/>
    <row r="21386" s="31" customFormat="1" x14ac:dyDescent="0.2"/>
    <row r="21387" s="31" customFormat="1" x14ac:dyDescent="0.2"/>
    <row r="21388" s="31" customFormat="1" x14ac:dyDescent="0.2"/>
    <row r="21389" s="31" customFormat="1" x14ac:dyDescent="0.2"/>
    <row r="21390" s="31" customFormat="1" x14ac:dyDescent="0.2"/>
    <row r="21391" s="31" customFormat="1" x14ac:dyDescent="0.2"/>
    <row r="21392" s="31" customFormat="1" x14ac:dyDescent="0.2"/>
    <row r="21393" s="31" customFormat="1" x14ac:dyDescent="0.2"/>
    <row r="21394" s="31" customFormat="1" x14ac:dyDescent="0.2"/>
    <row r="21395" s="31" customFormat="1" x14ac:dyDescent="0.2"/>
    <row r="21396" s="31" customFormat="1" x14ac:dyDescent="0.2"/>
    <row r="21397" s="31" customFormat="1" x14ac:dyDescent="0.2"/>
    <row r="21398" s="31" customFormat="1" x14ac:dyDescent="0.2"/>
    <row r="21399" s="31" customFormat="1" x14ac:dyDescent="0.2"/>
    <row r="21400" s="31" customFormat="1" x14ac:dyDescent="0.2"/>
    <row r="21401" s="31" customFormat="1" x14ac:dyDescent="0.2"/>
    <row r="21402" s="31" customFormat="1" x14ac:dyDescent="0.2"/>
    <row r="21403" s="31" customFormat="1" x14ac:dyDescent="0.2"/>
    <row r="21404" s="31" customFormat="1" x14ac:dyDescent="0.2"/>
    <row r="21405" s="31" customFormat="1" x14ac:dyDescent="0.2"/>
    <row r="21406" s="31" customFormat="1" x14ac:dyDescent="0.2"/>
    <row r="21407" s="31" customFormat="1" x14ac:dyDescent="0.2"/>
    <row r="21408" s="31" customFormat="1" x14ac:dyDescent="0.2"/>
    <row r="21409" s="31" customFormat="1" x14ac:dyDescent="0.2"/>
    <row r="21410" s="31" customFormat="1" x14ac:dyDescent="0.2"/>
    <row r="21411" s="31" customFormat="1" x14ac:dyDescent="0.2"/>
    <row r="21412" s="31" customFormat="1" x14ac:dyDescent="0.2"/>
    <row r="21413" s="31" customFormat="1" x14ac:dyDescent="0.2"/>
    <row r="21414" s="31" customFormat="1" x14ac:dyDescent="0.2"/>
    <row r="21415" s="31" customFormat="1" x14ac:dyDescent="0.2"/>
    <row r="21416" s="31" customFormat="1" x14ac:dyDescent="0.2"/>
    <row r="21417" s="31" customFormat="1" x14ac:dyDescent="0.2"/>
    <row r="21418" s="31" customFormat="1" x14ac:dyDescent="0.2"/>
    <row r="21419" s="31" customFormat="1" x14ac:dyDescent="0.2"/>
    <row r="21420" s="31" customFormat="1" x14ac:dyDescent="0.2"/>
    <row r="21421" s="31" customFormat="1" x14ac:dyDescent="0.2"/>
    <row r="21422" s="31" customFormat="1" x14ac:dyDescent="0.2"/>
    <row r="21423" s="31" customFormat="1" x14ac:dyDescent="0.2"/>
    <row r="21424" s="31" customFormat="1" x14ac:dyDescent="0.2"/>
    <row r="21425" s="31" customFormat="1" x14ac:dyDescent="0.2"/>
    <row r="21426" s="31" customFormat="1" x14ac:dyDescent="0.2"/>
    <row r="21427" s="31" customFormat="1" x14ac:dyDescent="0.2"/>
    <row r="21428" s="31" customFormat="1" x14ac:dyDescent="0.2"/>
    <row r="21429" s="31" customFormat="1" x14ac:dyDescent="0.2"/>
    <row r="21430" s="31" customFormat="1" x14ac:dyDescent="0.2"/>
    <row r="21431" s="31" customFormat="1" x14ac:dyDescent="0.2"/>
    <row r="21432" s="31" customFormat="1" x14ac:dyDescent="0.2"/>
    <row r="21433" s="31" customFormat="1" x14ac:dyDescent="0.2"/>
    <row r="21434" s="31" customFormat="1" x14ac:dyDescent="0.2"/>
    <row r="21435" s="31" customFormat="1" x14ac:dyDescent="0.2"/>
    <row r="21436" s="31" customFormat="1" x14ac:dyDescent="0.2"/>
    <row r="21437" s="31" customFormat="1" x14ac:dyDescent="0.2"/>
    <row r="21438" s="31" customFormat="1" x14ac:dyDescent="0.2"/>
    <row r="21439" s="31" customFormat="1" x14ac:dyDescent="0.2"/>
    <row r="21440" s="31" customFormat="1" x14ac:dyDescent="0.2"/>
    <row r="21441" s="31" customFormat="1" x14ac:dyDescent="0.2"/>
    <row r="21442" s="31" customFormat="1" x14ac:dyDescent="0.2"/>
    <row r="21443" s="31" customFormat="1" x14ac:dyDescent="0.2"/>
    <row r="21444" s="31" customFormat="1" x14ac:dyDescent="0.2"/>
    <row r="21445" s="31" customFormat="1" x14ac:dyDescent="0.2"/>
    <row r="21446" s="31" customFormat="1" x14ac:dyDescent="0.2"/>
    <row r="21447" s="31" customFormat="1" x14ac:dyDescent="0.2"/>
    <row r="21448" s="31" customFormat="1" x14ac:dyDescent="0.2"/>
    <row r="21449" s="31" customFormat="1" x14ac:dyDescent="0.2"/>
    <row r="21450" s="31" customFormat="1" x14ac:dyDescent="0.2"/>
    <row r="21451" s="31" customFormat="1" x14ac:dyDescent="0.2"/>
    <row r="21452" s="31" customFormat="1" x14ac:dyDescent="0.2"/>
    <row r="21453" s="31" customFormat="1" x14ac:dyDescent="0.2"/>
    <row r="21454" s="31" customFormat="1" x14ac:dyDescent="0.2"/>
    <row r="21455" s="31" customFormat="1" x14ac:dyDescent="0.2"/>
    <row r="21456" s="31" customFormat="1" x14ac:dyDescent="0.2"/>
    <row r="21457" s="31" customFormat="1" x14ac:dyDescent="0.2"/>
    <row r="21458" s="31" customFormat="1" x14ac:dyDescent="0.2"/>
    <row r="21459" s="31" customFormat="1" x14ac:dyDescent="0.2"/>
    <row r="21460" s="31" customFormat="1" x14ac:dyDescent="0.2"/>
    <row r="21461" s="31" customFormat="1" x14ac:dyDescent="0.2"/>
    <row r="21462" s="31" customFormat="1" x14ac:dyDescent="0.2"/>
    <row r="21463" s="31" customFormat="1" x14ac:dyDescent="0.2"/>
    <row r="21464" s="31" customFormat="1" x14ac:dyDescent="0.2"/>
    <row r="21465" s="31" customFormat="1" x14ac:dyDescent="0.2"/>
    <row r="21466" s="31" customFormat="1" x14ac:dyDescent="0.2"/>
    <row r="21467" s="31" customFormat="1" x14ac:dyDescent="0.2"/>
    <row r="21468" s="31" customFormat="1" x14ac:dyDescent="0.2"/>
    <row r="21469" s="31" customFormat="1" x14ac:dyDescent="0.2"/>
    <row r="21470" s="31" customFormat="1" x14ac:dyDescent="0.2"/>
    <row r="21471" s="31" customFormat="1" x14ac:dyDescent="0.2"/>
    <row r="21472" s="31" customFormat="1" x14ac:dyDescent="0.2"/>
    <row r="21473" s="31" customFormat="1" x14ac:dyDescent="0.2"/>
    <row r="21474" s="31" customFormat="1" x14ac:dyDescent="0.2"/>
    <row r="21475" s="31" customFormat="1" x14ac:dyDescent="0.2"/>
    <row r="21476" s="31" customFormat="1" x14ac:dyDescent="0.2"/>
    <row r="21477" s="31" customFormat="1" x14ac:dyDescent="0.2"/>
    <row r="21478" s="31" customFormat="1" x14ac:dyDescent="0.2"/>
    <row r="21479" s="31" customFormat="1" x14ac:dyDescent="0.2"/>
    <row r="21480" s="31" customFormat="1" x14ac:dyDescent="0.2"/>
    <row r="21481" s="31" customFormat="1" x14ac:dyDescent="0.2"/>
    <row r="21482" s="31" customFormat="1" x14ac:dyDescent="0.2"/>
    <row r="21483" s="31" customFormat="1" x14ac:dyDescent="0.2"/>
    <row r="21484" s="31" customFormat="1" x14ac:dyDescent="0.2"/>
    <row r="21485" s="31" customFormat="1" x14ac:dyDescent="0.2"/>
    <row r="21486" s="31" customFormat="1" x14ac:dyDescent="0.2"/>
    <row r="21487" s="31" customFormat="1" x14ac:dyDescent="0.2"/>
    <row r="21488" s="31" customFormat="1" x14ac:dyDescent="0.2"/>
    <row r="21489" s="31" customFormat="1" x14ac:dyDescent="0.2"/>
    <row r="21490" s="31" customFormat="1" x14ac:dyDescent="0.2"/>
    <row r="21491" s="31" customFormat="1" x14ac:dyDescent="0.2"/>
    <row r="21492" s="31" customFormat="1" x14ac:dyDescent="0.2"/>
    <row r="21493" s="31" customFormat="1" x14ac:dyDescent="0.2"/>
    <row r="21494" s="31" customFormat="1" x14ac:dyDescent="0.2"/>
    <row r="21495" s="31" customFormat="1" x14ac:dyDescent="0.2"/>
    <row r="21496" s="31" customFormat="1" x14ac:dyDescent="0.2"/>
    <row r="21497" s="31" customFormat="1" x14ac:dyDescent="0.2"/>
    <row r="21498" s="31" customFormat="1" x14ac:dyDescent="0.2"/>
    <row r="21499" s="31" customFormat="1" x14ac:dyDescent="0.2"/>
    <row r="21500" s="31" customFormat="1" x14ac:dyDescent="0.2"/>
    <row r="21501" s="31" customFormat="1" x14ac:dyDescent="0.2"/>
    <row r="21502" s="31" customFormat="1" x14ac:dyDescent="0.2"/>
    <row r="21503" s="31" customFormat="1" x14ac:dyDescent="0.2"/>
    <row r="21504" s="31" customFormat="1" x14ac:dyDescent="0.2"/>
    <row r="21505" s="31" customFormat="1" x14ac:dyDescent="0.2"/>
    <row r="21506" s="31" customFormat="1" x14ac:dyDescent="0.2"/>
    <row r="21507" s="31" customFormat="1" x14ac:dyDescent="0.2"/>
    <row r="21508" s="31" customFormat="1" x14ac:dyDescent="0.2"/>
    <row r="21509" s="31" customFormat="1" x14ac:dyDescent="0.2"/>
    <row r="21510" s="31" customFormat="1" x14ac:dyDescent="0.2"/>
    <row r="21511" s="31" customFormat="1" x14ac:dyDescent="0.2"/>
    <row r="21512" s="31" customFormat="1" x14ac:dyDescent="0.2"/>
    <row r="21513" s="31" customFormat="1" x14ac:dyDescent="0.2"/>
    <row r="21514" s="31" customFormat="1" x14ac:dyDescent="0.2"/>
    <row r="21515" s="31" customFormat="1" x14ac:dyDescent="0.2"/>
    <row r="21516" s="31" customFormat="1" x14ac:dyDescent="0.2"/>
    <row r="21517" s="31" customFormat="1" x14ac:dyDescent="0.2"/>
    <row r="21518" s="31" customFormat="1" x14ac:dyDescent="0.2"/>
    <row r="21519" s="31" customFormat="1" x14ac:dyDescent="0.2"/>
    <row r="21520" s="31" customFormat="1" x14ac:dyDescent="0.2"/>
    <row r="21521" s="31" customFormat="1" x14ac:dyDescent="0.2"/>
    <row r="21522" s="31" customFormat="1" x14ac:dyDescent="0.2"/>
    <row r="21523" s="31" customFormat="1" x14ac:dyDescent="0.2"/>
    <row r="21524" s="31" customFormat="1" x14ac:dyDescent="0.2"/>
    <row r="21525" s="31" customFormat="1" x14ac:dyDescent="0.2"/>
    <row r="21526" s="31" customFormat="1" x14ac:dyDescent="0.2"/>
    <row r="21527" s="31" customFormat="1" x14ac:dyDescent="0.2"/>
    <row r="21528" s="31" customFormat="1" x14ac:dyDescent="0.2"/>
    <row r="21529" s="31" customFormat="1" x14ac:dyDescent="0.2"/>
    <row r="21530" s="31" customFormat="1" x14ac:dyDescent="0.2"/>
    <row r="21531" s="31" customFormat="1" x14ac:dyDescent="0.2"/>
    <row r="21532" s="31" customFormat="1" x14ac:dyDescent="0.2"/>
    <row r="21533" s="31" customFormat="1" x14ac:dyDescent="0.2"/>
    <row r="21534" s="31" customFormat="1" x14ac:dyDescent="0.2"/>
    <row r="21535" s="31" customFormat="1" x14ac:dyDescent="0.2"/>
    <row r="21536" s="31" customFormat="1" x14ac:dyDescent="0.2"/>
    <row r="21537" s="31" customFormat="1" x14ac:dyDescent="0.2"/>
    <row r="21538" s="31" customFormat="1" x14ac:dyDescent="0.2"/>
    <row r="21539" s="31" customFormat="1" x14ac:dyDescent="0.2"/>
    <row r="21540" s="31" customFormat="1" x14ac:dyDescent="0.2"/>
    <row r="21541" s="31" customFormat="1" x14ac:dyDescent="0.2"/>
    <row r="21542" s="31" customFormat="1" x14ac:dyDescent="0.2"/>
    <row r="21543" s="31" customFormat="1" x14ac:dyDescent="0.2"/>
    <row r="21544" s="31" customFormat="1" x14ac:dyDescent="0.2"/>
    <row r="21545" s="31" customFormat="1" x14ac:dyDescent="0.2"/>
    <row r="21546" s="31" customFormat="1" x14ac:dyDescent="0.2"/>
    <row r="21547" s="31" customFormat="1" x14ac:dyDescent="0.2"/>
    <row r="21548" s="31" customFormat="1" x14ac:dyDescent="0.2"/>
    <row r="21549" s="31" customFormat="1" x14ac:dyDescent="0.2"/>
    <row r="21550" s="31" customFormat="1" x14ac:dyDescent="0.2"/>
    <row r="21551" s="31" customFormat="1" x14ac:dyDescent="0.2"/>
    <row r="21552" s="31" customFormat="1" x14ac:dyDescent="0.2"/>
    <row r="21553" s="31" customFormat="1" x14ac:dyDescent="0.2"/>
    <row r="21554" s="31" customFormat="1" x14ac:dyDescent="0.2"/>
    <row r="21555" s="31" customFormat="1" x14ac:dyDescent="0.2"/>
    <row r="21556" s="31" customFormat="1" x14ac:dyDescent="0.2"/>
    <row r="21557" s="31" customFormat="1" x14ac:dyDescent="0.2"/>
    <row r="21558" s="31" customFormat="1" x14ac:dyDescent="0.2"/>
    <row r="21559" s="31" customFormat="1" x14ac:dyDescent="0.2"/>
    <row r="21560" s="31" customFormat="1" x14ac:dyDescent="0.2"/>
    <row r="21561" s="31" customFormat="1" x14ac:dyDescent="0.2"/>
    <row r="21562" s="31" customFormat="1" x14ac:dyDescent="0.2"/>
    <row r="21563" s="31" customFormat="1" x14ac:dyDescent="0.2"/>
    <row r="21564" s="31" customFormat="1" x14ac:dyDescent="0.2"/>
    <row r="21565" s="31" customFormat="1" x14ac:dyDescent="0.2"/>
    <row r="21566" s="31" customFormat="1" x14ac:dyDescent="0.2"/>
    <row r="21567" s="31" customFormat="1" x14ac:dyDescent="0.2"/>
    <row r="21568" s="31" customFormat="1" x14ac:dyDescent="0.2"/>
    <row r="21569" s="31" customFormat="1" x14ac:dyDescent="0.2"/>
    <row r="21570" s="31" customFormat="1" x14ac:dyDescent="0.2"/>
    <row r="21571" s="31" customFormat="1" x14ac:dyDescent="0.2"/>
    <row r="21572" s="31" customFormat="1" x14ac:dyDescent="0.2"/>
    <row r="21573" s="31" customFormat="1" x14ac:dyDescent="0.2"/>
    <row r="21574" s="31" customFormat="1" x14ac:dyDescent="0.2"/>
    <row r="21575" s="31" customFormat="1" x14ac:dyDescent="0.2"/>
    <row r="21576" s="31" customFormat="1" x14ac:dyDescent="0.2"/>
    <row r="21577" s="31" customFormat="1" x14ac:dyDescent="0.2"/>
    <row r="21578" s="31" customFormat="1" x14ac:dyDescent="0.2"/>
    <row r="21579" s="31" customFormat="1" x14ac:dyDescent="0.2"/>
    <row r="21580" s="31" customFormat="1" x14ac:dyDescent="0.2"/>
    <row r="21581" s="31" customFormat="1" x14ac:dyDescent="0.2"/>
    <row r="21582" s="31" customFormat="1" x14ac:dyDescent="0.2"/>
    <row r="21583" s="31" customFormat="1" x14ac:dyDescent="0.2"/>
    <row r="21584" s="31" customFormat="1" x14ac:dyDescent="0.2"/>
    <row r="21585" s="31" customFormat="1" x14ac:dyDescent="0.2"/>
    <row r="21586" s="31" customFormat="1" x14ac:dyDescent="0.2"/>
    <row r="21587" s="31" customFormat="1" x14ac:dyDescent="0.2"/>
    <row r="21588" s="31" customFormat="1" x14ac:dyDescent="0.2"/>
    <row r="21589" s="31" customFormat="1" x14ac:dyDescent="0.2"/>
    <row r="21590" s="31" customFormat="1" x14ac:dyDescent="0.2"/>
    <row r="21591" s="31" customFormat="1" x14ac:dyDescent="0.2"/>
    <row r="21592" s="31" customFormat="1" x14ac:dyDescent="0.2"/>
    <row r="21593" s="31" customFormat="1" x14ac:dyDescent="0.2"/>
    <row r="21594" s="31" customFormat="1" x14ac:dyDescent="0.2"/>
    <row r="21595" s="31" customFormat="1" x14ac:dyDescent="0.2"/>
    <row r="21596" s="31" customFormat="1" x14ac:dyDescent="0.2"/>
    <row r="21597" s="31" customFormat="1" x14ac:dyDescent="0.2"/>
    <row r="21598" s="31" customFormat="1" x14ac:dyDescent="0.2"/>
    <row r="21599" s="31" customFormat="1" x14ac:dyDescent="0.2"/>
    <row r="21600" s="31" customFormat="1" x14ac:dyDescent="0.2"/>
    <row r="21601" s="31" customFormat="1" x14ac:dyDescent="0.2"/>
    <row r="21602" s="31" customFormat="1" x14ac:dyDescent="0.2"/>
    <row r="21603" s="31" customFormat="1" x14ac:dyDescent="0.2"/>
    <row r="21604" s="31" customFormat="1" x14ac:dyDescent="0.2"/>
    <row r="21605" s="31" customFormat="1" x14ac:dyDescent="0.2"/>
    <row r="21606" s="31" customFormat="1" x14ac:dyDescent="0.2"/>
    <row r="21607" s="31" customFormat="1" x14ac:dyDescent="0.2"/>
    <row r="21608" s="31" customFormat="1" x14ac:dyDescent="0.2"/>
    <row r="21609" s="31" customFormat="1" x14ac:dyDescent="0.2"/>
    <row r="21610" s="31" customFormat="1" x14ac:dyDescent="0.2"/>
    <row r="21611" s="31" customFormat="1" x14ac:dyDescent="0.2"/>
    <row r="21612" s="31" customFormat="1" x14ac:dyDescent="0.2"/>
    <row r="21613" s="31" customFormat="1" x14ac:dyDescent="0.2"/>
    <row r="21614" s="31" customFormat="1" x14ac:dyDescent="0.2"/>
    <row r="21615" s="31" customFormat="1" x14ac:dyDescent="0.2"/>
    <row r="21616" s="31" customFormat="1" x14ac:dyDescent="0.2"/>
    <row r="21617" s="31" customFormat="1" x14ac:dyDescent="0.2"/>
    <row r="21618" s="31" customFormat="1" x14ac:dyDescent="0.2"/>
    <row r="21619" s="31" customFormat="1" x14ac:dyDescent="0.2"/>
    <row r="21620" s="31" customFormat="1" x14ac:dyDescent="0.2"/>
    <row r="21621" s="31" customFormat="1" x14ac:dyDescent="0.2"/>
    <row r="21622" s="31" customFormat="1" x14ac:dyDescent="0.2"/>
    <row r="21623" s="31" customFormat="1" x14ac:dyDescent="0.2"/>
    <row r="21624" s="31" customFormat="1" x14ac:dyDescent="0.2"/>
    <row r="21625" s="31" customFormat="1" x14ac:dyDescent="0.2"/>
    <row r="21626" s="31" customFormat="1" x14ac:dyDescent="0.2"/>
    <row r="21627" s="31" customFormat="1" x14ac:dyDescent="0.2"/>
    <row r="21628" s="31" customFormat="1" x14ac:dyDescent="0.2"/>
    <row r="21629" s="31" customFormat="1" x14ac:dyDescent="0.2"/>
    <row r="21630" s="31" customFormat="1" x14ac:dyDescent="0.2"/>
    <row r="21631" s="31" customFormat="1" x14ac:dyDescent="0.2"/>
    <row r="21632" s="31" customFormat="1" x14ac:dyDescent="0.2"/>
    <row r="21633" s="31" customFormat="1" x14ac:dyDescent="0.2"/>
    <row r="21634" s="31" customFormat="1" x14ac:dyDescent="0.2"/>
    <row r="21635" s="31" customFormat="1" x14ac:dyDescent="0.2"/>
    <row r="21636" s="31" customFormat="1" x14ac:dyDescent="0.2"/>
    <row r="21637" s="31" customFormat="1" x14ac:dyDescent="0.2"/>
    <row r="21638" s="31" customFormat="1" x14ac:dyDescent="0.2"/>
    <row r="21639" s="31" customFormat="1" x14ac:dyDescent="0.2"/>
    <row r="21640" s="31" customFormat="1" x14ac:dyDescent="0.2"/>
    <row r="21641" s="31" customFormat="1" x14ac:dyDescent="0.2"/>
    <row r="21642" s="31" customFormat="1" x14ac:dyDescent="0.2"/>
    <row r="21643" s="31" customFormat="1" x14ac:dyDescent="0.2"/>
    <row r="21644" s="31" customFormat="1" x14ac:dyDescent="0.2"/>
    <row r="21645" s="31" customFormat="1" x14ac:dyDescent="0.2"/>
    <row r="21646" s="31" customFormat="1" x14ac:dyDescent="0.2"/>
    <row r="21647" s="31" customFormat="1" x14ac:dyDescent="0.2"/>
    <row r="21648" s="31" customFormat="1" x14ac:dyDescent="0.2"/>
    <row r="21649" s="31" customFormat="1" x14ac:dyDescent="0.2"/>
    <row r="21650" s="31" customFormat="1" x14ac:dyDescent="0.2"/>
    <row r="21651" s="31" customFormat="1" x14ac:dyDescent="0.2"/>
    <row r="21652" s="31" customFormat="1" x14ac:dyDescent="0.2"/>
    <row r="21653" s="31" customFormat="1" x14ac:dyDescent="0.2"/>
    <row r="21654" s="31" customFormat="1" x14ac:dyDescent="0.2"/>
    <row r="21655" s="31" customFormat="1" x14ac:dyDescent="0.2"/>
    <row r="21656" s="31" customFormat="1" x14ac:dyDescent="0.2"/>
    <row r="21657" s="31" customFormat="1" x14ac:dyDescent="0.2"/>
    <row r="21658" s="31" customFormat="1" x14ac:dyDescent="0.2"/>
    <row r="21659" s="31" customFormat="1" x14ac:dyDescent="0.2"/>
    <row r="21660" s="31" customFormat="1" x14ac:dyDescent="0.2"/>
    <row r="21661" s="31" customFormat="1" x14ac:dyDescent="0.2"/>
    <row r="21662" s="31" customFormat="1" x14ac:dyDescent="0.2"/>
    <row r="21663" s="31" customFormat="1" x14ac:dyDescent="0.2"/>
    <row r="21664" s="31" customFormat="1" x14ac:dyDescent="0.2"/>
    <row r="21665" s="31" customFormat="1" x14ac:dyDescent="0.2"/>
    <row r="21666" s="31" customFormat="1" x14ac:dyDescent="0.2"/>
    <row r="21667" s="31" customFormat="1" x14ac:dyDescent="0.2"/>
    <row r="21668" s="31" customFormat="1" x14ac:dyDescent="0.2"/>
    <row r="21669" s="31" customFormat="1" x14ac:dyDescent="0.2"/>
    <row r="21670" s="31" customFormat="1" x14ac:dyDescent="0.2"/>
    <row r="21671" s="31" customFormat="1" x14ac:dyDescent="0.2"/>
    <row r="21672" s="31" customFormat="1" x14ac:dyDescent="0.2"/>
    <row r="21673" s="31" customFormat="1" x14ac:dyDescent="0.2"/>
    <row r="21674" s="31" customFormat="1" x14ac:dyDescent="0.2"/>
    <row r="21675" s="31" customFormat="1" x14ac:dyDescent="0.2"/>
    <row r="21676" s="31" customFormat="1" x14ac:dyDescent="0.2"/>
    <row r="21677" s="31" customFormat="1" x14ac:dyDescent="0.2"/>
    <row r="21678" s="31" customFormat="1" x14ac:dyDescent="0.2"/>
    <row r="21679" s="31" customFormat="1" x14ac:dyDescent="0.2"/>
    <row r="21680" s="31" customFormat="1" x14ac:dyDescent="0.2"/>
    <row r="21681" s="31" customFormat="1" x14ac:dyDescent="0.2"/>
    <row r="21682" s="31" customFormat="1" x14ac:dyDescent="0.2"/>
    <row r="21683" s="31" customFormat="1" x14ac:dyDescent="0.2"/>
    <row r="21684" s="31" customFormat="1" x14ac:dyDescent="0.2"/>
    <row r="21685" s="31" customFormat="1" x14ac:dyDescent="0.2"/>
    <row r="21686" s="31" customFormat="1" x14ac:dyDescent="0.2"/>
    <row r="21687" s="31" customFormat="1" x14ac:dyDescent="0.2"/>
    <row r="21688" s="31" customFormat="1" x14ac:dyDescent="0.2"/>
    <row r="21689" s="31" customFormat="1" x14ac:dyDescent="0.2"/>
    <row r="21690" s="31" customFormat="1" x14ac:dyDescent="0.2"/>
    <row r="21691" s="31" customFormat="1" x14ac:dyDescent="0.2"/>
    <row r="21692" s="31" customFormat="1" x14ac:dyDescent="0.2"/>
    <row r="21693" s="31" customFormat="1" x14ac:dyDescent="0.2"/>
    <row r="21694" s="31" customFormat="1" x14ac:dyDescent="0.2"/>
    <row r="21695" s="31" customFormat="1" x14ac:dyDescent="0.2"/>
    <row r="21696" s="31" customFormat="1" x14ac:dyDescent="0.2"/>
    <row r="21697" s="31" customFormat="1" x14ac:dyDescent="0.2"/>
    <row r="21698" s="31" customFormat="1" x14ac:dyDescent="0.2"/>
    <row r="21699" s="31" customFormat="1" x14ac:dyDescent="0.2"/>
    <row r="21700" s="31" customFormat="1" x14ac:dyDescent="0.2"/>
    <row r="21701" s="31" customFormat="1" x14ac:dyDescent="0.2"/>
    <row r="21702" s="31" customFormat="1" x14ac:dyDescent="0.2"/>
    <row r="21703" s="31" customFormat="1" x14ac:dyDescent="0.2"/>
    <row r="21704" s="31" customFormat="1" x14ac:dyDescent="0.2"/>
    <row r="21705" s="31" customFormat="1" x14ac:dyDescent="0.2"/>
    <row r="21706" s="31" customFormat="1" x14ac:dyDescent="0.2"/>
    <row r="21707" s="31" customFormat="1" x14ac:dyDescent="0.2"/>
    <row r="21708" s="31" customFormat="1" x14ac:dyDescent="0.2"/>
    <row r="21709" s="31" customFormat="1" x14ac:dyDescent="0.2"/>
    <row r="21710" s="31" customFormat="1" x14ac:dyDescent="0.2"/>
    <row r="21711" s="31" customFormat="1" x14ac:dyDescent="0.2"/>
    <row r="21712" s="31" customFormat="1" x14ac:dyDescent="0.2"/>
    <row r="21713" s="31" customFormat="1" x14ac:dyDescent="0.2"/>
    <row r="21714" s="31" customFormat="1" x14ac:dyDescent="0.2"/>
    <row r="21715" s="31" customFormat="1" x14ac:dyDescent="0.2"/>
    <row r="21716" s="31" customFormat="1" x14ac:dyDescent="0.2"/>
    <row r="21717" s="31" customFormat="1" x14ac:dyDescent="0.2"/>
    <row r="21718" s="31" customFormat="1" x14ac:dyDescent="0.2"/>
    <row r="21719" s="31" customFormat="1" x14ac:dyDescent="0.2"/>
    <row r="21720" s="31" customFormat="1" x14ac:dyDescent="0.2"/>
    <row r="21721" s="31" customFormat="1" x14ac:dyDescent="0.2"/>
    <row r="21722" s="31" customFormat="1" x14ac:dyDescent="0.2"/>
    <row r="21723" s="31" customFormat="1" x14ac:dyDescent="0.2"/>
    <row r="21724" s="31" customFormat="1" x14ac:dyDescent="0.2"/>
    <row r="21725" s="31" customFormat="1" x14ac:dyDescent="0.2"/>
    <row r="21726" s="31" customFormat="1" x14ac:dyDescent="0.2"/>
    <row r="21727" s="31" customFormat="1" x14ac:dyDescent="0.2"/>
    <row r="21728" s="31" customFormat="1" x14ac:dyDescent="0.2"/>
    <row r="21729" s="31" customFormat="1" x14ac:dyDescent="0.2"/>
    <row r="21730" s="31" customFormat="1" x14ac:dyDescent="0.2"/>
    <row r="21731" s="31" customFormat="1" x14ac:dyDescent="0.2"/>
    <row r="21732" s="31" customFormat="1" x14ac:dyDescent="0.2"/>
    <row r="21733" s="31" customFormat="1" x14ac:dyDescent="0.2"/>
    <row r="21734" s="31" customFormat="1" x14ac:dyDescent="0.2"/>
    <row r="21735" s="31" customFormat="1" x14ac:dyDescent="0.2"/>
    <row r="21736" s="31" customFormat="1" x14ac:dyDescent="0.2"/>
    <row r="21737" s="31" customFormat="1" x14ac:dyDescent="0.2"/>
    <row r="21738" s="31" customFormat="1" x14ac:dyDescent="0.2"/>
    <row r="21739" s="31" customFormat="1" x14ac:dyDescent="0.2"/>
    <row r="21740" s="31" customFormat="1" x14ac:dyDescent="0.2"/>
    <row r="21741" s="31" customFormat="1" x14ac:dyDescent="0.2"/>
    <row r="21742" s="31" customFormat="1" x14ac:dyDescent="0.2"/>
    <row r="21743" s="31" customFormat="1" x14ac:dyDescent="0.2"/>
    <row r="21744" s="31" customFormat="1" x14ac:dyDescent="0.2"/>
    <row r="21745" s="31" customFormat="1" x14ac:dyDescent="0.2"/>
    <row r="21746" s="31" customFormat="1" x14ac:dyDescent="0.2"/>
    <row r="21747" s="31" customFormat="1" x14ac:dyDescent="0.2"/>
    <row r="21748" s="31" customFormat="1" x14ac:dyDescent="0.2"/>
    <row r="21749" s="31" customFormat="1" x14ac:dyDescent="0.2"/>
    <row r="21750" s="31" customFormat="1" x14ac:dyDescent="0.2"/>
    <row r="21751" s="31" customFormat="1" x14ac:dyDescent="0.2"/>
    <row r="21752" s="31" customFormat="1" x14ac:dyDescent="0.2"/>
    <row r="21753" s="31" customFormat="1" x14ac:dyDescent="0.2"/>
    <row r="21754" s="31" customFormat="1" x14ac:dyDescent="0.2"/>
    <row r="21755" s="31" customFormat="1" x14ac:dyDescent="0.2"/>
    <row r="21756" s="31" customFormat="1" x14ac:dyDescent="0.2"/>
    <row r="21757" s="31" customFormat="1" x14ac:dyDescent="0.2"/>
    <row r="21758" s="31" customFormat="1" x14ac:dyDescent="0.2"/>
    <row r="21759" s="31" customFormat="1" x14ac:dyDescent="0.2"/>
    <row r="21760" s="31" customFormat="1" x14ac:dyDescent="0.2"/>
    <row r="21761" s="31" customFormat="1" x14ac:dyDescent="0.2"/>
    <row r="21762" s="31" customFormat="1" x14ac:dyDescent="0.2"/>
    <row r="21763" s="31" customFormat="1" x14ac:dyDescent="0.2"/>
    <row r="21764" s="31" customFormat="1" x14ac:dyDescent="0.2"/>
    <row r="21765" s="31" customFormat="1" x14ac:dyDescent="0.2"/>
    <row r="21766" s="31" customFormat="1" x14ac:dyDescent="0.2"/>
    <row r="21767" s="31" customFormat="1" x14ac:dyDescent="0.2"/>
    <row r="21768" s="31" customFormat="1" x14ac:dyDescent="0.2"/>
    <row r="21769" s="31" customFormat="1" x14ac:dyDescent="0.2"/>
    <row r="21770" s="31" customFormat="1" x14ac:dyDescent="0.2"/>
    <row r="21771" s="31" customFormat="1" x14ac:dyDescent="0.2"/>
    <row r="21772" s="31" customFormat="1" x14ac:dyDescent="0.2"/>
    <row r="21773" s="31" customFormat="1" x14ac:dyDescent="0.2"/>
    <row r="21774" s="31" customFormat="1" x14ac:dyDescent="0.2"/>
    <row r="21775" s="31" customFormat="1" x14ac:dyDescent="0.2"/>
    <row r="21776" s="31" customFormat="1" x14ac:dyDescent="0.2"/>
    <row r="21777" s="31" customFormat="1" x14ac:dyDescent="0.2"/>
    <row r="21778" s="31" customFormat="1" x14ac:dyDescent="0.2"/>
    <row r="21779" s="31" customFormat="1" x14ac:dyDescent="0.2"/>
    <row r="21780" s="31" customFormat="1" x14ac:dyDescent="0.2"/>
    <row r="21781" s="31" customFormat="1" x14ac:dyDescent="0.2"/>
    <row r="21782" s="31" customFormat="1" x14ac:dyDescent="0.2"/>
    <row r="21783" s="31" customFormat="1" x14ac:dyDescent="0.2"/>
    <row r="21784" s="31" customFormat="1" x14ac:dyDescent="0.2"/>
    <row r="21785" s="31" customFormat="1" x14ac:dyDescent="0.2"/>
    <row r="21786" s="31" customFormat="1" x14ac:dyDescent="0.2"/>
    <row r="21787" s="31" customFormat="1" x14ac:dyDescent="0.2"/>
    <row r="21788" s="31" customFormat="1" x14ac:dyDescent="0.2"/>
    <row r="21789" s="31" customFormat="1" x14ac:dyDescent="0.2"/>
    <row r="21790" s="31" customFormat="1" x14ac:dyDescent="0.2"/>
    <row r="21791" s="31" customFormat="1" x14ac:dyDescent="0.2"/>
    <row r="21792" s="31" customFormat="1" x14ac:dyDescent="0.2"/>
    <row r="21793" s="31" customFormat="1" x14ac:dyDescent="0.2"/>
    <row r="21794" s="31" customFormat="1" x14ac:dyDescent="0.2"/>
    <row r="21795" s="31" customFormat="1" x14ac:dyDescent="0.2"/>
    <row r="21796" s="31" customFormat="1" x14ac:dyDescent="0.2"/>
    <row r="21797" s="31" customFormat="1" x14ac:dyDescent="0.2"/>
    <row r="21798" s="31" customFormat="1" x14ac:dyDescent="0.2"/>
    <row r="21799" s="31" customFormat="1" x14ac:dyDescent="0.2"/>
    <row r="21800" s="31" customFormat="1" x14ac:dyDescent="0.2"/>
    <row r="21801" s="31" customFormat="1" x14ac:dyDescent="0.2"/>
    <row r="21802" s="31" customFormat="1" x14ac:dyDescent="0.2"/>
    <row r="21803" s="31" customFormat="1" x14ac:dyDescent="0.2"/>
    <row r="21804" s="31" customFormat="1" x14ac:dyDescent="0.2"/>
    <row r="21805" s="31" customFormat="1" x14ac:dyDescent="0.2"/>
    <row r="21806" s="31" customFormat="1" x14ac:dyDescent="0.2"/>
    <row r="21807" s="31" customFormat="1" x14ac:dyDescent="0.2"/>
    <row r="21808" s="31" customFormat="1" x14ac:dyDescent="0.2"/>
    <row r="21809" s="31" customFormat="1" x14ac:dyDescent="0.2"/>
    <row r="21810" s="31" customFormat="1" x14ac:dyDescent="0.2"/>
    <row r="21811" s="31" customFormat="1" x14ac:dyDescent="0.2"/>
    <row r="21812" s="31" customFormat="1" x14ac:dyDescent="0.2"/>
    <row r="21813" s="31" customFormat="1" x14ac:dyDescent="0.2"/>
    <row r="21814" s="31" customFormat="1" x14ac:dyDescent="0.2"/>
    <row r="21815" s="31" customFormat="1" x14ac:dyDescent="0.2"/>
    <row r="21816" s="31" customFormat="1" x14ac:dyDescent="0.2"/>
    <row r="21817" s="31" customFormat="1" x14ac:dyDescent="0.2"/>
    <row r="21818" s="31" customFormat="1" x14ac:dyDescent="0.2"/>
    <row r="21819" s="31" customFormat="1" x14ac:dyDescent="0.2"/>
    <row r="21820" s="31" customFormat="1" x14ac:dyDescent="0.2"/>
    <row r="21821" s="31" customFormat="1" x14ac:dyDescent="0.2"/>
    <row r="21822" s="31" customFormat="1" x14ac:dyDescent="0.2"/>
    <row r="21823" s="31" customFormat="1" x14ac:dyDescent="0.2"/>
    <row r="21824" s="31" customFormat="1" x14ac:dyDescent="0.2"/>
    <row r="21825" s="31" customFormat="1" x14ac:dyDescent="0.2"/>
    <row r="21826" s="31" customFormat="1" x14ac:dyDescent="0.2"/>
    <row r="21827" s="31" customFormat="1" x14ac:dyDescent="0.2"/>
    <row r="21828" s="31" customFormat="1" x14ac:dyDescent="0.2"/>
    <row r="21829" s="31" customFormat="1" x14ac:dyDescent="0.2"/>
    <row r="21830" s="31" customFormat="1" x14ac:dyDescent="0.2"/>
    <row r="21831" s="31" customFormat="1" x14ac:dyDescent="0.2"/>
    <row r="21832" s="31" customFormat="1" x14ac:dyDescent="0.2"/>
    <row r="21833" s="31" customFormat="1" x14ac:dyDescent="0.2"/>
    <row r="21834" s="31" customFormat="1" x14ac:dyDescent="0.2"/>
    <row r="21835" s="31" customFormat="1" x14ac:dyDescent="0.2"/>
    <row r="21836" s="31" customFormat="1" x14ac:dyDescent="0.2"/>
    <row r="21837" s="31" customFormat="1" x14ac:dyDescent="0.2"/>
    <row r="21838" s="31" customFormat="1" x14ac:dyDescent="0.2"/>
    <row r="21839" s="31" customFormat="1" x14ac:dyDescent="0.2"/>
    <row r="21840" s="31" customFormat="1" x14ac:dyDescent="0.2"/>
    <row r="21841" s="31" customFormat="1" x14ac:dyDescent="0.2"/>
    <row r="21842" s="31" customFormat="1" x14ac:dyDescent="0.2"/>
    <row r="21843" s="31" customFormat="1" x14ac:dyDescent="0.2"/>
    <row r="21844" s="31" customFormat="1" x14ac:dyDescent="0.2"/>
    <row r="21845" s="31" customFormat="1" x14ac:dyDescent="0.2"/>
    <row r="21846" s="31" customFormat="1" x14ac:dyDescent="0.2"/>
    <row r="21847" s="31" customFormat="1" x14ac:dyDescent="0.2"/>
    <row r="21848" s="31" customFormat="1" x14ac:dyDescent="0.2"/>
    <row r="21849" s="31" customFormat="1" x14ac:dyDescent="0.2"/>
    <row r="21850" s="31" customFormat="1" x14ac:dyDescent="0.2"/>
    <row r="21851" s="31" customFormat="1" x14ac:dyDescent="0.2"/>
    <row r="21852" s="31" customFormat="1" x14ac:dyDescent="0.2"/>
    <row r="21853" s="31" customFormat="1" x14ac:dyDescent="0.2"/>
    <row r="21854" s="31" customFormat="1" x14ac:dyDescent="0.2"/>
    <row r="21855" s="31" customFormat="1" x14ac:dyDescent="0.2"/>
    <row r="21856" s="31" customFormat="1" x14ac:dyDescent="0.2"/>
    <row r="21857" s="31" customFormat="1" x14ac:dyDescent="0.2"/>
    <row r="21858" s="31" customFormat="1" x14ac:dyDescent="0.2"/>
    <row r="21859" s="31" customFormat="1" x14ac:dyDescent="0.2"/>
    <row r="21860" s="31" customFormat="1" x14ac:dyDescent="0.2"/>
    <row r="21861" s="31" customFormat="1" x14ac:dyDescent="0.2"/>
    <row r="21862" s="31" customFormat="1" x14ac:dyDescent="0.2"/>
    <row r="21863" s="31" customFormat="1" x14ac:dyDescent="0.2"/>
    <row r="21864" s="31" customFormat="1" x14ac:dyDescent="0.2"/>
    <row r="21865" s="31" customFormat="1" x14ac:dyDescent="0.2"/>
    <row r="21866" s="31" customFormat="1" x14ac:dyDescent="0.2"/>
    <row r="21867" s="31" customFormat="1" x14ac:dyDescent="0.2"/>
    <row r="21868" s="31" customFormat="1" x14ac:dyDescent="0.2"/>
    <row r="21869" s="31" customFormat="1" x14ac:dyDescent="0.2"/>
    <row r="21870" s="31" customFormat="1" x14ac:dyDescent="0.2"/>
    <row r="21871" s="31" customFormat="1" x14ac:dyDescent="0.2"/>
    <row r="21872" s="31" customFormat="1" x14ac:dyDescent="0.2"/>
    <row r="21873" s="31" customFormat="1" x14ac:dyDescent="0.2"/>
    <row r="21874" s="31" customFormat="1" x14ac:dyDescent="0.2"/>
    <row r="21875" s="31" customFormat="1" x14ac:dyDescent="0.2"/>
    <row r="21876" s="31" customFormat="1" x14ac:dyDescent="0.2"/>
    <row r="21877" s="31" customFormat="1" x14ac:dyDescent="0.2"/>
    <row r="21878" s="31" customFormat="1" x14ac:dyDescent="0.2"/>
    <row r="21879" s="31" customFormat="1" x14ac:dyDescent="0.2"/>
    <row r="21880" s="31" customFormat="1" x14ac:dyDescent="0.2"/>
    <row r="21881" s="31" customFormat="1" x14ac:dyDescent="0.2"/>
    <row r="21882" s="31" customFormat="1" x14ac:dyDescent="0.2"/>
    <row r="21883" s="31" customFormat="1" x14ac:dyDescent="0.2"/>
    <row r="21884" s="31" customFormat="1" x14ac:dyDescent="0.2"/>
    <row r="21885" s="31" customFormat="1" x14ac:dyDescent="0.2"/>
    <row r="21886" s="31" customFormat="1" x14ac:dyDescent="0.2"/>
    <row r="21887" s="31" customFormat="1" x14ac:dyDescent="0.2"/>
    <row r="21888" s="31" customFormat="1" x14ac:dyDescent="0.2"/>
    <row r="21889" s="31" customFormat="1" x14ac:dyDescent="0.2"/>
    <row r="21890" s="31" customFormat="1" x14ac:dyDescent="0.2"/>
    <row r="21891" s="31" customFormat="1" x14ac:dyDescent="0.2"/>
    <row r="21892" s="31" customFormat="1" x14ac:dyDescent="0.2"/>
    <row r="21893" s="31" customFormat="1" x14ac:dyDescent="0.2"/>
    <row r="21894" s="31" customFormat="1" x14ac:dyDescent="0.2"/>
    <row r="21895" s="31" customFormat="1" x14ac:dyDescent="0.2"/>
    <row r="21896" s="31" customFormat="1" x14ac:dyDescent="0.2"/>
    <row r="21897" s="31" customFormat="1" x14ac:dyDescent="0.2"/>
    <row r="21898" s="31" customFormat="1" x14ac:dyDescent="0.2"/>
    <row r="21899" s="31" customFormat="1" x14ac:dyDescent="0.2"/>
    <row r="21900" s="31" customFormat="1" x14ac:dyDescent="0.2"/>
    <row r="21901" s="31" customFormat="1" x14ac:dyDescent="0.2"/>
    <row r="21902" s="31" customFormat="1" x14ac:dyDescent="0.2"/>
    <row r="21903" s="31" customFormat="1" x14ac:dyDescent="0.2"/>
    <row r="21904" s="31" customFormat="1" x14ac:dyDescent="0.2"/>
    <row r="21905" s="31" customFormat="1" x14ac:dyDescent="0.2"/>
    <row r="21906" s="31" customFormat="1" x14ac:dyDescent="0.2"/>
    <row r="21907" s="31" customFormat="1" x14ac:dyDescent="0.2"/>
    <row r="21908" s="31" customFormat="1" x14ac:dyDescent="0.2"/>
    <row r="21909" s="31" customFormat="1" x14ac:dyDescent="0.2"/>
    <row r="21910" s="31" customFormat="1" x14ac:dyDescent="0.2"/>
    <row r="21911" s="31" customFormat="1" x14ac:dyDescent="0.2"/>
    <row r="21912" s="31" customFormat="1" x14ac:dyDescent="0.2"/>
    <row r="21913" s="31" customFormat="1" x14ac:dyDescent="0.2"/>
    <row r="21914" s="31" customFormat="1" x14ac:dyDescent="0.2"/>
    <row r="21915" s="31" customFormat="1" x14ac:dyDescent="0.2"/>
    <row r="21916" s="31" customFormat="1" x14ac:dyDescent="0.2"/>
    <row r="21917" s="31" customFormat="1" x14ac:dyDescent="0.2"/>
    <row r="21918" s="31" customFormat="1" x14ac:dyDescent="0.2"/>
    <row r="21919" s="31" customFormat="1" x14ac:dyDescent="0.2"/>
    <row r="21920" s="31" customFormat="1" x14ac:dyDescent="0.2"/>
    <row r="21921" s="31" customFormat="1" x14ac:dyDescent="0.2"/>
    <row r="21922" s="31" customFormat="1" x14ac:dyDescent="0.2"/>
    <row r="21923" s="31" customFormat="1" x14ac:dyDescent="0.2"/>
    <row r="21924" s="31" customFormat="1" x14ac:dyDescent="0.2"/>
    <row r="21925" s="31" customFormat="1" x14ac:dyDescent="0.2"/>
    <row r="21926" s="31" customFormat="1" x14ac:dyDescent="0.2"/>
    <row r="21927" s="31" customFormat="1" x14ac:dyDescent="0.2"/>
    <row r="21928" s="31" customFormat="1" x14ac:dyDescent="0.2"/>
    <row r="21929" s="31" customFormat="1" x14ac:dyDescent="0.2"/>
    <row r="21930" s="31" customFormat="1" x14ac:dyDescent="0.2"/>
    <row r="21931" s="31" customFormat="1" x14ac:dyDescent="0.2"/>
    <row r="21932" s="31" customFormat="1" x14ac:dyDescent="0.2"/>
    <row r="21933" s="31" customFormat="1" x14ac:dyDescent="0.2"/>
    <row r="21934" s="31" customFormat="1" x14ac:dyDescent="0.2"/>
    <row r="21935" s="31" customFormat="1" x14ac:dyDescent="0.2"/>
    <row r="21936" s="31" customFormat="1" x14ac:dyDescent="0.2"/>
    <row r="21937" s="31" customFormat="1" x14ac:dyDescent="0.2"/>
    <row r="21938" s="31" customFormat="1" x14ac:dyDescent="0.2"/>
    <row r="21939" s="31" customFormat="1" x14ac:dyDescent="0.2"/>
    <row r="21940" s="31" customFormat="1" x14ac:dyDescent="0.2"/>
    <row r="21941" s="31" customFormat="1" x14ac:dyDescent="0.2"/>
    <row r="21942" s="31" customFormat="1" x14ac:dyDescent="0.2"/>
    <row r="21943" s="31" customFormat="1" x14ac:dyDescent="0.2"/>
    <row r="21944" s="31" customFormat="1" x14ac:dyDescent="0.2"/>
    <row r="21945" s="31" customFormat="1" x14ac:dyDescent="0.2"/>
    <row r="21946" s="31" customFormat="1" x14ac:dyDescent="0.2"/>
    <row r="21947" s="31" customFormat="1" x14ac:dyDescent="0.2"/>
    <row r="21948" s="31" customFormat="1" x14ac:dyDescent="0.2"/>
    <row r="21949" s="31" customFormat="1" x14ac:dyDescent="0.2"/>
    <row r="21950" s="31" customFormat="1" x14ac:dyDescent="0.2"/>
    <row r="21951" s="31" customFormat="1" x14ac:dyDescent="0.2"/>
    <row r="21952" s="31" customFormat="1" x14ac:dyDescent="0.2"/>
    <row r="21953" s="31" customFormat="1" x14ac:dyDescent="0.2"/>
    <row r="21954" s="31" customFormat="1" x14ac:dyDescent="0.2"/>
    <row r="21955" s="31" customFormat="1" x14ac:dyDescent="0.2"/>
    <row r="21956" s="31" customFormat="1" x14ac:dyDescent="0.2"/>
    <row r="21957" s="31" customFormat="1" x14ac:dyDescent="0.2"/>
    <row r="21958" s="31" customFormat="1" x14ac:dyDescent="0.2"/>
    <row r="21959" s="31" customFormat="1" x14ac:dyDescent="0.2"/>
    <row r="21960" s="31" customFormat="1" x14ac:dyDescent="0.2"/>
    <row r="21961" s="31" customFormat="1" x14ac:dyDescent="0.2"/>
    <row r="21962" s="31" customFormat="1" x14ac:dyDescent="0.2"/>
    <row r="21963" s="31" customFormat="1" x14ac:dyDescent="0.2"/>
    <row r="21964" s="31" customFormat="1" x14ac:dyDescent="0.2"/>
    <row r="21965" s="31" customFormat="1" x14ac:dyDescent="0.2"/>
    <row r="21966" s="31" customFormat="1" x14ac:dyDescent="0.2"/>
    <row r="21967" s="31" customFormat="1" x14ac:dyDescent="0.2"/>
    <row r="21968" s="31" customFormat="1" x14ac:dyDescent="0.2"/>
    <row r="21969" s="31" customFormat="1" x14ac:dyDescent="0.2"/>
    <row r="21970" s="31" customFormat="1" x14ac:dyDescent="0.2"/>
    <row r="21971" s="31" customFormat="1" x14ac:dyDescent="0.2"/>
    <row r="21972" s="31" customFormat="1" x14ac:dyDescent="0.2"/>
    <row r="21973" s="31" customFormat="1" x14ac:dyDescent="0.2"/>
    <row r="21974" s="31" customFormat="1" x14ac:dyDescent="0.2"/>
    <row r="21975" s="31" customFormat="1" x14ac:dyDescent="0.2"/>
    <row r="21976" s="31" customFormat="1" x14ac:dyDescent="0.2"/>
    <row r="21977" s="31" customFormat="1" x14ac:dyDescent="0.2"/>
    <row r="21978" s="31" customFormat="1" x14ac:dyDescent="0.2"/>
    <row r="21979" s="31" customFormat="1" x14ac:dyDescent="0.2"/>
    <row r="21980" s="31" customFormat="1" x14ac:dyDescent="0.2"/>
    <row r="21981" s="31" customFormat="1" x14ac:dyDescent="0.2"/>
    <row r="21982" s="31" customFormat="1" x14ac:dyDescent="0.2"/>
    <row r="21983" s="31" customFormat="1" x14ac:dyDescent="0.2"/>
    <row r="21984" s="31" customFormat="1" x14ac:dyDescent="0.2"/>
    <row r="21985" s="31" customFormat="1" x14ac:dyDescent="0.2"/>
    <row r="21986" s="31" customFormat="1" x14ac:dyDescent="0.2"/>
    <row r="21987" s="31" customFormat="1" x14ac:dyDescent="0.2"/>
    <row r="21988" s="31" customFormat="1" x14ac:dyDescent="0.2"/>
    <row r="21989" s="31" customFormat="1" x14ac:dyDescent="0.2"/>
    <row r="21990" s="31" customFormat="1" x14ac:dyDescent="0.2"/>
    <row r="21991" s="31" customFormat="1" x14ac:dyDescent="0.2"/>
    <row r="21992" s="31" customFormat="1" x14ac:dyDescent="0.2"/>
    <row r="21993" s="31" customFormat="1" x14ac:dyDescent="0.2"/>
    <row r="21994" s="31" customFormat="1" x14ac:dyDescent="0.2"/>
    <row r="21995" s="31" customFormat="1" x14ac:dyDescent="0.2"/>
    <row r="21996" s="31" customFormat="1" x14ac:dyDescent="0.2"/>
    <row r="21997" s="31" customFormat="1" x14ac:dyDescent="0.2"/>
    <row r="21998" s="31" customFormat="1" x14ac:dyDescent="0.2"/>
    <row r="21999" s="31" customFormat="1" x14ac:dyDescent="0.2"/>
    <row r="22000" s="31" customFormat="1" x14ac:dyDescent="0.2"/>
    <row r="22001" s="31" customFormat="1" x14ac:dyDescent="0.2"/>
    <row r="22002" s="31" customFormat="1" x14ac:dyDescent="0.2"/>
    <row r="22003" s="31" customFormat="1" x14ac:dyDescent="0.2"/>
    <row r="22004" s="31" customFormat="1" x14ac:dyDescent="0.2"/>
    <row r="22005" s="31" customFormat="1" x14ac:dyDescent="0.2"/>
    <row r="22006" s="31" customFormat="1" x14ac:dyDescent="0.2"/>
    <row r="22007" s="31" customFormat="1" x14ac:dyDescent="0.2"/>
    <row r="22008" s="31" customFormat="1" x14ac:dyDescent="0.2"/>
    <row r="22009" s="31" customFormat="1" x14ac:dyDescent="0.2"/>
    <row r="22010" s="31" customFormat="1" x14ac:dyDescent="0.2"/>
    <row r="22011" s="31" customFormat="1" x14ac:dyDescent="0.2"/>
    <row r="22012" s="31" customFormat="1" x14ac:dyDescent="0.2"/>
    <row r="22013" s="31" customFormat="1" x14ac:dyDescent="0.2"/>
    <row r="22014" s="31" customFormat="1" x14ac:dyDescent="0.2"/>
    <row r="22015" s="31" customFormat="1" x14ac:dyDescent="0.2"/>
    <row r="22016" s="31" customFormat="1" x14ac:dyDescent="0.2"/>
    <row r="22017" s="31" customFormat="1" x14ac:dyDescent="0.2"/>
    <row r="22018" s="31" customFormat="1" x14ac:dyDescent="0.2"/>
    <row r="22019" s="31" customFormat="1" x14ac:dyDescent="0.2"/>
    <row r="22020" s="31" customFormat="1" x14ac:dyDescent="0.2"/>
    <row r="22021" s="31" customFormat="1" x14ac:dyDescent="0.2"/>
    <row r="22022" s="31" customFormat="1" x14ac:dyDescent="0.2"/>
    <row r="22023" s="31" customFormat="1" x14ac:dyDescent="0.2"/>
    <row r="22024" s="31" customFormat="1" x14ac:dyDescent="0.2"/>
    <row r="22025" s="31" customFormat="1" x14ac:dyDescent="0.2"/>
    <row r="22026" s="31" customFormat="1" x14ac:dyDescent="0.2"/>
    <row r="22027" s="31" customFormat="1" x14ac:dyDescent="0.2"/>
    <row r="22028" s="31" customFormat="1" x14ac:dyDescent="0.2"/>
    <row r="22029" s="31" customFormat="1" x14ac:dyDescent="0.2"/>
    <row r="22030" s="31" customFormat="1" x14ac:dyDescent="0.2"/>
    <row r="22031" s="31" customFormat="1" x14ac:dyDescent="0.2"/>
    <row r="22032" s="31" customFormat="1" x14ac:dyDescent="0.2"/>
    <row r="22033" s="31" customFormat="1" x14ac:dyDescent="0.2"/>
    <row r="22034" s="31" customFormat="1" x14ac:dyDescent="0.2"/>
    <row r="22035" s="31" customFormat="1" x14ac:dyDescent="0.2"/>
    <row r="22036" s="31" customFormat="1" x14ac:dyDescent="0.2"/>
    <row r="22037" s="31" customFormat="1" x14ac:dyDescent="0.2"/>
    <row r="22038" s="31" customFormat="1" x14ac:dyDescent="0.2"/>
    <row r="22039" s="31" customFormat="1" x14ac:dyDescent="0.2"/>
    <row r="22040" s="31" customFormat="1" x14ac:dyDescent="0.2"/>
    <row r="22041" s="31" customFormat="1" x14ac:dyDescent="0.2"/>
    <row r="22042" s="31" customFormat="1" x14ac:dyDescent="0.2"/>
    <row r="22043" s="31" customFormat="1" x14ac:dyDescent="0.2"/>
    <row r="22044" s="31" customFormat="1" x14ac:dyDescent="0.2"/>
    <row r="22045" s="31" customFormat="1" x14ac:dyDescent="0.2"/>
    <row r="22046" s="31" customFormat="1" x14ac:dyDescent="0.2"/>
    <row r="22047" s="31" customFormat="1" x14ac:dyDescent="0.2"/>
    <row r="22048" s="31" customFormat="1" x14ac:dyDescent="0.2"/>
    <row r="22049" s="31" customFormat="1" x14ac:dyDescent="0.2"/>
    <row r="22050" s="31" customFormat="1" x14ac:dyDescent="0.2"/>
    <row r="22051" s="31" customFormat="1" x14ac:dyDescent="0.2"/>
    <row r="22052" s="31" customFormat="1" x14ac:dyDescent="0.2"/>
    <row r="22053" s="31" customFormat="1" x14ac:dyDescent="0.2"/>
    <row r="22054" s="31" customFormat="1" x14ac:dyDescent="0.2"/>
    <row r="22055" s="31" customFormat="1" x14ac:dyDescent="0.2"/>
    <row r="22056" s="31" customFormat="1" x14ac:dyDescent="0.2"/>
    <row r="22057" s="31" customFormat="1" x14ac:dyDescent="0.2"/>
    <row r="22058" s="31" customFormat="1" x14ac:dyDescent="0.2"/>
    <row r="22059" s="31" customFormat="1" x14ac:dyDescent="0.2"/>
    <row r="22060" s="31" customFormat="1" x14ac:dyDescent="0.2"/>
    <row r="22061" s="31" customFormat="1" x14ac:dyDescent="0.2"/>
    <row r="22062" s="31" customFormat="1" x14ac:dyDescent="0.2"/>
    <row r="22063" s="31" customFormat="1" x14ac:dyDescent="0.2"/>
    <row r="22064" s="31" customFormat="1" x14ac:dyDescent="0.2"/>
    <row r="22065" s="31" customFormat="1" x14ac:dyDescent="0.2"/>
    <row r="22066" s="31" customFormat="1" x14ac:dyDescent="0.2"/>
    <row r="22067" s="31" customFormat="1" x14ac:dyDescent="0.2"/>
    <row r="22068" s="31" customFormat="1" x14ac:dyDescent="0.2"/>
    <row r="22069" s="31" customFormat="1" x14ac:dyDescent="0.2"/>
    <row r="22070" s="31" customFormat="1" x14ac:dyDescent="0.2"/>
    <row r="22071" s="31" customFormat="1" x14ac:dyDescent="0.2"/>
    <row r="22072" s="31" customFormat="1" x14ac:dyDescent="0.2"/>
    <row r="22073" s="31" customFormat="1" x14ac:dyDescent="0.2"/>
    <row r="22074" s="31" customFormat="1" x14ac:dyDescent="0.2"/>
    <row r="22075" s="31" customFormat="1" x14ac:dyDescent="0.2"/>
    <row r="22076" s="31" customFormat="1" x14ac:dyDescent="0.2"/>
    <row r="22077" s="31" customFormat="1" x14ac:dyDescent="0.2"/>
    <row r="22078" s="31" customFormat="1" x14ac:dyDescent="0.2"/>
    <row r="22079" s="31" customFormat="1" x14ac:dyDescent="0.2"/>
    <row r="22080" s="31" customFormat="1" x14ac:dyDescent="0.2"/>
    <row r="22081" s="31" customFormat="1" x14ac:dyDescent="0.2"/>
    <row r="22082" s="31" customFormat="1" x14ac:dyDescent="0.2"/>
    <row r="22083" s="31" customFormat="1" x14ac:dyDescent="0.2"/>
    <row r="22084" s="31" customFormat="1" x14ac:dyDescent="0.2"/>
    <row r="22085" s="31" customFormat="1" x14ac:dyDescent="0.2"/>
    <row r="22086" s="31" customFormat="1" x14ac:dyDescent="0.2"/>
    <row r="22087" s="31" customFormat="1" x14ac:dyDescent="0.2"/>
    <row r="22088" s="31" customFormat="1" x14ac:dyDescent="0.2"/>
    <row r="22089" s="31" customFormat="1" x14ac:dyDescent="0.2"/>
    <row r="22090" s="31" customFormat="1" x14ac:dyDescent="0.2"/>
    <row r="22091" s="31" customFormat="1" x14ac:dyDescent="0.2"/>
    <row r="22092" s="31" customFormat="1" x14ac:dyDescent="0.2"/>
    <row r="22093" s="31" customFormat="1" x14ac:dyDescent="0.2"/>
    <row r="22094" s="31" customFormat="1" x14ac:dyDescent="0.2"/>
    <row r="22095" s="31" customFormat="1" x14ac:dyDescent="0.2"/>
    <row r="22096" s="31" customFormat="1" x14ac:dyDescent="0.2"/>
    <row r="22097" s="31" customFormat="1" x14ac:dyDescent="0.2"/>
    <row r="22098" s="31" customFormat="1" x14ac:dyDescent="0.2"/>
    <row r="22099" s="31" customFormat="1" x14ac:dyDescent="0.2"/>
    <row r="22100" s="31" customFormat="1" x14ac:dyDescent="0.2"/>
    <row r="22101" s="31" customFormat="1" x14ac:dyDescent="0.2"/>
    <row r="22102" s="31" customFormat="1" x14ac:dyDescent="0.2"/>
    <row r="22103" s="31" customFormat="1" x14ac:dyDescent="0.2"/>
    <row r="22104" s="31" customFormat="1" x14ac:dyDescent="0.2"/>
    <row r="22105" s="31" customFormat="1" x14ac:dyDescent="0.2"/>
    <row r="22106" s="31" customFormat="1" x14ac:dyDescent="0.2"/>
    <row r="22107" s="31" customFormat="1" x14ac:dyDescent="0.2"/>
    <row r="22108" s="31" customFormat="1" x14ac:dyDescent="0.2"/>
    <row r="22109" s="31" customFormat="1" x14ac:dyDescent="0.2"/>
    <row r="22110" s="31" customFormat="1" x14ac:dyDescent="0.2"/>
    <row r="22111" s="31" customFormat="1" x14ac:dyDescent="0.2"/>
    <row r="22112" s="31" customFormat="1" x14ac:dyDescent="0.2"/>
    <row r="22113" s="31" customFormat="1" x14ac:dyDescent="0.2"/>
    <row r="22114" s="31" customFormat="1" x14ac:dyDescent="0.2"/>
    <row r="22115" s="31" customFormat="1" x14ac:dyDescent="0.2"/>
    <row r="22116" s="31" customFormat="1" x14ac:dyDescent="0.2"/>
    <row r="22117" s="31" customFormat="1" x14ac:dyDescent="0.2"/>
    <row r="22118" s="31" customFormat="1" x14ac:dyDescent="0.2"/>
    <row r="22119" s="31" customFormat="1" x14ac:dyDescent="0.2"/>
    <row r="22120" s="31" customFormat="1" x14ac:dyDescent="0.2"/>
    <row r="22121" s="31" customFormat="1" x14ac:dyDescent="0.2"/>
    <row r="22122" s="31" customFormat="1" x14ac:dyDescent="0.2"/>
    <row r="22123" s="31" customFormat="1" x14ac:dyDescent="0.2"/>
    <row r="22124" s="31" customFormat="1" x14ac:dyDescent="0.2"/>
    <row r="22125" s="31" customFormat="1" x14ac:dyDescent="0.2"/>
    <row r="22126" s="31" customFormat="1" x14ac:dyDescent="0.2"/>
    <row r="22127" s="31" customFormat="1" x14ac:dyDescent="0.2"/>
    <row r="22128" s="31" customFormat="1" x14ac:dyDescent="0.2"/>
    <row r="22129" s="31" customFormat="1" x14ac:dyDescent="0.2"/>
    <row r="22130" s="31" customFormat="1" x14ac:dyDescent="0.2"/>
    <row r="22131" s="31" customFormat="1" x14ac:dyDescent="0.2"/>
    <row r="22132" s="31" customFormat="1" x14ac:dyDescent="0.2"/>
    <row r="22133" s="31" customFormat="1" x14ac:dyDescent="0.2"/>
    <row r="22134" s="31" customFormat="1" x14ac:dyDescent="0.2"/>
    <row r="22135" s="31" customFormat="1" x14ac:dyDescent="0.2"/>
    <row r="22136" s="31" customFormat="1" x14ac:dyDescent="0.2"/>
    <row r="22137" s="31" customFormat="1" x14ac:dyDescent="0.2"/>
    <row r="22138" s="31" customFormat="1" x14ac:dyDescent="0.2"/>
    <row r="22139" s="31" customFormat="1" x14ac:dyDescent="0.2"/>
    <row r="22140" s="31" customFormat="1" x14ac:dyDescent="0.2"/>
    <row r="22141" s="31" customFormat="1" x14ac:dyDescent="0.2"/>
    <row r="22142" s="31" customFormat="1" x14ac:dyDescent="0.2"/>
    <row r="22143" s="31" customFormat="1" x14ac:dyDescent="0.2"/>
    <row r="22144" s="31" customFormat="1" x14ac:dyDescent="0.2"/>
    <row r="22145" s="31" customFormat="1" x14ac:dyDescent="0.2"/>
    <row r="22146" s="31" customFormat="1" x14ac:dyDescent="0.2"/>
    <row r="22147" s="31" customFormat="1" x14ac:dyDescent="0.2"/>
    <row r="22148" s="31" customFormat="1" x14ac:dyDescent="0.2"/>
    <row r="22149" s="31" customFormat="1" x14ac:dyDescent="0.2"/>
    <row r="22150" s="31" customFormat="1" x14ac:dyDescent="0.2"/>
    <row r="22151" s="31" customFormat="1" x14ac:dyDescent="0.2"/>
    <row r="22152" s="31" customFormat="1" x14ac:dyDescent="0.2"/>
    <row r="22153" s="31" customFormat="1" x14ac:dyDescent="0.2"/>
    <row r="22154" s="31" customFormat="1" x14ac:dyDescent="0.2"/>
    <row r="22155" s="31" customFormat="1" x14ac:dyDescent="0.2"/>
    <row r="22156" s="31" customFormat="1" x14ac:dyDescent="0.2"/>
    <row r="22157" s="31" customFormat="1" x14ac:dyDescent="0.2"/>
    <row r="22158" s="31" customFormat="1" x14ac:dyDescent="0.2"/>
    <row r="22159" s="31" customFormat="1" x14ac:dyDescent="0.2"/>
    <row r="22160" s="31" customFormat="1" x14ac:dyDescent="0.2"/>
    <row r="22161" s="31" customFormat="1" x14ac:dyDescent="0.2"/>
    <row r="22162" s="31" customFormat="1" x14ac:dyDescent="0.2"/>
    <row r="22163" s="31" customFormat="1" x14ac:dyDescent="0.2"/>
    <row r="22164" s="31" customFormat="1" x14ac:dyDescent="0.2"/>
    <row r="22165" s="31" customFormat="1" x14ac:dyDescent="0.2"/>
    <row r="22166" s="31" customFormat="1" x14ac:dyDescent="0.2"/>
    <row r="22167" s="31" customFormat="1" x14ac:dyDescent="0.2"/>
    <row r="22168" s="31" customFormat="1" x14ac:dyDescent="0.2"/>
    <row r="22169" s="31" customFormat="1" x14ac:dyDescent="0.2"/>
    <row r="22170" s="31" customFormat="1" x14ac:dyDescent="0.2"/>
    <row r="22171" s="31" customFormat="1" x14ac:dyDescent="0.2"/>
    <row r="22172" s="31" customFormat="1" x14ac:dyDescent="0.2"/>
    <row r="22173" s="31" customFormat="1" x14ac:dyDescent="0.2"/>
    <row r="22174" s="31" customFormat="1" x14ac:dyDescent="0.2"/>
    <row r="22175" s="31" customFormat="1" x14ac:dyDescent="0.2"/>
    <row r="22176" s="31" customFormat="1" x14ac:dyDescent="0.2"/>
    <row r="22177" s="31" customFormat="1" x14ac:dyDescent="0.2"/>
    <row r="22178" s="31" customFormat="1" x14ac:dyDescent="0.2"/>
    <row r="22179" s="31" customFormat="1" x14ac:dyDescent="0.2"/>
    <row r="22180" s="31" customFormat="1" x14ac:dyDescent="0.2"/>
    <row r="22181" s="31" customFormat="1" x14ac:dyDescent="0.2"/>
    <row r="22182" s="31" customFormat="1" x14ac:dyDescent="0.2"/>
    <row r="22183" s="31" customFormat="1" x14ac:dyDescent="0.2"/>
    <row r="22184" s="31" customFormat="1" x14ac:dyDescent="0.2"/>
    <row r="22185" s="31" customFormat="1" x14ac:dyDescent="0.2"/>
    <row r="22186" s="31" customFormat="1" x14ac:dyDescent="0.2"/>
    <row r="22187" s="31" customFormat="1" x14ac:dyDescent="0.2"/>
    <row r="22188" s="31" customFormat="1" x14ac:dyDescent="0.2"/>
    <row r="22189" s="31" customFormat="1" x14ac:dyDescent="0.2"/>
    <row r="22190" s="31" customFormat="1" x14ac:dyDescent="0.2"/>
    <row r="22191" s="31" customFormat="1" x14ac:dyDescent="0.2"/>
    <row r="22192" s="31" customFormat="1" x14ac:dyDescent="0.2"/>
    <row r="22193" s="31" customFormat="1" x14ac:dyDescent="0.2"/>
    <row r="22194" s="31" customFormat="1" x14ac:dyDescent="0.2"/>
    <row r="22195" s="31" customFormat="1" x14ac:dyDescent="0.2"/>
    <row r="22196" s="31" customFormat="1" x14ac:dyDescent="0.2"/>
    <row r="22197" s="31" customFormat="1" x14ac:dyDescent="0.2"/>
    <row r="22198" s="31" customFormat="1" x14ac:dyDescent="0.2"/>
    <row r="22199" s="31" customFormat="1" x14ac:dyDescent="0.2"/>
    <row r="22200" s="31" customFormat="1" x14ac:dyDescent="0.2"/>
    <row r="22201" s="31" customFormat="1" x14ac:dyDescent="0.2"/>
    <row r="22202" s="31" customFormat="1" x14ac:dyDescent="0.2"/>
    <row r="22203" s="31" customFormat="1" x14ac:dyDescent="0.2"/>
    <row r="22204" s="31" customFormat="1" x14ac:dyDescent="0.2"/>
    <row r="22205" s="31" customFormat="1" x14ac:dyDescent="0.2"/>
    <row r="22206" s="31" customFormat="1" x14ac:dyDescent="0.2"/>
    <row r="22207" s="31" customFormat="1" x14ac:dyDescent="0.2"/>
    <row r="22208" s="31" customFormat="1" x14ac:dyDescent="0.2"/>
    <row r="22209" s="31" customFormat="1" x14ac:dyDescent="0.2"/>
    <row r="22210" s="31" customFormat="1" x14ac:dyDescent="0.2"/>
    <row r="22211" s="31" customFormat="1" x14ac:dyDescent="0.2"/>
    <row r="22212" s="31" customFormat="1" x14ac:dyDescent="0.2"/>
    <row r="22213" s="31" customFormat="1" x14ac:dyDescent="0.2"/>
    <row r="22214" s="31" customFormat="1" x14ac:dyDescent="0.2"/>
    <row r="22215" s="31" customFormat="1" x14ac:dyDescent="0.2"/>
    <row r="22216" s="31" customFormat="1" x14ac:dyDescent="0.2"/>
    <row r="22217" s="31" customFormat="1" x14ac:dyDescent="0.2"/>
    <row r="22218" s="31" customFormat="1" x14ac:dyDescent="0.2"/>
    <row r="22219" s="31" customFormat="1" x14ac:dyDescent="0.2"/>
    <row r="22220" s="31" customFormat="1" x14ac:dyDescent="0.2"/>
    <row r="22221" s="31" customFormat="1" x14ac:dyDescent="0.2"/>
    <row r="22222" s="31" customFormat="1" x14ac:dyDescent="0.2"/>
    <row r="22223" s="31" customFormat="1" x14ac:dyDescent="0.2"/>
    <row r="22224" s="31" customFormat="1" x14ac:dyDescent="0.2"/>
    <row r="22225" s="31" customFormat="1" x14ac:dyDescent="0.2"/>
    <row r="22226" s="31" customFormat="1" x14ac:dyDescent="0.2"/>
    <row r="22227" s="31" customFormat="1" x14ac:dyDescent="0.2"/>
    <row r="22228" s="31" customFormat="1" x14ac:dyDescent="0.2"/>
    <row r="22229" s="31" customFormat="1" x14ac:dyDescent="0.2"/>
    <row r="22230" s="31" customFormat="1" x14ac:dyDescent="0.2"/>
    <row r="22231" s="31" customFormat="1" x14ac:dyDescent="0.2"/>
    <row r="22232" s="31" customFormat="1" x14ac:dyDescent="0.2"/>
    <row r="22233" s="31" customFormat="1" x14ac:dyDescent="0.2"/>
    <row r="22234" s="31" customFormat="1" x14ac:dyDescent="0.2"/>
    <row r="22235" s="31" customFormat="1" x14ac:dyDescent="0.2"/>
    <row r="22236" s="31" customFormat="1" x14ac:dyDescent="0.2"/>
    <row r="22237" s="31" customFormat="1" x14ac:dyDescent="0.2"/>
    <row r="22238" s="31" customFormat="1" x14ac:dyDescent="0.2"/>
    <row r="22239" s="31" customFormat="1" x14ac:dyDescent="0.2"/>
    <row r="22240" s="31" customFormat="1" x14ac:dyDescent="0.2"/>
    <row r="22241" s="31" customFormat="1" x14ac:dyDescent="0.2"/>
    <row r="22242" s="31" customFormat="1" x14ac:dyDescent="0.2"/>
    <row r="22243" s="31" customFormat="1" x14ac:dyDescent="0.2"/>
    <row r="22244" s="31" customFormat="1" x14ac:dyDescent="0.2"/>
    <row r="22245" s="31" customFormat="1" x14ac:dyDescent="0.2"/>
    <row r="22246" s="31" customFormat="1" x14ac:dyDescent="0.2"/>
    <row r="22247" s="31" customFormat="1" x14ac:dyDescent="0.2"/>
    <row r="22248" s="31" customFormat="1" x14ac:dyDescent="0.2"/>
    <row r="22249" s="31" customFormat="1" x14ac:dyDescent="0.2"/>
    <row r="22250" s="31" customFormat="1" x14ac:dyDescent="0.2"/>
    <row r="22251" s="31" customFormat="1" x14ac:dyDescent="0.2"/>
    <row r="22252" s="31" customFormat="1" x14ac:dyDescent="0.2"/>
    <row r="22253" s="31" customFormat="1" x14ac:dyDescent="0.2"/>
    <row r="22254" s="31" customFormat="1" x14ac:dyDescent="0.2"/>
    <row r="22255" s="31" customFormat="1" x14ac:dyDescent="0.2"/>
    <row r="22256" s="31" customFormat="1" x14ac:dyDescent="0.2"/>
    <row r="22257" s="31" customFormat="1" x14ac:dyDescent="0.2"/>
    <row r="22258" s="31" customFormat="1" x14ac:dyDescent="0.2"/>
    <row r="22259" s="31" customFormat="1" x14ac:dyDescent="0.2"/>
    <row r="22260" s="31" customFormat="1" x14ac:dyDescent="0.2"/>
    <row r="22261" s="31" customFormat="1" x14ac:dyDescent="0.2"/>
    <row r="22262" s="31" customFormat="1" x14ac:dyDescent="0.2"/>
    <row r="22263" s="31" customFormat="1" x14ac:dyDescent="0.2"/>
    <row r="22264" s="31" customFormat="1" x14ac:dyDescent="0.2"/>
    <row r="22265" s="31" customFormat="1" x14ac:dyDescent="0.2"/>
    <row r="22266" s="31" customFormat="1" x14ac:dyDescent="0.2"/>
    <row r="22267" s="31" customFormat="1" x14ac:dyDescent="0.2"/>
    <row r="22268" s="31" customFormat="1" x14ac:dyDescent="0.2"/>
    <row r="22269" s="31" customFormat="1" x14ac:dyDescent="0.2"/>
    <row r="22270" s="31" customFormat="1" x14ac:dyDescent="0.2"/>
    <row r="22271" s="31" customFormat="1" x14ac:dyDescent="0.2"/>
    <row r="22272" s="31" customFormat="1" x14ac:dyDescent="0.2"/>
    <row r="22273" s="31" customFormat="1" x14ac:dyDescent="0.2"/>
    <row r="22274" s="31" customFormat="1" x14ac:dyDescent="0.2"/>
    <row r="22275" s="31" customFormat="1" x14ac:dyDescent="0.2"/>
    <row r="22276" s="31" customFormat="1" x14ac:dyDescent="0.2"/>
    <row r="22277" s="31" customFormat="1" x14ac:dyDescent="0.2"/>
    <row r="22278" s="31" customFormat="1" x14ac:dyDescent="0.2"/>
    <row r="22279" s="31" customFormat="1" x14ac:dyDescent="0.2"/>
    <row r="22280" s="31" customFormat="1" x14ac:dyDescent="0.2"/>
    <row r="22281" s="31" customFormat="1" x14ac:dyDescent="0.2"/>
    <row r="22282" s="31" customFormat="1" x14ac:dyDescent="0.2"/>
    <row r="22283" s="31" customFormat="1" x14ac:dyDescent="0.2"/>
    <row r="22284" s="31" customFormat="1" x14ac:dyDescent="0.2"/>
    <row r="22285" s="31" customFormat="1" x14ac:dyDescent="0.2"/>
    <row r="22286" s="31" customFormat="1" x14ac:dyDescent="0.2"/>
    <row r="22287" s="31" customFormat="1" x14ac:dyDescent="0.2"/>
    <row r="22288" s="31" customFormat="1" x14ac:dyDescent="0.2"/>
    <row r="22289" s="31" customFormat="1" x14ac:dyDescent="0.2"/>
    <row r="22290" s="31" customFormat="1" x14ac:dyDescent="0.2"/>
    <row r="22291" s="31" customFormat="1" x14ac:dyDescent="0.2"/>
    <row r="22292" s="31" customFormat="1" x14ac:dyDescent="0.2"/>
    <row r="22293" s="31" customFormat="1" x14ac:dyDescent="0.2"/>
    <row r="22294" s="31" customFormat="1" x14ac:dyDescent="0.2"/>
    <row r="22295" s="31" customFormat="1" x14ac:dyDescent="0.2"/>
    <row r="22296" s="31" customFormat="1" x14ac:dyDescent="0.2"/>
    <row r="22297" s="31" customFormat="1" x14ac:dyDescent="0.2"/>
    <row r="22298" s="31" customFormat="1" x14ac:dyDescent="0.2"/>
    <row r="22299" s="31" customFormat="1" x14ac:dyDescent="0.2"/>
    <row r="22300" s="31" customFormat="1" x14ac:dyDescent="0.2"/>
    <row r="22301" s="31" customFormat="1" x14ac:dyDescent="0.2"/>
    <row r="22302" s="31" customFormat="1" x14ac:dyDescent="0.2"/>
    <row r="22303" s="31" customFormat="1" x14ac:dyDescent="0.2"/>
    <row r="22304" s="31" customFormat="1" x14ac:dyDescent="0.2"/>
    <row r="22305" s="31" customFormat="1" x14ac:dyDescent="0.2"/>
    <row r="22306" s="31" customFormat="1" x14ac:dyDescent="0.2"/>
    <row r="22307" s="31" customFormat="1" x14ac:dyDescent="0.2"/>
    <row r="22308" s="31" customFormat="1" x14ac:dyDescent="0.2"/>
    <row r="22309" s="31" customFormat="1" x14ac:dyDescent="0.2"/>
    <row r="22310" s="31" customFormat="1" x14ac:dyDescent="0.2"/>
    <row r="22311" s="31" customFormat="1" x14ac:dyDescent="0.2"/>
    <row r="22312" s="31" customFormat="1" x14ac:dyDescent="0.2"/>
    <row r="22313" s="31" customFormat="1" x14ac:dyDescent="0.2"/>
    <row r="22314" s="31" customFormat="1" x14ac:dyDescent="0.2"/>
    <row r="22315" s="31" customFormat="1" x14ac:dyDescent="0.2"/>
    <row r="22316" s="31" customFormat="1" x14ac:dyDescent="0.2"/>
    <row r="22317" s="31" customFormat="1" x14ac:dyDescent="0.2"/>
    <row r="22318" s="31" customFormat="1" x14ac:dyDescent="0.2"/>
    <row r="22319" s="31" customFormat="1" x14ac:dyDescent="0.2"/>
    <row r="22320" s="31" customFormat="1" x14ac:dyDescent="0.2"/>
    <row r="22321" s="31" customFormat="1" x14ac:dyDescent="0.2"/>
    <row r="22322" s="31" customFormat="1" x14ac:dyDescent="0.2"/>
    <row r="22323" s="31" customFormat="1" x14ac:dyDescent="0.2"/>
    <row r="22324" s="31" customFormat="1" x14ac:dyDescent="0.2"/>
    <row r="22325" s="31" customFormat="1" x14ac:dyDescent="0.2"/>
    <row r="22326" s="31" customFormat="1" x14ac:dyDescent="0.2"/>
    <row r="22327" s="31" customFormat="1" x14ac:dyDescent="0.2"/>
    <row r="22328" s="31" customFormat="1" x14ac:dyDescent="0.2"/>
    <row r="22329" s="31" customFormat="1" x14ac:dyDescent="0.2"/>
    <row r="22330" s="31" customFormat="1" x14ac:dyDescent="0.2"/>
    <row r="22331" s="31" customFormat="1" x14ac:dyDescent="0.2"/>
    <row r="22332" s="31" customFormat="1" x14ac:dyDescent="0.2"/>
    <row r="22333" s="31" customFormat="1" x14ac:dyDescent="0.2"/>
    <row r="22334" s="31" customFormat="1" x14ac:dyDescent="0.2"/>
    <row r="22335" s="31" customFormat="1" x14ac:dyDescent="0.2"/>
    <row r="22336" s="31" customFormat="1" x14ac:dyDescent="0.2"/>
    <row r="22337" s="31" customFormat="1" x14ac:dyDescent="0.2"/>
    <row r="22338" s="31" customFormat="1" x14ac:dyDescent="0.2"/>
    <row r="22339" s="31" customFormat="1" x14ac:dyDescent="0.2"/>
    <row r="22340" s="31" customFormat="1" x14ac:dyDescent="0.2"/>
    <row r="22341" s="31" customFormat="1" x14ac:dyDescent="0.2"/>
    <row r="22342" s="31" customFormat="1" x14ac:dyDescent="0.2"/>
    <row r="22343" s="31" customFormat="1" x14ac:dyDescent="0.2"/>
    <row r="22344" s="31" customFormat="1" x14ac:dyDescent="0.2"/>
    <row r="22345" s="31" customFormat="1" x14ac:dyDescent="0.2"/>
    <row r="22346" s="31" customFormat="1" x14ac:dyDescent="0.2"/>
    <row r="22347" s="31" customFormat="1" x14ac:dyDescent="0.2"/>
    <row r="22348" s="31" customFormat="1" x14ac:dyDescent="0.2"/>
    <row r="22349" s="31" customFormat="1" x14ac:dyDescent="0.2"/>
    <row r="22350" s="31" customFormat="1" x14ac:dyDescent="0.2"/>
    <row r="22351" s="31" customFormat="1" x14ac:dyDescent="0.2"/>
    <row r="22352" s="31" customFormat="1" x14ac:dyDescent="0.2"/>
    <row r="22353" s="31" customFormat="1" x14ac:dyDescent="0.2"/>
    <row r="22354" s="31" customFormat="1" x14ac:dyDescent="0.2"/>
    <row r="22355" s="31" customFormat="1" x14ac:dyDescent="0.2"/>
    <row r="22356" s="31" customFormat="1" x14ac:dyDescent="0.2"/>
    <row r="22357" s="31" customFormat="1" x14ac:dyDescent="0.2"/>
    <row r="22358" s="31" customFormat="1" x14ac:dyDescent="0.2"/>
    <row r="22359" s="31" customFormat="1" x14ac:dyDescent="0.2"/>
    <row r="22360" s="31" customFormat="1" x14ac:dyDescent="0.2"/>
    <row r="22361" s="31" customFormat="1" x14ac:dyDescent="0.2"/>
    <row r="22362" s="31" customFormat="1" x14ac:dyDescent="0.2"/>
    <row r="22363" s="31" customFormat="1" x14ac:dyDescent="0.2"/>
    <row r="22364" s="31" customFormat="1" x14ac:dyDescent="0.2"/>
    <row r="22365" s="31" customFormat="1" x14ac:dyDescent="0.2"/>
    <row r="22366" s="31" customFormat="1" x14ac:dyDescent="0.2"/>
    <row r="22367" s="31" customFormat="1" x14ac:dyDescent="0.2"/>
    <row r="22368" s="31" customFormat="1" x14ac:dyDescent="0.2"/>
    <row r="22369" s="31" customFormat="1" x14ac:dyDescent="0.2"/>
    <row r="22370" s="31" customFormat="1" x14ac:dyDescent="0.2"/>
    <row r="22371" s="31" customFormat="1" x14ac:dyDescent="0.2"/>
    <row r="22372" s="31" customFormat="1" x14ac:dyDescent="0.2"/>
    <row r="22373" s="31" customFormat="1" x14ac:dyDescent="0.2"/>
    <row r="22374" s="31" customFormat="1" x14ac:dyDescent="0.2"/>
    <row r="22375" s="31" customFormat="1" x14ac:dyDescent="0.2"/>
    <row r="22376" s="31" customFormat="1" x14ac:dyDescent="0.2"/>
    <row r="22377" s="31" customFormat="1" x14ac:dyDescent="0.2"/>
    <row r="22378" s="31" customFormat="1" x14ac:dyDescent="0.2"/>
    <row r="22379" s="31" customFormat="1" x14ac:dyDescent="0.2"/>
    <row r="22380" s="31" customFormat="1" x14ac:dyDescent="0.2"/>
    <row r="22381" s="31" customFormat="1" x14ac:dyDescent="0.2"/>
    <row r="22382" s="31" customFormat="1" x14ac:dyDescent="0.2"/>
    <row r="22383" s="31" customFormat="1" x14ac:dyDescent="0.2"/>
    <row r="22384" s="31" customFormat="1" x14ac:dyDescent="0.2"/>
    <row r="22385" s="31" customFormat="1" x14ac:dyDescent="0.2"/>
    <row r="22386" s="31" customFormat="1" x14ac:dyDescent="0.2"/>
    <row r="22387" s="31" customFormat="1" x14ac:dyDescent="0.2"/>
    <row r="22388" s="31" customFormat="1" x14ac:dyDescent="0.2"/>
    <row r="22389" s="31" customFormat="1" x14ac:dyDescent="0.2"/>
    <row r="22390" s="31" customFormat="1" x14ac:dyDescent="0.2"/>
    <row r="22391" s="31" customFormat="1" x14ac:dyDescent="0.2"/>
    <row r="22392" s="31" customFormat="1" x14ac:dyDescent="0.2"/>
    <row r="22393" s="31" customFormat="1" x14ac:dyDescent="0.2"/>
    <row r="22394" s="31" customFormat="1" x14ac:dyDescent="0.2"/>
    <row r="22395" s="31" customFormat="1" x14ac:dyDescent="0.2"/>
    <row r="22396" s="31" customFormat="1" x14ac:dyDescent="0.2"/>
    <row r="22397" s="31" customFormat="1" x14ac:dyDescent="0.2"/>
    <row r="22398" s="31" customFormat="1" x14ac:dyDescent="0.2"/>
    <row r="22399" s="31" customFormat="1" x14ac:dyDescent="0.2"/>
    <row r="22400" s="31" customFormat="1" x14ac:dyDescent="0.2"/>
    <row r="22401" s="31" customFormat="1" x14ac:dyDescent="0.2"/>
    <row r="22402" s="31" customFormat="1" x14ac:dyDescent="0.2"/>
    <row r="22403" s="31" customFormat="1" x14ac:dyDescent="0.2"/>
    <row r="22404" s="31" customFormat="1" x14ac:dyDescent="0.2"/>
    <row r="22405" s="31" customFormat="1" x14ac:dyDescent="0.2"/>
    <row r="22406" s="31" customFormat="1" x14ac:dyDescent="0.2"/>
    <row r="22407" s="31" customFormat="1" x14ac:dyDescent="0.2"/>
    <row r="22408" s="31" customFormat="1" x14ac:dyDescent="0.2"/>
    <row r="22409" s="31" customFormat="1" x14ac:dyDescent="0.2"/>
    <row r="22410" s="31" customFormat="1" x14ac:dyDescent="0.2"/>
    <row r="22411" s="31" customFormat="1" x14ac:dyDescent="0.2"/>
    <row r="22412" s="31" customFormat="1" x14ac:dyDescent="0.2"/>
    <row r="22413" s="31" customFormat="1" x14ac:dyDescent="0.2"/>
    <row r="22414" s="31" customFormat="1" x14ac:dyDescent="0.2"/>
    <row r="22415" s="31" customFormat="1" x14ac:dyDescent="0.2"/>
    <row r="22416" s="31" customFormat="1" x14ac:dyDescent="0.2"/>
    <row r="22417" s="31" customFormat="1" x14ac:dyDescent="0.2"/>
    <row r="22418" s="31" customFormat="1" x14ac:dyDescent="0.2"/>
    <row r="22419" s="31" customFormat="1" x14ac:dyDescent="0.2"/>
    <row r="22420" s="31" customFormat="1" x14ac:dyDescent="0.2"/>
    <row r="22421" s="31" customFormat="1" x14ac:dyDescent="0.2"/>
    <row r="22422" s="31" customFormat="1" x14ac:dyDescent="0.2"/>
    <row r="22423" s="31" customFormat="1" x14ac:dyDescent="0.2"/>
    <row r="22424" s="31" customFormat="1" x14ac:dyDescent="0.2"/>
    <row r="22425" s="31" customFormat="1" x14ac:dyDescent="0.2"/>
    <row r="22426" s="31" customFormat="1" x14ac:dyDescent="0.2"/>
    <row r="22427" s="31" customFormat="1" x14ac:dyDescent="0.2"/>
    <row r="22428" s="31" customFormat="1" x14ac:dyDescent="0.2"/>
    <row r="22429" s="31" customFormat="1" x14ac:dyDescent="0.2"/>
    <row r="22430" s="31" customFormat="1" x14ac:dyDescent="0.2"/>
    <row r="22431" s="31" customFormat="1" x14ac:dyDescent="0.2"/>
    <row r="22432" s="31" customFormat="1" x14ac:dyDescent="0.2"/>
    <row r="22433" s="31" customFormat="1" x14ac:dyDescent="0.2"/>
    <row r="22434" s="31" customFormat="1" x14ac:dyDescent="0.2"/>
    <row r="22435" s="31" customFormat="1" x14ac:dyDescent="0.2"/>
    <row r="22436" s="31" customFormat="1" x14ac:dyDescent="0.2"/>
    <row r="22437" s="31" customFormat="1" x14ac:dyDescent="0.2"/>
    <row r="22438" s="31" customFormat="1" x14ac:dyDescent="0.2"/>
    <row r="22439" s="31" customFormat="1" x14ac:dyDescent="0.2"/>
    <row r="22440" s="31" customFormat="1" x14ac:dyDescent="0.2"/>
    <row r="22441" s="31" customFormat="1" x14ac:dyDescent="0.2"/>
    <row r="22442" s="31" customFormat="1" x14ac:dyDescent="0.2"/>
    <row r="22443" s="31" customFormat="1" x14ac:dyDescent="0.2"/>
    <row r="22444" s="31" customFormat="1" x14ac:dyDescent="0.2"/>
    <row r="22445" s="31" customFormat="1" x14ac:dyDescent="0.2"/>
    <row r="22446" s="31" customFormat="1" x14ac:dyDescent="0.2"/>
    <row r="22447" s="31" customFormat="1" x14ac:dyDescent="0.2"/>
    <row r="22448" s="31" customFormat="1" x14ac:dyDescent="0.2"/>
    <row r="22449" s="31" customFormat="1" x14ac:dyDescent="0.2"/>
    <row r="22450" s="31" customFormat="1" x14ac:dyDescent="0.2"/>
    <row r="22451" s="31" customFormat="1" x14ac:dyDescent="0.2"/>
    <row r="22452" s="31" customFormat="1" x14ac:dyDescent="0.2"/>
    <row r="22453" s="31" customFormat="1" x14ac:dyDescent="0.2"/>
    <row r="22454" s="31" customFormat="1" x14ac:dyDescent="0.2"/>
    <row r="22455" s="31" customFormat="1" x14ac:dyDescent="0.2"/>
    <row r="22456" s="31" customFormat="1" x14ac:dyDescent="0.2"/>
    <row r="22457" s="31" customFormat="1" x14ac:dyDescent="0.2"/>
    <row r="22458" s="31" customFormat="1" x14ac:dyDescent="0.2"/>
    <row r="22459" s="31" customFormat="1" x14ac:dyDescent="0.2"/>
    <row r="22460" s="31" customFormat="1" x14ac:dyDescent="0.2"/>
    <row r="22461" s="31" customFormat="1" x14ac:dyDescent="0.2"/>
    <row r="22462" s="31" customFormat="1" x14ac:dyDescent="0.2"/>
    <row r="22463" s="31" customFormat="1" x14ac:dyDescent="0.2"/>
    <row r="22464" s="31" customFormat="1" x14ac:dyDescent="0.2"/>
    <row r="22465" s="31" customFormat="1" x14ac:dyDescent="0.2"/>
    <row r="22466" s="31" customFormat="1" x14ac:dyDescent="0.2"/>
    <row r="22467" s="31" customFormat="1" x14ac:dyDescent="0.2"/>
    <row r="22468" s="31" customFormat="1" x14ac:dyDescent="0.2"/>
    <row r="22469" s="31" customFormat="1" x14ac:dyDescent="0.2"/>
    <row r="22470" s="31" customFormat="1" x14ac:dyDescent="0.2"/>
    <row r="22471" s="31" customFormat="1" x14ac:dyDescent="0.2"/>
    <row r="22472" s="31" customFormat="1" x14ac:dyDescent="0.2"/>
    <row r="22473" s="31" customFormat="1" x14ac:dyDescent="0.2"/>
    <row r="22474" s="31" customFormat="1" x14ac:dyDescent="0.2"/>
    <row r="22475" s="31" customFormat="1" x14ac:dyDescent="0.2"/>
    <row r="22476" s="31" customFormat="1" x14ac:dyDescent="0.2"/>
    <row r="22477" s="31" customFormat="1" x14ac:dyDescent="0.2"/>
    <row r="22478" s="31" customFormat="1" x14ac:dyDescent="0.2"/>
    <row r="22479" s="31" customFormat="1" x14ac:dyDescent="0.2"/>
    <row r="22480" s="31" customFormat="1" x14ac:dyDescent="0.2"/>
    <row r="22481" s="31" customFormat="1" x14ac:dyDescent="0.2"/>
    <row r="22482" s="31" customFormat="1" x14ac:dyDescent="0.2"/>
    <row r="22483" s="31" customFormat="1" x14ac:dyDescent="0.2"/>
    <row r="22484" s="31" customFormat="1" x14ac:dyDescent="0.2"/>
    <row r="22485" s="31" customFormat="1" x14ac:dyDescent="0.2"/>
    <row r="22486" s="31" customFormat="1" x14ac:dyDescent="0.2"/>
    <row r="22487" s="31" customFormat="1" x14ac:dyDescent="0.2"/>
    <row r="22488" s="31" customFormat="1" x14ac:dyDescent="0.2"/>
    <row r="22489" s="31" customFormat="1" x14ac:dyDescent="0.2"/>
    <row r="22490" s="31" customFormat="1" x14ac:dyDescent="0.2"/>
    <row r="22491" s="31" customFormat="1" x14ac:dyDescent="0.2"/>
    <row r="22492" s="31" customFormat="1" x14ac:dyDescent="0.2"/>
    <row r="22493" s="31" customFormat="1" x14ac:dyDescent="0.2"/>
    <row r="22494" s="31" customFormat="1" x14ac:dyDescent="0.2"/>
    <row r="22495" s="31" customFormat="1" x14ac:dyDescent="0.2"/>
    <row r="22496" s="31" customFormat="1" x14ac:dyDescent="0.2"/>
    <row r="22497" s="31" customFormat="1" x14ac:dyDescent="0.2"/>
    <row r="22498" s="31" customFormat="1" x14ac:dyDescent="0.2"/>
    <row r="22499" s="31" customFormat="1" x14ac:dyDescent="0.2"/>
    <row r="22500" s="31" customFormat="1" x14ac:dyDescent="0.2"/>
    <row r="22501" s="31" customFormat="1" x14ac:dyDescent="0.2"/>
    <row r="22502" s="31" customFormat="1" x14ac:dyDescent="0.2"/>
    <row r="22503" s="31" customFormat="1" x14ac:dyDescent="0.2"/>
    <row r="22504" s="31" customFormat="1" x14ac:dyDescent="0.2"/>
    <row r="22505" s="31" customFormat="1" x14ac:dyDescent="0.2"/>
    <row r="22506" s="31" customFormat="1" x14ac:dyDescent="0.2"/>
    <row r="22507" s="31" customFormat="1" x14ac:dyDescent="0.2"/>
    <row r="22508" s="31" customFormat="1" x14ac:dyDescent="0.2"/>
    <row r="22509" s="31" customFormat="1" x14ac:dyDescent="0.2"/>
    <row r="22510" s="31" customFormat="1" x14ac:dyDescent="0.2"/>
    <row r="22511" s="31" customFormat="1" x14ac:dyDescent="0.2"/>
    <row r="22512" s="31" customFormat="1" x14ac:dyDescent="0.2"/>
    <row r="22513" s="31" customFormat="1" x14ac:dyDescent="0.2"/>
    <row r="22514" s="31" customFormat="1" x14ac:dyDescent="0.2"/>
    <row r="22515" s="31" customFormat="1" x14ac:dyDescent="0.2"/>
    <row r="22516" s="31" customFormat="1" x14ac:dyDescent="0.2"/>
    <row r="22517" s="31" customFormat="1" x14ac:dyDescent="0.2"/>
    <row r="22518" s="31" customFormat="1" x14ac:dyDescent="0.2"/>
    <row r="22519" s="31" customFormat="1" x14ac:dyDescent="0.2"/>
    <row r="22520" s="31" customFormat="1" x14ac:dyDescent="0.2"/>
    <row r="22521" s="31" customFormat="1" x14ac:dyDescent="0.2"/>
    <row r="22522" s="31" customFormat="1" x14ac:dyDescent="0.2"/>
    <row r="22523" s="31" customFormat="1" x14ac:dyDescent="0.2"/>
    <row r="22524" s="31" customFormat="1" x14ac:dyDescent="0.2"/>
    <row r="22525" s="31" customFormat="1" x14ac:dyDescent="0.2"/>
    <row r="22526" s="31" customFormat="1" x14ac:dyDescent="0.2"/>
    <row r="22527" s="31" customFormat="1" x14ac:dyDescent="0.2"/>
    <row r="22528" s="31" customFormat="1" x14ac:dyDescent="0.2"/>
    <row r="22529" s="31" customFormat="1" x14ac:dyDescent="0.2"/>
    <row r="22530" s="31" customFormat="1" x14ac:dyDescent="0.2"/>
    <row r="22531" s="31" customFormat="1" x14ac:dyDescent="0.2"/>
    <row r="22532" s="31" customFormat="1" x14ac:dyDescent="0.2"/>
    <row r="22533" s="31" customFormat="1" x14ac:dyDescent="0.2"/>
    <row r="22534" s="31" customFormat="1" x14ac:dyDescent="0.2"/>
    <row r="22535" s="31" customFormat="1" x14ac:dyDescent="0.2"/>
    <row r="22536" s="31" customFormat="1" x14ac:dyDescent="0.2"/>
    <row r="22537" s="31" customFormat="1" x14ac:dyDescent="0.2"/>
    <row r="22538" s="31" customFormat="1" x14ac:dyDescent="0.2"/>
    <row r="22539" s="31" customFormat="1" x14ac:dyDescent="0.2"/>
    <row r="22540" s="31" customFormat="1" x14ac:dyDescent="0.2"/>
    <row r="22541" s="31" customFormat="1" x14ac:dyDescent="0.2"/>
    <row r="22542" s="31" customFormat="1" x14ac:dyDescent="0.2"/>
    <row r="22543" s="31" customFormat="1" x14ac:dyDescent="0.2"/>
    <row r="22544" s="31" customFormat="1" x14ac:dyDescent="0.2"/>
    <row r="22545" s="31" customFormat="1" x14ac:dyDescent="0.2"/>
    <row r="22546" s="31" customFormat="1" x14ac:dyDescent="0.2"/>
    <row r="22547" s="31" customFormat="1" x14ac:dyDescent="0.2"/>
    <row r="22548" s="31" customFormat="1" x14ac:dyDescent="0.2"/>
    <row r="22549" s="31" customFormat="1" x14ac:dyDescent="0.2"/>
    <row r="22550" s="31" customFormat="1" x14ac:dyDescent="0.2"/>
    <row r="22551" s="31" customFormat="1" x14ac:dyDescent="0.2"/>
    <row r="22552" s="31" customFormat="1" x14ac:dyDescent="0.2"/>
    <row r="22553" s="31" customFormat="1" x14ac:dyDescent="0.2"/>
    <row r="22554" s="31" customFormat="1" x14ac:dyDescent="0.2"/>
    <row r="22555" s="31" customFormat="1" x14ac:dyDescent="0.2"/>
    <row r="22556" s="31" customFormat="1" x14ac:dyDescent="0.2"/>
    <row r="22557" s="31" customFormat="1" x14ac:dyDescent="0.2"/>
    <row r="22558" s="31" customFormat="1" x14ac:dyDescent="0.2"/>
    <row r="22559" s="31" customFormat="1" x14ac:dyDescent="0.2"/>
    <row r="22560" s="31" customFormat="1" x14ac:dyDescent="0.2"/>
    <row r="22561" s="31" customFormat="1" x14ac:dyDescent="0.2"/>
    <row r="22562" s="31" customFormat="1" x14ac:dyDescent="0.2"/>
    <row r="22563" s="31" customFormat="1" x14ac:dyDescent="0.2"/>
    <row r="22564" s="31" customFormat="1" x14ac:dyDescent="0.2"/>
    <row r="22565" s="31" customFormat="1" x14ac:dyDescent="0.2"/>
    <row r="22566" s="31" customFormat="1" x14ac:dyDescent="0.2"/>
    <row r="22567" s="31" customFormat="1" x14ac:dyDescent="0.2"/>
    <row r="22568" s="31" customFormat="1" x14ac:dyDescent="0.2"/>
    <row r="22569" s="31" customFormat="1" x14ac:dyDescent="0.2"/>
    <row r="22570" s="31" customFormat="1" x14ac:dyDescent="0.2"/>
    <row r="22571" s="31" customFormat="1" x14ac:dyDescent="0.2"/>
    <row r="22572" s="31" customFormat="1" x14ac:dyDescent="0.2"/>
    <row r="22573" s="31" customFormat="1" x14ac:dyDescent="0.2"/>
    <row r="22574" s="31" customFormat="1" x14ac:dyDescent="0.2"/>
    <row r="22575" s="31" customFormat="1" x14ac:dyDescent="0.2"/>
    <row r="22576" s="31" customFormat="1" x14ac:dyDescent="0.2"/>
    <row r="22577" s="31" customFormat="1" x14ac:dyDescent="0.2"/>
    <row r="22578" s="31" customFormat="1" x14ac:dyDescent="0.2"/>
    <row r="22579" s="31" customFormat="1" x14ac:dyDescent="0.2"/>
    <row r="22580" s="31" customFormat="1" x14ac:dyDescent="0.2"/>
    <row r="22581" s="31" customFormat="1" x14ac:dyDescent="0.2"/>
    <row r="22582" s="31" customFormat="1" x14ac:dyDescent="0.2"/>
    <row r="22583" s="31" customFormat="1" x14ac:dyDescent="0.2"/>
    <row r="22584" s="31" customFormat="1" x14ac:dyDescent="0.2"/>
    <row r="22585" s="31" customFormat="1" x14ac:dyDescent="0.2"/>
    <row r="22586" s="31" customFormat="1" x14ac:dyDescent="0.2"/>
    <row r="22587" s="31" customFormat="1" x14ac:dyDescent="0.2"/>
    <row r="22588" s="31" customFormat="1" x14ac:dyDescent="0.2"/>
    <row r="22589" s="31" customFormat="1" x14ac:dyDescent="0.2"/>
    <row r="22590" s="31" customFormat="1" x14ac:dyDescent="0.2"/>
    <row r="22591" s="31" customFormat="1" x14ac:dyDescent="0.2"/>
    <row r="22592" s="31" customFormat="1" x14ac:dyDescent="0.2"/>
    <row r="22593" s="31" customFormat="1" x14ac:dyDescent="0.2"/>
    <row r="22594" s="31" customFormat="1" x14ac:dyDescent="0.2"/>
    <row r="22595" s="31" customFormat="1" x14ac:dyDescent="0.2"/>
    <row r="22596" s="31" customFormat="1" x14ac:dyDescent="0.2"/>
    <row r="22597" s="31" customFormat="1" x14ac:dyDescent="0.2"/>
    <row r="22598" s="31" customFormat="1" x14ac:dyDescent="0.2"/>
    <row r="22599" s="31" customFormat="1" x14ac:dyDescent="0.2"/>
    <row r="22600" s="31" customFormat="1" x14ac:dyDescent="0.2"/>
    <row r="22601" s="31" customFormat="1" x14ac:dyDescent="0.2"/>
    <row r="22602" s="31" customFormat="1" x14ac:dyDescent="0.2"/>
    <row r="22603" s="31" customFormat="1" x14ac:dyDescent="0.2"/>
    <row r="22604" s="31" customFormat="1" x14ac:dyDescent="0.2"/>
    <row r="22605" s="31" customFormat="1" x14ac:dyDescent="0.2"/>
    <row r="22606" s="31" customFormat="1" x14ac:dyDescent="0.2"/>
    <row r="22607" s="31" customFormat="1" x14ac:dyDescent="0.2"/>
    <row r="22608" s="31" customFormat="1" x14ac:dyDescent="0.2"/>
    <row r="22609" s="31" customFormat="1" x14ac:dyDescent="0.2"/>
    <row r="22610" s="31" customFormat="1" x14ac:dyDescent="0.2"/>
    <row r="22611" s="31" customFormat="1" x14ac:dyDescent="0.2"/>
    <row r="22612" s="31" customFormat="1" x14ac:dyDescent="0.2"/>
    <row r="22613" s="31" customFormat="1" x14ac:dyDescent="0.2"/>
    <row r="22614" s="31" customFormat="1" x14ac:dyDescent="0.2"/>
    <row r="22615" s="31" customFormat="1" x14ac:dyDescent="0.2"/>
    <row r="22616" s="31" customFormat="1" x14ac:dyDescent="0.2"/>
    <row r="22617" s="31" customFormat="1" x14ac:dyDescent="0.2"/>
    <row r="22618" s="31" customFormat="1" x14ac:dyDescent="0.2"/>
    <row r="22619" s="31" customFormat="1" x14ac:dyDescent="0.2"/>
    <row r="22620" s="31" customFormat="1" x14ac:dyDescent="0.2"/>
    <row r="22621" s="31" customFormat="1" x14ac:dyDescent="0.2"/>
    <row r="22622" s="31" customFormat="1" x14ac:dyDescent="0.2"/>
    <row r="22623" s="31" customFormat="1" x14ac:dyDescent="0.2"/>
    <row r="22624" s="31" customFormat="1" x14ac:dyDescent="0.2"/>
    <row r="22625" s="31" customFormat="1" x14ac:dyDescent="0.2"/>
    <row r="22626" s="31" customFormat="1" x14ac:dyDescent="0.2"/>
    <row r="22627" s="31" customFormat="1" x14ac:dyDescent="0.2"/>
    <row r="22628" s="31" customFormat="1" x14ac:dyDescent="0.2"/>
    <row r="22629" s="31" customFormat="1" x14ac:dyDescent="0.2"/>
    <row r="22630" s="31" customFormat="1" x14ac:dyDescent="0.2"/>
    <row r="22631" s="31" customFormat="1" x14ac:dyDescent="0.2"/>
    <row r="22632" s="31" customFormat="1" x14ac:dyDescent="0.2"/>
    <row r="22633" s="31" customFormat="1" x14ac:dyDescent="0.2"/>
    <row r="22634" s="31" customFormat="1" x14ac:dyDescent="0.2"/>
    <row r="22635" s="31" customFormat="1" x14ac:dyDescent="0.2"/>
    <row r="22636" s="31" customFormat="1" x14ac:dyDescent="0.2"/>
    <row r="22637" s="31" customFormat="1" x14ac:dyDescent="0.2"/>
    <row r="22638" s="31" customFormat="1" x14ac:dyDescent="0.2"/>
    <row r="22639" s="31" customFormat="1" x14ac:dyDescent="0.2"/>
    <row r="22640" s="31" customFormat="1" x14ac:dyDescent="0.2"/>
    <row r="22641" s="31" customFormat="1" x14ac:dyDescent="0.2"/>
    <row r="22642" s="31" customFormat="1" x14ac:dyDescent="0.2"/>
    <row r="22643" s="31" customFormat="1" x14ac:dyDescent="0.2"/>
    <row r="22644" s="31" customFormat="1" x14ac:dyDescent="0.2"/>
    <row r="22645" s="31" customFormat="1" x14ac:dyDescent="0.2"/>
    <row r="22646" s="31" customFormat="1" x14ac:dyDescent="0.2"/>
    <row r="22647" s="31" customFormat="1" x14ac:dyDescent="0.2"/>
    <row r="22648" s="31" customFormat="1" x14ac:dyDescent="0.2"/>
    <row r="22649" s="31" customFormat="1" x14ac:dyDescent="0.2"/>
    <row r="22650" s="31" customFormat="1" x14ac:dyDescent="0.2"/>
    <row r="22651" s="31" customFormat="1" x14ac:dyDescent="0.2"/>
    <row r="22652" s="31" customFormat="1" x14ac:dyDescent="0.2"/>
    <row r="22653" s="31" customFormat="1" x14ac:dyDescent="0.2"/>
    <row r="22654" s="31" customFormat="1" x14ac:dyDescent="0.2"/>
    <row r="22655" s="31" customFormat="1" x14ac:dyDescent="0.2"/>
    <row r="22656" s="31" customFormat="1" x14ac:dyDescent="0.2"/>
    <row r="22657" s="31" customFormat="1" x14ac:dyDescent="0.2"/>
    <row r="22658" s="31" customFormat="1" x14ac:dyDescent="0.2"/>
    <row r="22659" s="31" customFormat="1" x14ac:dyDescent="0.2"/>
    <row r="22660" s="31" customFormat="1" x14ac:dyDescent="0.2"/>
    <row r="22661" s="31" customFormat="1" x14ac:dyDescent="0.2"/>
    <row r="22662" s="31" customFormat="1" x14ac:dyDescent="0.2"/>
    <row r="22663" s="31" customFormat="1" x14ac:dyDescent="0.2"/>
    <row r="22664" s="31" customFormat="1" x14ac:dyDescent="0.2"/>
    <row r="22665" s="31" customFormat="1" x14ac:dyDescent="0.2"/>
    <row r="22666" s="31" customFormat="1" x14ac:dyDescent="0.2"/>
    <row r="22667" s="31" customFormat="1" x14ac:dyDescent="0.2"/>
    <row r="22668" s="31" customFormat="1" x14ac:dyDescent="0.2"/>
    <row r="22669" s="31" customFormat="1" x14ac:dyDescent="0.2"/>
    <row r="22670" s="31" customFormat="1" x14ac:dyDescent="0.2"/>
    <row r="22671" s="31" customFormat="1" x14ac:dyDescent="0.2"/>
    <row r="22672" s="31" customFormat="1" x14ac:dyDescent="0.2"/>
    <row r="22673" s="31" customFormat="1" x14ac:dyDescent="0.2"/>
    <row r="22674" s="31" customFormat="1" x14ac:dyDescent="0.2"/>
    <row r="22675" s="31" customFormat="1" x14ac:dyDescent="0.2"/>
    <row r="22676" s="31" customFormat="1" x14ac:dyDescent="0.2"/>
    <row r="22677" s="31" customFormat="1" x14ac:dyDescent="0.2"/>
    <row r="22678" s="31" customFormat="1" x14ac:dyDescent="0.2"/>
    <row r="22679" s="31" customFormat="1" x14ac:dyDescent="0.2"/>
    <row r="22680" s="31" customFormat="1" x14ac:dyDescent="0.2"/>
    <row r="22681" s="31" customFormat="1" x14ac:dyDescent="0.2"/>
    <row r="22682" s="31" customFormat="1" x14ac:dyDescent="0.2"/>
    <row r="22683" s="31" customFormat="1" x14ac:dyDescent="0.2"/>
    <row r="22684" s="31" customFormat="1" x14ac:dyDescent="0.2"/>
    <row r="22685" s="31" customFormat="1" x14ac:dyDescent="0.2"/>
    <row r="22686" s="31" customFormat="1" x14ac:dyDescent="0.2"/>
    <row r="22687" s="31" customFormat="1" x14ac:dyDescent="0.2"/>
    <row r="22688" s="31" customFormat="1" x14ac:dyDescent="0.2"/>
    <row r="22689" s="31" customFormat="1" x14ac:dyDescent="0.2"/>
    <row r="22690" s="31" customFormat="1" x14ac:dyDescent="0.2"/>
    <row r="22691" s="31" customFormat="1" x14ac:dyDescent="0.2"/>
    <row r="22692" s="31" customFormat="1" x14ac:dyDescent="0.2"/>
    <row r="22693" s="31" customFormat="1" x14ac:dyDescent="0.2"/>
    <row r="22694" s="31" customFormat="1" x14ac:dyDescent="0.2"/>
    <row r="22695" s="31" customFormat="1" x14ac:dyDescent="0.2"/>
    <row r="22696" s="31" customFormat="1" x14ac:dyDescent="0.2"/>
    <row r="22697" s="31" customFormat="1" x14ac:dyDescent="0.2"/>
    <row r="22698" s="31" customFormat="1" x14ac:dyDescent="0.2"/>
    <row r="22699" s="31" customFormat="1" x14ac:dyDescent="0.2"/>
    <row r="22700" s="31" customFormat="1" x14ac:dyDescent="0.2"/>
    <row r="22701" s="31" customFormat="1" x14ac:dyDescent="0.2"/>
    <row r="22702" s="31" customFormat="1" x14ac:dyDescent="0.2"/>
    <row r="22703" s="31" customFormat="1" x14ac:dyDescent="0.2"/>
    <row r="22704" s="31" customFormat="1" x14ac:dyDescent="0.2"/>
    <row r="22705" s="31" customFormat="1" x14ac:dyDescent="0.2"/>
    <row r="22706" s="31" customFormat="1" x14ac:dyDescent="0.2"/>
    <row r="22707" s="31" customFormat="1" x14ac:dyDescent="0.2"/>
    <row r="22708" s="31" customFormat="1" x14ac:dyDescent="0.2"/>
    <row r="22709" s="31" customFormat="1" x14ac:dyDescent="0.2"/>
    <row r="22710" s="31" customFormat="1" x14ac:dyDescent="0.2"/>
    <row r="22711" s="31" customFormat="1" x14ac:dyDescent="0.2"/>
    <row r="22712" s="31" customFormat="1" x14ac:dyDescent="0.2"/>
    <row r="22713" s="31" customFormat="1" x14ac:dyDescent="0.2"/>
    <row r="22714" s="31" customFormat="1" x14ac:dyDescent="0.2"/>
    <row r="22715" s="31" customFormat="1" x14ac:dyDescent="0.2"/>
    <row r="22716" s="31" customFormat="1" x14ac:dyDescent="0.2"/>
    <row r="22717" s="31" customFormat="1" x14ac:dyDescent="0.2"/>
    <row r="22718" s="31" customFormat="1" x14ac:dyDescent="0.2"/>
    <row r="22719" s="31" customFormat="1" x14ac:dyDescent="0.2"/>
    <row r="22720" s="31" customFormat="1" x14ac:dyDescent="0.2"/>
    <row r="22721" s="31" customFormat="1" x14ac:dyDescent="0.2"/>
    <row r="22722" s="31" customFormat="1" x14ac:dyDescent="0.2"/>
    <row r="22723" s="31" customFormat="1" x14ac:dyDescent="0.2"/>
    <row r="22724" s="31" customFormat="1" x14ac:dyDescent="0.2"/>
    <row r="22725" s="31" customFormat="1" x14ac:dyDescent="0.2"/>
    <row r="22726" s="31" customFormat="1" x14ac:dyDescent="0.2"/>
    <row r="22727" s="31" customFormat="1" x14ac:dyDescent="0.2"/>
    <row r="22728" s="31" customFormat="1" x14ac:dyDescent="0.2"/>
    <row r="22729" s="31" customFormat="1" x14ac:dyDescent="0.2"/>
    <row r="22730" s="31" customFormat="1" x14ac:dyDescent="0.2"/>
    <row r="22731" s="31" customFormat="1" x14ac:dyDescent="0.2"/>
    <row r="22732" s="31" customFormat="1" x14ac:dyDescent="0.2"/>
    <row r="22733" s="31" customFormat="1" x14ac:dyDescent="0.2"/>
    <row r="22734" s="31" customFormat="1" x14ac:dyDescent="0.2"/>
    <row r="22735" s="31" customFormat="1" x14ac:dyDescent="0.2"/>
    <row r="22736" s="31" customFormat="1" x14ac:dyDescent="0.2"/>
    <row r="22737" s="31" customFormat="1" x14ac:dyDescent="0.2"/>
    <row r="22738" s="31" customFormat="1" x14ac:dyDescent="0.2"/>
    <row r="22739" s="31" customFormat="1" x14ac:dyDescent="0.2"/>
    <row r="22740" s="31" customFormat="1" x14ac:dyDescent="0.2"/>
    <row r="22741" s="31" customFormat="1" x14ac:dyDescent="0.2"/>
    <row r="22742" s="31" customFormat="1" x14ac:dyDescent="0.2"/>
    <row r="22743" s="31" customFormat="1" x14ac:dyDescent="0.2"/>
    <row r="22744" s="31" customFormat="1" x14ac:dyDescent="0.2"/>
    <row r="22745" s="31" customFormat="1" x14ac:dyDescent="0.2"/>
    <row r="22746" s="31" customFormat="1" x14ac:dyDescent="0.2"/>
    <row r="22747" s="31" customFormat="1" x14ac:dyDescent="0.2"/>
    <row r="22748" s="31" customFormat="1" x14ac:dyDescent="0.2"/>
    <row r="22749" s="31" customFormat="1" x14ac:dyDescent="0.2"/>
    <row r="22750" s="31" customFormat="1" x14ac:dyDescent="0.2"/>
    <row r="22751" s="31" customFormat="1" x14ac:dyDescent="0.2"/>
    <row r="22752" s="31" customFormat="1" x14ac:dyDescent="0.2"/>
    <row r="22753" s="31" customFormat="1" x14ac:dyDescent="0.2"/>
    <row r="22754" s="31" customFormat="1" x14ac:dyDescent="0.2"/>
    <row r="22755" s="31" customFormat="1" x14ac:dyDescent="0.2"/>
    <row r="22756" s="31" customFormat="1" x14ac:dyDescent="0.2"/>
    <row r="22757" s="31" customFormat="1" x14ac:dyDescent="0.2"/>
    <row r="22758" s="31" customFormat="1" x14ac:dyDescent="0.2"/>
    <row r="22759" s="31" customFormat="1" x14ac:dyDescent="0.2"/>
    <row r="22760" s="31" customFormat="1" x14ac:dyDescent="0.2"/>
    <row r="22761" s="31" customFormat="1" x14ac:dyDescent="0.2"/>
    <row r="22762" s="31" customFormat="1" x14ac:dyDescent="0.2"/>
    <row r="22763" s="31" customFormat="1" x14ac:dyDescent="0.2"/>
    <row r="22764" s="31" customFormat="1" x14ac:dyDescent="0.2"/>
    <row r="22765" s="31" customFormat="1" x14ac:dyDescent="0.2"/>
    <row r="22766" s="31" customFormat="1" x14ac:dyDescent="0.2"/>
    <row r="22767" s="31" customFormat="1" x14ac:dyDescent="0.2"/>
    <row r="22768" s="31" customFormat="1" x14ac:dyDescent="0.2"/>
    <row r="22769" s="31" customFormat="1" x14ac:dyDescent="0.2"/>
    <row r="22770" s="31" customFormat="1" x14ac:dyDescent="0.2"/>
    <row r="22771" s="31" customFormat="1" x14ac:dyDescent="0.2"/>
    <row r="22772" s="31" customFormat="1" x14ac:dyDescent="0.2"/>
    <row r="22773" s="31" customFormat="1" x14ac:dyDescent="0.2"/>
    <row r="22774" s="31" customFormat="1" x14ac:dyDescent="0.2"/>
    <row r="22775" s="31" customFormat="1" x14ac:dyDescent="0.2"/>
    <row r="22776" s="31" customFormat="1" x14ac:dyDescent="0.2"/>
    <row r="22777" s="31" customFormat="1" x14ac:dyDescent="0.2"/>
    <row r="22778" s="31" customFormat="1" x14ac:dyDescent="0.2"/>
    <row r="22779" s="31" customFormat="1" x14ac:dyDescent="0.2"/>
    <row r="22780" s="31" customFormat="1" x14ac:dyDescent="0.2"/>
    <row r="22781" s="31" customFormat="1" x14ac:dyDescent="0.2"/>
    <row r="22782" s="31" customFormat="1" x14ac:dyDescent="0.2"/>
    <row r="22783" s="31" customFormat="1" x14ac:dyDescent="0.2"/>
    <row r="22784" s="31" customFormat="1" x14ac:dyDescent="0.2"/>
    <row r="22785" s="31" customFormat="1" x14ac:dyDescent="0.2"/>
    <row r="22786" s="31" customFormat="1" x14ac:dyDescent="0.2"/>
    <row r="22787" s="31" customFormat="1" x14ac:dyDescent="0.2"/>
    <row r="22788" s="31" customFormat="1" x14ac:dyDescent="0.2"/>
    <row r="22789" s="31" customFormat="1" x14ac:dyDescent="0.2"/>
    <row r="22790" s="31" customFormat="1" x14ac:dyDescent="0.2"/>
    <row r="22791" s="31" customFormat="1" x14ac:dyDescent="0.2"/>
    <row r="22792" s="31" customFormat="1" x14ac:dyDescent="0.2"/>
    <row r="22793" s="31" customFormat="1" x14ac:dyDescent="0.2"/>
    <row r="22794" s="31" customFormat="1" x14ac:dyDescent="0.2"/>
    <row r="22795" s="31" customFormat="1" x14ac:dyDescent="0.2"/>
    <row r="22796" s="31" customFormat="1" x14ac:dyDescent="0.2"/>
    <row r="22797" s="31" customFormat="1" x14ac:dyDescent="0.2"/>
    <row r="22798" s="31" customFormat="1" x14ac:dyDescent="0.2"/>
    <row r="22799" s="31" customFormat="1" x14ac:dyDescent="0.2"/>
    <row r="22800" s="31" customFormat="1" x14ac:dyDescent="0.2"/>
    <row r="22801" s="31" customFormat="1" x14ac:dyDescent="0.2"/>
    <row r="22802" s="31" customFormat="1" x14ac:dyDescent="0.2"/>
    <row r="22803" s="31" customFormat="1" x14ac:dyDescent="0.2"/>
    <row r="22804" s="31" customFormat="1" x14ac:dyDescent="0.2"/>
    <row r="22805" s="31" customFormat="1" x14ac:dyDescent="0.2"/>
    <row r="22806" s="31" customFormat="1" x14ac:dyDescent="0.2"/>
    <row r="22807" s="31" customFormat="1" x14ac:dyDescent="0.2"/>
    <row r="22808" s="31" customFormat="1" x14ac:dyDescent="0.2"/>
    <row r="22809" s="31" customFormat="1" x14ac:dyDescent="0.2"/>
    <row r="22810" s="31" customFormat="1" x14ac:dyDescent="0.2"/>
    <row r="22811" s="31" customFormat="1" x14ac:dyDescent="0.2"/>
    <row r="22812" s="31" customFormat="1" x14ac:dyDescent="0.2"/>
    <row r="22813" s="31" customFormat="1" x14ac:dyDescent="0.2"/>
    <row r="22814" s="31" customFormat="1" x14ac:dyDescent="0.2"/>
    <row r="22815" s="31" customFormat="1" x14ac:dyDescent="0.2"/>
    <row r="22816" s="31" customFormat="1" x14ac:dyDescent="0.2"/>
    <row r="22817" s="31" customFormat="1" x14ac:dyDescent="0.2"/>
    <row r="22818" s="31" customFormat="1" x14ac:dyDescent="0.2"/>
    <row r="22819" s="31" customFormat="1" x14ac:dyDescent="0.2"/>
    <row r="22820" s="31" customFormat="1" x14ac:dyDescent="0.2"/>
    <row r="22821" s="31" customFormat="1" x14ac:dyDescent="0.2"/>
    <row r="22822" s="31" customFormat="1" x14ac:dyDescent="0.2"/>
    <row r="22823" s="31" customFormat="1" x14ac:dyDescent="0.2"/>
    <row r="22824" s="31" customFormat="1" x14ac:dyDescent="0.2"/>
    <row r="22825" s="31" customFormat="1" x14ac:dyDescent="0.2"/>
    <row r="22826" s="31" customFormat="1" x14ac:dyDescent="0.2"/>
    <row r="22827" s="31" customFormat="1" x14ac:dyDescent="0.2"/>
    <row r="22828" s="31" customFormat="1" x14ac:dyDescent="0.2"/>
    <row r="22829" s="31" customFormat="1" x14ac:dyDescent="0.2"/>
    <row r="22830" s="31" customFormat="1" x14ac:dyDescent="0.2"/>
    <row r="22831" s="31" customFormat="1" x14ac:dyDescent="0.2"/>
    <row r="22832" s="31" customFormat="1" x14ac:dyDescent="0.2"/>
    <row r="22833" s="31" customFormat="1" x14ac:dyDescent="0.2"/>
    <row r="22834" s="31" customFormat="1" x14ac:dyDescent="0.2"/>
    <row r="22835" s="31" customFormat="1" x14ac:dyDescent="0.2"/>
    <row r="22836" s="31" customFormat="1" x14ac:dyDescent="0.2"/>
    <row r="22837" s="31" customFormat="1" x14ac:dyDescent="0.2"/>
    <row r="22838" s="31" customFormat="1" x14ac:dyDescent="0.2"/>
    <row r="22839" s="31" customFormat="1" x14ac:dyDescent="0.2"/>
    <row r="22840" s="31" customFormat="1" x14ac:dyDescent="0.2"/>
    <row r="22841" s="31" customFormat="1" x14ac:dyDescent="0.2"/>
    <row r="22842" s="31" customFormat="1" x14ac:dyDescent="0.2"/>
    <row r="22843" s="31" customFormat="1" x14ac:dyDescent="0.2"/>
    <row r="22844" s="31" customFormat="1" x14ac:dyDescent="0.2"/>
    <row r="22845" s="31" customFormat="1" x14ac:dyDescent="0.2"/>
    <row r="22846" s="31" customFormat="1" x14ac:dyDescent="0.2"/>
    <row r="22847" s="31" customFormat="1" x14ac:dyDescent="0.2"/>
    <row r="22848" s="31" customFormat="1" x14ac:dyDescent="0.2"/>
    <row r="22849" s="31" customFormat="1" x14ac:dyDescent="0.2"/>
    <row r="22850" s="31" customFormat="1" x14ac:dyDescent="0.2"/>
    <row r="22851" s="31" customFormat="1" x14ac:dyDescent="0.2"/>
    <row r="22852" s="31" customFormat="1" x14ac:dyDescent="0.2"/>
    <row r="22853" s="31" customFormat="1" x14ac:dyDescent="0.2"/>
    <row r="22854" s="31" customFormat="1" x14ac:dyDescent="0.2"/>
    <row r="22855" s="31" customFormat="1" x14ac:dyDescent="0.2"/>
    <row r="22856" s="31" customFormat="1" x14ac:dyDescent="0.2"/>
    <row r="22857" s="31" customFormat="1" x14ac:dyDescent="0.2"/>
    <row r="22858" s="31" customFormat="1" x14ac:dyDescent="0.2"/>
    <row r="22859" s="31" customFormat="1" x14ac:dyDescent="0.2"/>
    <row r="22860" s="31" customFormat="1" x14ac:dyDescent="0.2"/>
    <row r="22861" s="31" customFormat="1" x14ac:dyDescent="0.2"/>
    <row r="22862" s="31" customFormat="1" x14ac:dyDescent="0.2"/>
    <row r="22863" s="31" customFormat="1" x14ac:dyDescent="0.2"/>
    <row r="22864" s="31" customFormat="1" x14ac:dyDescent="0.2"/>
    <row r="22865" s="31" customFormat="1" x14ac:dyDescent="0.2"/>
    <row r="22866" s="31" customFormat="1" x14ac:dyDescent="0.2"/>
    <row r="22867" s="31" customFormat="1" x14ac:dyDescent="0.2"/>
    <row r="22868" s="31" customFormat="1" x14ac:dyDescent="0.2"/>
    <row r="22869" s="31" customFormat="1" x14ac:dyDescent="0.2"/>
    <row r="22870" s="31" customFormat="1" x14ac:dyDescent="0.2"/>
    <row r="22871" s="31" customFormat="1" x14ac:dyDescent="0.2"/>
    <row r="22872" s="31" customFormat="1" x14ac:dyDescent="0.2"/>
    <row r="22873" s="31" customFormat="1" x14ac:dyDescent="0.2"/>
    <row r="22874" s="31" customFormat="1" x14ac:dyDescent="0.2"/>
    <row r="22875" s="31" customFormat="1" x14ac:dyDescent="0.2"/>
    <row r="22876" s="31" customFormat="1" x14ac:dyDescent="0.2"/>
    <row r="22877" s="31" customFormat="1" x14ac:dyDescent="0.2"/>
    <row r="22878" s="31" customFormat="1" x14ac:dyDescent="0.2"/>
    <row r="22879" s="31" customFormat="1" x14ac:dyDescent="0.2"/>
    <row r="22880" s="31" customFormat="1" x14ac:dyDescent="0.2"/>
    <row r="22881" s="31" customFormat="1" x14ac:dyDescent="0.2"/>
    <row r="22882" s="31" customFormat="1" x14ac:dyDescent="0.2"/>
    <row r="22883" s="31" customFormat="1" x14ac:dyDescent="0.2"/>
    <row r="22884" s="31" customFormat="1" x14ac:dyDescent="0.2"/>
    <row r="22885" s="31" customFormat="1" x14ac:dyDescent="0.2"/>
    <row r="22886" s="31" customFormat="1" x14ac:dyDescent="0.2"/>
    <row r="22887" s="31" customFormat="1" x14ac:dyDescent="0.2"/>
    <row r="22888" s="31" customFormat="1" x14ac:dyDescent="0.2"/>
    <row r="22889" s="31" customFormat="1" x14ac:dyDescent="0.2"/>
    <row r="22890" s="31" customFormat="1" x14ac:dyDescent="0.2"/>
    <row r="22891" s="31" customFormat="1" x14ac:dyDescent="0.2"/>
    <row r="22892" s="31" customFormat="1" x14ac:dyDescent="0.2"/>
    <row r="22893" s="31" customFormat="1" x14ac:dyDescent="0.2"/>
    <row r="22894" s="31" customFormat="1" x14ac:dyDescent="0.2"/>
    <row r="22895" s="31" customFormat="1" x14ac:dyDescent="0.2"/>
    <row r="22896" s="31" customFormat="1" x14ac:dyDescent="0.2"/>
    <row r="22897" s="31" customFormat="1" x14ac:dyDescent="0.2"/>
    <row r="22898" s="31" customFormat="1" x14ac:dyDescent="0.2"/>
    <row r="22899" s="31" customFormat="1" x14ac:dyDescent="0.2"/>
    <row r="22900" s="31" customFormat="1" x14ac:dyDescent="0.2"/>
    <row r="22901" s="31" customFormat="1" x14ac:dyDescent="0.2"/>
    <row r="22902" s="31" customFormat="1" x14ac:dyDescent="0.2"/>
    <row r="22903" s="31" customFormat="1" x14ac:dyDescent="0.2"/>
    <row r="22904" s="31" customFormat="1" x14ac:dyDescent="0.2"/>
    <row r="22905" s="31" customFormat="1" x14ac:dyDescent="0.2"/>
    <row r="22906" s="31" customFormat="1" x14ac:dyDescent="0.2"/>
    <row r="22907" s="31" customFormat="1" x14ac:dyDescent="0.2"/>
    <row r="22908" s="31" customFormat="1" x14ac:dyDescent="0.2"/>
    <row r="22909" s="31" customFormat="1" x14ac:dyDescent="0.2"/>
    <row r="22910" s="31" customFormat="1" x14ac:dyDescent="0.2"/>
    <row r="22911" s="31" customFormat="1" x14ac:dyDescent="0.2"/>
    <row r="22912" s="31" customFormat="1" x14ac:dyDescent="0.2"/>
    <row r="22913" s="31" customFormat="1" x14ac:dyDescent="0.2"/>
    <row r="22914" s="31" customFormat="1" x14ac:dyDescent="0.2"/>
    <row r="22915" s="31" customFormat="1" x14ac:dyDescent="0.2"/>
    <row r="22916" s="31" customFormat="1" x14ac:dyDescent="0.2"/>
    <row r="22917" s="31" customFormat="1" x14ac:dyDescent="0.2"/>
    <row r="22918" s="31" customFormat="1" x14ac:dyDescent="0.2"/>
    <row r="22919" s="31" customFormat="1" x14ac:dyDescent="0.2"/>
    <row r="22920" s="31" customFormat="1" x14ac:dyDescent="0.2"/>
    <row r="22921" s="31" customFormat="1" x14ac:dyDescent="0.2"/>
    <row r="22922" s="31" customFormat="1" x14ac:dyDescent="0.2"/>
    <row r="22923" s="31" customFormat="1" x14ac:dyDescent="0.2"/>
    <row r="22924" s="31" customFormat="1" x14ac:dyDescent="0.2"/>
    <row r="22925" s="31" customFormat="1" x14ac:dyDescent="0.2"/>
    <row r="22926" s="31" customFormat="1" x14ac:dyDescent="0.2"/>
    <row r="22927" s="31" customFormat="1" x14ac:dyDescent="0.2"/>
    <row r="22928" s="31" customFormat="1" x14ac:dyDescent="0.2"/>
    <row r="22929" s="31" customFormat="1" x14ac:dyDescent="0.2"/>
    <row r="22930" s="31" customFormat="1" x14ac:dyDescent="0.2"/>
    <row r="22931" s="31" customFormat="1" x14ac:dyDescent="0.2"/>
    <row r="22932" s="31" customFormat="1" x14ac:dyDescent="0.2"/>
    <row r="22933" s="31" customFormat="1" x14ac:dyDescent="0.2"/>
    <row r="22934" s="31" customFormat="1" x14ac:dyDescent="0.2"/>
    <row r="22935" s="31" customFormat="1" x14ac:dyDescent="0.2"/>
    <row r="22936" s="31" customFormat="1" x14ac:dyDescent="0.2"/>
    <row r="22937" s="31" customFormat="1" x14ac:dyDescent="0.2"/>
    <row r="22938" s="31" customFormat="1" x14ac:dyDescent="0.2"/>
    <row r="22939" s="31" customFormat="1" x14ac:dyDescent="0.2"/>
    <row r="22940" s="31" customFormat="1" x14ac:dyDescent="0.2"/>
    <row r="22941" s="31" customFormat="1" x14ac:dyDescent="0.2"/>
    <row r="22942" s="31" customFormat="1" x14ac:dyDescent="0.2"/>
    <row r="22943" s="31" customFormat="1" x14ac:dyDescent="0.2"/>
    <row r="22944" s="31" customFormat="1" x14ac:dyDescent="0.2"/>
    <row r="22945" s="31" customFormat="1" x14ac:dyDescent="0.2"/>
    <row r="22946" s="31" customFormat="1" x14ac:dyDescent="0.2"/>
    <row r="22947" s="31" customFormat="1" x14ac:dyDescent="0.2"/>
    <row r="22948" s="31" customFormat="1" x14ac:dyDescent="0.2"/>
    <row r="22949" s="31" customFormat="1" x14ac:dyDescent="0.2"/>
    <row r="22950" s="31" customFormat="1" x14ac:dyDescent="0.2"/>
    <row r="22951" s="31" customFormat="1" x14ac:dyDescent="0.2"/>
    <row r="22952" s="31" customFormat="1" x14ac:dyDescent="0.2"/>
    <row r="22953" s="31" customFormat="1" x14ac:dyDescent="0.2"/>
    <row r="22954" s="31" customFormat="1" x14ac:dyDescent="0.2"/>
    <row r="22955" s="31" customFormat="1" x14ac:dyDescent="0.2"/>
    <row r="22956" s="31" customFormat="1" x14ac:dyDescent="0.2"/>
    <row r="22957" s="31" customFormat="1" x14ac:dyDescent="0.2"/>
    <row r="22958" s="31" customFormat="1" x14ac:dyDescent="0.2"/>
    <row r="22959" s="31" customFormat="1" x14ac:dyDescent="0.2"/>
    <row r="22960" s="31" customFormat="1" x14ac:dyDescent="0.2"/>
    <row r="22961" s="31" customFormat="1" x14ac:dyDescent="0.2"/>
    <row r="22962" s="31" customFormat="1" x14ac:dyDescent="0.2"/>
    <row r="22963" s="31" customFormat="1" x14ac:dyDescent="0.2"/>
    <row r="22964" s="31" customFormat="1" x14ac:dyDescent="0.2"/>
    <row r="22965" s="31" customFormat="1" x14ac:dyDescent="0.2"/>
    <row r="22966" s="31" customFormat="1" x14ac:dyDescent="0.2"/>
    <row r="22967" s="31" customFormat="1" x14ac:dyDescent="0.2"/>
    <row r="22968" s="31" customFormat="1" x14ac:dyDescent="0.2"/>
    <row r="22969" s="31" customFormat="1" x14ac:dyDescent="0.2"/>
    <row r="22970" s="31" customFormat="1" x14ac:dyDescent="0.2"/>
    <row r="22971" s="31" customFormat="1" x14ac:dyDescent="0.2"/>
    <row r="22972" s="31" customFormat="1" x14ac:dyDescent="0.2"/>
    <row r="22973" s="31" customFormat="1" x14ac:dyDescent="0.2"/>
    <row r="22974" s="31" customFormat="1" x14ac:dyDescent="0.2"/>
    <row r="22975" s="31" customFormat="1" x14ac:dyDescent="0.2"/>
    <row r="22976" s="31" customFormat="1" x14ac:dyDescent="0.2"/>
    <row r="22977" s="31" customFormat="1" x14ac:dyDescent="0.2"/>
    <row r="22978" s="31" customFormat="1" x14ac:dyDescent="0.2"/>
    <row r="22979" s="31" customFormat="1" x14ac:dyDescent="0.2"/>
    <row r="22980" s="31" customFormat="1" x14ac:dyDescent="0.2"/>
    <row r="22981" s="31" customFormat="1" x14ac:dyDescent="0.2"/>
    <row r="22982" s="31" customFormat="1" x14ac:dyDescent="0.2"/>
    <row r="22983" s="31" customFormat="1" x14ac:dyDescent="0.2"/>
    <row r="22984" s="31" customFormat="1" x14ac:dyDescent="0.2"/>
    <row r="22985" s="31" customFormat="1" x14ac:dyDescent="0.2"/>
    <row r="22986" s="31" customFormat="1" x14ac:dyDescent="0.2"/>
    <row r="22987" s="31" customFormat="1" x14ac:dyDescent="0.2"/>
    <row r="22988" s="31" customFormat="1" x14ac:dyDescent="0.2"/>
    <row r="22989" s="31" customFormat="1" x14ac:dyDescent="0.2"/>
    <row r="22990" s="31" customFormat="1" x14ac:dyDescent="0.2"/>
    <row r="22991" s="31" customFormat="1" x14ac:dyDescent="0.2"/>
    <row r="22992" s="31" customFormat="1" x14ac:dyDescent="0.2"/>
    <row r="22993" s="31" customFormat="1" x14ac:dyDescent="0.2"/>
    <row r="22994" s="31" customFormat="1" x14ac:dyDescent="0.2"/>
    <row r="22995" s="31" customFormat="1" x14ac:dyDescent="0.2"/>
    <row r="22996" s="31" customFormat="1" x14ac:dyDescent="0.2"/>
    <row r="22997" s="31" customFormat="1" x14ac:dyDescent="0.2"/>
    <row r="22998" s="31" customFormat="1" x14ac:dyDescent="0.2"/>
    <row r="22999" s="31" customFormat="1" x14ac:dyDescent="0.2"/>
    <row r="23000" s="31" customFormat="1" x14ac:dyDescent="0.2"/>
    <row r="23001" s="31" customFormat="1" x14ac:dyDescent="0.2"/>
    <row r="23002" s="31" customFormat="1" x14ac:dyDescent="0.2"/>
    <row r="23003" s="31" customFormat="1" x14ac:dyDescent="0.2"/>
    <row r="23004" s="31" customFormat="1" x14ac:dyDescent="0.2"/>
    <row r="23005" s="31" customFormat="1" x14ac:dyDescent="0.2"/>
    <row r="23006" s="31" customFormat="1" x14ac:dyDescent="0.2"/>
    <row r="23007" s="31" customFormat="1" x14ac:dyDescent="0.2"/>
    <row r="23008" s="31" customFormat="1" x14ac:dyDescent="0.2"/>
    <row r="23009" s="31" customFormat="1" x14ac:dyDescent="0.2"/>
    <row r="23010" s="31" customFormat="1" x14ac:dyDescent="0.2"/>
    <row r="23011" s="31" customFormat="1" x14ac:dyDescent="0.2"/>
    <row r="23012" s="31" customFormat="1" x14ac:dyDescent="0.2"/>
    <row r="23013" s="31" customFormat="1" x14ac:dyDescent="0.2"/>
    <row r="23014" s="31" customFormat="1" x14ac:dyDescent="0.2"/>
    <row r="23015" s="31" customFormat="1" x14ac:dyDescent="0.2"/>
    <row r="23016" s="31" customFormat="1" x14ac:dyDescent="0.2"/>
    <row r="23017" s="31" customFormat="1" x14ac:dyDescent="0.2"/>
    <row r="23018" s="31" customFormat="1" x14ac:dyDescent="0.2"/>
    <row r="23019" s="31" customFormat="1" x14ac:dyDescent="0.2"/>
    <row r="23020" s="31" customFormat="1" x14ac:dyDescent="0.2"/>
    <row r="23021" s="31" customFormat="1" x14ac:dyDescent="0.2"/>
    <row r="23022" s="31" customFormat="1" x14ac:dyDescent="0.2"/>
    <row r="23023" s="31" customFormat="1" x14ac:dyDescent="0.2"/>
    <row r="23024" s="31" customFormat="1" x14ac:dyDescent="0.2"/>
    <row r="23025" s="31" customFormat="1" x14ac:dyDescent="0.2"/>
    <row r="23026" s="31" customFormat="1" x14ac:dyDescent="0.2"/>
    <row r="23027" s="31" customFormat="1" x14ac:dyDescent="0.2"/>
    <row r="23028" s="31" customFormat="1" x14ac:dyDescent="0.2"/>
    <row r="23029" s="31" customFormat="1" x14ac:dyDescent="0.2"/>
    <row r="23030" s="31" customFormat="1" x14ac:dyDescent="0.2"/>
    <row r="23031" s="31" customFormat="1" x14ac:dyDescent="0.2"/>
    <row r="23032" s="31" customFormat="1" x14ac:dyDescent="0.2"/>
    <row r="23033" s="31" customFormat="1" x14ac:dyDescent="0.2"/>
    <row r="23034" s="31" customFormat="1" x14ac:dyDescent="0.2"/>
    <row r="23035" s="31" customFormat="1" x14ac:dyDescent="0.2"/>
    <row r="23036" s="31" customFormat="1" x14ac:dyDescent="0.2"/>
    <row r="23037" s="31" customFormat="1" x14ac:dyDescent="0.2"/>
    <row r="23038" s="31" customFormat="1" x14ac:dyDescent="0.2"/>
    <row r="23039" s="31" customFormat="1" x14ac:dyDescent="0.2"/>
    <row r="23040" s="31" customFormat="1" x14ac:dyDescent="0.2"/>
    <row r="23041" s="31" customFormat="1" x14ac:dyDescent="0.2"/>
    <row r="23042" s="31" customFormat="1" x14ac:dyDescent="0.2"/>
    <row r="23043" s="31" customFormat="1" x14ac:dyDescent="0.2"/>
    <row r="23044" s="31" customFormat="1" x14ac:dyDescent="0.2"/>
    <row r="23045" s="31" customFormat="1" x14ac:dyDescent="0.2"/>
    <row r="23046" s="31" customFormat="1" x14ac:dyDescent="0.2"/>
    <row r="23047" s="31" customFormat="1" x14ac:dyDescent="0.2"/>
    <row r="23048" s="31" customFormat="1" x14ac:dyDescent="0.2"/>
    <row r="23049" s="31" customFormat="1" x14ac:dyDescent="0.2"/>
    <row r="23050" s="31" customFormat="1" x14ac:dyDescent="0.2"/>
    <row r="23051" s="31" customFormat="1" x14ac:dyDescent="0.2"/>
    <row r="23052" s="31" customFormat="1" x14ac:dyDescent="0.2"/>
    <row r="23053" s="31" customFormat="1" x14ac:dyDescent="0.2"/>
    <row r="23054" s="31" customFormat="1" x14ac:dyDescent="0.2"/>
    <row r="23055" s="31" customFormat="1" x14ac:dyDescent="0.2"/>
    <row r="23056" s="31" customFormat="1" x14ac:dyDescent="0.2"/>
    <row r="23057" s="31" customFormat="1" x14ac:dyDescent="0.2"/>
    <row r="23058" s="31" customFormat="1" x14ac:dyDescent="0.2"/>
    <row r="23059" s="31" customFormat="1" x14ac:dyDescent="0.2"/>
    <row r="23060" s="31" customFormat="1" x14ac:dyDescent="0.2"/>
    <row r="23061" s="31" customFormat="1" x14ac:dyDescent="0.2"/>
    <row r="23062" s="31" customFormat="1" x14ac:dyDescent="0.2"/>
    <row r="23063" s="31" customFormat="1" x14ac:dyDescent="0.2"/>
    <row r="23064" s="31" customFormat="1" x14ac:dyDescent="0.2"/>
    <row r="23065" s="31" customFormat="1" x14ac:dyDescent="0.2"/>
    <row r="23066" s="31" customFormat="1" x14ac:dyDescent="0.2"/>
    <row r="23067" s="31" customFormat="1" x14ac:dyDescent="0.2"/>
    <row r="23068" s="31" customFormat="1" x14ac:dyDescent="0.2"/>
    <row r="23069" s="31" customFormat="1" x14ac:dyDescent="0.2"/>
    <row r="23070" s="31" customFormat="1" x14ac:dyDescent="0.2"/>
    <row r="23071" s="31" customFormat="1" x14ac:dyDescent="0.2"/>
    <row r="23072" s="31" customFormat="1" x14ac:dyDescent="0.2"/>
    <row r="23073" s="31" customFormat="1" x14ac:dyDescent="0.2"/>
    <row r="23074" s="31" customFormat="1" x14ac:dyDescent="0.2"/>
    <row r="23075" s="31" customFormat="1" x14ac:dyDescent="0.2"/>
    <row r="23076" s="31" customFormat="1" x14ac:dyDescent="0.2"/>
    <row r="23077" s="31" customFormat="1" x14ac:dyDescent="0.2"/>
    <row r="23078" s="31" customFormat="1" x14ac:dyDescent="0.2"/>
    <row r="23079" s="31" customFormat="1" x14ac:dyDescent="0.2"/>
    <row r="23080" s="31" customFormat="1" x14ac:dyDescent="0.2"/>
    <row r="23081" s="31" customFormat="1" x14ac:dyDescent="0.2"/>
    <row r="23082" s="31" customFormat="1" x14ac:dyDescent="0.2"/>
    <row r="23083" s="31" customFormat="1" x14ac:dyDescent="0.2"/>
    <row r="23084" s="31" customFormat="1" x14ac:dyDescent="0.2"/>
    <row r="23085" s="31" customFormat="1" x14ac:dyDescent="0.2"/>
    <row r="23086" s="31" customFormat="1" x14ac:dyDescent="0.2"/>
    <row r="23087" s="31" customFormat="1" x14ac:dyDescent="0.2"/>
    <row r="23088" s="31" customFormat="1" x14ac:dyDescent="0.2"/>
    <row r="23089" s="31" customFormat="1" x14ac:dyDescent="0.2"/>
    <row r="23090" s="31" customFormat="1" x14ac:dyDescent="0.2"/>
    <row r="23091" s="31" customFormat="1" x14ac:dyDescent="0.2"/>
    <row r="23092" s="31" customFormat="1" x14ac:dyDescent="0.2"/>
    <row r="23093" s="31" customFormat="1" x14ac:dyDescent="0.2"/>
    <row r="23094" s="31" customFormat="1" x14ac:dyDescent="0.2"/>
    <row r="23095" s="31" customFormat="1" x14ac:dyDescent="0.2"/>
    <row r="23096" s="31" customFormat="1" x14ac:dyDescent="0.2"/>
    <row r="23097" s="31" customFormat="1" x14ac:dyDescent="0.2"/>
    <row r="23098" s="31" customFormat="1" x14ac:dyDescent="0.2"/>
    <row r="23099" s="31" customFormat="1" x14ac:dyDescent="0.2"/>
    <row r="23100" s="31" customFormat="1" x14ac:dyDescent="0.2"/>
    <row r="23101" s="31" customFormat="1" x14ac:dyDescent="0.2"/>
    <row r="23102" s="31" customFormat="1" x14ac:dyDescent="0.2"/>
    <row r="23103" s="31" customFormat="1" x14ac:dyDescent="0.2"/>
    <row r="23104" s="31" customFormat="1" x14ac:dyDescent="0.2"/>
    <row r="23105" s="31" customFormat="1" x14ac:dyDescent="0.2"/>
    <row r="23106" s="31" customFormat="1" x14ac:dyDescent="0.2"/>
    <row r="23107" s="31" customFormat="1" x14ac:dyDescent="0.2"/>
    <row r="23108" s="31" customFormat="1" x14ac:dyDescent="0.2"/>
    <row r="23109" s="31" customFormat="1" x14ac:dyDescent="0.2"/>
    <row r="23110" s="31" customFormat="1" x14ac:dyDescent="0.2"/>
    <row r="23111" s="31" customFormat="1" x14ac:dyDescent="0.2"/>
    <row r="23112" s="31" customFormat="1" x14ac:dyDescent="0.2"/>
    <row r="23113" s="31" customFormat="1" x14ac:dyDescent="0.2"/>
    <row r="23114" s="31" customFormat="1" x14ac:dyDescent="0.2"/>
    <row r="23115" s="31" customFormat="1" x14ac:dyDescent="0.2"/>
    <row r="23116" s="31" customFormat="1" x14ac:dyDescent="0.2"/>
    <row r="23117" s="31" customFormat="1" x14ac:dyDescent="0.2"/>
    <row r="23118" s="31" customFormat="1" x14ac:dyDescent="0.2"/>
    <row r="23119" s="31" customFormat="1" x14ac:dyDescent="0.2"/>
    <row r="23120" s="31" customFormat="1" x14ac:dyDescent="0.2"/>
    <row r="23121" s="31" customFormat="1" x14ac:dyDescent="0.2"/>
    <row r="23122" s="31" customFormat="1" x14ac:dyDescent="0.2"/>
    <row r="23123" s="31" customFormat="1" x14ac:dyDescent="0.2"/>
    <row r="23124" s="31" customFormat="1" x14ac:dyDescent="0.2"/>
    <row r="23125" s="31" customFormat="1" x14ac:dyDescent="0.2"/>
    <row r="23126" s="31" customFormat="1" x14ac:dyDescent="0.2"/>
    <row r="23127" s="31" customFormat="1" x14ac:dyDescent="0.2"/>
    <row r="23128" s="31" customFormat="1" x14ac:dyDescent="0.2"/>
    <row r="23129" s="31" customFormat="1" x14ac:dyDescent="0.2"/>
    <row r="23130" s="31" customFormat="1" x14ac:dyDescent="0.2"/>
    <row r="23131" s="31" customFormat="1" x14ac:dyDescent="0.2"/>
    <row r="23132" s="31" customFormat="1" x14ac:dyDescent="0.2"/>
    <row r="23133" s="31" customFormat="1" x14ac:dyDescent="0.2"/>
    <row r="23134" s="31" customFormat="1" x14ac:dyDescent="0.2"/>
    <row r="23135" s="31" customFormat="1" x14ac:dyDescent="0.2"/>
    <row r="23136" s="31" customFormat="1" x14ac:dyDescent="0.2"/>
    <row r="23137" s="31" customFormat="1" x14ac:dyDescent="0.2"/>
    <row r="23138" s="31" customFormat="1" x14ac:dyDescent="0.2"/>
    <row r="23139" s="31" customFormat="1" x14ac:dyDescent="0.2"/>
    <row r="23140" s="31" customFormat="1" x14ac:dyDescent="0.2"/>
    <row r="23141" s="31" customFormat="1" x14ac:dyDescent="0.2"/>
    <row r="23142" s="31" customFormat="1" x14ac:dyDescent="0.2"/>
    <row r="23143" s="31" customFormat="1" x14ac:dyDescent="0.2"/>
    <row r="23144" s="31" customFormat="1" x14ac:dyDescent="0.2"/>
    <row r="23145" s="31" customFormat="1" x14ac:dyDescent="0.2"/>
    <row r="23146" s="31" customFormat="1" x14ac:dyDescent="0.2"/>
    <row r="23147" s="31" customFormat="1" x14ac:dyDescent="0.2"/>
    <row r="23148" s="31" customFormat="1" x14ac:dyDescent="0.2"/>
    <row r="23149" s="31" customFormat="1" x14ac:dyDescent="0.2"/>
    <row r="23150" s="31" customFormat="1" x14ac:dyDescent="0.2"/>
    <row r="23151" s="31" customFormat="1" x14ac:dyDescent="0.2"/>
    <row r="23152" s="31" customFormat="1" x14ac:dyDescent="0.2"/>
    <row r="23153" s="31" customFormat="1" x14ac:dyDescent="0.2"/>
    <row r="23154" s="31" customFormat="1" x14ac:dyDescent="0.2"/>
    <row r="23155" s="31" customFormat="1" x14ac:dyDescent="0.2"/>
    <row r="23156" s="31" customFormat="1" x14ac:dyDescent="0.2"/>
    <row r="23157" s="31" customFormat="1" x14ac:dyDescent="0.2"/>
    <row r="23158" s="31" customFormat="1" x14ac:dyDescent="0.2"/>
    <row r="23159" s="31" customFormat="1" x14ac:dyDescent="0.2"/>
    <row r="23160" s="31" customFormat="1" x14ac:dyDescent="0.2"/>
    <row r="23161" s="31" customFormat="1" x14ac:dyDescent="0.2"/>
    <row r="23162" s="31" customFormat="1" x14ac:dyDescent="0.2"/>
    <row r="23163" s="31" customFormat="1" x14ac:dyDescent="0.2"/>
    <row r="23164" s="31" customFormat="1" x14ac:dyDescent="0.2"/>
    <row r="23165" s="31" customFormat="1" x14ac:dyDescent="0.2"/>
    <row r="23166" s="31" customFormat="1" x14ac:dyDescent="0.2"/>
    <row r="23167" s="31" customFormat="1" x14ac:dyDescent="0.2"/>
    <row r="23168" s="31" customFormat="1" x14ac:dyDescent="0.2"/>
    <row r="23169" s="31" customFormat="1" x14ac:dyDescent="0.2"/>
    <row r="23170" s="31" customFormat="1" x14ac:dyDescent="0.2"/>
    <row r="23171" s="31" customFormat="1" x14ac:dyDescent="0.2"/>
    <row r="23172" s="31" customFormat="1" x14ac:dyDescent="0.2"/>
    <row r="23173" s="31" customFormat="1" x14ac:dyDescent="0.2"/>
    <row r="23174" s="31" customFormat="1" x14ac:dyDescent="0.2"/>
    <row r="23175" s="31" customFormat="1" x14ac:dyDescent="0.2"/>
    <row r="23176" s="31" customFormat="1" x14ac:dyDescent="0.2"/>
    <row r="23177" s="31" customFormat="1" x14ac:dyDescent="0.2"/>
    <row r="23178" s="31" customFormat="1" x14ac:dyDescent="0.2"/>
    <row r="23179" s="31" customFormat="1" x14ac:dyDescent="0.2"/>
    <row r="23180" s="31" customFormat="1" x14ac:dyDescent="0.2"/>
    <row r="23181" s="31" customFormat="1" x14ac:dyDescent="0.2"/>
    <row r="23182" s="31" customFormat="1" x14ac:dyDescent="0.2"/>
    <row r="23183" s="31" customFormat="1" x14ac:dyDescent="0.2"/>
    <row r="23184" s="31" customFormat="1" x14ac:dyDescent="0.2"/>
    <row r="23185" s="31" customFormat="1" x14ac:dyDescent="0.2"/>
    <row r="23186" s="31" customFormat="1" x14ac:dyDescent="0.2"/>
    <row r="23187" s="31" customFormat="1" x14ac:dyDescent="0.2"/>
    <row r="23188" s="31" customFormat="1" x14ac:dyDescent="0.2"/>
    <row r="23189" s="31" customFormat="1" x14ac:dyDescent="0.2"/>
    <row r="23190" s="31" customFormat="1" x14ac:dyDescent="0.2"/>
    <row r="23191" s="31" customFormat="1" x14ac:dyDescent="0.2"/>
    <row r="23192" s="31" customFormat="1" x14ac:dyDescent="0.2"/>
    <row r="23193" s="31" customFormat="1" x14ac:dyDescent="0.2"/>
    <row r="23194" s="31" customFormat="1" x14ac:dyDescent="0.2"/>
    <row r="23195" s="31" customFormat="1" x14ac:dyDescent="0.2"/>
    <row r="23196" s="31" customFormat="1" x14ac:dyDescent="0.2"/>
    <row r="23197" s="31" customFormat="1" x14ac:dyDescent="0.2"/>
    <row r="23198" s="31" customFormat="1" x14ac:dyDescent="0.2"/>
    <row r="23199" s="31" customFormat="1" x14ac:dyDescent="0.2"/>
    <row r="23200" s="31" customFormat="1" x14ac:dyDescent="0.2"/>
    <row r="23201" s="31" customFormat="1" x14ac:dyDescent="0.2"/>
    <row r="23202" s="31" customFormat="1" x14ac:dyDescent="0.2"/>
    <row r="23203" s="31" customFormat="1" x14ac:dyDescent="0.2"/>
    <row r="23204" s="31" customFormat="1" x14ac:dyDescent="0.2"/>
    <row r="23205" s="31" customFormat="1" x14ac:dyDescent="0.2"/>
    <row r="23206" s="31" customFormat="1" x14ac:dyDescent="0.2"/>
    <row r="23207" s="31" customFormat="1" x14ac:dyDescent="0.2"/>
    <row r="23208" s="31" customFormat="1" x14ac:dyDescent="0.2"/>
    <row r="23209" s="31" customFormat="1" x14ac:dyDescent="0.2"/>
    <row r="23210" s="31" customFormat="1" x14ac:dyDescent="0.2"/>
    <row r="23211" s="31" customFormat="1" x14ac:dyDescent="0.2"/>
    <row r="23212" s="31" customFormat="1" x14ac:dyDescent="0.2"/>
    <row r="23213" s="31" customFormat="1" x14ac:dyDescent="0.2"/>
    <row r="23214" s="31" customFormat="1" x14ac:dyDescent="0.2"/>
    <row r="23215" s="31" customFormat="1" x14ac:dyDescent="0.2"/>
    <row r="23216" s="31" customFormat="1" x14ac:dyDescent="0.2"/>
    <row r="23217" s="31" customFormat="1" x14ac:dyDescent="0.2"/>
    <row r="23218" s="31" customFormat="1" x14ac:dyDescent="0.2"/>
    <row r="23219" s="31" customFormat="1" x14ac:dyDescent="0.2"/>
    <row r="23220" s="31" customFormat="1" x14ac:dyDescent="0.2"/>
    <row r="23221" s="31" customFormat="1" x14ac:dyDescent="0.2"/>
    <row r="23222" s="31" customFormat="1" x14ac:dyDescent="0.2"/>
    <row r="23223" s="31" customFormat="1" x14ac:dyDescent="0.2"/>
    <row r="23224" s="31" customFormat="1" x14ac:dyDescent="0.2"/>
    <row r="23225" s="31" customFormat="1" x14ac:dyDescent="0.2"/>
    <row r="23226" s="31" customFormat="1" x14ac:dyDescent="0.2"/>
    <row r="23227" s="31" customFormat="1" x14ac:dyDescent="0.2"/>
    <row r="23228" s="31" customFormat="1" x14ac:dyDescent="0.2"/>
    <row r="23229" s="31" customFormat="1" x14ac:dyDescent="0.2"/>
    <row r="23230" s="31" customFormat="1" x14ac:dyDescent="0.2"/>
    <row r="23231" s="31" customFormat="1" x14ac:dyDescent="0.2"/>
    <row r="23232" s="31" customFormat="1" x14ac:dyDescent="0.2"/>
    <row r="23233" s="31" customFormat="1" x14ac:dyDescent="0.2"/>
    <row r="23234" s="31" customFormat="1" x14ac:dyDescent="0.2"/>
    <row r="23235" s="31" customFormat="1" x14ac:dyDescent="0.2"/>
    <row r="23236" s="31" customFormat="1" x14ac:dyDescent="0.2"/>
    <row r="23237" s="31" customFormat="1" x14ac:dyDescent="0.2"/>
    <row r="23238" s="31" customFormat="1" x14ac:dyDescent="0.2"/>
    <row r="23239" s="31" customFormat="1" x14ac:dyDescent="0.2"/>
    <row r="23240" s="31" customFormat="1" x14ac:dyDescent="0.2"/>
    <row r="23241" s="31" customFormat="1" x14ac:dyDescent="0.2"/>
    <row r="23242" s="31" customFormat="1" x14ac:dyDescent="0.2"/>
    <row r="23243" s="31" customFormat="1" x14ac:dyDescent="0.2"/>
    <row r="23244" s="31" customFormat="1" x14ac:dyDescent="0.2"/>
    <row r="23245" s="31" customFormat="1" x14ac:dyDescent="0.2"/>
    <row r="23246" s="31" customFormat="1" x14ac:dyDescent="0.2"/>
    <row r="23247" s="31" customFormat="1" x14ac:dyDescent="0.2"/>
    <row r="23248" s="31" customFormat="1" x14ac:dyDescent="0.2"/>
    <row r="23249" s="31" customFormat="1" x14ac:dyDescent="0.2"/>
    <row r="23250" s="31" customFormat="1" x14ac:dyDescent="0.2"/>
    <row r="23251" s="31" customFormat="1" x14ac:dyDescent="0.2"/>
    <row r="23252" s="31" customFormat="1" x14ac:dyDescent="0.2"/>
    <row r="23253" s="31" customFormat="1" x14ac:dyDescent="0.2"/>
    <row r="23254" s="31" customFormat="1" x14ac:dyDescent="0.2"/>
    <row r="23255" s="31" customFormat="1" x14ac:dyDescent="0.2"/>
    <row r="23256" s="31" customFormat="1" x14ac:dyDescent="0.2"/>
    <row r="23257" s="31" customFormat="1" x14ac:dyDescent="0.2"/>
    <row r="23258" s="31" customFormat="1" x14ac:dyDescent="0.2"/>
    <row r="23259" s="31" customFormat="1" x14ac:dyDescent="0.2"/>
    <row r="23260" s="31" customFormat="1" x14ac:dyDescent="0.2"/>
    <row r="23261" s="31" customFormat="1" x14ac:dyDescent="0.2"/>
    <row r="23262" s="31" customFormat="1" x14ac:dyDescent="0.2"/>
    <row r="23263" s="31" customFormat="1" x14ac:dyDescent="0.2"/>
    <row r="23264" s="31" customFormat="1" x14ac:dyDescent="0.2"/>
    <row r="23265" s="31" customFormat="1" x14ac:dyDescent="0.2"/>
    <row r="23266" s="31" customFormat="1" x14ac:dyDescent="0.2"/>
    <row r="23267" s="31" customFormat="1" x14ac:dyDescent="0.2"/>
    <row r="23268" s="31" customFormat="1" x14ac:dyDescent="0.2"/>
    <row r="23269" s="31" customFormat="1" x14ac:dyDescent="0.2"/>
    <row r="23270" s="31" customFormat="1" x14ac:dyDescent="0.2"/>
    <row r="23271" s="31" customFormat="1" x14ac:dyDescent="0.2"/>
    <row r="23272" s="31" customFormat="1" x14ac:dyDescent="0.2"/>
    <row r="23273" s="31" customFormat="1" x14ac:dyDescent="0.2"/>
    <row r="23274" s="31" customFormat="1" x14ac:dyDescent="0.2"/>
    <row r="23275" s="31" customFormat="1" x14ac:dyDescent="0.2"/>
    <row r="23276" s="31" customFormat="1" x14ac:dyDescent="0.2"/>
    <row r="23277" s="31" customFormat="1" x14ac:dyDescent="0.2"/>
    <row r="23278" s="31" customFormat="1" x14ac:dyDescent="0.2"/>
    <row r="23279" s="31" customFormat="1" x14ac:dyDescent="0.2"/>
    <row r="23280" s="31" customFormat="1" x14ac:dyDescent="0.2"/>
    <row r="23281" s="31" customFormat="1" x14ac:dyDescent="0.2"/>
    <row r="23282" s="31" customFormat="1" x14ac:dyDescent="0.2"/>
    <row r="23283" s="31" customFormat="1" x14ac:dyDescent="0.2"/>
    <row r="23284" s="31" customFormat="1" x14ac:dyDescent="0.2"/>
    <row r="23285" s="31" customFormat="1" x14ac:dyDescent="0.2"/>
    <row r="23286" s="31" customFormat="1" x14ac:dyDescent="0.2"/>
    <row r="23287" s="31" customFormat="1" x14ac:dyDescent="0.2"/>
    <row r="23288" s="31" customFormat="1" x14ac:dyDescent="0.2"/>
    <row r="23289" s="31" customFormat="1" x14ac:dyDescent="0.2"/>
    <row r="23290" s="31" customFormat="1" x14ac:dyDescent="0.2"/>
    <row r="23291" s="31" customFormat="1" x14ac:dyDescent="0.2"/>
    <row r="23292" s="31" customFormat="1" x14ac:dyDescent="0.2"/>
    <row r="23293" s="31" customFormat="1" x14ac:dyDescent="0.2"/>
    <row r="23294" s="31" customFormat="1" x14ac:dyDescent="0.2"/>
    <row r="23295" s="31" customFormat="1" x14ac:dyDescent="0.2"/>
    <row r="23296" s="31" customFormat="1" x14ac:dyDescent="0.2"/>
    <row r="23297" s="31" customFormat="1" x14ac:dyDescent="0.2"/>
    <row r="23298" s="31" customFormat="1" x14ac:dyDescent="0.2"/>
    <row r="23299" s="31" customFormat="1" x14ac:dyDescent="0.2"/>
    <row r="23300" s="31" customFormat="1" x14ac:dyDescent="0.2"/>
    <row r="23301" s="31" customFormat="1" x14ac:dyDescent="0.2"/>
    <row r="23302" s="31" customFormat="1" x14ac:dyDescent="0.2"/>
    <row r="23303" s="31" customFormat="1" x14ac:dyDescent="0.2"/>
    <row r="23304" s="31" customFormat="1" x14ac:dyDescent="0.2"/>
    <row r="23305" s="31" customFormat="1" x14ac:dyDescent="0.2"/>
    <row r="23306" s="31" customFormat="1" x14ac:dyDescent="0.2"/>
    <row r="23307" s="31" customFormat="1" x14ac:dyDescent="0.2"/>
    <row r="23308" s="31" customFormat="1" x14ac:dyDescent="0.2"/>
    <row r="23309" s="31" customFormat="1" x14ac:dyDescent="0.2"/>
    <row r="23310" s="31" customFormat="1" x14ac:dyDescent="0.2"/>
    <row r="23311" s="31" customFormat="1" x14ac:dyDescent="0.2"/>
    <row r="23312" s="31" customFormat="1" x14ac:dyDescent="0.2"/>
    <row r="23313" s="31" customFormat="1" x14ac:dyDescent="0.2"/>
    <row r="23314" s="31" customFormat="1" x14ac:dyDescent="0.2"/>
    <row r="23315" s="31" customFormat="1" x14ac:dyDescent="0.2"/>
    <row r="23316" s="31" customFormat="1" x14ac:dyDescent="0.2"/>
    <row r="23317" s="31" customFormat="1" x14ac:dyDescent="0.2"/>
    <row r="23318" s="31" customFormat="1" x14ac:dyDescent="0.2"/>
    <row r="23319" s="31" customFormat="1" x14ac:dyDescent="0.2"/>
    <row r="23320" s="31" customFormat="1" x14ac:dyDescent="0.2"/>
    <row r="23321" s="31" customFormat="1" x14ac:dyDescent="0.2"/>
    <row r="23322" s="31" customFormat="1" x14ac:dyDescent="0.2"/>
    <row r="23323" s="31" customFormat="1" x14ac:dyDescent="0.2"/>
    <row r="23324" s="31" customFormat="1" x14ac:dyDescent="0.2"/>
    <row r="23325" s="31" customFormat="1" x14ac:dyDescent="0.2"/>
    <row r="23326" s="31" customFormat="1" x14ac:dyDescent="0.2"/>
    <row r="23327" s="31" customFormat="1" x14ac:dyDescent="0.2"/>
    <row r="23328" s="31" customFormat="1" x14ac:dyDescent="0.2"/>
    <row r="23329" s="31" customFormat="1" x14ac:dyDescent="0.2"/>
    <row r="23330" s="31" customFormat="1" x14ac:dyDescent="0.2"/>
    <row r="23331" s="31" customFormat="1" x14ac:dyDescent="0.2"/>
    <row r="23332" s="31" customFormat="1" x14ac:dyDescent="0.2"/>
    <row r="23333" s="31" customFormat="1" x14ac:dyDescent="0.2"/>
    <row r="23334" s="31" customFormat="1" x14ac:dyDescent="0.2"/>
    <row r="23335" s="31" customFormat="1" x14ac:dyDescent="0.2"/>
    <row r="23336" s="31" customFormat="1" x14ac:dyDescent="0.2"/>
    <row r="23337" s="31" customFormat="1" x14ac:dyDescent="0.2"/>
    <row r="23338" s="31" customFormat="1" x14ac:dyDescent="0.2"/>
    <row r="23339" s="31" customFormat="1" x14ac:dyDescent="0.2"/>
    <row r="23340" s="31" customFormat="1" x14ac:dyDescent="0.2"/>
    <row r="23341" s="31" customFormat="1" x14ac:dyDescent="0.2"/>
    <row r="23342" s="31" customFormat="1" x14ac:dyDescent="0.2"/>
    <row r="23343" s="31" customFormat="1" x14ac:dyDescent="0.2"/>
    <row r="23344" s="31" customFormat="1" x14ac:dyDescent="0.2"/>
    <row r="23345" s="31" customFormat="1" x14ac:dyDescent="0.2"/>
    <row r="23346" s="31" customFormat="1" x14ac:dyDescent="0.2"/>
    <row r="23347" s="31" customFormat="1" x14ac:dyDescent="0.2"/>
    <row r="23348" s="31" customFormat="1" x14ac:dyDescent="0.2"/>
    <row r="23349" s="31" customFormat="1" x14ac:dyDescent="0.2"/>
    <row r="23350" s="31" customFormat="1" x14ac:dyDescent="0.2"/>
    <row r="23351" s="31" customFormat="1" x14ac:dyDescent="0.2"/>
    <row r="23352" s="31" customFormat="1" x14ac:dyDescent="0.2"/>
    <row r="23353" s="31" customFormat="1" x14ac:dyDescent="0.2"/>
    <row r="23354" s="31" customFormat="1" x14ac:dyDescent="0.2"/>
    <row r="23355" s="31" customFormat="1" x14ac:dyDescent="0.2"/>
    <row r="23356" s="31" customFormat="1" x14ac:dyDescent="0.2"/>
    <row r="23357" s="31" customFormat="1" x14ac:dyDescent="0.2"/>
    <row r="23358" s="31" customFormat="1" x14ac:dyDescent="0.2"/>
    <row r="23359" s="31" customFormat="1" x14ac:dyDescent="0.2"/>
    <row r="23360" s="31" customFormat="1" x14ac:dyDescent="0.2"/>
    <row r="23361" s="31" customFormat="1" x14ac:dyDescent="0.2"/>
    <row r="23362" s="31" customFormat="1" x14ac:dyDescent="0.2"/>
    <row r="23363" s="31" customFormat="1" x14ac:dyDescent="0.2"/>
    <row r="23364" s="31" customFormat="1" x14ac:dyDescent="0.2"/>
    <row r="23365" s="31" customFormat="1" x14ac:dyDescent="0.2"/>
    <row r="23366" s="31" customFormat="1" x14ac:dyDescent="0.2"/>
    <row r="23367" s="31" customFormat="1" x14ac:dyDescent="0.2"/>
    <row r="23368" s="31" customFormat="1" x14ac:dyDescent="0.2"/>
    <row r="23369" s="31" customFormat="1" x14ac:dyDescent="0.2"/>
    <row r="23370" s="31" customFormat="1" x14ac:dyDescent="0.2"/>
    <row r="23371" s="31" customFormat="1" x14ac:dyDescent="0.2"/>
    <row r="23372" s="31" customFormat="1" x14ac:dyDescent="0.2"/>
    <row r="23373" s="31" customFormat="1" x14ac:dyDescent="0.2"/>
    <row r="23374" s="31" customFormat="1" x14ac:dyDescent="0.2"/>
    <row r="23375" s="31" customFormat="1" x14ac:dyDescent="0.2"/>
    <row r="23376" s="31" customFormat="1" x14ac:dyDescent="0.2"/>
    <row r="23377" s="31" customFormat="1" x14ac:dyDescent="0.2"/>
    <row r="23378" s="31" customFormat="1" x14ac:dyDescent="0.2"/>
    <row r="23379" s="31" customFormat="1" x14ac:dyDescent="0.2"/>
    <row r="23380" s="31" customFormat="1" x14ac:dyDescent="0.2"/>
    <row r="23381" s="31" customFormat="1" x14ac:dyDescent="0.2"/>
    <row r="23382" s="31" customFormat="1" x14ac:dyDescent="0.2"/>
    <row r="23383" s="31" customFormat="1" x14ac:dyDescent="0.2"/>
    <row r="23384" s="31" customFormat="1" x14ac:dyDescent="0.2"/>
    <row r="23385" s="31" customFormat="1" x14ac:dyDescent="0.2"/>
    <row r="23386" s="31" customFormat="1" x14ac:dyDescent="0.2"/>
    <row r="23387" s="31" customFormat="1" x14ac:dyDescent="0.2"/>
    <row r="23388" s="31" customFormat="1" x14ac:dyDescent="0.2"/>
    <row r="23389" s="31" customFormat="1" x14ac:dyDescent="0.2"/>
    <row r="23390" s="31" customFormat="1" x14ac:dyDescent="0.2"/>
    <row r="23391" s="31" customFormat="1" x14ac:dyDescent="0.2"/>
    <row r="23392" s="31" customFormat="1" x14ac:dyDescent="0.2"/>
    <row r="23393" s="31" customFormat="1" x14ac:dyDescent="0.2"/>
    <row r="23394" s="31" customFormat="1" x14ac:dyDescent="0.2"/>
    <row r="23395" s="31" customFormat="1" x14ac:dyDescent="0.2"/>
    <row r="23396" s="31" customFormat="1" x14ac:dyDescent="0.2"/>
    <row r="23397" s="31" customFormat="1" x14ac:dyDescent="0.2"/>
    <row r="23398" s="31" customFormat="1" x14ac:dyDescent="0.2"/>
    <row r="23399" s="31" customFormat="1" x14ac:dyDescent="0.2"/>
    <row r="23400" s="31" customFormat="1" x14ac:dyDescent="0.2"/>
    <row r="23401" s="31" customFormat="1" x14ac:dyDescent="0.2"/>
    <row r="23402" s="31" customFormat="1" x14ac:dyDescent="0.2"/>
    <row r="23403" s="31" customFormat="1" x14ac:dyDescent="0.2"/>
    <row r="23404" s="31" customFormat="1" x14ac:dyDescent="0.2"/>
    <row r="23405" s="31" customFormat="1" x14ac:dyDescent="0.2"/>
    <row r="23406" s="31" customFormat="1" x14ac:dyDescent="0.2"/>
    <row r="23407" s="31" customFormat="1" x14ac:dyDescent="0.2"/>
    <row r="23408" s="31" customFormat="1" x14ac:dyDescent="0.2"/>
    <row r="23409" s="31" customFormat="1" x14ac:dyDescent="0.2"/>
    <row r="23410" s="31" customFormat="1" x14ac:dyDescent="0.2"/>
    <row r="23411" s="31" customFormat="1" x14ac:dyDescent="0.2"/>
    <row r="23412" s="31" customFormat="1" x14ac:dyDescent="0.2"/>
    <row r="23413" s="31" customFormat="1" x14ac:dyDescent="0.2"/>
    <row r="23414" s="31" customFormat="1" x14ac:dyDescent="0.2"/>
    <row r="23415" s="31" customFormat="1" x14ac:dyDescent="0.2"/>
    <row r="23416" s="31" customFormat="1" x14ac:dyDescent="0.2"/>
    <row r="23417" s="31" customFormat="1" x14ac:dyDescent="0.2"/>
    <row r="23418" s="31" customFormat="1" x14ac:dyDescent="0.2"/>
    <row r="23419" s="31" customFormat="1" x14ac:dyDescent="0.2"/>
    <row r="23420" s="31" customFormat="1" x14ac:dyDescent="0.2"/>
    <row r="23421" s="31" customFormat="1" x14ac:dyDescent="0.2"/>
    <row r="23422" s="31" customFormat="1" x14ac:dyDescent="0.2"/>
    <row r="23423" s="31" customFormat="1" x14ac:dyDescent="0.2"/>
    <row r="23424" s="31" customFormat="1" x14ac:dyDescent="0.2"/>
    <row r="23425" s="31" customFormat="1" x14ac:dyDescent="0.2"/>
    <row r="23426" s="31" customFormat="1" x14ac:dyDescent="0.2"/>
    <row r="23427" s="31" customFormat="1" x14ac:dyDescent="0.2"/>
    <row r="23428" s="31" customFormat="1" x14ac:dyDescent="0.2"/>
    <row r="23429" s="31" customFormat="1" x14ac:dyDescent="0.2"/>
    <row r="23430" s="31" customFormat="1" x14ac:dyDescent="0.2"/>
    <row r="23431" s="31" customFormat="1" x14ac:dyDescent="0.2"/>
    <row r="23432" s="31" customFormat="1" x14ac:dyDescent="0.2"/>
    <row r="23433" s="31" customFormat="1" x14ac:dyDescent="0.2"/>
    <row r="23434" s="31" customFormat="1" x14ac:dyDescent="0.2"/>
    <row r="23435" s="31" customFormat="1" x14ac:dyDescent="0.2"/>
    <row r="23436" s="31" customFormat="1" x14ac:dyDescent="0.2"/>
    <row r="23437" s="31" customFormat="1" x14ac:dyDescent="0.2"/>
    <row r="23438" s="31" customFormat="1" x14ac:dyDescent="0.2"/>
    <row r="23439" s="31" customFormat="1" x14ac:dyDescent="0.2"/>
    <row r="23440" s="31" customFormat="1" x14ac:dyDescent="0.2"/>
    <row r="23441" s="31" customFormat="1" x14ac:dyDescent="0.2"/>
    <row r="23442" s="31" customFormat="1" x14ac:dyDescent="0.2"/>
    <row r="23443" s="31" customFormat="1" x14ac:dyDescent="0.2"/>
    <row r="23444" s="31" customFormat="1" x14ac:dyDescent="0.2"/>
    <row r="23445" s="31" customFormat="1" x14ac:dyDescent="0.2"/>
    <row r="23446" s="31" customFormat="1" x14ac:dyDescent="0.2"/>
    <row r="23447" s="31" customFormat="1" x14ac:dyDescent="0.2"/>
    <row r="23448" s="31" customFormat="1" x14ac:dyDescent="0.2"/>
    <row r="23449" s="31" customFormat="1" x14ac:dyDescent="0.2"/>
    <row r="23450" s="31" customFormat="1" x14ac:dyDescent="0.2"/>
    <row r="23451" s="31" customFormat="1" x14ac:dyDescent="0.2"/>
    <row r="23452" s="31" customFormat="1" x14ac:dyDescent="0.2"/>
    <row r="23453" s="31" customFormat="1" x14ac:dyDescent="0.2"/>
    <row r="23454" s="31" customFormat="1" x14ac:dyDescent="0.2"/>
    <row r="23455" s="31" customFormat="1" x14ac:dyDescent="0.2"/>
    <row r="23456" s="31" customFormat="1" x14ac:dyDescent="0.2"/>
    <row r="23457" s="31" customFormat="1" x14ac:dyDescent="0.2"/>
    <row r="23458" s="31" customFormat="1" x14ac:dyDescent="0.2"/>
    <row r="23459" s="31" customFormat="1" x14ac:dyDescent="0.2"/>
    <row r="23460" s="31" customFormat="1" x14ac:dyDescent="0.2"/>
    <row r="23461" s="31" customFormat="1" x14ac:dyDescent="0.2"/>
    <row r="23462" s="31" customFormat="1" x14ac:dyDescent="0.2"/>
    <row r="23463" s="31" customFormat="1" x14ac:dyDescent="0.2"/>
    <row r="23464" s="31" customFormat="1" x14ac:dyDescent="0.2"/>
    <row r="23465" s="31" customFormat="1" x14ac:dyDescent="0.2"/>
    <row r="23466" s="31" customFormat="1" x14ac:dyDescent="0.2"/>
    <row r="23467" s="31" customFormat="1" x14ac:dyDescent="0.2"/>
    <row r="23468" s="31" customFormat="1" x14ac:dyDescent="0.2"/>
    <row r="23469" s="31" customFormat="1" x14ac:dyDescent="0.2"/>
    <row r="23470" s="31" customFormat="1" x14ac:dyDescent="0.2"/>
    <row r="23471" s="31" customFormat="1" x14ac:dyDescent="0.2"/>
    <row r="23472" s="31" customFormat="1" x14ac:dyDescent="0.2"/>
    <row r="23473" s="31" customFormat="1" x14ac:dyDescent="0.2"/>
    <row r="23474" s="31" customFormat="1" x14ac:dyDescent="0.2"/>
    <row r="23475" s="31" customFormat="1" x14ac:dyDescent="0.2"/>
    <row r="23476" s="31" customFormat="1" x14ac:dyDescent="0.2"/>
    <row r="23477" s="31" customFormat="1" x14ac:dyDescent="0.2"/>
    <row r="23478" s="31" customFormat="1" x14ac:dyDescent="0.2"/>
    <row r="23479" s="31" customFormat="1" x14ac:dyDescent="0.2"/>
    <row r="23480" s="31" customFormat="1" x14ac:dyDescent="0.2"/>
    <row r="23481" s="31" customFormat="1" x14ac:dyDescent="0.2"/>
    <row r="23482" s="31" customFormat="1" x14ac:dyDescent="0.2"/>
    <row r="23483" s="31" customFormat="1" x14ac:dyDescent="0.2"/>
    <row r="23484" s="31" customFormat="1" x14ac:dyDescent="0.2"/>
    <row r="23485" s="31" customFormat="1" x14ac:dyDescent="0.2"/>
    <row r="23486" s="31" customFormat="1" x14ac:dyDescent="0.2"/>
    <row r="23487" s="31" customFormat="1" x14ac:dyDescent="0.2"/>
    <row r="23488" s="31" customFormat="1" x14ac:dyDescent="0.2"/>
    <row r="23489" s="31" customFormat="1" x14ac:dyDescent="0.2"/>
    <row r="23490" s="31" customFormat="1" x14ac:dyDescent="0.2"/>
    <row r="23491" s="31" customFormat="1" x14ac:dyDescent="0.2"/>
    <row r="23492" s="31" customFormat="1" x14ac:dyDescent="0.2"/>
    <row r="23493" s="31" customFormat="1" x14ac:dyDescent="0.2"/>
    <row r="23494" s="31" customFormat="1" x14ac:dyDescent="0.2"/>
    <row r="23495" s="31" customFormat="1" x14ac:dyDescent="0.2"/>
    <row r="23496" s="31" customFormat="1" x14ac:dyDescent="0.2"/>
    <row r="23497" s="31" customFormat="1" x14ac:dyDescent="0.2"/>
    <row r="23498" s="31" customFormat="1" x14ac:dyDescent="0.2"/>
    <row r="23499" s="31" customFormat="1" x14ac:dyDescent="0.2"/>
    <row r="23500" s="31" customFormat="1" x14ac:dyDescent="0.2"/>
    <row r="23501" s="31" customFormat="1" x14ac:dyDescent="0.2"/>
    <row r="23502" s="31" customFormat="1" x14ac:dyDescent="0.2"/>
    <row r="23503" s="31" customFormat="1" x14ac:dyDescent="0.2"/>
    <row r="23504" s="31" customFormat="1" x14ac:dyDescent="0.2"/>
    <row r="23505" s="31" customFormat="1" x14ac:dyDescent="0.2"/>
    <row r="23506" s="31" customFormat="1" x14ac:dyDescent="0.2"/>
    <row r="23507" s="31" customFormat="1" x14ac:dyDescent="0.2"/>
    <row r="23508" s="31" customFormat="1" x14ac:dyDescent="0.2"/>
    <row r="23509" s="31" customFormat="1" x14ac:dyDescent="0.2"/>
    <row r="23510" s="31" customFormat="1" x14ac:dyDescent="0.2"/>
    <row r="23511" s="31" customFormat="1" x14ac:dyDescent="0.2"/>
    <row r="23512" s="31" customFormat="1" x14ac:dyDescent="0.2"/>
    <row r="23513" s="31" customFormat="1" x14ac:dyDescent="0.2"/>
    <row r="23514" s="31" customFormat="1" x14ac:dyDescent="0.2"/>
    <row r="23515" s="31" customFormat="1" x14ac:dyDescent="0.2"/>
    <row r="23516" s="31" customFormat="1" x14ac:dyDescent="0.2"/>
    <row r="23517" s="31" customFormat="1" x14ac:dyDescent="0.2"/>
    <row r="23518" s="31" customFormat="1" x14ac:dyDescent="0.2"/>
    <row r="23519" s="31" customFormat="1" x14ac:dyDescent="0.2"/>
    <row r="23520" s="31" customFormat="1" x14ac:dyDescent="0.2"/>
    <row r="23521" s="31" customFormat="1" x14ac:dyDescent="0.2"/>
    <row r="23522" s="31" customFormat="1" x14ac:dyDescent="0.2"/>
    <row r="23523" s="31" customFormat="1" x14ac:dyDescent="0.2"/>
    <row r="23524" s="31" customFormat="1" x14ac:dyDescent="0.2"/>
    <row r="23525" s="31" customFormat="1" x14ac:dyDescent="0.2"/>
    <row r="23526" s="31" customFormat="1" x14ac:dyDescent="0.2"/>
    <row r="23527" s="31" customFormat="1" x14ac:dyDescent="0.2"/>
    <row r="23528" s="31" customFormat="1" x14ac:dyDescent="0.2"/>
    <row r="23529" s="31" customFormat="1" x14ac:dyDescent="0.2"/>
    <row r="23530" s="31" customFormat="1" x14ac:dyDescent="0.2"/>
    <row r="23531" s="31" customFormat="1" x14ac:dyDescent="0.2"/>
    <row r="23532" s="31" customFormat="1" x14ac:dyDescent="0.2"/>
    <row r="23533" s="31" customFormat="1" x14ac:dyDescent="0.2"/>
    <row r="23534" s="31" customFormat="1" x14ac:dyDescent="0.2"/>
    <row r="23535" s="31" customFormat="1" x14ac:dyDescent="0.2"/>
    <row r="23536" s="31" customFormat="1" x14ac:dyDescent="0.2"/>
    <row r="23537" s="31" customFormat="1" x14ac:dyDescent="0.2"/>
    <row r="23538" s="31" customFormat="1" x14ac:dyDescent="0.2"/>
    <row r="23539" s="31" customFormat="1" x14ac:dyDescent="0.2"/>
    <row r="23540" s="31" customFormat="1" x14ac:dyDescent="0.2"/>
    <row r="23541" s="31" customFormat="1" x14ac:dyDescent="0.2"/>
    <row r="23542" s="31" customFormat="1" x14ac:dyDescent="0.2"/>
    <row r="23543" s="31" customFormat="1" x14ac:dyDescent="0.2"/>
    <row r="23544" s="31" customFormat="1" x14ac:dyDescent="0.2"/>
    <row r="23545" s="31" customFormat="1" x14ac:dyDescent="0.2"/>
    <row r="23546" s="31" customFormat="1" x14ac:dyDescent="0.2"/>
    <row r="23547" s="31" customFormat="1" x14ac:dyDescent="0.2"/>
    <row r="23548" s="31" customFormat="1" x14ac:dyDescent="0.2"/>
    <row r="23549" s="31" customFormat="1" x14ac:dyDescent="0.2"/>
    <row r="23550" s="31" customFormat="1" x14ac:dyDescent="0.2"/>
    <row r="23551" s="31" customFormat="1" x14ac:dyDescent="0.2"/>
    <row r="23552" s="31" customFormat="1" x14ac:dyDescent="0.2"/>
    <row r="23553" s="31" customFormat="1" x14ac:dyDescent="0.2"/>
    <row r="23554" s="31" customFormat="1" x14ac:dyDescent="0.2"/>
    <row r="23555" s="31" customFormat="1" x14ac:dyDescent="0.2"/>
    <row r="23556" s="31" customFormat="1" x14ac:dyDescent="0.2"/>
    <row r="23557" s="31" customFormat="1" x14ac:dyDescent="0.2"/>
    <row r="23558" s="31" customFormat="1" x14ac:dyDescent="0.2"/>
    <row r="23559" s="31" customFormat="1" x14ac:dyDescent="0.2"/>
    <row r="23560" s="31" customFormat="1" x14ac:dyDescent="0.2"/>
    <row r="23561" s="31" customFormat="1" x14ac:dyDescent="0.2"/>
    <row r="23562" s="31" customFormat="1" x14ac:dyDescent="0.2"/>
    <row r="23563" s="31" customFormat="1" x14ac:dyDescent="0.2"/>
    <row r="23564" s="31" customFormat="1" x14ac:dyDescent="0.2"/>
    <row r="23565" s="31" customFormat="1" x14ac:dyDescent="0.2"/>
    <row r="23566" s="31" customFormat="1" x14ac:dyDescent="0.2"/>
    <row r="23567" s="31" customFormat="1" x14ac:dyDescent="0.2"/>
    <row r="23568" s="31" customFormat="1" x14ac:dyDescent="0.2"/>
    <row r="23569" s="31" customFormat="1" x14ac:dyDescent="0.2"/>
    <row r="23570" s="31" customFormat="1" x14ac:dyDescent="0.2"/>
    <row r="23571" s="31" customFormat="1" x14ac:dyDescent="0.2"/>
    <row r="23572" s="31" customFormat="1" x14ac:dyDescent="0.2"/>
    <row r="23573" s="31" customFormat="1" x14ac:dyDescent="0.2"/>
    <row r="23574" s="31" customFormat="1" x14ac:dyDescent="0.2"/>
    <row r="23575" s="31" customFormat="1" x14ac:dyDescent="0.2"/>
    <row r="23576" s="31" customFormat="1" x14ac:dyDescent="0.2"/>
    <row r="23577" s="31" customFormat="1" x14ac:dyDescent="0.2"/>
    <row r="23578" s="31" customFormat="1" x14ac:dyDescent="0.2"/>
    <row r="23579" s="31" customFormat="1" x14ac:dyDescent="0.2"/>
    <row r="23580" s="31" customFormat="1" x14ac:dyDescent="0.2"/>
    <row r="23581" s="31" customFormat="1" x14ac:dyDescent="0.2"/>
    <row r="23582" s="31" customFormat="1" x14ac:dyDescent="0.2"/>
    <row r="23583" s="31" customFormat="1" x14ac:dyDescent="0.2"/>
    <row r="23584" s="31" customFormat="1" x14ac:dyDescent="0.2"/>
    <row r="23585" s="31" customFormat="1" x14ac:dyDescent="0.2"/>
    <row r="23586" s="31" customFormat="1" x14ac:dyDescent="0.2"/>
    <row r="23587" s="31" customFormat="1" x14ac:dyDescent="0.2"/>
    <row r="23588" s="31" customFormat="1" x14ac:dyDescent="0.2"/>
    <row r="23589" s="31" customFormat="1" x14ac:dyDescent="0.2"/>
    <row r="23590" s="31" customFormat="1" x14ac:dyDescent="0.2"/>
    <row r="23591" s="31" customFormat="1" x14ac:dyDescent="0.2"/>
    <row r="23592" s="31" customFormat="1" x14ac:dyDescent="0.2"/>
    <row r="23593" s="31" customFormat="1" x14ac:dyDescent="0.2"/>
    <row r="23594" s="31" customFormat="1" x14ac:dyDescent="0.2"/>
    <row r="23595" s="31" customFormat="1" x14ac:dyDescent="0.2"/>
    <row r="23596" s="31" customFormat="1" x14ac:dyDescent="0.2"/>
    <row r="23597" s="31" customFormat="1" x14ac:dyDescent="0.2"/>
    <row r="23598" s="31" customFormat="1" x14ac:dyDescent="0.2"/>
    <row r="23599" s="31" customFormat="1" x14ac:dyDescent="0.2"/>
    <row r="23600" s="31" customFormat="1" x14ac:dyDescent="0.2"/>
    <row r="23601" s="31" customFormat="1" x14ac:dyDescent="0.2"/>
    <row r="23602" s="31" customFormat="1" x14ac:dyDescent="0.2"/>
    <row r="23603" s="31" customFormat="1" x14ac:dyDescent="0.2"/>
    <row r="23604" s="31" customFormat="1" x14ac:dyDescent="0.2"/>
    <row r="23605" s="31" customFormat="1" x14ac:dyDescent="0.2"/>
    <row r="23606" s="31" customFormat="1" x14ac:dyDescent="0.2"/>
    <row r="23607" s="31" customFormat="1" x14ac:dyDescent="0.2"/>
    <row r="23608" s="31" customFormat="1" x14ac:dyDescent="0.2"/>
    <row r="23609" s="31" customFormat="1" x14ac:dyDescent="0.2"/>
    <row r="23610" s="31" customFormat="1" x14ac:dyDescent="0.2"/>
    <row r="23611" s="31" customFormat="1" x14ac:dyDescent="0.2"/>
    <row r="23612" s="31" customFormat="1" x14ac:dyDescent="0.2"/>
    <row r="23613" s="31" customFormat="1" x14ac:dyDescent="0.2"/>
    <row r="23614" s="31" customFormat="1" x14ac:dyDescent="0.2"/>
    <row r="23615" s="31" customFormat="1" x14ac:dyDescent="0.2"/>
    <row r="23616" s="31" customFormat="1" x14ac:dyDescent="0.2"/>
    <row r="23617" s="31" customFormat="1" x14ac:dyDescent="0.2"/>
    <row r="23618" s="31" customFormat="1" x14ac:dyDescent="0.2"/>
    <row r="23619" s="31" customFormat="1" x14ac:dyDescent="0.2"/>
    <row r="23620" s="31" customFormat="1" x14ac:dyDescent="0.2"/>
    <row r="23621" s="31" customFormat="1" x14ac:dyDescent="0.2"/>
    <row r="23622" s="31" customFormat="1" x14ac:dyDescent="0.2"/>
    <row r="23623" s="31" customFormat="1" x14ac:dyDescent="0.2"/>
    <row r="23624" s="31" customFormat="1" x14ac:dyDescent="0.2"/>
    <row r="23625" s="31" customFormat="1" x14ac:dyDescent="0.2"/>
    <row r="23626" s="31" customFormat="1" x14ac:dyDescent="0.2"/>
    <row r="23627" s="31" customFormat="1" x14ac:dyDescent="0.2"/>
    <row r="23628" s="31" customFormat="1" x14ac:dyDescent="0.2"/>
    <row r="23629" s="31" customFormat="1" x14ac:dyDescent="0.2"/>
    <row r="23630" s="31" customFormat="1" x14ac:dyDescent="0.2"/>
    <row r="23631" s="31" customFormat="1" x14ac:dyDescent="0.2"/>
    <row r="23632" s="31" customFormat="1" x14ac:dyDescent="0.2"/>
    <row r="23633" s="31" customFormat="1" x14ac:dyDescent="0.2"/>
    <row r="23634" s="31" customFormat="1" x14ac:dyDescent="0.2"/>
    <row r="23635" s="31" customFormat="1" x14ac:dyDescent="0.2"/>
    <row r="23636" s="31" customFormat="1" x14ac:dyDescent="0.2"/>
    <row r="23637" s="31" customFormat="1" x14ac:dyDescent="0.2"/>
    <row r="23638" s="31" customFormat="1" x14ac:dyDescent="0.2"/>
    <row r="23639" s="31" customFormat="1" x14ac:dyDescent="0.2"/>
    <row r="23640" s="31" customFormat="1" x14ac:dyDescent="0.2"/>
    <row r="23641" s="31" customFormat="1" x14ac:dyDescent="0.2"/>
    <row r="23642" s="31" customFormat="1" x14ac:dyDescent="0.2"/>
    <row r="23643" s="31" customFormat="1" x14ac:dyDescent="0.2"/>
    <row r="23644" s="31" customFormat="1" x14ac:dyDescent="0.2"/>
    <row r="23645" s="31" customFormat="1" x14ac:dyDescent="0.2"/>
    <row r="23646" s="31" customFormat="1" x14ac:dyDescent="0.2"/>
    <row r="23647" s="31" customFormat="1" x14ac:dyDescent="0.2"/>
    <row r="23648" s="31" customFormat="1" x14ac:dyDescent="0.2"/>
    <row r="23649" s="31" customFormat="1" x14ac:dyDescent="0.2"/>
    <row r="23650" s="31" customFormat="1" x14ac:dyDescent="0.2"/>
    <row r="23651" s="31" customFormat="1" x14ac:dyDescent="0.2"/>
    <row r="23652" s="31" customFormat="1" x14ac:dyDescent="0.2"/>
    <row r="23653" s="31" customFormat="1" x14ac:dyDescent="0.2"/>
    <row r="23654" s="31" customFormat="1" x14ac:dyDescent="0.2"/>
    <row r="23655" s="31" customFormat="1" x14ac:dyDescent="0.2"/>
    <row r="23656" s="31" customFormat="1" x14ac:dyDescent="0.2"/>
    <row r="23657" s="31" customFormat="1" x14ac:dyDescent="0.2"/>
    <row r="23658" s="31" customFormat="1" x14ac:dyDescent="0.2"/>
    <row r="23659" s="31" customFormat="1" x14ac:dyDescent="0.2"/>
    <row r="23660" s="31" customFormat="1" x14ac:dyDescent="0.2"/>
    <row r="23661" s="31" customFormat="1" x14ac:dyDescent="0.2"/>
    <row r="23662" s="31" customFormat="1" x14ac:dyDescent="0.2"/>
    <row r="23663" s="31" customFormat="1" x14ac:dyDescent="0.2"/>
    <row r="23664" s="31" customFormat="1" x14ac:dyDescent="0.2"/>
    <row r="23665" s="31" customFormat="1" x14ac:dyDescent="0.2"/>
    <row r="23666" s="31" customFormat="1" x14ac:dyDescent="0.2"/>
    <row r="23667" s="31" customFormat="1" x14ac:dyDescent="0.2"/>
    <row r="23668" s="31" customFormat="1" x14ac:dyDescent="0.2"/>
    <row r="23669" s="31" customFormat="1" x14ac:dyDescent="0.2"/>
    <row r="23670" s="31" customFormat="1" x14ac:dyDescent="0.2"/>
    <row r="23671" s="31" customFormat="1" x14ac:dyDescent="0.2"/>
    <row r="23672" s="31" customFormat="1" x14ac:dyDescent="0.2"/>
    <row r="23673" s="31" customFormat="1" x14ac:dyDescent="0.2"/>
    <row r="23674" s="31" customFormat="1" x14ac:dyDescent="0.2"/>
    <row r="23675" s="31" customFormat="1" x14ac:dyDescent="0.2"/>
    <row r="23676" s="31" customFormat="1" x14ac:dyDescent="0.2"/>
    <row r="23677" s="31" customFormat="1" x14ac:dyDescent="0.2"/>
    <row r="23678" s="31" customFormat="1" x14ac:dyDescent="0.2"/>
    <row r="23679" s="31" customFormat="1" x14ac:dyDescent="0.2"/>
    <row r="23680" s="31" customFormat="1" x14ac:dyDescent="0.2"/>
    <row r="23681" s="31" customFormat="1" x14ac:dyDescent="0.2"/>
    <row r="23682" s="31" customFormat="1" x14ac:dyDescent="0.2"/>
    <row r="23683" s="31" customFormat="1" x14ac:dyDescent="0.2"/>
    <row r="23684" s="31" customFormat="1" x14ac:dyDescent="0.2"/>
    <row r="23685" s="31" customFormat="1" x14ac:dyDescent="0.2"/>
    <row r="23686" s="31" customFormat="1" x14ac:dyDescent="0.2"/>
    <row r="23687" s="31" customFormat="1" x14ac:dyDescent="0.2"/>
    <row r="23688" s="31" customFormat="1" x14ac:dyDescent="0.2"/>
    <row r="23689" s="31" customFormat="1" x14ac:dyDescent="0.2"/>
    <row r="23690" s="31" customFormat="1" x14ac:dyDescent="0.2"/>
    <row r="23691" s="31" customFormat="1" x14ac:dyDescent="0.2"/>
    <row r="23692" s="31" customFormat="1" x14ac:dyDescent="0.2"/>
    <row r="23693" s="31" customFormat="1" x14ac:dyDescent="0.2"/>
    <row r="23694" s="31" customFormat="1" x14ac:dyDescent="0.2"/>
    <row r="23695" s="31" customFormat="1" x14ac:dyDescent="0.2"/>
    <row r="23696" s="31" customFormat="1" x14ac:dyDescent="0.2"/>
    <row r="23697" s="31" customFormat="1" x14ac:dyDescent="0.2"/>
    <row r="23698" s="31" customFormat="1" x14ac:dyDescent="0.2"/>
    <row r="23699" s="31" customFormat="1" x14ac:dyDescent="0.2"/>
    <row r="23700" s="31" customFormat="1" x14ac:dyDescent="0.2"/>
    <row r="23701" s="31" customFormat="1" x14ac:dyDescent="0.2"/>
    <row r="23702" s="31" customFormat="1" x14ac:dyDescent="0.2"/>
    <row r="23703" s="31" customFormat="1" x14ac:dyDescent="0.2"/>
    <row r="23704" s="31" customFormat="1" x14ac:dyDescent="0.2"/>
    <row r="23705" s="31" customFormat="1" x14ac:dyDescent="0.2"/>
    <row r="23706" s="31" customFormat="1" x14ac:dyDescent="0.2"/>
    <row r="23707" s="31" customFormat="1" x14ac:dyDescent="0.2"/>
    <row r="23708" s="31" customFormat="1" x14ac:dyDescent="0.2"/>
    <row r="23709" s="31" customFormat="1" x14ac:dyDescent="0.2"/>
    <row r="23710" s="31" customFormat="1" x14ac:dyDescent="0.2"/>
    <row r="23711" s="31" customFormat="1" x14ac:dyDescent="0.2"/>
    <row r="23712" s="31" customFormat="1" x14ac:dyDescent="0.2"/>
    <row r="23713" s="31" customFormat="1" x14ac:dyDescent="0.2"/>
    <row r="23714" s="31" customFormat="1" x14ac:dyDescent="0.2"/>
    <row r="23715" s="31" customFormat="1" x14ac:dyDescent="0.2"/>
    <row r="23716" s="31" customFormat="1" x14ac:dyDescent="0.2"/>
    <row r="23717" s="31" customFormat="1" x14ac:dyDescent="0.2"/>
    <row r="23718" s="31" customFormat="1" x14ac:dyDescent="0.2"/>
    <row r="23719" s="31" customFormat="1" x14ac:dyDescent="0.2"/>
    <row r="23720" s="31" customFormat="1" x14ac:dyDescent="0.2"/>
    <row r="23721" s="31" customFormat="1" x14ac:dyDescent="0.2"/>
    <row r="23722" s="31" customFormat="1" x14ac:dyDescent="0.2"/>
    <row r="23723" s="31" customFormat="1" x14ac:dyDescent="0.2"/>
    <row r="23724" s="31" customFormat="1" x14ac:dyDescent="0.2"/>
    <row r="23725" s="31" customFormat="1" x14ac:dyDescent="0.2"/>
    <row r="23726" s="31" customFormat="1" x14ac:dyDescent="0.2"/>
    <row r="23727" s="31" customFormat="1" x14ac:dyDescent="0.2"/>
    <row r="23728" s="31" customFormat="1" x14ac:dyDescent="0.2"/>
    <row r="23729" s="31" customFormat="1" x14ac:dyDescent="0.2"/>
    <row r="23730" s="31" customFormat="1" x14ac:dyDescent="0.2"/>
    <row r="23731" s="31" customFormat="1" x14ac:dyDescent="0.2"/>
    <row r="23732" s="31" customFormat="1" x14ac:dyDescent="0.2"/>
    <row r="23733" s="31" customFormat="1" x14ac:dyDescent="0.2"/>
    <row r="23734" s="31" customFormat="1" x14ac:dyDescent="0.2"/>
    <row r="23735" s="31" customFormat="1" x14ac:dyDescent="0.2"/>
    <row r="23736" s="31" customFormat="1" x14ac:dyDescent="0.2"/>
    <row r="23737" s="31" customFormat="1" x14ac:dyDescent="0.2"/>
    <row r="23738" s="31" customFormat="1" x14ac:dyDescent="0.2"/>
    <row r="23739" s="31" customFormat="1" x14ac:dyDescent="0.2"/>
    <row r="23740" s="31" customFormat="1" x14ac:dyDescent="0.2"/>
    <row r="23741" s="31" customFormat="1" x14ac:dyDescent="0.2"/>
    <row r="23742" s="31" customFormat="1" x14ac:dyDescent="0.2"/>
    <row r="23743" s="31" customFormat="1" x14ac:dyDescent="0.2"/>
    <row r="23744" s="31" customFormat="1" x14ac:dyDescent="0.2"/>
    <row r="23745" s="31" customFormat="1" x14ac:dyDescent="0.2"/>
    <row r="23746" s="31" customFormat="1" x14ac:dyDescent="0.2"/>
    <row r="23747" s="31" customFormat="1" x14ac:dyDescent="0.2"/>
    <row r="23748" s="31" customFormat="1" x14ac:dyDescent="0.2"/>
    <row r="23749" s="31" customFormat="1" x14ac:dyDescent="0.2"/>
    <row r="23750" s="31" customFormat="1" x14ac:dyDescent="0.2"/>
    <row r="23751" s="31" customFormat="1" x14ac:dyDescent="0.2"/>
    <row r="23752" s="31" customFormat="1" x14ac:dyDescent="0.2"/>
    <row r="23753" s="31" customFormat="1" x14ac:dyDescent="0.2"/>
    <row r="23754" s="31" customFormat="1" x14ac:dyDescent="0.2"/>
    <row r="23755" s="31" customFormat="1" x14ac:dyDescent="0.2"/>
    <row r="23756" s="31" customFormat="1" x14ac:dyDescent="0.2"/>
    <row r="23757" s="31" customFormat="1" x14ac:dyDescent="0.2"/>
    <row r="23758" s="31" customFormat="1" x14ac:dyDescent="0.2"/>
    <row r="23759" s="31" customFormat="1" x14ac:dyDescent="0.2"/>
    <row r="23760" s="31" customFormat="1" x14ac:dyDescent="0.2"/>
    <row r="23761" s="31" customFormat="1" x14ac:dyDescent="0.2"/>
    <row r="23762" s="31" customFormat="1" x14ac:dyDescent="0.2"/>
    <row r="23763" s="31" customFormat="1" x14ac:dyDescent="0.2"/>
    <row r="23764" s="31" customFormat="1" x14ac:dyDescent="0.2"/>
    <row r="23765" s="31" customFormat="1" x14ac:dyDescent="0.2"/>
    <row r="23766" s="31" customFormat="1" x14ac:dyDescent="0.2"/>
    <row r="23767" s="31" customFormat="1" x14ac:dyDescent="0.2"/>
    <row r="23768" s="31" customFormat="1" x14ac:dyDescent="0.2"/>
    <row r="23769" s="31" customFormat="1" x14ac:dyDescent="0.2"/>
    <row r="23770" s="31" customFormat="1" x14ac:dyDescent="0.2"/>
    <row r="23771" s="31" customFormat="1" x14ac:dyDescent="0.2"/>
    <row r="23772" s="31" customFormat="1" x14ac:dyDescent="0.2"/>
    <row r="23773" s="31" customFormat="1" x14ac:dyDescent="0.2"/>
    <row r="23774" s="31" customFormat="1" x14ac:dyDescent="0.2"/>
    <row r="23775" s="31" customFormat="1" x14ac:dyDescent="0.2"/>
    <row r="23776" s="31" customFormat="1" x14ac:dyDescent="0.2"/>
    <row r="23777" s="31" customFormat="1" x14ac:dyDescent="0.2"/>
    <row r="23778" s="31" customFormat="1" x14ac:dyDescent="0.2"/>
    <row r="23779" s="31" customFormat="1" x14ac:dyDescent="0.2"/>
    <row r="23780" s="31" customFormat="1" x14ac:dyDescent="0.2"/>
    <row r="23781" s="31" customFormat="1" x14ac:dyDescent="0.2"/>
    <row r="23782" s="31" customFormat="1" x14ac:dyDescent="0.2"/>
    <row r="23783" s="31" customFormat="1" x14ac:dyDescent="0.2"/>
    <row r="23784" s="31" customFormat="1" x14ac:dyDescent="0.2"/>
    <row r="23785" s="31" customFormat="1" x14ac:dyDescent="0.2"/>
    <row r="23786" s="31" customFormat="1" x14ac:dyDescent="0.2"/>
    <row r="23787" s="31" customFormat="1" x14ac:dyDescent="0.2"/>
    <row r="23788" s="31" customFormat="1" x14ac:dyDescent="0.2"/>
    <row r="23789" s="31" customFormat="1" x14ac:dyDescent="0.2"/>
    <row r="23790" s="31" customFormat="1" x14ac:dyDescent="0.2"/>
    <row r="23791" s="31" customFormat="1" x14ac:dyDescent="0.2"/>
    <row r="23792" s="31" customFormat="1" x14ac:dyDescent="0.2"/>
    <row r="23793" s="31" customFormat="1" x14ac:dyDescent="0.2"/>
    <row r="23794" s="31" customFormat="1" x14ac:dyDescent="0.2"/>
    <row r="23795" s="31" customFormat="1" x14ac:dyDescent="0.2"/>
    <row r="23796" s="31" customFormat="1" x14ac:dyDescent="0.2"/>
    <row r="23797" s="31" customFormat="1" x14ac:dyDescent="0.2"/>
    <row r="23798" s="31" customFormat="1" x14ac:dyDescent="0.2"/>
    <row r="23799" s="31" customFormat="1" x14ac:dyDescent="0.2"/>
    <row r="23800" s="31" customFormat="1" x14ac:dyDescent="0.2"/>
    <row r="23801" s="31" customFormat="1" x14ac:dyDescent="0.2"/>
    <row r="23802" s="31" customFormat="1" x14ac:dyDescent="0.2"/>
    <row r="23803" s="31" customFormat="1" x14ac:dyDescent="0.2"/>
    <row r="23804" s="31" customFormat="1" x14ac:dyDescent="0.2"/>
    <row r="23805" s="31" customFormat="1" x14ac:dyDescent="0.2"/>
    <row r="23806" s="31" customFormat="1" x14ac:dyDescent="0.2"/>
    <row r="23807" s="31" customFormat="1" x14ac:dyDescent="0.2"/>
    <row r="23808" s="31" customFormat="1" x14ac:dyDescent="0.2"/>
    <row r="23809" s="31" customFormat="1" x14ac:dyDescent="0.2"/>
    <row r="23810" s="31" customFormat="1" x14ac:dyDescent="0.2"/>
    <row r="23811" s="31" customFormat="1" x14ac:dyDescent="0.2"/>
    <row r="23812" s="31" customFormat="1" x14ac:dyDescent="0.2"/>
    <row r="23813" s="31" customFormat="1" x14ac:dyDescent="0.2"/>
    <row r="23814" s="31" customFormat="1" x14ac:dyDescent="0.2"/>
    <row r="23815" s="31" customFormat="1" x14ac:dyDescent="0.2"/>
    <row r="23816" s="31" customFormat="1" x14ac:dyDescent="0.2"/>
    <row r="23817" s="31" customFormat="1" x14ac:dyDescent="0.2"/>
    <row r="23818" s="31" customFormat="1" x14ac:dyDescent="0.2"/>
    <row r="23819" s="31" customFormat="1" x14ac:dyDescent="0.2"/>
    <row r="23820" s="31" customFormat="1" x14ac:dyDescent="0.2"/>
    <row r="23821" s="31" customFormat="1" x14ac:dyDescent="0.2"/>
    <row r="23822" s="31" customFormat="1" x14ac:dyDescent="0.2"/>
    <row r="23823" s="31" customFormat="1" x14ac:dyDescent="0.2"/>
    <row r="23824" s="31" customFormat="1" x14ac:dyDescent="0.2"/>
    <row r="23825" s="31" customFormat="1" x14ac:dyDescent="0.2"/>
    <row r="23826" s="31" customFormat="1" x14ac:dyDescent="0.2"/>
    <row r="23827" s="31" customFormat="1" x14ac:dyDescent="0.2"/>
    <row r="23828" s="31" customFormat="1" x14ac:dyDescent="0.2"/>
    <row r="23829" s="31" customFormat="1" x14ac:dyDescent="0.2"/>
    <row r="23830" s="31" customFormat="1" x14ac:dyDescent="0.2"/>
    <row r="23831" s="31" customFormat="1" x14ac:dyDescent="0.2"/>
    <row r="23832" s="31" customFormat="1" x14ac:dyDescent="0.2"/>
    <row r="23833" s="31" customFormat="1" x14ac:dyDescent="0.2"/>
    <row r="23834" s="31" customFormat="1" x14ac:dyDescent="0.2"/>
    <row r="23835" s="31" customFormat="1" x14ac:dyDescent="0.2"/>
    <row r="23836" s="31" customFormat="1" x14ac:dyDescent="0.2"/>
    <row r="23837" s="31" customFormat="1" x14ac:dyDescent="0.2"/>
    <row r="23838" s="31" customFormat="1" x14ac:dyDescent="0.2"/>
    <row r="23839" s="31" customFormat="1" x14ac:dyDescent="0.2"/>
    <row r="23840" s="31" customFormat="1" x14ac:dyDescent="0.2"/>
    <row r="23841" s="31" customFormat="1" x14ac:dyDescent="0.2"/>
    <row r="23842" s="31" customFormat="1" x14ac:dyDescent="0.2"/>
    <row r="23843" s="31" customFormat="1" x14ac:dyDescent="0.2"/>
    <row r="23844" s="31" customFormat="1" x14ac:dyDescent="0.2"/>
    <row r="23845" s="31" customFormat="1" x14ac:dyDescent="0.2"/>
    <row r="23846" s="31" customFormat="1" x14ac:dyDescent="0.2"/>
    <row r="23847" s="31" customFormat="1" x14ac:dyDescent="0.2"/>
    <row r="23848" s="31" customFormat="1" x14ac:dyDescent="0.2"/>
    <row r="23849" s="31" customFormat="1" x14ac:dyDescent="0.2"/>
    <row r="23850" s="31" customFormat="1" x14ac:dyDescent="0.2"/>
    <row r="23851" s="31" customFormat="1" x14ac:dyDescent="0.2"/>
    <row r="23852" s="31" customFormat="1" x14ac:dyDescent="0.2"/>
    <row r="23853" s="31" customFormat="1" x14ac:dyDescent="0.2"/>
    <row r="23854" s="31" customFormat="1" x14ac:dyDescent="0.2"/>
    <row r="23855" s="31" customFormat="1" x14ac:dyDescent="0.2"/>
    <row r="23856" s="31" customFormat="1" x14ac:dyDescent="0.2"/>
    <row r="23857" s="31" customFormat="1" x14ac:dyDescent="0.2"/>
    <row r="23858" s="31" customFormat="1" x14ac:dyDescent="0.2"/>
    <row r="23859" s="31" customFormat="1" x14ac:dyDescent="0.2"/>
    <row r="23860" s="31" customFormat="1" x14ac:dyDescent="0.2"/>
    <row r="23861" s="31" customFormat="1" x14ac:dyDescent="0.2"/>
    <row r="23862" s="31" customFormat="1" x14ac:dyDescent="0.2"/>
    <row r="23863" s="31" customFormat="1" x14ac:dyDescent="0.2"/>
    <row r="23864" s="31" customFormat="1" x14ac:dyDescent="0.2"/>
    <row r="23865" s="31" customFormat="1" x14ac:dyDescent="0.2"/>
    <row r="23866" s="31" customFormat="1" x14ac:dyDescent="0.2"/>
    <row r="23867" s="31" customFormat="1" x14ac:dyDescent="0.2"/>
    <row r="23868" s="31" customFormat="1" x14ac:dyDescent="0.2"/>
    <row r="23869" s="31" customFormat="1" x14ac:dyDescent="0.2"/>
    <row r="23870" s="31" customFormat="1" x14ac:dyDescent="0.2"/>
    <row r="23871" s="31" customFormat="1" x14ac:dyDescent="0.2"/>
    <row r="23872" s="31" customFormat="1" x14ac:dyDescent="0.2"/>
    <row r="23873" s="31" customFormat="1" x14ac:dyDescent="0.2"/>
    <row r="23874" s="31" customFormat="1" x14ac:dyDescent="0.2"/>
    <row r="23875" s="31" customFormat="1" x14ac:dyDescent="0.2"/>
    <row r="23876" s="31" customFormat="1" x14ac:dyDescent="0.2"/>
    <row r="23877" s="31" customFormat="1" x14ac:dyDescent="0.2"/>
    <row r="23878" s="31" customFormat="1" x14ac:dyDescent="0.2"/>
    <row r="23879" s="31" customFormat="1" x14ac:dyDescent="0.2"/>
    <row r="23880" s="31" customFormat="1" x14ac:dyDescent="0.2"/>
    <row r="23881" s="31" customFormat="1" x14ac:dyDescent="0.2"/>
    <row r="23882" s="31" customFormat="1" x14ac:dyDescent="0.2"/>
    <row r="23883" s="31" customFormat="1" x14ac:dyDescent="0.2"/>
    <row r="23884" s="31" customFormat="1" x14ac:dyDescent="0.2"/>
    <row r="23885" s="31" customFormat="1" x14ac:dyDescent="0.2"/>
    <row r="23886" s="31" customFormat="1" x14ac:dyDescent="0.2"/>
    <row r="23887" s="31" customFormat="1" x14ac:dyDescent="0.2"/>
    <row r="23888" s="31" customFormat="1" x14ac:dyDescent="0.2"/>
    <row r="23889" s="31" customFormat="1" x14ac:dyDescent="0.2"/>
    <row r="23890" s="31" customFormat="1" x14ac:dyDescent="0.2"/>
    <row r="23891" s="31" customFormat="1" x14ac:dyDescent="0.2"/>
    <row r="23892" s="31" customFormat="1" x14ac:dyDescent="0.2"/>
    <row r="23893" s="31" customFormat="1" x14ac:dyDescent="0.2"/>
    <row r="23894" s="31" customFormat="1" x14ac:dyDescent="0.2"/>
    <row r="23895" s="31" customFormat="1" x14ac:dyDescent="0.2"/>
    <row r="23896" s="31" customFormat="1" x14ac:dyDescent="0.2"/>
    <row r="23897" s="31" customFormat="1" x14ac:dyDescent="0.2"/>
    <row r="23898" s="31" customFormat="1" x14ac:dyDescent="0.2"/>
    <row r="23899" s="31" customFormat="1" x14ac:dyDescent="0.2"/>
    <row r="23900" s="31" customFormat="1" x14ac:dyDescent="0.2"/>
    <row r="23901" s="31" customFormat="1" x14ac:dyDescent="0.2"/>
    <row r="23902" s="31" customFormat="1" x14ac:dyDescent="0.2"/>
    <row r="23903" s="31" customFormat="1" x14ac:dyDescent="0.2"/>
    <row r="23904" s="31" customFormat="1" x14ac:dyDescent="0.2"/>
    <row r="23905" s="31" customFormat="1" x14ac:dyDescent="0.2"/>
    <row r="23906" s="31" customFormat="1" x14ac:dyDescent="0.2"/>
    <row r="23907" s="31" customFormat="1" x14ac:dyDescent="0.2"/>
    <row r="23908" s="31" customFormat="1" x14ac:dyDescent="0.2"/>
    <row r="23909" s="31" customFormat="1" x14ac:dyDescent="0.2"/>
    <row r="23910" s="31" customFormat="1" x14ac:dyDescent="0.2"/>
    <row r="23911" s="31" customFormat="1" x14ac:dyDescent="0.2"/>
    <row r="23912" s="31" customFormat="1" x14ac:dyDescent="0.2"/>
    <row r="23913" s="31" customFormat="1" x14ac:dyDescent="0.2"/>
    <row r="23914" s="31" customFormat="1" x14ac:dyDescent="0.2"/>
    <row r="23915" s="31" customFormat="1" x14ac:dyDescent="0.2"/>
    <row r="23916" s="31" customFormat="1" x14ac:dyDescent="0.2"/>
    <row r="23917" s="31" customFormat="1" x14ac:dyDescent="0.2"/>
    <row r="23918" s="31" customFormat="1" x14ac:dyDescent="0.2"/>
    <row r="23919" s="31" customFormat="1" x14ac:dyDescent="0.2"/>
    <row r="23920" s="31" customFormat="1" x14ac:dyDescent="0.2"/>
    <row r="23921" s="31" customFormat="1" x14ac:dyDescent="0.2"/>
    <row r="23922" s="31" customFormat="1" x14ac:dyDescent="0.2"/>
    <row r="23923" s="31" customFormat="1" x14ac:dyDescent="0.2"/>
    <row r="23924" s="31" customFormat="1" x14ac:dyDescent="0.2"/>
    <row r="23925" s="31" customFormat="1" x14ac:dyDescent="0.2"/>
    <row r="23926" s="31" customFormat="1" x14ac:dyDescent="0.2"/>
    <row r="23927" s="31" customFormat="1" x14ac:dyDescent="0.2"/>
    <row r="23928" s="31" customFormat="1" x14ac:dyDescent="0.2"/>
    <row r="23929" s="31" customFormat="1" x14ac:dyDescent="0.2"/>
    <row r="23930" s="31" customFormat="1" x14ac:dyDescent="0.2"/>
    <row r="23931" s="31" customFormat="1" x14ac:dyDescent="0.2"/>
    <row r="23932" s="31" customFormat="1" x14ac:dyDescent="0.2"/>
    <row r="23933" s="31" customFormat="1" x14ac:dyDescent="0.2"/>
    <row r="23934" s="31" customFormat="1" x14ac:dyDescent="0.2"/>
    <row r="23935" s="31" customFormat="1" x14ac:dyDescent="0.2"/>
    <row r="23936" s="31" customFormat="1" x14ac:dyDescent="0.2"/>
    <row r="23937" s="31" customFormat="1" x14ac:dyDescent="0.2"/>
    <row r="23938" s="31" customFormat="1" x14ac:dyDescent="0.2"/>
    <row r="23939" s="31" customFormat="1" x14ac:dyDescent="0.2"/>
    <row r="23940" s="31" customFormat="1" x14ac:dyDescent="0.2"/>
    <row r="23941" s="31" customFormat="1" x14ac:dyDescent="0.2"/>
    <row r="23942" s="31" customFormat="1" x14ac:dyDescent="0.2"/>
    <row r="23943" s="31" customFormat="1" x14ac:dyDescent="0.2"/>
    <row r="23944" s="31" customFormat="1" x14ac:dyDescent="0.2"/>
    <row r="23945" s="31" customFormat="1" x14ac:dyDescent="0.2"/>
    <row r="23946" s="31" customFormat="1" x14ac:dyDescent="0.2"/>
    <row r="23947" s="31" customFormat="1" x14ac:dyDescent="0.2"/>
    <row r="23948" s="31" customFormat="1" x14ac:dyDescent="0.2"/>
    <row r="23949" s="31" customFormat="1" x14ac:dyDescent="0.2"/>
    <row r="23950" s="31" customFormat="1" x14ac:dyDescent="0.2"/>
    <row r="23951" s="31" customFormat="1" x14ac:dyDescent="0.2"/>
    <row r="23952" s="31" customFormat="1" x14ac:dyDescent="0.2"/>
    <row r="23953" s="31" customFormat="1" x14ac:dyDescent="0.2"/>
    <row r="23954" s="31" customFormat="1" x14ac:dyDescent="0.2"/>
    <row r="23955" s="31" customFormat="1" x14ac:dyDescent="0.2"/>
    <row r="23956" s="31" customFormat="1" x14ac:dyDescent="0.2"/>
    <row r="23957" s="31" customFormat="1" x14ac:dyDescent="0.2"/>
    <row r="23958" s="31" customFormat="1" x14ac:dyDescent="0.2"/>
    <row r="23959" s="31" customFormat="1" x14ac:dyDescent="0.2"/>
    <row r="23960" s="31" customFormat="1" x14ac:dyDescent="0.2"/>
    <row r="23961" s="31" customFormat="1" x14ac:dyDescent="0.2"/>
    <row r="23962" s="31" customFormat="1" x14ac:dyDescent="0.2"/>
    <row r="23963" s="31" customFormat="1" x14ac:dyDescent="0.2"/>
    <row r="23964" s="31" customFormat="1" x14ac:dyDescent="0.2"/>
    <row r="23965" s="31" customFormat="1" x14ac:dyDescent="0.2"/>
    <row r="23966" s="31" customFormat="1" x14ac:dyDescent="0.2"/>
    <row r="23967" s="31" customFormat="1" x14ac:dyDescent="0.2"/>
    <row r="23968" s="31" customFormat="1" x14ac:dyDescent="0.2"/>
    <row r="23969" s="31" customFormat="1" x14ac:dyDescent="0.2"/>
    <row r="23970" s="31" customFormat="1" x14ac:dyDescent="0.2"/>
    <row r="23971" s="31" customFormat="1" x14ac:dyDescent="0.2"/>
    <row r="23972" s="31" customFormat="1" x14ac:dyDescent="0.2"/>
    <row r="23973" s="31" customFormat="1" x14ac:dyDescent="0.2"/>
    <row r="23974" s="31" customFormat="1" x14ac:dyDescent="0.2"/>
    <row r="23975" s="31" customFormat="1" x14ac:dyDescent="0.2"/>
    <row r="23976" s="31" customFormat="1" x14ac:dyDescent="0.2"/>
    <row r="23977" s="31" customFormat="1" x14ac:dyDescent="0.2"/>
    <row r="23978" s="31" customFormat="1" x14ac:dyDescent="0.2"/>
    <row r="23979" s="31" customFormat="1" x14ac:dyDescent="0.2"/>
    <row r="23980" s="31" customFormat="1" x14ac:dyDescent="0.2"/>
    <row r="23981" s="31" customFormat="1" x14ac:dyDescent="0.2"/>
    <row r="23982" s="31" customFormat="1" x14ac:dyDescent="0.2"/>
    <row r="23983" s="31" customFormat="1" x14ac:dyDescent="0.2"/>
    <row r="23984" s="31" customFormat="1" x14ac:dyDescent="0.2"/>
    <row r="23985" s="31" customFormat="1" x14ac:dyDescent="0.2"/>
    <row r="23986" s="31" customFormat="1" x14ac:dyDescent="0.2"/>
    <row r="23987" s="31" customFormat="1" x14ac:dyDescent="0.2"/>
    <row r="23988" s="31" customFormat="1" x14ac:dyDescent="0.2"/>
    <row r="23989" s="31" customFormat="1" x14ac:dyDescent="0.2"/>
    <row r="23990" s="31" customFormat="1" x14ac:dyDescent="0.2"/>
    <row r="23991" s="31" customFormat="1" x14ac:dyDescent="0.2"/>
    <row r="23992" s="31" customFormat="1" x14ac:dyDescent="0.2"/>
    <row r="23993" s="31" customFormat="1" x14ac:dyDescent="0.2"/>
    <row r="23994" s="31" customFormat="1" x14ac:dyDescent="0.2"/>
    <row r="23995" s="31" customFormat="1" x14ac:dyDescent="0.2"/>
    <row r="23996" s="31" customFormat="1" x14ac:dyDescent="0.2"/>
    <row r="23997" s="31" customFormat="1" x14ac:dyDescent="0.2"/>
    <row r="23998" s="31" customFormat="1" x14ac:dyDescent="0.2"/>
    <row r="23999" s="31" customFormat="1" x14ac:dyDescent="0.2"/>
    <row r="24000" s="31" customFormat="1" x14ac:dyDescent="0.2"/>
    <row r="24001" s="31" customFormat="1" x14ac:dyDescent="0.2"/>
    <row r="24002" s="31" customFormat="1" x14ac:dyDescent="0.2"/>
    <row r="24003" s="31" customFormat="1" x14ac:dyDescent="0.2"/>
    <row r="24004" s="31" customFormat="1" x14ac:dyDescent="0.2"/>
    <row r="24005" s="31" customFormat="1" x14ac:dyDescent="0.2"/>
    <row r="24006" s="31" customFormat="1" x14ac:dyDescent="0.2"/>
    <row r="24007" s="31" customFormat="1" x14ac:dyDescent="0.2"/>
    <row r="24008" s="31" customFormat="1" x14ac:dyDescent="0.2"/>
    <row r="24009" s="31" customFormat="1" x14ac:dyDescent="0.2"/>
    <row r="24010" s="31" customFormat="1" x14ac:dyDescent="0.2"/>
    <row r="24011" s="31" customFormat="1" x14ac:dyDescent="0.2"/>
    <row r="24012" s="31" customFormat="1" x14ac:dyDescent="0.2"/>
    <row r="24013" s="31" customFormat="1" x14ac:dyDescent="0.2"/>
    <row r="24014" s="31" customFormat="1" x14ac:dyDescent="0.2"/>
    <row r="24015" s="31" customFormat="1" x14ac:dyDescent="0.2"/>
    <row r="24016" s="31" customFormat="1" x14ac:dyDescent="0.2"/>
    <row r="24017" s="31" customFormat="1" x14ac:dyDescent="0.2"/>
    <row r="24018" s="31" customFormat="1" x14ac:dyDescent="0.2"/>
    <row r="24019" s="31" customFormat="1" x14ac:dyDescent="0.2"/>
    <row r="24020" s="31" customFormat="1" x14ac:dyDescent="0.2"/>
    <row r="24021" s="31" customFormat="1" x14ac:dyDescent="0.2"/>
    <row r="24022" s="31" customFormat="1" x14ac:dyDescent="0.2"/>
    <row r="24023" s="31" customFormat="1" x14ac:dyDescent="0.2"/>
    <row r="24024" s="31" customFormat="1" x14ac:dyDescent="0.2"/>
    <row r="24025" s="31" customFormat="1" x14ac:dyDescent="0.2"/>
    <row r="24026" s="31" customFormat="1" x14ac:dyDescent="0.2"/>
    <row r="24027" s="31" customFormat="1" x14ac:dyDescent="0.2"/>
    <row r="24028" s="31" customFormat="1" x14ac:dyDescent="0.2"/>
    <row r="24029" s="31" customFormat="1" x14ac:dyDescent="0.2"/>
    <row r="24030" s="31" customFormat="1" x14ac:dyDescent="0.2"/>
    <row r="24031" s="31" customFormat="1" x14ac:dyDescent="0.2"/>
    <row r="24032" s="31" customFormat="1" x14ac:dyDescent="0.2"/>
    <row r="24033" s="31" customFormat="1" x14ac:dyDescent="0.2"/>
    <row r="24034" s="31" customFormat="1" x14ac:dyDescent="0.2"/>
    <row r="24035" s="31" customFormat="1" x14ac:dyDescent="0.2"/>
    <row r="24036" s="31" customFormat="1" x14ac:dyDescent="0.2"/>
    <row r="24037" s="31" customFormat="1" x14ac:dyDescent="0.2"/>
    <row r="24038" s="31" customFormat="1" x14ac:dyDescent="0.2"/>
    <row r="24039" s="31" customFormat="1" x14ac:dyDescent="0.2"/>
    <row r="24040" s="31" customFormat="1" x14ac:dyDescent="0.2"/>
    <row r="24041" s="31" customFormat="1" x14ac:dyDescent="0.2"/>
    <row r="24042" s="31" customFormat="1" x14ac:dyDescent="0.2"/>
    <row r="24043" s="31" customFormat="1" x14ac:dyDescent="0.2"/>
    <row r="24044" s="31" customFormat="1" x14ac:dyDescent="0.2"/>
    <row r="24045" s="31" customFormat="1" x14ac:dyDescent="0.2"/>
    <row r="24046" s="31" customFormat="1" x14ac:dyDescent="0.2"/>
    <row r="24047" s="31" customFormat="1" x14ac:dyDescent="0.2"/>
    <row r="24048" s="31" customFormat="1" x14ac:dyDescent="0.2"/>
    <row r="24049" s="31" customFormat="1" x14ac:dyDescent="0.2"/>
    <row r="24050" s="31" customFormat="1" x14ac:dyDescent="0.2"/>
    <row r="24051" s="31" customFormat="1" x14ac:dyDescent="0.2"/>
    <row r="24052" s="31" customFormat="1" x14ac:dyDescent="0.2"/>
    <row r="24053" s="31" customFormat="1" x14ac:dyDescent="0.2"/>
    <row r="24054" s="31" customFormat="1" x14ac:dyDescent="0.2"/>
    <row r="24055" s="31" customFormat="1" x14ac:dyDescent="0.2"/>
    <row r="24056" s="31" customFormat="1" x14ac:dyDescent="0.2"/>
    <row r="24057" s="31" customFormat="1" x14ac:dyDescent="0.2"/>
    <row r="24058" s="31" customFormat="1" x14ac:dyDescent="0.2"/>
    <row r="24059" s="31" customFormat="1" x14ac:dyDescent="0.2"/>
    <row r="24060" s="31" customFormat="1" x14ac:dyDescent="0.2"/>
    <row r="24061" s="31" customFormat="1" x14ac:dyDescent="0.2"/>
    <row r="24062" s="31" customFormat="1" x14ac:dyDescent="0.2"/>
    <row r="24063" s="31" customFormat="1" x14ac:dyDescent="0.2"/>
    <row r="24064" s="31" customFormat="1" x14ac:dyDescent="0.2"/>
    <row r="24065" s="31" customFormat="1" x14ac:dyDescent="0.2"/>
    <row r="24066" s="31" customFormat="1" x14ac:dyDescent="0.2"/>
    <row r="24067" s="31" customFormat="1" x14ac:dyDescent="0.2"/>
    <row r="24068" s="31" customFormat="1" x14ac:dyDescent="0.2"/>
    <row r="24069" s="31" customFormat="1" x14ac:dyDescent="0.2"/>
    <row r="24070" s="31" customFormat="1" x14ac:dyDescent="0.2"/>
    <row r="24071" s="31" customFormat="1" x14ac:dyDescent="0.2"/>
    <row r="24072" s="31" customFormat="1" x14ac:dyDescent="0.2"/>
    <row r="24073" s="31" customFormat="1" x14ac:dyDescent="0.2"/>
    <row r="24074" s="31" customFormat="1" x14ac:dyDescent="0.2"/>
    <row r="24075" s="31" customFormat="1" x14ac:dyDescent="0.2"/>
    <row r="24076" s="31" customFormat="1" x14ac:dyDescent="0.2"/>
    <row r="24077" s="31" customFormat="1" x14ac:dyDescent="0.2"/>
    <row r="24078" s="31" customFormat="1" x14ac:dyDescent="0.2"/>
    <row r="24079" s="31" customFormat="1" x14ac:dyDescent="0.2"/>
    <row r="24080" s="31" customFormat="1" x14ac:dyDescent="0.2"/>
    <row r="24081" s="31" customFormat="1" x14ac:dyDescent="0.2"/>
    <row r="24082" s="31" customFormat="1" x14ac:dyDescent="0.2"/>
    <row r="24083" s="31" customFormat="1" x14ac:dyDescent="0.2"/>
    <row r="24084" s="31" customFormat="1" x14ac:dyDescent="0.2"/>
    <row r="24085" s="31" customFormat="1" x14ac:dyDescent="0.2"/>
    <row r="24086" s="31" customFormat="1" x14ac:dyDescent="0.2"/>
    <row r="24087" s="31" customFormat="1" x14ac:dyDescent="0.2"/>
    <row r="24088" s="31" customFormat="1" x14ac:dyDescent="0.2"/>
    <row r="24089" s="31" customFormat="1" x14ac:dyDescent="0.2"/>
    <row r="24090" s="31" customFormat="1" x14ac:dyDescent="0.2"/>
    <row r="24091" s="31" customFormat="1" x14ac:dyDescent="0.2"/>
    <row r="24092" s="31" customFormat="1" x14ac:dyDescent="0.2"/>
    <row r="24093" s="31" customFormat="1" x14ac:dyDescent="0.2"/>
    <row r="24094" s="31" customFormat="1" x14ac:dyDescent="0.2"/>
    <row r="24095" s="31" customFormat="1" x14ac:dyDescent="0.2"/>
    <row r="24096" s="31" customFormat="1" x14ac:dyDescent="0.2"/>
    <row r="24097" s="31" customFormat="1" x14ac:dyDescent="0.2"/>
    <row r="24098" s="31" customFormat="1" x14ac:dyDescent="0.2"/>
    <row r="24099" s="31" customFormat="1" x14ac:dyDescent="0.2"/>
    <row r="24100" s="31" customFormat="1" x14ac:dyDescent="0.2"/>
    <row r="24101" s="31" customFormat="1" x14ac:dyDescent="0.2"/>
    <row r="24102" s="31" customFormat="1" x14ac:dyDescent="0.2"/>
    <row r="24103" s="31" customFormat="1" x14ac:dyDescent="0.2"/>
    <row r="24104" s="31" customFormat="1" x14ac:dyDescent="0.2"/>
    <row r="24105" s="31" customFormat="1" x14ac:dyDescent="0.2"/>
    <row r="24106" s="31" customFormat="1" x14ac:dyDescent="0.2"/>
    <row r="24107" s="31" customFormat="1" x14ac:dyDescent="0.2"/>
    <row r="24108" s="31" customFormat="1" x14ac:dyDescent="0.2"/>
    <row r="24109" s="31" customFormat="1" x14ac:dyDescent="0.2"/>
    <row r="24110" s="31" customFormat="1" x14ac:dyDescent="0.2"/>
    <row r="24111" s="31" customFormat="1" x14ac:dyDescent="0.2"/>
    <row r="24112" s="31" customFormat="1" x14ac:dyDescent="0.2"/>
    <row r="24113" s="31" customFormat="1" x14ac:dyDescent="0.2"/>
    <row r="24114" s="31" customFormat="1" x14ac:dyDescent="0.2"/>
    <row r="24115" s="31" customFormat="1" x14ac:dyDescent="0.2"/>
    <row r="24116" s="31" customFormat="1" x14ac:dyDescent="0.2"/>
    <row r="24117" s="31" customFormat="1" x14ac:dyDescent="0.2"/>
    <row r="24118" s="31" customFormat="1" x14ac:dyDescent="0.2"/>
    <row r="24119" s="31" customFormat="1" x14ac:dyDescent="0.2"/>
    <row r="24120" s="31" customFormat="1" x14ac:dyDescent="0.2"/>
    <row r="24121" s="31" customFormat="1" x14ac:dyDescent="0.2"/>
    <row r="24122" s="31" customFormat="1" x14ac:dyDescent="0.2"/>
    <row r="24123" s="31" customFormat="1" x14ac:dyDescent="0.2"/>
    <row r="24124" s="31" customFormat="1" x14ac:dyDescent="0.2"/>
    <row r="24125" s="31" customFormat="1" x14ac:dyDescent="0.2"/>
    <row r="24126" s="31" customFormat="1" x14ac:dyDescent="0.2"/>
    <row r="24127" s="31" customFormat="1" x14ac:dyDescent="0.2"/>
    <row r="24128" s="31" customFormat="1" x14ac:dyDescent="0.2"/>
    <row r="24129" s="31" customFormat="1" x14ac:dyDescent="0.2"/>
    <row r="24130" s="31" customFormat="1" x14ac:dyDescent="0.2"/>
    <row r="24131" s="31" customFormat="1" x14ac:dyDescent="0.2"/>
    <row r="24132" s="31" customFormat="1" x14ac:dyDescent="0.2"/>
    <row r="24133" s="31" customFormat="1" x14ac:dyDescent="0.2"/>
    <row r="24134" s="31" customFormat="1" x14ac:dyDescent="0.2"/>
    <row r="24135" s="31" customFormat="1" x14ac:dyDescent="0.2"/>
    <row r="24136" s="31" customFormat="1" x14ac:dyDescent="0.2"/>
    <row r="24137" s="31" customFormat="1" x14ac:dyDescent="0.2"/>
    <row r="24138" s="31" customFormat="1" x14ac:dyDescent="0.2"/>
    <row r="24139" s="31" customFormat="1" x14ac:dyDescent="0.2"/>
    <row r="24140" s="31" customFormat="1" x14ac:dyDescent="0.2"/>
    <row r="24141" s="31" customFormat="1" x14ac:dyDescent="0.2"/>
    <row r="24142" s="31" customFormat="1" x14ac:dyDescent="0.2"/>
    <row r="24143" s="31" customFormat="1" x14ac:dyDescent="0.2"/>
    <row r="24144" s="31" customFormat="1" x14ac:dyDescent="0.2"/>
    <row r="24145" s="31" customFormat="1" x14ac:dyDescent="0.2"/>
    <row r="24146" s="31" customFormat="1" x14ac:dyDescent="0.2"/>
    <row r="24147" s="31" customFormat="1" x14ac:dyDescent="0.2"/>
    <row r="24148" s="31" customFormat="1" x14ac:dyDescent="0.2"/>
    <row r="24149" s="31" customFormat="1" x14ac:dyDescent="0.2"/>
    <row r="24150" s="31" customFormat="1" x14ac:dyDescent="0.2"/>
    <row r="24151" s="31" customFormat="1" x14ac:dyDescent="0.2"/>
    <row r="24152" s="31" customFormat="1" x14ac:dyDescent="0.2"/>
    <row r="24153" s="31" customFormat="1" x14ac:dyDescent="0.2"/>
    <row r="24154" s="31" customFormat="1" x14ac:dyDescent="0.2"/>
    <row r="24155" s="31" customFormat="1" x14ac:dyDescent="0.2"/>
    <row r="24156" s="31" customFormat="1" x14ac:dyDescent="0.2"/>
    <row r="24157" s="31" customFormat="1" x14ac:dyDescent="0.2"/>
    <row r="24158" s="31" customFormat="1" x14ac:dyDescent="0.2"/>
    <row r="24159" s="31" customFormat="1" x14ac:dyDescent="0.2"/>
    <row r="24160" s="31" customFormat="1" x14ac:dyDescent="0.2"/>
    <row r="24161" s="31" customFormat="1" x14ac:dyDescent="0.2"/>
    <row r="24162" s="31" customFormat="1" x14ac:dyDescent="0.2"/>
    <row r="24163" s="31" customFormat="1" x14ac:dyDescent="0.2"/>
    <row r="24164" s="31" customFormat="1" x14ac:dyDescent="0.2"/>
    <row r="24165" s="31" customFormat="1" x14ac:dyDescent="0.2"/>
    <row r="24166" s="31" customFormat="1" x14ac:dyDescent="0.2"/>
    <row r="24167" s="31" customFormat="1" x14ac:dyDescent="0.2"/>
    <row r="24168" s="31" customFormat="1" x14ac:dyDescent="0.2"/>
    <row r="24169" s="31" customFormat="1" x14ac:dyDescent="0.2"/>
    <row r="24170" s="31" customFormat="1" x14ac:dyDescent="0.2"/>
    <row r="24171" s="31" customFormat="1" x14ac:dyDescent="0.2"/>
    <row r="24172" s="31" customFormat="1" x14ac:dyDescent="0.2"/>
    <row r="24173" s="31" customFormat="1" x14ac:dyDescent="0.2"/>
    <row r="24174" s="31" customFormat="1" x14ac:dyDescent="0.2"/>
    <row r="24175" s="31" customFormat="1" x14ac:dyDescent="0.2"/>
    <row r="24176" s="31" customFormat="1" x14ac:dyDescent="0.2"/>
    <row r="24177" s="31" customFormat="1" x14ac:dyDescent="0.2"/>
    <row r="24178" s="31" customFormat="1" x14ac:dyDescent="0.2"/>
    <row r="24179" s="31" customFormat="1" x14ac:dyDescent="0.2"/>
    <row r="24180" s="31" customFormat="1" x14ac:dyDescent="0.2"/>
    <row r="24181" s="31" customFormat="1" x14ac:dyDescent="0.2"/>
    <row r="24182" s="31" customFormat="1" x14ac:dyDescent="0.2"/>
    <row r="24183" s="31" customFormat="1" x14ac:dyDescent="0.2"/>
    <row r="24184" s="31" customFormat="1" x14ac:dyDescent="0.2"/>
    <row r="24185" s="31" customFormat="1" x14ac:dyDescent="0.2"/>
    <row r="24186" s="31" customFormat="1" x14ac:dyDescent="0.2"/>
    <row r="24187" s="31" customFormat="1" x14ac:dyDescent="0.2"/>
    <row r="24188" s="31" customFormat="1" x14ac:dyDescent="0.2"/>
    <row r="24189" s="31" customFormat="1" x14ac:dyDescent="0.2"/>
    <row r="24190" s="31" customFormat="1" x14ac:dyDescent="0.2"/>
    <row r="24191" s="31" customFormat="1" x14ac:dyDescent="0.2"/>
    <row r="24192" s="31" customFormat="1" x14ac:dyDescent="0.2"/>
    <row r="24193" s="31" customFormat="1" x14ac:dyDescent="0.2"/>
    <row r="24194" s="31" customFormat="1" x14ac:dyDescent="0.2"/>
    <row r="24195" s="31" customFormat="1" x14ac:dyDescent="0.2"/>
    <row r="24196" s="31" customFormat="1" x14ac:dyDescent="0.2"/>
    <row r="24197" s="31" customFormat="1" x14ac:dyDescent="0.2"/>
    <row r="24198" s="31" customFormat="1" x14ac:dyDescent="0.2"/>
    <row r="24199" s="31" customFormat="1" x14ac:dyDescent="0.2"/>
    <row r="24200" s="31" customFormat="1" x14ac:dyDescent="0.2"/>
    <row r="24201" s="31" customFormat="1" x14ac:dyDescent="0.2"/>
    <row r="24202" s="31" customFormat="1" x14ac:dyDescent="0.2"/>
    <row r="24203" s="31" customFormat="1" x14ac:dyDescent="0.2"/>
    <row r="24204" s="31" customFormat="1" x14ac:dyDescent="0.2"/>
    <row r="24205" s="31" customFormat="1" x14ac:dyDescent="0.2"/>
    <row r="24206" s="31" customFormat="1" x14ac:dyDescent="0.2"/>
    <row r="24207" s="31" customFormat="1" x14ac:dyDescent="0.2"/>
    <row r="24208" s="31" customFormat="1" x14ac:dyDescent="0.2"/>
    <row r="24209" s="31" customFormat="1" x14ac:dyDescent="0.2"/>
    <row r="24210" s="31" customFormat="1" x14ac:dyDescent="0.2"/>
    <row r="24211" s="31" customFormat="1" x14ac:dyDescent="0.2"/>
    <row r="24212" s="31" customFormat="1" x14ac:dyDescent="0.2"/>
    <row r="24213" s="31" customFormat="1" x14ac:dyDescent="0.2"/>
    <row r="24214" s="31" customFormat="1" x14ac:dyDescent="0.2"/>
    <row r="24215" s="31" customFormat="1" x14ac:dyDescent="0.2"/>
    <row r="24216" s="31" customFormat="1" x14ac:dyDescent="0.2"/>
    <row r="24217" s="31" customFormat="1" x14ac:dyDescent="0.2"/>
    <row r="24218" s="31" customFormat="1" x14ac:dyDescent="0.2"/>
    <row r="24219" s="31" customFormat="1" x14ac:dyDescent="0.2"/>
    <row r="24220" s="31" customFormat="1" x14ac:dyDescent="0.2"/>
    <row r="24221" s="31" customFormat="1" x14ac:dyDescent="0.2"/>
    <row r="24222" s="31" customFormat="1" x14ac:dyDescent="0.2"/>
    <row r="24223" s="31" customFormat="1" x14ac:dyDescent="0.2"/>
    <row r="24224" s="31" customFormat="1" x14ac:dyDescent="0.2"/>
    <row r="24225" s="31" customFormat="1" x14ac:dyDescent="0.2"/>
    <row r="24226" s="31" customFormat="1" x14ac:dyDescent="0.2"/>
    <row r="24227" s="31" customFormat="1" x14ac:dyDescent="0.2"/>
    <row r="24228" s="31" customFormat="1" x14ac:dyDescent="0.2"/>
    <row r="24229" s="31" customFormat="1" x14ac:dyDescent="0.2"/>
    <row r="24230" s="31" customFormat="1" x14ac:dyDescent="0.2"/>
    <row r="24231" s="31" customFormat="1" x14ac:dyDescent="0.2"/>
    <row r="24232" s="31" customFormat="1" x14ac:dyDescent="0.2"/>
    <row r="24233" s="31" customFormat="1" x14ac:dyDescent="0.2"/>
    <row r="24234" s="31" customFormat="1" x14ac:dyDescent="0.2"/>
    <row r="24235" s="31" customFormat="1" x14ac:dyDescent="0.2"/>
    <row r="24236" s="31" customFormat="1" x14ac:dyDescent="0.2"/>
    <row r="24237" s="31" customFormat="1" x14ac:dyDescent="0.2"/>
    <row r="24238" s="31" customFormat="1" x14ac:dyDescent="0.2"/>
    <row r="24239" s="31" customFormat="1" x14ac:dyDescent="0.2"/>
    <row r="24240" s="31" customFormat="1" x14ac:dyDescent="0.2"/>
    <row r="24241" s="31" customFormat="1" x14ac:dyDescent="0.2"/>
    <row r="24242" s="31" customFormat="1" x14ac:dyDescent="0.2"/>
    <row r="24243" s="31" customFormat="1" x14ac:dyDescent="0.2"/>
    <row r="24244" s="31" customFormat="1" x14ac:dyDescent="0.2"/>
    <row r="24245" s="31" customFormat="1" x14ac:dyDescent="0.2"/>
    <row r="24246" s="31" customFormat="1" x14ac:dyDescent="0.2"/>
    <row r="24247" s="31" customFormat="1" x14ac:dyDescent="0.2"/>
    <row r="24248" s="31" customFormat="1" x14ac:dyDescent="0.2"/>
    <row r="24249" s="31" customFormat="1" x14ac:dyDescent="0.2"/>
    <row r="24250" s="31" customFormat="1" x14ac:dyDescent="0.2"/>
    <row r="24251" s="31" customFormat="1" x14ac:dyDescent="0.2"/>
    <row r="24252" s="31" customFormat="1" x14ac:dyDescent="0.2"/>
    <row r="24253" s="31" customFormat="1" x14ac:dyDescent="0.2"/>
    <row r="24254" s="31" customFormat="1" x14ac:dyDescent="0.2"/>
    <row r="24255" s="31" customFormat="1" x14ac:dyDescent="0.2"/>
    <row r="24256" s="31" customFormat="1" x14ac:dyDescent="0.2"/>
    <row r="24257" s="31" customFormat="1" x14ac:dyDescent="0.2"/>
    <row r="24258" s="31" customFormat="1" x14ac:dyDescent="0.2"/>
    <row r="24259" s="31" customFormat="1" x14ac:dyDescent="0.2"/>
    <row r="24260" s="31" customFormat="1" x14ac:dyDescent="0.2"/>
    <row r="24261" s="31" customFormat="1" x14ac:dyDescent="0.2"/>
    <row r="24262" s="31" customFormat="1" x14ac:dyDescent="0.2"/>
    <row r="24263" s="31" customFormat="1" x14ac:dyDescent="0.2"/>
    <row r="24264" s="31" customFormat="1" x14ac:dyDescent="0.2"/>
    <row r="24265" s="31" customFormat="1" x14ac:dyDescent="0.2"/>
    <row r="24266" s="31" customFormat="1" x14ac:dyDescent="0.2"/>
    <row r="24267" s="31" customFormat="1" x14ac:dyDescent="0.2"/>
    <row r="24268" s="31" customFormat="1" x14ac:dyDescent="0.2"/>
    <row r="24269" s="31" customFormat="1" x14ac:dyDescent="0.2"/>
    <row r="24270" s="31" customFormat="1" x14ac:dyDescent="0.2"/>
    <row r="24271" s="31" customFormat="1" x14ac:dyDescent="0.2"/>
    <row r="24272" s="31" customFormat="1" x14ac:dyDescent="0.2"/>
    <row r="24273" s="31" customFormat="1" x14ac:dyDescent="0.2"/>
    <row r="24274" s="31" customFormat="1" x14ac:dyDescent="0.2"/>
    <row r="24275" s="31" customFormat="1" x14ac:dyDescent="0.2"/>
    <row r="24276" s="31" customFormat="1" x14ac:dyDescent="0.2"/>
    <row r="24277" s="31" customFormat="1" x14ac:dyDescent="0.2"/>
    <row r="24278" s="31" customFormat="1" x14ac:dyDescent="0.2"/>
    <row r="24279" s="31" customFormat="1" x14ac:dyDescent="0.2"/>
    <row r="24280" s="31" customFormat="1" x14ac:dyDescent="0.2"/>
    <row r="24281" s="31" customFormat="1" x14ac:dyDescent="0.2"/>
    <row r="24282" s="31" customFormat="1" x14ac:dyDescent="0.2"/>
    <row r="24283" s="31" customFormat="1" x14ac:dyDescent="0.2"/>
    <row r="24284" s="31" customFormat="1" x14ac:dyDescent="0.2"/>
    <row r="24285" s="31" customFormat="1" x14ac:dyDescent="0.2"/>
    <row r="24286" s="31" customFormat="1" x14ac:dyDescent="0.2"/>
    <row r="24287" s="31" customFormat="1" x14ac:dyDescent="0.2"/>
    <row r="24288" s="31" customFormat="1" x14ac:dyDescent="0.2"/>
    <row r="24289" s="31" customFormat="1" x14ac:dyDescent="0.2"/>
    <row r="24290" s="31" customFormat="1" x14ac:dyDescent="0.2"/>
    <row r="24291" s="31" customFormat="1" x14ac:dyDescent="0.2"/>
    <row r="24292" s="31" customFormat="1" x14ac:dyDescent="0.2"/>
    <row r="24293" s="31" customFormat="1" x14ac:dyDescent="0.2"/>
    <row r="24294" s="31" customFormat="1" x14ac:dyDescent="0.2"/>
    <row r="24295" s="31" customFormat="1" x14ac:dyDescent="0.2"/>
    <row r="24296" s="31" customFormat="1" x14ac:dyDescent="0.2"/>
    <row r="24297" s="31" customFormat="1" x14ac:dyDescent="0.2"/>
    <row r="24298" s="31" customFormat="1" x14ac:dyDescent="0.2"/>
    <row r="24299" s="31" customFormat="1" x14ac:dyDescent="0.2"/>
    <row r="24300" s="31" customFormat="1" x14ac:dyDescent="0.2"/>
    <row r="24301" s="31" customFormat="1" x14ac:dyDescent="0.2"/>
    <row r="24302" s="31" customFormat="1" x14ac:dyDescent="0.2"/>
    <row r="24303" s="31" customFormat="1" x14ac:dyDescent="0.2"/>
    <row r="24304" s="31" customFormat="1" x14ac:dyDescent="0.2"/>
    <row r="24305" s="31" customFormat="1" x14ac:dyDescent="0.2"/>
    <row r="24306" s="31" customFormat="1" x14ac:dyDescent="0.2"/>
    <row r="24307" s="31" customFormat="1" x14ac:dyDescent="0.2"/>
    <row r="24308" s="31" customFormat="1" x14ac:dyDescent="0.2"/>
    <row r="24309" s="31" customFormat="1" x14ac:dyDescent="0.2"/>
    <row r="24310" s="31" customFormat="1" x14ac:dyDescent="0.2"/>
    <row r="24311" s="31" customFormat="1" x14ac:dyDescent="0.2"/>
    <row r="24312" s="31" customFormat="1" x14ac:dyDescent="0.2"/>
    <row r="24313" s="31" customFormat="1" x14ac:dyDescent="0.2"/>
    <row r="24314" s="31" customFormat="1" x14ac:dyDescent="0.2"/>
    <row r="24315" s="31" customFormat="1" x14ac:dyDescent="0.2"/>
    <row r="24316" s="31" customFormat="1" x14ac:dyDescent="0.2"/>
    <row r="24317" s="31" customFormat="1" x14ac:dyDescent="0.2"/>
    <row r="24318" s="31" customFormat="1" x14ac:dyDescent="0.2"/>
    <row r="24319" s="31" customFormat="1" x14ac:dyDescent="0.2"/>
    <row r="24320" s="31" customFormat="1" x14ac:dyDescent="0.2"/>
    <row r="24321" s="31" customFormat="1" x14ac:dyDescent="0.2"/>
    <row r="24322" s="31" customFormat="1" x14ac:dyDescent="0.2"/>
    <row r="24323" s="31" customFormat="1" x14ac:dyDescent="0.2"/>
    <row r="24324" s="31" customFormat="1" x14ac:dyDescent="0.2"/>
    <row r="24325" s="31" customFormat="1" x14ac:dyDescent="0.2"/>
    <row r="24326" s="31" customFormat="1" x14ac:dyDescent="0.2"/>
    <row r="24327" s="31" customFormat="1" x14ac:dyDescent="0.2"/>
    <row r="24328" s="31" customFormat="1" x14ac:dyDescent="0.2"/>
    <row r="24329" s="31" customFormat="1" x14ac:dyDescent="0.2"/>
    <row r="24330" s="31" customFormat="1" x14ac:dyDescent="0.2"/>
    <row r="24331" s="31" customFormat="1" x14ac:dyDescent="0.2"/>
    <row r="24332" s="31" customFormat="1" x14ac:dyDescent="0.2"/>
    <row r="24333" s="31" customFormat="1" x14ac:dyDescent="0.2"/>
    <row r="24334" s="31" customFormat="1" x14ac:dyDescent="0.2"/>
    <row r="24335" s="31" customFormat="1" x14ac:dyDescent="0.2"/>
    <row r="24336" s="31" customFormat="1" x14ac:dyDescent="0.2"/>
    <row r="24337" s="31" customFormat="1" x14ac:dyDescent="0.2"/>
    <row r="24338" s="31" customFormat="1" x14ac:dyDescent="0.2"/>
    <row r="24339" s="31" customFormat="1" x14ac:dyDescent="0.2"/>
    <row r="24340" s="31" customFormat="1" x14ac:dyDescent="0.2"/>
    <row r="24341" s="31" customFormat="1" x14ac:dyDescent="0.2"/>
    <row r="24342" s="31" customFormat="1" x14ac:dyDescent="0.2"/>
    <row r="24343" s="31" customFormat="1" x14ac:dyDescent="0.2"/>
    <row r="24344" s="31" customFormat="1" x14ac:dyDescent="0.2"/>
    <row r="24345" s="31" customFormat="1" x14ac:dyDescent="0.2"/>
    <row r="24346" s="31" customFormat="1" x14ac:dyDescent="0.2"/>
    <row r="24347" s="31" customFormat="1" x14ac:dyDescent="0.2"/>
    <row r="24348" s="31" customFormat="1" x14ac:dyDescent="0.2"/>
    <row r="24349" s="31" customFormat="1" x14ac:dyDescent="0.2"/>
    <row r="24350" s="31" customFormat="1" x14ac:dyDescent="0.2"/>
    <row r="24351" s="31" customFormat="1" x14ac:dyDescent="0.2"/>
    <row r="24352" s="31" customFormat="1" x14ac:dyDescent="0.2"/>
    <row r="24353" s="31" customFormat="1" x14ac:dyDescent="0.2"/>
    <row r="24354" s="31" customFormat="1" x14ac:dyDescent="0.2"/>
    <row r="24355" s="31" customFormat="1" x14ac:dyDescent="0.2"/>
    <row r="24356" s="31" customFormat="1" x14ac:dyDescent="0.2"/>
    <row r="24357" s="31" customFormat="1" x14ac:dyDescent="0.2"/>
    <row r="24358" s="31" customFormat="1" x14ac:dyDescent="0.2"/>
    <row r="24359" s="31" customFormat="1" x14ac:dyDescent="0.2"/>
    <row r="24360" s="31" customFormat="1" x14ac:dyDescent="0.2"/>
    <row r="24361" s="31" customFormat="1" x14ac:dyDescent="0.2"/>
    <row r="24362" s="31" customFormat="1" x14ac:dyDescent="0.2"/>
    <row r="24363" s="31" customFormat="1" x14ac:dyDescent="0.2"/>
    <row r="24364" s="31" customFormat="1" x14ac:dyDescent="0.2"/>
    <row r="24365" s="31" customFormat="1" x14ac:dyDescent="0.2"/>
    <row r="24366" s="31" customFormat="1" x14ac:dyDescent="0.2"/>
    <row r="24367" s="31" customFormat="1" x14ac:dyDescent="0.2"/>
    <row r="24368" s="31" customFormat="1" x14ac:dyDescent="0.2"/>
    <row r="24369" s="31" customFormat="1" x14ac:dyDescent="0.2"/>
    <row r="24370" s="31" customFormat="1" x14ac:dyDescent="0.2"/>
    <row r="24371" s="31" customFormat="1" x14ac:dyDescent="0.2"/>
    <row r="24372" s="31" customFormat="1" x14ac:dyDescent="0.2"/>
    <row r="24373" s="31" customFormat="1" x14ac:dyDescent="0.2"/>
    <row r="24374" s="31" customFormat="1" x14ac:dyDescent="0.2"/>
    <row r="24375" s="31" customFormat="1" x14ac:dyDescent="0.2"/>
    <row r="24376" s="31" customFormat="1" x14ac:dyDescent="0.2"/>
    <row r="24377" s="31" customFormat="1" x14ac:dyDescent="0.2"/>
    <row r="24378" s="31" customFormat="1" x14ac:dyDescent="0.2"/>
    <row r="24379" s="31" customFormat="1" x14ac:dyDescent="0.2"/>
    <row r="24380" s="31" customFormat="1" x14ac:dyDescent="0.2"/>
    <row r="24381" s="31" customFormat="1" x14ac:dyDescent="0.2"/>
    <row r="24382" s="31" customFormat="1" x14ac:dyDescent="0.2"/>
    <row r="24383" s="31" customFormat="1" x14ac:dyDescent="0.2"/>
    <row r="24384" s="31" customFormat="1" x14ac:dyDescent="0.2"/>
    <row r="24385" s="31" customFormat="1" x14ac:dyDescent="0.2"/>
    <row r="24386" s="31" customFormat="1" x14ac:dyDescent="0.2"/>
    <row r="24387" s="31" customFormat="1" x14ac:dyDescent="0.2"/>
    <row r="24388" s="31" customFormat="1" x14ac:dyDescent="0.2"/>
    <row r="24389" s="31" customFormat="1" x14ac:dyDescent="0.2"/>
    <row r="24390" s="31" customFormat="1" x14ac:dyDescent="0.2"/>
    <row r="24391" s="31" customFormat="1" x14ac:dyDescent="0.2"/>
    <row r="24392" s="31" customFormat="1" x14ac:dyDescent="0.2"/>
    <row r="24393" s="31" customFormat="1" x14ac:dyDescent="0.2"/>
    <row r="24394" s="31" customFormat="1" x14ac:dyDescent="0.2"/>
    <row r="24395" s="31" customFormat="1" x14ac:dyDescent="0.2"/>
    <row r="24396" s="31" customFormat="1" x14ac:dyDescent="0.2"/>
    <row r="24397" s="31" customFormat="1" x14ac:dyDescent="0.2"/>
    <row r="24398" s="31" customFormat="1" x14ac:dyDescent="0.2"/>
    <row r="24399" s="31" customFormat="1" x14ac:dyDescent="0.2"/>
    <row r="24400" s="31" customFormat="1" x14ac:dyDescent="0.2"/>
    <row r="24401" s="31" customFormat="1" x14ac:dyDescent="0.2"/>
    <row r="24402" s="31" customFormat="1" x14ac:dyDescent="0.2"/>
    <row r="24403" s="31" customFormat="1" x14ac:dyDescent="0.2"/>
    <row r="24404" s="31" customFormat="1" x14ac:dyDescent="0.2"/>
    <row r="24405" s="31" customFormat="1" x14ac:dyDescent="0.2"/>
    <row r="24406" s="31" customFormat="1" x14ac:dyDescent="0.2"/>
    <row r="24407" s="31" customFormat="1" x14ac:dyDescent="0.2"/>
    <row r="24408" s="31" customFormat="1" x14ac:dyDescent="0.2"/>
    <row r="24409" s="31" customFormat="1" x14ac:dyDescent="0.2"/>
    <row r="24410" s="31" customFormat="1" x14ac:dyDescent="0.2"/>
    <row r="24411" s="31" customFormat="1" x14ac:dyDescent="0.2"/>
    <row r="24412" s="31" customFormat="1" x14ac:dyDescent="0.2"/>
    <row r="24413" s="31" customFormat="1" x14ac:dyDescent="0.2"/>
    <row r="24414" s="31" customFormat="1" x14ac:dyDescent="0.2"/>
    <row r="24415" s="31" customFormat="1" x14ac:dyDescent="0.2"/>
    <row r="24416" s="31" customFormat="1" x14ac:dyDescent="0.2"/>
    <row r="24417" s="31" customFormat="1" x14ac:dyDescent="0.2"/>
    <row r="24418" s="31" customFormat="1" x14ac:dyDescent="0.2"/>
    <row r="24419" s="31" customFormat="1" x14ac:dyDescent="0.2"/>
    <row r="24420" s="31" customFormat="1" x14ac:dyDescent="0.2"/>
    <row r="24421" s="31" customFormat="1" x14ac:dyDescent="0.2"/>
    <row r="24422" s="31" customFormat="1" x14ac:dyDescent="0.2"/>
    <row r="24423" s="31" customFormat="1" x14ac:dyDescent="0.2"/>
    <row r="24424" s="31" customFormat="1" x14ac:dyDescent="0.2"/>
    <row r="24425" s="31" customFormat="1" x14ac:dyDescent="0.2"/>
    <row r="24426" s="31" customFormat="1" x14ac:dyDescent="0.2"/>
    <row r="24427" s="31" customFormat="1" x14ac:dyDescent="0.2"/>
    <row r="24428" s="31" customFormat="1" x14ac:dyDescent="0.2"/>
    <row r="24429" s="31" customFormat="1" x14ac:dyDescent="0.2"/>
    <row r="24430" s="31" customFormat="1" x14ac:dyDescent="0.2"/>
    <row r="24431" s="31" customFormat="1" x14ac:dyDescent="0.2"/>
    <row r="24432" s="31" customFormat="1" x14ac:dyDescent="0.2"/>
    <row r="24433" s="31" customFormat="1" x14ac:dyDescent="0.2"/>
    <row r="24434" s="31" customFormat="1" x14ac:dyDescent="0.2"/>
    <row r="24435" s="31" customFormat="1" x14ac:dyDescent="0.2"/>
    <row r="24436" s="31" customFormat="1" x14ac:dyDescent="0.2"/>
    <row r="24437" s="31" customFormat="1" x14ac:dyDescent="0.2"/>
    <row r="24438" s="31" customFormat="1" x14ac:dyDescent="0.2"/>
    <row r="24439" s="31" customFormat="1" x14ac:dyDescent="0.2"/>
    <row r="24440" s="31" customFormat="1" x14ac:dyDescent="0.2"/>
    <row r="24441" s="31" customFormat="1" x14ac:dyDescent="0.2"/>
    <row r="24442" s="31" customFormat="1" x14ac:dyDescent="0.2"/>
    <row r="24443" s="31" customFormat="1" x14ac:dyDescent="0.2"/>
    <row r="24444" s="31" customFormat="1" x14ac:dyDescent="0.2"/>
    <row r="24445" s="31" customFormat="1" x14ac:dyDescent="0.2"/>
    <row r="24446" s="31" customFormat="1" x14ac:dyDescent="0.2"/>
    <row r="24447" s="31" customFormat="1" x14ac:dyDescent="0.2"/>
    <row r="24448" s="31" customFormat="1" x14ac:dyDescent="0.2"/>
    <row r="24449" s="31" customFormat="1" x14ac:dyDescent="0.2"/>
    <row r="24450" s="31" customFormat="1" x14ac:dyDescent="0.2"/>
    <row r="24451" s="31" customFormat="1" x14ac:dyDescent="0.2"/>
    <row r="24452" s="31" customFormat="1" x14ac:dyDescent="0.2"/>
    <row r="24453" s="31" customFormat="1" x14ac:dyDescent="0.2"/>
    <row r="24454" s="31" customFormat="1" x14ac:dyDescent="0.2"/>
    <row r="24455" s="31" customFormat="1" x14ac:dyDescent="0.2"/>
    <row r="24456" s="31" customFormat="1" x14ac:dyDescent="0.2"/>
    <row r="24457" s="31" customFormat="1" x14ac:dyDescent="0.2"/>
    <row r="24458" s="31" customFormat="1" x14ac:dyDescent="0.2"/>
    <row r="24459" s="31" customFormat="1" x14ac:dyDescent="0.2"/>
    <row r="24460" s="31" customFormat="1" x14ac:dyDescent="0.2"/>
    <row r="24461" s="31" customFormat="1" x14ac:dyDescent="0.2"/>
    <row r="24462" s="31" customFormat="1" x14ac:dyDescent="0.2"/>
    <row r="24463" s="31" customFormat="1" x14ac:dyDescent="0.2"/>
    <row r="24464" s="31" customFormat="1" x14ac:dyDescent="0.2"/>
    <row r="24465" s="31" customFormat="1" x14ac:dyDescent="0.2"/>
    <row r="24466" s="31" customFormat="1" x14ac:dyDescent="0.2"/>
    <row r="24467" s="31" customFormat="1" x14ac:dyDescent="0.2"/>
    <row r="24468" s="31" customFormat="1" x14ac:dyDescent="0.2"/>
    <row r="24469" s="31" customFormat="1" x14ac:dyDescent="0.2"/>
    <row r="24470" s="31" customFormat="1" x14ac:dyDescent="0.2"/>
    <row r="24471" s="31" customFormat="1" x14ac:dyDescent="0.2"/>
    <row r="24472" s="31" customFormat="1" x14ac:dyDescent="0.2"/>
    <row r="24473" s="31" customFormat="1" x14ac:dyDescent="0.2"/>
    <row r="24474" s="31" customFormat="1" x14ac:dyDescent="0.2"/>
    <row r="24475" s="31" customFormat="1" x14ac:dyDescent="0.2"/>
    <row r="24476" s="31" customFormat="1" x14ac:dyDescent="0.2"/>
    <row r="24477" s="31" customFormat="1" x14ac:dyDescent="0.2"/>
    <row r="24478" s="31" customFormat="1" x14ac:dyDescent="0.2"/>
    <row r="24479" s="31" customFormat="1" x14ac:dyDescent="0.2"/>
    <row r="24480" s="31" customFormat="1" x14ac:dyDescent="0.2"/>
    <row r="24481" s="31" customFormat="1" x14ac:dyDescent="0.2"/>
    <row r="24482" s="31" customFormat="1" x14ac:dyDescent="0.2"/>
    <row r="24483" s="31" customFormat="1" x14ac:dyDescent="0.2"/>
    <row r="24484" s="31" customFormat="1" x14ac:dyDescent="0.2"/>
    <row r="24485" s="31" customFormat="1" x14ac:dyDescent="0.2"/>
    <row r="24486" s="31" customFormat="1" x14ac:dyDescent="0.2"/>
    <row r="24487" s="31" customFormat="1" x14ac:dyDescent="0.2"/>
    <row r="24488" s="31" customFormat="1" x14ac:dyDescent="0.2"/>
    <row r="24489" s="31" customFormat="1" x14ac:dyDescent="0.2"/>
    <row r="24490" s="31" customFormat="1" x14ac:dyDescent="0.2"/>
    <row r="24491" s="31" customFormat="1" x14ac:dyDescent="0.2"/>
    <row r="24492" s="31" customFormat="1" x14ac:dyDescent="0.2"/>
    <row r="24493" s="31" customFormat="1" x14ac:dyDescent="0.2"/>
    <row r="24494" s="31" customFormat="1" x14ac:dyDescent="0.2"/>
    <row r="24495" s="31" customFormat="1" x14ac:dyDescent="0.2"/>
    <row r="24496" s="31" customFormat="1" x14ac:dyDescent="0.2"/>
    <row r="24497" s="31" customFormat="1" x14ac:dyDescent="0.2"/>
    <row r="24498" s="31" customFormat="1" x14ac:dyDescent="0.2"/>
    <row r="24499" s="31" customFormat="1" x14ac:dyDescent="0.2"/>
    <row r="24500" s="31" customFormat="1" x14ac:dyDescent="0.2"/>
    <row r="24501" s="31" customFormat="1" x14ac:dyDescent="0.2"/>
    <row r="24502" s="31" customFormat="1" x14ac:dyDescent="0.2"/>
    <row r="24503" s="31" customFormat="1" x14ac:dyDescent="0.2"/>
    <row r="24504" s="31" customFormat="1" x14ac:dyDescent="0.2"/>
    <row r="24505" s="31" customFormat="1" x14ac:dyDescent="0.2"/>
    <row r="24506" s="31" customFormat="1" x14ac:dyDescent="0.2"/>
    <row r="24507" s="31" customFormat="1" x14ac:dyDescent="0.2"/>
    <row r="24508" s="31" customFormat="1" x14ac:dyDescent="0.2"/>
    <row r="24509" s="31" customFormat="1" x14ac:dyDescent="0.2"/>
    <row r="24510" s="31" customFormat="1" x14ac:dyDescent="0.2"/>
    <row r="24511" s="31" customFormat="1" x14ac:dyDescent="0.2"/>
    <row r="24512" s="31" customFormat="1" x14ac:dyDescent="0.2"/>
    <row r="24513" s="31" customFormat="1" x14ac:dyDescent="0.2"/>
    <row r="24514" s="31" customFormat="1" x14ac:dyDescent="0.2"/>
    <row r="24515" s="31" customFormat="1" x14ac:dyDescent="0.2"/>
    <row r="24516" s="31" customFormat="1" x14ac:dyDescent="0.2"/>
    <row r="24517" s="31" customFormat="1" x14ac:dyDescent="0.2"/>
    <row r="24518" s="31" customFormat="1" x14ac:dyDescent="0.2"/>
    <row r="24519" s="31" customFormat="1" x14ac:dyDescent="0.2"/>
    <row r="24520" s="31" customFormat="1" x14ac:dyDescent="0.2"/>
    <row r="24521" s="31" customFormat="1" x14ac:dyDescent="0.2"/>
    <row r="24522" s="31" customFormat="1" x14ac:dyDescent="0.2"/>
    <row r="24523" s="31" customFormat="1" x14ac:dyDescent="0.2"/>
    <row r="24524" s="31" customFormat="1" x14ac:dyDescent="0.2"/>
    <row r="24525" s="31" customFormat="1" x14ac:dyDescent="0.2"/>
    <row r="24526" s="31" customFormat="1" x14ac:dyDescent="0.2"/>
    <row r="24527" s="31" customFormat="1" x14ac:dyDescent="0.2"/>
    <row r="24528" s="31" customFormat="1" x14ac:dyDescent="0.2"/>
    <row r="24529" s="31" customFormat="1" x14ac:dyDescent="0.2"/>
    <row r="24530" s="31" customFormat="1" x14ac:dyDescent="0.2"/>
    <row r="24531" s="31" customFormat="1" x14ac:dyDescent="0.2"/>
    <row r="24532" s="31" customFormat="1" x14ac:dyDescent="0.2"/>
    <row r="24533" s="31" customFormat="1" x14ac:dyDescent="0.2"/>
    <row r="24534" s="31" customFormat="1" x14ac:dyDescent="0.2"/>
    <row r="24535" s="31" customFormat="1" x14ac:dyDescent="0.2"/>
    <row r="24536" s="31" customFormat="1" x14ac:dyDescent="0.2"/>
    <row r="24537" s="31" customFormat="1" x14ac:dyDescent="0.2"/>
    <row r="24538" s="31" customFormat="1" x14ac:dyDescent="0.2"/>
    <row r="24539" s="31" customFormat="1" x14ac:dyDescent="0.2"/>
    <row r="24540" s="31" customFormat="1" x14ac:dyDescent="0.2"/>
    <row r="24541" s="31" customFormat="1" x14ac:dyDescent="0.2"/>
    <row r="24542" s="31" customFormat="1" x14ac:dyDescent="0.2"/>
    <row r="24543" s="31" customFormat="1" x14ac:dyDescent="0.2"/>
    <row r="24544" s="31" customFormat="1" x14ac:dyDescent="0.2"/>
    <row r="24545" s="31" customFormat="1" x14ac:dyDescent="0.2"/>
    <row r="24546" s="31" customFormat="1" x14ac:dyDescent="0.2"/>
    <row r="24547" s="31" customFormat="1" x14ac:dyDescent="0.2"/>
    <row r="24548" s="31" customFormat="1" x14ac:dyDescent="0.2"/>
    <row r="24549" s="31" customFormat="1" x14ac:dyDescent="0.2"/>
    <row r="24550" s="31" customFormat="1" x14ac:dyDescent="0.2"/>
    <row r="24551" s="31" customFormat="1" x14ac:dyDescent="0.2"/>
    <row r="24552" s="31" customFormat="1" x14ac:dyDescent="0.2"/>
    <row r="24553" s="31" customFormat="1" x14ac:dyDescent="0.2"/>
    <row r="24554" s="31" customFormat="1" x14ac:dyDescent="0.2"/>
    <row r="24555" s="31" customFormat="1" x14ac:dyDescent="0.2"/>
    <row r="24556" s="31" customFormat="1" x14ac:dyDescent="0.2"/>
    <row r="24557" s="31" customFormat="1" x14ac:dyDescent="0.2"/>
    <row r="24558" s="31" customFormat="1" x14ac:dyDescent="0.2"/>
    <row r="24559" s="31" customFormat="1" x14ac:dyDescent="0.2"/>
    <row r="24560" s="31" customFormat="1" x14ac:dyDescent="0.2"/>
    <row r="24561" s="31" customFormat="1" x14ac:dyDescent="0.2"/>
    <row r="24562" s="31" customFormat="1" x14ac:dyDescent="0.2"/>
    <row r="24563" s="31" customFormat="1" x14ac:dyDescent="0.2"/>
    <row r="24564" s="31" customFormat="1" x14ac:dyDescent="0.2"/>
    <row r="24565" s="31" customFormat="1" x14ac:dyDescent="0.2"/>
    <row r="24566" s="31" customFormat="1" x14ac:dyDescent="0.2"/>
    <row r="24567" s="31" customFormat="1" x14ac:dyDescent="0.2"/>
    <row r="24568" s="31" customFormat="1" x14ac:dyDescent="0.2"/>
    <row r="24569" s="31" customFormat="1" x14ac:dyDescent="0.2"/>
    <row r="24570" s="31" customFormat="1" x14ac:dyDescent="0.2"/>
    <row r="24571" s="31" customFormat="1" x14ac:dyDescent="0.2"/>
    <row r="24572" s="31" customFormat="1" x14ac:dyDescent="0.2"/>
    <row r="24573" s="31" customFormat="1" x14ac:dyDescent="0.2"/>
    <row r="24574" s="31" customFormat="1" x14ac:dyDescent="0.2"/>
    <row r="24575" s="31" customFormat="1" x14ac:dyDescent="0.2"/>
    <row r="24576" s="31" customFormat="1" x14ac:dyDescent="0.2"/>
    <row r="24577" s="31" customFormat="1" x14ac:dyDescent="0.2"/>
    <row r="24578" s="31" customFormat="1" x14ac:dyDescent="0.2"/>
    <row r="24579" s="31" customFormat="1" x14ac:dyDescent="0.2"/>
    <row r="24580" s="31" customFormat="1" x14ac:dyDescent="0.2"/>
    <row r="24581" s="31" customFormat="1" x14ac:dyDescent="0.2"/>
    <row r="24582" s="31" customFormat="1" x14ac:dyDescent="0.2"/>
    <row r="24583" s="31" customFormat="1" x14ac:dyDescent="0.2"/>
    <row r="24584" s="31" customFormat="1" x14ac:dyDescent="0.2"/>
    <row r="24585" s="31" customFormat="1" x14ac:dyDescent="0.2"/>
    <row r="24586" s="31" customFormat="1" x14ac:dyDescent="0.2"/>
    <row r="24587" s="31" customFormat="1" x14ac:dyDescent="0.2"/>
    <row r="24588" s="31" customFormat="1" x14ac:dyDescent="0.2"/>
    <row r="24589" s="31" customFormat="1" x14ac:dyDescent="0.2"/>
    <row r="24590" s="31" customFormat="1" x14ac:dyDescent="0.2"/>
    <row r="24591" s="31" customFormat="1" x14ac:dyDescent="0.2"/>
    <row r="24592" s="31" customFormat="1" x14ac:dyDescent="0.2"/>
    <row r="24593" s="31" customFormat="1" x14ac:dyDescent="0.2"/>
    <row r="24594" s="31" customFormat="1" x14ac:dyDescent="0.2"/>
    <row r="24595" s="31" customFormat="1" x14ac:dyDescent="0.2"/>
    <row r="24596" s="31" customFormat="1" x14ac:dyDescent="0.2"/>
    <row r="24597" s="31" customFormat="1" x14ac:dyDescent="0.2"/>
    <row r="24598" s="31" customFormat="1" x14ac:dyDescent="0.2"/>
    <row r="24599" s="31" customFormat="1" x14ac:dyDescent="0.2"/>
    <row r="24600" s="31" customFormat="1" x14ac:dyDescent="0.2"/>
    <row r="24601" s="31" customFormat="1" x14ac:dyDescent="0.2"/>
    <row r="24602" s="31" customFormat="1" x14ac:dyDescent="0.2"/>
    <row r="24603" s="31" customFormat="1" x14ac:dyDescent="0.2"/>
    <row r="24604" s="31" customFormat="1" x14ac:dyDescent="0.2"/>
    <row r="24605" s="31" customFormat="1" x14ac:dyDescent="0.2"/>
    <row r="24606" s="31" customFormat="1" x14ac:dyDescent="0.2"/>
    <row r="24607" s="31" customFormat="1" x14ac:dyDescent="0.2"/>
    <row r="24608" s="31" customFormat="1" x14ac:dyDescent="0.2"/>
    <row r="24609" s="31" customFormat="1" x14ac:dyDescent="0.2"/>
    <row r="24610" s="31" customFormat="1" x14ac:dyDescent="0.2"/>
    <row r="24611" s="31" customFormat="1" x14ac:dyDescent="0.2"/>
    <row r="24612" s="31" customFormat="1" x14ac:dyDescent="0.2"/>
    <row r="24613" s="31" customFormat="1" x14ac:dyDescent="0.2"/>
    <row r="24614" s="31" customFormat="1" x14ac:dyDescent="0.2"/>
    <row r="24615" s="31" customFormat="1" x14ac:dyDescent="0.2"/>
    <row r="24616" s="31" customFormat="1" x14ac:dyDescent="0.2"/>
    <row r="24617" s="31" customFormat="1" x14ac:dyDescent="0.2"/>
    <row r="24618" s="31" customFormat="1" x14ac:dyDescent="0.2"/>
    <row r="24619" s="31" customFormat="1" x14ac:dyDescent="0.2"/>
    <row r="24620" s="31" customFormat="1" x14ac:dyDescent="0.2"/>
    <row r="24621" s="31" customFormat="1" x14ac:dyDescent="0.2"/>
    <row r="24622" s="31" customFormat="1" x14ac:dyDescent="0.2"/>
    <row r="24623" s="31" customFormat="1" x14ac:dyDescent="0.2"/>
    <row r="24624" s="31" customFormat="1" x14ac:dyDescent="0.2"/>
    <row r="24625" s="31" customFormat="1" x14ac:dyDescent="0.2"/>
    <row r="24626" s="31" customFormat="1" x14ac:dyDescent="0.2"/>
    <row r="24627" s="31" customFormat="1" x14ac:dyDescent="0.2"/>
    <row r="24628" s="31" customFormat="1" x14ac:dyDescent="0.2"/>
    <row r="24629" s="31" customFormat="1" x14ac:dyDescent="0.2"/>
    <row r="24630" s="31" customFormat="1" x14ac:dyDescent="0.2"/>
    <row r="24631" s="31" customFormat="1" x14ac:dyDescent="0.2"/>
    <row r="24632" s="31" customFormat="1" x14ac:dyDescent="0.2"/>
    <row r="24633" s="31" customFormat="1" x14ac:dyDescent="0.2"/>
    <row r="24634" s="31" customFormat="1" x14ac:dyDescent="0.2"/>
    <row r="24635" s="31" customFormat="1" x14ac:dyDescent="0.2"/>
    <row r="24636" s="31" customFormat="1" x14ac:dyDescent="0.2"/>
    <row r="24637" s="31" customFormat="1" x14ac:dyDescent="0.2"/>
    <row r="24638" s="31" customFormat="1" x14ac:dyDescent="0.2"/>
    <row r="24639" s="31" customFormat="1" x14ac:dyDescent="0.2"/>
    <row r="24640" s="31" customFormat="1" x14ac:dyDescent="0.2"/>
    <row r="24641" s="31" customFormat="1" x14ac:dyDescent="0.2"/>
    <row r="24642" s="31" customFormat="1" x14ac:dyDescent="0.2"/>
    <row r="24643" s="31" customFormat="1" x14ac:dyDescent="0.2"/>
    <row r="24644" s="31" customFormat="1" x14ac:dyDescent="0.2"/>
    <row r="24645" s="31" customFormat="1" x14ac:dyDescent="0.2"/>
    <row r="24646" s="31" customFormat="1" x14ac:dyDescent="0.2"/>
    <row r="24647" s="31" customFormat="1" x14ac:dyDescent="0.2"/>
    <row r="24648" s="31" customFormat="1" x14ac:dyDescent="0.2"/>
    <row r="24649" s="31" customFormat="1" x14ac:dyDescent="0.2"/>
    <row r="24650" s="31" customFormat="1" x14ac:dyDescent="0.2"/>
    <row r="24651" s="31" customFormat="1" x14ac:dyDescent="0.2"/>
    <row r="24652" s="31" customFormat="1" x14ac:dyDescent="0.2"/>
    <row r="24653" s="31" customFormat="1" x14ac:dyDescent="0.2"/>
    <row r="24654" s="31" customFormat="1" x14ac:dyDescent="0.2"/>
    <row r="24655" s="31" customFormat="1" x14ac:dyDescent="0.2"/>
    <row r="24656" s="31" customFormat="1" x14ac:dyDescent="0.2"/>
    <row r="24657" s="31" customFormat="1" x14ac:dyDescent="0.2"/>
    <row r="24658" s="31" customFormat="1" x14ac:dyDescent="0.2"/>
    <row r="24659" s="31" customFormat="1" x14ac:dyDescent="0.2"/>
    <row r="24660" s="31" customFormat="1" x14ac:dyDescent="0.2"/>
    <row r="24661" s="31" customFormat="1" x14ac:dyDescent="0.2"/>
    <row r="24662" s="31" customFormat="1" x14ac:dyDescent="0.2"/>
    <row r="24663" s="31" customFormat="1" x14ac:dyDescent="0.2"/>
    <row r="24664" s="31" customFormat="1" x14ac:dyDescent="0.2"/>
    <row r="24665" s="31" customFormat="1" x14ac:dyDescent="0.2"/>
    <row r="24666" s="31" customFormat="1" x14ac:dyDescent="0.2"/>
    <row r="24667" s="31" customFormat="1" x14ac:dyDescent="0.2"/>
    <row r="24668" s="31" customFormat="1" x14ac:dyDescent="0.2"/>
    <row r="24669" s="31" customFormat="1" x14ac:dyDescent="0.2"/>
    <row r="24670" s="31" customFormat="1" x14ac:dyDescent="0.2"/>
    <row r="24671" s="31" customFormat="1" x14ac:dyDescent="0.2"/>
    <row r="24672" s="31" customFormat="1" x14ac:dyDescent="0.2"/>
    <row r="24673" s="31" customFormat="1" x14ac:dyDescent="0.2"/>
    <row r="24674" s="31" customFormat="1" x14ac:dyDescent="0.2"/>
    <row r="24675" s="31" customFormat="1" x14ac:dyDescent="0.2"/>
    <row r="24676" s="31" customFormat="1" x14ac:dyDescent="0.2"/>
    <row r="24677" s="31" customFormat="1" x14ac:dyDescent="0.2"/>
    <row r="24678" s="31" customFormat="1" x14ac:dyDescent="0.2"/>
    <row r="24679" s="31" customFormat="1" x14ac:dyDescent="0.2"/>
    <row r="24680" s="31" customFormat="1" x14ac:dyDescent="0.2"/>
    <row r="24681" s="31" customFormat="1" x14ac:dyDescent="0.2"/>
    <row r="24682" s="31" customFormat="1" x14ac:dyDescent="0.2"/>
    <row r="24683" s="31" customFormat="1" x14ac:dyDescent="0.2"/>
    <row r="24684" s="31" customFormat="1" x14ac:dyDescent="0.2"/>
    <row r="24685" s="31" customFormat="1" x14ac:dyDescent="0.2"/>
    <row r="24686" s="31" customFormat="1" x14ac:dyDescent="0.2"/>
    <row r="24687" s="31" customFormat="1" x14ac:dyDescent="0.2"/>
    <row r="24688" s="31" customFormat="1" x14ac:dyDescent="0.2"/>
    <row r="24689" s="31" customFormat="1" x14ac:dyDescent="0.2"/>
    <row r="24690" s="31" customFormat="1" x14ac:dyDescent="0.2"/>
    <row r="24691" s="31" customFormat="1" x14ac:dyDescent="0.2"/>
    <row r="24692" s="31" customFormat="1" x14ac:dyDescent="0.2"/>
    <row r="24693" s="31" customFormat="1" x14ac:dyDescent="0.2"/>
    <row r="24694" s="31" customFormat="1" x14ac:dyDescent="0.2"/>
    <row r="24695" s="31" customFormat="1" x14ac:dyDescent="0.2"/>
    <row r="24696" s="31" customFormat="1" x14ac:dyDescent="0.2"/>
    <row r="24697" s="31" customFormat="1" x14ac:dyDescent="0.2"/>
    <row r="24698" s="31" customFormat="1" x14ac:dyDescent="0.2"/>
    <row r="24699" s="31" customFormat="1" x14ac:dyDescent="0.2"/>
    <row r="24700" s="31" customFormat="1" x14ac:dyDescent="0.2"/>
    <row r="24701" s="31" customFormat="1" x14ac:dyDescent="0.2"/>
    <row r="24702" s="31" customFormat="1" x14ac:dyDescent="0.2"/>
    <row r="24703" s="31" customFormat="1" x14ac:dyDescent="0.2"/>
    <row r="24704" s="31" customFormat="1" x14ac:dyDescent="0.2"/>
    <row r="24705" s="31" customFormat="1" x14ac:dyDescent="0.2"/>
    <row r="24706" s="31" customFormat="1" x14ac:dyDescent="0.2"/>
    <row r="24707" s="31" customFormat="1" x14ac:dyDescent="0.2"/>
    <row r="24708" s="31" customFormat="1" x14ac:dyDescent="0.2"/>
    <row r="24709" s="31" customFormat="1" x14ac:dyDescent="0.2"/>
    <row r="24710" s="31" customFormat="1" x14ac:dyDescent="0.2"/>
    <row r="24711" s="31" customFormat="1" x14ac:dyDescent="0.2"/>
    <row r="24712" s="31" customFormat="1" x14ac:dyDescent="0.2"/>
    <row r="24713" s="31" customFormat="1" x14ac:dyDescent="0.2"/>
    <row r="24714" s="31" customFormat="1" x14ac:dyDescent="0.2"/>
    <row r="24715" s="31" customFormat="1" x14ac:dyDescent="0.2"/>
    <row r="24716" s="31" customFormat="1" x14ac:dyDescent="0.2"/>
    <row r="24717" s="31" customFormat="1" x14ac:dyDescent="0.2"/>
    <row r="24718" s="31" customFormat="1" x14ac:dyDescent="0.2"/>
    <row r="24719" s="31" customFormat="1" x14ac:dyDescent="0.2"/>
    <row r="24720" s="31" customFormat="1" x14ac:dyDescent="0.2"/>
    <row r="24721" s="31" customFormat="1" x14ac:dyDescent="0.2"/>
    <row r="24722" s="31" customFormat="1" x14ac:dyDescent="0.2"/>
    <row r="24723" s="31" customFormat="1" x14ac:dyDescent="0.2"/>
    <row r="24724" s="31" customFormat="1" x14ac:dyDescent="0.2"/>
    <row r="24725" s="31" customFormat="1" x14ac:dyDescent="0.2"/>
    <row r="24726" s="31" customFormat="1" x14ac:dyDescent="0.2"/>
    <row r="24727" s="31" customFormat="1" x14ac:dyDescent="0.2"/>
    <row r="24728" s="31" customFormat="1" x14ac:dyDescent="0.2"/>
    <row r="24729" s="31" customFormat="1" x14ac:dyDescent="0.2"/>
    <row r="24730" s="31" customFormat="1" x14ac:dyDescent="0.2"/>
    <row r="24731" s="31" customFormat="1" x14ac:dyDescent="0.2"/>
    <row r="24732" s="31" customFormat="1" x14ac:dyDescent="0.2"/>
    <row r="24733" s="31" customFormat="1" x14ac:dyDescent="0.2"/>
    <row r="24734" s="31" customFormat="1" x14ac:dyDescent="0.2"/>
    <row r="24735" s="31" customFormat="1" x14ac:dyDescent="0.2"/>
    <row r="24736" s="31" customFormat="1" x14ac:dyDescent="0.2"/>
    <row r="24737" s="31" customFormat="1" x14ac:dyDescent="0.2"/>
    <row r="24738" s="31" customFormat="1" x14ac:dyDescent="0.2"/>
    <row r="24739" s="31" customFormat="1" x14ac:dyDescent="0.2"/>
    <row r="24740" s="31" customFormat="1" x14ac:dyDescent="0.2"/>
    <row r="24741" s="31" customFormat="1" x14ac:dyDescent="0.2"/>
    <row r="24742" s="31" customFormat="1" x14ac:dyDescent="0.2"/>
    <row r="24743" s="31" customFormat="1" x14ac:dyDescent="0.2"/>
    <row r="24744" s="31" customFormat="1" x14ac:dyDescent="0.2"/>
    <row r="24745" s="31" customFormat="1" x14ac:dyDescent="0.2"/>
    <row r="24746" s="31" customFormat="1" x14ac:dyDescent="0.2"/>
    <row r="24747" s="31" customFormat="1" x14ac:dyDescent="0.2"/>
    <row r="24748" s="31" customFormat="1" x14ac:dyDescent="0.2"/>
    <row r="24749" s="31" customFormat="1" x14ac:dyDescent="0.2"/>
    <row r="24750" s="31" customFormat="1" x14ac:dyDescent="0.2"/>
    <row r="24751" s="31" customFormat="1" x14ac:dyDescent="0.2"/>
    <row r="24752" s="31" customFormat="1" x14ac:dyDescent="0.2"/>
    <row r="24753" s="31" customFormat="1" x14ac:dyDescent="0.2"/>
    <row r="24754" s="31" customFormat="1" x14ac:dyDescent="0.2"/>
    <row r="24755" s="31" customFormat="1" x14ac:dyDescent="0.2"/>
    <row r="24756" s="31" customFormat="1" x14ac:dyDescent="0.2"/>
    <row r="24757" s="31" customFormat="1" x14ac:dyDescent="0.2"/>
    <row r="24758" s="31" customFormat="1" x14ac:dyDescent="0.2"/>
    <row r="24759" s="31" customFormat="1" x14ac:dyDescent="0.2"/>
    <row r="24760" s="31" customFormat="1" x14ac:dyDescent="0.2"/>
    <row r="24761" s="31" customFormat="1" x14ac:dyDescent="0.2"/>
    <row r="24762" s="31" customFormat="1" x14ac:dyDescent="0.2"/>
    <row r="24763" s="31" customFormat="1" x14ac:dyDescent="0.2"/>
    <row r="24764" s="31" customFormat="1" x14ac:dyDescent="0.2"/>
    <row r="24765" s="31" customFormat="1" x14ac:dyDescent="0.2"/>
    <row r="24766" s="31" customFormat="1" x14ac:dyDescent="0.2"/>
    <row r="24767" s="31" customFormat="1" x14ac:dyDescent="0.2"/>
    <row r="24768" s="31" customFormat="1" x14ac:dyDescent="0.2"/>
    <row r="24769" s="31" customFormat="1" x14ac:dyDescent="0.2"/>
    <row r="24770" s="31" customFormat="1" x14ac:dyDescent="0.2"/>
    <row r="24771" s="31" customFormat="1" x14ac:dyDescent="0.2"/>
    <row r="24772" s="31" customFormat="1" x14ac:dyDescent="0.2"/>
    <row r="24773" s="31" customFormat="1" x14ac:dyDescent="0.2"/>
    <row r="24774" s="31" customFormat="1" x14ac:dyDescent="0.2"/>
    <row r="24775" s="31" customFormat="1" x14ac:dyDescent="0.2"/>
    <row r="24776" s="31" customFormat="1" x14ac:dyDescent="0.2"/>
    <row r="24777" s="31" customFormat="1" x14ac:dyDescent="0.2"/>
    <row r="24778" s="31" customFormat="1" x14ac:dyDescent="0.2"/>
    <row r="24779" s="31" customFormat="1" x14ac:dyDescent="0.2"/>
    <row r="24780" s="31" customFormat="1" x14ac:dyDescent="0.2"/>
    <row r="24781" s="31" customFormat="1" x14ac:dyDescent="0.2"/>
    <row r="24782" s="31" customFormat="1" x14ac:dyDescent="0.2"/>
    <row r="24783" s="31" customFormat="1" x14ac:dyDescent="0.2"/>
    <row r="24784" s="31" customFormat="1" x14ac:dyDescent="0.2"/>
    <row r="24785" s="31" customFormat="1" x14ac:dyDescent="0.2"/>
    <row r="24786" s="31" customFormat="1" x14ac:dyDescent="0.2"/>
    <row r="24787" s="31" customFormat="1" x14ac:dyDescent="0.2"/>
    <row r="24788" s="31" customFormat="1" x14ac:dyDescent="0.2"/>
    <row r="24789" s="31" customFormat="1" x14ac:dyDescent="0.2"/>
    <row r="24790" s="31" customFormat="1" x14ac:dyDescent="0.2"/>
    <row r="24791" s="31" customFormat="1" x14ac:dyDescent="0.2"/>
    <row r="24792" s="31" customFormat="1" x14ac:dyDescent="0.2"/>
    <row r="24793" s="31" customFormat="1" x14ac:dyDescent="0.2"/>
    <row r="24794" s="31" customFormat="1" x14ac:dyDescent="0.2"/>
    <row r="24795" s="31" customFormat="1" x14ac:dyDescent="0.2"/>
    <row r="24796" s="31" customFormat="1" x14ac:dyDescent="0.2"/>
    <row r="24797" s="31" customFormat="1" x14ac:dyDescent="0.2"/>
    <row r="24798" s="31" customFormat="1" x14ac:dyDescent="0.2"/>
    <row r="24799" s="31" customFormat="1" x14ac:dyDescent="0.2"/>
    <row r="24800" s="31" customFormat="1" x14ac:dyDescent="0.2"/>
    <row r="24801" s="31" customFormat="1" x14ac:dyDescent="0.2"/>
    <row r="24802" s="31" customFormat="1" x14ac:dyDescent="0.2"/>
    <row r="24803" s="31" customFormat="1" x14ac:dyDescent="0.2"/>
    <row r="24804" s="31" customFormat="1" x14ac:dyDescent="0.2"/>
    <row r="24805" s="31" customFormat="1" x14ac:dyDescent="0.2"/>
    <row r="24806" s="31" customFormat="1" x14ac:dyDescent="0.2"/>
    <row r="24807" s="31" customFormat="1" x14ac:dyDescent="0.2"/>
    <row r="24808" s="31" customFormat="1" x14ac:dyDescent="0.2"/>
    <row r="24809" s="31" customFormat="1" x14ac:dyDescent="0.2"/>
    <row r="24810" s="31" customFormat="1" x14ac:dyDescent="0.2"/>
    <row r="24811" s="31" customFormat="1" x14ac:dyDescent="0.2"/>
    <row r="24812" s="31" customFormat="1" x14ac:dyDescent="0.2"/>
    <row r="24813" s="31" customFormat="1" x14ac:dyDescent="0.2"/>
    <row r="24814" s="31" customFormat="1" x14ac:dyDescent="0.2"/>
    <row r="24815" s="31" customFormat="1" x14ac:dyDescent="0.2"/>
    <row r="24816" s="31" customFormat="1" x14ac:dyDescent="0.2"/>
    <row r="24817" s="31" customFormat="1" x14ac:dyDescent="0.2"/>
    <row r="24818" s="31" customFormat="1" x14ac:dyDescent="0.2"/>
    <row r="24819" s="31" customFormat="1" x14ac:dyDescent="0.2"/>
    <row r="24820" s="31" customFormat="1" x14ac:dyDescent="0.2"/>
    <row r="24821" s="31" customFormat="1" x14ac:dyDescent="0.2"/>
    <row r="24822" s="31" customFormat="1" x14ac:dyDescent="0.2"/>
    <row r="24823" s="31" customFormat="1" x14ac:dyDescent="0.2"/>
    <row r="24824" s="31" customFormat="1" x14ac:dyDescent="0.2"/>
    <row r="24825" s="31" customFormat="1" x14ac:dyDescent="0.2"/>
    <row r="24826" s="31" customFormat="1" x14ac:dyDescent="0.2"/>
    <row r="24827" s="31" customFormat="1" x14ac:dyDescent="0.2"/>
    <row r="24828" s="31" customFormat="1" x14ac:dyDescent="0.2"/>
    <row r="24829" s="31" customFormat="1" x14ac:dyDescent="0.2"/>
    <row r="24830" s="31" customFormat="1" x14ac:dyDescent="0.2"/>
    <row r="24831" s="31" customFormat="1" x14ac:dyDescent="0.2"/>
    <row r="24832" s="31" customFormat="1" x14ac:dyDescent="0.2"/>
    <row r="24833" s="31" customFormat="1" x14ac:dyDescent="0.2"/>
    <row r="24834" s="31" customFormat="1" x14ac:dyDescent="0.2"/>
    <row r="24835" s="31" customFormat="1" x14ac:dyDescent="0.2"/>
    <row r="24836" s="31" customFormat="1" x14ac:dyDescent="0.2"/>
    <row r="24837" s="31" customFormat="1" x14ac:dyDescent="0.2"/>
    <row r="24838" s="31" customFormat="1" x14ac:dyDescent="0.2"/>
    <row r="24839" s="31" customFormat="1" x14ac:dyDescent="0.2"/>
    <row r="24840" s="31" customFormat="1" x14ac:dyDescent="0.2"/>
    <row r="24841" s="31" customFormat="1" x14ac:dyDescent="0.2"/>
    <row r="24842" s="31" customFormat="1" x14ac:dyDescent="0.2"/>
    <row r="24843" s="31" customFormat="1" x14ac:dyDescent="0.2"/>
    <row r="24844" s="31" customFormat="1" x14ac:dyDescent="0.2"/>
    <row r="24845" s="31" customFormat="1" x14ac:dyDescent="0.2"/>
    <row r="24846" s="31" customFormat="1" x14ac:dyDescent="0.2"/>
    <row r="24847" s="31" customFormat="1" x14ac:dyDescent="0.2"/>
    <row r="24848" s="31" customFormat="1" x14ac:dyDescent="0.2"/>
    <row r="24849" s="31" customFormat="1" x14ac:dyDescent="0.2"/>
    <row r="24850" s="31" customFormat="1" x14ac:dyDescent="0.2"/>
    <row r="24851" s="31" customFormat="1" x14ac:dyDescent="0.2"/>
    <row r="24852" s="31" customFormat="1" x14ac:dyDescent="0.2"/>
    <row r="24853" s="31" customFormat="1" x14ac:dyDescent="0.2"/>
    <row r="24854" s="31" customFormat="1" x14ac:dyDescent="0.2"/>
    <row r="24855" s="31" customFormat="1" x14ac:dyDescent="0.2"/>
    <row r="24856" s="31" customFormat="1" x14ac:dyDescent="0.2"/>
    <row r="24857" s="31" customFormat="1" x14ac:dyDescent="0.2"/>
    <row r="24858" s="31" customFormat="1" x14ac:dyDescent="0.2"/>
    <row r="24859" s="31" customFormat="1" x14ac:dyDescent="0.2"/>
    <row r="24860" s="31" customFormat="1" x14ac:dyDescent="0.2"/>
    <row r="24861" s="31" customFormat="1" x14ac:dyDescent="0.2"/>
    <row r="24862" s="31" customFormat="1" x14ac:dyDescent="0.2"/>
    <row r="24863" s="31" customFormat="1" x14ac:dyDescent="0.2"/>
    <row r="24864" s="31" customFormat="1" x14ac:dyDescent="0.2"/>
    <row r="24865" s="31" customFormat="1" x14ac:dyDescent="0.2"/>
    <row r="24866" s="31" customFormat="1" x14ac:dyDescent="0.2"/>
    <row r="24867" s="31" customFormat="1" x14ac:dyDescent="0.2"/>
    <row r="24868" s="31" customFormat="1" x14ac:dyDescent="0.2"/>
    <row r="24869" s="31" customFormat="1" x14ac:dyDescent="0.2"/>
    <row r="24870" s="31" customFormat="1" x14ac:dyDescent="0.2"/>
    <row r="24871" s="31" customFormat="1" x14ac:dyDescent="0.2"/>
    <row r="24872" s="31" customFormat="1" x14ac:dyDescent="0.2"/>
    <row r="24873" s="31" customFormat="1" x14ac:dyDescent="0.2"/>
    <row r="24874" s="31" customFormat="1" x14ac:dyDescent="0.2"/>
    <row r="24875" s="31" customFormat="1" x14ac:dyDescent="0.2"/>
    <row r="24876" s="31" customFormat="1" x14ac:dyDescent="0.2"/>
    <row r="24877" s="31" customFormat="1" x14ac:dyDescent="0.2"/>
    <row r="24878" s="31" customFormat="1" x14ac:dyDescent="0.2"/>
    <row r="24879" s="31" customFormat="1" x14ac:dyDescent="0.2"/>
    <row r="24880" s="31" customFormat="1" x14ac:dyDescent="0.2"/>
    <row r="24881" s="31" customFormat="1" x14ac:dyDescent="0.2"/>
    <row r="24882" s="31" customFormat="1" x14ac:dyDescent="0.2"/>
    <row r="24883" s="31" customFormat="1" x14ac:dyDescent="0.2"/>
    <row r="24884" s="31" customFormat="1" x14ac:dyDescent="0.2"/>
    <row r="24885" s="31" customFormat="1" x14ac:dyDescent="0.2"/>
    <row r="24886" s="31" customFormat="1" x14ac:dyDescent="0.2"/>
    <row r="24887" s="31" customFormat="1" x14ac:dyDescent="0.2"/>
    <row r="24888" s="31" customFormat="1" x14ac:dyDescent="0.2"/>
    <row r="24889" s="31" customFormat="1" x14ac:dyDescent="0.2"/>
    <row r="24890" s="31" customFormat="1" x14ac:dyDescent="0.2"/>
    <row r="24891" s="31" customFormat="1" x14ac:dyDescent="0.2"/>
    <row r="24892" s="31" customFormat="1" x14ac:dyDescent="0.2"/>
    <row r="24893" s="31" customFormat="1" x14ac:dyDescent="0.2"/>
    <row r="24894" s="31" customFormat="1" x14ac:dyDescent="0.2"/>
    <row r="24895" s="31" customFormat="1" x14ac:dyDescent="0.2"/>
    <row r="24896" s="31" customFormat="1" x14ac:dyDescent="0.2"/>
    <row r="24897" s="31" customFormat="1" x14ac:dyDescent="0.2"/>
    <row r="24898" s="31" customFormat="1" x14ac:dyDescent="0.2"/>
    <row r="24899" s="31" customFormat="1" x14ac:dyDescent="0.2"/>
    <row r="24900" s="31" customFormat="1" x14ac:dyDescent="0.2"/>
    <row r="24901" s="31" customFormat="1" x14ac:dyDescent="0.2"/>
    <row r="24902" s="31" customFormat="1" x14ac:dyDescent="0.2"/>
    <row r="24903" s="31" customFormat="1" x14ac:dyDescent="0.2"/>
    <row r="24904" s="31" customFormat="1" x14ac:dyDescent="0.2"/>
    <row r="24905" s="31" customFormat="1" x14ac:dyDescent="0.2"/>
    <row r="24906" s="31" customFormat="1" x14ac:dyDescent="0.2"/>
    <row r="24907" s="31" customFormat="1" x14ac:dyDescent="0.2"/>
    <row r="24908" s="31" customFormat="1" x14ac:dyDescent="0.2"/>
    <row r="24909" s="31" customFormat="1" x14ac:dyDescent="0.2"/>
    <row r="24910" s="31" customFormat="1" x14ac:dyDescent="0.2"/>
    <row r="24911" s="31" customFormat="1" x14ac:dyDescent="0.2"/>
    <row r="24912" s="31" customFormat="1" x14ac:dyDescent="0.2"/>
    <row r="24913" s="31" customFormat="1" x14ac:dyDescent="0.2"/>
    <row r="24914" s="31" customFormat="1" x14ac:dyDescent="0.2"/>
    <row r="24915" s="31" customFormat="1" x14ac:dyDescent="0.2"/>
    <row r="24916" s="31" customFormat="1" x14ac:dyDescent="0.2"/>
    <row r="24917" s="31" customFormat="1" x14ac:dyDescent="0.2"/>
    <row r="24918" s="31" customFormat="1" x14ac:dyDescent="0.2"/>
    <row r="24919" s="31" customFormat="1" x14ac:dyDescent="0.2"/>
    <row r="24920" s="31" customFormat="1" x14ac:dyDescent="0.2"/>
    <row r="24921" s="31" customFormat="1" x14ac:dyDescent="0.2"/>
    <row r="24922" s="31" customFormat="1" x14ac:dyDescent="0.2"/>
    <row r="24923" s="31" customFormat="1" x14ac:dyDescent="0.2"/>
    <row r="24924" s="31" customFormat="1" x14ac:dyDescent="0.2"/>
    <row r="24925" s="31" customFormat="1" x14ac:dyDescent="0.2"/>
    <row r="24926" s="31" customFormat="1" x14ac:dyDescent="0.2"/>
    <row r="24927" s="31" customFormat="1" x14ac:dyDescent="0.2"/>
    <row r="24928" s="31" customFormat="1" x14ac:dyDescent="0.2"/>
    <row r="24929" s="31" customFormat="1" x14ac:dyDescent="0.2"/>
    <row r="24930" s="31" customFormat="1" x14ac:dyDescent="0.2"/>
    <row r="24931" s="31" customFormat="1" x14ac:dyDescent="0.2"/>
    <row r="24932" s="31" customFormat="1" x14ac:dyDescent="0.2"/>
    <row r="24933" s="31" customFormat="1" x14ac:dyDescent="0.2"/>
    <row r="24934" s="31" customFormat="1" x14ac:dyDescent="0.2"/>
    <row r="24935" s="31" customFormat="1" x14ac:dyDescent="0.2"/>
    <row r="24936" s="31" customFormat="1" x14ac:dyDescent="0.2"/>
    <row r="24937" s="31" customFormat="1" x14ac:dyDescent="0.2"/>
    <row r="24938" s="31" customFormat="1" x14ac:dyDescent="0.2"/>
    <row r="24939" s="31" customFormat="1" x14ac:dyDescent="0.2"/>
    <row r="24940" s="31" customFormat="1" x14ac:dyDescent="0.2"/>
    <row r="24941" s="31" customFormat="1" x14ac:dyDescent="0.2"/>
    <row r="24942" s="31" customFormat="1" x14ac:dyDescent="0.2"/>
    <row r="24943" s="31" customFormat="1" x14ac:dyDescent="0.2"/>
    <row r="24944" s="31" customFormat="1" x14ac:dyDescent="0.2"/>
    <row r="24945" s="31" customFormat="1" x14ac:dyDescent="0.2"/>
    <row r="24946" s="31" customFormat="1" x14ac:dyDescent="0.2"/>
    <row r="24947" s="31" customFormat="1" x14ac:dyDescent="0.2"/>
    <row r="24948" s="31" customFormat="1" x14ac:dyDescent="0.2"/>
    <row r="24949" s="31" customFormat="1" x14ac:dyDescent="0.2"/>
    <row r="24950" s="31" customFormat="1" x14ac:dyDescent="0.2"/>
    <row r="24951" s="31" customFormat="1" x14ac:dyDescent="0.2"/>
    <row r="24952" s="31" customFormat="1" x14ac:dyDescent="0.2"/>
    <row r="24953" s="31" customFormat="1" x14ac:dyDescent="0.2"/>
    <row r="24954" s="31" customFormat="1" x14ac:dyDescent="0.2"/>
    <row r="24955" s="31" customFormat="1" x14ac:dyDescent="0.2"/>
    <row r="24956" s="31" customFormat="1" x14ac:dyDescent="0.2"/>
    <row r="24957" s="31" customFormat="1" x14ac:dyDescent="0.2"/>
    <row r="24958" s="31" customFormat="1" x14ac:dyDescent="0.2"/>
    <row r="24959" s="31" customFormat="1" x14ac:dyDescent="0.2"/>
    <row r="24960" s="31" customFormat="1" x14ac:dyDescent="0.2"/>
    <row r="24961" s="31" customFormat="1" x14ac:dyDescent="0.2"/>
    <row r="24962" s="31" customFormat="1" x14ac:dyDescent="0.2"/>
    <row r="24963" s="31" customFormat="1" x14ac:dyDescent="0.2"/>
    <row r="24964" s="31" customFormat="1" x14ac:dyDescent="0.2"/>
    <row r="24965" s="31" customFormat="1" x14ac:dyDescent="0.2"/>
    <row r="24966" s="31" customFormat="1" x14ac:dyDescent="0.2"/>
    <row r="24967" s="31" customFormat="1" x14ac:dyDescent="0.2"/>
    <row r="24968" s="31" customFormat="1" x14ac:dyDescent="0.2"/>
    <row r="24969" s="31" customFormat="1" x14ac:dyDescent="0.2"/>
    <row r="24970" s="31" customFormat="1" x14ac:dyDescent="0.2"/>
    <row r="24971" s="31" customFormat="1" x14ac:dyDescent="0.2"/>
    <row r="24972" s="31" customFormat="1" x14ac:dyDescent="0.2"/>
    <row r="24973" s="31" customFormat="1" x14ac:dyDescent="0.2"/>
    <row r="24974" s="31" customFormat="1" x14ac:dyDescent="0.2"/>
    <row r="24975" s="31" customFormat="1" x14ac:dyDescent="0.2"/>
    <row r="24976" s="31" customFormat="1" x14ac:dyDescent="0.2"/>
    <row r="24977" s="31" customFormat="1" x14ac:dyDescent="0.2"/>
    <row r="24978" s="31" customFormat="1" x14ac:dyDescent="0.2"/>
    <row r="24979" s="31" customFormat="1" x14ac:dyDescent="0.2"/>
    <row r="24980" s="31" customFormat="1" x14ac:dyDescent="0.2"/>
    <row r="24981" s="31" customFormat="1" x14ac:dyDescent="0.2"/>
    <row r="24982" s="31" customFormat="1" x14ac:dyDescent="0.2"/>
    <row r="24983" s="31" customFormat="1" x14ac:dyDescent="0.2"/>
    <row r="24984" s="31" customFormat="1" x14ac:dyDescent="0.2"/>
    <row r="24985" s="31" customFormat="1" x14ac:dyDescent="0.2"/>
    <row r="24986" s="31" customFormat="1" x14ac:dyDescent="0.2"/>
    <row r="24987" s="31" customFormat="1" x14ac:dyDescent="0.2"/>
    <row r="24988" s="31" customFormat="1" x14ac:dyDescent="0.2"/>
    <row r="24989" s="31" customFormat="1" x14ac:dyDescent="0.2"/>
    <row r="24990" s="31" customFormat="1" x14ac:dyDescent="0.2"/>
    <row r="24991" s="31" customFormat="1" x14ac:dyDescent="0.2"/>
    <row r="24992" s="31" customFormat="1" x14ac:dyDescent="0.2"/>
    <row r="24993" s="31" customFormat="1" x14ac:dyDescent="0.2"/>
    <row r="24994" s="31" customFormat="1" x14ac:dyDescent="0.2"/>
    <row r="24995" s="31" customFormat="1" x14ac:dyDescent="0.2"/>
    <row r="24996" s="31" customFormat="1" x14ac:dyDescent="0.2"/>
    <row r="24997" s="31" customFormat="1" x14ac:dyDescent="0.2"/>
    <row r="24998" s="31" customFormat="1" x14ac:dyDescent="0.2"/>
    <row r="24999" s="31" customFormat="1" x14ac:dyDescent="0.2"/>
    <row r="25000" s="31" customFormat="1" x14ac:dyDescent="0.2"/>
    <row r="25001" s="31" customFormat="1" x14ac:dyDescent="0.2"/>
    <row r="25002" s="31" customFormat="1" x14ac:dyDescent="0.2"/>
    <row r="25003" s="31" customFormat="1" x14ac:dyDescent="0.2"/>
    <row r="25004" s="31" customFormat="1" x14ac:dyDescent="0.2"/>
    <row r="25005" s="31" customFormat="1" x14ac:dyDescent="0.2"/>
    <row r="25006" s="31" customFormat="1" x14ac:dyDescent="0.2"/>
    <row r="25007" s="31" customFormat="1" x14ac:dyDescent="0.2"/>
    <row r="25008" s="31" customFormat="1" x14ac:dyDescent="0.2"/>
    <row r="25009" s="31" customFormat="1" x14ac:dyDescent="0.2"/>
    <row r="25010" s="31" customFormat="1" x14ac:dyDescent="0.2"/>
    <row r="25011" s="31" customFormat="1" x14ac:dyDescent="0.2"/>
    <row r="25012" s="31" customFormat="1" x14ac:dyDescent="0.2"/>
    <row r="25013" s="31" customFormat="1" x14ac:dyDescent="0.2"/>
    <row r="25014" s="31" customFormat="1" x14ac:dyDescent="0.2"/>
    <row r="25015" s="31" customFormat="1" x14ac:dyDescent="0.2"/>
    <row r="25016" s="31" customFormat="1" x14ac:dyDescent="0.2"/>
    <row r="25017" s="31" customFormat="1" x14ac:dyDescent="0.2"/>
    <row r="25018" s="31" customFormat="1" x14ac:dyDescent="0.2"/>
    <row r="25019" s="31" customFormat="1" x14ac:dyDescent="0.2"/>
    <row r="25020" s="31" customFormat="1" x14ac:dyDescent="0.2"/>
    <row r="25021" s="31" customFormat="1" x14ac:dyDescent="0.2"/>
    <row r="25022" s="31" customFormat="1" x14ac:dyDescent="0.2"/>
    <row r="25023" s="31" customFormat="1" x14ac:dyDescent="0.2"/>
    <row r="25024" s="31" customFormat="1" x14ac:dyDescent="0.2"/>
    <row r="25025" s="31" customFormat="1" x14ac:dyDescent="0.2"/>
    <row r="25026" s="31" customFormat="1" x14ac:dyDescent="0.2"/>
    <row r="25027" s="31" customFormat="1" x14ac:dyDescent="0.2"/>
    <row r="25028" s="31" customFormat="1" x14ac:dyDescent="0.2"/>
    <row r="25029" s="31" customFormat="1" x14ac:dyDescent="0.2"/>
    <row r="25030" s="31" customFormat="1" x14ac:dyDescent="0.2"/>
    <row r="25031" s="31" customFormat="1" x14ac:dyDescent="0.2"/>
    <row r="25032" s="31" customFormat="1" x14ac:dyDescent="0.2"/>
    <row r="25033" s="31" customFormat="1" x14ac:dyDescent="0.2"/>
    <row r="25034" s="31" customFormat="1" x14ac:dyDescent="0.2"/>
    <row r="25035" s="31" customFormat="1" x14ac:dyDescent="0.2"/>
    <row r="25036" s="31" customFormat="1" x14ac:dyDescent="0.2"/>
    <row r="25037" s="31" customFormat="1" x14ac:dyDescent="0.2"/>
    <row r="25038" s="31" customFormat="1" x14ac:dyDescent="0.2"/>
    <row r="25039" s="31" customFormat="1" x14ac:dyDescent="0.2"/>
    <row r="25040" s="31" customFormat="1" x14ac:dyDescent="0.2"/>
    <row r="25041" s="31" customFormat="1" x14ac:dyDescent="0.2"/>
    <row r="25042" s="31" customFormat="1" x14ac:dyDescent="0.2"/>
    <row r="25043" s="31" customFormat="1" x14ac:dyDescent="0.2"/>
    <row r="25044" s="31" customFormat="1" x14ac:dyDescent="0.2"/>
    <row r="25045" s="31" customFormat="1" x14ac:dyDescent="0.2"/>
    <row r="25046" s="31" customFormat="1" x14ac:dyDescent="0.2"/>
    <row r="25047" s="31" customFormat="1" x14ac:dyDescent="0.2"/>
    <row r="25048" s="31" customFormat="1" x14ac:dyDescent="0.2"/>
    <row r="25049" s="31" customFormat="1" x14ac:dyDescent="0.2"/>
    <row r="25050" s="31" customFormat="1" x14ac:dyDescent="0.2"/>
    <row r="25051" s="31" customFormat="1" x14ac:dyDescent="0.2"/>
    <row r="25052" s="31" customFormat="1" x14ac:dyDescent="0.2"/>
    <row r="25053" s="31" customFormat="1" x14ac:dyDescent="0.2"/>
    <row r="25054" s="31" customFormat="1" x14ac:dyDescent="0.2"/>
    <row r="25055" s="31" customFormat="1" x14ac:dyDescent="0.2"/>
    <row r="25056" s="31" customFormat="1" x14ac:dyDescent="0.2"/>
    <row r="25057" s="31" customFormat="1" x14ac:dyDescent="0.2"/>
    <row r="25058" s="31" customFormat="1" x14ac:dyDescent="0.2"/>
    <row r="25059" s="31" customFormat="1" x14ac:dyDescent="0.2"/>
    <row r="25060" s="31" customFormat="1" x14ac:dyDescent="0.2"/>
    <row r="25061" s="31" customFormat="1" x14ac:dyDescent="0.2"/>
    <row r="25062" s="31" customFormat="1" x14ac:dyDescent="0.2"/>
    <row r="25063" s="31" customFormat="1" x14ac:dyDescent="0.2"/>
    <row r="25064" s="31" customFormat="1" x14ac:dyDescent="0.2"/>
    <row r="25065" s="31" customFormat="1" x14ac:dyDescent="0.2"/>
    <row r="25066" s="31" customFormat="1" x14ac:dyDescent="0.2"/>
    <row r="25067" s="31" customFormat="1" x14ac:dyDescent="0.2"/>
    <row r="25068" s="31" customFormat="1" x14ac:dyDescent="0.2"/>
    <row r="25069" s="31" customFormat="1" x14ac:dyDescent="0.2"/>
    <row r="25070" s="31" customFormat="1" x14ac:dyDescent="0.2"/>
    <row r="25071" s="31" customFormat="1" x14ac:dyDescent="0.2"/>
    <row r="25072" s="31" customFormat="1" x14ac:dyDescent="0.2"/>
    <row r="25073" s="31" customFormat="1" x14ac:dyDescent="0.2"/>
    <row r="25074" s="31" customFormat="1" x14ac:dyDescent="0.2"/>
    <row r="25075" s="31" customFormat="1" x14ac:dyDescent="0.2"/>
    <row r="25076" s="31" customFormat="1" x14ac:dyDescent="0.2"/>
    <row r="25077" s="31" customFormat="1" x14ac:dyDescent="0.2"/>
    <row r="25078" s="31" customFormat="1" x14ac:dyDescent="0.2"/>
    <row r="25079" s="31" customFormat="1" x14ac:dyDescent="0.2"/>
    <row r="25080" s="31" customFormat="1" x14ac:dyDescent="0.2"/>
    <row r="25081" s="31" customFormat="1" x14ac:dyDescent="0.2"/>
    <row r="25082" s="31" customFormat="1" x14ac:dyDescent="0.2"/>
    <row r="25083" s="31" customFormat="1" x14ac:dyDescent="0.2"/>
    <row r="25084" s="31" customFormat="1" x14ac:dyDescent="0.2"/>
    <row r="25085" s="31" customFormat="1" x14ac:dyDescent="0.2"/>
    <row r="25086" s="31" customFormat="1" x14ac:dyDescent="0.2"/>
    <row r="25087" s="31" customFormat="1" x14ac:dyDescent="0.2"/>
    <row r="25088" s="31" customFormat="1" x14ac:dyDescent="0.2"/>
    <row r="25089" s="31" customFormat="1" x14ac:dyDescent="0.2"/>
    <row r="25090" s="31" customFormat="1" x14ac:dyDescent="0.2"/>
    <row r="25091" s="31" customFormat="1" x14ac:dyDescent="0.2"/>
    <row r="25092" s="31" customFormat="1" x14ac:dyDescent="0.2"/>
    <row r="25093" s="31" customFormat="1" x14ac:dyDescent="0.2"/>
    <row r="25094" s="31" customFormat="1" x14ac:dyDescent="0.2"/>
    <row r="25095" s="31" customFormat="1" x14ac:dyDescent="0.2"/>
    <row r="25096" s="31" customFormat="1" x14ac:dyDescent="0.2"/>
    <row r="25097" s="31" customFormat="1" x14ac:dyDescent="0.2"/>
    <row r="25098" s="31" customFormat="1" x14ac:dyDescent="0.2"/>
    <row r="25099" s="31" customFormat="1" x14ac:dyDescent="0.2"/>
    <row r="25100" s="31" customFormat="1" x14ac:dyDescent="0.2"/>
    <row r="25101" s="31" customFormat="1" x14ac:dyDescent="0.2"/>
    <row r="25102" s="31" customFormat="1" x14ac:dyDescent="0.2"/>
    <row r="25103" s="31" customFormat="1" x14ac:dyDescent="0.2"/>
    <row r="25104" s="31" customFormat="1" x14ac:dyDescent="0.2"/>
    <row r="25105" s="31" customFormat="1" x14ac:dyDescent="0.2"/>
    <row r="25106" s="31" customFormat="1" x14ac:dyDescent="0.2"/>
    <row r="25107" s="31" customFormat="1" x14ac:dyDescent="0.2"/>
    <row r="25108" s="31" customFormat="1" x14ac:dyDescent="0.2"/>
    <row r="25109" s="31" customFormat="1" x14ac:dyDescent="0.2"/>
    <row r="25110" s="31" customFormat="1" x14ac:dyDescent="0.2"/>
    <row r="25111" s="31" customFormat="1" x14ac:dyDescent="0.2"/>
    <row r="25112" s="31" customFormat="1" x14ac:dyDescent="0.2"/>
    <row r="25113" s="31" customFormat="1" x14ac:dyDescent="0.2"/>
    <row r="25114" s="31" customFormat="1" x14ac:dyDescent="0.2"/>
    <row r="25115" s="31" customFormat="1" x14ac:dyDescent="0.2"/>
    <row r="25116" s="31" customFormat="1" x14ac:dyDescent="0.2"/>
    <row r="25117" s="31" customFormat="1" x14ac:dyDescent="0.2"/>
    <row r="25118" s="31" customFormat="1" x14ac:dyDescent="0.2"/>
    <row r="25119" s="31" customFormat="1" x14ac:dyDescent="0.2"/>
    <row r="25120" s="31" customFormat="1" x14ac:dyDescent="0.2"/>
    <row r="25121" s="31" customFormat="1" x14ac:dyDescent="0.2"/>
    <row r="25122" s="31" customFormat="1" x14ac:dyDescent="0.2"/>
    <row r="25123" s="31" customFormat="1" x14ac:dyDescent="0.2"/>
    <row r="25124" s="31" customFormat="1" x14ac:dyDescent="0.2"/>
    <row r="25125" s="31" customFormat="1" x14ac:dyDescent="0.2"/>
    <row r="25126" s="31" customFormat="1" x14ac:dyDescent="0.2"/>
    <row r="25127" s="31" customFormat="1" x14ac:dyDescent="0.2"/>
    <row r="25128" s="31" customFormat="1" x14ac:dyDescent="0.2"/>
    <row r="25129" s="31" customFormat="1" x14ac:dyDescent="0.2"/>
    <row r="25130" s="31" customFormat="1" x14ac:dyDescent="0.2"/>
    <row r="25131" s="31" customFormat="1" x14ac:dyDescent="0.2"/>
    <row r="25132" s="31" customFormat="1" x14ac:dyDescent="0.2"/>
    <row r="25133" s="31" customFormat="1" x14ac:dyDescent="0.2"/>
    <row r="25134" s="31" customFormat="1" x14ac:dyDescent="0.2"/>
    <row r="25135" s="31" customFormat="1" x14ac:dyDescent="0.2"/>
    <row r="25136" s="31" customFormat="1" x14ac:dyDescent="0.2"/>
    <row r="25137" s="31" customFormat="1" x14ac:dyDescent="0.2"/>
    <row r="25138" s="31" customFormat="1" x14ac:dyDescent="0.2"/>
    <row r="25139" s="31" customFormat="1" x14ac:dyDescent="0.2"/>
    <row r="25140" s="31" customFormat="1" x14ac:dyDescent="0.2"/>
    <row r="25141" s="31" customFormat="1" x14ac:dyDescent="0.2"/>
    <row r="25142" s="31" customFormat="1" x14ac:dyDescent="0.2"/>
    <row r="25143" s="31" customFormat="1" x14ac:dyDescent="0.2"/>
    <row r="25144" s="31" customFormat="1" x14ac:dyDescent="0.2"/>
    <row r="25145" s="31" customFormat="1" x14ac:dyDescent="0.2"/>
    <row r="25146" s="31" customFormat="1" x14ac:dyDescent="0.2"/>
    <row r="25147" s="31" customFormat="1" x14ac:dyDescent="0.2"/>
    <row r="25148" s="31" customFormat="1" x14ac:dyDescent="0.2"/>
    <row r="25149" s="31" customFormat="1" x14ac:dyDescent="0.2"/>
    <row r="25150" s="31" customFormat="1" x14ac:dyDescent="0.2"/>
    <row r="25151" s="31" customFormat="1" x14ac:dyDescent="0.2"/>
    <row r="25152" s="31" customFormat="1" x14ac:dyDescent="0.2"/>
    <row r="25153" s="31" customFormat="1" x14ac:dyDescent="0.2"/>
    <row r="25154" s="31" customFormat="1" x14ac:dyDescent="0.2"/>
    <row r="25155" s="31" customFormat="1" x14ac:dyDescent="0.2"/>
    <row r="25156" s="31" customFormat="1" x14ac:dyDescent="0.2"/>
    <row r="25157" s="31" customFormat="1" x14ac:dyDescent="0.2"/>
    <row r="25158" s="31" customFormat="1" x14ac:dyDescent="0.2"/>
    <row r="25159" s="31" customFormat="1" x14ac:dyDescent="0.2"/>
    <row r="25160" s="31" customFormat="1" x14ac:dyDescent="0.2"/>
    <row r="25161" s="31" customFormat="1" x14ac:dyDescent="0.2"/>
    <row r="25162" s="31" customFormat="1" x14ac:dyDescent="0.2"/>
    <row r="25163" s="31" customFormat="1" x14ac:dyDescent="0.2"/>
    <row r="25164" s="31" customFormat="1" x14ac:dyDescent="0.2"/>
    <row r="25165" s="31" customFormat="1" x14ac:dyDescent="0.2"/>
    <row r="25166" s="31" customFormat="1" x14ac:dyDescent="0.2"/>
    <row r="25167" s="31" customFormat="1" x14ac:dyDescent="0.2"/>
    <row r="25168" s="31" customFormat="1" x14ac:dyDescent="0.2"/>
    <row r="25169" s="31" customFormat="1" x14ac:dyDescent="0.2"/>
    <row r="25170" s="31" customFormat="1" x14ac:dyDescent="0.2"/>
    <row r="25171" s="31" customFormat="1" x14ac:dyDescent="0.2"/>
    <row r="25172" s="31" customFormat="1" x14ac:dyDescent="0.2"/>
    <row r="25173" s="31" customFormat="1" x14ac:dyDescent="0.2"/>
    <row r="25174" s="31" customFormat="1" x14ac:dyDescent="0.2"/>
    <row r="25175" s="31" customFormat="1" x14ac:dyDescent="0.2"/>
    <row r="25176" s="31" customFormat="1" x14ac:dyDescent="0.2"/>
    <row r="25177" s="31" customFormat="1" x14ac:dyDescent="0.2"/>
    <row r="25178" s="31" customFormat="1" x14ac:dyDescent="0.2"/>
    <row r="25179" s="31" customFormat="1" x14ac:dyDescent="0.2"/>
    <row r="25180" s="31" customFormat="1" x14ac:dyDescent="0.2"/>
    <row r="25181" s="31" customFormat="1" x14ac:dyDescent="0.2"/>
    <row r="25182" s="31" customFormat="1" x14ac:dyDescent="0.2"/>
    <row r="25183" s="31" customFormat="1" x14ac:dyDescent="0.2"/>
    <row r="25184" s="31" customFormat="1" x14ac:dyDescent="0.2"/>
    <row r="25185" s="31" customFormat="1" x14ac:dyDescent="0.2"/>
    <row r="25186" s="31" customFormat="1" x14ac:dyDescent="0.2"/>
    <row r="25187" s="31" customFormat="1" x14ac:dyDescent="0.2"/>
    <row r="25188" s="31" customFormat="1" x14ac:dyDescent="0.2"/>
    <row r="25189" s="31" customFormat="1" x14ac:dyDescent="0.2"/>
    <row r="25190" s="31" customFormat="1" x14ac:dyDescent="0.2"/>
    <row r="25191" s="31" customFormat="1" x14ac:dyDescent="0.2"/>
    <row r="25192" s="31" customFormat="1" x14ac:dyDescent="0.2"/>
    <row r="25193" s="31" customFormat="1" x14ac:dyDescent="0.2"/>
    <row r="25194" s="31" customFormat="1" x14ac:dyDescent="0.2"/>
    <row r="25195" s="31" customFormat="1" x14ac:dyDescent="0.2"/>
    <row r="25196" s="31" customFormat="1" x14ac:dyDescent="0.2"/>
    <row r="25197" s="31" customFormat="1" x14ac:dyDescent="0.2"/>
    <row r="25198" s="31" customFormat="1" x14ac:dyDescent="0.2"/>
    <row r="25199" s="31" customFormat="1" x14ac:dyDescent="0.2"/>
    <row r="25200" s="31" customFormat="1" x14ac:dyDescent="0.2"/>
    <row r="25201" s="31" customFormat="1" x14ac:dyDescent="0.2"/>
    <row r="25202" s="31" customFormat="1" x14ac:dyDescent="0.2"/>
    <row r="25203" s="31" customFormat="1" x14ac:dyDescent="0.2"/>
    <row r="25204" s="31" customFormat="1" x14ac:dyDescent="0.2"/>
    <row r="25205" s="31" customFormat="1" x14ac:dyDescent="0.2"/>
    <row r="25206" s="31" customFormat="1" x14ac:dyDescent="0.2"/>
    <row r="25207" s="31" customFormat="1" x14ac:dyDescent="0.2"/>
    <row r="25208" s="31" customFormat="1" x14ac:dyDescent="0.2"/>
    <row r="25209" s="31" customFormat="1" x14ac:dyDescent="0.2"/>
    <row r="25210" s="31" customFormat="1" x14ac:dyDescent="0.2"/>
    <row r="25211" s="31" customFormat="1" x14ac:dyDescent="0.2"/>
    <row r="25212" s="31" customFormat="1" x14ac:dyDescent="0.2"/>
    <row r="25213" s="31" customFormat="1" x14ac:dyDescent="0.2"/>
    <row r="25214" s="31" customFormat="1" x14ac:dyDescent="0.2"/>
    <row r="25215" s="31" customFormat="1" x14ac:dyDescent="0.2"/>
    <row r="25216" s="31" customFormat="1" x14ac:dyDescent="0.2"/>
    <row r="25217" s="31" customFormat="1" x14ac:dyDescent="0.2"/>
    <row r="25218" s="31" customFormat="1" x14ac:dyDescent="0.2"/>
    <row r="25219" s="31" customFormat="1" x14ac:dyDescent="0.2"/>
    <row r="25220" s="31" customFormat="1" x14ac:dyDescent="0.2"/>
    <row r="25221" s="31" customFormat="1" x14ac:dyDescent="0.2"/>
    <row r="25222" s="31" customFormat="1" x14ac:dyDescent="0.2"/>
    <row r="25223" s="31" customFormat="1" x14ac:dyDescent="0.2"/>
    <row r="25224" s="31" customFormat="1" x14ac:dyDescent="0.2"/>
    <row r="25225" s="31" customFormat="1" x14ac:dyDescent="0.2"/>
    <row r="25226" s="31" customFormat="1" x14ac:dyDescent="0.2"/>
    <row r="25227" s="31" customFormat="1" x14ac:dyDescent="0.2"/>
    <row r="25228" s="31" customFormat="1" x14ac:dyDescent="0.2"/>
    <row r="25229" s="31" customFormat="1" x14ac:dyDescent="0.2"/>
    <row r="25230" s="31" customFormat="1" x14ac:dyDescent="0.2"/>
    <row r="25231" s="31" customFormat="1" x14ac:dyDescent="0.2"/>
    <row r="25232" s="31" customFormat="1" x14ac:dyDescent="0.2"/>
    <row r="25233" s="31" customFormat="1" x14ac:dyDescent="0.2"/>
    <row r="25234" s="31" customFormat="1" x14ac:dyDescent="0.2"/>
    <row r="25235" s="31" customFormat="1" x14ac:dyDescent="0.2"/>
    <row r="25236" s="31" customFormat="1" x14ac:dyDescent="0.2"/>
    <row r="25237" s="31" customFormat="1" x14ac:dyDescent="0.2"/>
    <row r="25238" s="31" customFormat="1" x14ac:dyDescent="0.2"/>
    <row r="25239" s="31" customFormat="1" x14ac:dyDescent="0.2"/>
    <row r="25240" s="31" customFormat="1" x14ac:dyDescent="0.2"/>
    <row r="25241" s="31" customFormat="1" x14ac:dyDescent="0.2"/>
    <row r="25242" s="31" customFormat="1" x14ac:dyDescent="0.2"/>
    <row r="25243" s="31" customFormat="1" x14ac:dyDescent="0.2"/>
    <row r="25244" s="31" customFormat="1" x14ac:dyDescent="0.2"/>
    <row r="25245" s="31" customFormat="1" x14ac:dyDescent="0.2"/>
    <row r="25246" s="31" customFormat="1" x14ac:dyDescent="0.2"/>
    <row r="25247" s="31" customFormat="1" x14ac:dyDescent="0.2"/>
    <row r="25248" s="31" customFormat="1" x14ac:dyDescent="0.2"/>
    <row r="25249" s="31" customFormat="1" x14ac:dyDescent="0.2"/>
    <row r="25250" s="31" customFormat="1" x14ac:dyDescent="0.2"/>
    <row r="25251" s="31" customFormat="1" x14ac:dyDescent="0.2"/>
    <row r="25252" s="31" customFormat="1" x14ac:dyDescent="0.2"/>
    <row r="25253" s="31" customFormat="1" x14ac:dyDescent="0.2"/>
    <row r="25254" s="31" customFormat="1" x14ac:dyDescent="0.2"/>
    <row r="25255" s="31" customFormat="1" x14ac:dyDescent="0.2"/>
    <row r="25256" s="31" customFormat="1" x14ac:dyDescent="0.2"/>
    <row r="25257" s="31" customFormat="1" x14ac:dyDescent="0.2"/>
    <row r="25258" s="31" customFormat="1" x14ac:dyDescent="0.2"/>
    <row r="25259" s="31" customFormat="1" x14ac:dyDescent="0.2"/>
    <row r="25260" s="31" customFormat="1" x14ac:dyDescent="0.2"/>
    <row r="25261" s="31" customFormat="1" x14ac:dyDescent="0.2"/>
    <row r="25262" s="31" customFormat="1" x14ac:dyDescent="0.2"/>
    <row r="25263" s="31" customFormat="1" x14ac:dyDescent="0.2"/>
    <row r="25264" s="31" customFormat="1" x14ac:dyDescent="0.2"/>
    <row r="25265" s="31" customFormat="1" x14ac:dyDescent="0.2"/>
    <row r="25266" s="31" customFormat="1" x14ac:dyDescent="0.2"/>
    <row r="25267" s="31" customFormat="1" x14ac:dyDescent="0.2"/>
    <row r="25268" s="31" customFormat="1" x14ac:dyDescent="0.2"/>
    <row r="25269" s="31" customFormat="1" x14ac:dyDescent="0.2"/>
    <row r="25270" s="31" customFormat="1" x14ac:dyDescent="0.2"/>
    <row r="25271" s="31" customFormat="1" x14ac:dyDescent="0.2"/>
    <row r="25272" s="31" customFormat="1" x14ac:dyDescent="0.2"/>
    <row r="25273" s="31" customFormat="1" x14ac:dyDescent="0.2"/>
    <row r="25274" s="31" customFormat="1" x14ac:dyDescent="0.2"/>
    <row r="25275" s="31" customFormat="1" x14ac:dyDescent="0.2"/>
    <row r="25276" s="31" customFormat="1" x14ac:dyDescent="0.2"/>
    <row r="25277" s="31" customFormat="1" x14ac:dyDescent="0.2"/>
    <row r="25278" s="31" customFormat="1" x14ac:dyDescent="0.2"/>
    <row r="25279" s="31" customFormat="1" x14ac:dyDescent="0.2"/>
    <row r="25280" s="31" customFormat="1" x14ac:dyDescent="0.2"/>
    <row r="25281" s="31" customFormat="1" x14ac:dyDescent="0.2"/>
    <row r="25282" s="31" customFormat="1" x14ac:dyDescent="0.2"/>
    <row r="25283" s="31" customFormat="1" x14ac:dyDescent="0.2"/>
    <row r="25284" s="31" customFormat="1" x14ac:dyDescent="0.2"/>
    <row r="25285" s="31" customFormat="1" x14ac:dyDescent="0.2"/>
    <row r="25286" s="31" customFormat="1" x14ac:dyDescent="0.2"/>
    <row r="25287" s="31" customFormat="1" x14ac:dyDescent="0.2"/>
    <row r="25288" s="31" customFormat="1" x14ac:dyDescent="0.2"/>
    <row r="25289" s="31" customFormat="1" x14ac:dyDescent="0.2"/>
    <row r="25290" s="31" customFormat="1" x14ac:dyDescent="0.2"/>
    <row r="25291" s="31" customFormat="1" x14ac:dyDescent="0.2"/>
    <row r="25292" s="31" customFormat="1" x14ac:dyDescent="0.2"/>
    <row r="25293" s="31" customFormat="1" x14ac:dyDescent="0.2"/>
    <row r="25294" s="31" customFormat="1" x14ac:dyDescent="0.2"/>
    <row r="25295" s="31" customFormat="1" x14ac:dyDescent="0.2"/>
    <row r="25296" s="31" customFormat="1" x14ac:dyDescent="0.2"/>
    <row r="25297" s="31" customFormat="1" x14ac:dyDescent="0.2"/>
    <row r="25298" s="31" customFormat="1" x14ac:dyDescent="0.2"/>
    <row r="25299" s="31" customFormat="1" x14ac:dyDescent="0.2"/>
    <row r="25300" s="31" customFormat="1" x14ac:dyDescent="0.2"/>
    <row r="25301" s="31" customFormat="1" x14ac:dyDescent="0.2"/>
    <row r="25302" s="31" customFormat="1" x14ac:dyDescent="0.2"/>
    <row r="25303" s="31" customFormat="1" x14ac:dyDescent="0.2"/>
    <row r="25304" s="31" customFormat="1" x14ac:dyDescent="0.2"/>
    <row r="25305" s="31" customFormat="1" x14ac:dyDescent="0.2"/>
    <row r="25306" s="31" customFormat="1" x14ac:dyDescent="0.2"/>
    <row r="25307" s="31" customFormat="1" x14ac:dyDescent="0.2"/>
    <row r="25308" s="31" customFormat="1" x14ac:dyDescent="0.2"/>
    <row r="25309" s="31" customFormat="1" x14ac:dyDescent="0.2"/>
    <row r="25310" s="31" customFormat="1" x14ac:dyDescent="0.2"/>
    <row r="25311" s="31" customFormat="1" x14ac:dyDescent="0.2"/>
    <row r="25312" s="31" customFormat="1" x14ac:dyDescent="0.2"/>
    <row r="25313" s="31" customFormat="1" x14ac:dyDescent="0.2"/>
    <row r="25314" s="31" customFormat="1" x14ac:dyDescent="0.2"/>
    <row r="25315" s="31" customFormat="1" x14ac:dyDescent="0.2"/>
    <row r="25316" s="31" customFormat="1" x14ac:dyDescent="0.2"/>
    <row r="25317" s="31" customFormat="1" x14ac:dyDescent="0.2"/>
    <row r="25318" s="31" customFormat="1" x14ac:dyDescent="0.2"/>
    <row r="25319" s="31" customFormat="1" x14ac:dyDescent="0.2"/>
    <row r="25320" s="31" customFormat="1" x14ac:dyDescent="0.2"/>
    <row r="25321" s="31" customFormat="1" x14ac:dyDescent="0.2"/>
    <row r="25322" s="31" customFormat="1" x14ac:dyDescent="0.2"/>
    <row r="25323" s="31" customFormat="1" x14ac:dyDescent="0.2"/>
    <row r="25324" s="31" customFormat="1" x14ac:dyDescent="0.2"/>
    <row r="25325" s="31" customFormat="1" x14ac:dyDescent="0.2"/>
    <row r="25326" s="31" customFormat="1" x14ac:dyDescent="0.2"/>
    <row r="25327" s="31" customFormat="1" x14ac:dyDescent="0.2"/>
    <row r="25328" s="31" customFormat="1" x14ac:dyDescent="0.2"/>
    <row r="25329" s="31" customFormat="1" x14ac:dyDescent="0.2"/>
    <row r="25330" s="31" customFormat="1" x14ac:dyDescent="0.2"/>
    <row r="25331" s="31" customFormat="1" x14ac:dyDescent="0.2"/>
    <row r="25332" s="31" customFormat="1" x14ac:dyDescent="0.2"/>
    <row r="25333" s="31" customFormat="1" x14ac:dyDescent="0.2"/>
    <row r="25334" s="31" customFormat="1" x14ac:dyDescent="0.2"/>
    <row r="25335" s="31" customFormat="1" x14ac:dyDescent="0.2"/>
    <row r="25336" s="31" customFormat="1" x14ac:dyDescent="0.2"/>
    <row r="25337" s="31" customFormat="1" x14ac:dyDescent="0.2"/>
    <row r="25338" s="31" customFormat="1" x14ac:dyDescent="0.2"/>
    <row r="25339" s="31" customFormat="1" x14ac:dyDescent="0.2"/>
    <row r="25340" s="31" customFormat="1" x14ac:dyDescent="0.2"/>
    <row r="25341" s="31" customFormat="1" x14ac:dyDescent="0.2"/>
    <row r="25342" s="31" customFormat="1" x14ac:dyDescent="0.2"/>
    <row r="25343" s="31" customFormat="1" x14ac:dyDescent="0.2"/>
    <row r="25344" s="31" customFormat="1" x14ac:dyDescent="0.2"/>
    <row r="25345" s="31" customFormat="1" x14ac:dyDescent="0.2"/>
    <row r="25346" s="31" customFormat="1" x14ac:dyDescent="0.2"/>
    <row r="25347" s="31" customFormat="1" x14ac:dyDescent="0.2"/>
    <row r="25348" s="31" customFormat="1" x14ac:dyDescent="0.2"/>
    <row r="25349" s="31" customFormat="1" x14ac:dyDescent="0.2"/>
    <row r="25350" s="31" customFormat="1" x14ac:dyDescent="0.2"/>
    <row r="25351" s="31" customFormat="1" x14ac:dyDescent="0.2"/>
    <row r="25352" s="31" customFormat="1" x14ac:dyDescent="0.2"/>
    <row r="25353" s="31" customFormat="1" x14ac:dyDescent="0.2"/>
    <row r="25354" s="31" customFormat="1" x14ac:dyDescent="0.2"/>
    <row r="25355" s="31" customFormat="1" x14ac:dyDescent="0.2"/>
    <row r="25356" s="31" customFormat="1" x14ac:dyDescent="0.2"/>
    <row r="25357" s="31" customFormat="1" x14ac:dyDescent="0.2"/>
    <row r="25358" s="31" customFormat="1" x14ac:dyDescent="0.2"/>
    <row r="25359" s="31" customFormat="1" x14ac:dyDescent="0.2"/>
    <row r="25360" s="31" customFormat="1" x14ac:dyDescent="0.2"/>
    <row r="25361" s="31" customFormat="1" x14ac:dyDescent="0.2"/>
    <row r="25362" s="31" customFormat="1" x14ac:dyDescent="0.2"/>
    <row r="25363" s="31" customFormat="1" x14ac:dyDescent="0.2"/>
    <row r="25364" s="31" customFormat="1" x14ac:dyDescent="0.2"/>
    <row r="25365" s="31" customFormat="1" x14ac:dyDescent="0.2"/>
    <row r="25366" s="31" customFormat="1" x14ac:dyDescent="0.2"/>
    <row r="25367" s="31" customFormat="1" x14ac:dyDescent="0.2"/>
    <row r="25368" s="31" customFormat="1" x14ac:dyDescent="0.2"/>
    <row r="25369" s="31" customFormat="1" x14ac:dyDescent="0.2"/>
    <row r="25370" s="31" customFormat="1" x14ac:dyDescent="0.2"/>
    <row r="25371" s="31" customFormat="1" x14ac:dyDescent="0.2"/>
    <row r="25372" s="31" customFormat="1" x14ac:dyDescent="0.2"/>
    <row r="25373" s="31" customFormat="1" x14ac:dyDescent="0.2"/>
    <row r="25374" s="31" customFormat="1" x14ac:dyDescent="0.2"/>
    <row r="25375" s="31" customFormat="1" x14ac:dyDescent="0.2"/>
    <row r="25376" s="31" customFormat="1" x14ac:dyDescent="0.2"/>
    <row r="25377" s="31" customFormat="1" x14ac:dyDescent="0.2"/>
    <row r="25378" s="31" customFormat="1" x14ac:dyDescent="0.2"/>
    <row r="25379" s="31" customFormat="1" x14ac:dyDescent="0.2"/>
    <row r="25380" s="31" customFormat="1" x14ac:dyDescent="0.2"/>
    <row r="25381" s="31" customFormat="1" x14ac:dyDescent="0.2"/>
    <row r="25382" s="31" customFormat="1" x14ac:dyDescent="0.2"/>
    <row r="25383" s="31" customFormat="1" x14ac:dyDescent="0.2"/>
    <row r="25384" s="31" customFormat="1" x14ac:dyDescent="0.2"/>
    <row r="25385" s="31" customFormat="1" x14ac:dyDescent="0.2"/>
    <row r="25386" s="31" customFormat="1" x14ac:dyDescent="0.2"/>
    <row r="25387" s="31" customFormat="1" x14ac:dyDescent="0.2"/>
    <row r="25388" s="31" customFormat="1" x14ac:dyDescent="0.2"/>
    <row r="25389" s="31" customFormat="1" x14ac:dyDescent="0.2"/>
    <row r="25390" s="31" customFormat="1" x14ac:dyDescent="0.2"/>
    <row r="25391" s="31" customFormat="1" x14ac:dyDescent="0.2"/>
    <row r="25392" s="31" customFormat="1" x14ac:dyDescent="0.2"/>
    <row r="25393" s="31" customFormat="1" x14ac:dyDescent="0.2"/>
    <row r="25394" s="31" customFormat="1" x14ac:dyDescent="0.2"/>
    <row r="25395" s="31" customFormat="1" x14ac:dyDescent="0.2"/>
    <row r="25396" s="31" customFormat="1" x14ac:dyDescent="0.2"/>
    <row r="25397" s="31" customFormat="1" x14ac:dyDescent="0.2"/>
    <row r="25398" s="31" customFormat="1" x14ac:dyDescent="0.2"/>
    <row r="25399" s="31" customFormat="1" x14ac:dyDescent="0.2"/>
    <row r="25400" s="31" customFormat="1" x14ac:dyDescent="0.2"/>
    <row r="25401" s="31" customFormat="1" x14ac:dyDescent="0.2"/>
    <row r="25402" s="31" customFormat="1" x14ac:dyDescent="0.2"/>
    <row r="25403" s="31" customFormat="1" x14ac:dyDescent="0.2"/>
    <row r="25404" s="31" customFormat="1" x14ac:dyDescent="0.2"/>
    <row r="25405" s="31" customFormat="1" x14ac:dyDescent="0.2"/>
    <row r="25406" s="31" customFormat="1" x14ac:dyDescent="0.2"/>
    <row r="25407" s="31" customFormat="1" x14ac:dyDescent="0.2"/>
    <row r="25408" s="31" customFormat="1" x14ac:dyDescent="0.2"/>
    <row r="25409" s="31" customFormat="1" x14ac:dyDescent="0.2"/>
    <row r="25410" s="31" customFormat="1" x14ac:dyDescent="0.2"/>
    <row r="25411" s="31" customFormat="1" x14ac:dyDescent="0.2"/>
    <row r="25412" s="31" customFormat="1" x14ac:dyDescent="0.2"/>
    <row r="25413" s="31" customFormat="1" x14ac:dyDescent="0.2"/>
    <row r="25414" s="31" customFormat="1" x14ac:dyDescent="0.2"/>
    <row r="25415" s="31" customFormat="1" x14ac:dyDescent="0.2"/>
    <row r="25416" s="31" customFormat="1" x14ac:dyDescent="0.2"/>
    <row r="25417" s="31" customFormat="1" x14ac:dyDescent="0.2"/>
    <row r="25418" s="31" customFormat="1" x14ac:dyDescent="0.2"/>
    <row r="25419" s="31" customFormat="1" x14ac:dyDescent="0.2"/>
    <row r="25420" s="31" customFormat="1" x14ac:dyDescent="0.2"/>
    <row r="25421" s="31" customFormat="1" x14ac:dyDescent="0.2"/>
    <row r="25422" s="31" customFormat="1" x14ac:dyDescent="0.2"/>
    <row r="25423" s="31" customFormat="1" x14ac:dyDescent="0.2"/>
    <row r="25424" s="31" customFormat="1" x14ac:dyDescent="0.2"/>
    <row r="25425" s="31" customFormat="1" x14ac:dyDescent="0.2"/>
    <row r="25426" s="31" customFormat="1" x14ac:dyDescent="0.2"/>
    <row r="25427" s="31" customFormat="1" x14ac:dyDescent="0.2"/>
    <row r="25428" s="31" customFormat="1" x14ac:dyDescent="0.2"/>
    <row r="25429" s="31" customFormat="1" x14ac:dyDescent="0.2"/>
    <row r="25430" s="31" customFormat="1" x14ac:dyDescent="0.2"/>
    <row r="25431" s="31" customFormat="1" x14ac:dyDescent="0.2"/>
    <row r="25432" s="31" customFormat="1" x14ac:dyDescent="0.2"/>
    <row r="25433" s="31" customFormat="1" x14ac:dyDescent="0.2"/>
    <row r="25434" s="31" customFormat="1" x14ac:dyDescent="0.2"/>
    <row r="25435" s="31" customFormat="1" x14ac:dyDescent="0.2"/>
    <row r="25436" s="31" customFormat="1" x14ac:dyDescent="0.2"/>
    <row r="25437" s="31" customFormat="1" x14ac:dyDescent="0.2"/>
    <row r="25438" s="31" customFormat="1" x14ac:dyDescent="0.2"/>
    <row r="25439" s="31" customFormat="1" x14ac:dyDescent="0.2"/>
    <row r="25440" s="31" customFormat="1" x14ac:dyDescent="0.2"/>
    <row r="25441" s="31" customFormat="1" x14ac:dyDescent="0.2"/>
    <row r="25442" s="31" customFormat="1" x14ac:dyDescent="0.2"/>
    <row r="25443" s="31" customFormat="1" x14ac:dyDescent="0.2"/>
    <row r="25444" s="31" customFormat="1" x14ac:dyDescent="0.2"/>
    <row r="25445" s="31" customFormat="1" x14ac:dyDescent="0.2"/>
    <row r="25446" s="31" customFormat="1" x14ac:dyDescent="0.2"/>
    <row r="25447" s="31" customFormat="1" x14ac:dyDescent="0.2"/>
    <row r="25448" s="31" customFormat="1" x14ac:dyDescent="0.2"/>
    <row r="25449" s="31" customFormat="1" x14ac:dyDescent="0.2"/>
    <row r="25450" s="31" customFormat="1" x14ac:dyDescent="0.2"/>
    <row r="25451" s="31" customFormat="1" x14ac:dyDescent="0.2"/>
    <row r="25452" s="31" customFormat="1" x14ac:dyDescent="0.2"/>
    <row r="25453" s="31" customFormat="1" x14ac:dyDescent="0.2"/>
    <row r="25454" s="31" customFormat="1" x14ac:dyDescent="0.2"/>
    <row r="25455" s="31" customFormat="1" x14ac:dyDescent="0.2"/>
    <row r="25456" s="31" customFormat="1" x14ac:dyDescent="0.2"/>
    <row r="25457" s="31" customFormat="1" x14ac:dyDescent="0.2"/>
    <row r="25458" s="31" customFormat="1" x14ac:dyDescent="0.2"/>
    <row r="25459" s="31" customFormat="1" x14ac:dyDescent="0.2"/>
    <row r="25460" s="31" customFormat="1" x14ac:dyDescent="0.2"/>
    <row r="25461" s="31" customFormat="1" x14ac:dyDescent="0.2"/>
    <row r="25462" s="31" customFormat="1" x14ac:dyDescent="0.2"/>
    <row r="25463" s="31" customFormat="1" x14ac:dyDescent="0.2"/>
    <row r="25464" s="31" customFormat="1" x14ac:dyDescent="0.2"/>
    <row r="25465" s="31" customFormat="1" x14ac:dyDescent="0.2"/>
    <row r="25466" s="31" customFormat="1" x14ac:dyDescent="0.2"/>
    <row r="25467" s="31" customFormat="1" x14ac:dyDescent="0.2"/>
    <row r="25468" s="31" customFormat="1" x14ac:dyDescent="0.2"/>
    <row r="25469" s="31" customFormat="1" x14ac:dyDescent="0.2"/>
    <row r="25470" s="31" customFormat="1" x14ac:dyDescent="0.2"/>
    <row r="25471" s="31" customFormat="1" x14ac:dyDescent="0.2"/>
    <row r="25472" s="31" customFormat="1" x14ac:dyDescent="0.2"/>
    <row r="25473" s="31" customFormat="1" x14ac:dyDescent="0.2"/>
    <row r="25474" s="31" customFormat="1" x14ac:dyDescent="0.2"/>
    <row r="25475" s="31" customFormat="1" x14ac:dyDescent="0.2"/>
    <row r="25476" s="31" customFormat="1" x14ac:dyDescent="0.2"/>
    <row r="25477" s="31" customFormat="1" x14ac:dyDescent="0.2"/>
    <row r="25478" s="31" customFormat="1" x14ac:dyDescent="0.2"/>
    <row r="25479" s="31" customFormat="1" x14ac:dyDescent="0.2"/>
    <row r="25480" s="31" customFormat="1" x14ac:dyDescent="0.2"/>
    <row r="25481" s="31" customFormat="1" x14ac:dyDescent="0.2"/>
    <row r="25482" s="31" customFormat="1" x14ac:dyDescent="0.2"/>
    <row r="25483" s="31" customFormat="1" x14ac:dyDescent="0.2"/>
    <row r="25484" s="31" customFormat="1" x14ac:dyDescent="0.2"/>
    <row r="25485" s="31" customFormat="1" x14ac:dyDescent="0.2"/>
    <row r="25486" s="31" customFormat="1" x14ac:dyDescent="0.2"/>
    <row r="25487" s="31" customFormat="1" x14ac:dyDescent="0.2"/>
    <row r="25488" s="31" customFormat="1" x14ac:dyDescent="0.2"/>
    <row r="25489" s="31" customFormat="1" x14ac:dyDescent="0.2"/>
    <row r="25490" s="31" customFormat="1" x14ac:dyDescent="0.2"/>
    <row r="25491" s="31" customFormat="1" x14ac:dyDescent="0.2"/>
    <row r="25492" s="31" customFormat="1" x14ac:dyDescent="0.2"/>
    <row r="25493" s="31" customFormat="1" x14ac:dyDescent="0.2"/>
    <row r="25494" s="31" customFormat="1" x14ac:dyDescent="0.2"/>
    <row r="25495" s="31" customFormat="1" x14ac:dyDescent="0.2"/>
    <row r="25496" s="31" customFormat="1" x14ac:dyDescent="0.2"/>
    <row r="25497" s="31" customFormat="1" x14ac:dyDescent="0.2"/>
    <row r="25498" s="31" customFormat="1" x14ac:dyDescent="0.2"/>
    <row r="25499" s="31" customFormat="1" x14ac:dyDescent="0.2"/>
    <row r="25500" s="31" customFormat="1" x14ac:dyDescent="0.2"/>
    <row r="25501" s="31" customFormat="1" x14ac:dyDescent="0.2"/>
    <row r="25502" s="31" customFormat="1" x14ac:dyDescent="0.2"/>
    <row r="25503" s="31" customFormat="1" x14ac:dyDescent="0.2"/>
    <row r="25504" s="31" customFormat="1" x14ac:dyDescent="0.2"/>
    <row r="25505" s="31" customFormat="1" x14ac:dyDescent="0.2"/>
    <row r="25506" s="31" customFormat="1" x14ac:dyDescent="0.2"/>
    <row r="25507" s="31" customFormat="1" x14ac:dyDescent="0.2"/>
    <row r="25508" s="31" customFormat="1" x14ac:dyDescent="0.2"/>
    <row r="25509" s="31" customFormat="1" x14ac:dyDescent="0.2"/>
    <row r="25510" s="31" customFormat="1" x14ac:dyDescent="0.2"/>
    <row r="25511" s="31" customFormat="1" x14ac:dyDescent="0.2"/>
    <row r="25512" s="31" customFormat="1" x14ac:dyDescent="0.2"/>
    <row r="25513" s="31" customFormat="1" x14ac:dyDescent="0.2"/>
    <row r="25514" s="31" customFormat="1" x14ac:dyDescent="0.2"/>
    <row r="25515" s="31" customFormat="1" x14ac:dyDescent="0.2"/>
    <row r="25516" s="31" customFormat="1" x14ac:dyDescent="0.2"/>
    <row r="25517" s="31" customFormat="1" x14ac:dyDescent="0.2"/>
    <row r="25518" s="31" customFormat="1" x14ac:dyDescent="0.2"/>
    <row r="25519" s="31" customFormat="1" x14ac:dyDescent="0.2"/>
    <row r="25520" s="31" customFormat="1" x14ac:dyDescent="0.2"/>
    <row r="25521" s="31" customFormat="1" x14ac:dyDescent="0.2"/>
    <row r="25522" s="31" customFormat="1" x14ac:dyDescent="0.2"/>
    <row r="25523" s="31" customFormat="1" x14ac:dyDescent="0.2"/>
    <row r="25524" s="31" customFormat="1" x14ac:dyDescent="0.2"/>
    <row r="25525" s="31" customFormat="1" x14ac:dyDescent="0.2"/>
    <row r="25526" s="31" customFormat="1" x14ac:dyDescent="0.2"/>
    <row r="25527" s="31" customFormat="1" x14ac:dyDescent="0.2"/>
    <row r="25528" s="31" customFormat="1" x14ac:dyDescent="0.2"/>
    <row r="25529" s="31" customFormat="1" x14ac:dyDescent="0.2"/>
    <row r="25530" s="31" customFormat="1" x14ac:dyDescent="0.2"/>
    <row r="25531" s="31" customFormat="1" x14ac:dyDescent="0.2"/>
    <row r="25532" s="31" customFormat="1" x14ac:dyDescent="0.2"/>
    <row r="25533" s="31" customFormat="1" x14ac:dyDescent="0.2"/>
    <row r="25534" s="31" customFormat="1" x14ac:dyDescent="0.2"/>
    <row r="25535" s="31" customFormat="1" x14ac:dyDescent="0.2"/>
    <row r="25536" s="31" customFormat="1" x14ac:dyDescent="0.2"/>
    <row r="25537" s="31" customFormat="1" x14ac:dyDescent="0.2"/>
    <row r="25538" s="31" customFormat="1" x14ac:dyDescent="0.2"/>
    <row r="25539" s="31" customFormat="1" x14ac:dyDescent="0.2"/>
    <row r="25540" s="31" customFormat="1" x14ac:dyDescent="0.2"/>
    <row r="25541" s="31" customFormat="1" x14ac:dyDescent="0.2"/>
    <row r="25542" s="31" customFormat="1" x14ac:dyDescent="0.2"/>
    <row r="25543" s="31" customFormat="1" x14ac:dyDescent="0.2"/>
    <row r="25544" s="31" customFormat="1" x14ac:dyDescent="0.2"/>
    <row r="25545" s="31" customFormat="1" x14ac:dyDescent="0.2"/>
    <row r="25546" s="31" customFormat="1" x14ac:dyDescent="0.2"/>
    <row r="25547" s="31" customFormat="1" x14ac:dyDescent="0.2"/>
    <row r="25548" s="31" customFormat="1" x14ac:dyDescent="0.2"/>
    <row r="25549" s="31" customFormat="1" x14ac:dyDescent="0.2"/>
    <row r="25550" s="31" customFormat="1" x14ac:dyDescent="0.2"/>
    <row r="25551" s="31" customFormat="1" x14ac:dyDescent="0.2"/>
    <row r="25552" s="31" customFormat="1" x14ac:dyDescent="0.2"/>
    <row r="25553" s="31" customFormat="1" x14ac:dyDescent="0.2"/>
    <row r="25554" s="31" customFormat="1" x14ac:dyDescent="0.2"/>
    <row r="25555" s="31" customFormat="1" x14ac:dyDescent="0.2"/>
    <row r="25556" s="31" customFormat="1" x14ac:dyDescent="0.2"/>
    <row r="25557" s="31" customFormat="1" x14ac:dyDescent="0.2"/>
    <row r="25558" s="31" customFormat="1" x14ac:dyDescent="0.2"/>
    <row r="25559" s="31" customFormat="1" x14ac:dyDescent="0.2"/>
    <row r="25560" s="31" customFormat="1" x14ac:dyDescent="0.2"/>
    <row r="25561" s="31" customFormat="1" x14ac:dyDescent="0.2"/>
    <row r="25562" s="31" customFormat="1" x14ac:dyDescent="0.2"/>
    <row r="25563" s="31" customFormat="1" x14ac:dyDescent="0.2"/>
    <row r="25564" s="31" customFormat="1" x14ac:dyDescent="0.2"/>
    <row r="25565" s="31" customFormat="1" x14ac:dyDescent="0.2"/>
    <row r="25566" s="31" customFormat="1" x14ac:dyDescent="0.2"/>
    <row r="25567" s="31" customFormat="1" x14ac:dyDescent="0.2"/>
    <row r="25568" s="31" customFormat="1" x14ac:dyDescent="0.2"/>
    <row r="25569" s="31" customFormat="1" x14ac:dyDescent="0.2"/>
    <row r="25570" s="31" customFormat="1" x14ac:dyDescent="0.2"/>
    <row r="25571" s="31" customFormat="1" x14ac:dyDescent="0.2"/>
    <row r="25572" s="31" customFormat="1" x14ac:dyDescent="0.2"/>
    <row r="25573" s="31" customFormat="1" x14ac:dyDescent="0.2"/>
    <row r="25574" s="31" customFormat="1" x14ac:dyDescent="0.2"/>
    <row r="25575" s="31" customFormat="1" x14ac:dyDescent="0.2"/>
    <row r="25576" s="31" customFormat="1" x14ac:dyDescent="0.2"/>
    <row r="25577" s="31" customFormat="1" x14ac:dyDescent="0.2"/>
    <row r="25578" s="31" customFormat="1" x14ac:dyDescent="0.2"/>
    <row r="25579" s="31" customFormat="1" x14ac:dyDescent="0.2"/>
    <row r="25580" s="31" customFormat="1" x14ac:dyDescent="0.2"/>
    <row r="25581" s="31" customFormat="1" x14ac:dyDescent="0.2"/>
    <row r="25582" s="31" customFormat="1" x14ac:dyDescent="0.2"/>
    <row r="25583" s="31" customFormat="1" x14ac:dyDescent="0.2"/>
    <row r="25584" s="31" customFormat="1" x14ac:dyDescent="0.2"/>
    <row r="25585" s="31" customFormat="1" x14ac:dyDescent="0.2"/>
    <row r="25586" s="31" customFormat="1" x14ac:dyDescent="0.2"/>
    <row r="25587" s="31" customFormat="1" x14ac:dyDescent="0.2"/>
    <row r="25588" s="31" customFormat="1" x14ac:dyDescent="0.2"/>
    <row r="25589" s="31" customFormat="1" x14ac:dyDescent="0.2"/>
    <row r="25590" s="31" customFormat="1" x14ac:dyDescent="0.2"/>
    <row r="25591" s="31" customFormat="1" x14ac:dyDescent="0.2"/>
    <row r="25592" s="31" customFormat="1" x14ac:dyDescent="0.2"/>
    <row r="25593" s="31" customFormat="1" x14ac:dyDescent="0.2"/>
    <row r="25594" s="31" customFormat="1" x14ac:dyDescent="0.2"/>
    <row r="25595" s="31" customFormat="1" x14ac:dyDescent="0.2"/>
    <row r="25596" s="31" customFormat="1" x14ac:dyDescent="0.2"/>
    <row r="25597" s="31" customFormat="1" x14ac:dyDescent="0.2"/>
    <row r="25598" s="31" customFormat="1" x14ac:dyDescent="0.2"/>
    <row r="25599" s="31" customFormat="1" x14ac:dyDescent="0.2"/>
    <row r="25600" s="31" customFormat="1" x14ac:dyDescent="0.2"/>
    <row r="25601" s="31" customFormat="1" x14ac:dyDescent="0.2"/>
    <row r="25602" s="31" customFormat="1" x14ac:dyDescent="0.2"/>
    <row r="25603" s="31" customFormat="1" x14ac:dyDescent="0.2"/>
    <row r="25604" s="31" customFormat="1" x14ac:dyDescent="0.2"/>
    <row r="25605" s="31" customFormat="1" x14ac:dyDescent="0.2"/>
    <row r="25606" s="31" customFormat="1" x14ac:dyDescent="0.2"/>
    <row r="25607" s="31" customFormat="1" x14ac:dyDescent="0.2"/>
    <row r="25608" s="31" customFormat="1" x14ac:dyDescent="0.2"/>
    <row r="25609" s="31" customFormat="1" x14ac:dyDescent="0.2"/>
    <row r="25610" s="31" customFormat="1" x14ac:dyDescent="0.2"/>
    <row r="25611" s="31" customFormat="1" x14ac:dyDescent="0.2"/>
    <row r="25612" s="31" customFormat="1" x14ac:dyDescent="0.2"/>
    <row r="25613" s="31" customFormat="1" x14ac:dyDescent="0.2"/>
    <row r="25614" s="31" customFormat="1" x14ac:dyDescent="0.2"/>
    <row r="25615" s="31" customFormat="1" x14ac:dyDescent="0.2"/>
    <row r="25616" s="31" customFormat="1" x14ac:dyDescent="0.2"/>
    <row r="25617" s="31" customFormat="1" x14ac:dyDescent="0.2"/>
    <row r="25618" s="31" customFormat="1" x14ac:dyDescent="0.2"/>
    <row r="25619" s="31" customFormat="1" x14ac:dyDescent="0.2"/>
    <row r="25620" s="31" customFormat="1" x14ac:dyDescent="0.2"/>
    <row r="25621" s="31" customFormat="1" x14ac:dyDescent="0.2"/>
    <row r="25622" s="31" customFormat="1" x14ac:dyDescent="0.2"/>
    <row r="25623" s="31" customFormat="1" x14ac:dyDescent="0.2"/>
    <row r="25624" s="31" customFormat="1" x14ac:dyDescent="0.2"/>
    <row r="25625" s="31" customFormat="1" x14ac:dyDescent="0.2"/>
    <row r="25626" s="31" customFormat="1" x14ac:dyDescent="0.2"/>
    <row r="25627" s="31" customFormat="1" x14ac:dyDescent="0.2"/>
    <row r="25628" s="31" customFormat="1" x14ac:dyDescent="0.2"/>
    <row r="25629" s="31" customFormat="1" x14ac:dyDescent="0.2"/>
    <row r="25630" s="31" customFormat="1" x14ac:dyDescent="0.2"/>
    <row r="25631" s="31" customFormat="1" x14ac:dyDescent="0.2"/>
    <row r="25632" s="31" customFormat="1" x14ac:dyDescent="0.2"/>
    <row r="25633" s="31" customFormat="1" x14ac:dyDescent="0.2"/>
    <row r="25634" s="31" customFormat="1" x14ac:dyDescent="0.2"/>
    <row r="25635" s="31" customFormat="1" x14ac:dyDescent="0.2"/>
    <row r="25636" s="31" customFormat="1" x14ac:dyDescent="0.2"/>
    <row r="25637" s="31" customFormat="1" x14ac:dyDescent="0.2"/>
    <row r="25638" s="31" customFormat="1" x14ac:dyDescent="0.2"/>
    <row r="25639" s="31" customFormat="1" x14ac:dyDescent="0.2"/>
    <row r="25640" s="31" customFormat="1" x14ac:dyDescent="0.2"/>
    <row r="25641" s="31" customFormat="1" x14ac:dyDescent="0.2"/>
    <row r="25642" s="31" customFormat="1" x14ac:dyDescent="0.2"/>
    <row r="25643" s="31" customFormat="1" x14ac:dyDescent="0.2"/>
    <row r="25644" s="31" customFormat="1" x14ac:dyDescent="0.2"/>
    <row r="25645" s="31" customFormat="1" x14ac:dyDescent="0.2"/>
    <row r="25646" s="31" customFormat="1" x14ac:dyDescent="0.2"/>
    <row r="25647" s="31" customFormat="1" x14ac:dyDescent="0.2"/>
    <row r="25648" s="31" customFormat="1" x14ac:dyDescent="0.2"/>
    <row r="25649" s="31" customFormat="1" x14ac:dyDescent="0.2"/>
    <row r="25650" s="31" customFormat="1" x14ac:dyDescent="0.2"/>
    <row r="25651" s="31" customFormat="1" x14ac:dyDescent="0.2"/>
    <row r="25652" s="31" customFormat="1" x14ac:dyDescent="0.2"/>
    <row r="25653" s="31" customFormat="1" x14ac:dyDescent="0.2"/>
    <row r="25654" s="31" customFormat="1" x14ac:dyDescent="0.2"/>
    <row r="25655" s="31" customFormat="1" x14ac:dyDescent="0.2"/>
    <row r="25656" s="31" customFormat="1" x14ac:dyDescent="0.2"/>
    <row r="25657" s="31" customFormat="1" x14ac:dyDescent="0.2"/>
    <row r="25658" s="31" customFormat="1" x14ac:dyDescent="0.2"/>
    <row r="25659" s="31" customFormat="1" x14ac:dyDescent="0.2"/>
    <row r="25660" s="31" customFormat="1" x14ac:dyDescent="0.2"/>
    <row r="25661" s="31" customFormat="1" x14ac:dyDescent="0.2"/>
    <row r="25662" s="31" customFormat="1" x14ac:dyDescent="0.2"/>
    <row r="25663" s="31" customFormat="1" x14ac:dyDescent="0.2"/>
    <row r="25664" s="31" customFormat="1" x14ac:dyDescent="0.2"/>
    <row r="25665" s="31" customFormat="1" x14ac:dyDescent="0.2"/>
    <row r="25666" s="31" customFormat="1" x14ac:dyDescent="0.2"/>
    <row r="25667" s="31" customFormat="1" x14ac:dyDescent="0.2"/>
    <row r="25668" s="31" customFormat="1" x14ac:dyDescent="0.2"/>
    <row r="25669" s="31" customFormat="1" x14ac:dyDescent="0.2"/>
    <row r="25670" s="31" customFormat="1" x14ac:dyDescent="0.2"/>
    <row r="25671" s="31" customFormat="1" x14ac:dyDescent="0.2"/>
    <row r="25672" s="31" customFormat="1" x14ac:dyDescent="0.2"/>
    <row r="25673" s="31" customFormat="1" x14ac:dyDescent="0.2"/>
    <row r="25674" s="31" customFormat="1" x14ac:dyDescent="0.2"/>
    <row r="25675" s="31" customFormat="1" x14ac:dyDescent="0.2"/>
    <row r="25676" s="31" customFormat="1" x14ac:dyDescent="0.2"/>
    <row r="25677" s="31" customFormat="1" x14ac:dyDescent="0.2"/>
    <row r="25678" s="31" customFormat="1" x14ac:dyDescent="0.2"/>
    <row r="25679" s="31" customFormat="1" x14ac:dyDescent="0.2"/>
    <row r="25680" s="31" customFormat="1" x14ac:dyDescent="0.2"/>
    <row r="25681" s="31" customFormat="1" x14ac:dyDescent="0.2"/>
    <row r="25682" s="31" customFormat="1" x14ac:dyDescent="0.2"/>
    <row r="25683" s="31" customFormat="1" x14ac:dyDescent="0.2"/>
    <row r="25684" s="31" customFormat="1" x14ac:dyDescent="0.2"/>
    <row r="25685" s="31" customFormat="1" x14ac:dyDescent="0.2"/>
    <row r="25686" s="31" customFormat="1" x14ac:dyDescent="0.2"/>
    <row r="25687" s="31" customFormat="1" x14ac:dyDescent="0.2"/>
    <row r="25688" s="31" customFormat="1" x14ac:dyDescent="0.2"/>
    <row r="25689" s="31" customFormat="1" x14ac:dyDescent="0.2"/>
    <row r="25690" s="31" customFormat="1" x14ac:dyDescent="0.2"/>
    <row r="25691" s="31" customFormat="1" x14ac:dyDescent="0.2"/>
    <row r="25692" s="31" customFormat="1" x14ac:dyDescent="0.2"/>
    <row r="25693" s="31" customFormat="1" x14ac:dyDescent="0.2"/>
    <row r="25694" s="31" customFormat="1" x14ac:dyDescent="0.2"/>
    <row r="25695" s="31" customFormat="1" x14ac:dyDescent="0.2"/>
    <row r="25696" s="31" customFormat="1" x14ac:dyDescent="0.2"/>
    <row r="25697" s="31" customFormat="1" x14ac:dyDescent="0.2"/>
    <row r="25698" s="31" customFormat="1" x14ac:dyDescent="0.2"/>
    <row r="25699" s="31" customFormat="1" x14ac:dyDescent="0.2"/>
    <row r="25700" s="31" customFormat="1" x14ac:dyDescent="0.2"/>
    <row r="25701" s="31" customFormat="1" x14ac:dyDescent="0.2"/>
    <row r="25702" s="31" customFormat="1" x14ac:dyDescent="0.2"/>
    <row r="25703" s="31" customFormat="1" x14ac:dyDescent="0.2"/>
    <row r="25704" s="31" customFormat="1" x14ac:dyDescent="0.2"/>
    <row r="25705" s="31" customFormat="1" x14ac:dyDescent="0.2"/>
    <row r="25706" s="31" customFormat="1" x14ac:dyDescent="0.2"/>
    <row r="25707" s="31" customFormat="1" x14ac:dyDescent="0.2"/>
    <row r="25708" s="31" customFormat="1" x14ac:dyDescent="0.2"/>
    <row r="25709" s="31" customFormat="1" x14ac:dyDescent="0.2"/>
    <row r="25710" s="31" customFormat="1" x14ac:dyDescent="0.2"/>
    <row r="25711" s="31" customFormat="1" x14ac:dyDescent="0.2"/>
    <row r="25712" s="31" customFormat="1" x14ac:dyDescent="0.2"/>
    <row r="25713" s="31" customFormat="1" x14ac:dyDescent="0.2"/>
    <row r="25714" s="31" customFormat="1" x14ac:dyDescent="0.2"/>
    <row r="25715" s="31" customFormat="1" x14ac:dyDescent="0.2"/>
    <row r="25716" s="31" customFormat="1" x14ac:dyDescent="0.2"/>
    <row r="25717" s="31" customFormat="1" x14ac:dyDescent="0.2"/>
    <row r="25718" s="31" customFormat="1" x14ac:dyDescent="0.2"/>
    <row r="25719" s="31" customFormat="1" x14ac:dyDescent="0.2"/>
    <row r="25720" s="31" customFormat="1" x14ac:dyDescent="0.2"/>
    <row r="25721" s="31" customFormat="1" x14ac:dyDescent="0.2"/>
    <row r="25722" s="31" customFormat="1" x14ac:dyDescent="0.2"/>
    <row r="25723" s="31" customFormat="1" x14ac:dyDescent="0.2"/>
    <row r="25724" s="31" customFormat="1" x14ac:dyDescent="0.2"/>
    <row r="25725" s="31" customFormat="1" x14ac:dyDescent="0.2"/>
    <row r="25726" s="31" customFormat="1" x14ac:dyDescent="0.2"/>
    <row r="25727" s="31" customFormat="1" x14ac:dyDescent="0.2"/>
    <row r="25728" s="31" customFormat="1" x14ac:dyDescent="0.2"/>
    <row r="25729" s="31" customFormat="1" x14ac:dyDescent="0.2"/>
    <row r="25730" s="31" customFormat="1" x14ac:dyDescent="0.2"/>
    <row r="25731" s="31" customFormat="1" x14ac:dyDescent="0.2"/>
    <row r="25732" s="31" customFormat="1" x14ac:dyDescent="0.2"/>
    <row r="25733" s="31" customFormat="1" x14ac:dyDescent="0.2"/>
    <row r="25734" s="31" customFormat="1" x14ac:dyDescent="0.2"/>
    <row r="25735" s="31" customFormat="1" x14ac:dyDescent="0.2"/>
    <row r="25736" s="31" customFormat="1" x14ac:dyDescent="0.2"/>
    <row r="25737" s="31" customFormat="1" x14ac:dyDescent="0.2"/>
    <row r="25738" s="31" customFormat="1" x14ac:dyDescent="0.2"/>
    <row r="25739" s="31" customFormat="1" x14ac:dyDescent="0.2"/>
    <row r="25740" s="31" customFormat="1" x14ac:dyDescent="0.2"/>
    <row r="25741" s="31" customFormat="1" x14ac:dyDescent="0.2"/>
    <row r="25742" s="31" customFormat="1" x14ac:dyDescent="0.2"/>
    <row r="25743" s="31" customFormat="1" x14ac:dyDescent="0.2"/>
    <row r="25744" s="31" customFormat="1" x14ac:dyDescent="0.2"/>
    <row r="25745" s="31" customFormat="1" x14ac:dyDescent="0.2"/>
    <row r="25746" s="31" customFormat="1" x14ac:dyDescent="0.2"/>
    <row r="25747" s="31" customFormat="1" x14ac:dyDescent="0.2"/>
    <row r="25748" s="31" customFormat="1" x14ac:dyDescent="0.2"/>
    <row r="25749" s="31" customFormat="1" x14ac:dyDescent="0.2"/>
    <row r="25750" s="31" customFormat="1" x14ac:dyDescent="0.2"/>
    <row r="25751" s="31" customFormat="1" x14ac:dyDescent="0.2"/>
    <row r="25752" s="31" customFormat="1" x14ac:dyDescent="0.2"/>
    <row r="25753" s="31" customFormat="1" x14ac:dyDescent="0.2"/>
    <row r="25754" s="31" customFormat="1" x14ac:dyDescent="0.2"/>
    <row r="25755" s="31" customFormat="1" x14ac:dyDescent="0.2"/>
    <row r="25756" s="31" customFormat="1" x14ac:dyDescent="0.2"/>
    <row r="25757" s="31" customFormat="1" x14ac:dyDescent="0.2"/>
    <row r="25758" s="31" customFormat="1" x14ac:dyDescent="0.2"/>
    <row r="25759" s="31" customFormat="1" x14ac:dyDescent="0.2"/>
    <row r="25760" s="31" customFormat="1" x14ac:dyDescent="0.2"/>
    <row r="25761" s="31" customFormat="1" x14ac:dyDescent="0.2"/>
    <row r="25762" s="31" customFormat="1" x14ac:dyDescent="0.2"/>
    <row r="25763" s="31" customFormat="1" x14ac:dyDescent="0.2"/>
    <row r="25764" s="31" customFormat="1" x14ac:dyDescent="0.2"/>
    <row r="25765" s="31" customFormat="1" x14ac:dyDescent="0.2"/>
    <row r="25766" s="31" customFormat="1" x14ac:dyDescent="0.2"/>
    <row r="25767" s="31" customFormat="1" x14ac:dyDescent="0.2"/>
    <row r="25768" s="31" customFormat="1" x14ac:dyDescent="0.2"/>
    <row r="25769" s="31" customFormat="1" x14ac:dyDescent="0.2"/>
    <row r="25770" s="31" customFormat="1" x14ac:dyDescent="0.2"/>
    <row r="25771" s="31" customFormat="1" x14ac:dyDescent="0.2"/>
    <row r="25772" s="31" customFormat="1" x14ac:dyDescent="0.2"/>
    <row r="25773" s="31" customFormat="1" x14ac:dyDescent="0.2"/>
    <row r="25774" s="31" customFormat="1" x14ac:dyDescent="0.2"/>
    <row r="25775" s="31" customFormat="1" x14ac:dyDescent="0.2"/>
    <row r="25776" s="31" customFormat="1" x14ac:dyDescent="0.2"/>
    <row r="25777" s="31" customFormat="1" x14ac:dyDescent="0.2"/>
    <row r="25778" s="31" customFormat="1" x14ac:dyDescent="0.2"/>
    <row r="25779" s="31" customFormat="1" x14ac:dyDescent="0.2"/>
    <row r="25780" s="31" customFormat="1" x14ac:dyDescent="0.2"/>
    <row r="25781" s="31" customFormat="1" x14ac:dyDescent="0.2"/>
    <row r="25782" s="31" customFormat="1" x14ac:dyDescent="0.2"/>
    <row r="25783" s="31" customFormat="1" x14ac:dyDescent="0.2"/>
    <row r="25784" s="31" customFormat="1" x14ac:dyDescent="0.2"/>
    <row r="25785" s="31" customFormat="1" x14ac:dyDescent="0.2"/>
    <row r="25786" s="31" customFormat="1" x14ac:dyDescent="0.2"/>
    <row r="25787" s="31" customFormat="1" x14ac:dyDescent="0.2"/>
    <row r="25788" s="31" customFormat="1" x14ac:dyDescent="0.2"/>
    <row r="25789" s="31" customFormat="1" x14ac:dyDescent="0.2"/>
    <row r="25790" s="31" customFormat="1" x14ac:dyDescent="0.2"/>
    <row r="25791" s="31" customFormat="1" x14ac:dyDescent="0.2"/>
    <row r="25792" s="31" customFormat="1" x14ac:dyDescent="0.2"/>
    <row r="25793" s="31" customFormat="1" x14ac:dyDescent="0.2"/>
    <row r="25794" s="31" customFormat="1" x14ac:dyDescent="0.2"/>
    <row r="25795" s="31" customFormat="1" x14ac:dyDescent="0.2"/>
    <row r="25796" s="31" customFormat="1" x14ac:dyDescent="0.2"/>
    <row r="25797" s="31" customFormat="1" x14ac:dyDescent="0.2"/>
    <row r="25798" s="31" customFormat="1" x14ac:dyDescent="0.2"/>
    <row r="25799" s="31" customFormat="1" x14ac:dyDescent="0.2"/>
    <row r="25800" s="31" customFormat="1" x14ac:dyDescent="0.2"/>
    <row r="25801" s="31" customFormat="1" x14ac:dyDescent="0.2"/>
    <row r="25802" s="31" customFormat="1" x14ac:dyDescent="0.2"/>
    <row r="25803" s="31" customFormat="1" x14ac:dyDescent="0.2"/>
    <row r="25804" s="31" customFormat="1" x14ac:dyDescent="0.2"/>
    <row r="25805" s="31" customFormat="1" x14ac:dyDescent="0.2"/>
    <row r="25806" s="31" customFormat="1" x14ac:dyDescent="0.2"/>
    <row r="25807" s="31" customFormat="1" x14ac:dyDescent="0.2"/>
    <row r="25808" s="31" customFormat="1" x14ac:dyDescent="0.2"/>
    <row r="25809" s="31" customFormat="1" x14ac:dyDescent="0.2"/>
    <row r="25810" s="31" customFormat="1" x14ac:dyDescent="0.2"/>
    <row r="25811" s="31" customFormat="1" x14ac:dyDescent="0.2"/>
    <row r="25812" s="31" customFormat="1" x14ac:dyDescent="0.2"/>
    <row r="25813" s="31" customFormat="1" x14ac:dyDescent="0.2"/>
    <row r="25814" s="31" customFormat="1" x14ac:dyDescent="0.2"/>
    <row r="25815" s="31" customFormat="1" x14ac:dyDescent="0.2"/>
    <row r="25816" s="31" customFormat="1" x14ac:dyDescent="0.2"/>
    <row r="25817" s="31" customFormat="1" x14ac:dyDescent="0.2"/>
    <row r="25818" s="31" customFormat="1" x14ac:dyDescent="0.2"/>
    <row r="25819" s="31" customFormat="1" x14ac:dyDescent="0.2"/>
    <row r="25820" s="31" customFormat="1" x14ac:dyDescent="0.2"/>
    <row r="25821" s="31" customFormat="1" x14ac:dyDescent="0.2"/>
    <row r="25822" s="31" customFormat="1" x14ac:dyDescent="0.2"/>
    <row r="25823" s="31" customFormat="1" x14ac:dyDescent="0.2"/>
    <row r="25824" s="31" customFormat="1" x14ac:dyDescent="0.2"/>
    <row r="25825" s="31" customFormat="1" x14ac:dyDescent="0.2"/>
    <row r="25826" s="31" customFormat="1" x14ac:dyDescent="0.2"/>
    <row r="25827" s="31" customFormat="1" x14ac:dyDescent="0.2"/>
    <row r="25828" s="31" customFormat="1" x14ac:dyDescent="0.2"/>
    <row r="25829" s="31" customFormat="1" x14ac:dyDescent="0.2"/>
    <row r="25830" s="31" customFormat="1" x14ac:dyDescent="0.2"/>
    <row r="25831" s="31" customFormat="1" x14ac:dyDescent="0.2"/>
    <row r="25832" s="31" customFormat="1" x14ac:dyDescent="0.2"/>
    <row r="25833" s="31" customFormat="1" x14ac:dyDescent="0.2"/>
    <row r="25834" s="31" customFormat="1" x14ac:dyDescent="0.2"/>
    <row r="25835" s="31" customFormat="1" x14ac:dyDescent="0.2"/>
    <row r="25836" s="31" customFormat="1" x14ac:dyDescent="0.2"/>
    <row r="25837" s="31" customFormat="1" x14ac:dyDescent="0.2"/>
    <row r="25838" s="31" customFormat="1" x14ac:dyDescent="0.2"/>
    <row r="25839" s="31" customFormat="1" x14ac:dyDescent="0.2"/>
    <row r="25840" s="31" customFormat="1" x14ac:dyDescent="0.2"/>
    <row r="25841" s="31" customFormat="1" x14ac:dyDescent="0.2"/>
    <row r="25842" s="31" customFormat="1" x14ac:dyDescent="0.2"/>
    <row r="25843" s="31" customFormat="1" x14ac:dyDescent="0.2"/>
    <row r="25844" s="31" customFormat="1" x14ac:dyDescent="0.2"/>
    <row r="25845" s="31" customFormat="1" x14ac:dyDescent="0.2"/>
    <row r="25846" s="31" customFormat="1" x14ac:dyDescent="0.2"/>
    <row r="25847" s="31" customFormat="1" x14ac:dyDescent="0.2"/>
    <row r="25848" s="31" customFormat="1" x14ac:dyDescent="0.2"/>
    <row r="25849" s="31" customFormat="1" x14ac:dyDescent="0.2"/>
    <row r="25850" s="31" customFormat="1" x14ac:dyDescent="0.2"/>
    <row r="25851" s="31" customFormat="1" x14ac:dyDescent="0.2"/>
    <row r="25852" s="31" customFormat="1" x14ac:dyDescent="0.2"/>
    <row r="25853" s="31" customFormat="1" x14ac:dyDescent="0.2"/>
    <row r="25854" s="31" customFormat="1" x14ac:dyDescent="0.2"/>
    <row r="25855" s="31" customFormat="1" x14ac:dyDescent="0.2"/>
    <row r="25856" s="31" customFormat="1" x14ac:dyDescent="0.2"/>
    <row r="25857" s="31" customFormat="1" x14ac:dyDescent="0.2"/>
    <row r="25858" s="31" customFormat="1" x14ac:dyDescent="0.2"/>
    <row r="25859" s="31" customFormat="1" x14ac:dyDescent="0.2"/>
    <row r="25860" s="31" customFormat="1" x14ac:dyDescent="0.2"/>
    <row r="25861" s="31" customFormat="1" x14ac:dyDescent="0.2"/>
    <row r="25862" s="31" customFormat="1" x14ac:dyDescent="0.2"/>
    <row r="25863" s="31" customFormat="1" x14ac:dyDescent="0.2"/>
    <row r="25864" s="31" customFormat="1" x14ac:dyDescent="0.2"/>
    <row r="25865" s="31" customFormat="1" x14ac:dyDescent="0.2"/>
    <row r="25866" s="31" customFormat="1" x14ac:dyDescent="0.2"/>
    <row r="25867" s="31" customFormat="1" x14ac:dyDescent="0.2"/>
    <row r="25868" s="31" customFormat="1" x14ac:dyDescent="0.2"/>
    <row r="25869" s="31" customFormat="1" x14ac:dyDescent="0.2"/>
    <row r="25870" s="31" customFormat="1" x14ac:dyDescent="0.2"/>
    <row r="25871" s="31" customFormat="1" x14ac:dyDescent="0.2"/>
    <row r="25872" s="31" customFormat="1" x14ac:dyDescent="0.2"/>
    <row r="25873" s="31" customFormat="1" x14ac:dyDescent="0.2"/>
    <row r="25874" s="31" customFormat="1" x14ac:dyDescent="0.2"/>
    <row r="25875" s="31" customFormat="1" x14ac:dyDescent="0.2"/>
    <row r="25876" s="31" customFormat="1" x14ac:dyDescent="0.2"/>
    <row r="25877" s="31" customFormat="1" x14ac:dyDescent="0.2"/>
    <row r="25878" s="31" customFormat="1" x14ac:dyDescent="0.2"/>
    <row r="25879" s="31" customFormat="1" x14ac:dyDescent="0.2"/>
    <row r="25880" s="31" customFormat="1" x14ac:dyDescent="0.2"/>
    <row r="25881" s="31" customFormat="1" x14ac:dyDescent="0.2"/>
    <row r="25882" s="31" customFormat="1" x14ac:dyDescent="0.2"/>
    <row r="25883" s="31" customFormat="1" x14ac:dyDescent="0.2"/>
    <row r="25884" s="31" customFormat="1" x14ac:dyDescent="0.2"/>
    <row r="25885" s="31" customFormat="1" x14ac:dyDescent="0.2"/>
    <row r="25886" s="31" customFormat="1" x14ac:dyDescent="0.2"/>
    <row r="25887" s="31" customFormat="1" x14ac:dyDescent="0.2"/>
    <row r="25888" s="31" customFormat="1" x14ac:dyDescent="0.2"/>
    <row r="25889" s="31" customFormat="1" x14ac:dyDescent="0.2"/>
    <row r="25890" s="31" customFormat="1" x14ac:dyDescent="0.2"/>
    <row r="25891" s="31" customFormat="1" x14ac:dyDescent="0.2"/>
    <row r="25892" s="31" customFormat="1" x14ac:dyDescent="0.2"/>
    <row r="25893" s="31" customFormat="1" x14ac:dyDescent="0.2"/>
    <row r="25894" s="31" customFormat="1" x14ac:dyDescent="0.2"/>
    <row r="25895" s="31" customFormat="1" x14ac:dyDescent="0.2"/>
    <row r="25896" s="31" customFormat="1" x14ac:dyDescent="0.2"/>
    <row r="25897" s="31" customFormat="1" x14ac:dyDescent="0.2"/>
    <row r="25898" s="31" customFormat="1" x14ac:dyDescent="0.2"/>
    <row r="25899" s="31" customFormat="1" x14ac:dyDescent="0.2"/>
    <row r="25900" s="31" customFormat="1" x14ac:dyDescent="0.2"/>
    <row r="25901" s="31" customFormat="1" x14ac:dyDescent="0.2"/>
    <row r="25902" s="31" customFormat="1" x14ac:dyDescent="0.2"/>
    <row r="25903" s="31" customFormat="1" x14ac:dyDescent="0.2"/>
    <row r="25904" s="31" customFormat="1" x14ac:dyDescent="0.2"/>
    <row r="25905" s="31" customFormat="1" x14ac:dyDescent="0.2"/>
    <row r="25906" s="31" customFormat="1" x14ac:dyDescent="0.2"/>
    <row r="25907" s="31" customFormat="1" x14ac:dyDescent="0.2"/>
    <row r="25908" s="31" customFormat="1" x14ac:dyDescent="0.2"/>
    <row r="25909" s="31" customFormat="1" x14ac:dyDescent="0.2"/>
    <row r="25910" s="31" customFormat="1" x14ac:dyDescent="0.2"/>
    <row r="25911" s="31" customFormat="1" x14ac:dyDescent="0.2"/>
    <row r="25912" s="31" customFormat="1" x14ac:dyDescent="0.2"/>
    <row r="25913" s="31" customFormat="1" x14ac:dyDescent="0.2"/>
    <row r="25914" s="31" customFormat="1" x14ac:dyDescent="0.2"/>
    <row r="25915" s="31" customFormat="1" x14ac:dyDescent="0.2"/>
    <row r="25916" s="31" customFormat="1" x14ac:dyDescent="0.2"/>
    <row r="25917" s="31" customFormat="1" x14ac:dyDescent="0.2"/>
    <row r="25918" s="31" customFormat="1" x14ac:dyDescent="0.2"/>
    <row r="25919" s="31" customFormat="1" x14ac:dyDescent="0.2"/>
    <row r="25920" s="31" customFormat="1" x14ac:dyDescent="0.2"/>
    <row r="25921" s="31" customFormat="1" x14ac:dyDescent="0.2"/>
    <row r="25922" s="31" customFormat="1" x14ac:dyDescent="0.2"/>
    <row r="25923" s="31" customFormat="1" x14ac:dyDescent="0.2"/>
    <row r="25924" s="31" customFormat="1" x14ac:dyDescent="0.2"/>
    <row r="25925" s="31" customFormat="1" x14ac:dyDescent="0.2"/>
    <row r="25926" s="31" customFormat="1" x14ac:dyDescent="0.2"/>
    <row r="25927" s="31" customFormat="1" x14ac:dyDescent="0.2"/>
    <row r="25928" s="31" customFormat="1" x14ac:dyDescent="0.2"/>
    <row r="25929" s="31" customFormat="1" x14ac:dyDescent="0.2"/>
    <row r="25930" s="31" customFormat="1" x14ac:dyDescent="0.2"/>
    <row r="25931" s="31" customFormat="1" x14ac:dyDescent="0.2"/>
    <row r="25932" s="31" customFormat="1" x14ac:dyDescent="0.2"/>
    <row r="25933" s="31" customFormat="1" x14ac:dyDescent="0.2"/>
    <row r="25934" s="31" customFormat="1" x14ac:dyDescent="0.2"/>
    <row r="25935" s="31" customFormat="1" x14ac:dyDescent="0.2"/>
    <row r="25936" s="31" customFormat="1" x14ac:dyDescent="0.2"/>
    <row r="25937" s="31" customFormat="1" x14ac:dyDescent="0.2"/>
    <row r="25938" s="31" customFormat="1" x14ac:dyDescent="0.2"/>
    <row r="25939" s="31" customFormat="1" x14ac:dyDescent="0.2"/>
    <row r="25940" s="31" customFormat="1" x14ac:dyDescent="0.2"/>
    <row r="25941" s="31" customFormat="1" x14ac:dyDescent="0.2"/>
    <row r="25942" s="31" customFormat="1" x14ac:dyDescent="0.2"/>
    <row r="25943" s="31" customFormat="1" x14ac:dyDescent="0.2"/>
    <row r="25944" s="31" customFormat="1" x14ac:dyDescent="0.2"/>
    <row r="25945" s="31" customFormat="1" x14ac:dyDescent="0.2"/>
    <row r="25946" s="31" customFormat="1" x14ac:dyDescent="0.2"/>
    <row r="25947" s="31" customFormat="1" x14ac:dyDescent="0.2"/>
    <row r="25948" s="31" customFormat="1" x14ac:dyDescent="0.2"/>
    <row r="25949" s="31" customFormat="1" x14ac:dyDescent="0.2"/>
    <row r="25950" s="31" customFormat="1" x14ac:dyDescent="0.2"/>
    <row r="25951" s="31" customFormat="1" x14ac:dyDescent="0.2"/>
    <row r="25952" s="31" customFormat="1" x14ac:dyDescent="0.2"/>
    <row r="25953" s="31" customFormat="1" x14ac:dyDescent="0.2"/>
    <row r="25954" s="31" customFormat="1" x14ac:dyDescent="0.2"/>
    <row r="25955" s="31" customFormat="1" x14ac:dyDescent="0.2"/>
    <row r="25956" s="31" customFormat="1" x14ac:dyDescent="0.2"/>
    <row r="25957" s="31" customFormat="1" x14ac:dyDescent="0.2"/>
    <row r="25958" s="31" customFormat="1" x14ac:dyDescent="0.2"/>
    <row r="25959" s="31" customFormat="1" x14ac:dyDescent="0.2"/>
    <row r="25960" s="31" customFormat="1" x14ac:dyDescent="0.2"/>
    <row r="25961" s="31" customFormat="1" x14ac:dyDescent="0.2"/>
    <row r="25962" s="31" customFormat="1" x14ac:dyDescent="0.2"/>
    <row r="25963" s="31" customFormat="1" x14ac:dyDescent="0.2"/>
    <row r="25964" s="31" customFormat="1" x14ac:dyDescent="0.2"/>
    <row r="25965" s="31" customFormat="1" x14ac:dyDescent="0.2"/>
    <row r="25966" s="31" customFormat="1" x14ac:dyDescent="0.2"/>
    <row r="25967" s="31" customFormat="1" x14ac:dyDescent="0.2"/>
    <row r="25968" s="31" customFormat="1" x14ac:dyDescent="0.2"/>
    <row r="25969" s="31" customFormat="1" x14ac:dyDescent="0.2"/>
    <row r="25970" s="31" customFormat="1" x14ac:dyDescent="0.2"/>
    <row r="25971" s="31" customFormat="1" x14ac:dyDescent="0.2"/>
    <row r="25972" s="31" customFormat="1" x14ac:dyDescent="0.2"/>
    <row r="25973" s="31" customFormat="1" x14ac:dyDescent="0.2"/>
    <row r="25974" s="31" customFormat="1" x14ac:dyDescent="0.2"/>
    <row r="25975" s="31" customFormat="1" x14ac:dyDescent="0.2"/>
    <row r="25976" s="31" customFormat="1" x14ac:dyDescent="0.2"/>
    <row r="25977" s="31" customFormat="1" x14ac:dyDescent="0.2"/>
    <row r="25978" s="31" customFormat="1" x14ac:dyDescent="0.2"/>
    <row r="25979" s="31" customFormat="1" x14ac:dyDescent="0.2"/>
    <row r="25980" s="31" customFormat="1" x14ac:dyDescent="0.2"/>
    <row r="25981" s="31" customFormat="1" x14ac:dyDescent="0.2"/>
    <row r="25982" s="31" customFormat="1" x14ac:dyDescent="0.2"/>
    <row r="25983" s="31" customFormat="1" x14ac:dyDescent="0.2"/>
    <row r="25984" s="31" customFormat="1" x14ac:dyDescent="0.2"/>
    <row r="25985" s="31" customFormat="1" x14ac:dyDescent="0.2"/>
    <row r="25986" s="31" customFormat="1" x14ac:dyDescent="0.2"/>
    <row r="25987" s="31" customFormat="1" x14ac:dyDescent="0.2"/>
    <row r="25988" s="31" customFormat="1" x14ac:dyDescent="0.2"/>
    <row r="25989" s="31" customFormat="1" x14ac:dyDescent="0.2"/>
    <row r="25990" s="31" customFormat="1" x14ac:dyDescent="0.2"/>
    <row r="25991" s="31" customFormat="1" x14ac:dyDescent="0.2"/>
    <row r="25992" s="31" customFormat="1" x14ac:dyDescent="0.2"/>
    <row r="25993" s="31" customFormat="1" x14ac:dyDescent="0.2"/>
    <row r="25994" s="31" customFormat="1" x14ac:dyDescent="0.2"/>
    <row r="25995" s="31" customFormat="1" x14ac:dyDescent="0.2"/>
    <row r="25996" s="31" customFormat="1" x14ac:dyDescent="0.2"/>
    <row r="25997" s="31" customFormat="1" x14ac:dyDescent="0.2"/>
    <row r="25998" s="31" customFormat="1" x14ac:dyDescent="0.2"/>
    <row r="25999" s="31" customFormat="1" x14ac:dyDescent="0.2"/>
    <row r="26000" s="31" customFormat="1" x14ac:dyDescent="0.2"/>
    <row r="26001" s="31" customFormat="1" x14ac:dyDescent="0.2"/>
    <row r="26002" s="31" customFormat="1" x14ac:dyDescent="0.2"/>
    <row r="26003" s="31" customFormat="1" x14ac:dyDescent="0.2"/>
    <row r="26004" s="31" customFormat="1" x14ac:dyDescent="0.2"/>
    <row r="26005" s="31" customFormat="1" x14ac:dyDescent="0.2"/>
    <row r="26006" s="31" customFormat="1" x14ac:dyDescent="0.2"/>
    <row r="26007" s="31" customFormat="1" x14ac:dyDescent="0.2"/>
    <row r="26008" s="31" customFormat="1" x14ac:dyDescent="0.2"/>
    <row r="26009" s="31" customFormat="1" x14ac:dyDescent="0.2"/>
    <row r="26010" s="31" customFormat="1" x14ac:dyDescent="0.2"/>
    <row r="26011" s="31" customFormat="1" x14ac:dyDescent="0.2"/>
    <row r="26012" s="31" customFormat="1" x14ac:dyDescent="0.2"/>
    <row r="26013" s="31" customFormat="1" x14ac:dyDescent="0.2"/>
    <row r="26014" s="31" customFormat="1" x14ac:dyDescent="0.2"/>
    <row r="26015" s="31" customFormat="1" x14ac:dyDescent="0.2"/>
    <row r="26016" s="31" customFormat="1" x14ac:dyDescent="0.2"/>
    <row r="26017" s="31" customFormat="1" x14ac:dyDescent="0.2"/>
    <row r="26018" s="31" customFormat="1" x14ac:dyDescent="0.2"/>
    <row r="26019" s="31" customFormat="1" x14ac:dyDescent="0.2"/>
    <row r="26020" s="31" customFormat="1" x14ac:dyDescent="0.2"/>
    <row r="26021" s="31" customFormat="1" x14ac:dyDescent="0.2"/>
    <row r="26022" s="31" customFormat="1" x14ac:dyDescent="0.2"/>
    <row r="26023" s="31" customFormat="1" x14ac:dyDescent="0.2"/>
    <row r="26024" s="31" customFormat="1" x14ac:dyDescent="0.2"/>
    <row r="26025" s="31" customFormat="1" x14ac:dyDescent="0.2"/>
    <row r="26026" s="31" customFormat="1" x14ac:dyDescent="0.2"/>
    <row r="26027" s="31" customFormat="1" x14ac:dyDescent="0.2"/>
    <row r="26028" s="31" customFormat="1" x14ac:dyDescent="0.2"/>
    <row r="26029" s="31" customFormat="1" x14ac:dyDescent="0.2"/>
    <row r="26030" s="31" customFormat="1" x14ac:dyDescent="0.2"/>
    <row r="26031" s="31" customFormat="1" x14ac:dyDescent="0.2"/>
    <row r="26032" s="31" customFormat="1" x14ac:dyDescent="0.2"/>
    <row r="26033" s="31" customFormat="1" x14ac:dyDescent="0.2"/>
    <row r="26034" s="31" customFormat="1" x14ac:dyDescent="0.2"/>
    <row r="26035" s="31" customFormat="1" x14ac:dyDescent="0.2"/>
    <row r="26036" s="31" customFormat="1" x14ac:dyDescent="0.2"/>
    <row r="26037" s="31" customFormat="1" x14ac:dyDescent="0.2"/>
    <row r="26038" s="31" customFormat="1" x14ac:dyDescent="0.2"/>
    <row r="26039" s="31" customFormat="1" x14ac:dyDescent="0.2"/>
    <row r="26040" s="31" customFormat="1" x14ac:dyDescent="0.2"/>
    <row r="26041" s="31" customFormat="1" x14ac:dyDescent="0.2"/>
    <row r="26042" s="31" customFormat="1" x14ac:dyDescent="0.2"/>
    <row r="26043" s="31" customFormat="1" x14ac:dyDescent="0.2"/>
    <row r="26044" s="31" customFormat="1" x14ac:dyDescent="0.2"/>
    <row r="26045" s="31" customFormat="1" x14ac:dyDescent="0.2"/>
    <row r="26046" s="31" customFormat="1" x14ac:dyDescent="0.2"/>
    <row r="26047" s="31" customFormat="1" x14ac:dyDescent="0.2"/>
    <row r="26048" s="31" customFormat="1" x14ac:dyDescent="0.2"/>
    <row r="26049" s="31" customFormat="1" x14ac:dyDescent="0.2"/>
    <row r="26050" s="31" customFormat="1" x14ac:dyDescent="0.2"/>
    <row r="26051" s="31" customFormat="1" x14ac:dyDescent="0.2"/>
    <row r="26052" s="31" customFormat="1" x14ac:dyDescent="0.2"/>
    <row r="26053" s="31" customFormat="1" x14ac:dyDescent="0.2"/>
    <row r="26054" s="31" customFormat="1" x14ac:dyDescent="0.2"/>
    <row r="26055" s="31" customFormat="1" x14ac:dyDescent="0.2"/>
    <row r="26056" s="31" customFormat="1" x14ac:dyDescent="0.2"/>
    <row r="26057" s="31" customFormat="1" x14ac:dyDescent="0.2"/>
    <row r="26058" s="31" customFormat="1" x14ac:dyDescent="0.2"/>
    <row r="26059" s="31" customFormat="1" x14ac:dyDescent="0.2"/>
    <row r="26060" s="31" customFormat="1" x14ac:dyDescent="0.2"/>
    <row r="26061" s="31" customFormat="1" x14ac:dyDescent="0.2"/>
    <row r="26062" s="31" customFormat="1" x14ac:dyDescent="0.2"/>
    <row r="26063" s="31" customFormat="1" x14ac:dyDescent="0.2"/>
    <row r="26064" s="31" customFormat="1" x14ac:dyDescent="0.2"/>
    <row r="26065" s="31" customFormat="1" x14ac:dyDescent="0.2"/>
    <row r="26066" s="31" customFormat="1" x14ac:dyDescent="0.2"/>
    <row r="26067" s="31" customFormat="1" x14ac:dyDescent="0.2"/>
    <row r="26068" s="31" customFormat="1" x14ac:dyDescent="0.2"/>
    <row r="26069" s="31" customFormat="1" x14ac:dyDescent="0.2"/>
    <row r="26070" s="31" customFormat="1" x14ac:dyDescent="0.2"/>
    <row r="26071" s="31" customFormat="1" x14ac:dyDescent="0.2"/>
    <row r="26072" s="31" customFormat="1" x14ac:dyDescent="0.2"/>
    <row r="26073" s="31" customFormat="1" x14ac:dyDescent="0.2"/>
    <row r="26074" s="31" customFormat="1" x14ac:dyDescent="0.2"/>
    <row r="26075" s="31" customFormat="1" x14ac:dyDescent="0.2"/>
    <row r="26076" s="31" customFormat="1" x14ac:dyDescent="0.2"/>
    <row r="26077" s="31" customFormat="1" x14ac:dyDescent="0.2"/>
    <row r="26078" s="31" customFormat="1" x14ac:dyDescent="0.2"/>
    <row r="26079" s="31" customFormat="1" x14ac:dyDescent="0.2"/>
    <row r="26080" s="31" customFormat="1" x14ac:dyDescent="0.2"/>
    <row r="26081" s="31" customFormat="1" x14ac:dyDescent="0.2"/>
    <row r="26082" s="31" customFormat="1" x14ac:dyDescent="0.2"/>
    <row r="26083" s="31" customFormat="1" x14ac:dyDescent="0.2"/>
    <row r="26084" s="31" customFormat="1" x14ac:dyDescent="0.2"/>
    <row r="26085" s="31" customFormat="1" x14ac:dyDescent="0.2"/>
    <row r="26086" s="31" customFormat="1" x14ac:dyDescent="0.2"/>
    <row r="26087" s="31" customFormat="1" x14ac:dyDescent="0.2"/>
    <row r="26088" s="31" customFormat="1" x14ac:dyDescent="0.2"/>
    <row r="26089" s="31" customFormat="1" x14ac:dyDescent="0.2"/>
    <row r="26090" s="31" customFormat="1" x14ac:dyDescent="0.2"/>
    <row r="26091" s="31" customFormat="1" x14ac:dyDescent="0.2"/>
    <row r="26092" s="31" customFormat="1" x14ac:dyDescent="0.2"/>
    <row r="26093" s="31" customFormat="1" x14ac:dyDescent="0.2"/>
    <row r="26094" s="31" customFormat="1" x14ac:dyDescent="0.2"/>
    <row r="26095" s="31" customFormat="1" x14ac:dyDescent="0.2"/>
    <row r="26096" s="31" customFormat="1" x14ac:dyDescent="0.2"/>
    <row r="26097" s="31" customFormat="1" x14ac:dyDescent="0.2"/>
    <row r="26098" s="31" customFormat="1" x14ac:dyDescent="0.2"/>
    <row r="26099" s="31" customFormat="1" x14ac:dyDescent="0.2"/>
    <row r="26100" s="31" customFormat="1" x14ac:dyDescent="0.2"/>
    <row r="26101" s="31" customFormat="1" x14ac:dyDescent="0.2"/>
    <row r="26102" s="31" customFormat="1" x14ac:dyDescent="0.2"/>
    <row r="26103" s="31" customFormat="1" x14ac:dyDescent="0.2"/>
    <row r="26104" s="31" customFormat="1" x14ac:dyDescent="0.2"/>
    <row r="26105" s="31" customFormat="1" x14ac:dyDescent="0.2"/>
    <row r="26106" s="31" customFormat="1" x14ac:dyDescent="0.2"/>
    <row r="26107" s="31" customFormat="1" x14ac:dyDescent="0.2"/>
    <row r="26108" s="31" customFormat="1" x14ac:dyDescent="0.2"/>
    <row r="26109" s="31" customFormat="1" x14ac:dyDescent="0.2"/>
    <row r="26110" s="31" customFormat="1" x14ac:dyDescent="0.2"/>
    <row r="26111" s="31" customFormat="1" x14ac:dyDescent="0.2"/>
    <row r="26112" s="31" customFormat="1" x14ac:dyDescent="0.2"/>
    <row r="26113" s="31" customFormat="1" x14ac:dyDescent="0.2"/>
    <row r="26114" s="31" customFormat="1" x14ac:dyDescent="0.2"/>
    <row r="26115" s="31" customFormat="1" x14ac:dyDescent="0.2"/>
    <row r="26116" s="31" customFormat="1" x14ac:dyDescent="0.2"/>
    <row r="26117" s="31" customFormat="1" x14ac:dyDescent="0.2"/>
    <row r="26118" s="31" customFormat="1" x14ac:dyDescent="0.2"/>
    <row r="26119" s="31" customFormat="1" x14ac:dyDescent="0.2"/>
    <row r="26120" s="31" customFormat="1" x14ac:dyDescent="0.2"/>
    <row r="26121" s="31" customFormat="1" x14ac:dyDescent="0.2"/>
    <row r="26122" s="31" customFormat="1" x14ac:dyDescent="0.2"/>
    <row r="26123" s="31" customFormat="1" x14ac:dyDescent="0.2"/>
    <row r="26124" s="31" customFormat="1" x14ac:dyDescent="0.2"/>
    <row r="26125" s="31" customFormat="1" x14ac:dyDescent="0.2"/>
    <row r="26126" s="31" customFormat="1" x14ac:dyDescent="0.2"/>
    <row r="26127" s="31" customFormat="1" x14ac:dyDescent="0.2"/>
    <row r="26128" s="31" customFormat="1" x14ac:dyDescent="0.2"/>
    <row r="26129" s="31" customFormat="1" x14ac:dyDescent="0.2"/>
    <row r="26130" s="31" customFormat="1" x14ac:dyDescent="0.2"/>
    <row r="26131" s="31" customFormat="1" x14ac:dyDescent="0.2"/>
    <row r="26132" s="31" customFormat="1" x14ac:dyDescent="0.2"/>
    <row r="26133" s="31" customFormat="1" x14ac:dyDescent="0.2"/>
    <row r="26134" s="31" customFormat="1" x14ac:dyDescent="0.2"/>
    <row r="26135" s="31" customFormat="1" x14ac:dyDescent="0.2"/>
    <row r="26136" s="31" customFormat="1" x14ac:dyDescent="0.2"/>
    <row r="26137" s="31" customFormat="1" x14ac:dyDescent="0.2"/>
    <row r="26138" s="31" customFormat="1" x14ac:dyDescent="0.2"/>
    <row r="26139" s="31" customFormat="1" x14ac:dyDescent="0.2"/>
    <row r="26140" s="31" customFormat="1" x14ac:dyDescent="0.2"/>
    <row r="26141" s="31" customFormat="1" x14ac:dyDescent="0.2"/>
    <row r="26142" s="31" customFormat="1" x14ac:dyDescent="0.2"/>
    <row r="26143" s="31" customFormat="1" x14ac:dyDescent="0.2"/>
    <row r="26144" s="31" customFormat="1" x14ac:dyDescent="0.2"/>
    <row r="26145" s="31" customFormat="1" x14ac:dyDescent="0.2"/>
    <row r="26146" s="31" customFormat="1" x14ac:dyDescent="0.2"/>
    <row r="26147" s="31" customFormat="1" x14ac:dyDescent="0.2"/>
    <row r="26148" s="31" customFormat="1" x14ac:dyDescent="0.2"/>
    <row r="26149" s="31" customFormat="1" x14ac:dyDescent="0.2"/>
    <row r="26150" s="31" customFormat="1" x14ac:dyDescent="0.2"/>
    <row r="26151" s="31" customFormat="1" x14ac:dyDescent="0.2"/>
    <row r="26152" s="31" customFormat="1" x14ac:dyDescent="0.2"/>
    <row r="26153" s="31" customFormat="1" x14ac:dyDescent="0.2"/>
    <row r="26154" s="31" customFormat="1" x14ac:dyDescent="0.2"/>
    <row r="26155" s="31" customFormat="1" x14ac:dyDescent="0.2"/>
    <row r="26156" s="31" customFormat="1" x14ac:dyDescent="0.2"/>
    <row r="26157" s="31" customFormat="1" x14ac:dyDescent="0.2"/>
    <row r="26158" s="31" customFormat="1" x14ac:dyDescent="0.2"/>
    <row r="26159" s="31" customFormat="1" x14ac:dyDescent="0.2"/>
    <row r="26160" s="31" customFormat="1" x14ac:dyDescent="0.2"/>
    <row r="26161" s="31" customFormat="1" x14ac:dyDescent="0.2"/>
    <row r="26162" s="31" customFormat="1" x14ac:dyDescent="0.2"/>
    <row r="26163" s="31" customFormat="1" x14ac:dyDescent="0.2"/>
    <row r="26164" s="31" customFormat="1" x14ac:dyDescent="0.2"/>
    <row r="26165" s="31" customFormat="1" x14ac:dyDescent="0.2"/>
    <row r="26166" s="31" customFormat="1" x14ac:dyDescent="0.2"/>
    <row r="26167" s="31" customFormat="1" x14ac:dyDescent="0.2"/>
    <row r="26168" s="31" customFormat="1" x14ac:dyDescent="0.2"/>
    <row r="26169" s="31" customFormat="1" x14ac:dyDescent="0.2"/>
    <row r="26170" s="31" customFormat="1" x14ac:dyDescent="0.2"/>
    <row r="26171" s="31" customFormat="1" x14ac:dyDescent="0.2"/>
    <row r="26172" s="31" customFormat="1" x14ac:dyDescent="0.2"/>
    <row r="26173" s="31" customFormat="1" x14ac:dyDescent="0.2"/>
    <row r="26174" s="31" customFormat="1" x14ac:dyDescent="0.2"/>
    <row r="26175" s="31" customFormat="1" x14ac:dyDescent="0.2"/>
    <row r="26176" s="31" customFormat="1" x14ac:dyDescent="0.2"/>
    <row r="26177" s="31" customFormat="1" x14ac:dyDescent="0.2"/>
    <row r="26178" s="31" customFormat="1" x14ac:dyDescent="0.2"/>
    <row r="26179" s="31" customFormat="1" x14ac:dyDescent="0.2"/>
    <row r="26180" s="31" customFormat="1" x14ac:dyDescent="0.2"/>
    <row r="26181" s="31" customFormat="1" x14ac:dyDescent="0.2"/>
    <row r="26182" s="31" customFormat="1" x14ac:dyDescent="0.2"/>
    <row r="26183" s="31" customFormat="1" x14ac:dyDescent="0.2"/>
    <row r="26184" s="31" customFormat="1" x14ac:dyDescent="0.2"/>
    <row r="26185" s="31" customFormat="1" x14ac:dyDescent="0.2"/>
    <row r="26186" s="31" customFormat="1" x14ac:dyDescent="0.2"/>
    <row r="26187" s="31" customFormat="1" x14ac:dyDescent="0.2"/>
    <row r="26188" s="31" customFormat="1" x14ac:dyDescent="0.2"/>
    <row r="26189" s="31" customFormat="1" x14ac:dyDescent="0.2"/>
    <row r="26190" s="31" customFormat="1" x14ac:dyDescent="0.2"/>
    <row r="26191" s="31" customFormat="1" x14ac:dyDescent="0.2"/>
    <row r="26192" s="31" customFormat="1" x14ac:dyDescent="0.2"/>
    <row r="26193" s="31" customFormat="1" x14ac:dyDescent="0.2"/>
    <row r="26194" s="31" customFormat="1" x14ac:dyDescent="0.2"/>
    <row r="26195" s="31" customFormat="1" x14ac:dyDescent="0.2"/>
    <row r="26196" s="31" customFormat="1" x14ac:dyDescent="0.2"/>
    <row r="26197" s="31" customFormat="1" x14ac:dyDescent="0.2"/>
    <row r="26198" s="31" customFormat="1" x14ac:dyDescent="0.2"/>
    <row r="26199" s="31" customFormat="1" x14ac:dyDescent="0.2"/>
    <row r="26200" s="31" customFormat="1" x14ac:dyDescent="0.2"/>
    <row r="26201" s="31" customFormat="1" x14ac:dyDescent="0.2"/>
    <row r="26202" s="31" customFormat="1" x14ac:dyDescent="0.2"/>
    <row r="26203" s="31" customFormat="1" x14ac:dyDescent="0.2"/>
    <row r="26204" s="31" customFormat="1" x14ac:dyDescent="0.2"/>
    <row r="26205" s="31" customFormat="1" x14ac:dyDescent="0.2"/>
    <row r="26206" s="31" customFormat="1" x14ac:dyDescent="0.2"/>
    <row r="26207" s="31" customFormat="1" x14ac:dyDescent="0.2"/>
    <row r="26208" s="31" customFormat="1" x14ac:dyDescent="0.2"/>
    <row r="26209" s="31" customFormat="1" x14ac:dyDescent="0.2"/>
    <row r="26210" s="31" customFormat="1" x14ac:dyDescent="0.2"/>
    <row r="26211" s="31" customFormat="1" x14ac:dyDescent="0.2"/>
    <row r="26212" s="31" customFormat="1" x14ac:dyDescent="0.2"/>
    <row r="26213" s="31" customFormat="1" x14ac:dyDescent="0.2"/>
    <row r="26214" s="31" customFormat="1" x14ac:dyDescent="0.2"/>
    <row r="26215" s="31" customFormat="1" x14ac:dyDescent="0.2"/>
    <row r="26216" s="31" customFormat="1" x14ac:dyDescent="0.2"/>
    <row r="26217" s="31" customFormat="1" x14ac:dyDescent="0.2"/>
    <row r="26218" s="31" customFormat="1" x14ac:dyDescent="0.2"/>
    <row r="26219" s="31" customFormat="1" x14ac:dyDescent="0.2"/>
    <row r="26220" s="31" customFormat="1" x14ac:dyDescent="0.2"/>
    <row r="26221" s="31" customFormat="1" x14ac:dyDescent="0.2"/>
    <row r="26222" s="31" customFormat="1" x14ac:dyDescent="0.2"/>
    <row r="26223" s="31" customFormat="1" x14ac:dyDescent="0.2"/>
    <row r="26224" s="31" customFormat="1" x14ac:dyDescent="0.2"/>
    <row r="26225" s="31" customFormat="1" x14ac:dyDescent="0.2"/>
    <row r="26226" s="31" customFormat="1" x14ac:dyDescent="0.2"/>
    <row r="26227" s="31" customFormat="1" x14ac:dyDescent="0.2"/>
    <row r="26228" s="31" customFormat="1" x14ac:dyDescent="0.2"/>
    <row r="26229" s="31" customFormat="1" x14ac:dyDescent="0.2"/>
    <row r="26230" s="31" customFormat="1" x14ac:dyDescent="0.2"/>
    <row r="26231" s="31" customFormat="1" x14ac:dyDescent="0.2"/>
    <row r="26232" s="31" customFormat="1" x14ac:dyDescent="0.2"/>
    <row r="26233" s="31" customFormat="1" x14ac:dyDescent="0.2"/>
    <row r="26234" s="31" customFormat="1" x14ac:dyDescent="0.2"/>
    <row r="26235" s="31" customFormat="1" x14ac:dyDescent="0.2"/>
    <row r="26236" s="31" customFormat="1" x14ac:dyDescent="0.2"/>
    <row r="26237" s="31" customFormat="1" x14ac:dyDescent="0.2"/>
    <row r="26238" s="31" customFormat="1" x14ac:dyDescent="0.2"/>
    <row r="26239" s="31" customFormat="1" x14ac:dyDescent="0.2"/>
    <row r="26240" s="31" customFormat="1" x14ac:dyDescent="0.2"/>
    <row r="26241" s="31" customFormat="1" x14ac:dyDescent="0.2"/>
    <row r="26242" s="31" customFormat="1" x14ac:dyDescent="0.2"/>
    <row r="26243" s="31" customFormat="1" x14ac:dyDescent="0.2"/>
    <row r="26244" s="31" customFormat="1" x14ac:dyDescent="0.2"/>
    <row r="26245" s="31" customFormat="1" x14ac:dyDescent="0.2"/>
    <row r="26246" s="31" customFormat="1" x14ac:dyDescent="0.2"/>
    <row r="26247" s="31" customFormat="1" x14ac:dyDescent="0.2"/>
    <row r="26248" s="31" customFormat="1" x14ac:dyDescent="0.2"/>
    <row r="26249" s="31" customFormat="1" x14ac:dyDescent="0.2"/>
    <row r="26250" s="31" customFormat="1" x14ac:dyDescent="0.2"/>
    <row r="26251" s="31" customFormat="1" x14ac:dyDescent="0.2"/>
    <row r="26252" s="31" customFormat="1" x14ac:dyDescent="0.2"/>
    <row r="26253" s="31" customFormat="1" x14ac:dyDescent="0.2"/>
    <row r="26254" s="31" customFormat="1" x14ac:dyDescent="0.2"/>
    <row r="26255" s="31" customFormat="1" x14ac:dyDescent="0.2"/>
    <row r="26256" s="31" customFormat="1" x14ac:dyDescent="0.2"/>
    <row r="26257" s="31" customFormat="1" x14ac:dyDescent="0.2"/>
    <row r="26258" s="31" customFormat="1" x14ac:dyDescent="0.2"/>
    <row r="26259" s="31" customFormat="1" x14ac:dyDescent="0.2"/>
    <row r="26260" s="31" customFormat="1" x14ac:dyDescent="0.2"/>
    <row r="26261" s="31" customFormat="1" x14ac:dyDescent="0.2"/>
    <row r="26262" s="31" customFormat="1" x14ac:dyDescent="0.2"/>
    <row r="26263" s="31" customFormat="1" x14ac:dyDescent="0.2"/>
    <row r="26264" s="31" customFormat="1" x14ac:dyDescent="0.2"/>
    <row r="26265" s="31" customFormat="1" x14ac:dyDescent="0.2"/>
    <row r="26266" s="31" customFormat="1" x14ac:dyDescent="0.2"/>
    <row r="26267" s="31" customFormat="1" x14ac:dyDescent="0.2"/>
    <row r="26268" s="31" customFormat="1" x14ac:dyDescent="0.2"/>
    <row r="26269" s="31" customFormat="1" x14ac:dyDescent="0.2"/>
    <row r="26270" s="31" customFormat="1" x14ac:dyDescent="0.2"/>
    <row r="26271" s="31" customFormat="1" x14ac:dyDescent="0.2"/>
    <row r="26272" s="31" customFormat="1" x14ac:dyDescent="0.2"/>
    <row r="26273" s="31" customFormat="1" x14ac:dyDescent="0.2"/>
    <row r="26274" s="31" customFormat="1" x14ac:dyDescent="0.2"/>
    <row r="26275" s="31" customFormat="1" x14ac:dyDescent="0.2"/>
    <row r="26276" s="31" customFormat="1" x14ac:dyDescent="0.2"/>
    <row r="26277" s="31" customFormat="1" x14ac:dyDescent="0.2"/>
    <row r="26278" s="31" customFormat="1" x14ac:dyDescent="0.2"/>
    <row r="26279" s="31" customFormat="1" x14ac:dyDescent="0.2"/>
    <row r="26280" s="31" customFormat="1" x14ac:dyDescent="0.2"/>
    <row r="26281" s="31" customFormat="1" x14ac:dyDescent="0.2"/>
    <row r="26282" s="31" customFormat="1" x14ac:dyDescent="0.2"/>
    <row r="26283" s="31" customFormat="1" x14ac:dyDescent="0.2"/>
    <row r="26284" s="31" customFormat="1" x14ac:dyDescent="0.2"/>
    <row r="26285" s="31" customFormat="1" x14ac:dyDescent="0.2"/>
    <row r="26286" s="31" customFormat="1" x14ac:dyDescent="0.2"/>
    <row r="26287" s="31" customFormat="1" x14ac:dyDescent="0.2"/>
    <row r="26288" s="31" customFormat="1" x14ac:dyDescent="0.2"/>
    <row r="26289" s="31" customFormat="1" x14ac:dyDescent="0.2"/>
    <row r="26290" s="31" customFormat="1" x14ac:dyDescent="0.2"/>
    <row r="26291" s="31" customFormat="1" x14ac:dyDescent="0.2"/>
    <row r="26292" s="31" customFormat="1" x14ac:dyDescent="0.2"/>
    <row r="26293" s="31" customFormat="1" x14ac:dyDescent="0.2"/>
    <row r="26294" s="31" customFormat="1" x14ac:dyDescent="0.2"/>
    <row r="26295" s="31" customFormat="1" x14ac:dyDescent="0.2"/>
    <row r="26296" s="31" customFormat="1" x14ac:dyDescent="0.2"/>
    <row r="26297" s="31" customFormat="1" x14ac:dyDescent="0.2"/>
    <row r="26298" s="31" customFormat="1" x14ac:dyDescent="0.2"/>
    <row r="26299" s="31" customFormat="1" x14ac:dyDescent="0.2"/>
    <row r="26300" s="31" customFormat="1" x14ac:dyDescent="0.2"/>
    <row r="26301" s="31" customFormat="1" x14ac:dyDescent="0.2"/>
    <row r="26302" s="31" customFormat="1" x14ac:dyDescent="0.2"/>
    <row r="26303" s="31" customFormat="1" x14ac:dyDescent="0.2"/>
    <row r="26304" s="31" customFormat="1" x14ac:dyDescent="0.2"/>
    <row r="26305" s="31" customFormat="1" x14ac:dyDescent="0.2"/>
    <row r="26306" s="31" customFormat="1" x14ac:dyDescent="0.2"/>
    <row r="26307" s="31" customFormat="1" x14ac:dyDescent="0.2"/>
    <row r="26308" s="31" customFormat="1" x14ac:dyDescent="0.2"/>
    <row r="26309" s="31" customFormat="1" x14ac:dyDescent="0.2"/>
    <row r="26310" s="31" customFormat="1" x14ac:dyDescent="0.2"/>
    <row r="26311" s="31" customFormat="1" x14ac:dyDescent="0.2"/>
    <row r="26312" s="31" customFormat="1" x14ac:dyDescent="0.2"/>
    <row r="26313" s="31" customFormat="1" x14ac:dyDescent="0.2"/>
    <row r="26314" s="31" customFormat="1" x14ac:dyDescent="0.2"/>
    <row r="26315" s="31" customFormat="1" x14ac:dyDescent="0.2"/>
    <row r="26316" s="31" customFormat="1" x14ac:dyDescent="0.2"/>
    <row r="26317" s="31" customFormat="1" x14ac:dyDescent="0.2"/>
    <row r="26318" s="31" customFormat="1" x14ac:dyDescent="0.2"/>
    <row r="26319" s="31" customFormat="1" x14ac:dyDescent="0.2"/>
    <row r="26320" s="31" customFormat="1" x14ac:dyDescent="0.2"/>
    <row r="26321" s="31" customFormat="1" x14ac:dyDescent="0.2"/>
    <row r="26322" s="31" customFormat="1" x14ac:dyDescent="0.2"/>
    <row r="26323" s="31" customFormat="1" x14ac:dyDescent="0.2"/>
    <row r="26324" s="31" customFormat="1" x14ac:dyDescent="0.2"/>
    <row r="26325" s="31" customFormat="1" x14ac:dyDescent="0.2"/>
    <row r="26326" s="31" customFormat="1" x14ac:dyDescent="0.2"/>
    <row r="26327" s="31" customFormat="1" x14ac:dyDescent="0.2"/>
    <row r="26328" s="31" customFormat="1" x14ac:dyDescent="0.2"/>
    <row r="26329" s="31" customFormat="1" x14ac:dyDescent="0.2"/>
    <row r="26330" s="31" customFormat="1" x14ac:dyDescent="0.2"/>
    <row r="26331" s="31" customFormat="1" x14ac:dyDescent="0.2"/>
    <row r="26332" s="31" customFormat="1" x14ac:dyDescent="0.2"/>
    <row r="26333" s="31" customFormat="1" x14ac:dyDescent="0.2"/>
    <row r="26334" s="31" customFormat="1" x14ac:dyDescent="0.2"/>
    <row r="26335" s="31" customFormat="1" x14ac:dyDescent="0.2"/>
    <row r="26336" s="31" customFormat="1" x14ac:dyDescent="0.2"/>
    <row r="26337" s="31" customFormat="1" x14ac:dyDescent="0.2"/>
    <row r="26338" s="31" customFormat="1" x14ac:dyDescent="0.2"/>
    <row r="26339" s="31" customFormat="1" x14ac:dyDescent="0.2"/>
    <row r="26340" s="31" customFormat="1" x14ac:dyDescent="0.2"/>
    <row r="26341" s="31" customFormat="1" x14ac:dyDescent="0.2"/>
    <row r="26342" s="31" customFormat="1" x14ac:dyDescent="0.2"/>
    <row r="26343" s="31" customFormat="1" x14ac:dyDescent="0.2"/>
    <row r="26344" s="31" customFormat="1" x14ac:dyDescent="0.2"/>
    <row r="26345" s="31" customFormat="1" x14ac:dyDescent="0.2"/>
    <row r="26346" s="31" customFormat="1" x14ac:dyDescent="0.2"/>
    <row r="26347" s="31" customFormat="1" x14ac:dyDescent="0.2"/>
    <row r="26348" s="31" customFormat="1" x14ac:dyDescent="0.2"/>
    <row r="26349" s="31" customFormat="1" x14ac:dyDescent="0.2"/>
    <row r="26350" s="31" customFormat="1" x14ac:dyDescent="0.2"/>
    <row r="26351" s="31" customFormat="1" x14ac:dyDescent="0.2"/>
    <row r="26352" s="31" customFormat="1" x14ac:dyDescent="0.2"/>
    <row r="26353" s="31" customFormat="1" x14ac:dyDescent="0.2"/>
    <row r="26354" s="31" customFormat="1" x14ac:dyDescent="0.2"/>
    <row r="26355" s="31" customFormat="1" x14ac:dyDescent="0.2"/>
    <row r="26356" s="31" customFormat="1" x14ac:dyDescent="0.2"/>
    <row r="26357" s="31" customFormat="1" x14ac:dyDescent="0.2"/>
    <row r="26358" s="31" customFormat="1" x14ac:dyDescent="0.2"/>
    <row r="26359" s="31" customFormat="1" x14ac:dyDescent="0.2"/>
    <row r="26360" s="31" customFormat="1" x14ac:dyDescent="0.2"/>
    <row r="26361" s="31" customFormat="1" x14ac:dyDescent="0.2"/>
    <row r="26362" s="31" customFormat="1" x14ac:dyDescent="0.2"/>
    <row r="26363" s="31" customFormat="1" x14ac:dyDescent="0.2"/>
    <row r="26364" s="31" customFormat="1" x14ac:dyDescent="0.2"/>
    <row r="26365" s="31" customFormat="1" x14ac:dyDescent="0.2"/>
    <row r="26366" s="31" customFormat="1" x14ac:dyDescent="0.2"/>
    <row r="26367" s="31" customFormat="1" x14ac:dyDescent="0.2"/>
    <row r="26368" s="31" customFormat="1" x14ac:dyDescent="0.2"/>
    <row r="26369" s="31" customFormat="1" x14ac:dyDescent="0.2"/>
    <row r="26370" s="31" customFormat="1" x14ac:dyDescent="0.2"/>
    <row r="26371" s="31" customFormat="1" x14ac:dyDescent="0.2"/>
    <row r="26372" s="31" customFormat="1" x14ac:dyDescent="0.2"/>
    <row r="26373" s="31" customFormat="1" x14ac:dyDescent="0.2"/>
    <row r="26374" s="31" customFormat="1" x14ac:dyDescent="0.2"/>
    <row r="26375" s="31" customFormat="1" x14ac:dyDescent="0.2"/>
    <row r="26376" s="31" customFormat="1" x14ac:dyDescent="0.2"/>
    <row r="26377" s="31" customFormat="1" x14ac:dyDescent="0.2"/>
    <row r="26378" s="31" customFormat="1" x14ac:dyDescent="0.2"/>
    <row r="26379" s="31" customFormat="1" x14ac:dyDescent="0.2"/>
    <row r="26380" s="31" customFormat="1" x14ac:dyDescent="0.2"/>
    <row r="26381" s="31" customFormat="1" x14ac:dyDescent="0.2"/>
    <row r="26382" s="31" customFormat="1" x14ac:dyDescent="0.2"/>
    <row r="26383" s="31" customFormat="1" x14ac:dyDescent="0.2"/>
    <row r="26384" s="31" customFormat="1" x14ac:dyDescent="0.2"/>
    <row r="26385" s="31" customFormat="1" x14ac:dyDescent="0.2"/>
    <row r="26386" s="31" customFormat="1" x14ac:dyDescent="0.2"/>
    <row r="26387" s="31" customFormat="1" x14ac:dyDescent="0.2"/>
    <row r="26388" s="31" customFormat="1" x14ac:dyDescent="0.2"/>
    <row r="26389" s="31" customFormat="1" x14ac:dyDescent="0.2"/>
    <row r="26390" s="31" customFormat="1" x14ac:dyDescent="0.2"/>
    <row r="26391" s="31" customFormat="1" x14ac:dyDescent="0.2"/>
    <row r="26392" s="31" customFormat="1" x14ac:dyDescent="0.2"/>
    <row r="26393" s="31" customFormat="1" x14ac:dyDescent="0.2"/>
    <row r="26394" s="31" customFormat="1" x14ac:dyDescent="0.2"/>
    <row r="26395" s="31" customFormat="1" x14ac:dyDescent="0.2"/>
    <row r="26396" s="31" customFormat="1" x14ac:dyDescent="0.2"/>
    <row r="26397" s="31" customFormat="1" x14ac:dyDescent="0.2"/>
    <row r="26398" s="31" customFormat="1" x14ac:dyDescent="0.2"/>
    <row r="26399" s="31" customFormat="1" x14ac:dyDescent="0.2"/>
    <row r="26400" s="31" customFormat="1" x14ac:dyDescent="0.2"/>
    <row r="26401" s="31" customFormat="1" x14ac:dyDescent="0.2"/>
    <row r="26402" s="31" customFormat="1" x14ac:dyDescent="0.2"/>
    <row r="26403" s="31" customFormat="1" x14ac:dyDescent="0.2"/>
    <row r="26404" s="31" customFormat="1" x14ac:dyDescent="0.2"/>
    <row r="26405" s="31" customFormat="1" x14ac:dyDescent="0.2"/>
    <row r="26406" s="31" customFormat="1" x14ac:dyDescent="0.2"/>
    <row r="26407" s="31" customFormat="1" x14ac:dyDescent="0.2"/>
    <row r="26408" s="31" customFormat="1" x14ac:dyDescent="0.2"/>
    <row r="26409" s="31" customFormat="1" x14ac:dyDescent="0.2"/>
    <row r="26410" s="31" customFormat="1" x14ac:dyDescent="0.2"/>
    <row r="26411" s="31" customFormat="1" x14ac:dyDescent="0.2"/>
    <row r="26412" s="31" customFormat="1" x14ac:dyDescent="0.2"/>
    <row r="26413" s="31" customFormat="1" x14ac:dyDescent="0.2"/>
    <row r="26414" s="31" customFormat="1" x14ac:dyDescent="0.2"/>
    <row r="26415" s="31" customFormat="1" x14ac:dyDescent="0.2"/>
    <row r="26416" s="31" customFormat="1" x14ac:dyDescent="0.2"/>
    <row r="26417" s="31" customFormat="1" x14ac:dyDescent="0.2"/>
    <row r="26418" s="31" customFormat="1" x14ac:dyDescent="0.2"/>
    <row r="26419" s="31" customFormat="1" x14ac:dyDescent="0.2"/>
    <row r="26420" s="31" customFormat="1" x14ac:dyDescent="0.2"/>
    <row r="26421" s="31" customFormat="1" x14ac:dyDescent="0.2"/>
    <row r="26422" s="31" customFormat="1" x14ac:dyDescent="0.2"/>
    <row r="26423" s="31" customFormat="1" x14ac:dyDescent="0.2"/>
    <row r="26424" s="31" customFormat="1" x14ac:dyDescent="0.2"/>
    <row r="26425" s="31" customFormat="1" x14ac:dyDescent="0.2"/>
    <row r="26426" s="31" customFormat="1" x14ac:dyDescent="0.2"/>
    <row r="26427" s="31" customFormat="1" x14ac:dyDescent="0.2"/>
    <row r="26428" s="31" customFormat="1" x14ac:dyDescent="0.2"/>
    <row r="26429" s="31" customFormat="1" x14ac:dyDescent="0.2"/>
    <row r="26430" s="31" customFormat="1" x14ac:dyDescent="0.2"/>
    <row r="26431" s="31" customFormat="1" x14ac:dyDescent="0.2"/>
    <row r="26432" s="31" customFormat="1" x14ac:dyDescent="0.2"/>
    <row r="26433" s="31" customFormat="1" x14ac:dyDescent="0.2"/>
    <row r="26434" s="31" customFormat="1" x14ac:dyDescent="0.2"/>
    <row r="26435" s="31" customFormat="1" x14ac:dyDescent="0.2"/>
    <row r="26436" s="31" customFormat="1" x14ac:dyDescent="0.2"/>
    <row r="26437" s="31" customFormat="1" x14ac:dyDescent="0.2"/>
    <row r="26438" s="31" customFormat="1" x14ac:dyDescent="0.2"/>
    <row r="26439" s="31" customFormat="1" x14ac:dyDescent="0.2"/>
    <row r="26440" s="31" customFormat="1" x14ac:dyDescent="0.2"/>
    <row r="26441" s="31" customFormat="1" x14ac:dyDescent="0.2"/>
    <row r="26442" s="31" customFormat="1" x14ac:dyDescent="0.2"/>
    <row r="26443" s="31" customFormat="1" x14ac:dyDescent="0.2"/>
    <row r="26444" s="31" customFormat="1" x14ac:dyDescent="0.2"/>
    <row r="26445" s="31" customFormat="1" x14ac:dyDescent="0.2"/>
    <row r="26446" s="31" customFormat="1" x14ac:dyDescent="0.2"/>
    <row r="26447" s="31" customFormat="1" x14ac:dyDescent="0.2"/>
    <row r="26448" s="31" customFormat="1" x14ac:dyDescent="0.2"/>
    <row r="26449" s="31" customFormat="1" x14ac:dyDescent="0.2"/>
    <row r="26450" s="31" customFormat="1" x14ac:dyDescent="0.2"/>
    <row r="26451" s="31" customFormat="1" x14ac:dyDescent="0.2"/>
    <row r="26452" s="31" customFormat="1" x14ac:dyDescent="0.2"/>
    <row r="26453" s="31" customFormat="1" x14ac:dyDescent="0.2"/>
    <row r="26454" s="31" customFormat="1" x14ac:dyDescent="0.2"/>
    <row r="26455" s="31" customFormat="1" x14ac:dyDescent="0.2"/>
    <row r="26456" s="31" customFormat="1" x14ac:dyDescent="0.2"/>
    <row r="26457" s="31" customFormat="1" x14ac:dyDescent="0.2"/>
    <row r="26458" s="31" customFormat="1" x14ac:dyDescent="0.2"/>
    <row r="26459" s="31" customFormat="1" x14ac:dyDescent="0.2"/>
    <row r="26460" s="31" customFormat="1" x14ac:dyDescent="0.2"/>
    <row r="26461" s="31" customFormat="1" x14ac:dyDescent="0.2"/>
    <row r="26462" s="31" customFormat="1" x14ac:dyDescent="0.2"/>
    <row r="26463" s="31" customFormat="1" x14ac:dyDescent="0.2"/>
    <row r="26464" s="31" customFormat="1" x14ac:dyDescent="0.2"/>
    <row r="26465" s="31" customFormat="1" x14ac:dyDescent="0.2"/>
    <row r="26466" s="31" customFormat="1" x14ac:dyDescent="0.2"/>
    <row r="26467" s="31" customFormat="1" x14ac:dyDescent="0.2"/>
    <row r="26468" s="31" customFormat="1" x14ac:dyDescent="0.2"/>
    <row r="26469" s="31" customFormat="1" x14ac:dyDescent="0.2"/>
    <row r="26470" s="31" customFormat="1" x14ac:dyDescent="0.2"/>
    <row r="26471" s="31" customFormat="1" x14ac:dyDescent="0.2"/>
    <row r="26472" s="31" customFormat="1" x14ac:dyDescent="0.2"/>
    <row r="26473" s="31" customFormat="1" x14ac:dyDescent="0.2"/>
    <row r="26474" s="31" customFormat="1" x14ac:dyDescent="0.2"/>
    <row r="26475" s="31" customFormat="1" x14ac:dyDescent="0.2"/>
    <row r="26476" s="31" customFormat="1" x14ac:dyDescent="0.2"/>
    <row r="26477" s="31" customFormat="1" x14ac:dyDescent="0.2"/>
    <row r="26478" s="31" customFormat="1" x14ac:dyDescent="0.2"/>
    <row r="26479" s="31" customFormat="1" x14ac:dyDescent="0.2"/>
    <row r="26480" s="31" customFormat="1" x14ac:dyDescent="0.2"/>
    <row r="26481" s="31" customFormat="1" x14ac:dyDescent="0.2"/>
    <row r="26482" s="31" customFormat="1" x14ac:dyDescent="0.2"/>
    <row r="26483" s="31" customFormat="1" x14ac:dyDescent="0.2"/>
    <row r="26484" s="31" customFormat="1" x14ac:dyDescent="0.2"/>
    <row r="26485" s="31" customFormat="1" x14ac:dyDescent="0.2"/>
    <row r="26486" s="31" customFormat="1" x14ac:dyDescent="0.2"/>
    <row r="26487" s="31" customFormat="1" x14ac:dyDescent="0.2"/>
    <row r="26488" s="31" customFormat="1" x14ac:dyDescent="0.2"/>
    <row r="26489" s="31" customFormat="1" x14ac:dyDescent="0.2"/>
    <row r="26490" s="31" customFormat="1" x14ac:dyDescent="0.2"/>
    <row r="26491" s="31" customFormat="1" x14ac:dyDescent="0.2"/>
    <row r="26492" s="31" customFormat="1" x14ac:dyDescent="0.2"/>
    <row r="26493" s="31" customFormat="1" x14ac:dyDescent="0.2"/>
    <row r="26494" s="31" customFormat="1" x14ac:dyDescent="0.2"/>
    <row r="26495" s="31" customFormat="1" x14ac:dyDescent="0.2"/>
    <row r="26496" s="31" customFormat="1" x14ac:dyDescent="0.2"/>
    <row r="26497" s="31" customFormat="1" x14ac:dyDescent="0.2"/>
    <row r="26498" s="31" customFormat="1" x14ac:dyDescent="0.2"/>
    <row r="26499" s="31" customFormat="1" x14ac:dyDescent="0.2"/>
    <row r="26500" s="31" customFormat="1" x14ac:dyDescent="0.2"/>
    <row r="26501" s="31" customFormat="1" x14ac:dyDescent="0.2"/>
    <row r="26502" s="31" customFormat="1" x14ac:dyDescent="0.2"/>
    <row r="26503" s="31" customFormat="1" x14ac:dyDescent="0.2"/>
    <row r="26504" s="31" customFormat="1" x14ac:dyDescent="0.2"/>
    <row r="26505" s="31" customFormat="1" x14ac:dyDescent="0.2"/>
    <row r="26506" s="31" customFormat="1" x14ac:dyDescent="0.2"/>
    <row r="26507" s="31" customFormat="1" x14ac:dyDescent="0.2"/>
    <row r="26508" s="31" customFormat="1" x14ac:dyDescent="0.2"/>
    <row r="26509" s="31" customFormat="1" x14ac:dyDescent="0.2"/>
    <row r="26510" s="31" customFormat="1" x14ac:dyDescent="0.2"/>
    <row r="26511" s="31" customFormat="1" x14ac:dyDescent="0.2"/>
    <row r="26512" s="31" customFormat="1" x14ac:dyDescent="0.2"/>
    <row r="26513" s="31" customFormat="1" x14ac:dyDescent="0.2"/>
    <row r="26514" s="31" customFormat="1" x14ac:dyDescent="0.2"/>
    <row r="26515" s="31" customFormat="1" x14ac:dyDescent="0.2"/>
    <row r="26516" s="31" customFormat="1" x14ac:dyDescent="0.2"/>
    <row r="26517" s="31" customFormat="1" x14ac:dyDescent="0.2"/>
    <row r="26518" s="31" customFormat="1" x14ac:dyDescent="0.2"/>
    <row r="26519" s="31" customFormat="1" x14ac:dyDescent="0.2"/>
    <row r="26520" s="31" customFormat="1" x14ac:dyDescent="0.2"/>
    <row r="26521" s="31" customFormat="1" x14ac:dyDescent="0.2"/>
    <row r="26522" s="31" customFormat="1" x14ac:dyDescent="0.2"/>
    <row r="26523" s="31" customFormat="1" x14ac:dyDescent="0.2"/>
    <row r="26524" s="31" customFormat="1" x14ac:dyDescent="0.2"/>
    <row r="26525" s="31" customFormat="1" x14ac:dyDescent="0.2"/>
    <row r="26526" s="31" customFormat="1" x14ac:dyDescent="0.2"/>
    <row r="26527" s="31" customFormat="1" x14ac:dyDescent="0.2"/>
    <row r="26528" s="31" customFormat="1" x14ac:dyDescent="0.2"/>
    <row r="26529" s="31" customFormat="1" x14ac:dyDescent="0.2"/>
    <row r="26530" s="31" customFormat="1" x14ac:dyDescent="0.2"/>
    <row r="26531" s="31" customFormat="1" x14ac:dyDescent="0.2"/>
    <row r="26532" s="31" customFormat="1" x14ac:dyDescent="0.2"/>
    <row r="26533" s="31" customFormat="1" x14ac:dyDescent="0.2"/>
    <row r="26534" s="31" customFormat="1" x14ac:dyDescent="0.2"/>
    <row r="26535" s="31" customFormat="1" x14ac:dyDescent="0.2"/>
    <row r="26536" s="31" customFormat="1" x14ac:dyDescent="0.2"/>
    <row r="26537" s="31" customFormat="1" x14ac:dyDescent="0.2"/>
    <row r="26538" s="31" customFormat="1" x14ac:dyDescent="0.2"/>
    <row r="26539" s="31" customFormat="1" x14ac:dyDescent="0.2"/>
    <row r="26540" s="31" customFormat="1" x14ac:dyDescent="0.2"/>
    <row r="26541" s="31" customFormat="1" x14ac:dyDescent="0.2"/>
    <row r="26542" s="31" customFormat="1" x14ac:dyDescent="0.2"/>
    <row r="26543" s="31" customFormat="1" x14ac:dyDescent="0.2"/>
    <row r="26544" s="31" customFormat="1" x14ac:dyDescent="0.2"/>
    <row r="26545" s="31" customFormat="1" x14ac:dyDescent="0.2"/>
    <row r="26546" s="31" customFormat="1" x14ac:dyDescent="0.2"/>
    <row r="26547" s="31" customFormat="1" x14ac:dyDescent="0.2"/>
    <row r="26548" s="31" customFormat="1" x14ac:dyDescent="0.2"/>
    <row r="26549" s="31" customFormat="1" x14ac:dyDescent="0.2"/>
    <row r="26550" s="31" customFormat="1" x14ac:dyDescent="0.2"/>
    <row r="26551" s="31" customFormat="1" x14ac:dyDescent="0.2"/>
    <row r="26552" s="31" customFormat="1" x14ac:dyDescent="0.2"/>
    <row r="26553" s="31" customFormat="1" x14ac:dyDescent="0.2"/>
    <row r="26554" s="31" customFormat="1" x14ac:dyDescent="0.2"/>
    <row r="26555" s="31" customFormat="1" x14ac:dyDescent="0.2"/>
    <row r="26556" s="31" customFormat="1" x14ac:dyDescent="0.2"/>
    <row r="26557" s="31" customFormat="1" x14ac:dyDescent="0.2"/>
    <row r="26558" s="31" customFormat="1" x14ac:dyDescent="0.2"/>
    <row r="26559" s="31" customFormat="1" x14ac:dyDescent="0.2"/>
    <row r="26560" s="31" customFormat="1" x14ac:dyDescent="0.2"/>
    <row r="26561" s="31" customFormat="1" x14ac:dyDescent="0.2"/>
    <row r="26562" s="31" customFormat="1" x14ac:dyDescent="0.2"/>
    <row r="26563" s="31" customFormat="1" x14ac:dyDescent="0.2"/>
    <row r="26564" s="31" customFormat="1" x14ac:dyDescent="0.2"/>
    <row r="26565" s="31" customFormat="1" x14ac:dyDescent="0.2"/>
    <row r="26566" s="31" customFormat="1" x14ac:dyDescent="0.2"/>
    <row r="26567" s="31" customFormat="1" x14ac:dyDescent="0.2"/>
    <row r="26568" s="31" customFormat="1" x14ac:dyDescent="0.2"/>
    <row r="26569" s="31" customFormat="1" x14ac:dyDescent="0.2"/>
    <row r="26570" s="31" customFormat="1" x14ac:dyDescent="0.2"/>
    <row r="26571" s="31" customFormat="1" x14ac:dyDescent="0.2"/>
    <row r="26572" s="31" customFormat="1" x14ac:dyDescent="0.2"/>
    <row r="26573" s="31" customFormat="1" x14ac:dyDescent="0.2"/>
    <row r="26574" s="31" customFormat="1" x14ac:dyDescent="0.2"/>
    <row r="26575" s="31" customFormat="1" x14ac:dyDescent="0.2"/>
    <row r="26576" s="31" customFormat="1" x14ac:dyDescent="0.2"/>
    <row r="26577" s="31" customFormat="1" x14ac:dyDescent="0.2"/>
    <row r="26578" s="31" customFormat="1" x14ac:dyDescent="0.2"/>
    <row r="26579" s="31" customFormat="1" x14ac:dyDescent="0.2"/>
    <row r="26580" s="31" customFormat="1" x14ac:dyDescent="0.2"/>
    <row r="26581" s="31" customFormat="1" x14ac:dyDescent="0.2"/>
    <row r="26582" s="31" customFormat="1" x14ac:dyDescent="0.2"/>
    <row r="26583" s="31" customFormat="1" x14ac:dyDescent="0.2"/>
    <row r="26584" s="31" customFormat="1" x14ac:dyDescent="0.2"/>
    <row r="26585" s="31" customFormat="1" x14ac:dyDescent="0.2"/>
    <row r="26586" s="31" customFormat="1" x14ac:dyDescent="0.2"/>
    <row r="26587" s="31" customFormat="1" x14ac:dyDescent="0.2"/>
    <row r="26588" s="31" customFormat="1" x14ac:dyDescent="0.2"/>
    <row r="26589" s="31" customFormat="1" x14ac:dyDescent="0.2"/>
    <row r="26590" s="31" customFormat="1" x14ac:dyDescent="0.2"/>
    <row r="26591" s="31" customFormat="1" x14ac:dyDescent="0.2"/>
    <row r="26592" s="31" customFormat="1" x14ac:dyDescent="0.2"/>
    <row r="26593" s="31" customFormat="1" x14ac:dyDescent="0.2"/>
    <row r="26594" s="31" customFormat="1" x14ac:dyDescent="0.2"/>
    <row r="26595" s="31" customFormat="1" x14ac:dyDescent="0.2"/>
    <row r="26596" s="31" customFormat="1" x14ac:dyDescent="0.2"/>
    <row r="26597" s="31" customFormat="1" x14ac:dyDescent="0.2"/>
    <row r="26598" s="31" customFormat="1" x14ac:dyDescent="0.2"/>
    <row r="26599" s="31" customFormat="1" x14ac:dyDescent="0.2"/>
    <row r="26600" s="31" customFormat="1" x14ac:dyDescent="0.2"/>
    <row r="26601" s="31" customFormat="1" x14ac:dyDescent="0.2"/>
    <row r="26602" s="31" customFormat="1" x14ac:dyDescent="0.2"/>
    <row r="26603" s="31" customFormat="1" x14ac:dyDescent="0.2"/>
    <row r="26604" s="31" customFormat="1" x14ac:dyDescent="0.2"/>
    <row r="26605" s="31" customFormat="1" x14ac:dyDescent="0.2"/>
    <row r="26606" s="31" customFormat="1" x14ac:dyDescent="0.2"/>
    <row r="26607" s="31" customFormat="1" x14ac:dyDescent="0.2"/>
    <row r="26608" s="31" customFormat="1" x14ac:dyDescent="0.2"/>
    <row r="26609" s="31" customFormat="1" x14ac:dyDescent="0.2"/>
    <row r="26610" s="31" customFormat="1" x14ac:dyDescent="0.2"/>
    <row r="26611" s="31" customFormat="1" x14ac:dyDescent="0.2"/>
    <row r="26612" s="31" customFormat="1" x14ac:dyDescent="0.2"/>
    <row r="26613" s="31" customFormat="1" x14ac:dyDescent="0.2"/>
    <row r="26614" s="31" customFormat="1" x14ac:dyDescent="0.2"/>
    <row r="26615" s="31" customFormat="1" x14ac:dyDescent="0.2"/>
    <row r="26616" s="31" customFormat="1" x14ac:dyDescent="0.2"/>
    <row r="26617" s="31" customFormat="1" x14ac:dyDescent="0.2"/>
    <row r="26618" s="31" customFormat="1" x14ac:dyDescent="0.2"/>
    <row r="26619" s="31" customFormat="1" x14ac:dyDescent="0.2"/>
    <row r="26620" s="31" customFormat="1" x14ac:dyDescent="0.2"/>
    <row r="26621" s="31" customFormat="1" x14ac:dyDescent="0.2"/>
    <row r="26622" s="31" customFormat="1" x14ac:dyDescent="0.2"/>
    <row r="26623" s="31" customFormat="1" x14ac:dyDescent="0.2"/>
    <row r="26624" s="31" customFormat="1" x14ac:dyDescent="0.2"/>
    <row r="26625" s="31" customFormat="1" x14ac:dyDescent="0.2"/>
    <row r="26626" s="31" customFormat="1" x14ac:dyDescent="0.2"/>
    <row r="26627" s="31" customFormat="1" x14ac:dyDescent="0.2"/>
    <row r="26628" s="31" customFormat="1" x14ac:dyDescent="0.2"/>
    <row r="26629" s="31" customFormat="1" x14ac:dyDescent="0.2"/>
    <row r="26630" s="31" customFormat="1" x14ac:dyDescent="0.2"/>
    <row r="26631" s="31" customFormat="1" x14ac:dyDescent="0.2"/>
    <row r="26632" s="31" customFormat="1" x14ac:dyDescent="0.2"/>
    <row r="26633" s="31" customFormat="1" x14ac:dyDescent="0.2"/>
    <row r="26634" s="31" customFormat="1" x14ac:dyDescent="0.2"/>
    <row r="26635" s="31" customFormat="1" x14ac:dyDescent="0.2"/>
    <row r="26636" s="31" customFormat="1" x14ac:dyDescent="0.2"/>
    <row r="26637" s="31" customFormat="1" x14ac:dyDescent="0.2"/>
    <row r="26638" s="31" customFormat="1" x14ac:dyDescent="0.2"/>
    <row r="26639" s="31" customFormat="1" x14ac:dyDescent="0.2"/>
    <row r="26640" s="31" customFormat="1" x14ac:dyDescent="0.2"/>
    <row r="26641" s="31" customFormat="1" x14ac:dyDescent="0.2"/>
    <row r="26642" s="31" customFormat="1" x14ac:dyDescent="0.2"/>
    <row r="26643" s="31" customFormat="1" x14ac:dyDescent="0.2"/>
    <row r="26644" s="31" customFormat="1" x14ac:dyDescent="0.2"/>
    <row r="26645" s="31" customFormat="1" x14ac:dyDescent="0.2"/>
    <row r="26646" s="31" customFormat="1" x14ac:dyDescent="0.2"/>
    <row r="26647" s="31" customFormat="1" x14ac:dyDescent="0.2"/>
    <row r="26648" s="31" customFormat="1" x14ac:dyDescent="0.2"/>
    <row r="26649" s="31" customFormat="1" x14ac:dyDescent="0.2"/>
    <row r="26650" s="31" customFormat="1" x14ac:dyDescent="0.2"/>
    <row r="26651" s="31" customFormat="1" x14ac:dyDescent="0.2"/>
    <row r="26652" s="31" customFormat="1" x14ac:dyDescent="0.2"/>
    <row r="26653" s="31" customFormat="1" x14ac:dyDescent="0.2"/>
    <row r="26654" s="31" customFormat="1" x14ac:dyDescent="0.2"/>
    <row r="26655" s="31" customFormat="1" x14ac:dyDescent="0.2"/>
    <row r="26656" s="31" customFormat="1" x14ac:dyDescent="0.2"/>
    <row r="26657" s="31" customFormat="1" x14ac:dyDescent="0.2"/>
    <row r="26658" s="31" customFormat="1" x14ac:dyDescent="0.2"/>
    <row r="26659" s="31" customFormat="1" x14ac:dyDescent="0.2"/>
    <row r="26660" s="31" customFormat="1" x14ac:dyDescent="0.2"/>
    <row r="26661" s="31" customFormat="1" x14ac:dyDescent="0.2"/>
    <row r="26662" s="31" customFormat="1" x14ac:dyDescent="0.2"/>
    <row r="26663" s="31" customFormat="1" x14ac:dyDescent="0.2"/>
    <row r="26664" s="31" customFormat="1" x14ac:dyDescent="0.2"/>
    <row r="26665" s="31" customFormat="1" x14ac:dyDescent="0.2"/>
    <row r="26666" s="31" customFormat="1" x14ac:dyDescent="0.2"/>
    <row r="26667" s="31" customFormat="1" x14ac:dyDescent="0.2"/>
    <row r="26668" s="31" customFormat="1" x14ac:dyDescent="0.2"/>
    <row r="26669" s="31" customFormat="1" x14ac:dyDescent="0.2"/>
    <row r="26670" s="31" customFormat="1" x14ac:dyDescent="0.2"/>
    <row r="26671" s="31" customFormat="1" x14ac:dyDescent="0.2"/>
    <row r="26672" s="31" customFormat="1" x14ac:dyDescent="0.2"/>
    <row r="26673" s="31" customFormat="1" x14ac:dyDescent="0.2"/>
    <row r="26674" s="31" customFormat="1" x14ac:dyDescent="0.2"/>
    <row r="26675" s="31" customFormat="1" x14ac:dyDescent="0.2"/>
    <row r="26676" s="31" customFormat="1" x14ac:dyDescent="0.2"/>
    <row r="26677" s="31" customFormat="1" x14ac:dyDescent="0.2"/>
    <row r="26678" s="31" customFormat="1" x14ac:dyDescent="0.2"/>
    <row r="26679" s="31" customFormat="1" x14ac:dyDescent="0.2"/>
    <row r="26680" s="31" customFormat="1" x14ac:dyDescent="0.2"/>
    <row r="26681" s="31" customFormat="1" x14ac:dyDescent="0.2"/>
    <row r="26682" s="31" customFormat="1" x14ac:dyDescent="0.2"/>
    <row r="26683" s="31" customFormat="1" x14ac:dyDescent="0.2"/>
    <row r="26684" s="31" customFormat="1" x14ac:dyDescent="0.2"/>
    <row r="26685" s="31" customFormat="1" x14ac:dyDescent="0.2"/>
    <row r="26686" s="31" customFormat="1" x14ac:dyDescent="0.2"/>
    <row r="26687" s="31" customFormat="1" x14ac:dyDescent="0.2"/>
    <row r="26688" s="31" customFormat="1" x14ac:dyDescent="0.2"/>
    <row r="26689" s="31" customFormat="1" x14ac:dyDescent="0.2"/>
    <row r="26690" s="31" customFormat="1" x14ac:dyDescent="0.2"/>
    <row r="26691" s="31" customFormat="1" x14ac:dyDescent="0.2"/>
    <row r="26692" s="31" customFormat="1" x14ac:dyDescent="0.2"/>
    <row r="26693" s="31" customFormat="1" x14ac:dyDescent="0.2"/>
    <row r="26694" s="31" customFormat="1" x14ac:dyDescent="0.2"/>
    <row r="26695" s="31" customFormat="1" x14ac:dyDescent="0.2"/>
    <row r="26696" s="31" customFormat="1" x14ac:dyDescent="0.2"/>
    <row r="26697" s="31" customFormat="1" x14ac:dyDescent="0.2"/>
    <row r="26698" s="31" customFormat="1" x14ac:dyDescent="0.2"/>
    <row r="26699" s="31" customFormat="1" x14ac:dyDescent="0.2"/>
    <row r="26700" s="31" customFormat="1" x14ac:dyDescent="0.2"/>
    <row r="26701" s="31" customFormat="1" x14ac:dyDescent="0.2"/>
    <row r="26702" s="31" customFormat="1" x14ac:dyDescent="0.2"/>
    <row r="26703" s="31" customFormat="1" x14ac:dyDescent="0.2"/>
    <row r="26704" s="31" customFormat="1" x14ac:dyDescent="0.2"/>
    <row r="26705" s="31" customFormat="1" x14ac:dyDescent="0.2"/>
    <row r="26706" s="31" customFormat="1" x14ac:dyDescent="0.2"/>
    <row r="26707" s="31" customFormat="1" x14ac:dyDescent="0.2"/>
    <row r="26708" s="31" customFormat="1" x14ac:dyDescent="0.2"/>
    <row r="26709" s="31" customFormat="1" x14ac:dyDescent="0.2"/>
    <row r="26710" s="31" customFormat="1" x14ac:dyDescent="0.2"/>
    <row r="26711" s="31" customFormat="1" x14ac:dyDescent="0.2"/>
    <row r="26712" s="31" customFormat="1" x14ac:dyDescent="0.2"/>
    <row r="26713" s="31" customFormat="1" x14ac:dyDescent="0.2"/>
    <row r="26714" s="31" customFormat="1" x14ac:dyDescent="0.2"/>
    <row r="26715" s="31" customFormat="1" x14ac:dyDescent="0.2"/>
    <row r="26716" s="31" customFormat="1" x14ac:dyDescent="0.2"/>
    <row r="26717" s="31" customFormat="1" x14ac:dyDescent="0.2"/>
    <row r="26718" s="31" customFormat="1" x14ac:dyDescent="0.2"/>
    <row r="26719" s="31" customFormat="1" x14ac:dyDescent="0.2"/>
    <row r="26720" s="31" customFormat="1" x14ac:dyDescent="0.2"/>
    <row r="26721" s="31" customFormat="1" x14ac:dyDescent="0.2"/>
    <row r="26722" s="31" customFormat="1" x14ac:dyDescent="0.2"/>
    <row r="26723" s="31" customFormat="1" x14ac:dyDescent="0.2"/>
    <row r="26724" s="31" customFormat="1" x14ac:dyDescent="0.2"/>
    <row r="26725" s="31" customFormat="1" x14ac:dyDescent="0.2"/>
    <row r="26726" s="31" customFormat="1" x14ac:dyDescent="0.2"/>
    <row r="26727" s="31" customFormat="1" x14ac:dyDescent="0.2"/>
    <row r="26728" s="31" customFormat="1" x14ac:dyDescent="0.2"/>
    <row r="26729" s="31" customFormat="1" x14ac:dyDescent="0.2"/>
    <row r="26730" s="31" customFormat="1" x14ac:dyDescent="0.2"/>
    <row r="26731" s="31" customFormat="1" x14ac:dyDescent="0.2"/>
    <row r="26732" s="31" customFormat="1" x14ac:dyDescent="0.2"/>
    <row r="26733" s="31" customFormat="1" x14ac:dyDescent="0.2"/>
    <row r="26734" s="31" customFormat="1" x14ac:dyDescent="0.2"/>
    <row r="26735" s="31" customFormat="1" x14ac:dyDescent="0.2"/>
    <row r="26736" s="31" customFormat="1" x14ac:dyDescent="0.2"/>
    <row r="26737" s="31" customFormat="1" x14ac:dyDescent="0.2"/>
    <row r="26738" s="31" customFormat="1" x14ac:dyDescent="0.2"/>
    <row r="26739" s="31" customFormat="1" x14ac:dyDescent="0.2"/>
    <row r="26740" s="31" customFormat="1" x14ac:dyDescent="0.2"/>
    <row r="26741" s="31" customFormat="1" x14ac:dyDescent="0.2"/>
    <row r="26742" s="31" customFormat="1" x14ac:dyDescent="0.2"/>
    <row r="26743" s="31" customFormat="1" x14ac:dyDescent="0.2"/>
    <row r="26744" s="31" customFormat="1" x14ac:dyDescent="0.2"/>
    <row r="26745" s="31" customFormat="1" x14ac:dyDescent="0.2"/>
    <row r="26746" s="31" customFormat="1" x14ac:dyDescent="0.2"/>
    <row r="26747" s="31" customFormat="1" x14ac:dyDescent="0.2"/>
    <row r="26748" s="31" customFormat="1" x14ac:dyDescent="0.2"/>
    <row r="26749" s="31" customFormat="1" x14ac:dyDescent="0.2"/>
    <row r="26750" s="31" customFormat="1" x14ac:dyDescent="0.2"/>
    <row r="26751" s="31" customFormat="1" x14ac:dyDescent="0.2"/>
    <row r="26752" s="31" customFormat="1" x14ac:dyDescent="0.2"/>
    <row r="26753" s="31" customFormat="1" x14ac:dyDescent="0.2"/>
    <row r="26754" s="31" customFormat="1" x14ac:dyDescent="0.2"/>
    <row r="26755" s="31" customFormat="1" x14ac:dyDescent="0.2"/>
    <row r="26756" s="31" customFormat="1" x14ac:dyDescent="0.2"/>
    <row r="26757" s="31" customFormat="1" x14ac:dyDescent="0.2"/>
    <row r="26758" s="31" customFormat="1" x14ac:dyDescent="0.2"/>
    <row r="26759" s="31" customFormat="1" x14ac:dyDescent="0.2"/>
    <row r="26760" s="31" customFormat="1" x14ac:dyDescent="0.2"/>
    <row r="26761" s="31" customFormat="1" x14ac:dyDescent="0.2"/>
    <row r="26762" s="31" customFormat="1" x14ac:dyDescent="0.2"/>
    <row r="26763" s="31" customFormat="1" x14ac:dyDescent="0.2"/>
    <row r="26764" s="31" customFormat="1" x14ac:dyDescent="0.2"/>
    <row r="26765" s="31" customFormat="1" x14ac:dyDescent="0.2"/>
    <row r="26766" s="31" customFormat="1" x14ac:dyDescent="0.2"/>
    <row r="26767" s="31" customFormat="1" x14ac:dyDescent="0.2"/>
    <row r="26768" s="31" customFormat="1" x14ac:dyDescent="0.2"/>
    <row r="26769" s="31" customFormat="1" x14ac:dyDescent="0.2"/>
    <row r="26770" s="31" customFormat="1" x14ac:dyDescent="0.2"/>
    <row r="26771" s="31" customFormat="1" x14ac:dyDescent="0.2"/>
    <row r="26772" s="31" customFormat="1" x14ac:dyDescent="0.2"/>
    <row r="26773" s="31" customFormat="1" x14ac:dyDescent="0.2"/>
    <row r="26774" s="31" customFormat="1" x14ac:dyDescent="0.2"/>
    <row r="26775" s="31" customFormat="1" x14ac:dyDescent="0.2"/>
    <row r="26776" s="31" customFormat="1" x14ac:dyDescent="0.2"/>
    <row r="26777" s="31" customFormat="1" x14ac:dyDescent="0.2"/>
    <row r="26778" s="31" customFormat="1" x14ac:dyDescent="0.2"/>
    <row r="26779" s="31" customFormat="1" x14ac:dyDescent="0.2"/>
    <row r="26780" s="31" customFormat="1" x14ac:dyDescent="0.2"/>
    <row r="26781" s="31" customFormat="1" x14ac:dyDescent="0.2"/>
    <row r="26782" s="31" customFormat="1" x14ac:dyDescent="0.2"/>
    <row r="26783" s="31" customFormat="1" x14ac:dyDescent="0.2"/>
    <row r="26784" s="31" customFormat="1" x14ac:dyDescent="0.2"/>
    <row r="26785" s="31" customFormat="1" x14ac:dyDescent="0.2"/>
    <row r="26786" s="31" customFormat="1" x14ac:dyDescent="0.2"/>
    <row r="26787" s="31" customFormat="1" x14ac:dyDescent="0.2"/>
    <row r="26788" s="31" customFormat="1" x14ac:dyDescent="0.2"/>
    <row r="26789" s="31" customFormat="1" x14ac:dyDescent="0.2"/>
    <row r="26790" s="31" customFormat="1" x14ac:dyDescent="0.2"/>
    <row r="26791" s="31" customFormat="1" x14ac:dyDescent="0.2"/>
    <row r="26792" s="31" customFormat="1" x14ac:dyDescent="0.2"/>
    <row r="26793" s="31" customFormat="1" x14ac:dyDescent="0.2"/>
    <row r="26794" s="31" customFormat="1" x14ac:dyDescent="0.2"/>
    <row r="26795" s="31" customFormat="1" x14ac:dyDescent="0.2"/>
    <row r="26796" s="31" customFormat="1" x14ac:dyDescent="0.2"/>
    <row r="26797" s="31" customFormat="1" x14ac:dyDescent="0.2"/>
    <row r="26798" s="31" customFormat="1" x14ac:dyDescent="0.2"/>
    <row r="26799" s="31" customFormat="1" x14ac:dyDescent="0.2"/>
    <row r="26800" s="31" customFormat="1" x14ac:dyDescent="0.2"/>
    <row r="26801" s="31" customFormat="1" x14ac:dyDescent="0.2"/>
    <row r="26802" s="31" customFormat="1" x14ac:dyDescent="0.2"/>
    <row r="26803" s="31" customFormat="1" x14ac:dyDescent="0.2"/>
    <row r="26804" s="31" customFormat="1" x14ac:dyDescent="0.2"/>
    <row r="26805" s="31" customFormat="1" x14ac:dyDescent="0.2"/>
    <row r="26806" s="31" customFormat="1" x14ac:dyDescent="0.2"/>
    <row r="26807" s="31" customFormat="1" x14ac:dyDescent="0.2"/>
    <row r="26808" s="31" customFormat="1" x14ac:dyDescent="0.2"/>
    <row r="26809" s="31" customFormat="1" x14ac:dyDescent="0.2"/>
    <row r="26810" s="31" customFormat="1" x14ac:dyDescent="0.2"/>
    <row r="26811" s="31" customFormat="1" x14ac:dyDescent="0.2"/>
    <row r="26812" s="31" customFormat="1" x14ac:dyDescent="0.2"/>
    <row r="26813" s="31" customFormat="1" x14ac:dyDescent="0.2"/>
    <row r="26814" s="31" customFormat="1" x14ac:dyDescent="0.2"/>
    <row r="26815" s="31" customFormat="1" x14ac:dyDescent="0.2"/>
    <row r="26816" s="31" customFormat="1" x14ac:dyDescent="0.2"/>
    <row r="26817" s="31" customFormat="1" x14ac:dyDescent="0.2"/>
    <row r="26818" s="31" customFormat="1" x14ac:dyDescent="0.2"/>
    <row r="26819" s="31" customFormat="1" x14ac:dyDescent="0.2"/>
    <row r="26820" s="31" customFormat="1" x14ac:dyDescent="0.2"/>
    <row r="26821" s="31" customFormat="1" x14ac:dyDescent="0.2"/>
    <row r="26822" s="31" customFormat="1" x14ac:dyDescent="0.2"/>
    <row r="26823" s="31" customFormat="1" x14ac:dyDescent="0.2"/>
    <row r="26824" s="31" customFormat="1" x14ac:dyDescent="0.2"/>
    <row r="26825" s="31" customFormat="1" x14ac:dyDescent="0.2"/>
    <row r="26826" s="31" customFormat="1" x14ac:dyDescent="0.2"/>
    <row r="26827" s="31" customFormat="1" x14ac:dyDescent="0.2"/>
    <row r="26828" s="31" customFormat="1" x14ac:dyDescent="0.2"/>
    <row r="26829" s="31" customFormat="1" x14ac:dyDescent="0.2"/>
    <row r="26830" s="31" customFormat="1" x14ac:dyDescent="0.2"/>
    <row r="26831" s="31" customFormat="1" x14ac:dyDescent="0.2"/>
    <row r="26832" s="31" customFormat="1" x14ac:dyDescent="0.2"/>
    <row r="26833" s="31" customFormat="1" x14ac:dyDescent="0.2"/>
    <row r="26834" s="31" customFormat="1" x14ac:dyDescent="0.2"/>
    <row r="26835" s="31" customFormat="1" x14ac:dyDescent="0.2"/>
    <row r="26836" s="31" customFormat="1" x14ac:dyDescent="0.2"/>
    <row r="26837" s="31" customFormat="1" x14ac:dyDescent="0.2"/>
    <row r="26838" s="31" customFormat="1" x14ac:dyDescent="0.2"/>
    <row r="26839" s="31" customFormat="1" x14ac:dyDescent="0.2"/>
    <row r="26840" s="31" customFormat="1" x14ac:dyDescent="0.2"/>
    <row r="26841" s="31" customFormat="1" x14ac:dyDescent="0.2"/>
    <row r="26842" s="31" customFormat="1" x14ac:dyDescent="0.2"/>
    <row r="26843" s="31" customFormat="1" x14ac:dyDescent="0.2"/>
    <row r="26844" s="31" customFormat="1" x14ac:dyDescent="0.2"/>
    <row r="26845" s="31" customFormat="1" x14ac:dyDescent="0.2"/>
    <row r="26846" s="31" customFormat="1" x14ac:dyDescent="0.2"/>
    <row r="26847" s="31" customFormat="1" x14ac:dyDescent="0.2"/>
    <row r="26848" s="31" customFormat="1" x14ac:dyDescent="0.2"/>
    <row r="26849" s="31" customFormat="1" x14ac:dyDescent="0.2"/>
    <row r="26850" s="31" customFormat="1" x14ac:dyDescent="0.2"/>
    <row r="26851" s="31" customFormat="1" x14ac:dyDescent="0.2"/>
    <row r="26852" s="31" customFormat="1" x14ac:dyDescent="0.2"/>
    <row r="26853" s="31" customFormat="1" x14ac:dyDescent="0.2"/>
    <row r="26854" s="31" customFormat="1" x14ac:dyDescent="0.2"/>
    <row r="26855" s="31" customFormat="1" x14ac:dyDescent="0.2"/>
    <row r="26856" s="31" customFormat="1" x14ac:dyDescent="0.2"/>
    <row r="26857" s="31" customFormat="1" x14ac:dyDescent="0.2"/>
    <row r="26858" s="31" customFormat="1" x14ac:dyDescent="0.2"/>
    <row r="26859" s="31" customFormat="1" x14ac:dyDescent="0.2"/>
    <row r="26860" s="31" customFormat="1" x14ac:dyDescent="0.2"/>
    <row r="26861" s="31" customFormat="1" x14ac:dyDescent="0.2"/>
    <row r="26862" s="31" customFormat="1" x14ac:dyDescent="0.2"/>
    <row r="26863" s="31" customFormat="1" x14ac:dyDescent="0.2"/>
    <row r="26864" s="31" customFormat="1" x14ac:dyDescent="0.2"/>
    <row r="26865" s="31" customFormat="1" x14ac:dyDescent="0.2"/>
    <row r="26866" s="31" customFormat="1" x14ac:dyDescent="0.2"/>
    <row r="26867" s="31" customFormat="1" x14ac:dyDescent="0.2"/>
    <row r="26868" s="31" customFormat="1" x14ac:dyDescent="0.2"/>
    <row r="26869" s="31" customFormat="1" x14ac:dyDescent="0.2"/>
    <row r="26870" s="31" customFormat="1" x14ac:dyDescent="0.2"/>
    <row r="26871" s="31" customFormat="1" x14ac:dyDescent="0.2"/>
    <row r="26872" s="31" customFormat="1" x14ac:dyDescent="0.2"/>
    <row r="26873" s="31" customFormat="1" x14ac:dyDescent="0.2"/>
    <row r="26874" s="31" customFormat="1" x14ac:dyDescent="0.2"/>
    <row r="26875" s="31" customFormat="1" x14ac:dyDescent="0.2"/>
    <row r="26876" s="31" customFormat="1" x14ac:dyDescent="0.2"/>
    <row r="26877" s="31" customFormat="1" x14ac:dyDescent="0.2"/>
    <row r="26878" s="31" customFormat="1" x14ac:dyDescent="0.2"/>
    <row r="26879" s="31" customFormat="1" x14ac:dyDescent="0.2"/>
    <row r="26880" s="31" customFormat="1" x14ac:dyDescent="0.2"/>
    <row r="26881" s="31" customFormat="1" x14ac:dyDescent="0.2"/>
    <row r="26882" s="31" customFormat="1" x14ac:dyDescent="0.2"/>
    <row r="26883" s="31" customFormat="1" x14ac:dyDescent="0.2"/>
    <row r="26884" s="31" customFormat="1" x14ac:dyDescent="0.2"/>
    <row r="26885" s="31" customFormat="1" x14ac:dyDescent="0.2"/>
    <row r="26886" s="31" customFormat="1" x14ac:dyDescent="0.2"/>
    <row r="26887" s="31" customFormat="1" x14ac:dyDescent="0.2"/>
    <row r="26888" s="31" customFormat="1" x14ac:dyDescent="0.2"/>
    <row r="26889" s="31" customFormat="1" x14ac:dyDescent="0.2"/>
    <row r="26890" s="31" customFormat="1" x14ac:dyDescent="0.2"/>
    <row r="26891" s="31" customFormat="1" x14ac:dyDescent="0.2"/>
    <row r="26892" s="31" customFormat="1" x14ac:dyDescent="0.2"/>
    <row r="26893" s="31" customFormat="1" x14ac:dyDescent="0.2"/>
    <row r="26894" s="31" customFormat="1" x14ac:dyDescent="0.2"/>
    <row r="26895" s="31" customFormat="1" x14ac:dyDescent="0.2"/>
    <row r="26896" s="31" customFormat="1" x14ac:dyDescent="0.2"/>
    <row r="26897" s="31" customFormat="1" x14ac:dyDescent="0.2"/>
    <row r="26898" s="31" customFormat="1" x14ac:dyDescent="0.2"/>
    <row r="26899" s="31" customFormat="1" x14ac:dyDescent="0.2"/>
    <row r="26900" s="31" customFormat="1" x14ac:dyDescent="0.2"/>
    <row r="26901" s="31" customFormat="1" x14ac:dyDescent="0.2"/>
    <row r="26902" s="31" customFormat="1" x14ac:dyDescent="0.2"/>
    <row r="26903" s="31" customFormat="1" x14ac:dyDescent="0.2"/>
    <row r="26904" s="31" customFormat="1" x14ac:dyDescent="0.2"/>
    <row r="26905" s="31" customFormat="1" x14ac:dyDescent="0.2"/>
    <row r="26906" s="31" customFormat="1" x14ac:dyDescent="0.2"/>
    <row r="26907" s="31" customFormat="1" x14ac:dyDescent="0.2"/>
    <row r="26908" s="31" customFormat="1" x14ac:dyDescent="0.2"/>
    <row r="26909" s="31" customFormat="1" x14ac:dyDescent="0.2"/>
    <row r="26910" s="31" customFormat="1" x14ac:dyDescent="0.2"/>
    <row r="26911" s="31" customFormat="1" x14ac:dyDescent="0.2"/>
    <row r="26912" s="31" customFormat="1" x14ac:dyDescent="0.2"/>
    <row r="26913" s="31" customFormat="1" x14ac:dyDescent="0.2"/>
    <row r="26914" s="31" customFormat="1" x14ac:dyDescent="0.2"/>
    <row r="26915" s="31" customFormat="1" x14ac:dyDescent="0.2"/>
    <row r="26916" s="31" customFormat="1" x14ac:dyDescent="0.2"/>
    <row r="26917" s="31" customFormat="1" x14ac:dyDescent="0.2"/>
    <row r="26918" s="31" customFormat="1" x14ac:dyDescent="0.2"/>
    <row r="26919" s="31" customFormat="1" x14ac:dyDescent="0.2"/>
    <row r="26920" s="31" customFormat="1" x14ac:dyDescent="0.2"/>
    <row r="26921" s="31" customFormat="1" x14ac:dyDescent="0.2"/>
    <row r="26922" s="31" customFormat="1" x14ac:dyDescent="0.2"/>
    <row r="26923" s="31" customFormat="1" x14ac:dyDescent="0.2"/>
    <row r="26924" s="31" customFormat="1" x14ac:dyDescent="0.2"/>
    <row r="26925" s="31" customFormat="1" x14ac:dyDescent="0.2"/>
    <row r="26926" s="31" customFormat="1" x14ac:dyDescent="0.2"/>
    <row r="26927" s="31" customFormat="1" x14ac:dyDescent="0.2"/>
    <row r="26928" s="31" customFormat="1" x14ac:dyDescent="0.2"/>
    <row r="26929" s="31" customFormat="1" x14ac:dyDescent="0.2"/>
    <row r="26930" s="31" customFormat="1" x14ac:dyDescent="0.2"/>
    <row r="26931" s="31" customFormat="1" x14ac:dyDescent="0.2"/>
    <row r="26932" s="31" customFormat="1" x14ac:dyDescent="0.2"/>
    <row r="26933" s="31" customFormat="1" x14ac:dyDescent="0.2"/>
    <row r="26934" s="31" customFormat="1" x14ac:dyDescent="0.2"/>
    <row r="26935" s="31" customFormat="1" x14ac:dyDescent="0.2"/>
    <row r="26936" s="31" customFormat="1" x14ac:dyDescent="0.2"/>
    <row r="26937" s="31" customFormat="1" x14ac:dyDescent="0.2"/>
    <row r="26938" s="31" customFormat="1" x14ac:dyDescent="0.2"/>
    <row r="26939" s="31" customFormat="1" x14ac:dyDescent="0.2"/>
    <row r="26940" s="31" customFormat="1" x14ac:dyDescent="0.2"/>
    <row r="26941" s="31" customFormat="1" x14ac:dyDescent="0.2"/>
    <row r="26942" s="31" customFormat="1" x14ac:dyDescent="0.2"/>
    <row r="26943" s="31" customFormat="1" x14ac:dyDescent="0.2"/>
    <row r="26944" s="31" customFormat="1" x14ac:dyDescent="0.2"/>
    <row r="26945" s="31" customFormat="1" x14ac:dyDescent="0.2"/>
    <row r="26946" s="31" customFormat="1" x14ac:dyDescent="0.2"/>
    <row r="26947" s="31" customFormat="1" x14ac:dyDescent="0.2"/>
    <row r="26948" s="31" customFormat="1" x14ac:dyDescent="0.2"/>
    <row r="26949" s="31" customFormat="1" x14ac:dyDescent="0.2"/>
    <row r="26950" s="31" customFormat="1" x14ac:dyDescent="0.2"/>
    <row r="26951" s="31" customFormat="1" x14ac:dyDescent="0.2"/>
    <row r="26952" s="31" customFormat="1" x14ac:dyDescent="0.2"/>
    <row r="26953" s="31" customFormat="1" x14ac:dyDescent="0.2"/>
    <row r="26954" s="31" customFormat="1" x14ac:dyDescent="0.2"/>
    <row r="26955" s="31" customFormat="1" x14ac:dyDescent="0.2"/>
    <row r="26956" s="31" customFormat="1" x14ac:dyDescent="0.2"/>
    <row r="26957" s="31" customFormat="1" x14ac:dyDescent="0.2"/>
    <row r="26958" s="31" customFormat="1" x14ac:dyDescent="0.2"/>
    <row r="26959" s="31" customFormat="1" x14ac:dyDescent="0.2"/>
    <row r="26960" s="31" customFormat="1" x14ac:dyDescent="0.2"/>
    <row r="26961" s="31" customFormat="1" x14ac:dyDescent="0.2"/>
    <row r="26962" s="31" customFormat="1" x14ac:dyDescent="0.2"/>
    <row r="26963" s="31" customFormat="1" x14ac:dyDescent="0.2"/>
    <row r="26964" s="31" customFormat="1" x14ac:dyDescent="0.2"/>
    <row r="26965" s="31" customFormat="1" x14ac:dyDescent="0.2"/>
    <row r="26966" s="31" customFormat="1" x14ac:dyDescent="0.2"/>
    <row r="26967" s="31" customFormat="1" x14ac:dyDescent="0.2"/>
    <row r="26968" s="31" customFormat="1" x14ac:dyDescent="0.2"/>
    <row r="26969" s="31" customFormat="1" x14ac:dyDescent="0.2"/>
    <row r="26970" s="31" customFormat="1" x14ac:dyDescent="0.2"/>
    <row r="26971" s="31" customFormat="1" x14ac:dyDescent="0.2"/>
    <row r="26972" s="31" customFormat="1" x14ac:dyDescent="0.2"/>
    <row r="26973" s="31" customFormat="1" x14ac:dyDescent="0.2"/>
    <row r="26974" s="31" customFormat="1" x14ac:dyDescent="0.2"/>
    <row r="26975" s="31" customFormat="1" x14ac:dyDescent="0.2"/>
    <row r="26976" s="31" customFormat="1" x14ac:dyDescent="0.2"/>
    <row r="26977" s="31" customFormat="1" x14ac:dyDescent="0.2"/>
    <row r="26978" s="31" customFormat="1" x14ac:dyDescent="0.2"/>
    <row r="26979" s="31" customFormat="1" x14ac:dyDescent="0.2"/>
    <row r="26980" s="31" customFormat="1" x14ac:dyDescent="0.2"/>
    <row r="26981" s="31" customFormat="1" x14ac:dyDescent="0.2"/>
    <row r="26982" s="31" customFormat="1" x14ac:dyDescent="0.2"/>
    <row r="26983" s="31" customFormat="1" x14ac:dyDescent="0.2"/>
    <row r="26984" s="31" customFormat="1" x14ac:dyDescent="0.2"/>
    <row r="26985" s="31" customFormat="1" x14ac:dyDescent="0.2"/>
    <row r="26986" s="31" customFormat="1" x14ac:dyDescent="0.2"/>
    <row r="26987" s="31" customFormat="1" x14ac:dyDescent="0.2"/>
    <row r="26988" s="31" customFormat="1" x14ac:dyDescent="0.2"/>
    <row r="26989" s="31" customFormat="1" x14ac:dyDescent="0.2"/>
    <row r="26990" s="31" customFormat="1" x14ac:dyDescent="0.2"/>
    <row r="26991" s="31" customFormat="1" x14ac:dyDescent="0.2"/>
    <row r="26992" s="31" customFormat="1" x14ac:dyDescent="0.2"/>
    <row r="26993" s="31" customFormat="1" x14ac:dyDescent="0.2"/>
    <row r="26994" s="31" customFormat="1" x14ac:dyDescent="0.2"/>
    <row r="26995" s="31" customFormat="1" x14ac:dyDescent="0.2"/>
    <row r="26996" s="31" customFormat="1" x14ac:dyDescent="0.2"/>
    <row r="26997" s="31" customFormat="1" x14ac:dyDescent="0.2"/>
    <row r="26998" s="31" customFormat="1" x14ac:dyDescent="0.2"/>
    <row r="26999" s="31" customFormat="1" x14ac:dyDescent="0.2"/>
    <row r="27000" s="31" customFormat="1" x14ac:dyDescent="0.2"/>
    <row r="27001" s="31" customFormat="1" x14ac:dyDescent="0.2"/>
    <row r="27002" s="31" customFormat="1" x14ac:dyDescent="0.2"/>
    <row r="27003" s="31" customFormat="1" x14ac:dyDescent="0.2"/>
    <row r="27004" s="31" customFormat="1" x14ac:dyDescent="0.2"/>
    <row r="27005" s="31" customFormat="1" x14ac:dyDescent="0.2"/>
    <row r="27006" s="31" customFormat="1" x14ac:dyDescent="0.2"/>
    <row r="27007" s="31" customFormat="1" x14ac:dyDescent="0.2"/>
    <row r="27008" s="31" customFormat="1" x14ac:dyDescent="0.2"/>
    <row r="27009" s="31" customFormat="1" x14ac:dyDescent="0.2"/>
    <row r="27010" s="31" customFormat="1" x14ac:dyDescent="0.2"/>
    <row r="27011" s="31" customFormat="1" x14ac:dyDescent="0.2"/>
    <row r="27012" s="31" customFormat="1" x14ac:dyDescent="0.2"/>
    <row r="27013" s="31" customFormat="1" x14ac:dyDescent="0.2"/>
    <row r="27014" s="31" customFormat="1" x14ac:dyDescent="0.2"/>
    <row r="27015" s="31" customFormat="1" x14ac:dyDescent="0.2"/>
    <row r="27016" s="31" customFormat="1" x14ac:dyDescent="0.2"/>
    <row r="27017" s="31" customFormat="1" x14ac:dyDescent="0.2"/>
    <row r="27018" s="31" customFormat="1" x14ac:dyDescent="0.2"/>
    <row r="27019" s="31" customFormat="1" x14ac:dyDescent="0.2"/>
    <row r="27020" s="31" customFormat="1" x14ac:dyDescent="0.2"/>
    <row r="27021" s="31" customFormat="1" x14ac:dyDescent="0.2"/>
    <row r="27022" s="31" customFormat="1" x14ac:dyDescent="0.2"/>
    <row r="27023" s="31" customFormat="1" x14ac:dyDescent="0.2"/>
    <row r="27024" s="31" customFormat="1" x14ac:dyDescent="0.2"/>
    <row r="27025" s="31" customFormat="1" x14ac:dyDescent="0.2"/>
    <row r="27026" s="31" customFormat="1" x14ac:dyDescent="0.2"/>
    <row r="27027" s="31" customFormat="1" x14ac:dyDescent="0.2"/>
    <row r="27028" s="31" customFormat="1" x14ac:dyDescent="0.2"/>
    <row r="27029" s="31" customFormat="1" x14ac:dyDescent="0.2"/>
    <row r="27030" s="31" customFormat="1" x14ac:dyDescent="0.2"/>
    <row r="27031" s="31" customFormat="1" x14ac:dyDescent="0.2"/>
    <row r="27032" s="31" customFormat="1" x14ac:dyDescent="0.2"/>
    <row r="27033" s="31" customFormat="1" x14ac:dyDescent="0.2"/>
    <row r="27034" s="31" customFormat="1" x14ac:dyDescent="0.2"/>
    <row r="27035" s="31" customFormat="1" x14ac:dyDescent="0.2"/>
    <row r="27036" s="31" customFormat="1" x14ac:dyDescent="0.2"/>
    <row r="27037" s="31" customFormat="1" x14ac:dyDescent="0.2"/>
    <row r="27038" s="31" customFormat="1" x14ac:dyDescent="0.2"/>
    <row r="27039" s="31" customFormat="1" x14ac:dyDescent="0.2"/>
    <row r="27040" s="31" customFormat="1" x14ac:dyDescent="0.2"/>
    <row r="27041" s="31" customFormat="1" x14ac:dyDescent="0.2"/>
    <row r="27042" s="31" customFormat="1" x14ac:dyDescent="0.2"/>
    <row r="27043" s="31" customFormat="1" x14ac:dyDescent="0.2"/>
    <row r="27044" s="31" customFormat="1" x14ac:dyDescent="0.2"/>
    <row r="27045" s="31" customFormat="1" x14ac:dyDescent="0.2"/>
    <row r="27046" s="31" customFormat="1" x14ac:dyDescent="0.2"/>
    <row r="27047" s="31" customFormat="1" x14ac:dyDescent="0.2"/>
    <row r="27048" s="31" customFormat="1" x14ac:dyDescent="0.2"/>
    <row r="27049" s="31" customFormat="1" x14ac:dyDescent="0.2"/>
    <row r="27050" s="31" customFormat="1" x14ac:dyDescent="0.2"/>
    <row r="27051" s="31" customFormat="1" x14ac:dyDescent="0.2"/>
    <row r="27052" s="31" customFormat="1" x14ac:dyDescent="0.2"/>
    <row r="27053" s="31" customFormat="1" x14ac:dyDescent="0.2"/>
    <row r="27054" s="31" customFormat="1" x14ac:dyDescent="0.2"/>
    <row r="27055" s="31" customFormat="1" x14ac:dyDescent="0.2"/>
    <row r="27056" s="31" customFormat="1" x14ac:dyDescent="0.2"/>
    <row r="27057" s="31" customFormat="1" x14ac:dyDescent="0.2"/>
    <row r="27058" s="31" customFormat="1" x14ac:dyDescent="0.2"/>
    <row r="27059" s="31" customFormat="1" x14ac:dyDescent="0.2"/>
    <row r="27060" s="31" customFormat="1" x14ac:dyDescent="0.2"/>
    <row r="27061" s="31" customFormat="1" x14ac:dyDescent="0.2"/>
    <row r="27062" s="31" customFormat="1" x14ac:dyDescent="0.2"/>
    <row r="27063" s="31" customFormat="1" x14ac:dyDescent="0.2"/>
    <row r="27064" s="31" customFormat="1" x14ac:dyDescent="0.2"/>
    <row r="27065" s="31" customFormat="1" x14ac:dyDescent="0.2"/>
    <row r="27066" s="31" customFormat="1" x14ac:dyDescent="0.2"/>
    <row r="27067" s="31" customFormat="1" x14ac:dyDescent="0.2"/>
    <row r="27068" s="31" customFormat="1" x14ac:dyDescent="0.2"/>
    <row r="27069" s="31" customFormat="1" x14ac:dyDescent="0.2"/>
    <row r="27070" s="31" customFormat="1" x14ac:dyDescent="0.2"/>
    <row r="27071" s="31" customFormat="1" x14ac:dyDescent="0.2"/>
    <row r="27072" s="31" customFormat="1" x14ac:dyDescent="0.2"/>
    <row r="27073" s="31" customFormat="1" x14ac:dyDescent="0.2"/>
    <row r="27074" s="31" customFormat="1" x14ac:dyDescent="0.2"/>
    <row r="27075" s="31" customFormat="1" x14ac:dyDescent="0.2"/>
    <row r="27076" s="31" customFormat="1" x14ac:dyDescent="0.2"/>
    <row r="27077" s="31" customFormat="1" x14ac:dyDescent="0.2"/>
    <row r="27078" s="31" customFormat="1" x14ac:dyDescent="0.2"/>
    <row r="27079" s="31" customFormat="1" x14ac:dyDescent="0.2"/>
    <row r="27080" s="31" customFormat="1" x14ac:dyDescent="0.2"/>
    <row r="27081" s="31" customFormat="1" x14ac:dyDescent="0.2"/>
    <row r="27082" s="31" customFormat="1" x14ac:dyDescent="0.2"/>
    <row r="27083" s="31" customFormat="1" x14ac:dyDescent="0.2"/>
    <row r="27084" s="31" customFormat="1" x14ac:dyDescent="0.2"/>
    <row r="27085" s="31" customFormat="1" x14ac:dyDescent="0.2"/>
    <row r="27086" s="31" customFormat="1" x14ac:dyDescent="0.2"/>
    <row r="27087" s="31" customFormat="1" x14ac:dyDescent="0.2"/>
    <row r="27088" s="31" customFormat="1" x14ac:dyDescent="0.2"/>
    <row r="27089" s="31" customFormat="1" x14ac:dyDescent="0.2"/>
    <row r="27090" s="31" customFormat="1" x14ac:dyDescent="0.2"/>
    <row r="27091" s="31" customFormat="1" x14ac:dyDescent="0.2"/>
    <row r="27092" s="31" customFormat="1" x14ac:dyDescent="0.2"/>
    <row r="27093" s="31" customFormat="1" x14ac:dyDescent="0.2"/>
    <row r="27094" s="31" customFormat="1" x14ac:dyDescent="0.2"/>
    <row r="27095" s="31" customFormat="1" x14ac:dyDescent="0.2"/>
    <row r="27096" s="31" customFormat="1" x14ac:dyDescent="0.2"/>
    <row r="27097" s="31" customFormat="1" x14ac:dyDescent="0.2"/>
    <row r="27098" s="31" customFormat="1" x14ac:dyDescent="0.2"/>
    <row r="27099" s="31" customFormat="1" x14ac:dyDescent="0.2"/>
    <row r="27100" s="31" customFormat="1" x14ac:dyDescent="0.2"/>
    <row r="27101" s="31" customFormat="1" x14ac:dyDescent="0.2"/>
    <row r="27102" s="31" customFormat="1" x14ac:dyDescent="0.2"/>
    <row r="27103" s="31" customFormat="1" x14ac:dyDescent="0.2"/>
    <row r="27104" s="31" customFormat="1" x14ac:dyDescent="0.2"/>
    <row r="27105" s="31" customFormat="1" x14ac:dyDescent="0.2"/>
    <row r="27106" s="31" customFormat="1" x14ac:dyDescent="0.2"/>
    <row r="27107" s="31" customFormat="1" x14ac:dyDescent="0.2"/>
    <row r="27108" s="31" customFormat="1" x14ac:dyDescent="0.2"/>
    <row r="27109" s="31" customFormat="1" x14ac:dyDescent="0.2"/>
    <row r="27110" s="31" customFormat="1" x14ac:dyDescent="0.2"/>
    <row r="27111" s="31" customFormat="1" x14ac:dyDescent="0.2"/>
    <row r="27112" s="31" customFormat="1" x14ac:dyDescent="0.2"/>
    <row r="27113" s="31" customFormat="1" x14ac:dyDescent="0.2"/>
    <row r="27114" s="31" customFormat="1" x14ac:dyDescent="0.2"/>
    <row r="27115" s="31" customFormat="1" x14ac:dyDescent="0.2"/>
    <row r="27116" s="31" customFormat="1" x14ac:dyDescent="0.2"/>
    <row r="27117" s="31" customFormat="1" x14ac:dyDescent="0.2"/>
    <row r="27118" s="31" customFormat="1" x14ac:dyDescent="0.2"/>
    <row r="27119" s="31" customFormat="1" x14ac:dyDescent="0.2"/>
    <row r="27120" s="31" customFormat="1" x14ac:dyDescent="0.2"/>
    <row r="27121" s="31" customFormat="1" x14ac:dyDescent="0.2"/>
    <row r="27122" s="31" customFormat="1" x14ac:dyDescent="0.2"/>
    <row r="27123" s="31" customFormat="1" x14ac:dyDescent="0.2"/>
    <row r="27124" s="31" customFormat="1" x14ac:dyDescent="0.2"/>
    <row r="27125" s="31" customFormat="1" x14ac:dyDescent="0.2"/>
    <row r="27126" s="31" customFormat="1" x14ac:dyDescent="0.2"/>
    <row r="27127" s="31" customFormat="1" x14ac:dyDescent="0.2"/>
    <row r="27128" s="31" customFormat="1" x14ac:dyDescent="0.2"/>
    <row r="27129" s="31" customFormat="1" x14ac:dyDescent="0.2"/>
    <row r="27130" s="31" customFormat="1" x14ac:dyDescent="0.2"/>
    <row r="27131" s="31" customFormat="1" x14ac:dyDescent="0.2"/>
    <row r="27132" s="31" customFormat="1" x14ac:dyDescent="0.2"/>
    <row r="27133" s="31" customFormat="1" x14ac:dyDescent="0.2"/>
    <row r="27134" s="31" customFormat="1" x14ac:dyDescent="0.2"/>
    <row r="27135" s="31" customFormat="1" x14ac:dyDescent="0.2"/>
    <row r="27136" s="31" customFormat="1" x14ac:dyDescent="0.2"/>
    <row r="27137" s="31" customFormat="1" x14ac:dyDescent="0.2"/>
    <row r="27138" s="31" customFormat="1" x14ac:dyDescent="0.2"/>
    <row r="27139" s="31" customFormat="1" x14ac:dyDescent="0.2"/>
    <row r="27140" s="31" customFormat="1" x14ac:dyDescent="0.2"/>
    <row r="27141" s="31" customFormat="1" x14ac:dyDescent="0.2"/>
    <row r="27142" s="31" customFormat="1" x14ac:dyDescent="0.2"/>
    <row r="27143" s="31" customFormat="1" x14ac:dyDescent="0.2"/>
    <row r="27144" s="31" customFormat="1" x14ac:dyDescent="0.2"/>
    <row r="27145" s="31" customFormat="1" x14ac:dyDescent="0.2"/>
    <row r="27146" s="31" customFormat="1" x14ac:dyDescent="0.2"/>
    <row r="27147" s="31" customFormat="1" x14ac:dyDescent="0.2"/>
    <row r="27148" s="31" customFormat="1" x14ac:dyDescent="0.2"/>
    <row r="27149" s="31" customFormat="1" x14ac:dyDescent="0.2"/>
    <row r="27150" s="31" customFormat="1" x14ac:dyDescent="0.2"/>
    <row r="27151" s="31" customFormat="1" x14ac:dyDescent="0.2"/>
    <row r="27152" s="31" customFormat="1" x14ac:dyDescent="0.2"/>
    <row r="27153" s="31" customFormat="1" x14ac:dyDescent="0.2"/>
    <row r="27154" s="31" customFormat="1" x14ac:dyDescent="0.2"/>
    <row r="27155" s="31" customFormat="1" x14ac:dyDescent="0.2"/>
    <row r="27156" s="31" customFormat="1" x14ac:dyDescent="0.2"/>
    <row r="27157" s="31" customFormat="1" x14ac:dyDescent="0.2"/>
    <row r="27158" s="31" customFormat="1" x14ac:dyDescent="0.2"/>
    <row r="27159" s="31" customFormat="1" x14ac:dyDescent="0.2"/>
    <row r="27160" s="31" customFormat="1" x14ac:dyDescent="0.2"/>
    <row r="27161" s="31" customFormat="1" x14ac:dyDescent="0.2"/>
    <row r="27162" s="31" customFormat="1" x14ac:dyDescent="0.2"/>
    <row r="27163" s="31" customFormat="1" x14ac:dyDescent="0.2"/>
    <row r="27164" s="31" customFormat="1" x14ac:dyDescent="0.2"/>
    <row r="27165" s="31" customFormat="1" x14ac:dyDescent="0.2"/>
    <row r="27166" s="31" customFormat="1" x14ac:dyDescent="0.2"/>
    <row r="27167" s="31" customFormat="1" x14ac:dyDescent="0.2"/>
    <row r="27168" s="31" customFormat="1" x14ac:dyDescent="0.2"/>
    <row r="27169" s="31" customFormat="1" x14ac:dyDescent="0.2"/>
    <row r="27170" s="31" customFormat="1" x14ac:dyDescent="0.2"/>
    <row r="27171" s="31" customFormat="1" x14ac:dyDescent="0.2"/>
    <row r="27172" s="31" customFormat="1" x14ac:dyDescent="0.2"/>
    <row r="27173" s="31" customFormat="1" x14ac:dyDescent="0.2"/>
    <row r="27174" s="31" customFormat="1" x14ac:dyDescent="0.2"/>
    <row r="27175" s="31" customFormat="1" x14ac:dyDescent="0.2"/>
    <row r="27176" s="31" customFormat="1" x14ac:dyDescent="0.2"/>
    <row r="27177" s="31" customFormat="1" x14ac:dyDescent="0.2"/>
    <row r="27178" s="31" customFormat="1" x14ac:dyDescent="0.2"/>
    <row r="27179" s="31" customFormat="1" x14ac:dyDescent="0.2"/>
    <row r="27180" s="31" customFormat="1" x14ac:dyDescent="0.2"/>
    <row r="27181" s="31" customFormat="1" x14ac:dyDescent="0.2"/>
    <row r="27182" s="31" customFormat="1" x14ac:dyDescent="0.2"/>
    <row r="27183" s="31" customFormat="1" x14ac:dyDescent="0.2"/>
    <row r="27184" s="31" customFormat="1" x14ac:dyDescent="0.2"/>
    <row r="27185" s="31" customFormat="1" x14ac:dyDescent="0.2"/>
    <row r="27186" s="31" customFormat="1" x14ac:dyDescent="0.2"/>
    <row r="27187" s="31" customFormat="1" x14ac:dyDescent="0.2"/>
    <row r="27188" s="31" customFormat="1" x14ac:dyDescent="0.2"/>
    <row r="27189" s="31" customFormat="1" x14ac:dyDescent="0.2"/>
    <row r="27190" s="31" customFormat="1" x14ac:dyDescent="0.2"/>
    <row r="27191" s="31" customFormat="1" x14ac:dyDescent="0.2"/>
    <row r="27192" s="31" customFormat="1" x14ac:dyDescent="0.2"/>
    <row r="27193" s="31" customFormat="1" x14ac:dyDescent="0.2"/>
    <row r="27194" s="31" customFormat="1" x14ac:dyDescent="0.2"/>
    <row r="27195" s="31" customFormat="1" x14ac:dyDescent="0.2"/>
    <row r="27196" s="31" customFormat="1" x14ac:dyDescent="0.2"/>
    <row r="27197" s="31" customFormat="1" x14ac:dyDescent="0.2"/>
    <row r="27198" s="31" customFormat="1" x14ac:dyDescent="0.2"/>
    <row r="27199" s="31" customFormat="1" x14ac:dyDescent="0.2"/>
    <row r="27200" s="31" customFormat="1" x14ac:dyDescent="0.2"/>
    <row r="27201" s="31" customFormat="1" x14ac:dyDescent="0.2"/>
    <row r="27202" s="31" customFormat="1" x14ac:dyDescent="0.2"/>
    <row r="27203" s="31" customFormat="1" x14ac:dyDescent="0.2"/>
    <row r="27204" s="31" customFormat="1" x14ac:dyDescent="0.2"/>
    <row r="27205" s="31" customFormat="1" x14ac:dyDescent="0.2"/>
    <row r="27206" s="31" customFormat="1" x14ac:dyDescent="0.2"/>
    <row r="27207" s="31" customFormat="1" x14ac:dyDescent="0.2"/>
    <row r="27208" s="31" customFormat="1" x14ac:dyDescent="0.2"/>
    <row r="27209" s="31" customFormat="1" x14ac:dyDescent="0.2"/>
    <row r="27210" s="31" customFormat="1" x14ac:dyDescent="0.2"/>
    <row r="27211" s="31" customFormat="1" x14ac:dyDescent="0.2"/>
    <row r="27212" s="31" customFormat="1" x14ac:dyDescent="0.2"/>
    <row r="27213" s="31" customFormat="1" x14ac:dyDescent="0.2"/>
    <row r="27214" s="31" customFormat="1" x14ac:dyDescent="0.2"/>
    <row r="27215" s="31" customFormat="1" x14ac:dyDescent="0.2"/>
    <row r="27216" s="31" customFormat="1" x14ac:dyDescent="0.2"/>
    <row r="27217" s="31" customFormat="1" x14ac:dyDescent="0.2"/>
    <row r="27218" s="31" customFormat="1" x14ac:dyDescent="0.2"/>
    <row r="27219" s="31" customFormat="1" x14ac:dyDescent="0.2"/>
    <row r="27220" s="31" customFormat="1" x14ac:dyDescent="0.2"/>
    <row r="27221" s="31" customFormat="1" x14ac:dyDescent="0.2"/>
    <row r="27222" s="31" customFormat="1" x14ac:dyDescent="0.2"/>
    <row r="27223" s="31" customFormat="1" x14ac:dyDescent="0.2"/>
    <row r="27224" s="31" customFormat="1" x14ac:dyDescent="0.2"/>
    <row r="27225" s="31" customFormat="1" x14ac:dyDescent="0.2"/>
    <row r="27226" s="31" customFormat="1" x14ac:dyDescent="0.2"/>
    <row r="27227" s="31" customFormat="1" x14ac:dyDescent="0.2"/>
    <row r="27228" s="31" customFormat="1" x14ac:dyDescent="0.2"/>
    <row r="27229" s="31" customFormat="1" x14ac:dyDescent="0.2"/>
    <row r="27230" s="31" customFormat="1" x14ac:dyDescent="0.2"/>
    <row r="27231" s="31" customFormat="1" x14ac:dyDescent="0.2"/>
    <row r="27232" s="31" customFormat="1" x14ac:dyDescent="0.2"/>
    <row r="27233" s="31" customFormat="1" x14ac:dyDescent="0.2"/>
    <row r="27234" s="31" customFormat="1" x14ac:dyDescent="0.2"/>
    <row r="27235" s="31" customFormat="1" x14ac:dyDescent="0.2"/>
    <row r="27236" s="31" customFormat="1" x14ac:dyDescent="0.2"/>
    <row r="27237" s="31" customFormat="1" x14ac:dyDescent="0.2"/>
    <row r="27238" s="31" customFormat="1" x14ac:dyDescent="0.2"/>
    <row r="27239" s="31" customFormat="1" x14ac:dyDescent="0.2"/>
    <row r="27240" s="31" customFormat="1" x14ac:dyDescent="0.2"/>
    <row r="27241" s="31" customFormat="1" x14ac:dyDescent="0.2"/>
    <row r="27242" s="31" customFormat="1" x14ac:dyDescent="0.2"/>
    <row r="27243" s="31" customFormat="1" x14ac:dyDescent="0.2"/>
    <row r="27244" s="31" customFormat="1" x14ac:dyDescent="0.2"/>
    <row r="27245" s="31" customFormat="1" x14ac:dyDescent="0.2"/>
    <row r="27246" s="31" customFormat="1" x14ac:dyDescent="0.2"/>
    <row r="27247" s="31" customFormat="1" x14ac:dyDescent="0.2"/>
    <row r="27248" s="31" customFormat="1" x14ac:dyDescent="0.2"/>
    <row r="27249" s="31" customFormat="1" x14ac:dyDescent="0.2"/>
    <row r="27250" s="31" customFormat="1" x14ac:dyDescent="0.2"/>
    <row r="27251" s="31" customFormat="1" x14ac:dyDescent="0.2"/>
    <row r="27252" s="31" customFormat="1" x14ac:dyDescent="0.2"/>
    <row r="27253" s="31" customFormat="1" x14ac:dyDescent="0.2"/>
    <row r="27254" s="31" customFormat="1" x14ac:dyDescent="0.2"/>
    <row r="27255" s="31" customFormat="1" x14ac:dyDescent="0.2"/>
    <row r="27256" s="31" customFormat="1" x14ac:dyDescent="0.2"/>
    <row r="27257" s="31" customFormat="1" x14ac:dyDescent="0.2"/>
    <row r="27258" s="31" customFormat="1" x14ac:dyDescent="0.2"/>
    <row r="27259" s="31" customFormat="1" x14ac:dyDescent="0.2"/>
    <row r="27260" s="31" customFormat="1" x14ac:dyDescent="0.2"/>
    <row r="27261" s="31" customFormat="1" x14ac:dyDescent="0.2"/>
    <row r="27262" s="31" customFormat="1" x14ac:dyDescent="0.2"/>
    <row r="27263" s="31" customFormat="1" x14ac:dyDescent="0.2"/>
    <row r="27264" s="31" customFormat="1" x14ac:dyDescent="0.2"/>
    <row r="27265" s="31" customFormat="1" x14ac:dyDescent="0.2"/>
    <row r="27266" s="31" customFormat="1" x14ac:dyDescent="0.2"/>
    <row r="27267" s="31" customFormat="1" x14ac:dyDescent="0.2"/>
    <row r="27268" s="31" customFormat="1" x14ac:dyDescent="0.2"/>
    <row r="27269" s="31" customFormat="1" x14ac:dyDescent="0.2"/>
    <row r="27270" s="31" customFormat="1" x14ac:dyDescent="0.2"/>
    <row r="27271" s="31" customFormat="1" x14ac:dyDescent="0.2"/>
    <row r="27272" s="31" customFormat="1" x14ac:dyDescent="0.2"/>
    <row r="27273" s="31" customFormat="1" x14ac:dyDescent="0.2"/>
    <row r="27274" s="31" customFormat="1" x14ac:dyDescent="0.2"/>
    <row r="27275" s="31" customFormat="1" x14ac:dyDescent="0.2"/>
    <row r="27276" s="31" customFormat="1" x14ac:dyDescent="0.2"/>
    <row r="27277" s="31" customFormat="1" x14ac:dyDescent="0.2"/>
    <row r="27278" s="31" customFormat="1" x14ac:dyDescent="0.2"/>
    <row r="27279" s="31" customFormat="1" x14ac:dyDescent="0.2"/>
    <row r="27280" s="31" customFormat="1" x14ac:dyDescent="0.2"/>
    <row r="27281" s="31" customFormat="1" x14ac:dyDescent="0.2"/>
    <row r="27282" s="31" customFormat="1" x14ac:dyDescent="0.2"/>
    <row r="27283" s="31" customFormat="1" x14ac:dyDescent="0.2"/>
    <row r="27284" s="31" customFormat="1" x14ac:dyDescent="0.2"/>
    <row r="27285" s="31" customFormat="1" x14ac:dyDescent="0.2"/>
    <row r="27286" s="31" customFormat="1" x14ac:dyDescent="0.2"/>
    <row r="27287" s="31" customFormat="1" x14ac:dyDescent="0.2"/>
    <row r="27288" s="31" customFormat="1" x14ac:dyDescent="0.2"/>
    <row r="27289" s="31" customFormat="1" x14ac:dyDescent="0.2"/>
    <row r="27290" s="31" customFormat="1" x14ac:dyDescent="0.2"/>
    <row r="27291" s="31" customFormat="1" x14ac:dyDescent="0.2"/>
    <row r="27292" s="31" customFormat="1" x14ac:dyDescent="0.2"/>
    <row r="27293" s="31" customFormat="1" x14ac:dyDescent="0.2"/>
    <row r="27294" s="31" customFormat="1" x14ac:dyDescent="0.2"/>
    <row r="27295" s="31" customFormat="1" x14ac:dyDescent="0.2"/>
    <row r="27296" s="31" customFormat="1" x14ac:dyDescent="0.2"/>
    <row r="27297" s="31" customFormat="1" x14ac:dyDescent="0.2"/>
    <row r="27298" s="31" customFormat="1" x14ac:dyDescent="0.2"/>
    <row r="27299" s="31" customFormat="1" x14ac:dyDescent="0.2"/>
    <row r="27300" s="31" customFormat="1" x14ac:dyDescent="0.2"/>
    <row r="27301" s="31" customFormat="1" x14ac:dyDescent="0.2"/>
    <row r="27302" s="31" customFormat="1" x14ac:dyDescent="0.2"/>
    <row r="27303" s="31" customFormat="1" x14ac:dyDescent="0.2"/>
    <row r="27304" s="31" customFormat="1" x14ac:dyDescent="0.2"/>
    <row r="27305" s="31" customFormat="1" x14ac:dyDescent="0.2"/>
    <row r="27306" s="31" customFormat="1" x14ac:dyDescent="0.2"/>
    <row r="27307" s="31" customFormat="1" x14ac:dyDescent="0.2"/>
    <row r="27308" s="31" customFormat="1" x14ac:dyDescent="0.2"/>
    <row r="27309" s="31" customFormat="1" x14ac:dyDescent="0.2"/>
    <row r="27310" s="31" customFormat="1" x14ac:dyDescent="0.2"/>
    <row r="27311" s="31" customFormat="1" x14ac:dyDescent="0.2"/>
    <row r="27312" s="31" customFormat="1" x14ac:dyDescent="0.2"/>
    <row r="27313" s="31" customFormat="1" x14ac:dyDescent="0.2"/>
    <row r="27314" s="31" customFormat="1" x14ac:dyDescent="0.2"/>
    <row r="27315" s="31" customFormat="1" x14ac:dyDescent="0.2"/>
    <row r="27316" s="31" customFormat="1" x14ac:dyDescent="0.2"/>
    <row r="27317" s="31" customFormat="1" x14ac:dyDescent="0.2"/>
    <row r="27318" s="31" customFormat="1" x14ac:dyDescent="0.2"/>
    <row r="27319" s="31" customFormat="1" x14ac:dyDescent="0.2"/>
    <row r="27320" s="31" customFormat="1" x14ac:dyDescent="0.2"/>
    <row r="27321" s="31" customFormat="1" x14ac:dyDescent="0.2"/>
    <row r="27322" s="31" customFormat="1" x14ac:dyDescent="0.2"/>
    <row r="27323" s="31" customFormat="1" x14ac:dyDescent="0.2"/>
    <row r="27324" s="31" customFormat="1" x14ac:dyDescent="0.2"/>
    <row r="27325" s="31" customFormat="1" x14ac:dyDescent="0.2"/>
    <row r="27326" s="31" customFormat="1" x14ac:dyDescent="0.2"/>
    <row r="27327" s="31" customFormat="1" x14ac:dyDescent="0.2"/>
    <row r="27328" s="31" customFormat="1" x14ac:dyDescent="0.2"/>
    <row r="27329" s="31" customFormat="1" x14ac:dyDescent="0.2"/>
    <row r="27330" s="31" customFormat="1" x14ac:dyDescent="0.2"/>
    <row r="27331" s="31" customFormat="1" x14ac:dyDescent="0.2"/>
    <row r="27332" s="31" customFormat="1" x14ac:dyDescent="0.2"/>
    <row r="27333" s="31" customFormat="1" x14ac:dyDescent="0.2"/>
    <row r="27334" s="31" customFormat="1" x14ac:dyDescent="0.2"/>
    <row r="27335" s="31" customFormat="1" x14ac:dyDescent="0.2"/>
    <row r="27336" s="31" customFormat="1" x14ac:dyDescent="0.2"/>
    <row r="27337" s="31" customFormat="1" x14ac:dyDescent="0.2"/>
    <row r="27338" s="31" customFormat="1" x14ac:dyDescent="0.2"/>
    <row r="27339" s="31" customFormat="1" x14ac:dyDescent="0.2"/>
    <row r="27340" s="31" customFormat="1" x14ac:dyDescent="0.2"/>
    <row r="27341" s="31" customFormat="1" x14ac:dyDescent="0.2"/>
    <row r="27342" s="31" customFormat="1" x14ac:dyDescent="0.2"/>
    <row r="27343" s="31" customFormat="1" x14ac:dyDescent="0.2"/>
    <row r="27344" s="31" customFormat="1" x14ac:dyDescent="0.2"/>
    <row r="27345" s="31" customFormat="1" x14ac:dyDescent="0.2"/>
    <row r="27346" s="31" customFormat="1" x14ac:dyDescent="0.2"/>
    <row r="27347" s="31" customFormat="1" x14ac:dyDescent="0.2"/>
    <row r="27348" s="31" customFormat="1" x14ac:dyDescent="0.2"/>
    <row r="27349" s="31" customFormat="1" x14ac:dyDescent="0.2"/>
    <row r="27350" s="31" customFormat="1" x14ac:dyDescent="0.2"/>
    <row r="27351" s="31" customFormat="1" x14ac:dyDescent="0.2"/>
    <row r="27352" s="31" customFormat="1" x14ac:dyDescent="0.2"/>
    <row r="27353" s="31" customFormat="1" x14ac:dyDescent="0.2"/>
    <row r="27354" s="31" customFormat="1" x14ac:dyDescent="0.2"/>
    <row r="27355" s="31" customFormat="1" x14ac:dyDescent="0.2"/>
    <row r="27356" s="31" customFormat="1" x14ac:dyDescent="0.2"/>
    <row r="27357" s="31" customFormat="1" x14ac:dyDescent="0.2"/>
    <row r="27358" s="31" customFormat="1" x14ac:dyDescent="0.2"/>
    <row r="27359" s="31" customFormat="1" x14ac:dyDescent="0.2"/>
    <row r="27360" s="31" customFormat="1" x14ac:dyDescent="0.2"/>
    <row r="27361" s="31" customFormat="1" x14ac:dyDescent="0.2"/>
    <row r="27362" s="31" customFormat="1" x14ac:dyDescent="0.2"/>
    <row r="27363" s="31" customFormat="1" x14ac:dyDescent="0.2"/>
    <row r="27364" s="31" customFormat="1" x14ac:dyDescent="0.2"/>
    <row r="27365" s="31" customFormat="1" x14ac:dyDescent="0.2"/>
    <row r="27366" s="31" customFormat="1" x14ac:dyDescent="0.2"/>
    <row r="27367" s="31" customFormat="1" x14ac:dyDescent="0.2"/>
    <row r="27368" s="31" customFormat="1" x14ac:dyDescent="0.2"/>
    <row r="27369" s="31" customFormat="1" x14ac:dyDescent="0.2"/>
    <row r="27370" s="31" customFormat="1" x14ac:dyDescent="0.2"/>
    <row r="27371" s="31" customFormat="1" x14ac:dyDescent="0.2"/>
    <row r="27372" s="31" customFormat="1" x14ac:dyDescent="0.2"/>
    <row r="27373" s="31" customFormat="1" x14ac:dyDescent="0.2"/>
    <row r="27374" s="31" customFormat="1" x14ac:dyDescent="0.2"/>
    <row r="27375" s="31" customFormat="1" x14ac:dyDescent="0.2"/>
    <row r="27376" s="31" customFormat="1" x14ac:dyDescent="0.2"/>
    <row r="27377" s="31" customFormat="1" x14ac:dyDescent="0.2"/>
    <row r="27378" s="31" customFormat="1" x14ac:dyDescent="0.2"/>
    <row r="27379" s="31" customFormat="1" x14ac:dyDescent="0.2"/>
    <row r="27380" s="31" customFormat="1" x14ac:dyDescent="0.2"/>
    <row r="27381" s="31" customFormat="1" x14ac:dyDescent="0.2"/>
    <row r="27382" s="31" customFormat="1" x14ac:dyDescent="0.2"/>
    <row r="27383" s="31" customFormat="1" x14ac:dyDescent="0.2"/>
    <row r="27384" s="31" customFormat="1" x14ac:dyDescent="0.2"/>
    <row r="27385" s="31" customFormat="1" x14ac:dyDescent="0.2"/>
    <row r="27386" s="31" customFormat="1" x14ac:dyDescent="0.2"/>
    <row r="27387" s="31" customFormat="1" x14ac:dyDescent="0.2"/>
    <row r="27388" s="31" customFormat="1" x14ac:dyDescent="0.2"/>
    <row r="27389" s="31" customFormat="1" x14ac:dyDescent="0.2"/>
    <row r="27390" s="31" customFormat="1" x14ac:dyDescent="0.2"/>
    <row r="27391" s="31" customFormat="1" x14ac:dyDescent="0.2"/>
    <row r="27392" s="31" customFormat="1" x14ac:dyDescent="0.2"/>
    <row r="27393" s="31" customFormat="1" x14ac:dyDescent="0.2"/>
    <row r="27394" s="31" customFormat="1" x14ac:dyDescent="0.2"/>
    <row r="27395" s="31" customFormat="1" x14ac:dyDescent="0.2"/>
    <row r="27396" s="31" customFormat="1" x14ac:dyDescent="0.2"/>
    <row r="27397" s="31" customFormat="1" x14ac:dyDescent="0.2"/>
    <row r="27398" s="31" customFormat="1" x14ac:dyDescent="0.2"/>
    <row r="27399" s="31" customFormat="1" x14ac:dyDescent="0.2"/>
    <row r="27400" s="31" customFormat="1" x14ac:dyDescent="0.2"/>
    <row r="27401" s="31" customFormat="1" x14ac:dyDescent="0.2"/>
    <row r="27402" s="31" customFormat="1" x14ac:dyDescent="0.2"/>
    <row r="27403" s="31" customFormat="1" x14ac:dyDescent="0.2"/>
    <row r="27404" s="31" customFormat="1" x14ac:dyDescent="0.2"/>
    <row r="27405" s="31" customFormat="1" x14ac:dyDescent="0.2"/>
    <row r="27406" s="31" customFormat="1" x14ac:dyDescent="0.2"/>
    <row r="27407" s="31" customFormat="1" x14ac:dyDescent="0.2"/>
    <row r="27408" s="31" customFormat="1" x14ac:dyDescent="0.2"/>
    <row r="27409" s="31" customFormat="1" x14ac:dyDescent="0.2"/>
    <row r="27410" s="31" customFormat="1" x14ac:dyDescent="0.2"/>
    <row r="27411" s="31" customFormat="1" x14ac:dyDescent="0.2"/>
    <row r="27412" s="31" customFormat="1" x14ac:dyDescent="0.2"/>
    <row r="27413" s="31" customFormat="1" x14ac:dyDescent="0.2"/>
    <row r="27414" s="31" customFormat="1" x14ac:dyDescent="0.2"/>
    <row r="27415" s="31" customFormat="1" x14ac:dyDescent="0.2"/>
    <row r="27416" s="31" customFormat="1" x14ac:dyDescent="0.2"/>
    <row r="27417" s="31" customFormat="1" x14ac:dyDescent="0.2"/>
    <row r="27418" s="31" customFormat="1" x14ac:dyDescent="0.2"/>
    <row r="27419" s="31" customFormat="1" x14ac:dyDescent="0.2"/>
    <row r="27420" s="31" customFormat="1" x14ac:dyDescent="0.2"/>
    <row r="27421" s="31" customFormat="1" x14ac:dyDescent="0.2"/>
    <row r="27422" s="31" customFormat="1" x14ac:dyDescent="0.2"/>
    <row r="27423" s="31" customFormat="1" x14ac:dyDescent="0.2"/>
    <row r="27424" s="31" customFormat="1" x14ac:dyDescent="0.2"/>
    <row r="27425" s="31" customFormat="1" x14ac:dyDescent="0.2"/>
    <row r="27426" s="31" customFormat="1" x14ac:dyDescent="0.2"/>
    <row r="27427" s="31" customFormat="1" x14ac:dyDescent="0.2"/>
    <row r="27428" s="31" customFormat="1" x14ac:dyDescent="0.2"/>
    <row r="27429" s="31" customFormat="1" x14ac:dyDescent="0.2"/>
    <row r="27430" s="31" customFormat="1" x14ac:dyDescent="0.2"/>
    <row r="27431" s="31" customFormat="1" x14ac:dyDescent="0.2"/>
    <row r="27432" s="31" customFormat="1" x14ac:dyDescent="0.2"/>
    <row r="27433" s="31" customFormat="1" x14ac:dyDescent="0.2"/>
    <row r="27434" s="31" customFormat="1" x14ac:dyDescent="0.2"/>
    <row r="27435" s="31" customFormat="1" x14ac:dyDescent="0.2"/>
    <row r="27436" s="31" customFormat="1" x14ac:dyDescent="0.2"/>
    <row r="27437" s="31" customFormat="1" x14ac:dyDescent="0.2"/>
    <row r="27438" s="31" customFormat="1" x14ac:dyDescent="0.2"/>
    <row r="27439" s="31" customFormat="1" x14ac:dyDescent="0.2"/>
    <row r="27440" s="31" customFormat="1" x14ac:dyDescent="0.2"/>
    <row r="27441" s="31" customFormat="1" x14ac:dyDescent="0.2"/>
    <row r="27442" s="31" customFormat="1" x14ac:dyDescent="0.2"/>
    <row r="27443" s="31" customFormat="1" x14ac:dyDescent="0.2"/>
    <row r="27444" s="31" customFormat="1" x14ac:dyDescent="0.2"/>
    <row r="27445" s="31" customFormat="1" x14ac:dyDescent="0.2"/>
    <row r="27446" s="31" customFormat="1" x14ac:dyDescent="0.2"/>
    <row r="27447" s="31" customFormat="1" x14ac:dyDescent="0.2"/>
    <row r="27448" s="31" customFormat="1" x14ac:dyDescent="0.2"/>
    <row r="27449" s="31" customFormat="1" x14ac:dyDescent="0.2"/>
    <row r="27450" s="31" customFormat="1" x14ac:dyDescent="0.2"/>
    <row r="27451" s="31" customFormat="1" x14ac:dyDescent="0.2"/>
    <row r="27452" s="31" customFormat="1" x14ac:dyDescent="0.2"/>
    <row r="27453" s="31" customFormat="1" x14ac:dyDescent="0.2"/>
    <row r="27454" s="31" customFormat="1" x14ac:dyDescent="0.2"/>
    <row r="27455" s="31" customFormat="1" x14ac:dyDescent="0.2"/>
    <row r="27456" s="31" customFormat="1" x14ac:dyDescent="0.2"/>
    <row r="27457" s="31" customFormat="1" x14ac:dyDescent="0.2"/>
    <row r="27458" s="31" customFormat="1" x14ac:dyDescent="0.2"/>
    <row r="27459" s="31" customFormat="1" x14ac:dyDescent="0.2"/>
    <row r="27460" s="31" customFormat="1" x14ac:dyDescent="0.2"/>
    <row r="27461" s="31" customFormat="1" x14ac:dyDescent="0.2"/>
    <row r="27462" s="31" customFormat="1" x14ac:dyDescent="0.2"/>
    <row r="27463" s="31" customFormat="1" x14ac:dyDescent="0.2"/>
    <row r="27464" s="31" customFormat="1" x14ac:dyDescent="0.2"/>
    <row r="27465" s="31" customFormat="1" x14ac:dyDescent="0.2"/>
    <row r="27466" s="31" customFormat="1" x14ac:dyDescent="0.2"/>
    <row r="27467" s="31" customFormat="1" x14ac:dyDescent="0.2"/>
    <row r="27468" s="31" customFormat="1" x14ac:dyDescent="0.2"/>
    <row r="27469" s="31" customFormat="1" x14ac:dyDescent="0.2"/>
    <row r="27470" s="31" customFormat="1" x14ac:dyDescent="0.2"/>
    <row r="27471" s="31" customFormat="1" x14ac:dyDescent="0.2"/>
    <row r="27472" s="31" customFormat="1" x14ac:dyDescent="0.2"/>
    <row r="27473" s="31" customFormat="1" x14ac:dyDescent="0.2"/>
    <row r="27474" s="31" customFormat="1" x14ac:dyDescent="0.2"/>
    <row r="27475" s="31" customFormat="1" x14ac:dyDescent="0.2"/>
    <row r="27476" s="31" customFormat="1" x14ac:dyDescent="0.2"/>
    <row r="27477" s="31" customFormat="1" x14ac:dyDescent="0.2"/>
    <row r="27478" s="31" customFormat="1" x14ac:dyDescent="0.2"/>
    <row r="27479" s="31" customFormat="1" x14ac:dyDescent="0.2"/>
    <row r="27480" s="31" customFormat="1" x14ac:dyDescent="0.2"/>
    <row r="27481" s="31" customFormat="1" x14ac:dyDescent="0.2"/>
    <row r="27482" s="31" customFormat="1" x14ac:dyDescent="0.2"/>
    <row r="27483" s="31" customFormat="1" x14ac:dyDescent="0.2"/>
    <row r="27484" s="31" customFormat="1" x14ac:dyDescent="0.2"/>
    <row r="27485" s="31" customFormat="1" x14ac:dyDescent="0.2"/>
    <row r="27486" s="31" customFormat="1" x14ac:dyDescent="0.2"/>
    <row r="27487" s="31" customFormat="1" x14ac:dyDescent="0.2"/>
    <row r="27488" s="31" customFormat="1" x14ac:dyDescent="0.2"/>
    <row r="27489" s="31" customFormat="1" x14ac:dyDescent="0.2"/>
    <row r="27490" s="31" customFormat="1" x14ac:dyDescent="0.2"/>
    <row r="27491" s="31" customFormat="1" x14ac:dyDescent="0.2"/>
    <row r="27492" s="31" customFormat="1" x14ac:dyDescent="0.2"/>
    <row r="27493" s="31" customFormat="1" x14ac:dyDescent="0.2"/>
    <row r="27494" s="31" customFormat="1" x14ac:dyDescent="0.2"/>
    <row r="27495" s="31" customFormat="1" x14ac:dyDescent="0.2"/>
    <row r="27496" s="31" customFormat="1" x14ac:dyDescent="0.2"/>
    <row r="27497" s="31" customFormat="1" x14ac:dyDescent="0.2"/>
    <row r="27498" s="31" customFormat="1" x14ac:dyDescent="0.2"/>
    <row r="27499" s="31" customFormat="1" x14ac:dyDescent="0.2"/>
    <row r="27500" s="31" customFormat="1" x14ac:dyDescent="0.2"/>
    <row r="27501" s="31" customFormat="1" x14ac:dyDescent="0.2"/>
    <row r="27502" s="31" customFormat="1" x14ac:dyDescent="0.2"/>
    <row r="27503" s="31" customFormat="1" x14ac:dyDescent="0.2"/>
    <row r="27504" s="31" customFormat="1" x14ac:dyDescent="0.2"/>
    <row r="27505" s="31" customFormat="1" x14ac:dyDescent="0.2"/>
    <row r="27506" s="31" customFormat="1" x14ac:dyDescent="0.2"/>
    <row r="27507" s="31" customFormat="1" x14ac:dyDescent="0.2"/>
    <row r="27508" s="31" customFormat="1" x14ac:dyDescent="0.2"/>
    <row r="27509" s="31" customFormat="1" x14ac:dyDescent="0.2"/>
    <row r="27510" s="31" customFormat="1" x14ac:dyDescent="0.2"/>
    <row r="27511" s="31" customFormat="1" x14ac:dyDescent="0.2"/>
    <row r="27512" s="31" customFormat="1" x14ac:dyDescent="0.2"/>
    <row r="27513" s="31" customFormat="1" x14ac:dyDescent="0.2"/>
    <row r="27514" s="31" customFormat="1" x14ac:dyDescent="0.2"/>
    <row r="27515" s="31" customFormat="1" x14ac:dyDescent="0.2"/>
    <row r="27516" s="31" customFormat="1" x14ac:dyDescent="0.2"/>
    <row r="27517" s="31" customFormat="1" x14ac:dyDescent="0.2"/>
    <row r="27518" s="31" customFormat="1" x14ac:dyDescent="0.2"/>
    <row r="27519" s="31" customFormat="1" x14ac:dyDescent="0.2"/>
    <row r="27520" s="31" customFormat="1" x14ac:dyDescent="0.2"/>
    <row r="27521" s="31" customFormat="1" x14ac:dyDescent="0.2"/>
    <row r="27522" s="31" customFormat="1" x14ac:dyDescent="0.2"/>
    <row r="27523" s="31" customFormat="1" x14ac:dyDescent="0.2"/>
    <row r="27524" s="31" customFormat="1" x14ac:dyDescent="0.2"/>
    <row r="27525" s="31" customFormat="1" x14ac:dyDescent="0.2"/>
    <row r="27526" s="31" customFormat="1" x14ac:dyDescent="0.2"/>
    <row r="27527" s="31" customFormat="1" x14ac:dyDescent="0.2"/>
    <row r="27528" s="31" customFormat="1" x14ac:dyDescent="0.2"/>
    <row r="27529" s="31" customFormat="1" x14ac:dyDescent="0.2"/>
    <row r="27530" s="31" customFormat="1" x14ac:dyDescent="0.2"/>
    <row r="27531" s="31" customFormat="1" x14ac:dyDescent="0.2"/>
    <row r="27532" s="31" customFormat="1" x14ac:dyDescent="0.2"/>
    <row r="27533" s="31" customFormat="1" x14ac:dyDescent="0.2"/>
    <row r="27534" s="31" customFormat="1" x14ac:dyDescent="0.2"/>
    <row r="27535" s="31" customFormat="1" x14ac:dyDescent="0.2"/>
    <row r="27536" s="31" customFormat="1" x14ac:dyDescent="0.2"/>
    <row r="27537" s="31" customFormat="1" x14ac:dyDescent="0.2"/>
    <row r="27538" s="31" customFormat="1" x14ac:dyDescent="0.2"/>
    <row r="27539" s="31" customFormat="1" x14ac:dyDescent="0.2"/>
    <row r="27540" s="31" customFormat="1" x14ac:dyDescent="0.2"/>
    <row r="27541" s="31" customFormat="1" x14ac:dyDescent="0.2"/>
    <row r="27542" s="31" customFormat="1" x14ac:dyDescent="0.2"/>
    <row r="27543" s="31" customFormat="1" x14ac:dyDescent="0.2"/>
    <row r="27544" s="31" customFormat="1" x14ac:dyDescent="0.2"/>
    <row r="27545" s="31" customFormat="1" x14ac:dyDescent="0.2"/>
    <row r="27546" s="31" customFormat="1" x14ac:dyDescent="0.2"/>
    <row r="27547" s="31" customFormat="1" x14ac:dyDescent="0.2"/>
    <row r="27548" s="31" customFormat="1" x14ac:dyDescent="0.2"/>
    <row r="27549" s="31" customFormat="1" x14ac:dyDescent="0.2"/>
    <row r="27550" s="31" customFormat="1" x14ac:dyDescent="0.2"/>
    <row r="27551" s="31" customFormat="1" x14ac:dyDescent="0.2"/>
    <row r="27552" s="31" customFormat="1" x14ac:dyDescent="0.2"/>
    <row r="27553" s="31" customFormat="1" x14ac:dyDescent="0.2"/>
    <row r="27554" s="31" customFormat="1" x14ac:dyDescent="0.2"/>
    <row r="27555" s="31" customFormat="1" x14ac:dyDescent="0.2"/>
    <row r="27556" s="31" customFormat="1" x14ac:dyDescent="0.2"/>
    <row r="27557" s="31" customFormat="1" x14ac:dyDescent="0.2"/>
    <row r="27558" s="31" customFormat="1" x14ac:dyDescent="0.2"/>
    <row r="27559" s="31" customFormat="1" x14ac:dyDescent="0.2"/>
    <row r="27560" s="31" customFormat="1" x14ac:dyDescent="0.2"/>
    <row r="27561" s="31" customFormat="1" x14ac:dyDescent="0.2"/>
    <row r="27562" s="31" customFormat="1" x14ac:dyDescent="0.2"/>
    <row r="27563" s="31" customFormat="1" x14ac:dyDescent="0.2"/>
    <row r="27564" s="31" customFormat="1" x14ac:dyDescent="0.2"/>
    <row r="27565" s="31" customFormat="1" x14ac:dyDescent="0.2"/>
    <row r="27566" s="31" customFormat="1" x14ac:dyDescent="0.2"/>
    <row r="27567" s="31" customFormat="1" x14ac:dyDescent="0.2"/>
    <row r="27568" s="31" customFormat="1" x14ac:dyDescent="0.2"/>
    <row r="27569" s="31" customFormat="1" x14ac:dyDescent="0.2"/>
    <row r="27570" s="31" customFormat="1" x14ac:dyDescent="0.2"/>
    <row r="27571" s="31" customFormat="1" x14ac:dyDescent="0.2"/>
    <row r="27572" s="31" customFormat="1" x14ac:dyDescent="0.2"/>
    <row r="27573" s="31" customFormat="1" x14ac:dyDescent="0.2"/>
    <row r="27574" s="31" customFormat="1" x14ac:dyDescent="0.2"/>
    <row r="27575" s="31" customFormat="1" x14ac:dyDescent="0.2"/>
    <row r="27576" s="31" customFormat="1" x14ac:dyDescent="0.2"/>
    <row r="27577" s="31" customFormat="1" x14ac:dyDescent="0.2"/>
    <row r="27578" s="31" customFormat="1" x14ac:dyDescent="0.2"/>
    <row r="27579" s="31" customFormat="1" x14ac:dyDescent="0.2"/>
    <row r="27580" s="31" customFormat="1" x14ac:dyDescent="0.2"/>
    <row r="27581" s="31" customFormat="1" x14ac:dyDescent="0.2"/>
    <row r="27582" s="31" customFormat="1" x14ac:dyDescent="0.2"/>
    <row r="27583" s="31" customFormat="1" x14ac:dyDescent="0.2"/>
    <row r="27584" s="31" customFormat="1" x14ac:dyDescent="0.2"/>
    <row r="27585" s="31" customFormat="1" x14ac:dyDescent="0.2"/>
    <row r="27586" s="31" customFormat="1" x14ac:dyDescent="0.2"/>
    <row r="27587" s="31" customFormat="1" x14ac:dyDescent="0.2"/>
    <row r="27588" s="31" customFormat="1" x14ac:dyDescent="0.2"/>
    <row r="27589" s="31" customFormat="1" x14ac:dyDescent="0.2"/>
    <row r="27590" s="31" customFormat="1" x14ac:dyDescent="0.2"/>
    <row r="27591" s="31" customFormat="1" x14ac:dyDescent="0.2"/>
    <row r="27592" s="31" customFormat="1" x14ac:dyDescent="0.2"/>
    <row r="27593" s="31" customFormat="1" x14ac:dyDescent="0.2"/>
    <row r="27594" s="31" customFormat="1" x14ac:dyDescent="0.2"/>
    <row r="27595" s="31" customFormat="1" x14ac:dyDescent="0.2"/>
    <row r="27596" s="31" customFormat="1" x14ac:dyDescent="0.2"/>
    <row r="27597" s="31" customFormat="1" x14ac:dyDescent="0.2"/>
    <row r="27598" s="31" customFormat="1" x14ac:dyDescent="0.2"/>
    <row r="27599" s="31" customFormat="1" x14ac:dyDescent="0.2"/>
    <row r="27600" s="31" customFormat="1" x14ac:dyDescent="0.2"/>
    <row r="27601" s="31" customFormat="1" x14ac:dyDescent="0.2"/>
    <row r="27602" s="31" customFormat="1" x14ac:dyDescent="0.2"/>
    <row r="27603" s="31" customFormat="1" x14ac:dyDescent="0.2"/>
    <row r="27604" s="31" customFormat="1" x14ac:dyDescent="0.2"/>
    <row r="27605" s="31" customFormat="1" x14ac:dyDescent="0.2"/>
    <row r="27606" s="31" customFormat="1" x14ac:dyDescent="0.2"/>
    <row r="27607" s="31" customFormat="1" x14ac:dyDescent="0.2"/>
    <row r="27608" s="31" customFormat="1" x14ac:dyDescent="0.2"/>
    <row r="27609" s="31" customFormat="1" x14ac:dyDescent="0.2"/>
    <row r="27610" s="31" customFormat="1" x14ac:dyDescent="0.2"/>
    <row r="27611" s="31" customFormat="1" x14ac:dyDescent="0.2"/>
    <row r="27612" s="31" customFormat="1" x14ac:dyDescent="0.2"/>
    <row r="27613" s="31" customFormat="1" x14ac:dyDescent="0.2"/>
    <row r="27614" s="31" customFormat="1" x14ac:dyDescent="0.2"/>
    <row r="27615" s="31" customFormat="1" x14ac:dyDescent="0.2"/>
    <row r="27616" s="31" customFormat="1" x14ac:dyDescent="0.2"/>
    <row r="27617" s="31" customFormat="1" x14ac:dyDescent="0.2"/>
    <row r="27618" s="31" customFormat="1" x14ac:dyDescent="0.2"/>
    <row r="27619" s="31" customFormat="1" x14ac:dyDescent="0.2"/>
    <row r="27620" s="31" customFormat="1" x14ac:dyDescent="0.2"/>
    <row r="27621" s="31" customFormat="1" x14ac:dyDescent="0.2"/>
    <row r="27622" s="31" customFormat="1" x14ac:dyDescent="0.2"/>
    <row r="27623" s="31" customFormat="1" x14ac:dyDescent="0.2"/>
    <row r="27624" s="31" customFormat="1" x14ac:dyDescent="0.2"/>
    <row r="27625" s="31" customFormat="1" x14ac:dyDescent="0.2"/>
    <row r="27626" s="31" customFormat="1" x14ac:dyDescent="0.2"/>
    <row r="27627" s="31" customFormat="1" x14ac:dyDescent="0.2"/>
    <row r="27628" s="31" customFormat="1" x14ac:dyDescent="0.2"/>
    <row r="27629" s="31" customFormat="1" x14ac:dyDescent="0.2"/>
    <row r="27630" s="31" customFormat="1" x14ac:dyDescent="0.2"/>
    <row r="27631" s="31" customFormat="1" x14ac:dyDescent="0.2"/>
    <row r="27632" s="31" customFormat="1" x14ac:dyDescent="0.2"/>
    <row r="27633" s="31" customFormat="1" x14ac:dyDescent="0.2"/>
    <row r="27634" s="31" customFormat="1" x14ac:dyDescent="0.2"/>
    <row r="27635" s="31" customFormat="1" x14ac:dyDescent="0.2"/>
    <row r="27636" s="31" customFormat="1" x14ac:dyDescent="0.2"/>
    <row r="27637" s="31" customFormat="1" x14ac:dyDescent="0.2"/>
    <row r="27638" s="31" customFormat="1" x14ac:dyDescent="0.2"/>
    <row r="27639" s="31" customFormat="1" x14ac:dyDescent="0.2"/>
    <row r="27640" s="31" customFormat="1" x14ac:dyDescent="0.2"/>
    <row r="27641" s="31" customFormat="1" x14ac:dyDescent="0.2"/>
    <row r="27642" s="31" customFormat="1" x14ac:dyDescent="0.2"/>
    <row r="27643" s="31" customFormat="1" x14ac:dyDescent="0.2"/>
    <row r="27644" s="31" customFormat="1" x14ac:dyDescent="0.2"/>
    <row r="27645" s="31" customFormat="1" x14ac:dyDescent="0.2"/>
    <row r="27646" s="31" customFormat="1" x14ac:dyDescent="0.2"/>
    <row r="27647" s="31" customFormat="1" x14ac:dyDescent="0.2"/>
    <row r="27648" s="31" customFormat="1" x14ac:dyDescent="0.2"/>
    <row r="27649" s="31" customFormat="1" x14ac:dyDescent="0.2"/>
    <row r="27650" s="31" customFormat="1" x14ac:dyDescent="0.2"/>
    <row r="27651" s="31" customFormat="1" x14ac:dyDescent="0.2"/>
    <row r="27652" s="31" customFormat="1" x14ac:dyDescent="0.2"/>
    <row r="27653" s="31" customFormat="1" x14ac:dyDescent="0.2"/>
    <row r="27654" s="31" customFormat="1" x14ac:dyDescent="0.2"/>
    <row r="27655" s="31" customFormat="1" x14ac:dyDescent="0.2"/>
    <row r="27656" s="31" customFormat="1" x14ac:dyDescent="0.2"/>
    <row r="27657" s="31" customFormat="1" x14ac:dyDescent="0.2"/>
    <row r="27658" s="31" customFormat="1" x14ac:dyDescent="0.2"/>
    <row r="27659" s="31" customFormat="1" x14ac:dyDescent="0.2"/>
    <row r="27660" s="31" customFormat="1" x14ac:dyDescent="0.2"/>
    <row r="27661" s="31" customFormat="1" x14ac:dyDescent="0.2"/>
    <row r="27662" s="31" customFormat="1" x14ac:dyDescent="0.2"/>
    <row r="27663" s="31" customFormat="1" x14ac:dyDescent="0.2"/>
    <row r="27664" s="31" customFormat="1" x14ac:dyDescent="0.2"/>
    <row r="27665" s="31" customFormat="1" x14ac:dyDescent="0.2"/>
    <row r="27666" s="31" customFormat="1" x14ac:dyDescent="0.2"/>
    <row r="27667" s="31" customFormat="1" x14ac:dyDescent="0.2"/>
    <row r="27668" s="31" customFormat="1" x14ac:dyDescent="0.2"/>
    <row r="27669" s="31" customFormat="1" x14ac:dyDescent="0.2"/>
    <row r="27670" s="31" customFormat="1" x14ac:dyDescent="0.2"/>
    <row r="27671" s="31" customFormat="1" x14ac:dyDescent="0.2"/>
    <row r="27672" s="31" customFormat="1" x14ac:dyDescent="0.2"/>
    <row r="27673" s="31" customFormat="1" x14ac:dyDescent="0.2"/>
    <row r="27674" s="31" customFormat="1" x14ac:dyDescent="0.2"/>
    <row r="27675" s="31" customFormat="1" x14ac:dyDescent="0.2"/>
    <row r="27676" s="31" customFormat="1" x14ac:dyDescent="0.2"/>
    <row r="27677" s="31" customFormat="1" x14ac:dyDescent="0.2"/>
    <row r="27678" s="31" customFormat="1" x14ac:dyDescent="0.2"/>
    <row r="27679" s="31" customFormat="1" x14ac:dyDescent="0.2"/>
    <row r="27680" s="31" customFormat="1" x14ac:dyDescent="0.2"/>
    <row r="27681" s="31" customFormat="1" x14ac:dyDescent="0.2"/>
    <row r="27682" s="31" customFormat="1" x14ac:dyDescent="0.2"/>
    <row r="27683" s="31" customFormat="1" x14ac:dyDescent="0.2"/>
    <row r="27684" s="31" customFormat="1" x14ac:dyDescent="0.2"/>
    <row r="27685" s="31" customFormat="1" x14ac:dyDescent="0.2"/>
    <row r="27686" s="31" customFormat="1" x14ac:dyDescent="0.2"/>
    <row r="27687" s="31" customFormat="1" x14ac:dyDescent="0.2"/>
    <row r="27688" s="31" customFormat="1" x14ac:dyDescent="0.2"/>
    <row r="27689" s="31" customFormat="1" x14ac:dyDescent="0.2"/>
    <row r="27690" s="31" customFormat="1" x14ac:dyDescent="0.2"/>
    <row r="27691" s="31" customFormat="1" x14ac:dyDescent="0.2"/>
    <row r="27692" s="31" customFormat="1" x14ac:dyDescent="0.2"/>
    <row r="27693" s="31" customFormat="1" x14ac:dyDescent="0.2"/>
    <row r="27694" s="31" customFormat="1" x14ac:dyDescent="0.2"/>
    <row r="27695" s="31" customFormat="1" x14ac:dyDescent="0.2"/>
    <row r="27696" s="31" customFormat="1" x14ac:dyDescent="0.2"/>
    <row r="27697" s="31" customFormat="1" x14ac:dyDescent="0.2"/>
    <row r="27698" s="31" customFormat="1" x14ac:dyDescent="0.2"/>
    <row r="27699" s="31" customFormat="1" x14ac:dyDescent="0.2"/>
    <row r="27700" s="31" customFormat="1" x14ac:dyDescent="0.2"/>
    <row r="27701" s="31" customFormat="1" x14ac:dyDescent="0.2"/>
    <row r="27702" s="31" customFormat="1" x14ac:dyDescent="0.2"/>
    <row r="27703" s="31" customFormat="1" x14ac:dyDescent="0.2"/>
    <row r="27704" s="31" customFormat="1" x14ac:dyDescent="0.2"/>
    <row r="27705" s="31" customFormat="1" x14ac:dyDescent="0.2"/>
    <row r="27706" s="31" customFormat="1" x14ac:dyDescent="0.2"/>
    <row r="27707" s="31" customFormat="1" x14ac:dyDescent="0.2"/>
    <row r="27708" s="31" customFormat="1" x14ac:dyDescent="0.2"/>
    <row r="27709" s="31" customFormat="1" x14ac:dyDescent="0.2"/>
    <row r="27710" s="31" customFormat="1" x14ac:dyDescent="0.2"/>
    <row r="27711" s="31" customFormat="1" x14ac:dyDescent="0.2"/>
    <row r="27712" s="31" customFormat="1" x14ac:dyDescent="0.2"/>
    <row r="27713" s="31" customFormat="1" x14ac:dyDescent="0.2"/>
    <row r="27714" s="31" customFormat="1" x14ac:dyDescent="0.2"/>
    <row r="27715" s="31" customFormat="1" x14ac:dyDescent="0.2"/>
    <row r="27716" s="31" customFormat="1" x14ac:dyDescent="0.2"/>
    <row r="27717" s="31" customFormat="1" x14ac:dyDescent="0.2"/>
    <row r="27718" s="31" customFormat="1" x14ac:dyDescent="0.2"/>
    <row r="27719" s="31" customFormat="1" x14ac:dyDescent="0.2"/>
    <row r="27720" s="31" customFormat="1" x14ac:dyDescent="0.2"/>
    <row r="27721" s="31" customFormat="1" x14ac:dyDescent="0.2"/>
    <row r="27722" s="31" customFormat="1" x14ac:dyDescent="0.2"/>
    <row r="27723" s="31" customFormat="1" x14ac:dyDescent="0.2"/>
    <row r="27724" s="31" customFormat="1" x14ac:dyDescent="0.2"/>
    <row r="27725" s="31" customFormat="1" x14ac:dyDescent="0.2"/>
    <row r="27726" s="31" customFormat="1" x14ac:dyDescent="0.2"/>
    <row r="27727" s="31" customFormat="1" x14ac:dyDescent="0.2"/>
    <row r="27728" s="31" customFormat="1" x14ac:dyDescent="0.2"/>
    <row r="27729" s="31" customFormat="1" x14ac:dyDescent="0.2"/>
    <row r="27730" s="31" customFormat="1" x14ac:dyDescent="0.2"/>
    <row r="27731" s="31" customFormat="1" x14ac:dyDescent="0.2"/>
    <row r="27732" s="31" customFormat="1" x14ac:dyDescent="0.2"/>
    <row r="27733" s="31" customFormat="1" x14ac:dyDescent="0.2"/>
    <row r="27734" s="31" customFormat="1" x14ac:dyDescent="0.2"/>
    <row r="27735" s="31" customFormat="1" x14ac:dyDescent="0.2"/>
    <row r="27736" s="31" customFormat="1" x14ac:dyDescent="0.2"/>
    <row r="27737" s="31" customFormat="1" x14ac:dyDescent="0.2"/>
    <row r="27738" s="31" customFormat="1" x14ac:dyDescent="0.2"/>
    <row r="27739" s="31" customFormat="1" x14ac:dyDescent="0.2"/>
    <row r="27740" s="31" customFormat="1" x14ac:dyDescent="0.2"/>
    <row r="27741" s="31" customFormat="1" x14ac:dyDescent="0.2"/>
    <row r="27742" s="31" customFormat="1" x14ac:dyDescent="0.2"/>
    <row r="27743" s="31" customFormat="1" x14ac:dyDescent="0.2"/>
    <row r="27744" s="31" customFormat="1" x14ac:dyDescent="0.2"/>
    <row r="27745" s="31" customFormat="1" x14ac:dyDescent="0.2"/>
    <row r="27746" s="31" customFormat="1" x14ac:dyDescent="0.2"/>
    <row r="27747" s="31" customFormat="1" x14ac:dyDescent="0.2"/>
    <row r="27748" s="31" customFormat="1" x14ac:dyDescent="0.2"/>
    <row r="27749" s="31" customFormat="1" x14ac:dyDescent="0.2"/>
    <row r="27750" s="31" customFormat="1" x14ac:dyDescent="0.2"/>
    <row r="27751" s="31" customFormat="1" x14ac:dyDescent="0.2"/>
    <row r="27752" s="31" customFormat="1" x14ac:dyDescent="0.2"/>
    <row r="27753" s="31" customFormat="1" x14ac:dyDescent="0.2"/>
    <row r="27754" s="31" customFormat="1" x14ac:dyDescent="0.2"/>
    <row r="27755" s="31" customFormat="1" x14ac:dyDescent="0.2"/>
    <row r="27756" s="31" customFormat="1" x14ac:dyDescent="0.2"/>
    <row r="27757" s="31" customFormat="1" x14ac:dyDescent="0.2"/>
    <row r="27758" s="31" customFormat="1" x14ac:dyDescent="0.2"/>
    <row r="27759" s="31" customFormat="1" x14ac:dyDescent="0.2"/>
    <row r="27760" s="31" customFormat="1" x14ac:dyDescent="0.2"/>
    <row r="27761" s="31" customFormat="1" x14ac:dyDescent="0.2"/>
    <row r="27762" s="31" customFormat="1" x14ac:dyDescent="0.2"/>
    <row r="27763" s="31" customFormat="1" x14ac:dyDescent="0.2"/>
    <row r="27764" s="31" customFormat="1" x14ac:dyDescent="0.2"/>
    <row r="27765" s="31" customFormat="1" x14ac:dyDescent="0.2"/>
    <row r="27766" s="31" customFormat="1" x14ac:dyDescent="0.2"/>
    <row r="27767" s="31" customFormat="1" x14ac:dyDescent="0.2"/>
    <row r="27768" s="31" customFormat="1" x14ac:dyDescent="0.2"/>
    <row r="27769" s="31" customFormat="1" x14ac:dyDescent="0.2"/>
    <row r="27770" s="31" customFormat="1" x14ac:dyDescent="0.2"/>
    <row r="27771" s="31" customFormat="1" x14ac:dyDescent="0.2"/>
    <row r="27772" s="31" customFormat="1" x14ac:dyDescent="0.2"/>
    <row r="27773" s="31" customFormat="1" x14ac:dyDescent="0.2"/>
    <row r="27774" s="31" customFormat="1" x14ac:dyDescent="0.2"/>
    <row r="27775" s="31" customFormat="1" x14ac:dyDescent="0.2"/>
    <row r="27776" s="31" customFormat="1" x14ac:dyDescent="0.2"/>
    <row r="27777" s="31" customFormat="1" x14ac:dyDescent="0.2"/>
    <row r="27778" s="31" customFormat="1" x14ac:dyDescent="0.2"/>
    <row r="27779" s="31" customFormat="1" x14ac:dyDescent="0.2"/>
    <row r="27780" s="31" customFormat="1" x14ac:dyDescent="0.2"/>
    <row r="27781" s="31" customFormat="1" x14ac:dyDescent="0.2"/>
    <row r="27782" s="31" customFormat="1" x14ac:dyDescent="0.2"/>
    <row r="27783" s="31" customFormat="1" x14ac:dyDescent="0.2"/>
    <row r="27784" s="31" customFormat="1" x14ac:dyDescent="0.2"/>
    <row r="27785" s="31" customFormat="1" x14ac:dyDescent="0.2"/>
    <row r="27786" s="31" customFormat="1" x14ac:dyDescent="0.2"/>
    <row r="27787" s="31" customFormat="1" x14ac:dyDescent="0.2"/>
    <row r="27788" s="31" customFormat="1" x14ac:dyDescent="0.2"/>
    <row r="27789" s="31" customFormat="1" x14ac:dyDescent="0.2"/>
    <row r="27790" s="31" customFormat="1" x14ac:dyDescent="0.2"/>
    <row r="27791" s="31" customFormat="1" x14ac:dyDescent="0.2"/>
    <row r="27792" s="31" customFormat="1" x14ac:dyDescent="0.2"/>
    <row r="27793" s="31" customFormat="1" x14ac:dyDescent="0.2"/>
    <row r="27794" s="31" customFormat="1" x14ac:dyDescent="0.2"/>
    <row r="27795" s="31" customFormat="1" x14ac:dyDescent="0.2"/>
    <row r="27796" s="31" customFormat="1" x14ac:dyDescent="0.2"/>
    <row r="27797" s="31" customFormat="1" x14ac:dyDescent="0.2"/>
    <row r="27798" s="31" customFormat="1" x14ac:dyDescent="0.2"/>
    <row r="27799" s="31" customFormat="1" x14ac:dyDescent="0.2"/>
    <row r="27800" s="31" customFormat="1" x14ac:dyDescent="0.2"/>
    <row r="27801" s="31" customFormat="1" x14ac:dyDescent="0.2"/>
    <row r="27802" s="31" customFormat="1" x14ac:dyDescent="0.2"/>
    <row r="27803" s="31" customFormat="1" x14ac:dyDescent="0.2"/>
    <row r="27804" s="31" customFormat="1" x14ac:dyDescent="0.2"/>
    <row r="27805" s="31" customFormat="1" x14ac:dyDescent="0.2"/>
    <row r="27806" s="31" customFormat="1" x14ac:dyDescent="0.2"/>
    <row r="27807" s="31" customFormat="1" x14ac:dyDescent="0.2"/>
    <row r="27808" s="31" customFormat="1" x14ac:dyDescent="0.2"/>
    <row r="27809" s="31" customFormat="1" x14ac:dyDescent="0.2"/>
    <row r="27810" s="31" customFormat="1" x14ac:dyDescent="0.2"/>
    <row r="27811" s="31" customFormat="1" x14ac:dyDescent="0.2"/>
    <row r="27812" s="31" customFormat="1" x14ac:dyDescent="0.2"/>
    <row r="27813" s="31" customFormat="1" x14ac:dyDescent="0.2"/>
    <row r="27814" s="31" customFormat="1" x14ac:dyDescent="0.2"/>
    <row r="27815" s="31" customFormat="1" x14ac:dyDescent="0.2"/>
    <row r="27816" s="31" customFormat="1" x14ac:dyDescent="0.2"/>
    <row r="27817" s="31" customFormat="1" x14ac:dyDescent="0.2"/>
    <row r="27818" s="31" customFormat="1" x14ac:dyDescent="0.2"/>
    <row r="27819" s="31" customFormat="1" x14ac:dyDescent="0.2"/>
    <row r="27820" s="31" customFormat="1" x14ac:dyDescent="0.2"/>
    <row r="27821" s="31" customFormat="1" x14ac:dyDescent="0.2"/>
    <row r="27822" s="31" customFormat="1" x14ac:dyDescent="0.2"/>
    <row r="27823" s="31" customFormat="1" x14ac:dyDescent="0.2"/>
    <row r="27824" s="31" customFormat="1" x14ac:dyDescent="0.2"/>
    <row r="27825" s="31" customFormat="1" x14ac:dyDescent="0.2"/>
    <row r="27826" s="31" customFormat="1" x14ac:dyDescent="0.2"/>
    <row r="27827" s="31" customFormat="1" x14ac:dyDescent="0.2"/>
    <row r="27828" s="31" customFormat="1" x14ac:dyDescent="0.2"/>
    <row r="27829" s="31" customFormat="1" x14ac:dyDescent="0.2"/>
    <row r="27830" s="31" customFormat="1" x14ac:dyDescent="0.2"/>
    <row r="27831" s="31" customFormat="1" x14ac:dyDescent="0.2"/>
    <row r="27832" s="31" customFormat="1" x14ac:dyDescent="0.2"/>
    <row r="27833" s="31" customFormat="1" x14ac:dyDescent="0.2"/>
    <row r="27834" s="31" customFormat="1" x14ac:dyDescent="0.2"/>
    <row r="27835" s="31" customFormat="1" x14ac:dyDescent="0.2"/>
    <row r="27836" s="31" customFormat="1" x14ac:dyDescent="0.2"/>
    <row r="27837" s="31" customFormat="1" x14ac:dyDescent="0.2"/>
    <row r="27838" s="31" customFormat="1" x14ac:dyDescent="0.2"/>
    <row r="27839" s="31" customFormat="1" x14ac:dyDescent="0.2"/>
    <row r="27840" s="31" customFormat="1" x14ac:dyDescent="0.2"/>
    <row r="27841" s="31" customFormat="1" x14ac:dyDescent="0.2"/>
    <row r="27842" s="31" customFormat="1" x14ac:dyDescent="0.2"/>
    <row r="27843" s="31" customFormat="1" x14ac:dyDescent="0.2"/>
    <row r="27844" s="31" customFormat="1" x14ac:dyDescent="0.2"/>
    <row r="27845" s="31" customFormat="1" x14ac:dyDescent="0.2"/>
    <row r="27846" s="31" customFormat="1" x14ac:dyDescent="0.2"/>
    <row r="27847" s="31" customFormat="1" x14ac:dyDescent="0.2"/>
    <row r="27848" s="31" customFormat="1" x14ac:dyDescent="0.2"/>
    <row r="27849" s="31" customFormat="1" x14ac:dyDescent="0.2"/>
    <row r="27850" s="31" customFormat="1" x14ac:dyDescent="0.2"/>
    <row r="27851" s="31" customFormat="1" x14ac:dyDescent="0.2"/>
    <row r="27852" s="31" customFormat="1" x14ac:dyDescent="0.2"/>
    <row r="27853" s="31" customFormat="1" x14ac:dyDescent="0.2"/>
    <row r="27854" s="31" customFormat="1" x14ac:dyDescent="0.2"/>
    <row r="27855" s="31" customFormat="1" x14ac:dyDescent="0.2"/>
    <row r="27856" s="31" customFormat="1" x14ac:dyDescent="0.2"/>
    <row r="27857" s="31" customFormat="1" x14ac:dyDescent="0.2"/>
    <row r="27858" s="31" customFormat="1" x14ac:dyDescent="0.2"/>
    <row r="27859" s="31" customFormat="1" x14ac:dyDescent="0.2"/>
    <row r="27860" s="31" customFormat="1" x14ac:dyDescent="0.2"/>
    <row r="27861" s="31" customFormat="1" x14ac:dyDescent="0.2"/>
    <row r="27862" s="31" customFormat="1" x14ac:dyDescent="0.2"/>
    <row r="27863" s="31" customFormat="1" x14ac:dyDescent="0.2"/>
    <row r="27864" s="31" customFormat="1" x14ac:dyDescent="0.2"/>
    <row r="27865" s="31" customFormat="1" x14ac:dyDescent="0.2"/>
    <row r="27866" s="31" customFormat="1" x14ac:dyDescent="0.2"/>
    <row r="27867" s="31" customFormat="1" x14ac:dyDescent="0.2"/>
    <row r="27868" s="31" customFormat="1" x14ac:dyDescent="0.2"/>
    <row r="27869" s="31" customFormat="1" x14ac:dyDescent="0.2"/>
    <row r="27870" s="31" customFormat="1" x14ac:dyDescent="0.2"/>
    <row r="27871" s="31" customFormat="1" x14ac:dyDescent="0.2"/>
    <row r="27872" s="31" customFormat="1" x14ac:dyDescent="0.2"/>
    <row r="27873" s="31" customFormat="1" x14ac:dyDescent="0.2"/>
    <row r="27874" s="31" customFormat="1" x14ac:dyDescent="0.2"/>
    <row r="27875" s="31" customFormat="1" x14ac:dyDescent="0.2"/>
    <row r="27876" s="31" customFormat="1" x14ac:dyDescent="0.2"/>
    <row r="27877" s="31" customFormat="1" x14ac:dyDescent="0.2"/>
    <row r="27878" s="31" customFormat="1" x14ac:dyDescent="0.2"/>
    <row r="27879" s="31" customFormat="1" x14ac:dyDescent="0.2"/>
    <row r="27880" s="31" customFormat="1" x14ac:dyDescent="0.2"/>
    <row r="27881" s="31" customFormat="1" x14ac:dyDescent="0.2"/>
    <row r="27882" s="31" customFormat="1" x14ac:dyDescent="0.2"/>
    <row r="27883" s="31" customFormat="1" x14ac:dyDescent="0.2"/>
    <row r="27884" s="31" customFormat="1" x14ac:dyDescent="0.2"/>
    <row r="27885" s="31" customFormat="1" x14ac:dyDescent="0.2"/>
    <row r="27886" s="31" customFormat="1" x14ac:dyDescent="0.2"/>
    <row r="27887" s="31" customFormat="1" x14ac:dyDescent="0.2"/>
    <row r="27888" s="31" customFormat="1" x14ac:dyDescent="0.2"/>
    <row r="27889" s="31" customFormat="1" x14ac:dyDescent="0.2"/>
    <row r="27890" s="31" customFormat="1" x14ac:dyDescent="0.2"/>
    <row r="27891" s="31" customFormat="1" x14ac:dyDescent="0.2"/>
    <row r="27892" s="31" customFormat="1" x14ac:dyDescent="0.2"/>
    <row r="27893" s="31" customFormat="1" x14ac:dyDescent="0.2"/>
    <row r="27894" s="31" customFormat="1" x14ac:dyDescent="0.2"/>
    <row r="27895" s="31" customFormat="1" x14ac:dyDescent="0.2"/>
    <row r="27896" s="31" customFormat="1" x14ac:dyDescent="0.2"/>
    <row r="27897" s="31" customFormat="1" x14ac:dyDescent="0.2"/>
    <row r="27898" s="31" customFormat="1" x14ac:dyDescent="0.2"/>
    <row r="27899" s="31" customFormat="1" x14ac:dyDescent="0.2"/>
    <row r="27900" s="31" customFormat="1" x14ac:dyDescent="0.2"/>
    <row r="27901" s="31" customFormat="1" x14ac:dyDescent="0.2"/>
    <row r="27902" s="31" customFormat="1" x14ac:dyDescent="0.2"/>
    <row r="27903" s="31" customFormat="1" x14ac:dyDescent="0.2"/>
    <row r="27904" s="31" customFormat="1" x14ac:dyDescent="0.2"/>
    <row r="27905" s="31" customFormat="1" x14ac:dyDescent="0.2"/>
    <row r="27906" s="31" customFormat="1" x14ac:dyDescent="0.2"/>
    <row r="27907" s="31" customFormat="1" x14ac:dyDescent="0.2"/>
    <row r="27908" s="31" customFormat="1" x14ac:dyDescent="0.2"/>
    <row r="27909" s="31" customFormat="1" x14ac:dyDescent="0.2"/>
    <row r="27910" s="31" customFormat="1" x14ac:dyDescent="0.2"/>
    <row r="27911" s="31" customFormat="1" x14ac:dyDescent="0.2"/>
    <row r="27912" s="31" customFormat="1" x14ac:dyDescent="0.2"/>
    <row r="27913" s="31" customFormat="1" x14ac:dyDescent="0.2"/>
    <row r="27914" s="31" customFormat="1" x14ac:dyDescent="0.2"/>
    <row r="27915" s="31" customFormat="1" x14ac:dyDescent="0.2"/>
    <row r="27916" s="31" customFormat="1" x14ac:dyDescent="0.2"/>
    <row r="27917" s="31" customFormat="1" x14ac:dyDescent="0.2"/>
    <row r="27918" s="31" customFormat="1" x14ac:dyDescent="0.2"/>
    <row r="27919" s="31" customFormat="1" x14ac:dyDescent="0.2"/>
    <row r="27920" s="31" customFormat="1" x14ac:dyDescent="0.2"/>
    <row r="27921" s="31" customFormat="1" x14ac:dyDescent="0.2"/>
    <row r="27922" s="31" customFormat="1" x14ac:dyDescent="0.2"/>
    <row r="27923" s="31" customFormat="1" x14ac:dyDescent="0.2"/>
    <row r="27924" s="31" customFormat="1" x14ac:dyDescent="0.2"/>
    <row r="27925" s="31" customFormat="1" x14ac:dyDescent="0.2"/>
    <row r="27926" s="31" customFormat="1" x14ac:dyDescent="0.2"/>
    <row r="27927" s="31" customFormat="1" x14ac:dyDescent="0.2"/>
    <row r="27928" s="31" customFormat="1" x14ac:dyDescent="0.2"/>
    <row r="27929" s="31" customFormat="1" x14ac:dyDescent="0.2"/>
    <row r="27930" s="31" customFormat="1" x14ac:dyDescent="0.2"/>
    <row r="27931" s="31" customFormat="1" x14ac:dyDescent="0.2"/>
    <row r="27932" s="31" customFormat="1" x14ac:dyDescent="0.2"/>
    <row r="27933" s="31" customFormat="1" x14ac:dyDescent="0.2"/>
    <row r="27934" s="31" customFormat="1" x14ac:dyDescent="0.2"/>
    <row r="27935" s="31" customFormat="1" x14ac:dyDescent="0.2"/>
    <row r="27936" s="31" customFormat="1" x14ac:dyDescent="0.2"/>
    <row r="27937" s="31" customFormat="1" x14ac:dyDescent="0.2"/>
    <row r="27938" s="31" customFormat="1" x14ac:dyDescent="0.2"/>
    <row r="27939" s="31" customFormat="1" x14ac:dyDescent="0.2"/>
    <row r="27940" s="31" customFormat="1" x14ac:dyDescent="0.2"/>
    <row r="27941" s="31" customFormat="1" x14ac:dyDescent="0.2"/>
    <row r="27942" s="31" customFormat="1" x14ac:dyDescent="0.2"/>
    <row r="27943" s="31" customFormat="1" x14ac:dyDescent="0.2"/>
    <row r="27944" s="31" customFormat="1" x14ac:dyDescent="0.2"/>
    <row r="27945" s="31" customFormat="1" x14ac:dyDescent="0.2"/>
    <row r="27946" s="31" customFormat="1" x14ac:dyDescent="0.2"/>
    <row r="27947" s="31" customFormat="1" x14ac:dyDescent="0.2"/>
    <row r="27948" s="31" customFormat="1" x14ac:dyDescent="0.2"/>
    <row r="27949" s="31" customFormat="1" x14ac:dyDescent="0.2"/>
    <row r="27950" s="31" customFormat="1" x14ac:dyDescent="0.2"/>
    <row r="27951" s="31" customFormat="1" x14ac:dyDescent="0.2"/>
    <row r="27952" s="31" customFormat="1" x14ac:dyDescent="0.2"/>
    <row r="27953" s="31" customFormat="1" x14ac:dyDescent="0.2"/>
    <row r="27954" s="31" customFormat="1" x14ac:dyDescent="0.2"/>
    <row r="27955" s="31" customFormat="1" x14ac:dyDescent="0.2"/>
    <row r="27956" s="31" customFormat="1" x14ac:dyDescent="0.2"/>
    <row r="27957" s="31" customFormat="1" x14ac:dyDescent="0.2"/>
    <row r="27958" s="31" customFormat="1" x14ac:dyDescent="0.2"/>
    <row r="27959" s="31" customFormat="1" x14ac:dyDescent="0.2"/>
    <row r="27960" s="31" customFormat="1" x14ac:dyDescent="0.2"/>
    <row r="27961" s="31" customFormat="1" x14ac:dyDescent="0.2"/>
    <row r="27962" s="31" customFormat="1" x14ac:dyDescent="0.2"/>
    <row r="27963" s="31" customFormat="1" x14ac:dyDescent="0.2"/>
    <row r="27964" s="31" customFormat="1" x14ac:dyDescent="0.2"/>
    <row r="27965" s="31" customFormat="1" x14ac:dyDescent="0.2"/>
    <row r="27966" s="31" customFormat="1" x14ac:dyDescent="0.2"/>
    <row r="27967" s="31" customFormat="1" x14ac:dyDescent="0.2"/>
    <row r="27968" s="31" customFormat="1" x14ac:dyDescent="0.2"/>
    <row r="27969" s="31" customFormat="1" x14ac:dyDescent="0.2"/>
    <row r="27970" s="31" customFormat="1" x14ac:dyDescent="0.2"/>
    <row r="27971" s="31" customFormat="1" x14ac:dyDescent="0.2"/>
    <row r="27972" s="31" customFormat="1" x14ac:dyDescent="0.2"/>
    <row r="27973" s="31" customFormat="1" x14ac:dyDescent="0.2"/>
    <row r="27974" s="31" customFormat="1" x14ac:dyDescent="0.2"/>
    <row r="27975" s="31" customFormat="1" x14ac:dyDescent="0.2"/>
    <row r="27976" s="31" customFormat="1" x14ac:dyDescent="0.2"/>
    <row r="27977" s="31" customFormat="1" x14ac:dyDescent="0.2"/>
    <row r="27978" s="31" customFormat="1" x14ac:dyDescent="0.2"/>
    <row r="27979" s="31" customFormat="1" x14ac:dyDescent="0.2"/>
    <row r="27980" s="31" customFormat="1" x14ac:dyDescent="0.2"/>
    <row r="27981" s="31" customFormat="1" x14ac:dyDescent="0.2"/>
    <row r="27982" s="31" customFormat="1" x14ac:dyDescent="0.2"/>
    <row r="27983" s="31" customFormat="1" x14ac:dyDescent="0.2"/>
    <row r="27984" s="31" customFormat="1" x14ac:dyDescent="0.2"/>
    <row r="27985" s="31" customFormat="1" x14ac:dyDescent="0.2"/>
    <row r="27986" s="31" customFormat="1" x14ac:dyDescent="0.2"/>
    <row r="27987" s="31" customFormat="1" x14ac:dyDescent="0.2"/>
    <row r="27988" s="31" customFormat="1" x14ac:dyDescent="0.2"/>
    <row r="27989" s="31" customFormat="1" x14ac:dyDescent="0.2"/>
    <row r="27990" s="31" customFormat="1" x14ac:dyDescent="0.2"/>
    <row r="27991" s="31" customFormat="1" x14ac:dyDescent="0.2"/>
    <row r="27992" s="31" customFormat="1" x14ac:dyDescent="0.2"/>
    <row r="27993" s="31" customFormat="1" x14ac:dyDescent="0.2"/>
    <row r="27994" s="31" customFormat="1" x14ac:dyDescent="0.2"/>
    <row r="27995" s="31" customFormat="1" x14ac:dyDescent="0.2"/>
    <row r="27996" s="31" customFormat="1" x14ac:dyDescent="0.2"/>
    <row r="27997" s="31" customFormat="1" x14ac:dyDescent="0.2"/>
    <row r="27998" s="31" customFormat="1" x14ac:dyDescent="0.2"/>
    <row r="27999" s="31" customFormat="1" x14ac:dyDescent="0.2"/>
    <row r="28000" s="31" customFormat="1" x14ac:dyDescent="0.2"/>
    <row r="28001" s="31" customFormat="1" x14ac:dyDescent="0.2"/>
    <row r="28002" s="31" customFormat="1" x14ac:dyDescent="0.2"/>
    <row r="28003" s="31" customFormat="1" x14ac:dyDescent="0.2"/>
    <row r="28004" s="31" customFormat="1" x14ac:dyDescent="0.2"/>
    <row r="28005" s="31" customFormat="1" x14ac:dyDescent="0.2"/>
    <row r="28006" s="31" customFormat="1" x14ac:dyDescent="0.2"/>
    <row r="28007" s="31" customFormat="1" x14ac:dyDescent="0.2"/>
    <row r="28008" s="31" customFormat="1" x14ac:dyDescent="0.2"/>
    <row r="28009" s="31" customFormat="1" x14ac:dyDescent="0.2"/>
    <row r="28010" s="31" customFormat="1" x14ac:dyDescent="0.2"/>
    <row r="28011" s="31" customFormat="1" x14ac:dyDescent="0.2"/>
    <row r="28012" s="31" customFormat="1" x14ac:dyDescent="0.2"/>
    <row r="28013" s="31" customFormat="1" x14ac:dyDescent="0.2"/>
    <row r="28014" s="31" customFormat="1" x14ac:dyDescent="0.2"/>
    <row r="28015" s="31" customFormat="1" x14ac:dyDescent="0.2"/>
    <row r="28016" s="31" customFormat="1" x14ac:dyDescent="0.2"/>
    <row r="28017" s="31" customFormat="1" x14ac:dyDescent="0.2"/>
    <row r="28018" s="31" customFormat="1" x14ac:dyDescent="0.2"/>
    <row r="28019" s="31" customFormat="1" x14ac:dyDescent="0.2"/>
    <row r="28020" s="31" customFormat="1" x14ac:dyDescent="0.2"/>
    <row r="28021" s="31" customFormat="1" x14ac:dyDescent="0.2"/>
    <row r="28022" s="31" customFormat="1" x14ac:dyDescent="0.2"/>
    <row r="28023" s="31" customFormat="1" x14ac:dyDescent="0.2"/>
    <row r="28024" s="31" customFormat="1" x14ac:dyDescent="0.2"/>
    <row r="28025" s="31" customFormat="1" x14ac:dyDescent="0.2"/>
    <row r="28026" s="31" customFormat="1" x14ac:dyDescent="0.2"/>
    <row r="28027" s="31" customFormat="1" x14ac:dyDescent="0.2"/>
    <row r="28028" s="31" customFormat="1" x14ac:dyDescent="0.2"/>
    <row r="28029" s="31" customFormat="1" x14ac:dyDescent="0.2"/>
    <row r="28030" s="31" customFormat="1" x14ac:dyDescent="0.2"/>
    <row r="28031" s="31" customFormat="1" x14ac:dyDescent="0.2"/>
    <row r="28032" s="31" customFormat="1" x14ac:dyDescent="0.2"/>
    <row r="28033" s="31" customFormat="1" x14ac:dyDescent="0.2"/>
    <row r="28034" s="31" customFormat="1" x14ac:dyDescent="0.2"/>
    <row r="28035" s="31" customFormat="1" x14ac:dyDescent="0.2"/>
    <row r="28036" s="31" customFormat="1" x14ac:dyDescent="0.2"/>
    <row r="28037" s="31" customFormat="1" x14ac:dyDescent="0.2"/>
    <row r="28038" s="31" customFormat="1" x14ac:dyDescent="0.2"/>
    <row r="28039" s="31" customFormat="1" x14ac:dyDescent="0.2"/>
    <row r="28040" s="31" customFormat="1" x14ac:dyDescent="0.2"/>
    <row r="28041" s="31" customFormat="1" x14ac:dyDescent="0.2"/>
    <row r="28042" s="31" customFormat="1" x14ac:dyDescent="0.2"/>
    <row r="28043" s="31" customFormat="1" x14ac:dyDescent="0.2"/>
    <row r="28044" s="31" customFormat="1" x14ac:dyDescent="0.2"/>
    <row r="28045" s="31" customFormat="1" x14ac:dyDescent="0.2"/>
    <row r="28046" s="31" customFormat="1" x14ac:dyDescent="0.2"/>
    <row r="28047" s="31" customFormat="1" x14ac:dyDescent="0.2"/>
    <row r="28048" s="31" customFormat="1" x14ac:dyDescent="0.2"/>
    <row r="28049" s="31" customFormat="1" x14ac:dyDescent="0.2"/>
    <row r="28050" s="31" customFormat="1" x14ac:dyDescent="0.2"/>
    <row r="28051" s="31" customFormat="1" x14ac:dyDescent="0.2"/>
    <row r="28052" s="31" customFormat="1" x14ac:dyDescent="0.2"/>
    <row r="28053" s="31" customFormat="1" x14ac:dyDescent="0.2"/>
    <row r="28054" s="31" customFormat="1" x14ac:dyDescent="0.2"/>
    <row r="28055" s="31" customFormat="1" x14ac:dyDescent="0.2"/>
    <row r="28056" s="31" customFormat="1" x14ac:dyDescent="0.2"/>
    <row r="28057" s="31" customFormat="1" x14ac:dyDescent="0.2"/>
    <row r="28058" s="31" customFormat="1" x14ac:dyDescent="0.2"/>
    <row r="28059" s="31" customFormat="1" x14ac:dyDescent="0.2"/>
    <row r="28060" s="31" customFormat="1" x14ac:dyDescent="0.2"/>
    <row r="28061" s="31" customFormat="1" x14ac:dyDescent="0.2"/>
    <row r="28062" s="31" customFormat="1" x14ac:dyDescent="0.2"/>
    <row r="28063" s="31" customFormat="1" x14ac:dyDescent="0.2"/>
    <row r="28064" s="31" customFormat="1" x14ac:dyDescent="0.2"/>
    <row r="28065" s="31" customFormat="1" x14ac:dyDescent="0.2"/>
    <row r="28066" s="31" customFormat="1" x14ac:dyDescent="0.2"/>
    <row r="28067" s="31" customFormat="1" x14ac:dyDescent="0.2"/>
    <row r="28068" s="31" customFormat="1" x14ac:dyDescent="0.2"/>
    <row r="28069" s="31" customFormat="1" x14ac:dyDescent="0.2"/>
    <row r="28070" s="31" customFormat="1" x14ac:dyDescent="0.2"/>
    <row r="28071" s="31" customFormat="1" x14ac:dyDescent="0.2"/>
    <row r="28072" s="31" customFormat="1" x14ac:dyDescent="0.2"/>
    <row r="28073" s="31" customFormat="1" x14ac:dyDescent="0.2"/>
    <row r="28074" s="31" customFormat="1" x14ac:dyDescent="0.2"/>
    <row r="28075" s="31" customFormat="1" x14ac:dyDescent="0.2"/>
    <row r="28076" s="31" customFormat="1" x14ac:dyDescent="0.2"/>
    <row r="28077" s="31" customFormat="1" x14ac:dyDescent="0.2"/>
    <row r="28078" s="31" customFormat="1" x14ac:dyDescent="0.2"/>
    <row r="28079" s="31" customFormat="1" x14ac:dyDescent="0.2"/>
    <row r="28080" s="31" customFormat="1" x14ac:dyDescent="0.2"/>
    <row r="28081" s="31" customFormat="1" x14ac:dyDescent="0.2"/>
    <row r="28082" s="31" customFormat="1" x14ac:dyDescent="0.2"/>
    <row r="28083" s="31" customFormat="1" x14ac:dyDescent="0.2"/>
    <row r="28084" s="31" customFormat="1" x14ac:dyDescent="0.2"/>
    <row r="28085" s="31" customFormat="1" x14ac:dyDescent="0.2"/>
    <row r="28086" s="31" customFormat="1" x14ac:dyDescent="0.2"/>
    <row r="28087" s="31" customFormat="1" x14ac:dyDescent="0.2"/>
    <row r="28088" s="31" customFormat="1" x14ac:dyDescent="0.2"/>
    <row r="28089" s="31" customFormat="1" x14ac:dyDescent="0.2"/>
    <row r="28090" s="31" customFormat="1" x14ac:dyDescent="0.2"/>
    <row r="28091" s="31" customFormat="1" x14ac:dyDescent="0.2"/>
    <row r="28092" s="31" customFormat="1" x14ac:dyDescent="0.2"/>
    <row r="28093" s="31" customFormat="1" x14ac:dyDescent="0.2"/>
    <row r="28094" s="31" customFormat="1" x14ac:dyDescent="0.2"/>
    <row r="28095" s="31" customFormat="1" x14ac:dyDescent="0.2"/>
    <row r="28096" s="31" customFormat="1" x14ac:dyDescent="0.2"/>
    <row r="28097" s="31" customFormat="1" x14ac:dyDescent="0.2"/>
    <row r="28098" s="31" customFormat="1" x14ac:dyDescent="0.2"/>
    <row r="28099" s="31" customFormat="1" x14ac:dyDescent="0.2"/>
    <row r="28100" s="31" customFormat="1" x14ac:dyDescent="0.2"/>
    <row r="28101" s="31" customFormat="1" x14ac:dyDescent="0.2"/>
    <row r="28102" s="31" customFormat="1" x14ac:dyDescent="0.2"/>
    <row r="28103" s="31" customFormat="1" x14ac:dyDescent="0.2"/>
    <row r="28104" s="31" customFormat="1" x14ac:dyDescent="0.2"/>
    <row r="28105" s="31" customFormat="1" x14ac:dyDescent="0.2"/>
    <row r="28106" s="31" customFormat="1" x14ac:dyDescent="0.2"/>
    <row r="28107" s="31" customFormat="1" x14ac:dyDescent="0.2"/>
    <row r="28108" s="31" customFormat="1" x14ac:dyDescent="0.2"/>
    <row r="28109" s="31" customFormat="1" x14ac:dyDescent="0.2"/>
    <row r="28110" s="31" customFormat="1" x14ac:dyDescent="0.2"/>
    <row r="28111" s="31" customFormat="1" x14ac:dyDescent="0.2"/>
    <row r="28112" s="31" customFormat="1" x14ac:dyDescent="0.2"/>
    <row r="28113" s="31" customFormat="1" x14ac:dyDescent="0.2"/>
    <row r="28114" s="31" customFormat="1" x14ac:dyDescent="0.2"/>
    <row r="28115" s="31" customFormat="1" x14ac:dyDescent="0.2"/>
    <row r="28116" s="31" customFormat="1" x14ac:dyDescent="0.2"/>
    <row r="28117" s="31" customFormat="1" x14ac:dyDescent="0.2"/>
    <row r="28118" s="31" customFormat="1" x14ac:dyDescent="0.2"/>
    <row r="28119" s="31" customFormat="1" x14ac:dyDescent="0.2"/>
    <row r="28120" s="31" customFormat="1" x14ac:dyDescent="0.2"/>
    <row r="28121" s="31" customFormat="1" x14ac:dyDescent="0.2"/>
    <row r="28122" s="31" customFormat="1" x14ac:dyDescent="0.2"/>
    <row r="28123" s="31" customFormat="1" x14ac:dyDescent="0.2"/>
    <row r="28124" s="31" customFormat="1" x14ac:dyDescent="0.2"/>
    <row r="28125" s="31" customFormat="1" x14ac:dyDescent="0.2"/>
    <row r="28126" s="31" customFormat="1" x14ac:dyDescent="0.2"/>
    <row r="28127" s="31" customFormat="1" x14ac:dyDescent="0.2"/>
    <row r="28128" s="31" customFormat="1" x14ac:dyDescent="0.2"/>
    <row r="28129" s="31" customFormat="1" x14ac:dyDescent="0.2"/>
    <row r="28130" s="31" customFormat="1" x14ac:dyDescent="0.2"/>
    <row r="28131" s="31" customFormat="1" x14ac:dyDescent="0.2"/>
    <row r="28132" s="31" customFormat="1" x14ac:dyDescent="0.2"/>
    <row r="28133" s="31" customFormat="1" x14ac:dyDescent="0.2"/>
    <row r="28134" s="31" customFormat="1" x14ac:dyDescent="0.2"/>
    <row r="28135" s="31" customFormat="1" x14ac:dyDescent="0.2"/>
    <row r="28136" s="31" customFormat="1" x14ac:dyDescent="0.2"/>
    <row r="28137" s="31" customFormat="1" x14ac:dyDescent="0.2"/>
    <row r="28138" s="31" customFormat="1" x14ac:dyDescent="0.2"/>
    <row r="28139" s="31" customFormat="1" x14ac:dyDescent="0.2"/>
    <row r="28140" s="31" customFormat="1" x14ac:dyDescent="0.2"/>
    <row r="28141" s="31" customFormat="1" x14ac:dyDescent="0.2"/>
    <row r="28142" s="31" customFormat="1" x14ac:dyDescent="0.2"/>
    <row r="28143" s="31" customFormat="1" x14ac:dyDescent="0.2"/>
    <row r="28144" s="31" customFormat="1" x14ac:dyDescent="0.2"/>
    <row r="28145" s="31" customFormat="1" x14ac:dyDescent="0.2"/>
    <row r="28146" s="31" customFormat="1" x14ac:dyDescent="0.2"/>
    <row r="28147" s="31" customFormat="1" x14ac:dyDescent="0.2"/>
    <row r="28148" s="31" customFormat="1" x14ac:dyDescent="0.2"/>
    <row r="28149" s="31" customFormat="1" x14ac:dyDescent="0.2"/>
    <row r="28150" s="31" customFormat="1" x14ac:dyDescent="0.2"/>
    <row r="28151" s="31" customFormat="1" x14ac:dyDescent="0.2"/>
    <row r="28152" s="31" customFormat="1" x14ac:dyDescent="0.2"/>
    <row r="28153" s="31" customFormat="1" x14ac:dyDescent="0.2"/>
    <row r="28154" s="31" customFormat="1" x14ac:dyDescent="0.2"/>
    <row r="28155" s="31" customFormat="1" x14ac:dyDescent="0.2"/>
    <row r="28156" s="31" customFormat="1" x14ac:dyDescent="0.2"/>
    <row r="28157" s="31" customFormat="1" x14ac:dyDescent="0.2"/>
    <row r="28158" s="31" customFormat="1" x14ac:dyDescent="0.2"/>
    <row r="28159" s="31" customFormat="1" x14ac:dyDescent="0.2"/>
    <row r="28160" s="31" customFormat="1" x14ac:dyDescent="0.2"/>
    <row r="28161" s="31" customFormat="1" x14ac:dyDescent="0.2"/>
    <row r="28162" s="31" customFormat="1" x14ac:dyDescent="0.2"/>
    <row r="28163" s="31" customFormat="1" x14ac:dyDescent="0.2"/>
    <row r="28164" s="31" customFormat="1" x14ac:dyDescent="0.2"/>
    <row r="28165" s="31" customFormat="1" x14ac:dyDescent="0.2"/>
    <row r="28166" s="31" customFormat="1" x14ac:dyDescent="0.2"/>
    <row r="28167" s="31" customFormat="1" x14ac:dyDescent="0.2"/>
    <row r="28168" s="31" customFormat="1" x14ac:dyDescent="0.2"/>
    <row r="28169" s="31" customFormat="1" x14ac:dyDescent="0.2"/>
    <row r="28170" s="31" customFormat="1" x14ac:dyDescent="0.2"/>
    <row r="28171" s="31" customFormat="1" x14ac:dyDescent="0.2"/>
    <row r="28172" s="31" customFormat="1" x14ac:dyDescent="0.2"/>
    <row r="28173" s="31" customFormat="1" x14ac:dyDescent="0.2"/>
    <row r="28174" s="31" customFormat="1" x14ac:dyDescent="0.2"/>
    <row r="28175" s="31" customFormat="1" x14ac:dyDescent="0.2"/>
    <row r="28176" s="31" customFormat="1" x14ac:dyDescent="0.2"/>
    <row r="28177" s="31" customFormat="1" x14ac:dyDescent="0.2"/>
    <row r="28178" s="31" customFormat="1" x14ac:dyDescent="0.2"/>
    <row r="28179" s="31" customFormat="1" x14ac:dyDescent="0.2"/>
    <row r="28180" s="31" customFormat="1" x14ac:dyDescent="0.2"/>
    <row r="28181" s="31" customFormat="1" x14ac:dyDescent="0.2"/>
    <row r="28182" s="31" customFormat="1" x14ac:dyDescent="0.2"/>
    <row r="28183" s="31" customFormat="1" x14ac:dyDescent="0.2"/>
    <row r="28184" s="31" customFormat="1" x14ac:dyDescent="0.2"/>
    <row r="28185" s="31" customFormat="1" x14ac:dyDescent="0.2"/>
    <row r="28186" s="31" customFormat="1" x14ac:dyDescent="0.2"/>
    <row r="28187" s="31" customFormat="1" x14ac:dyDescent="0.2"/>
    <row r="28188" s="31" customFormat="1" x14ac:dyDescent="0.2"/>
    <row r="28189" s="31" customFormat="1" x14ac:dyDescent="0.2"/>
    <row r="28190" s="31" customFormat="1" x14ac:dyDescent="0.2"/>
    <row r="28191" s="31" customFormat="1" x14ac:dyDescent="0.2"/>
    <row r="28192" s="31" customFormat="1" x14ac:dyDescent="0.2"/>
    <row r="28193" s="31" customFormat="1" x14ac:dyDescent="0.2"/>
    <row r="28194" s="31" customFormat="1" x14ac:dyDescent="0.2"/>
    <row r="28195" s="31" customFormat="1" x14ac:dyDescent="0.2"/>
    <row r="28196" s="31" customFormat="1" x14ac:dyDescent="0.2"/>
    <row r="28197" s="31" customFormat="1" x14ac:dyDescent="0.2"/>
    <row r="28198" s="31" customFormat="1" x14ac:dyDescent="0.2"/>
    <row r="28199" s="31" customFormat="1" x14ac:dyDescent="0.2"/>
    <row r="28200" s="31" customFormat="1" x14ac:dyDescent="0.2"/>
    <row r="28201" s="31" customFormat="1" x14ac:dyDescent="0.2"/>
    <row r="28202" s="31" customFormat="1" x14ac:dyDescent="0.2"/>
    <row r="28203" s="31" customFormat="1" x14ac:dyDescent="0.2"/>
    <row r="28204" s="31" customFormat="1" x14ac:dyDescent="0.2"/>
    <row r="28205" s="31" customFormat="1" x14ac:dyDescent="0.2"/>
    <row r="28206" s="31" customFormat="1" x14ac:dyDescent="0.2"/>
    <row r="28207" s="31" customFormat="1" x14ac:dyDescent="0.2"/>
    <row r="28208" s="31" customFormat="1" x14ac:dyDescent="0.2"/>
    <row r="28209" s="31" customFormat="1" x14ac:dyDescent="0.2"/>
    <row r="28210" s="31" customFormat="1" x14ac:dyDescent="0.2"/>
    <row r="28211" s="31" customFormat="1" x14ac:dyDescent="0.2"/>
    <row r="28212" s="31" customFormat="1" x14ac:dyDescent="0.2"/>
    <row r="28213" s="31" customFormat="1" x14ac:dyDescent="0.2"/>
    <row r="28214" s="31" customFormat="1" x14ac:dyDescent="0.2"/>
    <row r="28215" s="31" customFormat="1" x14ac:dyDescent="0.2"/>
    <row r="28216" s="31" customFormat="1" x14ac:dyDescent="0.2"/>
    <row r="28217" s="31" customFormat="1" x14ac:dyDescent="0.2"/>
    <row r="28218" s="31" customFormat="1" x14ac:dyDescent="0.2"/>
    <row r="28219" s="31" customFormat="1" x14ac:dyDescent="0.2"/>
    <row r="28220" s="31" customFormat="1" x14ac:dyDescent="0.2"/>
    <row r="28221" s="31" customFormat="1" x14ac:dyDescent="0.2"/>
    <row r="28222" s="31" customFormat="1" x14ac:dyDescent="0.2"/>
    <row r="28223" s="31" customFormat="1" x14ac:dyDescent="0.2"/>
    <row r="28224" s="31" customFormat="1" x14ac:dyDescent="0.2"/>
    <row r="28225" s="31" customFormat="1" x14ac:dyDescent="0.2"/>
    <row r="28226" s="31" customFormat="1" x14ac:dyDescent="0.2"/>
    <row r="28227" s="31" customFormat="1" x14ac:dyDescent="0.2"/>
    <row r="28228" s="31" customFormat="1" x14ac:dyDescent="0.2"/>
    <row r="28229" s="31" customFormat="1" x14ac:dyDescent="0.2"/>
    <row r="28230" s="31" customFormat="1" x14ac:dyDescent="0.2"/>
    <row r="28231" s="31" customFormat="1" x14ac:dyDescent="0.2"/>
    <row r="28232" s="31" customFormat="1" x14ac:dyDescent="0.2"/>
    <row r="28233" s="31" customFormat="1" x14ac:dyDescent="0.2"/>
    <row r="28234" s="31" customFormat="1" x14ac:dyDescent="0.2"/>
    <row r="28235" s="31" customFormat="1" x14ac:dyDescent="0.2"/>
    <row r="28236" s="31" customFormat="1" x14ac:dyDescent="0.2"/>
    <row r="28237" s="31" customFormat="1" x14ac:dyDescent="0.2"/>
    <row r="28238" s="31" customFormat="1" x14ac:dyDescent="0.2"/>
    <row r="28239" s="31" customFormat="1" x14ac:dyDescent="0.2"/>
    <row r="28240" s="31" customFormat="1" x14ac:dyDescent="0.2"/>
    <row r="28241" s="31" customFormat="1" x14ac:dyDescent="0.2"/>
    <row r="28242" s="31" customFormat="1" x14ac:dyDescent="0.2"/>
    <row r="28243" s="31" customFormat="1" x14ac:dyDescent="0.2"/>
    <row r="28244" s="31" customFormat="1" x14ac:dyDescent="0.2"/>
    <row r="28245" s="31" customFormat="1" x14ac:dyDescent="0.2"/>
    <row r="28246" s="31" customFormat="1" x14ac:dyDescent="0.2"/>
    <row r="28247" s="31" customFormat="1" x14ac:dyDescent="0.2"/>
    <row r="28248" s="31" customFormat="1" x14ac:dyDescent="0.2"/>
    <row r="28249" s="31" customFormat="1" x14ac:dyDescent="0.2"/>
    <row r="28250" s="31" customFormat="1" x14ac:dyDescent="0.2"/>
    <row r="28251" s="31" customFormat="1" x14ac:dyDescent="0.2"/>
    <row r="28252" s="31" customFormat="1" x14ac:dyDescent="0.2"/>
    <row r="28253" s="31" customFormat="1" x14ac:dyDescent="0.2"/>
    <row r="28254" s="31" customFormat="1" x14ac:dyDescent="0.2"/>
    <row r="28255" s="31" customFormat="1" x14ac:dyDescent="0.2"/>
    <row r="28256" s="31" customFormat="1" x14ac:dyDescent="0.2"/>
    <row r="28257" s="31" customFormat="1" x14ac:dyDescent="0.2"/>
    <row r="28258" s="31" customFormat="1" x14ac:dyDescent="0.2"/>
    <row r="28259" s="31" customFormat="1" x14ac:dyDescent="0.2"/>
    <row r="28260" s="31" customFormat="1" x14ac:dyDescent="0.2"/>
    <row r="28261" s="31" customFormat="1" x14ac:dyDescent="0.2"/>
    <row r="28262" s="31" customFormat="1" x14ac:dyDescent="0.2"/>
    <row r="28263" s="31" customFormat="1" x14ac:dyDescent="0.2"/>
    <row r="28264" s="31" customFormat="1" x14ac:dyDescent="0.2"/>
    <row r="28265" s="31" customFormat="1" x14ac:dyDescent="0.2"/>
    <row r="28266" s="31" customFormat="1" x14ac:dyDescent="0.2"/>
    <row r="28267" s="31" customFormat="1" x14ac:dyDescent="0.2"/>
    <row r="28268" s="31" customFormat="1" x14ac:dyDescent="0.2"/>
    <row r="28269" s="31" customFormat="1" x14ac:dyDescent="0.2"/>
    <row r="28270" s="31" customFormat="1" x14ac:dyDescent="0.2"/>
    <row r="28271" s="31" customFormat="1" x14ac:dyDescent="0.2"/>
    <row r="28272" s="31" customFormat="1" x14ac:dyDescent="0.2"/>
    <row r="28273" s="31" customFormat="1" x14ac:dyDescent="0.2"/>
    <row r="28274" s="31" customFormat="1" x14ac:dyDescent="0.2"/>
    <row r="28275" s="31" customFormat="1" x14ac:dyDescent="0.2"/>
    <row r="28276" s="31" customFormat="1" x14ac:dyDescent="0.2"/>
    <row r="28277" s="31" customFormat="1" x14ac:dyDescent="0.2"/>
    <row r="28278" s="31" customFormat="1" x14ac:dyDescent="0.2"/>
    <row r="28279" s="31" customFormat="1" x14ac:dyDescent="0.2"/>
    <row r="28280" s="31" customFormat="1" x14ac:dyDescent="0.2"/>
    <row r="28281" s="31" customFormat="1" x14ac:dyDescent="0.2"/>
    <row r="28282" s="31" customFormat="1" x14ac:dyDescent="0.2"/>
    <row r="28283" s="31" customFormat="1" x14ac:dyDescent="0.2"/>
    <row r="28284" s="31" customFormat="1" x14ac:dyDescent="0.2"/>
    <row r="28285" s="31" customFormat="1" x14ac:dyDescent="0.2"/>
    <row r="28286" s="31" customFormat="1" x14ac:dyDescent="0.2"/>
    <row r="28287" s="31" customFormat="1" x14ac:dyDescent="0.2"/>
    <row r="28288" s="31" customFormat="1" x14ac:dyDescent="0.2"/>
    <row r="28289" s="31" customFormat="1" x14ac:dyDescent="0.2"/>
    <row r="28290" s="31" customFormat="1" x14ac:dyDescent="0.2"/>
    <row r="28291" s="31" customFormat="1" x14ac:dyDescent="0.2"/>
    <row r="28292" s="31" customFormat="1" x14ac:dyDescent="0.2"/>
    <row r="28293" s="31" customFormat="1" x14ac:dyDescent="0.2"/>
    <row r="28294" s="31" customFormat="1" x14ac:dyDescent="0.2"/>
    <row r="28295" s="31" customFormat="1" x14ac:dyDescent="0.2"/>
    <row r="28296" s="31" customFormat="1" x14ac:dyDescent="0.2"/>
    <row r="28297" s="31" customFormat="1" x14ac:dyDescent="0.2"/>
    <row r="28298" s="31" customFormat="1" x14ac:dyDescent="0.2"/>
    <row r="28299" s="31" customFormat="1" x14ac:dyDescent="0.2"/>
    <row r="28300" s="31" customFormat="1" x14ac:dyDescent="0.2"/>
    <row r="28301" s="31" customFormat="1" x14ac:dyDescent="0.2"/>
    <row r="28302" s="31" customFormat="1" x14ac:dyDescent="0.2"/>
    <row r="28303" s="31" customFormat="1" x14ac:dyDescent="0.2"/>
    <row r="28304" s="31" customFormat="1" x14ac:dyDescent="0.2"/>
    <row r="28305" s="31" customFormat="1" x14ac:dyDescent="0.2"/>
    <row r="28306" s="31" customFormat="1" x14ac:dyDescent="0.2"/>
    <row r="28307" s="31" customFormat="1" x14ac:dyDescent="0.2"/>
    <row r="28308" s="31" customFormat="1" x14ac:dyDescent="0.2"/>
    <row r="28309" s="31" customFormat="1" x14ac:dyDescent="0.2"/>
    <row r="28310" s="31" customFormat="1" x14ac:dyDescent="0.2"/>
    <row r="28311" s="31" customFormat="1" x14ac:dyDescent="0.2"/>
    <row r="28312" s="31" customFormat="1" x14ac:dyDescent="0.2"/>
    <row r="28313" s="31" customFormat="1" x14ac:dyDescent="0.2"/>
    <row r="28314" s="31" customFormat="1" x14ac:dyDescent="0.2"/>
    <row r="28315" s="31" customFormat="1" x14ac:dyDescent="0.2"/>
    <row r="28316" s="31" customFormat="1" x14ac:dyDescent="0.2"/>
    <row r="28317" s="31" customFormat="1" x14ac:dyDescent="0.2"/>
    <row r="28318" s="31" customFormat="1" x14ac:dyDescent="0.2"/>
    <row r="28319" s="31" customFormat="1" x14ac:dyDescent="0.2"/>
    <row r="28320" s="31" customFormat="1" x14ac:dyDescent="0.2"/>
    <row r="28321" s="31" customFormat="1" x14ac:dyDescent="0.2"/>
    <row r="28322" s="31" customFormat="1" x14ac:dyDescent="0.2"/>
    <row r="28323" s="31" customFormat="1" x14ac:dyDescent="0.2"/>
    <row r="28324" s="31" customFormat="1" x14ac:dyDescent="0.2"/>
    <row r="28325" s="31" customFormat="1" x14ac:dyDescent="0.2"/>
    <row r="28326" s="31" customFormat="1" x14ac:dyDescent="0.2"/>
    <row r="28327" s="31" customFormat="1" x14ac:dyDescent="0.2"/>
    <row r="28328" s="31" customFormat="1" x14ac:dyDescent="0.2"/>
    <row r="28329" s="31" customFormat="1" x14ac:dyDescent="0.2"/>
    <row r="28330" s="31" customFormat="1" x14ac:dyDescent="0.2"/>
    <row r="28331" s="31" customFormat="1" x14ac:dyDescent="0.2"/>
    <row r="28332" s="31" customFormat="1" x14ac:dyDescent="0.2"/>
    <row r="28333" s="31" customFormat="1" x14ac:dyDescent="0.2"/>
    <row r="28334" s="31" customFormat="1" x14ac:dyDescent="0.2"/>
    <row r="28335" s="31" customFormat="1" x14ac:dyDescent="0.2"/>
    <row r="28336" s="31" customFormat="1" x14ac:dyDescent="0.2"/>
    <row r="28337" s="31" customFormat="1" x14ac:dyDescent="0.2"/>
    <row r="28338" s="31" customFormat="1" x14ac:dyDescent="0.2"/>
    <row r="28339" s="31" customFormat="1" x14ac:dyDescent="0.2"/>
    <row r="28340" s="31" customFormat="1" x14ac:dyDescent="0.2"/>
    <row r="28341" s="31" customFormat="1" x14ac:dyDescent="0.2"/>
    <row r="28342" s="31" customFormat="1" x14ac:dyDescent="0.2"/>
    <row r="28343" s="31" customFormat="1" x14ac:dyDescent="0.2"/>
    <row r="28344" s="31" customFormat="1" x14ac:dyDescent="0.2"/>
    <row r="28345" s="31" customFormat="1" x14ac:dyDescent="0.2"/>
    <row r="28346" s="31" customFormat="1" x14ac:dyDescent="0.2"/>
    <row r="28347" s="31" customFormat="1" x14ac:dyDescent="0.2"/>
    <row r="28348" s="31" customFormat="1" x14ac:dyDescent="0.2"/>
    <row r="28349" s="31" customFormat="1" x14ac:dyDescent="0.2"/>
    <row r="28350" s="31" customFormat="1" x14ac:dyDescent="0.2"/>
    <row r="28351" s="31" customFormat="1" x14ac:dyDescent="0.2"/>
    <row r="28352" s="31" customFormat="1" x14ac:dyDescent="0.2"/>
    <row r="28353" s="31" customFormat="1" x14ac:dyDescent="0.2"/>
    <row r="28354" s="31" customFormat="1" x14ac:dyDescent="0.2"/>
    <row r="28355" s="31" customFormat="1" x14ac:dyDescent="0.2"/>
    <row r="28356" s="31" customFormat="1" x14ac:dyDescent="0.2"/>
    <row r="28357" s="31" customFormat="1" x14ac:dyDescent="0.2"/>
    <row r="28358" s="31" customFormat="1" x14ac:dyDescent="0.2"/>
    <row r="28359" s="31" customFormat="1" x14ac:dyDescent="0.2"/>
    <row r="28360" s="31" customFormat="1" x14ac:dyDescent="0.2"/>
    <row r="28361" s="31" customFormat="1" x14ac:dyDescent="0.2"/>
    <row r="28362" s="31" customFormat="1" x14ac:dyDescent="0.2"/>
    <row r="28363" s="31" customFormat="1" x14ac:dyDescent="0.2"/>
    <row r="28364" s="31" customFormat="1" x14ac:dyDescent="0.2"/>
    <row r="28365" s="31" customFormat="1" x14ac:dyDescent="0.2"/>
    <row r="28366" s="31" customFormat="1" x14ac:dyDescent="0.2"/>
    <row r="28367" s="31" customFormat="1" x14ac:dyDescent="0.2"/>
    <row r="28368" s="31" customFormat="1" x14ac:dyDescent="0.2"/>
    <row r="28369" s="31" customFormat="1" x14ac:dyDescent="0.2"/>
    <row r="28370" s="31" customFormat="1" x14ac:dyDescent="0.2"/>
    <row r="28371" s="31" customFormat="1" x14ac:dyDescent="0.2"/>
    <row r="28372" s="31" customFormat="1" x14ac:dyDescent="0.2"/>
    <row r="28373" s="31" customFormat="1" x14ac:dyDescent="0.2"/>
    <row r="28374" s="31" customFormat="1" x14ac:dyDescent="0.2"/>
    <row r="28375" s="31" customFormat="1" x14ac:dyDescent="0.2"/>
    <row r="28376" s="31" customFormat="1" x14ac:dyDescent="0.2"/>
    <row r="28377" s="31" customFormat="1" x14ac:dyDescent="0.2"/>
    <row r="28378" s="31" customFormat="1" x14ac:dyDescent="0.2"/>
    <row r="28379" s="31" customFormat="1" x14ac:dyDescent="0.2"/>
    <row r="28380" s="31" customFormat="1" x14ac:dyDescent="0.2"/>
    <row r="28381" s="31" customFormat="1" x14ac:dyDescent="0.2"/>
    <row r="28382" s="31" customFormat="1" x14ac:dyDescent="0.2"/>
    <row r="28383" s="31" customFormat="1" x14ac:dyDescent="0.2"/>
    <row r="28384" s="31" customFormat="1" x14ac:dyDescent="0.2"/>
    <row r="28385" s="31" customFormat="1" x14ac:dyDescent="0.2"/>
    <row r="28386" s="31" customFormat="1" x14ac:dyDescent="0.2"/>
    <row r="28387" s="31" customFormat="1" x14ac:dyDescent="0.2"/>
    <row r="28388" s="31" customFormat="1" x14ac:dyDescent="0.2"/>
    <row r="28389" s="31" customFormat="1" x14ac:dyDescent="0.2"/>
    <row r="28390" s="31" customFormat="1" x14ac:dyDescent="0.2"/>
    <row r="28391" s="31" customFormat="1" x14ac:dyDescent="0.2"/>
    <row r="28392" s="31" customFormat="1" x14ac:dyDescent="0.2"/>
    <row r="28393" s="31" customFormat="1" x14ac:dyDescent="0.2"/>
    <row r="28394" s="31" customFormat="1" x14ac:dyDescent="0.2"/>
    <row r="28395" s="31" customFormat="1" x14ac:dyDescent="0.2"/>
    <row r="28396" s="31" customFormat="1" x14ac:dyDescent="0.2"/>
    <row r="28397" s="31" customFormat="1" x14ac:dyDescent="0.2"/>
    <row r="28398" s="31" customFormat="1" x14ac:dyDescent="0.2"/>
    <row r="28399" s="31" customFormat="1" x14ac:dyDescent="0.2"/>
    <row r="28400" s="31" customFormat="1" x14ac:dyDescent="0.2"/>
    <row r="28401" s="31" customFormat="1" x14ac:dyDescent="0.2"/>
    <row r="28402" s="31" customFormat="1" x14ac:dyDescent="0.2"/>
    <row r="28403" s="31" customFormat="1" x14ac:dyDescent="0.2"/>
    <row r="28404" s="31" customFormat="1" x14ac:dyDescent="0.2"/>
    <row r="28405" s="31" customFormat="1" x14ac:dyDescent="0.2"/>
    <row r="28406" s="31" customFormat="1" x14ac:dyDescent="0.2"/>
    <row r="28407" s="31" customFormat="1" x14ac:dyDescent="0.2"/>
    <row r="28408" s="31" customFormat="1" x14ac:dyDescent="0.2"/>
    <row r="28409" s="31" customFormat="1" x14ac:dyDescent="0.2"/>
    <row r="28410" s="31" customFormat="1" x14ac:dyDescent="0.2"/>
    <row r="28411" s="31" customFormat="1" x14ac:dyDescent="0.2"/>
    <row r="28412" s="31" customFormat="1" x14ac:dyDescent="0.2"/>
    <row r="28413" s="31" customFormat="1" x14ac:dyDescent="0.2"/>
    <row r="28414" s="31" customFormat="1" x14ac:dyDescent="0.2"/>
    <row r="28415" s="31" customFormat="1" x14ac:dyDescent="0.2"/>
    <row r="28416" s="31" customFormat="1" x14ac:dyDescent="0.2"/>
    <row r="28417" s="31" customFormat="1" x14ac:dyDescent="0.2"/>
    <row r="28418" s="31" customFormat="1" x14ac:dyDescent="0.2"/>
    <row r="28419" s="31" customFormat="1" x14ac:dyDescent="0.2"/>
    <row r="28420" s="31" customFormat="1" x14ac:dyDescent="0.2"/>
    <row r="28421" s="31" customFormat="1" x14ac:dyDescent="0.2"/>
    <row r="28422" s="31" customFormat="1" x14ac:dyDescent="0.2"/>
    <row r="28423" s="31" customFormat="1" x14ac:dyDescent="0.2"/>
    <row r="28424" s="31" customFormat="1" x14ac:dyDescent="0.2"/>
    <row r="28425" s="31" customFormat="1" x14ac:dyDescent="0.2"/>
    <row r="28426" s="31" customFormat="1" x14ac:dyDescent="0.2"/>
    <row r="28427" s="31" customFormat="1" x14ac:dyDescent="0.2"/>
    <row r="28428" s="31" customFormat="1" x14ac:dyDescent="0.2"/>
    <row r="28429" s="31" customFormat="1" x14ac:dyDescent="0.2"/>
    <row r="28430" s="31" customFormat="1" x14ac:dyDescent="0.2"/>
    <row r="28431" s="31" customFormat="1" x14ac:dyDescent="0.2"/>
    <row r="28432" s="31" customFormat="1" x14ac:dyDescent="0.2"/>
    <row r="28433" s="31" customFormat="1" x14ac:dyDescent="0.2"/>
    <row r="28434" s="31" customFormat="1" x14ac:dyDescent="0.2"/>
    <row r="28435" s="31" customFormat="1" x14ac:dyDescent="0.2"/>
    <row r="28436" s="31" customFormat="1" x14ac:dyDescent="0.2"/>
    <row r="28437" s="31" customFormat="1" x14ac:dyDescent="0.2"/>
    <row r="28438" s="31" customFormat="1" x14ac:dyDescent="0.2"/>
    <row r="28439" s="31" customFormat="1" x14ac:dyDescent="0.2"/>
    <row r="28440" s="31" customFormat="1" x14ac:dyDescent="0.2"/>
    <row r="28441" s="31" customFormat="1" x14ac:dyDescent="0.2"/>
    <row r="28442" s="31" customFormat="1" x14ac:dyDescent="0.2"/>
    <row r="28443" s="31" customFormat="1" x14ac:dyDescent="0.2"/>
    <row r="28444" s="31" customFormat="1" x14ac:dyDescent="0.2"/>
    <row r="28445" s="31" customFormat="1" x14ac:dyDescent="0.2"/>
    <row r="28446" s="31" customFormat="1" x14ac:dyDescent="0.2"/>
    <row r="28447" s="31" customFormat="1" x14ac:dyDescent="0.2"/>
    <row r="28448" s="31" customFormat="1" x14ac:dyDescent="0.2"/>
    <row r="28449" s="31" customFormat="1" x14ac:dyDescent="0.2"/>
    <row r="28450" s="31" customFormat="1" x14ac:dyDescent="0.2"/>
    <row r="28451" s="31" customFormat="1" x14ac:dyDescent="0.2"/>
    <row r="28452" s="31" customFormat="1" x14ac:dyDescent="0.2"/>
    <row r="28453" s="31" customFormat="1" x14ac:dyDescent="0.2"/>
    <row r="28454" s="31" customFormat="1" x14ac:dyDescent="0.2"/>
    <row r="28455" s="31" customFormat="1" x14ac:dyDescent="0.2"/>
    <row r="28456" s="31" customFormat="1" x14ac:dyDescent="0.2"/>
    <row r="28457" s="31" customFormat="1" x14ac:dyDescent="0.2"/>
    <row r="28458" s="31" customFormat="1" x14ac:dyDescent="0.2"/>
    <row r="28459" s="31" customFormat="1" x14ac:dyDescent="0.2"/>
    <row r="28460" s="31" customFormat="1" x14ac:dyDescent="0.2"/>
    <row r="28461" s="31" customFormat="1" x14ac:dyDescent="0.2"/>
    <row r="28462" s="31" customFormat="1" x14ac:dyDescent="0.2"/>
    <row r="28463" s="31" customFormat="1" x14ac:dyDescent="0.2"/>
    <row r="28464" s="31" customFormat="1" x14ac:dyDescent="0.2"/>
    <row r="28465" s="31" customFormat="1" x14ac:dyDescent="0.2"/>
    <row r="28466" s="31" customFormat="1" x14ac:dyDescent="0.2"/>
    <row r="28467" s="31" customFormat="1" x14ac:dyDescent="0.2"/>
    <row r="28468" s="31" customFormat="1" x14ac:dyDescent="0.2"/>
    <row r="28469" s="31" customFormat="1" x14ac:dyDescent="0.2"/>
    <row r="28470" s="31" customFormat="1" x14ac:dyDescent="0.2"/>
    <row r="28471" s="31" customFormat="1" x14ac:dyDescent="0.2"/>
    <row r="28472" s="31" customFormat="1" x14ac:dyDescent="0.2"/>
    <row r="28473" s="31" customFormat="1" x14ac:dyDescent="0.2"/>
    <row r="28474" s="31" customFormat="1" x14ac:dyDescent="0.2"/>
    <row r="28475" s="31" customFormat="1" x14ac:dyDescent="0.2"/>
    <row r="28476" s="31" customFormat="1" x14ac:dyDescent="0.2"/>
    <row r="28477" s="31" customFormat="1" x14ac:dyDescent="0.2"/>
    <row r="28478" s="31" customFormat="1" x14ac:dyDescent="0.2"/>
    <row r="28479" s="31" customFormat="1" x14ac:dyDescent="0.2"/>
    <row r="28480" s="31" customFormat="1" x14ac:dyDescent="0.2"/>
    <row r="28481" s="31" customFormat="1" x14ac:dyDescent="0.2"/>
    <row r="28482" s="31" customFormat="1" x14ac:dyDescent="0.2"/>
    <row r="28483" s="31" customFormat="1" x14ac:dyDescent="0.2"/>
    <row r="28484" s="31" customFormat="1" x14ac:dyDescent="0.2"/>
    <row r="28485" s="31" customFormat="1" x14ac:dyDescent="0.2"/>
    <row r="28486" s="31" customFormat="1" x14ac:dyDescent="0.2"/>
    <row r="28487" s="31" customFormat="1" x14ac:dyDescent="0.2"/>
    <row r="28488" s="31" customFormat="1" x14ac:dyDescent="0.2"/>
    <row r="28489" s="31" customFormat="1" x14ac:dyDescent="0.2"/>
    <row r="28490" s="31" customFormat="1" x14ac:dyDescent="0.2"/>
    <row r="28491" s="31" customFormat="1" x14ac:dyDescent="0.2"/>
    <row r="28492" s="31" customFormat="1" x14ac:dyDescent="0.2"/>
    <row r="28493" s="31" customFormat="1" x14ac:dyDescent="0.2"/>
    <row r="28494" s="31" customFormat="1" x14ac:dyDescent="0.2"/>
    <row r="28495" s="31" customFormat="1" x14ac:dyDescent="0.2"/>
    <row r="28496" s="31" customFormat="1" x14ac:dyDescent="0.2"/>
    <row r="28497" s="31" customFormat="1" x14ac:dyDescent="0.2"/>
    <row r="28498" s="31" customFormat="1" x14ac:dyDescent="0.2"/>
    <row r="28499" s="31" customFormat="1" x14ac:dyDescent="0.2"/>
    <row r="28500" s="31" customFormat="1" x14ac:dyDescent="0.2"/>
    <row r="28501" s="31" customFormat="1" x14ac:dyDescent="0.2"/>
    <row r="28502" s="31" customFormat="1" x14ac:dyDescent="0.2"/>
    <row r="28503" s="31" customFormat="1" x14ac:dyDescent="0.2"/>
    <row r="28504" s="31" customFormat="1" x14ac:dyDescent="0.2"/>
    <row r="28505" s="31" customFormat="1" x14ac:dyDescent="0.2"/>
    <row r="28506" s="31" customFormat="1" x14ac:dyDescent="0.2"/>
    <row r="28507" s="31" customFormat="1" x14ac:dyDescent="0.2"/>
    <row r="28508" s="31" customFormat="1" x14ac:dyDescent="0.2"/>
    <row r="28509" s="31" customFormat="1" x14ac:dyDescent="0.2"/>
    <row r="28510" s="31" customFormat="1" x14ac:dyDescent="0.2"/>
    <row r="28511" s="31" customFormat="1" x14ac:dyDescent="0.2"/>
    <row r="28512" s="31" customFormat="1" x14ac:dyDescent="0.2"/>
    <row r="28513" s="31" customFormat="1" x14ac:dyDescent="0.2"/>
    <row r="28514" s="31" customFormat="1" x14ac:dyDescent="0.2"/>
    <row r="28515" s="31" customFormat="1" x14ac:dyDescent="0.2"/>
    <row r="28516" s="31" customFormat="1" x14ac:dyDescent="0.2"/>
    <row r="28517" s="31" customFormat="1" x14ac:dyDescent="0.2"/>
    <row r="28518" s="31" customFormat="1" x14ac:dyDescent="0.2"/>
    <row r="28519" s="31" customFormat="1" x14ac:dyDescent="0.2"/>
    <row r="28520" s="31" customFormat="1" x14ac:dyDescent="0.2"/>
    <row r="28521" s="31" customFormat="1" x14ac:dyDescent="0.2"/>
    <row r="28522" s="31" customFormat="1" x14ac:dyDescent="0.2"/>
    <row r="28523" s="31" customFormat="1" x14ac:dyDescent="0.2"/>
    <row r="28524" s="31" customFormat="1" x14ac:dyDescent="0.2"/>
    <row r="28525" s="31" customFormat="1" x14ac:dyDescent="0.2"/>
    <row r="28526" s="31" customFormat="1" x14ac:dyDescent="0.2"/>
    <row r="28527" s="31" customFormat="1" x14ac:dyDescent="0.2"/>
    <row r="28528" s="31" customFormat="1" x14ac:dyDescent="0.2"/>
    <row r="28529" s="31" customFormat="1" x14ac:dyDescent="0.2"/>
    <row r="28530" s="31" customFormat="1" x14ac:dyDescent="0.2"/>
    <row r="28531" s="31" customFormat="1" x14ac:dyDescent="0.2"/>
    <row r="28532" s="31" customFormat="1" x14ac:dyDescent="0.2"/>
    <row r="28533" s="31" customFormat="1" x14ac:dyDescent="0.2"/>
    <row r="28534" s="31" customFormat="1" x14ac:dyDescent="0.2"/>
    <row r="28535" s="31" customFormat="1" x14ac:dyDescent="0.2"/>
    <row r="28536" s="31" customFormat="1" x14ac:dyDescent="0.2"/>
    <row r="28537" s="31" customFormat="1" x14ac:dyDescent="0.2"/>
    <row r="28538" s="31" customFormat="1" x14ac:dyDescent="0.2"/>
    <row r="28539" s="31" customFormat="1" x14ac:dyDescent="0.2"/>
    <row r="28540" s="31" customFormat="1" x14ac:dyDescent="0.2"/>
    <row r="28541" s="31" customFormat="1" x14ac:dyDescent="0.2"/>
    <row r="28542" s="31" customFormat="1" x14ac:dyDescent="0.2"/>
    <row r="28543" s="31" customFormat="1" x14ac:dyDescent="0.2"/>
    <row r="28544" s="31" customFormat="1" x14ac:dyDescent="0.2"/>
    <row r="28545" s="31" customFormat="1" x14ac:dyDescent="0.2"/>
    <row r="28546" s="31" customFormat="1" x14ac:dyDescent="0.2"/>
    <row r="28547" s="31" customFormat="1" x14ac:dyDescent="0.2"/>
    <row r="28548" s="31" customFormat="1" x14ac:dyDescent="0.2"/>
    <row r="28549" s="31" customFormat="1" x14ac:dyDescent="0.2"/>
    <row r="28550" s="31" customFormat="1" x14ac:dyDescent="0.2"/>
    <row r="28551" s="31" customFormat="1" x14ac:dyDescent="0.2"/>
    <row r="28552" s="31" customFormat="1" x14ac:dyDescent="0.2"/>
    <row r="28553" s="31" customFormat="1" x14ac:dyDescent="0.2"/>
    <row r="28554" s="31" customFormat="1" x14ac:dyDescent="0.2"/>
    <row r="28555" s="31" customFormat="1" x14ac:dyDescent="0.2"/>
    <row r="28556" s="31" customFormat="1" x14ac:dyDescent="0.2"/>
    <row r="28557" s="31" customFormat="1" x14ac:dyDescent="0.2"/>
    <row r="28558" s="31" customFormat="1" x14ac:dyDescent="0.2"/>
    <row r="28559" s="31" customFormat="1" x14ac:dyDescent="0.2"/>
    <row r="28560" s="31" customFormat="1" x14ac:dyDescent="0.2"/>
    <row r="28561" s="31" customFormat="1" x14ac:dyDescent="0.2"/>
    <row r="28562" s="31" customFormat="1" x14ac:dyDescent="0.2"/>
    <row r="28563" s="31" customFormat="1" x14ac:dyDescent="0.2"/>
    <row r="28564" s="31" customFormat="1" x14ac:dyDescent="0.2"/>
    <row r="28565" s="31" customFormat="1" x14ac:dyDescent="0.2"/>
    <row r="28566" s="31" customFormat="1" x14ac:dyDescent="0.2"/>
    <row r="28567" s="31" customFormat="1" x14ac:dyDescent="0.2"/>
    <row r="28568" s="31" customFormat="1" x14ac:dyDescent="0.2"/>
    <row r="28569" s="31" customFormat="1" x14ac:dyDescent="0.2"/>
    <row r="28570" s="31" customFormat="1" x14ac:dyDescent="0.2"/>
    <row r="28571" s="31" customFormat="1" x14ac:dyDescent="0.2"/>
    <row r="28572" s="31" customFormat="1" x14ac:dyDescent="0.2"/>
    <row r="28573" s="31" customFormat="1" x14ac:dyDescent="0.2"/>
    <row r="28574" s="31" customFormat="1" x14ac:dyDescent="0.2"/>
    <row r="28575" s="31" customFormat="1" x14ac:dyDescent="0.2"/>
    <row r="28576" s="31" customFormat="1" x14ac:dyDescent="0.2"/>
    <row r="28577" s="31" customFormat="1" x14ac:dyDescent="0.2"/>
    <row r="28578" s="31" customFormat="1" x14ac:dyDescent="0.2"/>
    <row r="28579" s="31" customFormat="1" x14ac:dyDescent="0.2"/>
    <row r="28580" s="31" customFormat="1" x14ac:dyDescent="0.2"/>
    <row r="28581" s="31" customFormat="1" x14ac:dyDescent="0.2"/>
    <row r="28582" s="31" customFormat="1" x14ac:dyDescent="0.2"/>
    <row r="28583" s="31" customFormat="1" x14ac:dyDescent="0.2"/>
    <row r="28584" s="31" customFormat="1" x14ac:dyDescent="0.2"/>
    <row r="28585" s="31" customFormat="1" x14ac:dyDescent="0.2"/>
    <row r="28586" s="31" customFormat="1" x14ac:dyDescent="0.2"/>
    <row r="28587" s="31" customFormat="1" x14ac:dyDescent="0.2"/>
    <row r="28588" s="31" customFormat="1" x14ac:dyDescent="0.2"/>
    <row r="28589" s="31" customFormat="1" x14ac:dyDescent="0.2"/>
    <row r="28590" s="31" customFormat="1" x14ac:dyDescent="0.2"/>
    <row r="28591" s="31" customFormat="1" x14ac:dyDescent="0.2"/>
    <row r="28592" s="31" customFormat="1" x14ac:dyDescent="0.2"/>
    <row r="28593" s="31" customFormat="1" x14ac:dyDescent="0.2"/>
    <row r="28594" s="31" customFormat="1" x14ac:dyDescent="0.2"/>
    <row r="28595" s="31" customFormat="1" x14ac:dyDescent="0.2"/>
    <row r="28596" s="31" customFormat="1" x14ac:dyDescent="0.2"/>
    <row r="28597" s="31" customFormat="1" x14ac:dyDescent="0.2"/>
    <row r="28598" s="31" customFormat="1" x14ac:dyDescent="0.2"/>
    <row r="28599" s="31" customFormat="1" x14ac:dyDescent="0.2"/>
    <row r="28600" s="31" customFormat="1" x14ac:dyDescent="0.2"/>
    <row r="28601" s="31" customFormat="1" x14ac:dyDescent="0.2"/>
    <row r="28602" s="31" customFormat="1" x14ac:dyDescent="0.2"/>
    <row r="28603" s="31" customFormat="1" x14ac:dyDescent="0.2"/>
    <row r="28604" s="31" customFormat="1" x14ac:dyDescent="0.2"/>
    <row r="28605" s="31" customFormat="1" x14ac:dyDescent="0.2"/>
    <row r="28606" s="31" customFormat="1" x14ac:dyDescent="0.2"/>
    <row r="28607" s="31" customFormat="1" x14ac:dyDescent="0.2"/>
    <row r="28608" s="31" customFormat="1" x14ac:dyDescent="0.2"/>
    <row r="28609" s="31" customFormat="1" x14ac:dyDescent="0.2"/>
    <row r="28610" s="31" customFormat="1" x14ac:dyDescent="0.2"/>
    <row r="28611" s="31" customFormat="1" x14ac:dyDescent="0.2"/>
    <row r="28612" s="31" customFormat="1" x14ac:dyDescent="0.2"/>
    <row r="28613" s="31" customFormat="1" x14ac:dyDescent="0.2"/>
    <row r="28614" s="31" customFormat="1" x14ac:dyDescent="0.2"/>
    <row r="28615" s="31" customFormat="1" x14ac:dyDescent="0.2"/>
    <row r="28616" s="31" customFormat="1" x14ac:dyDescent="0.2"/>
    <row r="28617" s="31" customFormat="1" x14ac:dyDescent="0.2"/>
    <row r="28618" s="31" customFormat="1" x14ac:dyDescent="0.2"/>
    <row r="28619" s="31" customFormat="1" x14ac:dyDescent="0.2"/>
    <row r="28620" s="31" customFormat="1" x14ac:dyDescent="0.2"/>
    <row r="28621" s="31" customFormat="1" x14ac:dyDescent="0.2"/>
    <row r="28622" s="31" customFormat="1" x14ac:dyDescent="0.2"/>
    <row r="28623" s="31" customFormat="1" x14ac:dyDescent="0.2"/>
    <row r="28624" s="31" customFormat="1" x14ac:dyDescent="0.2"/>
    <row r="28625" s="31" customFormat="1" x14ac:dyDescent="0.2"/>
    <row r="28626" s="31" customFormat="1" x14ac:dyDescent="0.2"/>
    <row r="28627" s="31" customFormat="1" x14ac:dyDescent="0.2"/>
    <row r="28628" s="31" customFormat="1" x14ac:dyDescent="0.2"/>
    <row r="28629" s="31" customFormat="1" x14ac:dyDescent="0.2"/>
    <row r="28630" s="31" customFormat="1" x14ac:dyDescent="0.2"/>
    <row r="28631" s="31" customFormat="1" x14ac:dyDescent="0.2"/>
    <row r="28632" s="31" customFormat="1" x14ac:dyDescent="0.2"/>
    <row r="28633" s="31" customFormat="1" x14ac:dyDescent="0.2"/>
    <row r="28634" s="31" customFormat="1" x14ac:dyDescent="0.2"/>
    <row r="28635" s="31" customFormat="1" x14ac:dyDescent="0.2"/>
    <row r="28636" s="31" customFormat="1" x14ac:dyDescent="0.2"/>
    <row r="28637" s="31" customFormat="1" x14ac:dyDescent="0.2"/>
    <row r="28638" s="31" customFormat="1" x14ac:dyDescent="0.2"/>
    <row r="28639" s="31" customFormat="1" x14ac:dyDescent="0.2"/>
    <row r="28640" s="31" customFormat="1" x14ac:dyDescent="0.2"/>
    <row r="28641" s="31" customFormat="1" x14ac:dyDescent="0.2"/>
    <row r="28642" s="31" customFormat="1" x14ac:dyDescent="0.2"/>
    <row r="28643" s="31" customFormat="1" x14ac:dyDescent="0.2"/>
    <row r="28644" s="31" customFormat="1" x14ac:dyDescent="0.2"/>
    <row r="28645" s="31" customFormat="1" x14ac:dyDescent="0.2"/>
    <row r="28646" s="31" customFormat="1" x14ac:dyDescent="0.2"/>
    <row r="28647" s="31" customFormat="1" x14ac:dyDescent="0.2"/>
    <row r="28648" s="31" customFormat="1" x14ac:dyDescent="0.2"/>
    <row r="28649" s="31" customFormat="1" x14ac:dyDescent="0.2"/>
    <row r="28650" s="31" customFormat="1" x14ac:dyDescent="0.2"/>
    <row r="28651" s="31" customFormat="1" x14ac:dyDescent="0.2"/>
    <row r="28652" s="31" customFormat="1" x14ac:dyDescent="0.2"/>
    <row r="28653" s="31" customFormat="1" x14ac:dyDescent="0.2"/>
    <row r="28654" s="31" customFormat="1" x14ac:dyDescent="0.2"/>
    <row r="28655" s="31" customFormat="1" x14ac:dyDescent="0.2"/>
    <row r="28656" s="31" customFormat="1" x14ac:dyDescent="0.2"/>
    <row r="28657" s="31" customFormat="1" x14ac:dyDescent="0.2"/>
    <row r="28658" s="31" customFormat="1" x14ac:dyDescent="0.2"/>
    <row r="28659" s="31" customFormat="1" x14ac:dyDescent="0.2"/>
    <row r="28660" s="31" customFormat="1" x14ac:dyDescent="0.2"/>
    <row r="28661" s="31" customFormat="1" x14ac:dyDescent="0.2"/>
    <row r="28662" s="31" customFormat="1" x14ac:dyDescent="0.2"/>
    <row r="28663" s="31" customFormat="1" x14ac:dyDescent="0.2"/>
    <row r="28664" s="31" customFormat="1" x14ac:dyDescent="0.2"/>
    <row r="28665" s="31" customFormat="1" x14ac:dyDescent="0.2"/>
    <row r="28666" s="31" customFormat="1" x14ac:dyDescent="0.2"/>
    <row r="28667" s="31" customFormat="1" x14ac:dyDescent="0.2"/>
    <row r="28668" s="31" customFormat="1" x14ac:dyDescent="0.2"/>
    <row r="28669" s="31" customFormat="1" x14ac:dyDescent="0.2"/>
    <row r="28670" s="31" customFormat="1" x14ac:dyDescent="0.2"/>
    <row r="28671" s="31" customFormat="1" x14ac:dyDescent="0.2"/>
    <row r="28672" s="31" customFormat="1" x14ac:dyDescent="0.2"/>
    <row r="28673" s="31" customFormat="1" x14ac:dyDescent="0.2"/>
    <row r="28674" s="31" customFormat="1" x14ac:dyDescent="0.2"/>
    <row r="28675" s="31" customFormat="1" x14ac:dyDescent="0.2"/>
    <row r="28676" s="31" customFormat="1" x14ac:dyDescent="0.2"/>
    <row r="28677" s="31" customFormat="1" x14ac:dyDescent="0.2"/>
    <row r="28678" s="31" customFormat="1" x14ac:dyDescent="0.2"/>
    <row r="28679" s="31" customFormat="1" x14ac:dyDescent="0.2"/>
    <row r="28680" s="31" customFormat="1" x14ac:dyDescent="0.2"/>
    <row r="28681" s="31" customFormat="1" x14ac:dyDescent="0.2"/>
    <row r="28682" s="31" customFormat="1" x14ac:dyDescent="0.2"/>
    <row r="28683" s="31" customFormat="1" x14ac:dyDescent="0.2"/>
    <row r="28684" s="31" customFormat="1" x14ac:dyDescent="0.2"/>
    <row r="28685" s="31" customFormat="1" x14ac:dyDescent="0.2"/>
    <row r="28686" s="31" customFormat="1" x14ac:dyDescent="0.2"/>
    <row r="28687" s="31" customFormat="1" x14ac:dyDescent="0.2"/>
    <row r="28688" s="31" customFormat="1" x14ac:dyDescent="0.2"/>
    <row r="28689" s="31" customFormat="1" x14ac:dyDescent="0.2"/>
    <row r="28690" s="31" customFormat="1" x14ac:dyDescent="0.2"/>
    <row r="28691" s="31" customFormat="1" x14ac:dyDescent="0.2"/>
    <row r="28692" s="31" customFormat="1" x14ac:dyDescent="0.2"/>
    <row r="28693" s="31" customFormat="1" x14ac:dyDescent="0.2"/>
    <row r="28694" s="31" customFormat="1" x14ac:dyDescent="0.2"/>
    <row r="28695" s="31" customFormat="1" x14ac:dyDescent="0.2"/>
    <row r="28696" s="31" customFormat="1" x14ac:dyDescent="0.2"/>
    <row r="28697" s="31" customFormat="1" x14ac:dyDescent="0.2"/>
    <row r="28698" s="31" customFormat="1" x14ac:dyDescent="0.2"/>
    <row r="28699" s="31" customFormat="1" x14ac:dyDescent="0.2"/>
    <row r="28700" s="31" customFormat="1" x14ac:dyDescent="0.2"/>
    <row r="28701" s="31" customFormat="1" x14ac:dyDescent="0.2"/>
    <row r="28702" s="31" customFormat="1" x14ac:dyDescent="0.2"/>
    <row r="28703" s="31" customFormat="1" x14ac:dyDescent="0.2"/>
    <row r="28704" s="31" customFormat="1" x14ac:dyDescent="0.2"/>
    <row r="28705" s="31" customFormat="1" x14ac:dyDescent="0.2"/>
    <row r="28706" s="31" customFormat="1" x14ac:dyDescent="0.2"/>
    <row r="28707" s="31" customFormat="1" x14ac:dyDescent="0.2"/>
    <row r="28708" s="31" customFormat="1" x14ac:dyDescent="0.2"/>
    <row r="28709" s="31" customFormat="1" x14ac:dyDescent="0.2"/>
    <row r="28710" s="31" customFormat="1" x14ac:dyDescent="0.2"/>
    <row r="28711" s="31" customFormat="1" x14ac:dyDescent="0.2"/>
    <row r="28712" s="31" customFormat="1" x14ac:dyDescent="0.2"/>
    <row r="28713" s="31" customFormat="1" x14ac:dyDescent="0.2"/>
    <row r="28714" s="31" customFormat="1" x14ac:dyDescent="0.2"/>
    <row r="28715" s="31" customFormat="1" x14ac:dyDescent="0.2"/>
    <row r="28716" s="31" customFormat="1" x14ac:dyDescent="0.2"/>
    <row r="28717" s="31" customFormat="1" x14ac:dyDescent="0.2"/>
    <row r="28718" s="31" customFormat="1" x14ac:dyDescent="0.2"/>
    <row r="28719" s="31" customFormat="1" x14ac:dyDescent="0.2"/>
    <row r="28720" s="31" customFormat="1" x14ac:dyDescent="0.2"/>
    <row r="28721" s="31" customFormat="1" x14ac:dyDescent="0.2"/>
    <row r="28722" s="31" customFormat="1" x14ac:dyDescent="0.2"/>
    <row r="28723" s="31" customFormat="1" x14ac:dyDescent="0.2"/>
    <row r="28724" s="31" customFormat="1" x14ac:dyDescent="0.2"/>
    <row r="28725" s="31" customFormat="1" x14ac:dyDescent="0.2"/>
    <row r="28726" s="31" customFormat="1" x14ac:dyDescent="0.2"/>
    <row r="28727" s="31" customFormat="1" x14ac:dyDescent="0.2"/>
    <row r="28728" s="31" customFormat="1" x14ac:dyDescent="0.2"/>
    <row r="28729" s="31" customFormat="1" x14ac:dyDescent="0.2"/>
    <row r="28730" s="31" customFormat="1" x14ac:dyDescent="0.2"/>
    <row r="28731" s="31" customFormat="1" x14ac:dyDescent="0.2"/>
    <row r="28732" s="31" customFormat="1" x14ac:dyDescent="0.2"/>
    <row r="28733" s="31" customFormat="1" x14ac:dyDescent="0.2"/>
    <row r="28734" s="31" customFormat="1" x14ac:dyDescent="0.2"/>
    <row r="28735" s="31" customFormat="1" x14ac:dyDescent="0.2"/>
    <row r="28736" s="31" customFormat="1" x14ac:dyDescent="0.2"/>
    <row r="28737" s="31" customFormat="1" x14ac:dyDescent="0.2"/>
    <row r="28738" s="31" customFormat="1" x14ac:dyDescent="0.2"/>
    <row r="28739" s="31" customFormat="1" x14ac:dyDescent="0.2"/>
    <row r="28740" s="31" customFormat="1" x14ac:dyDescent="0.2"/>
    <row r="28741" s="31" customFormat="1" x14ac:dyDescent="0.2"/>
    <row r="28742" s="31" customFormat="1" x14ac:dyDescent="0.2"/>
    <row r="28743" s="31" customFormat="1" x14ac:dyDescent="0.2"/>
    <row r="28744" s="31" customFormat="1" x14ac:dyDescent="0.2"/>
    <row r="28745" s="31" customFormat="1" x14ac:dyDescent="0.2"/>
    <row r="28746" s="31" customFormat="1" x14ac:dyDescent="0.2"/>
    <row r="28747" s="31" customFormat="1" x14ac:dyDescent="0.2"/>
    <row r="28748" s="31" customFormat="1" x14ac:dyDescent="0.2"/>
    <row r="28749" s="31" customFormat="1" x14ac:dyDescent="0.2"/>
    <row r="28750" s="31" customFormat="1" x14ac:dyDescent="0.2"/>
    <row r="28751" s="31" customFormat="1" x14ac:dyDescent="0.2"/>
    <row r="28752" s="31" customFormat="1" x14ac:dyDescent="0.2"/>
    <row r="28753" s="31" customFormat="1" x14ac:dyDescent="0.2"/>
    <row r="28754" s="31" customFormat="1" x14ac:dyDescent="0.2"/>
    <row r="28755" s="31" customFormat="1" x14ac:dyDescent="0.2"/>
    <row r="28756" s="31" customFormat="1" x14ac:dyDescent="0.2"/>
    <row r="28757" s="31" customFormat="1" x14ac:dyDescent="0.2"/>
    <row r="28758" s="31" customFormat="1" x14ac:dyDescent="0.2"/>
    <row r="28759" s="31" customFormat="1" x14ac:dyDescent="0.2"/>
    <row r="28760" s="31" customFormat="1" x14ac:dyDescent="0.2"/>
    <row r="28761" s="31" customFormat="1" x14ac:dyDescent="0.2"/>
    <row r="28762" s="31" customFormat="1" x14ac:dyDescent="0.2"/>
    <row r="28763" s="31" customFormat="1" x14ac:dyDescent="0.2"/>
    <row r="28764" s="31" customFormat="1" x14ac:dyDescent="0.2"/>
    <row r="28765" s="31" customFormat="1" x14ac:dyDescent="0.2"/>
    <row r="28766" s="31" customFormat="1" x14ac:dyDescent="0.2"/>
    <row r="28767" s="31" customFormat="1" x14ac:dyDescent="0.2"/>
    <row r="28768" s="31" customFormat="1" x14ac:dyDescent="0.2"/>
    <row r="28769" s="31" customFormat="1" x14ac:dyDescent="0.2"/>
    <row r="28770" s="31" customFormat="1" x14ac:dyDescent="0.2"/>
    <row r="28771" s="31" customFormat="1" x14ac:dyDescent="0.2"/>
    <row r="28772" s="31" customFormat="1" x14ac:dyDescent="0.2"/>
    <row r="28773" s="31" customFormat="1" x14ac:dyDescent="0.2"/>
    <row r="28774" s="31" customFormat="1" x14ac:dyDescent="0.2"/>
    <row r="28775" s="31" customFormat="1" x14ac:dyDescent="0.2"/>
    <row r="28776" s="31" customFormat="1" x14ac:dyDescent="0.2"/>
    <row r="28777" s="31" customFormat="1" x14ac:dyDescent="0.2"/>
    <row r="28778" s="31" customFormat="1" x14ac:dyDescent="0.2"/>
    <row r="28779" s="31" customFormat="1" x14ac:dyDescent="0.2"/>
    <row r="28780" s="31" customFormat="1" x14ac:dyDescent="0.2"/>
    <row r="28781" s="31" customFormat="1" x14ac:dyDescent="0.2"/>
    <row r="28782" s="31" customFormat="1" x14ac:dyDescent="0.2"/>
    <row r="28783" s="31" customFormat="1" x14ac:dyDescent="0.2"/>
    <row r="28784" s="31" customFormat="1" x14ac:dyDescent="0.2"/>
    <row r="28785" s="31" customFormat="1" x14ac:dyDescent="0.2"/>
    <row r="28786" s="31" customFormat="1" x14ac:dyDescent="0.2"/>
    <row r="28787" s="31" customFormat="1" x14ac:dyDescent="0.2"/>
    <row r="28788" s="31" customFormat="1" x14ac:dyDescent="0.2"/>
    <row r="28789" s="31" customFormat="1" x14ac:dyDescent="0.2"/>
    <row r="28790" s="31" customFormat="1" x14ac:dyDescent="0.2"/>
    <row r="28791" s="31" customFormat="1" x14ac:dyDescent="0.2"/>
    <row r="28792" s="31" customFormat="1" x14ac:dyDescent="0.2"/>
    <row r="28793" s="31" customFormat="1" x14ac:dyDescent="0.2"/>
    <row r="28794" s="31" customFormat="1" x14ac:dyDescent="0.2"/>
    <row r="28795" s="31" customFormat="1" x14ac:dyDescent="0.2"/>
    <row r="28796" s="31" customFormat="1" x14ac:dyDescent="0.2"/>
    <row r="28797" s="31" customFormat="1" x14ac:dyDescent="0.2"/>
    <row r="28798" s="31" customFormat="1" x14ac:dyDescent="0.2"/>
    <row r="28799" s="31" customFormat="1" x14ac:dyDescent="0.2"/>
    <row r="28800" s="31" customFormat="1" x14ac:dyDescent="0.2"/>
    <row r="28801" s="31" customFormat="1" x14ac:dyDescent="0.2"/>
    <row r="28802" s="31" customFormat="1" x14ac:dyDescent="0.2"/>
    <row r="28803" s="31" customFormat="1" x14ac:dyDescent="0.2"/>
    <row r="28804" s="31" customFormat="1" x14ac:dyDescent="0.2"/>
    <row r="28805" s="31" customFormat="1" x14ac:dyDescent="0.2"/>
    <row r="28806" s="31" customFormat="1" x14ac:dyDescent="0.2"/>
    <row r="28807" s="31" customFormat="1" x14ac:dyDescent="0.2"/>
    <row r="28808" s="31" customFormat="1" x14ac:dyDescent="0.2"/>
    <row r="28809" s="31" customFormat="1" x14ac:dyDescent="0.2"/>
    <row r="28810" s="31" customFormat="1" x14ac:dyDescent="0.2"/>
    <row r="28811" s="31" customFormat="1" x14ac:dyDescent="0.2"/>
    <row r="28812" s="31" customFormat="1" x14ac:dyDescent="0.2"/>
    <row r="28813" s="31" customFormat="1" x14ac:dyDescent="0.2"/>
    <row r="28814" s="31" customFormat="1" x14ac:dyDescent="0.2"/>
    <row r="28815" s="31" customFormat="1" x14ac:dyDescent="0.2"/>
    <row r="28816" s="31" customFormat="1" x14ac:dyDescent="0.2"/>
    <row r="28817" s="31" customFormat="1" x14ac:dyDescent="0.2"/>
    <row r="28818" s="31" customFormat="1" x14ac:dyDescent="0.2"/>
    <row r="28819" s="31" customFormat="1" x14ac:dyDescent="0.2"/>
    <row r="28820" s="31" customFormat="1" x14ac:dyDescent="0.2"/>
    <row r="28821" s="31" customFormat="1" x14ac:dyDescent="0.2"/>
    <row r="28822" s="31" customFormat="1" x14ac:dyDescent="0.2"/>
    <row r="28823" s="31" customFormat="1" x14ac:dyDescent="0.2"/>
    <row r="28824" s="31" customFormat="1" x14ac:dyDescent="0.2"/>
    <row r="28825" s="31" customFormat="1" x14ac:dyDescent="0.2"/>
    <row r="28826" s="31" customFormat="1" x14ac:dyDescent="0.2"/>
    <row r="28827" s="31" customFormat="1" x14ac:dyDescent="0.2"/>
    <row r="28828" s="31" customFormat="1" x14ac:dyDescent="0.2"/>
    <row r="28829" s="31" customFormat="1" x14ac:dyDescent="0.2"/>
    <row r="28830" s="31" customFormat="1" x14ac:dyDescent="0.2"/>
    <row r="28831" s="31" customFormat="1" x14ac:dyDescent="0.2"/>
    <row r="28832" s="31" customFormat="1" x14ac:dyDescent="0.2"/>
    <row r="28833" s="31" customFormat="1" x14ac:dyDescent="0.2"/>
    <row r="28834" s="31" customFormat="1" x14ac:dyDescent="0.2"/>
    <row r="28835" s="31" customFormat="1" x14ac:dyDescent="0.2"/>
    <row r="28836" s="31" customFormat="1" x14ac:dyDescent="0.2"/>
    <row r="28837" s="31" customFormat="1" x14ac:dyDescent="0.2"/>
    <row r="28838" s="31" customFormat="1" x14ac:dyDescent="0.2"/>
    <row r="28839" s="31" customFormat="1" x14ac:dyDescent="0.2"/>
    <row r="28840" s="31" customFormat="1" x14ac:dyDescent="0.2"/>
    <row r="28841" s="31" customFormat="1" x14ac:dyDescent="0.2"/>
    <row r="28842" s="31" customFormat="1" x14ac:dyDescent="0.2"/>
    <row r="28843" s="31" customFormat="1" x14ac:dyDescent="0.2"/>
    <row r="28844" s="31" customFormat="1" x14ac:dyDescent="0.2"/>
    <row r="28845" s="31" customFormat="1" x14ac:dyDescent="0.2"/>
    <row r="28846" s="31" customFormat="1" x14ac:dyDescent="0.2"/>
    <row r="28847" s="31" customFormat="1" x14ac:dyDescent="0.2"/>
    <row r="28848" s="31" customFormat="1" x14ac:dyDescent="0.2"/>
    <row r="28849" s="31" customFormat="1" x14ac:dyDescent="0.2"/>
    <row r="28850" s="31" customFormat="1" x14ac:dyDescent="0.2"/>
    <row r="28851" s="31" customFormat="1" x14ac:dyDescent="0.2"/>
    <row r="28852" s="31" customFormat="1" x14ac:dyDescent="0.2"/>
    <row r="28853" s="31" customFormat="1" x14ac:dyDescent="0.2"/>
    <row r="28854" s="31" customFormat="1" x14ac:dyDescent="0.2"/>
    <row r="28855" s="31" customFormat="1" x14ac:dyDescent="0.2"/>
    <row r="28856" s="31" customFormat="1" x14ac:dyDescent="0.2"/>
    <row r="28857" s="31" customFormat="1" x14ac:dyDescent="0.2"/>
    <row r="28858" s="31" customFormat="1" x14ac:dyDescent="0.2"/>
    <row r="28859" s="31" customFormat="1" x14ac:dyDescent="0.2"/>
    <row r="28860" s="31" customFormat="1" x14ac:dyDescent="0.2"/>
    <row r="28861" s="31" customFormat="1" x14ac:dyDescent="0.2"/>
    <row r="28862" s="31" customFormat="1" x14ac:dyDescent="0.2"/>
    <row r="28863" s="31" customFormat="1" x14ac:dyDescent="0.2"/>
    <row r="28864" s="31" customFormat="1" x14ac:dyDescent="0.2"/>
    <row r="28865" s="31" customFormat="1" x14ac:dyDescent="0.2"/>
    <row r="28866" s="31" customFormat="1" x14ac:dyDescent="0.2"/>
    <row r="28867" s="31" customFormat="1" x14ac:dyDescent="0.2"/>
    <row r="28868" s="31" customFormat="1" x14ac:dyDescent="0.2"/>
    <row r="28869" s="31" customFormat="1" x14ac:dyDescent="0.2"/>
    <row r="28870" s="31" customFormat="1" x14ac:dyDescent="0.2"/>
    <row r="28871" s="31" customFormat="1" x14ac:dyDescent="0.2"/>
    <row r="28872" s="31" customFormat="1" x14ac:dyDescent="0.2"/>
    <row r="28873" s="31" customFormat="1" x14ac:dyDescent="0.2"/>
    <row r="28874" s="31" customFormat="1" x14ac:dyDescent="0.2"/>
    <row r="28875" s="31" customFormat="1" x14ac:dyDescent="0.2"/>
    <row r="28876" s="31" customFormat="1" x14ac:dyDescent="0.2"/>
    <row r="28877" s="31" customFormat="1" x14ac:dyDescent="0.2"/>
    <row r="28878" s="31" customFormat="1" x14ac:dyDescent="0.2"/>
    <row r="28879" s="31" customFormat="1" x14ac:dyDescent="0.2"/>
    <row r="28880" s="31" customFormat="1" x14ac:dyDescent="0.2"/>
    <row r="28881" s="31" customFormat="1" x14ac:dyDescent="0.2"/>
    <row r="28882" s="31" customFormat="1" x14ac:dyDescent="0.2"/>
    <row r="28883" s="31" customFormat="1" x14ac:dyDescent="0.2"/>
    <row r="28884" s="31" customFormat="1" x14ac:dyDescent="0.2"/>
    <row r="28885" s="31" customFormat="1" x14ac:dyDescent="0.2"/>
    <row r="28886" s="31" customFormat="1" x14ac:dyDescent="0.2"/>
    <row r="28887" s="31" customFormat="1" x14ac:dyDescent="0.2"/>
    <row r="28888" s="31" customFormat="1" x14ac:dyDescent="0.2"/>
    <row r="28889" s="31" customFormat="1" x14ac:dyDescent="0.2"/>
    <row r="28890" s="31" customFormat="1" x14ac:dyDescent="0.2"/>
    <row r="28891" s="31" customFormat="1" x14ac:dyDescent="0.2"/>
    <row r="28892" s="31" customFormat="1" x14ac:dyDescent="0.2"/>
    <row r="28893" s="31" customFormat="1" x14ac:dyDescent="0.2"/>
    <row r="28894" s="31" customFormat="1" x14ac:dyDescent="0.2"/>
    <row r="28895" s="31" customFormat="1" x14ac:dyDescent="0.2"/>
    <row r="28896" s="31" customFormat="1" x14ac:dyDescent="0.2"/>
    <row r="28897" s="31" customFormat="1" x14ac:dyDescent="0.2"/>
    <row r="28898" s="31" customFormat="1" x14ac:dyDescent="0.2"/>
    <row r="28899" s="31" customFormat="1" x14ac:dyDescent="0.2"/>
    <row r="28900" s="31" customFormat="1" x14ac:dyDescent="0.2"/>
    <row r="28901" s="31" customFormat="1" x14ac:dyDescent="0.2"/>
    <row r="28902" s="31" customFormat="1" x14ac:dyDescent="0.2"/>
    <row r="28903" s="31" customFormat="1" x14ac:dyDescent="0.2"/>
    <row r="28904" s="31" customFormat="1" x14ac:dyDescent="0.2"/>
    <row r="28905" s="31" customFormat="1" x14ac:dyDescent="0.2"/>
    <row r="28906" s="31" customFormat="1" x14ac:dyDescent="0.2"/>
    <row r="28907" s="31" customFormat="1" x14ac:dyDescent="0.2"/>
    <row r="28908" s="31" customFormat="1" x14ac:dyDescent="0.2"/>
    <row r="28909" s="31" customFormat="1" x14ac:dyDescent="0.2"/>
    <row r="28910" s="31" customFormat="1" x14ac:dyDescent="0.2"/>
    <row r="28911" s="31" customFormat="1" x14ac:dyDescent="0.2"/>
    <row r="28912" s="31" customFormat="1" x14ac:dyDescent="0.2"/>
    <row r="28913" s="31" customFormat="1" x14ac:dyDescent="0.2"/>
    <row r="28914" s="31" customFormat="1" x14ac:dyDescent="0.2"/>
    <row r="28915" s="31" customFormat="1" x14ac:dyDescent="0.2"/>
    <row r="28916" s="31" customFormat="1" x14ac:dyDescent="0.2"/>
    <row r="28917" s="31" customFormat="1" x14ac:dyDescent="0.2"/>
    <row r="28918" s="31" customFormat="1" x14ac:dyDescent="0.2"/>
    <row r="28919" s="31" customFormat="1" x14ac:dyDescent="0.2"/>
    <row r="28920" s="31" customFormat="1" x14ac:dyDescent="0.2"/>
    <row r="28921" s="31" customFormat="1" x14ac:dyDescent="0.2"/>
    <row r="28922" s="31" customFormat="1" x14ac:dyDescent="0.2"/>
    <row r="28923" s="31" customFormat="1" x14ac:dyDescent="0.2"/>
    <row r="28924" s="31" customFormat="1" x14ac:dyDescent="0.2"/>
    <row r="28925" s="31" customFormat="1" x14ac:dyDescent="0.2"/>
    <row r="28926" s="31" customFormat="1" x14ac:dyDescent="0.2"/>
    <row r="28927" s="31" customFormat="1" x14ac:dyDescent="0.2"/>
    <row r="28928" s="31" customFormat="1" x14ac:dyDescent="0.2"/>
    <row r="28929" s="31" customFormat="1" x14ac:dyDescent="0.2"/>
    <row r="28930" s="31" customFormat="1" x14ac:dyDescent="0.2"/>
    <row r="28931" s="31" customFormat="1" x14ac:dyDescent="0.2"/>
    <row r="28932" s="31" customFormat="1" x14ac:dyDescent="0.2"/>
    <row r="28933" s="31" customFormat="1" x14ac:dyDescent="0.2"/>
    <row r="28934" s="31" customFormat="1" x14ac:dyDescent="0.2"/>
    <row r="28935" s="31" customFormat="1" x14ac:dyDescent="0.2"/>
    <row r="28936" s="31" customFormat="1" x14ac:dyDescent="0.2"/>
    <row r="28937" s="31" customFormat="1" x14ac:dyDescent="0.2"/>
    <row r="28938" s="31" customFormat="1" x14ac:dyDescent="0.2"/>
    <row r="28939" s="31" customFormat="1" x14ac:dyDescent="0.2"/>
    <row r="28940" s="31" customFormat="1" x14ac:dyDescent="0.2"/>
    <row r="28941" s="31" customFormat="1" x14ac:dyDescent="0.2"/>
    <row r="28942" s="31" customFormat="1" x14ac:dyDescent="0.2"/>
    <row r="28943" s="31" customFormat="1" x14ac:dyDescent="0.2"/>
    <row r="28944" s="31" customFormat="1" x14ac:dyDescent="0.2"/>
    <row r="28945" s="31" customFormat="1" x14ac:dyDescent="0.2"/>
    <row r="28946" s="31" customFormat="1" x14ac:dyDescent="0.2"/>
    <row r="28947" s="31" customFormat="1" x14ac:dyDescent="0.2"/>
    <row r="28948" s="31" customFormat="1" x14ac:dyDescent="0.2"/>
    <row r="28949" s="31" customFormat="1" x14ac:dyDescent="0.2"/>
    <row r="28950" s="31" customFormat="1" x14ac:dyDescent="0.2"/>
    <row r="28951" s="31" customFormat="1" x14ac:dyDescent="0.2"/>
    <row r="28952" s="31" customFormat="1" x14ac:dyDescent="0.2"/>
    <row r="28953" s="31" customFormat="1" x14ac:dyDescent="0.2"/>
    <row r="28954" s="31" customFormat="1" x14ac:dyDescent="0.2"/>
    <row r="28955" s="31" customFormat="1" x14ac:dyDescent="0.2"/>
    <row r="28956" s="31" customFormat="1" x14ac:dyDescent="0.2"/>
    <row r="28957" s="31" customFormat="1" x14ac:dyDescent="0.2"/>
    <row r="28958" s="31" customFormat="1" x14ac:dyDescent="0.2"/>
    <row r="28959" s="31" customFormat="1" x14ac:dyDescent="0.2"/>
    <row r="28960" s="31" customFormat="1" x14ac:dyDescent="0.2"/>
    <row r="28961" s="31" customFormat="1" x14ac:dyDescent="0.2"/>
    <row r="28962" s="31" customFormat="1" x14ac:dyDescent="0.2"/>
    <row r="28963" s="31" customFormat="1" x14ac:dyDescent="0.2"/>
    <row r="28964" s="31" customFormat="1" x14ac:dyDescent="0.2"/>
    <row r="28965" s="31" customFormat="1" x14ac:dyDescent="0.2"/>
    <row r="28966" s="31" customFormat="1" x14ac:dyDescent="0.2"/>
    <row r="28967" s="31" customFormat="1" x14ac:dyDescent="0.2"/>
    <row r="28968" s="31" customFormat="1" x14ac:dyDescent="0.2"/>
    <row r="28969" s="31" customFormat="1" x14ac:dyDescent="0.2"/>
    <row r="28970" s="31" customFormat="1" x14ac:dyDescent="0.2"/>
    <row r="28971" s="31" customFormat="1" x14ac:dyDescent="0.2"/>
    <row r="28972" s="31" customFormat="1" x14ac:dyDescent="0.2"/>
    <row r="28973" s="31" customFormat="1" x14ac:dyDescent="0.2"/>
    <row r="28974" s="31" customFormat="1" x14ac:dyDescent="0.2"/>
    <row r="28975" s="31" customFormat="1" x14ac:dyDescent="0.2"/>
    <row r="28976" s="31" customFormat="1" x14ac:dyDescent="0.2"/>
    <row r="28977" s="31" customFormat="1" x14ac:dyDescent="0.2"/>
    <row r="28978" s="31" customFormat="1" x14ac:dyDescent="0.2"/>
    <row r="28979" s="31" customFormat="1" x14ac:dyDescent="0.2"/>
    <row r="28980" s="31" customFormat="1" x14ac:dyDescent="0.2"/>
    <row r="28981" s="31" customFormat="1" x14ac:dyDescent="0.2"/>
    <row r="28982" s="31" customFormat="1" x14ac:dyDescent="0.2"/>
    <row r="28983" s="31" customFormat="1" x14ac:dyDescent="0.2"/>
    <row r="28984" s="31" customFormat="1" x14ac:dyDescent="0.2"/>
    <row r="28985" s="31" customFormat="1" x14ac:dyDescent="0.2"/>
    <row r="28986" s="31" customFormat="1" x14ac:dyDescent="0.2"/>
    <row r="28987" s="31" customFormat="1" x14ac:dyDescent="0.2"/>
    <row r="28988" s="31" customFormat="1" x14ac:dyDescent="0.2"/>
    <row r="28989" s="31" customFormat="1" x14ac:dyDescent="0.2"/>
    <row r="28990" s="31" customFormat="1" x14ac:dyDescent="0.2"/>
    <row r="28991" s="31" customFormat="1" x14ac:dyDescent="0.2"/>
    <row r="28992" s="31" customFormat="1" x14ac:dyDescent="0.2"/>
    <row r="28993" s="31" customFormat="1" x14ac:dyDescent="0.2"/>
    <row r="28994" s="31" customFormat="1" x14ac:dyDescent="0.2"/>
    <row r="28995" s="31" customFormat="1" x14ac:dyDescent="0.2"/>
    <row r="28996" s="31" customFormat="1" x14ac:dyDescent="0.2"/>
    <row r="28997" s="31" customFormat="1" x14ac:dyDescent="0.2"/>
    <row r="28998" s="31" customFormat="1" x14ac:dyDescent="0.2"/>
    <row r="28999" s="31" customFormat="1" x14ac:dyDescent="0.2"/>
    <row r="29000" s="31" customFormat="1" x14ac:dyDescent="0.2"/>
    <row r="29001" s="31" customFormat="1" x14ac:dyDescent="0.2"/>
    <row r="29002" s="31" customFormat="1" x14ac:dyDescent="0.2"/>
    <row r="29003" s="31" customFormat="1" x14ac:dyDescent="0.2"/>
    <row r="29004" s="31" customFormat="1" x14ac:dyDescent="0.2"/>
    <row r="29005" s="31" customFormat="1" x14ac:dyDescent="0.2"/>
    <row r="29006" s="31" customFormat="1" x14ac:dyDescent="0.2"/>
    <row r="29007" s="31" customFormat="1" x14ac:dyDescent="0.2"/>
    <row r="29008" s="31" customFormat="1" x14ac:dyDescent="0.2"/>
    <row r="29009" s="31" customFormat="1" x14ac:dyDescent="0.2"/>
    <row r="29010" s="31" customFormat="1" x14ac:dyDescent="0.2"/>
    <row r="29011" s="31" customFormat="1" x14ac:dyDescent="0.2"/>
    <row r="29012" s="31" customFormat="1" x14ac:dyDescent="0.2"/>
    <row r="29013" s="31" customFormat="1" x14ac:dyDescent="0.2"/>
    <row r="29014" s="31" customFormat="1" x14ac:dyDescent="0.2"/>
    <row r="29015" s="31" customFormat="1" x14ac:dyDescent="0.2"/>
    <row r="29016" s="31" customFormat="1" x14ac:dyDescent="0.2"/>
    <row r="29017" s="31" customFormat="1" x14ac:dyDescent="0.2"/>
    <row r="29018" s="31" customFormat="1" x14ac:dyDescent="0.2"/>
    <row r="29019" s="31" customFormat="1" x14ac:dyDescent="0.2"/>
    <row r="29020" s="31" customFormat="1" x14ac:dyDescent="0.2"/>
    <row r="29021" s="31" customFormat="1" x14ac:dyDescent="0.2"/>
    <row r="29022" s="31" customFormat="1" x14ac:dyDescent="0.2"/>
    <row r="29023" s="31" customFormat="1" x14ac:dyDescent="0.2"/>
    <row r="29024" s="31" customFormat="1" x14ac:dyDescent="0.2"/>
    <row r="29025" s="31" customFormat="1" x14ac:dyDescent="0.2"/>
    <row r="29026" s="31" customFormat="1" x14ac:dyDescent="0.2"/>
    <row r="29027" s="31" customFormat="1" x14ac:dyDescent="0.2"/>
    <row r="29028" s="31" customFormat="1" x14ac:dyDescent="0.2"/>
    <row r="29029" s="31" customFormat="1" x14ac:dyDescent="0.2"/>
    <row r="29030" s="31" customFormat="1" x14ac:dyDescent="0.2"/>
    <row r="29031" s="31" customFormat="1" x14ac:dyDescent="0.2"/>
    <row r="29032" s="31" customFormat="1" x14ac:dyDescent="0.2"/>
    <row r="29033" s="31" customFormat="1" x14ac:dyDescent="0.2"/>
    <row r="29034" s="31" customFormat="1" x14ac:dyDescent="0.2"/>
    <row r="29035" s="31" customFormat="1" x14ac:dyDescent="0.2"/>
    <row r="29036" s="31" customFormat="1" x14ac:dyDescent="0.2"/>
    <row r="29037" s="31" customFormat="1" x14ac:dyDescent="0.2"/>
    <row r="29038" s="31" customFormat="1" x14ac:dyDescent="0.2"/>
    <row r="29039" s="31" customFormat="1" x14ac:dyDescent="0.2"/>
    <row r="29040" s="31" customFormat="1" x14ac:dyDescent="0.2"/>
    <row r="29041" s="31" customFormat="1" x14ac:dyDescent="0.2"/>
    <row r="29042" s="31" customFormat="1" x14ac:dyDescent="0.2"/>
    <row r="29043" s="31" customFormat="1" x14ac:dyDescent="0.2"/>
    <row r="29044" s="31" customFormat="1" x14ac:dyDescent="0.2"/>
    <row r="29045" s="31" customFormat="1" x14ac:dyDescent="0.2"/>
    <row r="29046" s="31" customFormat="1" x14ac:dyDescent="0.2"/>
    <row r="29047" s="31" customFormat="1" x14ac:dyDescent="0.2"/>
    <row r="29048" s="31" customFormat="1" x14ac:dyDescent="0.2"/>
    <row r="29049" s="31" customFormat="1" x14ac:dyDescent="0.2"/>
    <row r="29050" s="31" customFormat="1" x14ac:dyDescent="0.2"/>
    <row r="29051" s="31" customFormat="1" x14ac:dyDescent="0.2"/>
    <row r="29052" s="31" customFormat="1" x14ac:dyDescent="0.2"/>
    <row r="29053" s="31" customFormat="1" x14ac:dyDescent="0.2"/>
    <row r="29054" s="31" customFormat="1" x14ac:dyDescent="0.2"/>
    <row r="29055" s="31" customFormat="1" x14ac:dyDescent="0.2"/>
    <row r="29056" s="31" customFormat="1" x14ac:dyDescent="0.2"/>
    <row r="29057" s="31" customFormat="1" x14ac:dyDescent="0.2"/>
    <row r="29058" s="31" customFormat="1" x14ac:dyDescent="0.2"/>
    <row r="29059" s="31" customFormat="1" x14ac:dyDescent="0.2"/>
    <row r="29060" s="31" customFormat="1" x14ac:dyDescent="0.2"/>
    <row r="29061" s="31" customFormat="1" x14ac:dyDescent="0.2"/>
    <row r="29062" s="31" customFormat="1" x14ac:dyDescent="0.2"/>
    <row r="29063" s="31" customFormat="1" x14ac:dyDescent="0.2"/>
    <row r="29064" s="31" customFormat="1" x14ac:dyDescent="0.2"/>
    <row r="29065" s="31" customFormat="1" x14ac:dyDescent="0.2"/>
    <row r="29066" s="31" customFormat="1" x14ac:dyDescent="0.2"/>
    <row r="29067" s="31" customFormat="1" x14ac:dyDescent="0.2"/>
    <row r="29068" s="31" customFormat="1" x14ac:dyDescent="0.2"/>
    <row r="29069" s="31" customFormat="1" x14ac:dyDescent="0.2"/>
    <row r="29070" s="31" customFormat="1" x14ac:dyDescent="0.2"/>
    <row r="29071" s="31" customFormat="1" x14ac:dyDescent="0.2"/>
    <row r="29072" s="31" customFormat="1" x14ac:dyDescent="0.2"/>
    <row r="29073" s="31" customFormat="1" x14ac:dyDescent="0.2"/>
    <row r="29074" s="31" customFormat="1" x14ac:dyDescent="0.2"/>
    <row r="29075" s="31" customFormat="1" x14ac:dyDescent="0.2"/>
    <row r="29076" s="31" customFormat="1" x14ac:dyDescent="0.2"/>
    <row r="29077" s="31" customFormat="1" x14ac:dyDescent="0.2"/>
    <row r="29078" s="31" customFormat="1" x14ac:dyDescent="0.2"/>
    <row r="29079" s="31" customFormat="1" x14ac:dyDescent="0.2"/>
    <row r="29080" s="31" customFormat="1" x14ac:dyDescent="0.2"/>
    <row r="29081" s="31" customFormat="1" x14ac:dyDescent="0.2"/>
    <row r="29082" s="31" customFormat="1" x14ac:dyDescent="0.2"/>
    <row r="29083" s="31" customFormat="1" x14ac:dyDescent="0.2"/>
    <row r="29084" s="31" customFormat="1" x14ac:dyDescent="0.2"/>
    <row r="29085" s="31" customFormat="1" x14ac:dyDescent="0.2"/>
    <row r="29086" s="31" customFormat="1" x14ac:dyDescent="0.2"/>
    <row r="29087" s="31" customFormat="1" x14ac:dyDescent="0.2"/>
    <row r="29088" s="31" customFormat="1" x14ac:dyDescent="0.2"/>
    <row r="29089" s="31" customFormat="1" x14ac:dyDescent="0.2"/>
    <row r="29090" s="31" customFormat="1" x14ac:dyDescent="0.2"/>
    <row r="29091" s="31" customFormat="1" x14ac:dyDescent="0.2"/>
    <row r="29092" s="31" customFormat="1" x14ac:dyDescent="0.2"/>
    <row r="29093" s="31" customFormat="1" x14ac:dyDescent="0.2"/>
    <row r="29094" s="31" customFormat="1" x14ac:dyDescent="0.2"/>
    <row r="29095" s="31" customFormat="1" x14ac:dyDescent="0.2"/>
    <row r="29096" s="31" customFormat="1" x14ac:dyDescent="0.2"/>
    <row r="29097" s="31" customFormat="1" x14ac:dyDescent="0.2"/>
    <row r="29098" s="31" customFormat="1" x14ac:dyDescent="0.2"/>
    <row r="29099" s="31" customFormat="1" x14ac:dyDescent="0.2"/>
    <row r="29100" s="31" customFormat="1" x14ac:dyDescent="0.2"/>
    <row r="29101" s="31" customFormat="1" x14ac:dyDescent="0.2"/>
    <row r="29102" s="31" customFormat="1" x14ac:dyDescent="0.2"/>
    <row r="29103" s="31" customFormat="1" x14ac:dyDescent="0.2"/>
    <row r="29104" s="31" customFormat="1" x14ac:dyDescent="0.2"/>
    <row r="29105" s="31" customFormat="1" x14ac:dyDescent="0.2"/>
    <row r="29106" s="31" customFormat="1" x14ac:dyDescent="0.2"/>
    <row r="29107" s="31" customFormat="1" x14ac:dyDescent="0.2"/>
    <row r="29108" s="31" customFormat="1" x14ac:dyDescent="0.2"/>
    <row r="29109" s="31" customFormat="1" x14ac:dyDescent="0.2"/>
    <row r="29110" s="31" customFormat="1" x14ac:dyDescent="0.2"/>
    <row r="29111" s="31" customFormat="1" x14ac:dyDescent="0.2"/>
    <row r="29112" s="31" customFormat="1" x14ac:dyDescent="0.2"/>
    <row r="29113" s="31" customFormat="1" x14ac:dyDescent="0.2"/>
    <row r="29114" s="31" customFormat="1" x14ac:dyDescent="0.2"/>
    <row r="29115" s="31" customFormat="1" x14ac:dyDescent="0.2"/>
    <row r="29116" s="31" customFormat="1" x14ac:dyDescent="0.2"/>
    <row r="29117" s="31" customFormat="1" x14ac:dyDescent="0.2"/>
    <row r="29118" s="31" customFormat="1" x14ac:dyDescent="0.2"/>
    <row r="29119" s="31" customFormat="1" x14ac:dyDescent="0.2"/>
    <row r="29120" s="31" customFormat="1" x14ac:dyDescent="0.2"/>
    <row r="29121" s="31" customFormat="1" x14ac:dyDescent="0.2"/>
    <row r="29122" s="31" customFormat="1" x14ac:dyDescent="0.2"/>
    <row r="29123" s="31" customFormat="1" x14ac:dyDescent="0.2"/>
    <row r="29124" s="31" customFormat="1" x14ac:dyDescent="0.2"/>
    <row r="29125" s="31" customFormat="1" x14ac:dyDescent="0.2"/>
    <row r="29126" s="31" customFormat="1" x14ac:dyDescent="0.2"/>
    <row r="29127" s="31" customFormat="1" x14ac:dyDescent="0.2"/>
    <row r="29128" s="31" customFormat="1" x14ac:dyDescent="0.2"/>
    <row r="29129" s="31" customFormat="1" x14ac:dyDescent="0.2"/>
    <row r="29130" s="31" customFormat="1" x14ac:dyDescent="0.2"/>
    <row r="29131" s="31" customFormat="1" x14ac:dyDescent="0.2"/>
    <row r="29132" s="31" customFormat="1" x14ac:dyDescent="0.2"/>
    <row r="29133" s="31" customFormat="1" x14ac:dyDescent="0.2"/>
    <row r="29134" s="31" customFormat="1" x14ac:dyDescent="0.2"/>
    <row r="29135" s="31" customFormat="1" x14ac:dyDescent="0.2"/>
    <row r="29136" s="31" customFormat="1" x14ac:dyDescent="0.2"/>
    <row r="29137" s="31" customFormat="1" x14ac:dyDescent="0.2"/>
    <row r="29138" s="31" customFormat="1" x14ac:dyDescent="0.2"/>
    <row r="29139" s="31" customFormat="1" x14ac:dyDescent="0.2"/>
    <row r="29140" s="31" customFormat="1" x14ac:dyDescent="0.2"/>
    <row r="29141" s="31" customFormat="1" x14ac:dyDescent="0.2"/>
    <row r="29142" s="31" customFormat="1" x14ac:dyDescent="0.2"/>
    <row r="29143" s="31" customFormat="1" x14ac:dyDescent="0.2"/>
    <row r="29144" s="31" customFormat="1" x14ac:dyDescent="0.2"/>
    <row r="29145" s="31" customFormat="1" x14ac:dyDescent="0.2"/>
    <row r="29146" s="31" customFormat="1" x14ac:dyDescent="0.2"/>
    <row r="29147" s="31" customFormat="1" x14ac:dyDescent="0.2"/>
    <row r="29148" s="31" customFormat="1" x14ac:dyDescent="0.2"/>
    <row r="29149" s="31" customFormat="1" x14ac:dyDescent="0.2"/>
    <row r="29150" s="31" customFormat="1" x14ac:dyDescent="0.2"/>
    <row r="29151" s="31" customFormat="1" x14ac:dyDescent="0.2"/>
    <row r="29152" s="31" customFormat="1" x14ac:dyDescent="0.2"/>
    <row r="29153" s="31" customFormat="1" x14ac:dyDescent="0.2"/>
    <row r="29154" s="31" customFormat="1" x14ac:dyDescent="0.2"/>
    <row r="29155" s="31" customFormat="1" x14ac:dyDescent="0.2"/>
    <row r="29156" s="31" customFormat="1" x14ac:dyDescent="0.2"/>
    <row r="29157" s="31" customFormat="1" x14ac:dyDescent="0.2"/>
    <row r="29158" s="31" customFormat="1" x14ac:dyDescent="0.2"/>
    <row r="29159" s="31" customFormat="1" x14ac:dyDescent="0.2"/>
    <row r="29160" s="31" customFormat="1" x14ac:dyDescent="0.2"/>
    <row r="29161" s="31" customFormat="1" x14ac:dyDescent="0.2"/>
    <row r="29162" s="31" customFormat="1" x14ac:dyDescent="0.2"/>
    <row r="29163" s="31" customFormat="1" x14ac:dyDescent="0.2"/>
    <row r="29164" s="31" customFormat="1" x14ac:dyDescent="0.2"/>
    <row r="29165" s="31" customFormat="1" x14ac:dyDescent="0.2"/>
    <row r="29166" s="31" customFormat="1" x14ac:dyDescent="0.2"/>
    <row r="29167" s="31" customFormat="1" x14ac:dyDescent="0.2"/>
    <row r="29168" s="31" customFormat="1" x14ac:dyDescent="0.2"/>
    <row r="29169" s="31" customFormat="1" x14ac:dyDescent="0.2"/>
    <row r="29170" s="31" customFormat="1" x14ac:dyDescent="0.2"/>
    <row r="29171" s="31" customFormat="1" x14ac:dyDescent="0.2"/>
    <row r="29172" s="31" customFormat="1" x14ac:dyDescent="0.2"/>
    <row r="29173" s="31" customFormat="1" x14ac:dyDescent="0.2"/>
    <row r="29174" s="31" customFormat="1" x14ac:dyDescent="0.2"/>
    <row r="29175" s="31" customFormat="1" x14ac:dyDescent="0.2"/>
    <row r="29176" s="31" customFormat="1" x14ac:dyDescent="0.2"/>
    <row r="29177" s="31" customFormat="1" x14ac:dyDescent="0.2"/>
    <row r="29178" s="31" customFormat="1" x14ac:dyDescent="0.2"/>
    <row r="29179" s="31" customFormat="1" x14ac:dyDescent="0.2"/>
    <row r="29180" s="31" customFormat="1" x14ac:dyDescent="0.2"/>
    <row r="29181" s="31" customFormat="1" x14ac:dyDescent="0.2"/>
    <row r="29182" s="31" customFormat="1" x14ac:dyDescent="0.2"/>
    <row r="29183" s="31" customFormat="1" x14ac:dyDescent="0.2"/>
    <row r="29184" s="31" customFormat="1" x14ac:dyDescent="0.2"/>
    <row r="29185" s="31" customFormat="1" x14ac:dyDescent="0.2"/>
    <row r="29186" s="31" customFormat="1" x14ac:dyDescent="0.2"/>
    <row r="29187" s="31" customFormat="1" x14ac:dyDescent="0.2"/>
    <row r="29188" s="31" customFormat="1" x14ac:dyDescent="0.2"/>
    <row r="29189" s="31" customFormat="1" x14ac:dyDescent="0.2"/>
    <row r="29190" s="31" customFormat="1" x14ac:dyDescent="0.2"/>
    <row r="29191" s="31" customFormat="1" x14ac:dyDescent="0.2"/>
    <row r="29192" s="31" customFormat="1" x14ac:dyDescent="0.2"/>
    <row r="29193" s="31" customFormat="1" x14ac:dyDescent="0.2"/>
    <row r="29194" s="31" customFormat="1" x14ac:dyDescent="0.2"/>
    <row r="29195" s="31" customFormat="1" x14ac:dyDescent="0.2"/>
    <row r="29196" s="31" customFormat="1" x14ac:dyDescent="0.2"/>
    <row r="29197" s="31" customFormat="1" x14ac:dyDescent="0.2"/>
    <row r="29198" s="31" customFormat="1" x14ac:dyDescent="0.2"/>
    <row r="29199" s="31" customFormat="1" x14ac:dyDescent="0.2"/>
    <row r="29200" s="31" customFormat="1" x14ac:dyDescent="0.2"/>
    <row r="29201" s="31" customFormat="1" x14ac:dyDescent="0.2"/>
    <row r="29202" s="31" customFormat="1" x14ac:dyDescent="0.2"/>
    <row r="29203" s="31" customFormat="1" x14ac:dyDescent="0.2"/>
    <row r="29204" s="31" customFormat="1" x14ac:dyDescent="0.2"/>
    <row r="29205" s="31" customFormat="1" x14ac:dyDescent="0.2"/>
    <row r="29206" s="31" customFormat="1" x14ac:dyDescent="0.2"/>
    <row r="29207" s="31" customFormat="1" x14ac:dyDescent="0.2"/>
    <row r="29208" s="31" customFormat="1" x14ac:dyDescent="0.2"/>
    <row r="29209" s="31" customFormat="1" x14ac:dyDescent="0.2"/>
    <row r="29210" s="31" customFormat="1" x14ac:dyDescent="0.2"/>
    <row r="29211" s="31" customFormat="1" x14ac:dyDescent="0.2"/>
    <row r="29212" s="31" customFormat="1" x14ac:dyDescent="0.2"/>
    <row r="29213" s="31" customFormat="1" x14ac:dyDescent="0.2"/>
    <row r="29214" s="31" customFormat="1" x14ac:dyDescent="0.2"/>
    <row r="29215" s="31" customFormat="1" x14ac:dyDescent="0.2"/>
    <row r="29216" s="31" customFormat="1" x14ac:dyDescent="0.2"/>
    <row r="29217" s="31" customFormat="1" x14ac:dyDescent="0.2"/>
    <row r="29218" s="31" customFormat="1" x14ac:dyDescent="0.2"/>
    <row r="29219" s="31" customFormat="1" x14ac:dyDescent="0.2"/>
    <row r="29220" s="31" customFormat="1" x14ac:dyDescent="0.2"/>
    <row r="29221" s="31" customFormat="1" x14ac:dyDescent="0.2"/>
    <row r="29222" s="31" customFormat="1" x14ac:dyDescent="0.2"/>
    <row r="29223" s="31" customFormat="1" x14ac:dyDescent="0.2"/>
    <row r="29224" s="31" customFormat="1" x14ac:dyDescent="0.2"/>
    <row r="29225" s="31" customFormat="1" x14ac:dyDescent="0.2"/>
    <row r="29226" s="31" customFormat="1" x14ac:dyDescent="0.2"/>
    <row r="29227" s="31" customFormat="1" x14ac:dyDescent="0.2"/>
    <row r="29228" s="31" customFormat="1" x14ac:dyDescent="0.2"/>
    <row r="29229" s="31" customFormat="1" x14ac:dyDescent="0.2"/>
    <row r="29230" s="31" customFormat="1" x14ac:dyDescent="0.2"/>
    <row r="29231" s="31" customFormat="1" x14ac:dyDescent="0.2"/>
    <row r="29232" s="31" customFormat="1" x14ac:dyDescent="0.2"/>
    <row r="29233" s="31" customFormat="1" x14ac:dyDescent="0.2"/>
    <row r="29234" s="31" customFormat="1" x14ac:dyDescent="0.2"/>
    <row r="29235" s="31" customFormat="1" x14ac:dyDescent="0.2"/>
    <row r="29236" s="31" customFormat="1" x14ac:dyDescent="0.2"/>
    <row r="29237" s="31" customFormat="1" x14ac:dyDescent="0.2"/>
    <row r="29238" s="31" customFormat="1" x14ac:dyDescent="0.2"/>
    <row r="29239" s="31" customFormat="1" x14ac:dyDescent="0.2"/>
    <row r="29240" s="31" customFormat="1" x14ac:dyDescent="0.2"/>
    <row r="29241" s="31" customFormat="1" x14ac:dyDescent="0.2"/>
    <row r="29242" s="31" customFormat="1" x14ac:dyDescent="0.2"/>
    <row r="29243" s="31" customFormat="1" x14ac:dyDescent="0.2"/>
    <row r="29244" s="31" customFormat="1" x14ac:dyDescent="0.2"/>
    <row r="29245" s="31" customFormat="1" x14ac:dyDescent="0.2"/>
    <row r="29246" s="31" customFormat="1" x14ac:dyDescent="0.2"/>
    <row r="29247" s="31" customFormat="1" x14ac:dyDescent="0.2"/>
    <row r="29248" s="31" customFormat="1" x14ac:dyDescent="0.2"/>
    <row r="29249" s="31" customFormat="1" x14ac:dyDescent="0.2"/>
    <row r="29250" s="31" customFormat="1" x14ac:dyDescent="0.2"/>
    <row r="29251" s="31" customFormat="1" x14ac:dyDescent="0.2"/>
    <row r="29252" s="31" customFormat="1" x14ac:dyDescent="0.2"/>
    <row r="29253" s="31" customFormat="1" x14ac:dyDescent="0.2"/>
    <row r="29254" s="31" customFormat="1" x14ac:dyDescent="0.2"/>
    <row r="29255" s="31" customFormat="1" x14ac:dyDescent="0.2"/>
    <row r="29256" s="31" customFormat="1" x14ac:dyDescent="0.2"/>
    <row r="29257" s="31" customFormat="1" x14ac:dyDescent="0.2"/>
    <row r="29258" s="31" customFormat="1" x14ac:dyDescent="0.2"/>
    <row r="29259" s="31" customFormat="1" x14ac:dyDescent="0.2"/>
    <row r="29260" s="31" customFormat="1" x14ac:dyDescent="0.2"/>
    <row r="29261" s="31" customFormat="1" x14ac:dyDescent="0.2"/>
    <row r="29262" s="31" customFormat="1" x14ac:dyDescent="0.2"/>
    <row r="29263" s="31" customFormat="1" x14ac:dyDescent="0.2"/>
    <row r="29264" s="31" customFormat="1" x14ac:dyDescent="0.2"/>
    <row r="29265" s="31" customFormat="1" x14ac:dyDescent="0.2"/>
    <row r="29266" s="31" customFormat="1" x14ac:dyDescent="0.2"/>
    <row r="29267" s="31" customFormat="1" x14ac:dyDescent="0.2"/>
    <row r="29268" s="31" customFormat="1" x14ac:dyDescent="0.2"/>
    <row r="29269" s="31" customFormat="1" x14ac:dyDescent="0.2"/>
    <row r="29270" s="31" customFormat="1" x14ac:dyDescent="0.2"/>
    <row r="29271" s="31" customFormat="1" x14ac:dyDescent="0.2"/>
    <row r="29272" s="31" customFormat="1" x14ac:dyDescent="0.2"/>
    <row r="29273" s="31" customFormat="1" x14ac:dyDescent="0.2"/>
    <row r="29274" s="31" customFormat="1" x14ac:dyDescent="0.2"/>
    <row r="29275" s="31" customFormat="1" x14ac:dyDescent="0.2"/>
    <row r="29276" s="31" customFormat="1" x14ac:dyDescent="0.2"/>
    <row r="29277" s="31" customFormat="1" x14ac:dyDescent="0.2"/>
    <row r="29278" s="31" customFormat="1" x14ac:dyDescent="0.2"/>
    <row r="29279" s="31" customFormat="1" x14ac:dyDescent="0.2"/>
    <row r="29280" s="31" customFormat="1" x14ac:dyDescent="0.2"/>
    <row r="29281" s="31" customFormat="1" x14ac:dyDescent="0.2"/>
    <row r="29282" s="31" customFormat="1" x14ac:dyDescent="0.2"/>
    <row r="29283" s="31" customFormat="1" x14ac:dyDescent="0.2"/>
    <row r="29284" s="31" customFormat="1" x14ac:dyDescent="0.2"/>
    <row r="29285" s="31" customFormat="1" x14ac:dyDescent="0.2"/>
    <row r="29286" s="31" customFormat="1" x14ac:dyDescent="0.2"/>
    <row r="29287" s="31" customFormat="1" x14ac:dyDescent="0.2"/>
    <row r="29288" s="31" customFormat="1" x14ac:dyDescent="0.2"/>
    <row r="29289" s="31" customFormat="1" x14ac:dyDescent="0.2"/>
    <row r="29290" s="31" customFormat="1" x14ac:dyDescent="0.2"/>
    <row r="29291" s="31" customFormat="1" x14ac:dyDescent="0.2"/>
    <row r="29292" s="31" customFormat="1" x14ac:dyDescent="0.2"/>
    <row r="29293" s="31" customFormat="1" x14ac:dyDescent="0.2"/>
    <row r="29294" s="31" customFormat="1" x14ac:dyDescent="0.2"/>
    <row r="29295" s="31" customFormat="1" x14ac:dyDescent="0.2"/>
    <row r="29296" s="31" customFormat="1" x14ac:dyDescent="0.2"/>
    <row r="29297" s="31" customFormat="1" x14ac:dyDescent="0.2"/>
    <row r="29298" s="31" customFormat="1" x14ac:dyDescent="0.2"/>
    <row r="29299" s="31" customFormat="1" x14ac:dyDescent="0.2"/>
    <row r="29300" s="31" customFormat="1" x14ac:dyDescent="0.2"/>
    <row r="29301" s="31" customFormat="1" x14ac:dyDescent="0.2"/>
    <row r="29302" s="31" customFormat="1" x14ac:dyDescent="0.2"/>
    <row r="29303" s="31" customFormat="1" x14ac:dyDescent="0.2"/>
    <row r="29304" s="31" customFormat="1" x14ac:dyDescent="0.2"/>
    <row r="29305" s="31" customFormat="1" x14ac:dyDescent="0.2"/>
    <row r="29306" s="31" customFormat="1" x14ac:dyDescent="0.2"/>
    <row r="29307" s="31" customFormat="1" x14ac:dyDescent="0.2"/>
    <row r="29308" s="31" customFormat="1" x14ac:dyDescent="0.2"/>
    <row r="29309" s="31" customFormat="1" x14ac:dyDescent="0.2"/>
    <row r="29310" s="31" customFormat="1" x14ac:dyDescent="0.2"/>
    <row r="29311" s="31" customFormat="1" x14ac:dyDescent="0.2"/>
    <row r="29312" s="31" customFormat="1" x14ac:dyDescent="0.2"/>
    <row r="29313" s="31" customFormat="1" x14ac:dyDescent="0.2"/>
    <row r="29314" s="31" customFormat="1" x14ac:dyDescent="0.2"/>
    <row r="29315" s="31" customFormat="1" x14ac:dyDescent="0.2"/>
    <row r="29316" s="31" customFormat="1" x14ac:dyDescent="0.2"/>
    <row r="29317" s="31" customFormat="1" x14ac:dyDescent="0.2"/>
    <row r="29318" s="31" customFormat="1" x14ac:dyDescent="0.2"/>
    <row r="29319" s="31" customFormat="1" x14ac:dyDescent="0.2"/>
    <row r="29320" s="31" customFormat="1" x14ac:dyDescent="0.2"/>
    <row r="29321" s="31" customFormat="1" x14ac:dyDescent="0.2"/>
    <row r="29322" s="31" customFormat="1" x14ac:dyDescent="0.2"/>
    <row r="29323" s="31" customFormat="1" x14ac:dyDescent="0.2"/>
    <row r="29324" s="31" customFormat="1" x14ac:dyDescent="0.2"/>
    <row r="29325" s="31" customFormat="1" x14ac:dyDescent="0.2"/>
    <row r="29326" s="31" customFormat="1" x14ac:dyDescent="0.2"/>
    <row r="29327" s="31" customFormat="1" x14ac:dyDescent="0.2"/>
    <row r="29328" s="31" customFormat="1" x14ac:dyDescent="0.2"/>
    <row r="29329" s="31" customFormat="1" x14ac:dyDescent="0.2"/>
    <row r="29330" s="31" customFormat="1" x14ac:dyDescent="0.2"/>
    <row r="29331" s="31" customFormat="1" x14ac:dyDescent="0.2"/>
    <row r="29332" s="31" customFormat="1" x14ac:dyDescent="0.2"/>
    <row r="29333" s="31" customFormat="1" x14ac:dyDescent="0.2"/>
    <row r="29334" s="31" customFormat="1" x14ac:dyDescent="0.2"/>
    <row r="29335" s="31" customFormat="1" x14ac:dyDescent="0.2"/>
    <row r="29336" s="31" customFormat="1" x14ac:dyDescent="0.2"/>
    <row r="29337" s="31" customFormat="1" x14ac:dyDescent="0.2"/>
    <row r="29338" s="31" customFormat="1" x14ac:dyDescent="0.2"/>
    <row r="29339" s="31" customFormat="1" x14ac:dyDescent="0.2"/>
    <row r="29340" s="31" customFormat="1" x14ac:dyDescent="0.2"/>
    <row r="29341" s="31" customFormat="1" x14ac:dyDescent="0.2"/>
    <row r="29342" s="31" customFormat="1" x14ac:dyDescent="0.2"/>
    <row r="29343" s="31" customFormat="1" x14ac:dyDescent="0.2"/>
    <row r="29344" s="31" customFormat="1" x14ac:dyDescent="0.2"/>
    <row r="29345" s="31" customFormat="1" x14ac:dyDescent="0.2"/>
    <row r="29346" s="31" customFormat="1" x14ac:dyDescent="0.2"/>
    <row r="29347" s="31" customFormat="1" x14ac:dyDescent="0.2"/>
    <row r="29348" s="31" customFormat="1" x14ac:dyDescent="0.2"/>
    <row r="29349" s="31" customFormat="1" x14ac:dyDescent="0.2"/>
    <row r="29350" s="31" customFormat="1" x14ac:dyDescent="0.2"/>
    <row r="29351" s="31" customFormat="1" x14ac:dyDescent="0.2"/>
    <row r="29352" s="31" customFormat="1" x14ac:dyDescent="0.2"/>
    <row r="29353" s="31" customFormat="1" x14ac:dyDescent="0.2"/>
    <row r="29354" s="31" customFormat="1" x14ac:dyDescent="0.2"/>
    <row r="29355" s="31" customFormat="1" x14ac:dyDescent="0.2"/>
    <row r="29356" s="31" customFormat="1" x14ac:dyDescent="0.2"/>
    <row r="29357" s="31" customFormat="1" x14ac:dyDescent="0.2"/>
    <row r="29358" s="31" customFormat="1" x14ac:dyDescent="0.2"/>
    <row r="29359" s="31" customFormat="1" x14ac:dyDescent="0.2"/>
    <row r="29360" s="31" customFormat="1" x14ac:dyDescent="0.2"/>
    <row r="29361" s="31" customFormat="1" x14ac:dyDescent="0.2"/>
    <row r="29362" s="31" customFormat="1" x14ac:dyDescent="0.2"/>
    <row r="29363" s="31" customFormat="1" x14ac:dyDescent="0.2"/>
    <row r="29364" s="31" customFormat="1" x14ac:dyDescent="0.2"/>
    <row r="29365" s="31" customFormat="1" x14ac:dyDescent="0.2"/>
    <row r="29366" s="31" customFormat="1" x14ac:dyDescent="0.2"/>
    <row r="29367" s="31" customFormat="1" x14ac:dyDescent="0.2"/>
    <row r="29368" s="31" customFormat="1" x14ac:dyDescent="0.2"/>
    <row r="29369" s="31" customFormat="1" x14ac:dyDescent="0.2"/>
    <row r="29370" s="31" customFormat="1" x14ac:dyDescent="0.2"/>
    <row r="29371" s="31" customFormat="1" x14ac:dyDescent="0.2"/>
    <row r="29372" s="31" customFormat="1" x14ac:dyDescent="0.2"/>
    <row r="29373" s="31" customFormat="1" x14ac:dyDescent="0.2"/>
    <row r="29374" s="31" customFormat="1" x14ac:dyDescent="0.2"/>
    <row r="29375" s="31" customFormat="1" x14ac:dyDescent="0.2"/>
    <row r="29376" s="31" customFormat="1" x14ac:dyDescent="0.2"/>
    <row r="29377" s="31" customFormat="1" x14ac:dyDescent="0.2"/>
    <row r="29378" s="31" customFormat="1" x14ac:dyDescent="0.2"/>
    <row r="29379" s="31" customFormat="1" x14ac:dyDescent="0.2"/>
    <row r="29380" s="31" customFormat="1" x14ac:dyDescent="0.2"/>
    <row r="29381" s="31" customFormat="1" x14ac:dyDescent="0.2"/>
    <row r="29382" s="31" customFormat="1" x14ac:dyDescent="0.2"/>
    <row r="29383" s="31" customFormat="1" x14ac:dyDescent="0.2"/>
    <row r="29384" s="31" customFormat="1" x14ac:dyDescent="0.2"/>
    <row r="29385" s="31" customFormat="1" x14ac:dyDescent="0.2"/>
    <row r="29386" s="31" customFormat="1" x14ac:dyDescent="0.2"/>
    <row r="29387" s="31" customFormat="1" x14ac:dyDescent="0.2"/>
    <row r="29388" s="31" customFormat="1" x14ac:dyDescent="0.2"/>
    <row r="29389" s="31" customFormat="1" x14ac:dyDescent="0.2"/>
    <row r="29390" s="31" customFormat="1" x14ac:dyDescent="0.2"/>
    <row r="29391" s="31" customFormat="1" x14ac:dyDescent="0.2"/>
    <row r="29392" s="31" customFormat="1" x14ac:dyDescent="0.2"/>
    <row r="29393" s="31" customFormat="1" x14ac:dyDescent="0.2"/>
    <row r="29394" s="31" customFormat="1" x14ac:dyDescent="0.2"/>
    <row r="29395" s="31" customFormat="1" x14ac:dyDescent="0.2"/>
    <row r="29396" s="31" customFormat="1" x14ac:dyDescent="0.2"/>
    <row r="29397" s="31" customFormat="1" x14ac:dyDescent="0.2"/>
    <row r="29398" s="31" customFormat="1" x14ac:dyDescent="0.2"/>
    <row r="29399" s="31" customFormat="1" x14ac:dyDescent="0.2"/>
    <row r="29400" s="31" customFormat="1" x14ac:dyDescent="0.2"/>
    <row r="29401" s="31" customFormat="1" x14ac:dyDescent="0.2"/>
    <row r="29402" s="31" customFormat="1" x14ac:dyDescent="0.2"/>
    <row r="29403" s="31" customFormat="1" x14ac:dyDescent="0.2"/>
    <row r="29404" s="31" customFormat="1" x14ac:dyDescent="0.2"/>
    <row r="29405" s="31" customFormat="1" x14ac:dyDescent="0.2"/>
    <row r="29406" s="31" customFormat="1" x14ac:dyDescent="0.2"/>
    <row r="29407" s="31" customFormat="1" x14ac:dyDescent="0.2"/>
    <row r="29408" s="31" customFormat="1" x14ac:dyDescent="0.2"/>
    <row r="29409" s="31" customFormat="1" x14ac:dyDescent="0.2"/>
    <row r="29410" s="31" customFormat="1" x14ac:dyDescent="0.2"/>
    <row r="29411" s="31" customFormat="1" x14ac:dyDescent="0.2"/>
    <row r="29412" s="31" customFormat="1" x14ac:dyDescent="0.2"/>
    <row r="29413" s="31" customFormat="1" x14ac:dyDescent="0.2"/>
    <row r="29414" s="31" customFormat="1" x14ac:dyDescent="0.2"/>
    <row r="29415" s="31" customFormat="1" x14ac:dyDescent="0.2"/>
    <row r="29416" s="31" customFormat="1" x14ac:dyDescent="0.2"/>
    <row r="29417" s="31" customFormat="1" x14ac:dyDescent="0.2"/>
    <row r="29418" s="31" customFormat="1" x14ac:dyDescent="0.2"/>
    <row r="29419" s="31" customFormat="1" x14ac:dyDescent="0.2"/>
    <row r="29420" s="31" customFormat="1" x14ac:dyDescent="0.2"/>
    <row r="29421" s="31" customFormat="1" x14ac:dyDescent="0.2"/>
    <row r="29422" s="31" customFormat="1" x14ac:dyDescent="0.2"/>
    <row r="29423" s="31" customFormat="1" x14ac:dyDescent="0.2"/>
    <row r="29424" s="31" customFormat="1" x14ac:dyDescent="0.2"/>
    <row r="29425" s="31" customFormat="1" x14ac:dyDescent="0.2"/>
    <row r="29426" s="31" customFormat="1" x14ac:dyDescent="0.2"/>
    <row r="29427" s="31" customFormat="1" x14ac:dyDescent="0.2"/>
    <row r="29428" s="31" customFormat="1" x14ac:dyDescent="0.2"/>
    <row r="29429" s="31" customFormat="1" x14ac:dyDescent="0.2"/>
    <row r="29430" s="31" customFormat="1" x14ac:dyDescent="0.2"/>
    <row r="29431" s="31" customFormat="1" x14ac:dyDescent="0.2"/>
    <row r="29432" s="31" customFormat="1" x14ac:dyDescent="0.2"/>
    <row r="29433" s="31" customFormat="1" x14ac:dyDescent="0.2"/>
    <row r="29434" s="31" customFormat="1" x14ac:dyDescent="0.2"/>
    <row r="29435" s="31" customFormat="1" x14ac:dyDescent="0.2"/>
    <row r="29436" s="31" customFormat="1" x14ac:dyDescent="0.2"/>
    <row r="29437" s="31" customFormat="1" x14ac:dyDescent="0.2"/>
    <row r="29438" s="31" customFormat="1" x14ac:dyDescent="0.2"/>
    <row r="29439" s="31" customFormat="1" x14ac:dyDescent="0.2"/>
    <row r="29440" s="31" customFormat="1" x14ac:dyDescent="0.2"/>
    <row r="29441" s="31" customFormat="1" x14ac:dyDescent="0.2"/>
    <row r="29442" s="31" customFormat="1" x14ac:dyDescent="0.2"/>
    <row r="29443" s="31" customFormat="1" x14ac:dyDescent="0.2"/>
    <row r="29444" s="31" customFormat="1" x14ac:dyDescent="0.2"/>
    <row r="29445" s="31" customFormat="1" x14ac:dyDescent="0.2"/>
    <row r="29446" s="31" customFormat="1" x14ac:dyDescent="0.2"/>
    <row r="29447" s="31" customFormat="1" x14ac:dyDescent="0.2"/>
    <row r="29448" s="31" customFormat="1" x14ac:dyDescent="0.2"/>
    <row r="29449" s="31" customFormat="1" x14ac:dyDescent="0.2"/>
    <row r="29450" s="31" customFormat="1" x14ac:dyDescent="0.2"/>
    <row r="29451" s="31" customFormat="1" x14ac:dyDescent="0.2"/>
    <row r="29452" s="31" customFormat="1" x14ac:dyDescent="0.2"/>
    <row r="29453" s="31" customFormat="1" x14ac:dyDescent="0.2"/>
    <row r="29454" s="31" customFormat="1" x14ac:dyDescent="0.2"/>
    <row r="29455" s="31" customFormat="1" x14ac:dyDescent="0.2"/>
    <row r="29456" s="31" customFormat="1" x14ac:dyDescent="0.2"/>
    <row r="29457" s="31" customFormat="1" x14ac:dyDescent="0.2"/>
    <row r="29458" s="31" customFormat="1" x14ac:dyDescent="0.2"/>
    <row r="29459" s="31" customFormat="1" x14ac:dyDescent="0.2"/>
    <row r="29460" s="31" customFormat="1" x14ac:dyDescent="0.2"/>
    <row r="29461" s="31" customFormat="1" x14ac:dyDescent="0.2"/>
    <row r="29462" s="31" customFormat="1" x14ac:dyDescent="0.2"/>
    <row r="29463" s="31" customFormat="1" x14ac:dyDescent="0.2"/>
    <row r="29464" s="31" customFormat="1" x14ac:dyDescent="0.2"/>
    <row r="29465" s="31" customFormat="1" x14ac:dyDescent="0.2"/>
    <row r="29466" s="31" customFormat="1" x14ac:dyDescent="0.2"/>
    <row r="29467" s="31" customFormat="1" x14ac:dyDescent="0.2"/>
    <row r="29468" s="31" customFormat="1" x14ac:dyDescent="0.2"/>
    <row r="29469" s="31" customFormat="1" x14ac:dyDescent="0.2"/>
    <row r="29470" s="31" customFormat="1" x14ac:dyDescent="0.2"/>
    <row r="29471" s="31" customFormat="1" x14ac:dyDescent="0.2"/>
    <row r="29472" s="31" customFormat="1" x14ac:dyDescent="0.2"/>
    <row r="29473" s="31" customFormat="1" x14ac:dyDescent="0.2"/>
    <row r="29474" s="31" customFormat="1" x14ac:dyDescent="0.2"/>
    <row r="29475" s="31" customFormat="1" x14ac:dyDescent="0.2"/>
    <row r="29476" s="31" customFormat="1" x14ac:dyDescent="0.2"/>
    <row r="29477" s="31" customFormat="1" x14ac:dyDescent="0.2"/>
    <row r="29478" s="31" customFormat="1" x14ac:dyDescent="0.2"/>
    <row r="29479" s="31" customFormat="1" x14ac:dyDescent="0.2"/>
    <row r="29480" s="31" customFormat="1" x14ac:dyDescent="0.2"/>
    <row r="29481" s="31" customFormat="1" x14ac:dyDescent="0.2"/>
    <row r="29482" s="31" customFormat="1" x14ac:dyDescent="0.2"/>
    <row r="29483" s="31" customFormat="1" x14ac:dyDescent="0.2"/>
    <row r="29484" s="31" customFormat="1" x14ac:dyDescent="0.2"/>
    <row r="29485" s="31" customFormat="1" x14ac:dyDescent="0.2"/>
    <row r="29486" s="31" customFormat="1" x14ac:dyDescent="0.2"/>
    <row r="29487" s="31" customFormat="1" x14ac:dyDescent="0.2"/>
    <row r="29488" s="31" customFormat="1" x14ac:dyDescent="0.2"/>
    <row r="29489" s="31" customFormat="1" x14ac:dyDescent="0.2"/>
    <row r="29490" s="31" customFormat="1" x14ac:dyDescent="0.2"/>
    <row r="29491" s="31" customFormat="1" x14ac:dyDescent="0.2"/>
    <row r="29492" s="31" customFormat="1" x14ac:dyDescent="0.2"/>
    <row r="29493" s="31" customFormat="1" x14ac:dyDescent="0.2"/>
    <row r="29494" s="31" customFormat="1" x14ac:dyDescent="0.2"/>
    <row r="29495" s="31" customFormat="1" x14ac:dyDescent="0.2"/>
    <row r="29496" s="31" customFormat="1" x14ac:dyDescent="0.2"/>
    <row r="29497" s="31" customFormat="1" x14ac:dyDescent="0.2"/>
    <row r="29498" s="31" customFormat="1" x14ac:dyDescent="0.2"/>
    <row r="29499" s="31" customFormat="1" x14ac:dyDescent="0.2"/>
    <row r="29500" s="31" customFormat="1" x14ac:dyDescent="0.2"/>
    <row r="29501" s="31" customFormat="1" x14ac:dyDescent="0.2"/>
    <row r="29502" s="31" customFormat="1" x14ac:dyDescent="0.2"/>
    <row r="29503" s="31" customFormat="1" x14ac:dyDescent="0.2"/>
    <row r="29504" s="31" customFormat="1" x14ac:dyDescent="0.2"/>
    <row r="29505" s="31" customFormat="1" x14ac:dyDescent="0.2"/>
    <row r="29506" s="31" customFormat="1" x14ac:dyDescent="0.2"/>
    <row r="29507" s="31" customFormat="1" x14ac:dyDescent="0.2"/>
    <row r="29508" s="31" customFormat="1" x14ac:dyDescent="0.2"/>
    <row r="29509" s="31" customFormat="1" x14ac:dyDescent="0.2"/>
    <row r="29510" s="31" customFormat="1" x14ac:dyDescent="0.2"/>
    <row r="29511" s="31" customFormat="1" x14ac:dyDescent="0.2"/>
    <row r="29512" s="31" customFormat="1" x14ac:dyDescent="0.2"/>
    <row r="29513" s="31" customFormat="1" x14ac:dyDescent="0.2"/>
    <row r="29514" s="31" customFormat="1" x14ac:dyDescent="0.2"/>
    <row r="29515" s="31" customFormat="1" x14ac:dyDescent="0.2"/>
    <row r="29516" s="31" customFormat="1" x14ac:dyDescent="0.2"/>
    <row r="29517" s="31" customFormat="1" x14ac:dyDescent="0.2"/>
    <row r="29518" s="31" customFormat="1" x14ac:dyDescent="0.2"/>
    <row r="29519" s="31" customFormat="1" x14ac:dyDescent="0.2"/>
    <row r="29520" s="31" customFormat="1" x14ac:dyDescent="0.2"/>
    <row r="29521" s="31" customFormat="1" x14ac:dyDescent="0.2"/>
    <row r="29522" s="31" customFormat="1" x14ac:dyDescent="0.2"/>
    <row r="29523" s="31" customFormat="1" x14ac:dyDescent="0.2"/>
    <row r="29524" s="31" customFormat="1" x14ac:dyDescent="0.2"/>
    <row r="29525" s="31" customFormat="1" x14ac:dyDescent="0.2"/>
    <row r="29526" s="31" customFormat="1" x14ac:dyDescent="0.2"/>
    <row r="29527" s="31" customFormat="1" x14ac:dyDescent="0.2"/>
    <row r="29528" s="31" customFormat="1" x14ac:dyDescent="0.2"/>
    <row r="29529" s="31" customFormat="1" x14ac:dyDescent="0.2"/>
    <row r="29530" s="31" customFormat="1" x14ac:dyDescent="0.2"/>
    <row r="29531" s="31" customFormat="1" x14ac:dyDescent="0.2"/>
    <row r="29532" s="31" customFormat="1" x14ac:dyDescent="0.2"/>
    <row r="29533" s="31" customFormat="1" x14ac:dyDescent="0.2"/>
    <row r="29534" s="31" customFormat="1" x14ac:dyDescent="0.2"/>
    <row r="29535" s="31" customFormat="1" x14ac:dyDescent="0.2"/>
    <row r="29536" s="31" customFormat="1" x14ac:dyDescent="0.2"/>
    <row r="29537" s="31" customFormat="1" x14ac:dyDescent="0.2"/>
    <row r="29538" s="31" customFormat="1" x14ac:dyDescent="0.2"/>
    <row r="29539" s="31" customFormat="1" x14ac:dyDescent="0.2"/>
    <row r="29540" s="31" customFormat="1" x14ac:dyDescent="0.2"/>
    <row r="29541" s="31" customFormat="1" x14ac:dyDescent="0.2"/>
    <row r="29542" s="31" customFormat="1" x14ac:dyDescent="0.2"/>
    <row r="29543" s="31" customFormat="1" x14ac:dyDescent="0.2"/>
    <row r="29544" s="31" customFormat="1" x14ac:dyDescent="0.2"/>
    <row r="29545" s="31" customFormat="1" x14ac:dyDescent="0.2"/>
    <row r="29546" s="31" customFormat="1" x14ac:dyDescent="0.2"/>
    <row r="29547" s="31" customFormat="1" x14ac:dyDescent="0.2"/>
    <row r="29548" s="31" customFormat="1" x14ac:dyDescent="0.2"/>
    <row r="29549" s="31" customFormat="1" x14ac:dyDescent="0.2"/>
    <row r="29550" s="31" customFormat="1" x14ac:dyDescent="0.2"/>
    <row r="29551" s="31" customFormat="1" x14ac:dyDescent="0.2"/>
    <row r="29552" s="31" customFormat="1" x14ac:dyDescent="0.2"/>
    <row r="29553" s="31" customFormat="1" x14ac:dyDescent="0.2"/>
    <row r="29554" s="31" customFormat="1" x14ac:dyDescent="0.2"/>
    <row r="29555" s="31" customFormat="1" x14ac:dyDescent="0.2"/>
    <row r="29556" s="31" customFormat="1" x14ac:dyDescent="0.2"/>
    <row r="29557" s="31" customFormat="1" x14ac:dyDescent="0.2"/>
    <row r="29558" s="31" customFormat="1" x14ac:dyDescent="0.2"/>
    <row r="29559" s="31" customFormat="1" x14ac:dyDescent="0.2"/>
    <row r="29560" s="31" customFormat="1" x14ac:dyDescent="0.2"/>
    <row r="29561" s="31" customFormat="1" x14ac:dyDescent="0.2"/>
    <row r="29562" s="31" customFormat="1" x14ac:dyDescent="0.2"/>
    <row r="29563" s="31" customFormat="1" x14ac:dyDescent="0.2"/>
    <row r="29564" s="31" customFormat="1" x14ac:dyDescent="0.2"/>
    <row r="29565" s="31" customFormat="1" x14ac:dyDescent="0.2"/>
    <row r="29566" s="31" customFormat="1" x14ac:dyDescent="0.2"/>
    <row r="29567" s="31" customFormat="1" x14ac:dyDescent="0.2"/>
    <row r="29568" s="31" customFormat="1" x14ac:dyDescent="0.2"/>
    <row r="29569" s="31" customFormat="1" x14ac:dyDescent="0.2"/>
    <row r="29570" s="31" customFormat="1" x14ac:dyDescent="0.2"/>
    <row r="29571" s="31" customFormat="1" x14ac:dyDescent="0.2"/>
    <row r="29572" s="31" customFormat="1" x14ac:dyDescent="0.2"/>
    <row r="29573" s="31" customFormat="1" x14ac:dyDescent="0.2"/>
    <row r="29574" s="31" customFormat="1" x14ac:dyDescent="0.2"/>
    <row r="29575" s="31" customFormat="1" x14ac:dyDescent="0.2"/>
    <row r="29576" s="31" customFormat="1" x14ac:dyDescent="0.2"/>
    <row r="29577" s="31" customFormat="1" x14ac:dyDescent="0.2"/>
    <row r="29578" s="31" customFormat="1" x14ac:dyDescent="0.2"/>
    <row r="29579" s="31" customFormat="1" x14ac:dyDescent="0.2"/>
    <row r="29580" s="31" customFormat="1" x14ac:dyDescent="0.2"/>
    <row r="29581" s="31" customFormat="1" x14ac:dyDescent="0.2"/>
    <row r="29582" s="31" customFormat="1" x14ac:dyDescent="0.2"/>
    <row r="29583" s="31" customFormat="1" x14ac:dyDescent="0.2"/>
    <row r="29584" s="31" customFormat="1" x14ac:dyDescent="0.2"/>
    <row r="29585" s="31" customFormat="1" x14ac:dyDescent="0.2"/>
    <row r="29586" s="31" customFormat="1" x14ac:dyDescent="0.2"/>
    <row r="29587" s="31" customFormat="1" x14ac:dyDescent="0.2"/>
    <row r="29588" s="31" customFormat="1" x14ac:dyDescent="0.2"/>
    <row r="29589" s="31" customFormat="1" x14ac:dyDescent="0.2"/>
    <row r="29590" s="31" customFormat="1" x14ac:dyDescent="0.2"/>
    <row r="29591" s="31" customFormat="1" x14ac:dyDescent="0.2"/>
    <row r="29592" s="31" customFormat="1" x14ac:dyDescent="0.2"/>
    <row r="29593" s="31" customFormat="1" x14ac:dyDescent="0.2"/>
    <row r="29594" s="31" customFormat="1" x14ac:dyDescent="0.2"/>
    <row r="29595" s="31" customFormat="1" x14ac:dyDescent="0.2"/>
    <row r="29596" s="31" customFormat="1" x14ac:dyDescent="0.2"/>
    <row r="29597" s="31" customFormat="1" x14ac:dyDescent="0.2"/>
    <row r="29598" s="31" customFormat="1" x14ac:dyDescent="0.2"/>
    <row r="29599" s="31" customFormat="1" x14ac:dyDescent="0.2"/>
    <row r="29600" s="31" customFormat="1" x14ac:dyDescent="0.2"/>
    <row r="29601" s="31" customFormat="1" x14ac:dyDescent="0.2"/>
    <row r="29602" s="31" customFormat="1" x14ac:dyDescent="0.2"/>
    <row r="29603" s="31" customFormat="1" x14ac:dyDescent="0.2"/>
    <row r="29604" s="31" customFormat="1" x14ac:dyDescent="0.2"/>
    <row r="29605" s="31" customFormat="1" x14ac:dyDescent="0.2"/>
    <row r="29606" s="31" customFormat="1" x14ac:dyDescent="0.2"/>
    <row r="29607" s="31" customFormat="1" x14ac:dyDescent="0.2"/>
    <row r="29608" s="31" customFormat="1" x14ac:dyDescent="0.2"/>
    <row r="29609" s="31" customFormat="1" x14ac:dyDescent="0.2"/>
    <row r="29610" s="31" customFormat="1" x14ac:dyDescent="0.2"/>
    <row r="29611" s="31" customFormat="1" x14ac:dyDescent="0.2"/>
    <row r="29612" s="31" customFormat="1" x14ac:dyDescent="0.2"/>
    <row r="29613" s="31" customFormat="1" x14ac:dyDescent="0.2"/>
    <row r="29614" s="31" customFormat="1" x14ac:dyDescent="0.2"/>
    <row r="29615" s="31" customFormat="1" x14ac:dyDescent="0.2"/>
    <row r="29616" s="31" customFormat="1" x14ac:dyDescent="0.2"/>
    <row r="29617" s="31" customFormat="1" x14ac:dyDescent="0.2"/>
    <row r="29618" s="31" customFormat="1" x14ac:dyDescent="0.2"/>
    <row r="29619" s="31" customFormat="1" x14ac:dyDescent="0.2"/>
    <row r="29620" s="31" customFormat="1" x14ac:dyDescent="0.2"/>
    <row r="29621" s="31" customFormat="1" x14ac:dyDescent="0.2"/>
    <row r="29622" s="31" customFormat="1" x14ac:dyDescent="0.2"/>
    <row r="29623" s="31" customFormat="1" x14ac:dyDescent="0.2"/>
    <row r="29624" s="31" customFormat="1" x14ac:dyDescent="0.2"/>
    <row r="29625" s="31" customFormat="1" x14ac:dyDescent="0.2"/>
    <row r="29626" s="31" customFormat="1" x14ac:dyDescent="0.2"/>
    <row r="29627" s="31" customFormat="1" x14ac:dyDescent="0.2"/>
    <row r="29628" s="31" customFormat="1" x14ac:dyDescent="0.2"/>
    <row r="29629" s="31" customFormat="1" x14ac:dyDescent="0.2"/>
    <row r="29630" s="31" customFormat="1" x14ac:dyDescent="0.2"/>
    <row r="29631" s="31" customFormat="1" x14ac:dyDescent="0.2"/>
    <row r="29632" s="31" customFormat="1" x14ac:dyDescent="0.2"/>
    <row r="29633" s="31" customFormat="1" x14ac:dyDescent="0.2"/>
    <row r="29634" s="31" customFormat="1" x14ac:dyDescent="0.2"/>
    <row r="29635" s="31" customFormat="1" x14ac:dyDescent="0.2"/>
    <row r="29636" s="31" customFormat="1" x14ac:dyDescent="0.2"/>
    <row r="29637" s="31" customFormat="1" x14ac:dyDescent="0.2"/>
    <row r="29638" s="31" customFormat="1" x14ac:dyDescent="0.2"/>
    <row r="29639" s="31" customFormat="1" x14ac:dyDescent="0.2"/>
    <row r="29640" s="31" customFormat="1" x14ac:dyDescent="0.2"/>
    <row r="29641" s="31" customFormat="1" x14ac:dyDescent="0.2"/>
    <row r="29642" s="31" customFormat="1" x14ac:dyDescent="0.2"/>
    <row r="29643" s="31" customFormat="1" x14ac:dyDescent="0.2"/>
    <row r="29644" s="31" customFormat="1" x14ac:dyDescent="0.2"/>
    <row r="29645" s="31" customFormat="1" x14ac:dyDescent="0.2"/>
    <row r="29646" s="31" customFormat="1" x14ac:dyDescent="0.2"/>
    <row r="29647" s="31" customFormat="1" x14ac:dyDescent="0.2"/>
    <row r="29648" s="31" customFormat="1" x14ac:dyDescent="0.2"/>
    <row r="29649" s="31" customFormat="1" x14ac:dyDescent="0.2"/>
    <row r="29650" s="31" customFormat="1" x14ac:dyDescent="0.2"/>
    <row r="29651" s="31" customFormat="1" x14ac:dyDescent="0.2"/>
    <row r="29652" s="31" customFormat="1" x14ac:dyDescent="0.2"/>
    <row r="29653" s="31" customFormat="1" x14ac:dyDescent="0.2"/>
    <row r="29654" s="31" customFormat="1" x14ac:dyDescent="0.2"/>
    <row r="29655" s="31" customFormat="1" x14ac:dyDescent="0.2"/>
    <row r="29656" s="31" customFormat="1" x14ac:dyDescent="0.2"/>
    <row r="29657" s="31" customFormat="1" x14ac:dyDescent="0.2"/>
    <row r="29658" s="31" customFormat="1" x14ac:dyDescent="0.2"/>
    <row r="29659" s="31" customFormat="1" x14ac:dyDescent="0.2"/>
    <row r="29660" s="31" customFormat="1" x14ac:dyDescent="0.2"/>
    <row r="29661" s="31" customFormat="1" x14ac:dyDescent="0.2"/>
    <row r="29662" s="31" customFormat="1" x14ac:dyDescent="0.2"/>
    <row r="29663" s="31" customFormat="1" x14ac:dyDescent="0.2"/>
    <row r="29664" s="31" customFormat="1" x14ac:dyDescent="0.2"/>
    <row r="29665" s="31" customFormat="1" x14ac:dyDescent="0.2"/>
    <row r="29666" s="31" customFormat="1" x14ac:dyDescent="0.2"/>
    <row r="29667" s="31" customFormat="1" x14ac:dyDescent="0.2"/>
    <row r="29668" s="31" customFormat="1" x14ac:dyDescent="0.2"/>
    <row r="29669" s="31" customFormat="1" x14ac:dyDescent="0.2"/>
    <row r="29670" s="31" customFormat="1" x14ac:dyDescent="0.2"/>
    <row r="29671" s="31" customFormat="1" x14ac:dyDescent="0.2"/>
    <row r="29672" s="31" customFormat="1" x14ac:dyDescent="0.2"/>
    <row r="29673" s="31" customFormat="1" x14ac:dyDescent="0.2"/>
    <row r="29674" s="31" customFormat="1" x14ac:dyDescent="0.2"/>
    <row r="29675" s="31" customFormat="1" x14ac:dyDescent="0.2"/>
    <row r="29676" s="31" customFormat="1" x14ac:dyDescent="0.2"/>
    <row r="29677" s="31" customFormat="1" x14ac:dyDescent="0.2"/>
    <row r="29678" s="31" customFormat="1" x14ac:dyDescent="0.2"/>
    <row r="29679" s="31" customFormat="1" x14ac:dyDescent="0.2"/>
    <row r="29680" s="31" customFormat="1" x14ac:dyDescent="0.2"/>
    <row r="29681" s="31" customFormat="1" x14ac:dyDescent="0.2"/>
    <row r="29682" s="31" customFormat="1" x14ac:dyDescent="0.2"/>
    <row r="29683" s="31" customFormat="1" x14ac:dyDescent="0.2"/>
    <row r="29684" s="31" customFormat="1" x14ac:dyDescent="0.2"/>
    <row r="29685" s="31" customFormat="1" x14ac:dyDescent="0.2"/>
    <row r="29686" s="31" customFormat="1" x14ac:dyDescent="0.2"/>
    <row r="29687" s="31" customFormat="1" x14ac:dyDescent="0.2"/>
    <row r="29688" s="31" customFormat="1" x14ac:dyDescent="0.2"/>
    <row r="29689" s="31" customFormat="1" x14ac:dyDescent="0.2"/>
    <row r="29690" s="31" customFormat="1" x14ac:dyDescent="0.2"/>
    <row r="29691" s="31" customFormat="1" x14ac:dyDescent="0.2"/>
    <row r="29692" s="31" customFormat="1" x14ac:dyDescent="0.2"/>
    <row r="29693" s="31" customFormat="1" x14ac:dyDescent="0.2"/>
    <row r="29694" s="31" customFormat="1" x14ac:dyDescent="0.2"/>
    <row r="29695" s="31" customFormat="1" x14ac:dyDescent="0.2"/>
    <row r="29696" s="31" customFormat="1" x14ac:dyDescent="0.2"/>
    <row r="29697" s="31" customFormat="1" x14ac:dyDescent="0.2"/>
    <row r="29698" s="31" customFormat="1" x14ac:dyDescent="0.2"/>
    <row r="29699" s="31" customFormat="1" x14ac:dyDescent="0.2"/>
    <row r="29700" s="31" customFormat="1" x14ac:dyDescent="0.2"/>
    <row r="29701" s="31" customFormat="1" x14ac:dyDescent="0.2"/>
    <row r="29702" s="31" customFormat="1" x14ac:dyDescent="0.2"/>
    <row r="29703" s="31" customFormat="1" x14ac:dyDescent="0.2"/>
    <row r="29704" s="31" customFormat="1" x14ac:dyDescent="0.2"/>
    <row r="29705" s="31" customFormat="1" x14ac:dyDescent="0.2"/>
    <row r="29706" s="31" customFormat="1" x14ac:dyDescent="0.2"/>
    <row r="29707" s="31" customFormat="1" x14ac:dyDescent="0.2"/>
    <row r="29708" s="31" customFormat="1" x14ac:dyDescent="0.2"/>
    <row r="29709" s="31" customFormat="1" x14ac:dyDescent="0.2"/>
    <row r="29710" s="31" customFormat="1" x14ac:dyDescent="0.2"/>
    <row r="29711" s="31" customFormat="1" x14ac:dyDescent="0.2"/>
    <row r="29712" s="31" customFormat="1" x14ac:dyDescent="0.2"/>
    <row r="29713" s="31" customFormat="1" x14ac:dyDescent="0.2"/>
    <row r="29714" s="31" customFormat="1" x14ac:dyDescent="0.2"/>
    <row r="29715" s="31" customFormat="1" x14ac:dyDescent="0.2"/>
    <row r="29716" s="31" customFormat="1" x14ac:dyDescent="0.2"/>
    <row r="29717" s="31" customFormat="1" x14ac:dyDescent="0.2"/>
    <row r="29718" s="31" customFormat="1" x14ac:dyDescent="0.2"/>
    <row r="29719" s="31" customFormat="1" x14ac:dyDescent="0.2"/>
    <row r="29720" s="31" customFormat="1" x14ac:dyDescent="0.2"/>
    <row r="29721" s="31" customFormat="1" x14ac:dyDescent="0.2"/>
    <row r="29722" s="31" customFormat="1" x14ac:dyDescent="0.2"/>
    <row r="29723" s="31" customFormat="1" x14ac:dyDescent="0.2"/>
    <row r="29724" s="31" customFormat="1" x14ac:dyDescent="0.2"/>
    <row r="29725" s="31" customFormat="1" x14ac:dyDescent="0.2"/>
    <row r="29726" s="31" customFormat="1" x14ac:dyDescent="0.2"/>
    <row r="29727" s="31" customFormat="1" x14ac:dyDescent="0.2"/>
    <row r="29728" s="31" customFormat="1" x14ac:dyDescent="0.2"/>
    <row r="29729" s="31" customFormat="1" x14ac:dyDescent="0.2"/>
    <row r="29730" s="31" customFormat="1" x14ac:dyDescent="0.2"/>
    <row r="29731" s="31" customFormat="1" x14ac:dyDescent="0.2"/>
    <row r="29732" s="31" customFormat="1" x14ac:dyDescent="0.2"/>
    <row r="29733" s="31" customFormat="1" x14ac:dyDescent="0.2"/>
    <row r="29734" s="31" customFormat="1" x14ac:dyDescent="0.2"/>
    <row r="29735" s="31" customFormat="1" x14ac:dyDescent="0.2"/>
    <row r="29736" s="31" customFormat="1" x14ac:dyDescent="0.2"/>
    <row r="29737" s="31" customFormat="1" x14ac:dyDescent="0.2"/>
    <row r="29738" s="31" customFormat="1" x14ac:dyDescent="0.2"/>
    <row r="29739" s="31" customFormat="1" x14ac:dyDescent="0.2"/>
    <row r="29740" s="31" customFormat="1" x14ac:dyDescent="0.2"/>
    <row r="29741" s="31" customFormat="1" x14ac:dyDescent="0.2"/>
    <row r="29742" s="31" customFormat="1" x14ac:dyDescent="0.2"/>
    <row r="29743" s="31" customFormat="1" x14ac:dyDescent="0.2"/>
    <row r="29744" s="31" customFormat="1" x14ac:dyDescent="0.2"/>
    <row r="29745" s="31" customFormat="1" x14ac:dyDescent="0.2"/>
    <row r="29746" s="31" customFormat="1" x14ac:dyDescent="0.2"/>
    <row r="29747" s="31" customFormat="1" x14ac:dyDescent="0.2"/>
    <row r="29748" s="31" customFormat="1" x14ac:dyDescent="0.2"/>
    <row r="29749" s="31" customFormat="1" x14ac:dyDescent="0.2"/>
    <row r="29750" s="31" customFormat="1" x14ac:dyDescent="0.2"/>
    <row r="29751" s="31" customFormat="1" x14ac:dyDescent="0.2"/>
    <row r="29752" s="31" customFormat="1" x14ac:dyDescent="0.2"/>
    <row r="29753" s="31" customFormat="1" x14ac:dyDescent="0.2"/>
    <row r="29754" s="31" customFormat="1" x14ac:dyDescent="0.2"/>
    <row r="29755" s="31" customFormat="1" x14ac:dyDescent="0.2"/>
    <row r="29756" s="31" customFormat="1" x14ac:dyDescent="0.2"/>
    <row r="29757" s="31" customFormat="1" x14ac:dyDescent="0.2"/>
    <row r="29758" s="31" customFormat="1" x14ac:dyDescent="0.2"/>
    <row r="29759" s="31" customFormat="1" x14ac:dyDescent="0.2"/>
    <row r="29760" s="31" customFormat="1" x14ac:dyDescent="0.2"/>
    <row r="29761" s="31" customFormat="1" x14ac:dyDescent="0.2"/>
    <row r="29762" s="31" customFormat="1" x14ac:dyDescent="0.2"/>
    <row r="29763" s="31" customFormat="1" x14ac:dyDescent="0.2"/>
    <row r="29764" s="31" customFormat="1" x14ac:dyDescent="0.2"/>
    <row r="29765" s="31" customFormat="1" x14ac:dyDescent="0.2"/>
    <row r="29766" s="31" customFormat="1" x14ac:dyDescent="0.2"/>
    <row r="29767" s="31" customFormat="1" x14ac:dyDescent="0.2"/>
    <row r="29768" s="31" customFormat="1" x14ac:dyDescent="0.2"/>
    <row r="29769" s="31" customFormat="1" x14ac:dyDescent="0.2"/>
    <row r="29770" s="31" customFormat="1" x14ac:dyDescent="0.2"/>
    <row r="29771" s="31" customFormat="1" x14ac:dyDescent="0.2"/>
    <row r="29772" s="31" customFormat="1" x14ac:dyDescent="0.2"/>
    <row r="29773" s="31" customFormat="1" x14ac:dyDescent="0.2"/>
    <row r="29774" s="31" customFormat="1" x14ac:dyDescent="0.2"/>
    <row r="29775" s="31" customFormat="1" x14ac:dyDescent="0.2"/>
    <row r="29776" s="31" customFormat="1" x14ac:dyDescent="0.2"/>
    <row r="29777" s="31" customFormat="1" x14ac:dyDescent="0.2"/>
    <row r="29778" s="31" customFormat="1" x14ac:dyDescent="0.2"/>
    <row r="29779" s="31" customFormat="1" x14ac:dyDescent="0.2"/>
    <row r="29780" s="31" customFormat="1" x14ac:dyDescent="0.2"/>
    <row r="29781" s="31" customFormat="1" x14ac:dyDescent="0.2"/>
    <row r="29782" s="31" customFormat="1" x14ac:dyDescent="0.2"/>
    <row r="29783" s="31" customFormat="1" x14ac:dyDescent="0.2"/>
    <row r="29784" s="31" customFormat="1" x14ac:dyDescent="0.2"/>
    <row r="29785" s="31" customFormat="1" x14ac:dyDescent="0.2"/>
    <row r="29786" s="31" customFormat="1" x14ac:dyDescent="0.2"/>
    <row r="29787" s="31" customFormat="1" x14ac:dyDescent="0.2"/>
    <row r="29788" s="31" customFormat="1" x14ac:dyDescent="0.2"/>
    <row r="29789" s="31" customFormat="1" x14ac:dyDescent="0.2"/>
    <row r="29790" s="31" customFormat="1" x14ac:dyDescent="0.2"/>
    <row r="29791" s="31" customFormat="1" x14ac:dyDescent="0.2"/>
    <row r="29792" s="31" customFormat="1" x14ac:dyDescent="0.2"/>
    <row r="29793" s="31" customFormat="1" x14ac:dyDescent="0.2"/>
    <row r="29794" s="31" customFormat="1" x14ac:dyDescent="0.2"/>
    <row r="29795" s="31" customFormat="1" x14ac:dyDescent="0.2"/>
    <row r="29796" s="31" customFormat="1" x14ac:dyDescent="0.2"/>
    <row r="29797" s="31" customFormat="1" x14ac:dyDescent="0.2"/>
    <row r="29798" s="31" customFormat="1" x14ac:dyDescent="0.2"/>
    <row r="29799" s="31" customFormat="1" x14ac:dyDescent="0.2"/>
    <row r="29800" s="31" customFormat="1" x14ac:dyDescent="0.2"/>
    <row r="29801" s="31" customFormat="1" x14ac:dyDescent="0.2"/>
    <row r="29802" s="31" customFormat="1" x14ac:dyDescent="0.2"/>
    <row r="29803" s="31" customFormat="1" x14ac:dyDescent="0.2"/>
    <row r="29804" s="31" customFormat="1" x14ac:dyDescent="0.2"/>
    <row r="29805" s="31" customFormat="1" x14ac:dyDescent="0.2"/>
    <row r="29806" s="31" customFormat="1" x14ac:dyDescent="0.2"/>
    <row r="29807" s="31" customFormat="1" x14ac:dyDescent="0.2"/>
    <row r="29808" s="31" customFormat="1" x14ac:dyDescent="0.2"/>
    <row r="29809" s="31" customFormat="1" x14ac:dyDescent="0.2"/>
    <row r="29810" s="31" customFormat="1" x14ac:dyDescent="0.2"/>
    <row r="29811" s="31" customFormat="1" x14ac:dyDescent="0.2"/>
    <row r="29812" s="31" customFormat="1" x14ac:dyDescent="0.2"/>
    <row r="29813" s="31" customFormat="1" x14ac:dyDescent="0.2"/>
    <row r="29814" s="31" customFormat="1" x14ac:dyDescent="0.2"/>
    <row r="29815" s="31" customFormat="1" x14ac:dyDescent="0.2"/>
    <row r="29816" s="31" customFormat="1" x14ac:dyDescent="0.2"/>
    <row r="29817" s="31" customFormat="1" x14ac:dyDescent="0.2"/>
    <row r="29818" s="31" customFormat="1" x14ac:dyDescent="0.2"/>
    <row r="29819" s="31" customFormat="1" x14ac:dyDescent="0.2"/>
    <row r="29820" s="31" customFormat="1" x14ac:dyDescent="0.2"/>
    <row r="29821" s="31" customFormat="1" x14ac:dyDescent="0.2"/>
    <row r="29822" s="31" customFormat="1" x14ac:dyDescent="0.2"/>
    <row r="29823" s="31" customFormat="1" x14ac:dyDescent="0.2"/>
    <row r="29824" s="31" customFormat="1" x14ac:dyDescent="0.2"/>
    <row r="29825" s="31" customFormat="1" x14ac:dyDescent="0.2"/>
    <row r="29826" s="31" customFormat="1" x14ac:dyDescent="0.2"/>
    <row r="29827" s="31" customFormat="1" x14ac:dyDescent="0.2"/>
    <row r="29828" s="31" customFormat="1" x14ac:dyDescent="0.2"/>
    <row r="29829" s="31" customFormat="1" x14ac:dyDescent="0.2"/>
    <row r="29830" s="31" customFormat="1" x14ac:dyDescent="0.2"/>
    <row r="29831" s="31" customFormat="1" x14ac:dyDescent="0.2"/>
    <row r="29832" s="31" customFormat="1" x14ac:dyDescent="0.2"/>
    <row r="29833" s="31" customFormat="1" x14ac:dyDescent="0.2"/>
    <row r="29834" s="31" customFormat="1" x14ac:dyDescent="0.2"/>
    <row r="29835" s="31" customFormat="1" x14ac:dyDescent="0.2"/>
    <row r="29836" s="31" customFormat="1" x14ac:dyDescent="0.2"/>
    <row r="29837" s="31" customFormat="1" x14ac:dyDescent="0.2"/>
    <row r="29838" s="31" customFormat="1" x14ac:dyDescent="0.2"/>
    <row r="29839" s="31" customFormat="1" x14ac:dyDescent="0.2"/>
    <row r="29840" s="31" customFormat="1" x14ac:dyDescent="0.2"/>
    <row r="29841" s="31" customFormat="1" x14ac:dyDescent="0.2"/>
    <row r="29842" s="31" customFormat="1" x14ac:dyDescent="0.2"/>
    <row r="29843" s="31" customFormat="1" x14ac:dyDescent="0.2"/>
    <row r="29844" s="31" customFormat="1" x14ac:dyDescent="0.2"/>
    <row r="29845" s="31" customFormat="1" x14ac:dyDescent="0.2"/>
    <row r="29846" s="31" customFormat="1" x14ac:dyDescent="0.2"/>
    <row r="29847" s="31" customFormat="1" x14ac:dyDescent="0.2"/>
    <row r="29848" s="31" customFormat="1" x14ac:dyDescent="0.2"/>
    <row r="29849" s="31" customFormat="1" x14ac:dyDescent="0.2"/>
    <row r="29850" s="31" customFormat="1" x14ac:dyDescent="0.2"/>
    <row r="29851" s="31" customFormat="1" x14ac:dyDescent="0.2"/>
    <row r="29852" s="31" customFormat="1" x14ac:dyDescent="0.2"/>
    <row r="29853" s="31" customFormat="1" x14ac:dyDescent="0.2"/>
    <row r="29854" s="31" customFormat="1" x14ac:dyDescent="0.2"/>
    <row r="29855" s="31" customFormat="1" x14ac:dyDescent="0.2"/>
    <row r="29856" s="31" customFormat="1" x14ac:dyDescent="0.2"/>
    <row r="29857" s="31" customFormat="1" x14ac:dyDescent="0.2"/>
    <row r="29858" s="31" customFormat="1" x14ac:dyDescent="0.2"/>
    <row r="29859" s="31" customFormat="1" x14ac:dyDescent="0.2"/>
    <row r="29860" s="31" customFormat="1" x14ac:dyDescent="0.2"/>
    <row r="29861" s="31" customFormat="1" x14ac:dyDescent="0.2"/>
    <row r="29862" s="31" customFormat="1" x14ac:dyDescent="0.2"/>
    <row r="29863" s="31" customFormat="1" x14ac:dyDescent="0.2"/>
    <row r="29864" s="31" customFormat="1" x14ac:dyDescent="0.2"/>
    <row r="29865" s="31" customFormat="1" x14ac:dyDescent="0.2"/>
    <row r="29866" s="31" customFormat="1" x14ac:dyDescent="0.2"/>
    <row r="29867" s="31" customFormat="1" x14ac:dyDescent="0.2"/>
    <row r="29868" s="31" customFormat="1" x14ac:dyDescent="0.2"/>
    <row r="29869" s="31" customFormat="1" x14ac:dyDescent="0.2"/>
    <row r="29870" s="31" customFormat="1" x14ac:dyDescent="0.2"/>
    <row r="29871" s="31" customFormat="1" x14ac:dyDescent="0.2"/>
    <row r="29872" s="31" customFormat="1" x14ac:dyDescent="0.2"/>
    <row r="29873" s="31" customFormat="1" x14ac:dyDescent="0.2"/>
    <row r="29874" s="31" customFormat="1" x14ac:dyDescent="0.2"/>
    <row r="29875" s="31" customFormat="1" x14ac:dyDescent="0.2"/>
    <row r="29876" s="31" customFormat="1" x14ac:dyDescent="0.2"/>
    <row r="29877" s="31" customFormat="1" x14ac:dyDescent="0.2"/>
    <row r="29878" s="31" customFormat="1" x14ac:dyDescent="0.2"/>
    <row r="29879" s="31" customFormat="1" x14ac:dyDescent="0.2"/>
    <row r="29880" s="31" customFormat="1" x14ac:dyDescent="0.2"/>
    <row r="29881" s="31" customFormat="1" x14ac:dyDescent="0.2"/>
    <row r="29882" s="31" customFormat="1" x14ac:dyDescent="0.2"/>
    <row r="29883" s="31" customFormat="1" x14ac:dyDescent="0.2"/>
    <row r="29884" s="31" customFormat="1" x14ac:dyDescent="0.2"/>
    <row r="29885" s="31" customFormat="1" x14ac:dyDescent="0.2"/>
    <row r="29886" s="31" customFormat="1" x14ac:dyDescent="0.2"/>
    <row r="29887" s="31" customFormat="1" x14ac:dyDescent="0.2"/>
    <row r="29888" s="31" customFormat="1" x14ac:dyDescent="0.2"/>
    <row r="29889" s="31" customFormat="1" x14ac:dyDescent="0.2"/>
    <row r="29890" s="31" customFormat="1" x14ac:dyDescent="0.2"/>
    <row r="29891" s="31" customFormat="1" x14ac:dyDescent="0.2"/>
    <row r="29892" s="31" customFormat="1" x14ac:dyDescent="0.2"/>
    <row r="29893" s="31" customFormat="1" x14ac:dyDescent="0.2"/>
    <row r="29894" s="31" customFormat="1" x14ac:dyDescent="0.2"/>
    <row r="29895" s="31" customFormat="1" x14ac:dyDescent="0.2"/>
    <row r="29896" s="31" customFormat="1" x14ac:dyDescent="0.2"/>
    <row r="29897" s="31" customFormat="1" x14ac:dyDescent="0.2"/>
    <row r="29898" s="31" customFormat="1" x14ac:dyDescent="0.2"/>
    <row r="29899" s="31" customFormat="1" x14ac:dyDescent="0.2"/>
    <row r="29900" s="31" customFormat="1" x14ac:dyDescent="0.2"/>
    <row r="29901" s="31" customFormat="1" x14ac:dyDescent="0.2"/>
    <row r="29902" s="31" customFormat="1" x14ac:dyDescent="0.2"/>
    <row r="29903" s="31" customFormat="1" x14ac:dyDescent="0.2"/>
    <row r="29904" s="31" customFormat="1" x14ac:dyDescent="0.2"/>
    <row r="29905" s="31" customFormat="1" x14ac:dyDescent="0.2"/>
    <row r="29906" s="31" customFormat="1" x14ac:dyDescent="0.2"/>
    <row r="29907" s="31" customFormat="1" x14ac:dyDescent="0.2"/>
    <row r="29908" s="31" customFormat="1" x14ac:dyDescent="0.2"/>
    <row r="29909" s="31" customFormat="1" x14ac:dyDescent="0.2"/>
    <row r="29910" s="31" customFormat="1" x14ac:dyDescent="0.2"/>
    <row r="29911" s="31" customFormat="1" x14ac:dyDescent="0.2"/>
    <row r="29912" s="31" customFormat="1" x14ac:dyDescent="0.2"/>
    <row r="29913" s="31" customFormat="1" x14ac:dyDescent="0.2"/>
    <row r="29914" s="31" customFormat="1" x14ac:dyDescent="0.2"/>
    <row r="29915" s="31" customFormat="1" x14ac:dyDescent="0.2"/>
    <row r="29916" s="31" customFormat="1" x14ac:dyDescent="0.2"/>
    <row r="29917" s="31" customFormat="1" x14ac:dyDescent="0.2"/>
    <row r="29918" s="31" customFormat="1" x14ac:dyDescent="0.2"/>
    <row r="29919" s="31" customFormat="1" x14ac:dyDescent="0.2"/>
    <row r="29920" s="31" customFormat="1" x14ac:dyDescent="0.2"/>
    <row r="29921" s="31" customFormat="1" x14ac:dyDescent="0.2"/>
    <row r="29922" s="31" customFormat="1" x14ac:dyDescent="0.2"/>
    <row r="29923" s="31" customFormat="1" x14ac:dyDescent="0.2"/>
    <row r="29924" s="31" customFormat="1" x14ac:dyDescent="0.2"/>
    <row r="29925" s="31" customFormat="1" x14ac:dyDescent="0.2"/>
    <row r="29926" s="31" customFormat="1" x14ac:dyDescent="0.2"/>
    <row r="29927" s="31" customFormat="1" x14ac:dyDescent="0.2"/>
    <row r="29928" s="31" customFormat="1" x14ac:dyDescent="0.2"/>
    <row r="29929" s="31" customFormat="1" x14ac:dyDescent="0.2"/>
    <row r="29930" s="31" customFormat="1" x14ac:dyDescent="0.2"/>
    <row r="29931" s="31" customFormat="1" x14ac:dyDescent="0.2"/>
    <row r="29932" s="31" customFormat="1" x14ac:dyDescent="0.2"/>
    <row r="29933" s="31" customFormat="1" x14ac:dyDescent="0.2"/>
    <row r="29934" s="31" customFormat="1" x14ac:dyDescent="0.2"/>
    <row r="29935" s="31" customFormat="1" x14ac:dyDescent="0.2"/>
    <row r="29936" s="31" customFormat="1" x14ac:dyDescent="0.2"/>
    <row r="29937" s="31" customFormat="1" x14ac:dyDescent="0.2"/>
    <row r="29938" s="31" customFormat="1" x14ac:dyDescent="0.2"/>
    <row r="29939" s="31" customFormat="1" x14ac:dyDescent="0.2"/>
    <row r="29940" s="31" customFormat="1" x14ac:dyDescent="0.2"/>
    <row r="29941" s="31" customFormat="1" x14ac:dyDescent="0.2"/>
    <row r="29942" s="31" customFormat="1" x14ac:dyDescent="0.2"/>
    <row r="29943" s="31" customFormat="1" x14ac:dyDescent="0.2"/>
    <row r="29944" s="31" customFormat="1" x14ac:dyDescent="0.2"/>
    <row r="29945" s="31" customFormat="1" x14ac:dyDescent="0.2"/>
    <row r="29946" s="31" customFormat="1" x14ac:dyDescent="0.2"/>
    <row r="29947" s="31" customFormat="1" x14ac:dyDescent="0.2"/>
    <row r="29948" s="31" customFormat="1" x14ac:dyDescent="0.2"/>
    <row r="29949" s="31" customFormat="1" x14ac:dyDescent="0.2"/>
    <row r="29950" s="31" customFormat="1" x14ac:dyDescent="0.2"/>
    <row r="29951" s="31" customFormat="1" x14ac:dyDescent="0.2"/>
    <row r="29952" s="31" customFormat="1" x14ac:dyDescent="0.2"/>
    <row r="29953" s="31" customFormat="1" x14ac:dyDescent="0.2"/>
    <row r="29954" s="31" customFormat="1" x14ac:dyDescent="0.2"/>
    <row r="29955" s="31" customFormat="1" x14ac:dyDescent="0.2"/>
    <row r="29956" s="31" customFormat="1" x14ac:dyDescent="0.2"/>
    <row r="29957" s="31" customFormat="1" x14ac:dyDescent="0.2"/>
    <row r="29958" s="31" customFormat="1" x14ac:dyDescent="0.2"/>
    <row r="29959" s="31" customFormat="1" x14ac:dyDescent="0.2"/>
    <row r="29960" s="31" customFormat="1" x14ac:dyDescent="0.2"/>
    <row r="29961" s="31" customFormat="1" x14ac:dyDescent="0.2"/>
    <row r="29962" s="31" customFormat="1" x14ac:dyDescent="0.2"/>
    <row r="29963" s="31" customFormat="1" x14ac:dyDescent="0.2"/>
    <row r="29964" s="31" customFormat="1" x14ac:dyDescent="0.2"/>
    <row r="29965" s="31" customFormat="1" x14ac:dyDescent="0.2"/>
    <row r="29966" s="31" customFormat="1" x14ac:dyDescent="0.2"/>
    <row r="29967" s="31" customFormat="1" x14ac:dyDescent="0.2"/>
    <row r="29968" s="31" customFormat="1" x14ac:dyDescent="0.2"/>
    <row r="29969" s="31" customFormat="1" x14ac:dyDescent="0.2"/>
    <row r="29970" s="31" customFormat="1" x14ac:dyDescent="0.2"/>
    <row r="29971" s="31" customFormat="1" x14ac:dyDescent="0.2"/>
    <row r="29972" s="31" customFormat="1" x14ac:dyDescent="0.2"/>
    <row r="29973" s="31" customFormat="1" x14ac:dyDescent="0.2"/>
    <row r="29974" s="31" customFormat="1" x14ac:dyDescent="0.2"/>
    <row r="29975" s="31" customFormat="1" x14ac:dyDescent="0.2"/>
    <row r="29976" s="31" customFormat="1" x14ac:dyDescent="0.2"/>
    <row r="29977" s="31" customFormat="1" x14ac:dyDescent="0.2"/>
    <row r="29978" s="31" customFormat="1" x14ac:dyDescent="0.2"/>
    <row r="29979" s="31" customFormat="1" x14ac:dyDescent="0.2"/>
    <row r="29980" s="31" customFormat="1" x14ac:dyDescent="0.2"/>
    <row r="29981" s="31" customFormat="1" x14ac:dyDescent="0.2"/>
    <row r="29982" s="31" customFormat="1" x14ac:dyDescent="0.2"/>
    <row r="29983" s="31" customFormat="1" x14ac:dyDescent="0.2"/>
    <row r="29984" s="31" customFormat="1" x14ac:dyDescent="0.2"/>
    <row r="29985" s="31" customFormat="1" x14ac:dyDescent="0.2"/>
    <row r="29986" s="31" customFormat="1" x14ac:dyDescent="0.2"/>
    <row r="29987" s="31" customFormat="1" x14ac:dyDescent="0.2"/>
    <row r="29988" s="31" customFormat="1" x14ac:dyDescent="0.2"/>
    <row r="29989" s="31" customFormat="1" x14ac:dyDescent="0.2"/>
    <row r="29990" s="31" customFormat="1" x14ac:dyDescent="0.2"/>
    <row r="29991" s="31" customFormat="1" x14ac:dyDescent="0.2"/>
    <row r="29992" s="31" customFormat="1" x14ac:dyDescent="0.2"/>
    <row r="29993" s="31" customFormat="1" x14ac:dyDescent="0.2"/>
    <row r="29994" s="31" customFormat="1" x14ac:dyDescent="0.2"/>
    <row r="29995" s="31" customFormat="1" x14ac:dyDescent="0.2"/>
    <row r="29996" s="31" customFormat="1" x14ac:dyDescent="0.2"/>
    <row r="29997" s="31" customFormat="1" x14ac:dyDescent="0.2"/>
    <row r="29998" s="31" customFormat="1" x14ac:dyDescent="0.2"/>
    <row r="29999" s="31" customFormat="1" x14ac:dyDescent="0.2"/>
    <row r="30000" s="31" customFormat="1" x14ac:dyDescent="0.2"/>
    <row r="30001" s="31" customFormat="1" x14ac:dyDescent="0.2"/>
    <row r="30002" s="31" customFormat="1" x14ac:dyDescent="0.2"/>
    <row r="30003" s="31" customFormat="1" x14ac:dyDescent="0.2"/>
    <row r="30004" s="31" customFormat="1" x14ac:dyDescent="0.2"/>
    <row r="30005" s="31" customFormat="1" x14ac:dyDescent="0.2"/>
    <row r="30006" s="31" customFormat="1" x14ac:dyDescent="0.2"/>
    <row r="30007" s="31" customFormat="1" x14ac:dyDescent="0.2"/>
    <row r="30008" s="31" customFormat="1" x14ac:dyDescent="0.2"/>
    <row r="30009" s="31" customFormat="1" x14ac:dyDescent="0.2"/>
    <row r="30010" s="31" customFormat="1" x14ac:dyDescent="0.2"/>
    <row r="30011" s="31" customFormat="1" x14ac:dyDescent="0.2"/>
    <row r="30012" s="31" customFormat="1" x14ac:dyDescent="0.2"/>
    <row r="30013" s="31" customFormat="1" x14ac:dyDescent="0.2"/>
    <row r="30014" s="31" customFormat="1" x14ac:dyDescent="0.2"/>
    <row r="30015" s="31" customFormat="1" x14ac:dyDescent="0.2"/>
    <row r="30016" s="31" customFormat="1" x14ac:dyDescent="0.2"/>
    <row r="30017" s="31" customFormat="1" x14ac:dyDescent="0.2"/>
    <row r="30018" s="31" customFormat="1" x14ac:dyDescent="0.2"/>
    <row r="30019" s="31" customFormat="1" x14ac:dyDescent="0.2"/>
    <row r="30020" s="31" customFormat="1" x14ac:dyDescent="0.2"/>
    <row r="30021" s="31" customFormat="1" x14ac:dyDescent="0.2"/>
    <row r="30022" s="31" customFormat="1" x14ac:dyDescent="0.2"/>
    <row r="30023" s="31" customFormat="1" x14ac:dyDescent="0.2"/>
    <row r="30024" s="31" customFormat="1" x14ac:dyDescent="0.2"/>
    <row r="30025" s="31" customFormat="1" x14ac:dyDescent="0.2"/>
    <row r="30026" s="31" customFormat="1" x14ac:dyDescent="0.2"/>
    <row r="30027" s="31" customFormat="1" x14ac:dyDescent="0.2"/>
    <row r="30028" s="31" customFormat="1" x14ac:dyDescent="0.2"/>
    <row r="30029" s="31" customFormat="1" x14ac:dyDescent="0.2"/>
    <row r="30030" s="31" customFormat="1" x14ac:dyDescent="0.2"/>
    <row r="30031" s="31" customFormat="1" x14ac:dyDescent="0.2"/>
    <row r="30032" s="31" customFormat="1" x14ac:dyDescent="0.2"/>
    <row r="30033" s="31" customFormat="1" x14ac:dyDescent="0.2"/>
    <row r="30034" s="31" customFormat="1" x14ac:dyDescent="0.2"/>
    <row r="30035" s="31" customFormat="1" x14ac:dyDescent="0.2"/>
    <row r="30036" s="31" customFormat="1" x14ac:dyDescent="0.2"/>
    <row r="30037" s="31" customFormat="1" x14ac:dyDescent="0.2"/>
    <row r="30038" s="31" customFormat="1" x14ac:dyDescent="0.2"/>
    <row r="30039" s="31" customFormat="1" x14ac:dyDescent="0.2"/>
    <row r="30040" s="31" customFormat="1" x14ac:dyDescent="0.2"/>
    <row r="30041" s="31" customFormat="1" x14ac:dyDescent="0.2"/>
    <row r="30042" s="31" customFormat="1" x14ac:dyDescent="0.2"/>
    <row r="30043" s="31" customFormat="1" x14ac:dyDescent="0.2"/>
    <row r="30044" s="31" customFormat="1" x14ac:dyDescent="0.2"/>
    <row r="30045" s="31" customFormat="1" x14ac:dyDescent="0.2"/>
    <row r="30046" s="31" customFormat="1" x14ac:dyDescent="0.2"/>
    <row r="30047" s="31" customFormat="1" x14ac:dyDescent="0.2"/>
    <row r="30048" s="31" customFormat="1" x14ac:dyDescent="0.2"/>
    <row r="30049" s="31" customFormat="1" x14ac:dyDescent="0.2"/>
    <row r="30050" s="31" customFormat="1" x14ac:dyDescent="0.2"/>
    <row r="30051" s="31" customFormat="1" x14ac:dyDescent="0.2"/>
    <row r="30052" s="31" customFormat="1" x14ac:dyDescent="0.2"/>
    <row r="30053" s="31" customFormat="1" x14ac:dyDescent="0.2"/>
    <row r="30054" s="31" customFormat="1" x14ac:dyDescent="0.2"/>
    <row r="30055" s="31" customFormat="1" x14ac:dyDescent="0.2"/>
    <row r="30056" s="31" customFormat="1" x14ac:dyDescent="0.2"/>
    <row r="30057" s="31" customFormat="1" x14ac:dyDescent="0.2"/>
    <row r="30058" s="31" customFormat="1" x14ac:dyDescent="0.2"/>
    <row r="30059" s="31" customFormat="1" x14ac:dyDescent="0.2"/>
    <row r="30060" s="31" customFormat="1" x14ac:dyDescent="0.2"/>
    <row r="30061" s="31" customFormat="1" x14ac:dyDescent="0.2"/>
    <row r="30062" s="31" customFormat="1" x14ac:dyDescent="0.2"/>
    <row r="30063" s="31" customFormat="1" x14ac:dyDescent="0.2"/>
    <row r="30064" s="31" customFormat="1" x14ac:dyDescent="0.2"/>
    <row r="30065" s="31" customFormat="1" x14ac:dyDescent="0.2"/>
    <row r="30066" s="31" customFormat="1" x14ac:dyDescent="0.2"/>
    <row r="30067" s="31" customFormat="1" x14ac:dyDescent="0.2"/>
    <row r="30068" s="31" customFormat="1" x14ac:dyDescent="0.2"/>
    <row r="30069" s="31" customFormat="1" x14ac:dyDescent="0.2"/>
    <row r="30070" s="31" customFormat="1" x14ac:dyDescent="0.2"/>
    <row r="30071" s="31" customFormat="1" x14ac:dyDescent="0.2"/>
    <row r="30072" s="31" customFormat="1" x14ac:dyDescent="0.2"/>
    <row r="30073" s="31" customFormat="1" x14ac:dyDescent="0.2"/>
    <row r="30074" s="31" customFormat="1" x14ac:dyDescent="0.2"/>
    <row r="30075" s="31" customFormat="1" x14ac:dyDescent="0.2"/>
    <row r="30076" s="31" customFormat="1" x14ac:dyDescent="0.2"/>
    <row r="30077" s="31" customFormat="1" x14ac:dyDescent="0.2"/>
    <row r="30078" s="31" customFormat="1" x14ac:dyDescent="0.2"/>
    <row r="30079" s="31" customFormat="1" x14ac:dyDescent="0.2"/>
    <row r="30080" s="31" customFormat="1" x14ac:dyDescent="0.2"/>
    <row r="30081" s="31" customFormat="1" x14ac:dyDescent="0.2"/>
    <row r="30082" s="31" customFormat="1" x14ac:dyDescent="0.2"/>
    <row r="30083" s="31" customFormat="1" x14ac:dyDescent="0.2"/>
    <row r="30084" s="31" customFormat="1" x14ac:dyDescent="0.2"/>
    <row r="30085" s="31" customFormat="1" x14ac:dyDescent="0.2"/>
    <row r="30086" s="31" customFormat="1" x14ac:dyDescent="0.2"/>
    <row r="30087" s="31" customFormat="1" x14ac:dyDescent="0.2"/>
    <row r="30088" s="31" customFormat="1" x14ac:dyDescent="0.2"/>
    <row r="30089" s="31" customFormat="1" x14ac:dyDescent="0.2"/>
    <row r="30090" s="31" customFormat="1" x14ac:dyDescent="0.2"/>
    <row r="30091" s="31" customFormat="1" x14ac:dyDescent="0.2"/>
    <row r="30092" s="31" customFormat="1" x14ac:dyDescent="0.2"/>
    <row r="30093" s="31" customFormat="1" x14ac:dyDescent="0.2"/>
    <row r="30094" s="31" customFormat="1" x14ac:dyDescent="0.2"/>
    <row r="30095" s="31" customFormat="1" x14ac:dyDescent="0.2"/>
    <row r="30096" s="31" customFormat="1" x14ac:dyDescent="0.2"/>
    <row r="30097" s="31" customFormat="1" x14ac:dyDescent="0.2"/>
    <row r="30098" s="31" customFormat="1" x14ac:dyDescent="0.2"/>
    <row r="30099" s="31" customFormat="1" x14ac:dyDescent="0.2"/>
    <row r="30100" s="31" customFormat="1" x14ac:dyDescent="0.2"/>
    <row r="30101" s="31" customFormat="1" x14ac:dyDescent="0.2"/>
    <row r="30102" s="31" customFormat="1" x14ac:dyDescent="0.2"/>
    <row r="30103" s="31" customFormat="1" x14ac:dyDescent="0.2"/>
    <row r="30104" s="31" customFormat="1" x14ac:dyDescent="0.2"/>
    <row r="30105" s="31" customFormat="1" x14ac:dyDescent="0.2"/>
    <row r="30106" s="31" customFormat="1" x14ac:dyDescent="0.2"/>
    <row r="30107" s="31" customFormat="1" x14ac:dyDescent="0.2"/>
    <row r="30108" s="31" customFormat="1" x14ac:dyDescent="0.2"/>
    <row r="30109" s="31" customFormat="1" x14ac:dyDescent="0.2"/>
    <row r="30110" s="31" customFormat="1" x14ac:dyDescent="0.2"/>
    <row r="30111" s="31" customFormat="1" x14ac:dyDescent="0.2"/>
    <row r="30112" s="31" customFormat="1" x14ac:dyDescent="0.2"/>
    <row r="30113" s="31" customFormat="1" x14ac:dyDescent="0.2"/>
    <row r="30114" s="31" customFormat="1" x14ac:dyDescent="0.2"/>
    <row r="30115" s="31" customFormat="1" x14ac:dyDescent="0.2"/>
    <row r="30116" s="31" customFormat="1" x14ac:dyDescent="0.2"/>
    <row r="30117" s="31" customFormat="1" x14ac:dyDescent="0.2"/>
    <row r="30118" s="31" customFormat="1" x14ac:dyDescent="0.2"/>
    <row r="30119" s="31" customFormat="1" x14ac:dyDescent="0.2"/>
    <row r="30120" s="31" customFormat="1" x14ac:dyDescent="0.2"/>
    <row r="30121" s="31" customFormat="1" x14ac:dyDescent="0.2"/>
    <row r="30122" s="31" customFormat="1" x14ac:dyDescent="0.2"/>
    <row r="30123" s="31" customFormat="1" x14ac:dyDescent="0.2"/>
    <row r="30124" s="31" customFormat="1" x14ac:dyDescent="0.2"/>
    <row r="30125" s="31" customFormat="1" x14ac:dyDescent="0.2"/>
    <row r="30126" s="31" customFormat="1" x14ac:dyDescent="0.2"/>
    <row r="30127" s="31" customFormat="1" x14ac:dyDescent="0.2"/>
    <row r="30128" s="31" customFormat="1" x14ac:dyDescent="0.2"/>
    <row r="30129" s="31" customFormat="1" x14ac:dyDescent="0.2"/>
    <row r="30130" s="31" customFormat="1" x14ac:dyDescent="0.2"/>
    <row r="30131" s="31" customFormat="1" x14ac:dyDescent="0.2"/>
    <row r="30132" s="31" customFormat="1" x14ac:dyDescent="0.2"/>
    <row r="30133" s="31" customFormat="1" x14ac:dyDescent="0.2"/>
    <row r="30134" s="31" customFormat="1" x14ac:dyDescent="0.2"/>
    <row r="30135" s="31" customFormat="1" x14ac:dyDescent="0.2"/>
    <row r="30136" s="31" customFormat="1" x14ac:dyDescent="0.2"/>
    <row r="30137" s="31" customFormat="1" x14ac:dyDescent="0.2"/>
    <row r="30138" s="31" customFormat="1" x14ac:dyDescent="0.2"/>
    <row r="30139" s="31" customFormat="1" x14ac:dyDescent="0.2"/>
    <row r="30140" s="31" customFormat="1" x14ac:dyDescent="0.2"/>
    <row r="30141" s="31" customFormat="1" x14ac:dyDescent="0.2"/>
    <row r="30142" s="31" customFormat="1" x14ac:dyDescent="0.2"/>
    <row r="30143" s="31" customFormat="1" x14ac:dyDescent="0.2"/>
    <row r="30144" s="31" customFormat="1" x14ac:dyDescent="0.2"/>
    <row r="30145" s="31" customFormat="1" x14ac:dyDescent="0.2"/>
    <row r="30146" s="31" customFormat="1" x14ac:dyDescent="0.2"/>
    <row r="30147" s="31" customFormat="1" x14ac:dyDescent="0.2"/>
    <row r="30148" s="31" customFormat="1" x14ac:dyDescent="0.2"/>
    <row r="30149" s="31" customFormat="1" x14ac:dyDescent="0.2"/>
    <row r="30150" s="31" customFormat="1" x14ac:dyDescent="0.2"/>
    <row r="30151" s="31" customFormat="1" x14ac:dyDescent="0.2"/>
    <row r="30152" s="31" customFormat="1" x14ac:dyDescent="0.2"/>
    <row r="30153" s="31" customFormat="1" x14ac:dyDescent="0.2"/>
    <row r="30154" s="31" customFormat="1" x14ac:dyDescent="0.2"/>
    <row r="30155" s="31" customFormat="1" x14ac:dyDescent="0.2"/>
    <row r="30156" s="31" customFormat="1" x14ac:dyDescent="0.2"/>
    <row r="30157" s="31" customFormat="1" x14ac:dyDescent="0.2"/>
    <row r="30158" s="31" customFormat="1" x14ac:dyDescent="0.2"/>
    <row r="30159" s="31" customFormat="1" x14ac:dyDescent="0.2"/>
    <row r="30160" s="31" customFormat="1" x14ac:dyDescent="0.2"/>
    <row r="30161" s="31" customFormat="1" x14ac:dyDescent="0.2"/>
    <row r="30162" s="31" customFormat="1" x14ac:dyDescent="0.2"/>
    <row r="30163" s="31" customFormat="1" x14ac:dyDescent="0.2"/>
    <row r="30164" s="31" customFormat="1" x14ac:dyDescent="0.2"/>
    <row r="30165" s="31" customFormat="1" x14ac:dyDescent="0.2"/>
    <row r="30166" s="31" customFormat="1" x14ac:dyDescent="0.2"/>
    <row r="30167" s="31" customFormat="1" x14ac:dyDescent="0.2"/>
    <row r="30168" s="31" customFormat="1" x14ac:dyDescent="0.2"/>
    <row r="30169" s="31" customFormat="1" x14ac:dyDescent="0.2"/>
    <row r="30170" s="31" customFormat="1" x14ac:dyDescent="0.2"/>
    <row r="30171" s="31" customFormat="1" x14ac:dyDescent="0.2"/>
    <row r="30172" s="31" customFormat="1" x14ac:dyDescent="0.2"/>
    <row r="30173" s="31" customFormat="1" x14ac:dyDescent="0.2"/>
    <row r="30174" s="31" customFormat="1" x14ac:dyDescent="0.2"/>
    <row r="30175" s="31" customFormat="1" x14ac:dyDescent="0.2"/>
    <row r="30176" s="31" customFormat="1" x14ac:dyDescent="0.2"/>
    <row r="30177" s="31" customFormat="1" x14ac:dyDescent="0.2"/>
    <row r="30178" s="31" customFormat="1" x14ac:dyDescent="0.2"/>
    <row r="30179" s="31" customFormat="1" x14ac:dyDescent="0.2"/>
    <row r="30180" s="31" customFormat="1" x14ac:dyDescent="0.2"/>
    <row r="30181" s="31" customFormat="1" x14ac:dyDescent="0.2"/>
    <row r="30182" s="31" customFormat="1" x14ac:dyDescent="0.2"/>
    <row r="30183" s="31" customFormat="1" x14ac:dyDescent="0.2"/>
    <row r="30184" s="31" customFormat="1" x14ac:dyDescent="0.2"/>
    <row r="30185" s="31" customFormat="1" x14ac:dyDescent="0.2"/>
    <row r="30186" s="31" customFormat="1" x14ac:dyDescent="0.2"/>
    <row r="30187" s="31" customFormat="1" x14ac:dyDescent="0.2"/>
    <row r="30188" s="31" customFormat="1" x14ac:dyDescent="0.2"/>
    <row r="30189" s="31" customFormat="1" x14ac:dyDescent="0.2"/>
    <row r="30190" s="31" customFormat="1" x14ac:dyDescent="0.2"/>
    <row r="30191" s="31" customFormat="1" x14ac:dyDescent="0.2"/>
    <row r="30192" s="31" customFormat="1" x14ac:dyDescent="0.2"/>
    <row r="30193" s="31" customFormat="1" x14ac:dyDescent="0.2"/>
    <row r="30194" s="31" customFormat="1" x14ac:dyDescent="0.2"/>
    <row r="30195" s="31" customFormat="1" x14ac:dyDescent="0.2"/>
    <row r="30196" s="31" customFormat="1" x14ac:dyDescent="0.2"/>
    <row r="30197" s="31" customFormat="1" x14ac:dyDescent="0.2"/>
    <row r="30198" s="31" customFormat="1" x14ac:dyDescent="0.2"/>
    <row r="30199" s="31" customFormat="1" x14ac:dyDescent="0.2"/>
    <row r="30200" s="31" customFormat="1" x14ac:dyDescent="0.2"/>
    <row r="30201" s="31" customFormat="1" x14ac:dyDescent="0.2"/>
    <row r="30202" s="31" customFormat="1" x14ac:dyDescent="0.2"/>
    <row r="30203" s="31" customFormat="1" x14ac:dyDescent="0.2"/>
    <row r="30204" s="31" customFormat="1" x14ac:dyDescent="0.2"/>
    <row r="30205" s="31" customFormat="1" x14ac:dyDescent="0.2"/>
    <row r="30206" s="31" customFormat="1" x14ac:dyDescent="0.2"/>
    <row r="30207" s="31" customFormat="1" x14ac:dyDescent="0.2"/>
    <row r="30208" s="31" customFormat="1" x14ac:dyDescent="0.2"/>
    <row r="30209" s="31" customFormat="1" x14ac:dyDescent="0.2"/>
    <row r="30210" s="31" customFormat="1" x14ac:dyDescent="0.2"/>
    <row r="30211" s="31" customFormat="1" x14ac:dyDescent="0.2"/>
    <row r="30212" s="31" customFormat="1" x14ac:dyDescent="0.2"/>
    <row r="30213" s="31" customFormat="1" x14ac:dyDescent="0.2"/>
    <row r="30214" s="31" customFormat="1" x14ac:dyDescent="0.2"/>
    <row r="30215" s="31" customFormat="1" x14ac:dyDescent="0.2"/>
    <row r="30216" s="31" customFormat="1" x14ac:dyDescent="0.2"/>
    <row r="30217" s="31" customFormat="1" x14ac:dyDescent="0.2"/>
    <row r="30218" s="31" customFormat="1" x14ac:dyDescent="0.2"/>
    <row r="30219" s="31" customFormat="1" x14ac:dyDescent="0.2"/>
    <row r="30220" s="31" customFormat="1" x14ac:dyDescent="0.2"/>
    <row r="30221" s="31" customFormat="1" x14ac:dyDescent="0.2"/>
    <row r="30222" s="31" customFormat="1" x14ac:dyDescent="0.2"/>
    <row r="30223" s="31" customFormat="1" x14ac:dyDescent="0.2"/>
    <row r="30224" s="31" customFormat="1" x14ac:dyDescent="0.2"/>
    <row r="30225" s="31" customFormat="1" x14ac:dyDescent="0.2"/>
    <row r="30226" s="31" customFormat="1" x14ac:dyDescent="0.2"/>
    <row r="30227" s="31" customFormat="1" x14ac:dyDescent="0.2"/>
    <row r="30228" s="31" customFormat="1" x14ac:dyDescent="0.2"/>
    <row r="30229" s="31" customFormat="1" x14ac:dyDescent="0.2"/>
    <row r="30230" s="31" customFormat="1" x14ac:dyDescent="0.2"/>
    <row r="30231" s="31" customFormat="1" x14ac:dyDescent="0.2"/>
    <row r="30232" s="31" customFormat="1" x14ac:dyDescent="0.2"/>
    <row r="30233" s="31" customFormat="1" x14ac:dyDescent="0.2"/>
    <row r="30234" s="31" customFormat="1" x14ac:dyDescent="0.2"/>
    <row r="30235" s="31" customFormat="1" x14ac:dyDescent="0.2"/>
    <row r="30236" s="31" customFormat="1" x14ac:dyDescent="0.2"/>
    <row r="30237" s="31" customFormat="1" x14ac:dyDescent="0.2"/>
    <row r="30238" s="31" customFormat="1" x14ac:dyDescent="0.2"/>
    <row r="30239" s="31" customFormat="1" x14ac:dyDescent="0.2"/>
    <row r="30240" s="31" customFormat="1" x14ac:dyDescent="0.2"/>
    <row r="30241" s="31" customFormat="1" x14ac:dyDescent="0.2"/>
    <row r="30242" s="31" customFormat="1" x14ac:dyDescent="0.2"/>
    <row r="30243" s="31" customFormat="1" x14ac:dyDescent="0.2"/>
    <row r="30244" s="31" customFormat="1" x14ac:dyDescent="0.2"/>
    <row r="30245" s="31" customFormat="1" x14ac:dyDescent="0.2"/>
    <row r="30246" s="31" customFormat="1" x14ac:dyDescent="0.2"/>
    <row r="30247" s="31" customFormat="1" x14ac:dyDescent="0.2"/>
    <row r="30248" s="31" customFormat="1" x14ac:dyDescent="0.2"/>
    <row r="30249" s="31" customFormat="1" x14ac:dyDescent="0.2"/>
    <row r="30250" s="31" customFormat="1" x14ac:dyDescent="0.2"/>
    <row r="30251" s="31" customFormat="1" x14ac:dyDescent="0.2"/>
    <row r="30252" s="31" customFormat="1" x14ac:dyDescent="0.2"/>
    <row r="30253" s="31" customFormat="1" x14ac:dyDescent="0.2"/>
    <row r="30254" s="31" customFormat="1" x14ac:dyDescent="0.2"/>
    <row r="30255" s="31" customFormat="1" x14ac:dyDescent="0.2"/>
    <row r="30256" s="31" customFormat="1" x14ac:dyDescent="0.2"/>
    <row r="30257" s="31" customFormat="1" x14ac:dyDescent="0.2"/>
    <row r="30258" s="31" customFormat="1" x14ac:dyDescent="0.2"/>
    <row r="30259" s="31" customFormat="1" x14ac:dyDescent="0.2"/>
    <row r="30260" s="31" customFormat="1" x14ac:dyDescent="0.2"/>
    <row r="30261" s="31" customFormat="1" x14ac:dyDescent="0.2"/>
    <row r="30262" s="31" customFormat="1" x14ac:dyDescent="0.2"/>
    <row r="30263" s="31" customFormat="1" x14ac:dyDescent="0.2"/>
    <row r="30264" s="31" customFormat="1" x14ac:dyDescent="0.2"/>
    <row r="30265" s="31" customFormat="1" x14ac:dyDescent="0.2"/>
    <row r="30266" s="31" customFormat="1" x14ac:dyDescent="0.2"/>
    <row r="30267" s="31" customFormat="1" x14ac:dyDescent="0.2"/>
    <row r="30268" s="31" customFormat="1" x14ac:dyDescent="0.2"/>
    <row r="30269" s="31" customFormat="1" x14ac:dyDescent="0.2"/>
    <row r="30270" s="31" customFormat="1" x14ac:dyDescent="0.2"/>
    <row r="30271" s="31" customFormat="1" x14ac:dyDescent="0.2"/>
    <row r="30272" s="31" customFormat="1" x14ac:dyDescent="0.2"/>
    <row r="30273" s="31" customFormat="1" x14ac:dyDescent="0.2"/>
    <row r="30274" s="31" customFormat="1" x14ac:dyDescent="0.2"/>
    <row r="30275" s="31" customFormat="1" x14ac:dyDescent="0.2"/>
    <row r="30276" s="31" customFormat="1" x14ac:dyDescent="0.2"/>
    <row r="30277" s="31" customFormat="1" x14ac:dyDescent="0.2"/>
    <row r="30278" s="31" customFormat="1" x14ac:dyDescent="0.2"/>
    <row r="30279" s="31" customFormat="1" x14ac:dyDescent="0.2"/>
    <row r="30280" s="31" customFormat="1" x14ac:dyDescent="0.2"/>
    <row r="30281" s="31" customFormat="1" x14ac:dyDescent="0.2"/>
    <row r="30282" s="31" customFormat="1" x14ac:dyDescent="0.2"/>
    <row r="30283" s="31" customFormat="1" x14ac:dyDescent="0.2"/>
    <row r="30284" s="31" customFormat="1" x14ac:dyDescent="0.2"/>
    <row r="30285" s="31" customFormat="1" x14ac:dyDescent="0.2"/>
    <row r="30286" s="31" customFormat="1" x14ac:dyDescent="0.2"/>
    <row r="30287" s="31" customFormat="1" x14ac:dyDescent="0.2"/>
    <row r="30288" s="31" customFormat="1" x14ac:dyDescent="0.2"/>
    <row r="30289" s="31" customFormat="1" x14ac:dyDescent="0.2"/>
    <row r="30290" s="31" customFormat="1" x14ac:dyDescent="0.2"/>
    <row r="30291" s="31" customFormat="1" x14ac:dyDescent="0.2"/>
    <row r="30292" s="31" customFormat="1" x14ac:dyDescent="0.2"/>
    <row r="30293" s="31" customFormat="1" x14ac:dyDescent="0.2"/>
    <row r="30294" s="31" customFormat="1" x14ac:dyDescent="0.2"/>
    <row r="30295" s="31" customFormat="1" x14ac:dyDescent="0.2"/>
    <row r="30296" s="31" customFormat="1" x14ac:dyDescent="0.2"/>
    <row r="30297" s="31" customFormat="1" x14ac:dyDescent="0.2"/>
    <row r="30298" s="31" customFormat="1" x14ac:dyDescent="0.2"/>
    <row r="30299" s="31" customFormat="1" x14ac:dyDescent="0.2"/>
    <row r="30300" s="31" customFormat="1" x14ac:dyDescent="0.2"/>
    <row r="30301" s="31" customFormat="1" x14ac:dyDescent="0.2"/>
    <row r="30302" s="31" customFormat="1" x14ac:dyDescent="0.2"/>
    <row r="30303" s="31" customFormat="1" x14ac:dyDescent="0.2"/>
    <row r="30304" s="31" customFormat="1" x14ac:dyDescent="0.2"/>
    <row r="30305" s="31" customFormat="1" x14ac:dyDescent="0.2"/>
    <row r="30306" s="31" customFormat="1" x14ac:dyDescent="0.2"/>
    <row r="30307" s="31" customFormat="1" x14ac:dyDescent="0.2"/>
    <row r="30308" s="31" customFormat="1" x14ac:dyDescent="0.2"/>
    <row r="30309" s="31" customFormat="1" x14ac:dyDescent="0.2"/>
    <row r="30310" s="31" customFormat="1" x14ac:dyDescent="0.2"/>
    <row r="30311" s="31" customFormat="1" x14ac:dyDescent="0.2"/>
    <row r="30312" s="31" customFormat="1" x14ac:dyDescent="0.2"/>
    <row r="30313" s="31" customFormat="1" x14ac:dyDescent="0.2"/>
    <row r="30314" s="31" customFormat="1" x14ac:dyDescent="0.2"/>
    <row r="30315" s="31" customFormat="1" x14ac:dyDescent="0.2"/>
    <row r="30316" s="31" customFormat="1" x14ac:dyDescent="0.2"/>
    <row r="30317" s="31" customFormat="1" x14ac:dyDescent="0.2"/>
    <row r="30318" s="31" customFormat="1" x14ac:dyDescent="0.2"/>
    <row r="30319" s="31" customFormat="1" x14ac:dyDescent="0.2"/>
    <row r="30320" s="31" customFormat="1" x14ac:dyDescent="0.2"/>
    <row r="30321" s="31" customFormat="1" x14ac:dyDescent="0.2"/>
    <row r="30322" s="31" customFormat="1" x14ac:dyDescent="0.2"/>
    <row r="30323" s="31" customFormat="1" x14ac:dyDescent="0.2"/>
    <row r="30324" s="31" customFormat="1" x14ac:dyDescent="0.2"/>
    <row r="30325" s="31" customFormat="1" x14ac:dyDescent="0.2"/>
    <row r="30326" s="31" customFormat="1" x14ac:dyDescent="0.2"/>
    <row r="30327" s="31" customFormat="1" x14ac:dyDescent="0.2"/>
    <row r="30328" s="31" customFormat="1" x14ac:dyDescent="0.2"/>
    <row r="30329" s="31" customFormat="1" x14ac:dyDescent="0.2"/>
    <row r="30330" s="31" customFormat="1" x14ac:dyDescent="0.2"/>
    <row r="30331" s="31" customFormat="1" x14ac:dyDescent="0.2"/>
    <row r="30332" s="31" customFormat="1" x14ac:dyDescent="0.2"/>
    <row r="30333" s="31" customFormat="1" x14ac:dyDescent="0.2"/>
    <row r="30334" s="31" customFormat="1" x14ac:dyDescent="0.2"/>
    <row r="30335" s="31" customFormat="1" x14ac:dyDescent="0.2"/>
    <row r="30336" s="31" customFormat="1" x14ac:dyDescent="0.2"/>
    <row r="30337" s="31" customFormat="1" x14ac:dyDescent="0.2"/>
    <row r="30338" s="31" customFormat="1" x14ac:dyDescent="0.2"/>
    <row r="30339" s="31" customFormat="1" x14ac:dyDescent="0.2"/>
    <row r="30340" s="31" customFormat="1" x14ac:dyDescent="0.2"/>
    <row r="30341" s="31" customFormat="1" x14ac:dyDescent="0.2"/>
    <row r="30342" s="31" customFormat="1" x14ac:dyDescent="0.2"/>
    <row r="30343" s="31" customFormat="1" x14ac:dyDescent="0.2"/>
    <row r="30344" s="31" customFormat="1" x14ac:dyDescent="0.2"/>
    <row r="30345" s="31" customFormat="1" x14ac:dyDescent="0.2"/>
    <row r="30346" s="31" customFormat="1" x14ac:dyDescent="0.2"/>
    <row r="30347" s="31" customFormat="1" x14ac:dyDescent="0.2"/>
    <row r="30348" s="31" customFormat="1" x14ac:dyDescent="0.2"/>
    <row r="30349" s="31" customFormat="1" x14ac:dyDescent="0.2"/>
    <row r="30350" s="31" customFormat="1" x14ac:dyDescent="0.2"/>
    <row r="30351" s="31" customFormat="1" x14ac:dyDescent="0.2"/>
    <row r="30352" s="31" customFormat="1" x14ac:dyDescent="0.2"/>
    <row r="30353" s="31" customFormat="1" x14ac:dyDescent="0.2"/>
    <row r="30354" s="31" customFormat="1" x14ac:dyDescent="0.2"/>
    <row r="30355" s="31" customFormat="1" x14ac:dyDescent="0.2"/>
    <row r="30356" s="31" customFormat="1" x14ac:dyDescent="0.2"/>
    <row r="30357" s="31" customFormat="1" x14ac:dyDescent="0.2"/>
    <row r="30358" s="31" customFormat="1" x14ac:dyDescent="0.2"/>
    <row r="30359" s="31" customFormat="1" x14ac:dyDescent="0.2"/>
    <row r="30360" s="31" customFormat="1" x14ac:dyDescent="0.2"/>
    <row r="30361" s="31" customFormat="1" x14ac:dyDescent="0.2"/>
    <row r="30362" s="31" customFormat="1" x14ac:dyDescent="0.2"/>
    <row r="30363" s="31" customFormat="1" x14ac:dyDescent="0.2"/>
    <row r="30364" s="31" customFormat="1" x14ac:dyDescent="0.2"/>
    <row r="30365" s="31" customFormat="1" x14ac:dyDescent="0.2"/>
    <row r="30366" s="31" customFormat="1" x14ac:dyDescent="0.2"/>
    <row r="30367" s="31" customFormat="1" x14ac:dyDescent="0.2"/>
    <row r="30368" s="31" customFormat="1" x14ac:dyDescent="0.2"/>
    <row r="30369" s="31" customFormat="1" x14ac:dyDescent="0.2"/>
    <row r="30370" s="31" customFormat="1" x14ac:dyDescent="0.2"/>
    <row r="30371" s="31" customFormat="1" x14ac:dyDescent="0.2"/>
    <row r="30372" s="31" customFormat="1" x14ac:dyDescent="0.2"/>
    <row r="30373" s="31" customFormat="1" x14ac:dyDescent="0.2"/>
    <row r="30374" s="31" customFormat="1" x14ac:dyDescent="0.2"/>
    <row r="30375" s="31" customFormat="1" x14ac:dyDescent="0.2"/>
    <row r="30376" s="31" customFormat="1" x14ac:dyDescent="0.2"/>
    <row r="30377" s="31" customFormat="1" x14ac:dyDescent="0.2"/>
    <row r="30378" s="31" customFormat="1" x14ac:dyDescent="0.2"/>
    <row r="30379" s="31" customFormat="1" x14ac:dyDescent="0.2"/>
    <row r="30380" s="31" customFormat="1" x14ac:dyDescent="0.2"/>
    <row r="30381" s="31" customFormat="1" x14ac:dyDescent="0.2"/>
    <row r="30382" s="31" customFormat="1" x14ac:dyDescent="0.2"/>
    <row r="30383" s="31" customFormat="1" x14ac:dyDescent="0.2"/>
    <row r="30384" s="31" customFormat="1" x14ac:dyDescent="0.2"/>
    <row r="30385" s="31" customFormat="1" x14ac:dyDescent="0.2"/>
    <row r="30386" s="31" customFormat="1" x14ac:dyDescent="0.2"/>
    <row r="30387" s="31" customFormat="1" x14ac:dyDescent="0.2"/>
    <row r="30388" s="31" customFormat="1" x14ac:dyDescent="0.2"/>
    <row r="30389" s="31" customFormat="1" x14ac:dyDescent="0.2"/>
    <row r="30390" s="31" customFormat="1" x14ac:dyDescent="0.2"/>
    <row r="30391" s="31" customFormat="1" x14ac:dyDescent="0.2"/>
    <row r="30392" s="31" customFormat="1" x14ac:dyDescent="0.2"/>
    <row r="30393" s="31" customFormat="1" x14ac:dyDescent="0.2"/>
    <row r="30394" s="31" customFormat="1" x14ac:dyDescent="0.2"/>
    <row r="30395" s="31" customFormat="1" x14ac:dyDescent="0.2"/>
    <row r="30396" s="31" customFormat="1" x14ac:dyDescent="0.2"/>
    <row r="30397" s="31" customFormat="1" x14ac:dyDescent="0.2"/>
    <row r="30398" s="31" customFormat="1" x14ac:dyDescent="0.2"/>
    <row r="30399" s="31" customFormat="1" x14ac:dyDescent="0.2"/>
    <row r="30400" s="31" customFormat="1" x14ac:dyDescent="0.2"/>
    <row r="30401" s="31" customFormat="1" x14ac:dyDescent="0.2"/>
    <row r="30402" s="31" customFormat="1" x14ac:dyDescent="0.2"/>
    <row r="30403" s="31" customFormat="1" x14ac:dyDescent="0.2"/>
    <row r="30404" s="31" customFormat="1" x14ac:dyDescent="0.2"/>
    <row r="30405" s="31" customFormat="1" x14ac:dyDescent="0.2"/>
    <row r="30406" s="31" customFormat="1" x14ac:dyDescent="0.2"/>
    <row r="30407" s="31" customFormat="1" x14ac:dyDescent="0.2"/>
    <row r="30408" s="31" customFormat="1" x14ac:dyDescent="0.2"/>
    <row r="30409" s="31" customFormat="1" x14ac:dyDescent="0.2"/>
    <row r="30410" s="31" customFormat="1" x14ac:dyDescent="0.2"/>
    <row r="30411" s="31" customFormat="1" x14ac:dyDescent="0.2"/>
    <row r="30412" s="31" customFormat="1" x14ac:dyDescent="0.2"/>
    <row r="30413" s="31" customFormat="1" x14ac:dyDescent="0.2"/>
    <row r="30414" s="31" customFormat="1" x14ac:dyDescent="0.2"/>
    <row r="30415" s="31" customFormat="1" x14ac:dyDescent="0.2"/>
    <row r="30416" s="31" customFormat="1" x14ac:dyDescent="0.2"/>
    <row r="30417" s="31" customFormat="1" x14ac:dyDescent="0.2"/>
    <row r="30418" s="31" customFormat="1" x14ac:dyDescent="0.2"/>
    <row r="30419" s="31" customFormat="1" x14ac:dyDescent="0.2"/>
    <row r="30420" s="31" customFormat="1" x14ac:dyDescent="0.2"/>
    <row r="30421" s="31" customFormat="1" x14ac:dyDescent="0.2"/>
    <row r="30422" s="31" customFormat="1" x14ac:dyDescent="0.2"/>
    <row r="30423" s="31" customFormat="1" x14ac:dyDescent="0.2"/>
    <row r="30424" s="31" customFormat="1" x14ac:dyDescent="0.2"/>
    <row r="30425" s="31" customFormat="1" x14ac:dyDescent="0.2"/>
    <row r="30426" s="31" customFormat="1" x14ac:dyDescent="0.2"/>
    <row r="30427" s="31" customFormat="1" x14ac:dyDescent="0.2"/>
    <row r="30428" s="31" customFormat="1" x14ac:dyDescent="0.2"/>
    <row r="30429" s="31" customFormat="1" x14ac:dyDescent="0.2"/>
    <row r="30430" s="31" customFormat="1" x14ac:dyDescent="0.2"/>
    <row r="30431" s="31" customFormat="1" x14ac:dyDescent="0.2"/>
    <row r="30432" s="31" customFormat="1" x14ac:dyDescent="0.2"/>
    <row r="30433" s="31" customFormat="1" x14ac:dyDescent="0.2"/>
    <row r="30434" s="31" customFormat="1" x14ac:dyDescent="0.2"/>
    <row r="30435" s="31" customFormat="1" x14ac:dyDescent="0.2"/>
    <row r="30436" s="31" customFormat="1" x14ac:dyDescent="0.2"/>
    <row r="30437" s="31" customFormat="1" x14ac:dyDescent="0.2"/>
    <row r="30438" s="31" customFormat="1" x14ac:dyDescent="0.2"/>
    <row r="30439" s="31" customFormat="1" x14ac:dyDescent="0.2"/>
    <row r="30440" s="31" customFormat="1" x14ac:dyDescent="0.2"/>
    <row r="30441" s="31" customFormat="1" x14ac:dyDescent="0.2"/>
    <row r="30442" s="31" customFormat="1" x14ac:dyDescent="0.2"/>
    <row r="30443" s="31" customFormat="1" x14ac:dyDescent="0.2"/>
    <row r="30444" s="31" customFormat="1" x14ac:dyDescent="0.2"/>
    <row r="30445" s="31" customFormat="1" x14ac:dyDescent="0.2"/>
    <row r="30446" s="31" customFormat="1" x14ac:dyDescent="0.2"/>
    <row r="30447" s="31" customFormat="1" x14ac:dyDescent="0.2"/>
    <row r="30448" s="31" customFormat="1" x14ac:dyDescent="0.2"/>
    <row r="30449" s="31" customFormat="1" x14ac:dyDescent="0.2"/>
    <row r="30450" s="31" customFormat="1" x14ac:dyDescent="0.2"/>
    <row r="30451" s="31" customFormat="1" x14ac:dyDescent="0.2"/>
    <row r="30452" s="31" customFormat="1" x14ac:dyDescent="0.2"/>
    <row r="30453" s="31" customFormat="1" x14ac:dyDescent="0.2"/>
    <row r="30454" s="31" customFormat="1" x14ac:dyDescent="0.2"/>
    <row r="30455" s="31" customFormat="1" x14ac:dyDescent="0.2"/>
    <row r="30456" s="31" customFormat="1" x14ac:dyDescent="0.2"/>
    <row r="30457" s="31" customFormat="1" x14ac:dyDescent="0.2"/>
    <row r="30458" s="31" customFormat="1" x14ac:dyDescent="0.2"/>
    <row r="30459" s="31" customFormat="1" x14ac:dyDescent="0.2"/>
    <row r="30460" s="31" customFormat="1" x14ac:dyDescent="0.2"/>
    <row r="30461" s="31" customFormat="1" x14ac:dyDescent="0.2"/>
    <row r="30462" s="31" customFormat="1" x14ac:dyDescent="0.2"/>
    <row r="30463" s="31" customFormat="1" x14ac:dyDescent="0.2"/>
    <row r="30464" s="31" customFormat="1" x14ac:dyDescent="0.2"/>
    <row r="30465" s="31" customFormat="1" x14ac:dyDescent="0.2"/>
    <row r="30466" s="31" customFormat="1" x14ac:dyDescent="0.2"/>
    <row r="30467" s="31" customFormat="1" x14ac:dyDescent="0.2"/>
    <row r="30468" s="31" customFormat="1" x14ac:dyDescent="0.2"/>
    <row r="30469" s="31" customFormat="1" x14ac:dyDescent="0.2"/>
    <row r="30470" s="31" customFormat="1" x14ac:dyDescent="0.2"/>
    <row r="30471" s="31" customFormat="1" x14ac:dyDescent="0.2"/>
    <row r="30472" s="31" customFormat="1" x14ac:dyDescent="0.2"/>
    <row r="30473" s="31" customFormat="1" x14ac:dyDescent="0.2"/>
    <row r="30474" s="31" customFormat="1" x14ac:dyDescent="0.2"/>
    <row r="30475" s="31" customFormat="1" x14ac:dyDescent="0.2"/>
    <row r="30476" s="31" customFormat="1" x14ac:dyDescent="0.2"/>
    <row r="30477" s="31" customFormat="1" x14ac:dyDescent="0.2"/>
    <row r="30478" s="31" customFormat="1" x14ac:dyDescent="0.2"/>
    <row r="30479" s="31" customFormat="1" x14ac:dyDescent="0.2"/>
    <row r="30480" s="31" customFormat="1" x14ac:dyDescent="0.2"/>
    <row r="30481" s="31" customFormat="1" x14ac:dyDescent="0.2"/>
    <row r="30482" s="31" customFormat="1" x14ac:dyDescent="0.2"/>
    <row r="30483" s="31" customFormat="1" x14ac:dyDescent="0.2"/>
    <row r="30484" s="31" customFormat="1" x14ac:dyDescent="0.2"/>
    <row r="30485" s="31" customFormat="1" x14ac:dyDescent="0.2"/>
    <row r="30486" s="31" customFormat="1" x14ac:dyDescent="0.2"/>
    <row r="30487" s="31" customFormat="1" x14ac:dyDescent="0.2"/>
    <row r="30488" s="31" customFormat="1" x14ac:dyDescent="0.2"/>
    <row r="30489" s="31" customFormat="1" x14ac:dyDescent="0.2"/>
    <row r="30490" s="31" customFormat="1" x14ac:dyDescent="0.2"/>
    <row r="30491" s="31" customFormat="1" x14ac:dyDescent="0.2"/>
    <row r="30492" s="31" customFormat="1" x14ac:dyDescent="0.2"/>
    <row r="30493" s="31" customFormat="1" x14ac:dyDescent="0.2"/>
    <row r="30494" s="31" customFormat="1" x14ac:dyDescent="0.2"/>
    <row r="30495" s="31" customFormat="1" x14ac:dyDescent="0.2"/>
    <row r="30496" s="31" customFormat="1" x14ac:dyDescent="0.2"/>
    <row r="30497" s="31" customFormat="1" x14ac:dyDescent="0.2"/>
    <row r="30498" s="31" customFormat="1" x14ac:dyDescent="0.2"/>
    <row r="30499" s="31" customFormat="1" x14ac:dyDescent="0.2"/>
    <row r="30500" s="31" customFormat="1" x14ac:dyDescent="0.2"/>
    <row r="30501" s="31" customFormat="1" x14ac:dyDescent="0.2"/>
    <row r="30502" s="31" customFormat="1" x14ac:dyDescent="0.2"/>
    <row r="30503" s="31" customFormat="1" x14ac:dyDescent="0.2"/>
    <row r="30504" s="31" customFormat="1" x14ac:dyDescent="0.2"/>
    <row r="30505" s="31" customFormat="1" x14ac:dyDescent="0.2"/>
    <row r="30506" s="31" customFormat="1" x14ac:dyDescent="0.2"/>
    <row r="30507" s="31" customFormat="1" x14ac:dyDescent="0.2"/>
    <row r="30508" s="31" customFormat="1" x14ac:dyDescent="0.2"/>
    <row r="30509" s="31" customFormat="1" x14ac:dyDescent="0.2"/>
    <row r="30510" s="31" customFormat="1" x14ac:dyDescent="0.2"/>
    <row r="30511" s="31" customFormat="1" x14ac:dyDescent="0.2"/>
    <row r="30512" s="31" customFormat="1" x14ac:dyDescent="0.2"/>
    <row r="30513" s="31" customFormat="1" x14ac:dyDescent="0.2"/>
    <row r="30514" s="31" customFormat="1" x14ac:dyDescent="0.2"/>
    <row r="30515" s="31" customFormat="1" x14ac:dyDescent="0.2"/>
    <row r="30516" s="31" customFormat="1" x14ac:dyDescent="0.2"/>
    <row r="30517" s="31" customFormat="1" x14ac:dyDescent="0.2"/>
    <row r="30518" s="31" customFormat="1" x14ac:dyDescent="0.2"/>
    <row r="30519" s="31" customFormat="1" x14ac:dyDescent="0.2"/>
    <row r="30520" s="31" customFormat="1" x14ac:dyDescent="0.2"/>
    <row r="30521" s="31" customFormat="1" x14ac:dyDescent="0.2"/>
    <row r="30522" s="31" customFormat="1" x14ac:dyDescent="0.2"/>
    <row r="30523" s="31" customFormat="1" x14ac:dyDescent="0.2"/>
    <row r="30524" s="31" customFormat="1" x14ac:dyDescent="0.2"/>
    <row r="30525" s="31" customFormat="1" x14ac:dyDescent="0.2"/>
    <row r="30526" s="31" customFormat="1" x14ac:dyDescent="0.2"/>
    <row r="30527" s="31" customFormat="1" x14ac:dyDescent="0.2"/>
    <row r="30528" s="31" customFormat="1" x14ac:dyDescent="0.2"/>
    <row r="30529" s="31" customFormat="1" x14ac:dyDescent="0.2"/>
    <row r="30530" s="31" customFormat="1" x14ac:dyDescent="0.2"/>
    <row r="30531" s="31" customFormat="1" x14ac:dyDescent="0.2"/>
    <row r="30532" s="31" customFormat="1" x14ac:dyDescent="0.2"/>
    <row r="30533" s="31" customFormat="1" x14ac:dyDescent="0.2"/>
    <row r="30534" s="31" customFormat="1" x14ac:dyDescent="0.2"/>
    <row r="30535" s="31" customFormat="1" x14ac:dyDescent="0.2"/>
    <row r="30536" s="31" customFormat="1" x14ac:dyDescent="0.2"/>
    <row r="30537" s="31" customFormat="1" x14ac:dyDescent="0.2"/>
    <row r="30538" s="31" customFormat="1" x14ac:dyDescent="0.2"/>
    <row r="30539" s="31" customFormat="1" x14ac:dyDescent="0.2"/>
    <row r="30540" s="31" customFormat="1" x14ac:dyDescent="0.2"/>
    <row r="30541" s="31" customFormat="1" x14ac:dyDescent="0.2"/>
    <row r="30542" s="31" customFormat="1" x14ac:dyDescent="0.2"/>
    <row r="30543" s="31" customFormat="1" x14ac:dyDescent="0.2"/>
    <row r="30544" s="31" customFormat="1" x14ac:dyDescent="0.2"/>
    <row r="30545" s="31" customFormat="1" x14ac:dyDescent="0.2"/>
    <row r="30546" s="31" customFormat="1" x14ac:dyDescent="0.2"/>
    <row r="30547" s="31" customFormat="1" x14ac:dyDescent="0.2"/>
    <row r="30548" s="31" customFormat="1" x14ac:dyDescent="0.2"/>
    <row r="30549" s="31" customFormat="1" x14ac:dyDescent="0.2"/>
    <row r="30550" s="31" customFormat="1" x14ac:dyDescent="0.2"/>
    <row r="30551" s="31" customFormat="1" x14ac:dyDescent="0.2"/>
    <row r="30552" s="31" customFormat="1" x14ac:dyDescent="0.2"/>
    <row r="30553" s="31" customFormat="1" x14ac:dyDescent="0.2"/>
    <row r="30554" s="31" customFormat="1" x14ac:dyDescent="0.2"/>
    <row r="30555" s="31" customFormat="1" x14ac:dyDescent="0.2"/>
    <row r="30556" s="31" customFormat="1" x14ac:dyDescent="0.2"/>
    <row r="30557" s="31" customFormat="1" x14ac:dyDescent="0.2"/>
    <row r="30558" s="31" customFormat="1" x14ac:dyDescent="0.2"/>
    <row r="30559" s="31" customFormat="1" x14ac:dyDescent="0.2"/>
    <row r="30560" s="31" customFormat="1" x14ac:dyDescent="0.2"/>
    <row r="30561" s="31" customFormat="1" x14ac:dyDescent="0.2"/>
    <row r="30562" s="31" customFormat="1" x14ac:dyDescent="0.2"/>
    <row r="30563" s="31" customFormat="1" x14ac:dyDescent="0.2"/>
    <row r="30564" s="31" customFormat="1" x14ac:dyDescent="0.2"/>
    <row r="30565" s="31" customFormat="1" x14ac:dyDescent="0.2"/>
    <row r="30566" s="31" customFormat="1" x14ac:dyDescent="0.2"/>
    <row r="30567" s="31" customFormat="1" x14ac:dyDescent="0.2"/>
    <row r="30568" s="31" customFormat="1" x14ac:dyDescent="0.2"/>
    <row r="30569" s="31" customFormat="1" x14ac:dyDescent="0.2"/>
    <row r="30570" s="31" customFormat="1" x14ac:dyDescent="0.2"/>
    <row r="30571" s="31" customFormat="1" x14ac:dyDescent="0.2"/>
    <row r="30572" s="31" customFormat="1" x14ac:dyDescent="0.2"/>
    <row r="30573" s="31" customFormat="1" x14ac:dyDescent="0.2"/>
    <row r="30574" s="31" customFormat="1" x14ac:dyDescent="0.2"/>
    <row r="30575" s="31" customFormat="1" x14ac:dyDescent="0.2"/>
    <row r="30576" s="31" customFormat="1" x14ac:dyDescent="0.2"/>
    <row r="30577" s="31" customFormat="1" x14ac:dyDescent="0.2"/>
    <row r="30578" s="31" customFormat="1" x14ac:dyDescent="0.2"/>
    <row r="30579" s="31" customFormat="1" x14ac:dyDescent="0.2"/>
    <row r="30580" s="31" customFormat="1" x14ac:dyDescent="0.2"/>
    <row r="30581" s="31" customFormat="1" x14ac:dyDescent="0.2"/>
    <row r="30582" s="31" customFormat="1" x14ac:dyDescent="0.2"/>
    <row r="30583" s="31" customFormat="1" x14ac:dyDescent="0.2"/>
    <row r="30584" s="31" customFormat="1" x14ac:dyDescent="0.2"/>
    <row r="30585" s="31" customFormat="1" x14ac:dyDescent="0.2"/>
    <row r="30586" s="31" customFormat="1" x14ac:dyDescent="0.2"/>
    <row r="30587" s="31" customFormat="1" x14ac:dyDescent="0.2"/>
    <row r="30588" s="31" customFormat="1" x14ac:dyDescent="0.2"/>
    <row r="30589" s="31" customFormat="1" x14ac:dyDescent="0.2"/>
    <row r="30590" s="31" customFormat="1" x14ac:dyDescent="0.2"/>
    <row r="30591" s="31" customFormat="1" x14ac:dyDescent="0.2"/>
    <row r="30592" s="31" customFormat="1" x14ac:dyDescent="0.2"/>
    <row r="30593" s="31" customFormat="1" x14ac:dyDescent="0.2"/>
    <row r="30594" s="31" customFormat="1" x14ac:dyDescent="0.2"/>
    <row r="30595" s="31" customFormat="1" x14ac:dyDescent="0.2"/>
    <row r="30596" s="31" customFormat="1" x14ac:dyDescent="0.2"/>
    <row r="30597" s="31" customFormat="1" x14ac:dyDescent="0.2"/>
    <row r="30598" s="31" customFormat="1" x14ac:dyDescent="0.2"/>
    <row r="30599" s="31" customFormat="1" x14ac:dyDescent="0.2"/>
    <row r="30600" s="31" customFormat="1" x14ac:dyDescent="0.2"/>
    <row r="30601" s="31" customFormat="1" x14ac:dyDescent="0.2"/>
    <row r="30602" s="31" customFormat="1" x14ac:dyDescent="0.2"/>
    <row r="30603" s="31" customFormat="1" x14ac:dyDescent="0.2"/>
    <row r="30604" s="31" customFormat="1" x14ac:dyDescent="0.2"/>
    <row r="30605" s="31" customFormat="1" x14ac:dyDescent="0.2"/>
    <row r="30606" s="31" customFormat="1" x14ac:dyDescent="0.2"/>
    <row r="30607" s="31" customFormat="1" x14ac:dyDescent="0.2"/>
    <row r="30608" s="31" customFormat="1" x14ac:dyDescent="0.2"/>
    <row r="30609" s="31" customFormat="1" x14ac:dyDescent="0.2"/>
    <row r="30610" s="31" customFormat="1" x14ac:dyDescent="0.2"/>
    <row r="30611" s="31" customFormat="1" x14ac:dyDescent="0.2"/>
    <row r="30612" s="31" customFormat="1" x14ac:dyDescent="0.2"/>
    <row r="30613" s="31" customFormat="1" x14ac:dyDescent="0.2"/>
    <row r="30614" s="31" customFormat="1" x14ac:dyDescent="0.2"/>
    <row r="30615" s="31" customFormat="1" x14ac:dyDescent="0.2"/>
    <row r="30616" s="31" customFormat="1" x14ac:dyDescent="0.2"/>
    <row r="30617" s="31" customFormat="1" x14ac:dyDescent="0.2"/>
    <row r="30618" s="31" customFormat="1" x14ac:dyDescent="0.2"/>
    <row r="30619" s="31" customFormat="1" x14ac:dyDescent="0.2"/>
    <row r="30620" s="31" customFormat="1" x14ac:dyDescent="0.2"/>
    <row r="30621" s="31" customFormat="1" x14ac:dyDescent="0.2"/>
    <row r="30622" s="31" customFormat="1" x14ac:dyDescent="0.2"/>
    <row r="30623" s="31" customFormat="1" x14ac:dyDescent="0.2"/>
    <row r="30624" s="31" customFormat="1" x14ac:dyDescent="0.2"/>
    <row r="30625" s="31" customFormat="1" x14ac:dyDescent="0.2"/>
    <row r="30626" s="31" customFormat="1" x14ac:dyDescent="0.2"/>
    <row r="30627" s="31" customFormat="1" x14ac:dyDescent="0.2"/>
    <row r="30628" s="31" customFormat="1" x14ac:dyDescent="0.2"/>
    <row r="30629" s="31" customFormat="1" x14ac:dyDescent="0.2"/>
    <row r="30630" s="31" customFormat="1" x14ac:dyDescent="0.2"/>
    <row r="30631" s="31" customFormat="1" x14ac:dyDescent="0.2"/>
    <row r="30632" s="31" customFormat="1" x14ac:dyDescent="0.2"/>
    <row r="30633" s="31" customFormat="1" x14ac:dyDescent="0.2"/>
    <row r="30634" s="31" customFormat="1" x14ac:dyDescent="0.2"/>
    <row r="30635" s="31" customFormat="1" x14ac:dyDescent="0.2"/>
    <row r="30636" s="31" customFormat="1" x14ac:dyDescent="0.2"/>
    <row r="30637" s="31" customFormat="1" x14ac:dyDescent="0.2"/>
    <row r="30638" s="31" customFormat="1" x14ac:dyDescent="0.2"/>
    <row r="30639" s="31" customFormat="1" x14ac:dyDescent="0.2"/>
    <row r="30640" s="31" customFormat="1" x14ac:dyDescent="0.2"/>
    <row r="30641" s="31" customFormat="1" x14ac:dyDescent="0.2"/>
    <row r="30642" s="31" customFormat="1" x14ac:dyDescent="0.2"/>
    <row r="30643" s="31" customFormat="1" x14ac:dyDescent="0.2"/>
    <row r="30644" s="31" customFormat="1" x14ac:dyDescent="0.2"/>
    <row r="30645" s="31" customFormat="1" x14ac:dyDescent="0.2"/>
    <row r="30646" s="31" customFormat="1" x14ac:dyDescent="0.2"/>
    <row r="30647" s="31" customFormat="1" x14ac:dyDescent="0.2"/>
    <row r="30648" s="31" customFormat="1" x14ac:dyDescent="0.2"/>
    <row r="30649" s="31" customFormat="1" x14ac:dyDescent="0.2"/>
    <row r="30650" s="31" customFormat="1" x14ac:dyDescent="0.2"/>
    <row r="30651" s="31" customFormat="1" x14ac:dyDescent="0.2"/>
    <row r="30652" s="31" customFormat="1" x14ac:dyDescent="0.2"/>
    <row r="30653" s="31" customFormat="1" x14ac:dyDescent="0.2"/>
    <row r="30654" s="31" customFormat="1" x14ac:dyDescent="0.2"/>
    <row r="30655" s="31" customFormat="1" x14ac:dyDescent="0.2"/>
    <row r="30656" s="31" customFormat="1" x14ac:dyDescent="0.2"/>
    <row r="30657" s="31" customFormat="1" x14ac:dyDescent="0.2"/>
    <row r="30658" s="31" customFormat="1" x14ac:dyDescent="0.2"/>
    <row r="30659" s="31" customFormat="1" x14ac:dyDescent="0.2"/>
    <row r="30660" s="31" customFormat="1" x14ac:dyDescent="0.2"/>
    <row r="30661" s="31" customFormat="1" x14ac:dyDescent="0.2"/>
    <row r="30662" s="31" customFormat="1" x14ac:dyDescent="0.2"/>
    <row r="30663" s="31" customFormat="1" x14ac:dyDescent="0.2"/>
    <row r="30664" s="31" customFormat="1" x14ac:dyDescent="0.2"/>
    <row r="30665" s="31" customFormat="1" x14ac:dyDescent="0.2"/>
    <row r="30666" s="31" customFormat="1" x14ac:dyDescent="0.2"/>
    <row r="30667" s="31" customFormat="1" x14ac:dyDescent="0.2"/>
    <row r="30668" s="31" customFormat="1" x14ac:dyDescent="0.2"/>
    <row r="30669" s="31" customFormat="1" x14ac:dyDescent="0.2"/>
    <row r="30670" s="31" customFormat="1" x14ac:dyDescent="0.2"/>
    <row r="30671" s="31" customFormat="1" x14ac:dyDescent="0.2"/>
    <row r="30672" s="31" customFormat="1" x14ac:dyDescent="0.2"/>
    <row r="30673" s="31" customFormat="1" x14ac:dyDescent="0.2"/>
    <row r="30674" s="31" customFormat="1" x14ac:dyDescent="0.2"/>
    <row r="30675" s="31" customFormat="1" x14ac:dyDescent="0.2"/>
    <row r="30676" s="31" customFormat="1" x14ac:dyDescent="0.2"/>
    <row r="30677" s="31" customFormat="1" x14ac:dyDescent="0.2"/>
    <row r="30678" s="31" customFormat="1" x14ac:dyDescent="0.2"/>
    <row r="30679" s="31" customFormat="1" x14ac:dyDescent="0.2"/>
    <row r="30680" s="31" customFormat="1" x14ac:dyDescent="0.2"/>
    <row r="30681" s="31" customFormat="1" x14ac:dyDescent="0.2"/>
    <row r="30682" s="31" customFormat="1" x14ac:dyDescent="0.2"/>
    <row r="30683" s="31" customFormat="1" x14ac:dyDescent="0.2"/>
    <row r="30684" s="31" customFormat="1" x14ac:dyDescent="0.2"/>
    <row r="30685" s="31" customFormat="1" x14ac:dyDescent="0.2"/>
    <row r="30686" s="31" customFormat="1" x14ac:dyDescent="0.2"/>
    <row r="30687" s="31" customFormat="1" x14ac:dyDescent="0.2"/>
    <row r="30688" s="31" customFormat="1" x14ac:dyDescent="0.2"/>
    <row r="30689" s="31" customFormat="1" x14ac:dyDescent="0.2"/>
    <row r="30690" s="31" customFormat="1" x14ac:dyDescent="0.2"/>
    <row r="30691" s="31" customFormat="1" x14ac:dyDescent="0.2"/>
    <row r="30692" s="31" customFormat="1" x14ac:dyDescent="0.2"/>
    <row r="30693" s="31" customFormat="1" x14ac:dyDescent="0.2"/>
    <row r="30694" s="31" customFormat="1" x14ac:dyDescent="0.2"/>
    <row r="30695" s="31" customFormat="1" x14ac:dyDescent="0.2"/>
    <row r="30696" s="31" customFormat="1" x14ac:dyDescent="0.2"/>
    <row r="30697" s="31" customFormat="1" x14ac:dyDescent="0.2"/>
    <row r="30698" s="31" customFormat="1" x14ac:dyDescent="0.2"/>
    <row r="30699" s="31" customFormat="1" x14ac:dyDescent="0.2"/>
    <row r="30700" s="31" customFormat="1" x14ac:dyDescent="0.2"/>
    <row r="30701" s="31" customFormat="1" x14ac:dyDescent="0.2"/>
    <row r="30702" s="31" customFormat="1" x14ac:dyDescent="0.2"/>
    <row r="30703" s="31" customFormat="1" x14ac:dyDescent="0.2"/>
    <row r="30704" s="31" customFormat="1" x14ac:dyDescent="0.2"/>
    <row r="30705" s="31" customFormat="1" x14ac:dyDescent="0.2"/>
    <row r="30706" s="31" customFormat="1" x14ac:dyDescent="0.2"/>
    <row r="30707" s="31" customFormat="1" x14ac:dyDescent="0.2"/>
    <row r="30708" s="31" customFormat="1" x14ac:dyDescent="0.2"/>
    <row r="30709" s="31" customFormat="1" x14ac:dyDescent="0.2"/>
    <row r="30710" s="31" customFormat="1" x14ac:dyDescent="0.2"/>
    <row r="30711" s="31" customFormat="1" x14ac:dyDescent="0.2"/>
    <row r="30712" s="31" customFormat="1" x14ac:dyDescent="0.2"/>
    <row r="30713" s="31" customFormat="1" x14ac:dyDescent="0.2"/>
    <row r="30714" s="31" customFormat="1" x14ac:dyDescent="0.2"/>
    <row r="30715" s="31" customFormat="1" x14ac:dyDescent="0.2"/>
    <row r="30716" s="31" customFormat="1" x14ac:dyDescent="0.2"/>
    <row r="30717" s="31" customFormat="1" x14ac:dyDescent="0.2"/>
    <row r="30718" s="31" customFormat="1" x14ac:dyDescent="0.2"/>
    <row r="30719" s="31" customFormat="1" x14ac:dyDescent="0.2"/>
    <row r="30720" s="31" customFormat="1" x14ac:dyDescent="0.2"/>
    <row r="30721" s="31" customFormat="1" x14ac:dyDescent="0.2"/>
    <row r="30722" s="31" customFormat="1" x14ac:dyDescent="0.2"/>
    <row r="30723" s="31" customFormat="1" x14ac:dyDescent="0.2"/>
    <row r="30724" s="31" customFormat="1" x14ac:dyDescent="0.2"/>
    <row r="30725" s="31" customFormat="1" x14ac:dyDescent="0.2"/>
    <row r="30726" s="31" customFormat="1" x14ac:dyDescent="0.2"/>
    <row r="30727" s="31" customFormat="1" x14ac:dyDescent="0.2"/>
    <row r="30728" s="31" customFormat="1" x14ac:dyDescent="0.2"/>
    <row r="30729" s="31" customFormat="1" x14ac:dyDescent="0.2"/>
    <row r="30730" s="31" customFormat="1" x14ac:dyDescent="0.2"/>
    <row r="30731" s="31" customFormat="1" x14ac:dyDescent="0.2"/>
    <row r="30732" s="31" customFormat="1" x14ac:dyDescent="0.2"/>
    <row r="30733" s="31" customFormat="1" x14ac:dyDescent="0.2"/>
    <row r="30734" s="31" customFormat="1" x14ac:dyDescent="0.2"/>
    <row r="30735" s="31" customFormat="1" x14ac:dyDescent="0.2"/>
    <row r="30736" s="31" customFormat="1" x14ac:dyDescent="0.2"/>
    <row r="30737" s="31" customFormat="1" x14ac:dyDescent="0.2"/>
    <row r="30738" s="31" customFormat="1" x14ac:dyDescent="0.2"/>
    <row r="30739" s="31" customFormat="1" x14ac:dyDescent="0.2"/>
    <row r="30740" s="31" customFormat="1" x14ac:dyDescent="0.2"/>
    <row r="30741" s="31" customFormat="1" x14ac:dyDescent="0.2"/>
    <row r="30742" s="31" customFormat="1" x14ac:dyDescent="0.2"/>
    <row r="30743" s="31" customFormat="1" x14ac:dyDescent="0.2"/>
    <row r="30744" s="31" customFormat="1" x14ac:dyDescent="0.2"/>
    <row r="30745" s="31" customFormat="1" x14ac:dyDescent="0.2"/>
    <row r="30746" s="31" customFormat="1" x14ac:dyDescent="0.2"/>
    <row r="30747" s="31" customFormat="1" x14ac:dyDescent="0.2"/>
    <row r="30748" s="31" customFormat="1" x14ac:dyDescent="0.2"/>
    <row r="30749" s="31" customFormat="1" x14ac:dyDescent="0.2"/>
    <row r="30750" s="31" customFormat="1" x14ac:dyDescent="0.2"/>
    <row r="30751" s="31" customFormat="1" x14ac:dyDescent="0.2"/>
    <row r="30752" s="31" customFormat="1" x14ac:dyDescent="0.2"/>
    <row r="30753" s="31" customFormat="1" x14ac:dyDescent="0.2"/>
    <row r="30754" s="31" customFormat="1" x14ac:dyDescent="0.2"/>
    <row r="30755" s="31" customFormat="1" x14ac:dyDescent="0.2"/>
    <row r="30756" s="31" customFormat="1" x14ac:dyDescent="0.2"/>
    <row r="30757" s="31" customFormat="1" x14ac:dyDescent="0.2"/>
    <row r="30758" s="31" customFormat="1" x14ac:dyDescent="0.2"/>
    <row r="30759" s="31" customFormat="1" x14ac:dyDescent="0.2"/>
    <row r="30760" s="31" customFormat="1" x14ac:dyDescent="0.2"/>
    <row r="30761" s="31" customFormat="1" x14ac:dyDescent="0.2"/>
    <row r="30762" s="31" customFormat="1" x14ac:dyDescent="0.2"/>
    <row r="30763" s="31" customFormat="1" x14ac:dyDescent="0.2"/>
    <row r="30764" s="31" customFormat="1" x14ac:dyDescent="0.2"/>
    <row r="30765" s="31" customFormat="1" x14ac:dyDescent="0.2"/>
    <row r="30766" s="31" customFormat="1" x14ac:dyDescent="0.2"/>
    <row r="30767" s="31" customFormat="1" x14ac:dyDescent="0.2"/>
    <row r="30768" s="31" customFormat="1" x14ac:dyDescent="0.2"/>
    <row r="30769" s="31" customFormat="1" x14ac:dyDescent="0.2"/>
    <row r="30770" s="31" customFormat="1" x14ac:dyDescent="0.2"/>
    <row r="30771" s="31" customFormat="1" x14ac:dyDescent="0.2"/>
    <row r="30772" s="31" customFormat="1" x14ac:dyDescent="0.2"/>
    <row r="30773" s="31" customFormat="1" x14ac:dyDescent="0.2"/>
    <row r="30774" s="31" customFormat="1" x14ac:dyDescent="0.2"/>
    <row r="30775" s="31" customFormat="1" x14ac:dyDescent="0.2"/>
    <row r="30776" s="31" customFormat="1" x14ac:dyDescent="0.2"/>
    <row r="30777" s="31" customFormat="1" x14ac:dyDescent="0.2"/>
    <row r="30778" s="31" customFormat="1" x14ac:dyDescent="0.2"/>
    <row r="30779" s="31" customFormat="1" x14ac:dyDescent="0.2"/>
    <row r="30780" s="31" customFormat="1" x14ac:dyDescent="0.2"/>
    <row r="30781" s="31" customFormat="1" x14ac:dyDescent="0.2"/>
    <row r="30782" s="31" customFormat="1" x14ac:dyDescent="0.2"/>
    <row r="30783" s="31" customFormat="1" x14ac:dyDescent="0.2"/>
    <row r="30784" s="31" customFormat="1" x14ac:dyDescent="0.2"/>
    <row r="30785" s="31" customFormat="1" x14ac:dyDescent="0.2"/>
    <row r="30786" s="31" customFormat="1" x14ac:dyDescent="0.2"/>
    <row r="30787" s="31" customFormat="1" x14ac:dyDescent="0.2"/>
    <row r="30788" s="31" customFormat="1" x14ac:dyDescent="0.2"/>
    <row r="30789" s="31" customFormat="1" x14ac:dyDescent="0.2"/>
    <row r="30790" s="31" customFormat="1" x14ac:dyDescent="0.2"/>
    <row r="30791" s="31" customFormat="1" x14ac:dyDescent="0.2"/>
    <row r="30792" s="31" customFormat="1" x14ac:dyDescent="0.2"/>
    <row r="30793" s="31" customFormat="1" x14ac:dyDescent="0.2"/>
    <row r="30794" s="31" customFormat="1" x14ac:dyDescent="0.2"/>
    <row r="30795" s="31" customFormat="1" x14ac:dyDescent="0.2"/>
    <row r="30796" s="31" customFormat="1" x14ac:dyDescent="0.2"/>
    <row r="30797" s="31" customFormat="1" x14ac:dyDescent="0.2"/>
    <row r="30798" s="31" customFormat="1" x14ac:dyDescent="0.2"/>
    <row r="30799" s="31" customFormat="1" x14ac:dyDescent="0.2"/>
    <row r="30800" s="31" customFormat="1" x14ac:dyDescent="0.2"/>
    <row r="30801" s="31" customFormat="1" x14ac:dyDescent="0.2"/>
    <row r="30802" s="31" customFormat="1" x14ac:dyDescent="0.2"/>
    <row r="30803" s="31" customFormat="1" x14ac:dyDescent="0.2"/>
    <row r="30804" s="31" customFormat="1" x14ac:dyDescent="0.2"/>
    <row r="30805" s="31" customFormat="1" x14ac:dyDescent="0.2"/>
    <row r="30806" s="31" customFormat="1" x14ac:dyDescent="0.2"/>
    <row r="30807" s="31" customFormat="1" x14ac:dyDescent="0.2"/>
    <row r="30808" s="31" customFormat="1" x14ac:dyDescent="0.2"/>
    <row r="30809" s="31" customFormat="1" x14ac:dyDescent="0.2"/>
    <row r="30810" s="31" customFormat="1" x14ac:dyDescent="0.2"/>
    <row r="30811" s="31" customFormat="1" x14ac:dyDescent="0.2"/>
    <row r="30812" s="31" customFormat="1" x14ac:dyDescent="0.2"/>
    <row r="30813" s="31" customFormat="1" x14ac:dyDescent="0.2"/>
    <row r="30814" s="31" customFormat="1" x14ac:dyDescent="0.2"/>
    <row r="30815" s="31" customFormat="1" x14ac:dyDescent="0.2"/>
    <row r="30816" s="31" customFormat="1" x14ac:dyDescent="0.2"/>
    <row r="30817" s="31" customFormat="1" x14ac:dyDescent="0.2"/>
    <row r="30818" s="31" customFormat="1" x14ac:dyDescent="0.2"/>
    <row r="30819" s="31" customFormat="1" x14ac:dyDescent="0.2"/>
    <row r="30820" s="31" customFormat="1" x14ac:dyDescent="0.2"/>
    <row r="30821" s="31" customFormat="1" x14ac:dyDescent="0.2"/>
    <row r="30822" s="31" customFormat="1" x14ac:dyDescent="0.2"/>
    <row r="30823" s="31" customFormat="1" x14ac:dyDescent="0.2"/>
    <row r="30824" s="31" customFormat="1" x14ac:dyDescent="0.2"/>
    <row r="30825" s="31" customFormat="1" x14ac:dyDescent="0.2"/>
    <row r="30826" s="31" customFormat="1" x14ac:dyDescent="0.2"/>
    <row r="30827" s="31" customFormat="1" x14ac:dyDescent="0.2"/>
    <row r="30828" s="31" customFormat="1" x14ac:dyDescent="0.2"/>
    <row r="30829" s="31" customFormat="1" x14ac:dyDescent="0.2"/>
    <row r="30830" s="31" customFormat="1" x14ac:dyDescent="0.2"/>
    <row r="30831" s="31" customFormat="1" x14ac:dyDescent="0.2"/>
    <row r="30832" s="31" customFormat="1" x14ac:dyDescent="0.2"/>
    <row r="30833" s="31" customFormat="1" x14ac:dyDescent="0.2"/>
    <row r="30834" s="31" customFormat="1" x14ac:dyDescent="0.2"/>
    <row r="30835" s="31" customFormat="1" x14ac:dyDescent="0.2"/>
    <row r="30836" s="31" customFormat="1" x14ac:dyDescent="0.2"/>
    <row r="30837" s="31" customFormat="1" x14ac:dyDescent="0.2"/>
    <row r="30838" s="31" customFormat="1" x14ac:dyDescent="0.2"/>
    <row r="30839" s="31" customFormat="1" x14ac:dyDescent="0.2"/>
    <row r="30840" s="31" customFormat="1" x14ac:dyDescent="0.2"/>
    <row r="30841" s="31" customFormat="1" x14ac:dyDescent="0.2"/>
    <row r="30842" s="31" customFormat="1" x14ac:dyDescent="0.2"/>
    <row r="30843" s="31" customFormat="1" x14ac:dyDescent="0.2"/>
    <row r="30844" s="31" customFormat="1" x14ac:dyDescent="0.2"/>
    <row r="30845" s="31" customFormat="1" x14ac:dyDescent="0.2"/>
    <row r="30846" s="31" customFormat="1" x14ac:dyDescent="0.2"/>
    <row r="30847" s="31" customFormat="1" x14ac:dyDescent="0.2"/>
    <row r="30848" s="31" customFormat="1" x14ac:dyDescent="0.2"/>
    <row r="30849" s="31" customFormat="1" x14ac:dyDescent="0.2"/>
    <row r="30850" s="31" customFormat="1" x14ac:dyDescent="0.2"/>
    <row r="30851" s="31" customFormat="1" x14ac:dyDescent="0.2"/>
    <row r="30852" s="31" customFormat="1" x14ac:dyDescent="0.2"/>
    <row r="30853" s="31" customFormat="1" x14ac:dyDescent="0.2"/>
    <row r="30854" s="31" customFormat="1" x14ac:dyDescent="0.2"/>
    <row r="30855" s="31" customFormat="1" x14ac:dyDescent="0.2"/>
    <row r="30856" s="31" customFormat="1" x14ac:dyDescent="0.2"/>
    <row r="30857" s="31" customFormat="1" x14ac:dyDescent="0.2"/>
    <row r="30858" s="31" customFormat="1" x14ac:dyDescent="0.2"/>
    <row r="30859" s="31" customFormat="1" x14ac:dyDescent="0.2"/>
    <row r="30860" s="31" customFormat="1" x14ac:dyDescent="0.2"/>
    <row r="30861" s="31" customFormat="1" x14ac:dyDescent="0.2"/>
    <row r="30862" s="31" customFormat="1" x14ac:dyDescent="0.2"/>
    <row r="30863" s="31" customFormat="1" x14ac:dyDescent="0.2"/>
    <row r="30864" s="31" customFormat="1" x14ac:dyDescent="0.2"/>
    <row r="30865" s="31" customFormat="1" x14ac:dyDescent="0.2"/>
    <row r="30866" s="31" customFormat="1" x14ac:dyDescent="0.2"/>
    <row r="30867" s="31" customFormat="1" x14ac:dyDescent="0.2"/>
    <row r="30868" s="31" customFormat="1" x14ac:dyDescent="0.2"/>
    <row r="30869" s="31" customFormat="1" x14ac:dyDescent="0.2"/>
    <row r="30870" s="31" customFormat="1" x14ac:dyDescent="0.2"/>
    <row r="30871" s="31" customFormat="1" x14ac:dyDescent="0.2"/>
    <row r="30872" s="31" customFormat="1" x14ac:dyDescent="0.2"/>
    <row r="30873" s="31" customFormat="1" x14ac:dyDescent="0.2"/>
    <row r="30874" s="31" customFormat="1" x14ac:dyDescent="0.2"/>
    <row r="30875" s="31" customFormat="1" x14ac:dyDescent="0.2"/>
    <row r="30876" s="31" customFormat="1" x14ac:dyDescent="0.2"/>
    <row r="30877" s="31" customFormat="1" x14ac:dyDescent="0.2"/>
    <row r="30878" s="31" customFormat="1" x14ac:dyDescent="0.2"/>
    <row r="30879" s="31" customFormat="1" x14ac:dyDescent="0.2"/>
    <row r="30880" s="31" customFormat="1" x14ac:dyDescent="0.2"/>
    <row r="30881" s="31" customFormat="1" x14ac:dyDescent="0.2"/>
    <row r="30882" s="31" customFormat="1" x14ac:dyDescent="0.2"/>
    <row r="30883" s="31" customFormat="1" x14ac:dyDescent="0.2"/>
    <row r="30884" s="31" customFormat="1" x14ac:dyDescent="0.2"/>
    <row r="30885" s="31" customFormat="1" x14ac:dyDescent="0.2"/>
    <row r="30886" s="31" customFormat="1" x14ac:dyDescent="0.2"/>
    <row r="30887" s="31" customFormat="1" x14ac:dyDescent="0.2"/>
    <row r="30888" s="31" customFormat="1" x14ac:dyDescent="0.2"/>
    <row r="30889" s="31" customFormat="1" x14ac:dyDescent="0.2"/>
    <row r="30890" s="31" customFormat="1" x14ac:dyDescent="0.2"/>
    <row r="30891" s="31" customFormat="1" x14ac:dyDescent="0.2"/>
    <row r="30892" s="31" customFormat="1" x14ac:dyDescent="0.2"/>
    <row r="30893" s="31" customFormat="1" x14ac:dyDescent="0.2"/>
    <row r="30894" s="31" customFormat="1" x14ac:dyDescent="0.2"/>
    <row r="30895" s="31" customFormat="1" x14ac:dyDescent="0.2"/>
    <row r="30896" s="31" customFormat="1" x14ac:dyDescent="0.2"/>
    <row r="30897" s="31" customFormat="1" x14ac:dyDescent="0.2"/>
    <row r="30898" s="31" customFormat="1" x14ac:dyDescent="0.2"/>
    <row r="30899" s="31" customFormat="1" x14ac:dyDescent="0.2"/>
    <row r="30900" s="31" customFormat="1" x14ac:dyDescent="0.2"/>
    <row r="30901" s="31" customFormat="1" x14ac:dyDescent="0.2"/>
    <row r="30902" s="31" customFormat="1" x14ac:dyDescent="0.2"/>
    <row r="30903" s="31" customFormat="1" x14ac:dyDescent="0.2"/>
    <row r="30904" s="31" customFormat="1" x14ac:dyDescent="0.2"/>
    <row r="30905" s="31" customFormat="1" x14ac:dyDescent="0.2"/>
    <row r="30906" s="31" customFormat="1" x14ac:dyDescent="0.2"/>
    <row r="30907" s="31" customFormat="1" x14ac:dyDescent="0.2"/>
    <row r="30908" s="31" customFormat="1" x14ac:dyDescent="0.2"/>
    <row r="30909" s="31" customFormat="1" x14ac:dyDescent="0.2"/>
    <row r="30910" s="31" customFormat="1" x14ac:dyDescent="0.2"/>
    <row r="30911" s="31" customFormat="1" x14ac:dyDescent="0.2"/>
    <row r="30912" s="31" customFormat="1" x14ac:dyDescent="0.2"/>
    <row r="30913" s="31" customFormat="1" x14ac:dyDescent="0.2"/>
    <row r="30914" s="31" customFormat="1" x14ac:dyDescent="0.2"/>
    <row r="30915" s="31" customFormat="1" x14ac:dyDescent="0.2"/>
    <row r="30916" s="31" customFormat="1" x14ac:dyDescent="0.2"/>
    <row r="30917" s="31" customFormat="1" x14ac:dyDescent="0.2"/>
    <row r="30918" s="31" customFormat="1" x14ac:dyDescent="0.2"/>
    <row r="30919" s="31" customFormat="1" x14ac:dyDescent="0.2"/>
    <row r="30920" s="31" customFormat="1" x14ac:dyDescent="0.2"/>
    <row r="30921" s="31" customFormat="1" x14ac:dyDescent="0.2"/>
    <row r="30922" s="31" customFormat="1" x14ac:dyDescent="0.2"/>
    <row r="30923" s="31" customFormat="1" x14ac:dyDescent="0.2"/>
    <row r="30924" s="31" customFormat="1" x14ac:dyDescent="0.2"/>
    <row r="30925" s="31" customFormat="1" x14ac:dyDescent="0.2"/>
    <row r="30926" s="31" customFormat="1" x14ac:dyDescent="0.2"/>
    <row r="30927" s="31" customFormat="1" x14ac:dyDescent="0.2"/>
    <row r="30928" s="31" customFormat="1" x14ac:dyDescent="0.2"/>
    <row r="30929" s="31" customFormat="1" x14ac:dyDescent="0.2"/>
    <row r="30930" s="31" customFormat="1" x14ac:dyDescent="0.2"/>
    <row r="30931" s="31" customFormat="1" x14ac:dyDescent="0.2"/>
    <row r="30932" s="31" customFormat="1" x14ac:dyDescent="0.2"/>
    <row r="30933" s="31" customFormat="1" x14ac:dyDescent="0.2"/>
    <row r="30934" s="31" customFormat="1" x14ac:dyDescent="0.2"/>
    <row r="30935" s="31" customFormat="1" x14ac:dyDescent="0.2"/>
    <row r="30936" s="31" customFormat="1" x14ac:dyDescent="0.2"/>
    <row r="30937" s="31" customFormat="1" x14ac:dyDescent="0.2"/>
    <row r="30938" s="31" customFormat="1" x14ac:dyDescent="0.2"/>
    <row r="30939" s="31" customFormat="1" x14ac:dyDescent="0.2"/>
    <row r="30940" s="31" customFormat="1" x14ac:dyDescent="0.2"/>
    <row r="30941" s="31" customFormat="1" x14ac:dyDescent="0.2"/>
    <row r="30942" s="31" customFormat="1" x14ac:dyDescent="0.2"/>
    <row r="30943" s="31" customFormat="1" x14ac:dyDescent="0.2"/>
    <row r="30944" s="31" customFormat="1" x14ac:dyDescent="0.2"/>
    <row r="30945" s="31" customFormat="1" x14ac:dyDescent="0.2"/>
    <row r="30946" s="31" customFormat="1" x14ac:dyDescent="0.2"/>
    <row r="30947" s="31" customFormat="1" x14ac:dyDescent="0.2"/>
    <row r="30948" s="31" customFormat="1" x14ac:dyDescent="0.2"/>
    <row r="30949" s="31" customFormat="1" x14ac:dyDescent="0.2"/>
    <row r="30950" s="31" customFormat="1" x14ac:dyDescent="0.2"/>
    <row r="30951" s="31" customFormat="1" x14ac:dyDescent="0.2"/>
    <row r="30952" s="31" customFormat="1" x14ac:dyDescent="0.2"/>
    <row r="30953" s="31" customFormat="1" x14ac:dyDescent="0.2"/>
    <row r="30954" s="31" customFormat="1" x14ac:dyDescent="0.2"/>
    <row r="30955" s="31" customFormat="1" x14ac:dyDescent="0.2"/>
    <row r="30956" s="31" customFormat="1" x14ac:dyDescent="0.2"/>
    <row r="30957" s="31" customFormat="1" x14ac:dyDescent="0.2"/>
    <row r="30958" s="31" customFormat="1" x14ac:dyDescent="0.2"/>
    <row r="30959" s="31" customFormat="1" x14ac:dyDescent="0.2"/>
    <row r="30960" s="31" customFormat="1" x14ac:dyDescent="0.2"/>
    <row r="30961" s="31" customFormat="1" x14ac:dyDescent="0.2"/>
    <row r="30962" s="31" customFormat="1" x14ac:dyDescent="0.2"/>
    <row r="30963" s="31" customFormat="1" x14ac:dyDescent="0.2"/>
    <row r="30964" s="31" customFormat="1" x14ac:dyDescent="0.2"/>
    <row r="30965" s="31" customFormat="1" x14ac:dyDescent="0.2"/>
    <row r="30966" s="31" customFormat="1" x14ac:dyDescent="0.2"/>
    <row r="30967" s="31" customFormat="1" x14ac:dyDescent="0.2"/>
    <row r="30968" s="31" customFormat="1" x14ac:dyDescent="0.2"/>
    <row r="30969" s="31" customFormat="1" x14ac:dyDescent="0.2"/>
    <row r="30970" s="31" customFormat="1" x14ac:dyDescent="0.2"/>
    <row r="30971" s="31" customFormat="1" x14ac:dyDescent="0.2"/>
    <row r="30972" s="31" customFormat="1" x14ac:dyDescent="0.2"/>
    <row r="30973" s="31" customFormat="1" x14ac:dyDescent="0.2"/>
    <row r="30974" s="31" customFormat="1" x14ac:dyDescent="0.2"/>
    <row r="30975" s="31" customFormat="1" x14ac:dyDescent="0.2"/>
    <row r="30976" s="31" customFormat="1" x14ac:dyDescent="0.2"/>
    <row r="30977" s="31" customFormat="1" x14ac:dyDescent="0.2"/>
    <row r="30978" s="31" customFormat="1" x14ac:dyDescent="0.2"/>
    <row r="30979" s="31" customFormat="1" x14ac:dyDescent="0.2"/>
    <row r="30980" s="31" customFormat="1" x14ac:dyDescent="0.2"/>
    <row r="30981" s="31" customFormat="1" x14ac:dyDescent="0.2"/>
    <row r="30982" s="31" customFormat="1" x14ac:dyDescent="0.2"/>
    <row r="30983" s="31" customFormat="1" x14ac:dyDescent="0.2"/>
    <row r="30984" s="31" customFormat="1" x14ac:dyDescent="0.2"/>
    <row r="30985" s="31" customFormat="1" x14ac:dyDescent="0.2"/>
    <row r="30986" s="31" customFormat="1" x14ac:dyDescent="0.2"/>
    <row r="30987" s="31" customFormat="1" x14ac:dyDescent="0.2"/>
    <row r="30988" s="31" customFormat="1" x14ac:dyDescent="0.2"/>
    <row r="30989" s="31" customFormat="1" x14ac:dyDescent="0.2"/>
    <row r="30990" s="31" customFormat="1" x14ac:dyDescent="0.2"/>
    <row r="30991" s="31" customFormat="1" x14ac:dyDescent="0.2"/>
    <row r="30992" s="31" customFormat="1" x14ac:dyDescent="0.2"/>
    <row r="30993" s="31" customFormat="1" x14ac:dyDescent="0.2"/>
    <row r="30994" s="31" customFormat="1" x14ac:dyDescent="0.2"/>
    <row r="30995" s="31" customFormat="1" x14ac:dyDescent="0.2"/>
    <row r="30996" s="31" customFormat="1" x14ac:dyDescent="0.2"/>
    <row r="30997" s="31" customFormat="1" x14ac:dyDescent="0.2"/>
    <row r="30998" s="31" customFormat="1" x14ac:dyDescent="0.2"/>
    <row r="30999" s="31" customFormat="1" x14ac:dyDescent="0.2"/>
    <row r="31000" s="31" customFormat="1" x14ac:dyDescent="0.2"/>
    <row r="31001" s="31" customFormat="1" x14ac:dyDescent="0.2"/>
    <row r="31002" s="31" customFormat="1" x14ac:dyDescent="0.2"/>
    <row r="31003" s="31" customFormat="1" x14ac:dyDescent="0.2"/>
    <row r="31004" s="31" customFormat="1" x14ac:dyDescent="0.2"/>
    <row r="31005" s="31" customFormat="1" x14ac:dyDescent="0.2"/>
    <row r="31006" s="31" customFormat="1" x14ac:dyDescent="0.2"/>
    <row r="31007" s="31" customFormat="1" x14ac:dyDescent="0.2"/>
    <row r="31008" s="31" customFormat="1" x14ac:dyDescent="0.2"/>
    <row r="31009" s="31" customFormat="1" x14ac:dyDescent="0.2"/>
    <row r="31010" s="31" customFormat="1" x14ac:dyDescent="0.2"/>
    <row r="31011" s="31" customFormat="1" x14ac:dyDescent="0.2"/>
    <row r="31012" s="31" customFormat="1" x14ac:dyDescent="0.2"/>
    <row r="31013" s="31" customFormat="1" x14ac:dyDescent="0.2"/>
    <row r="31014" s="31" customFormat="1" x14ac:dyDescent="0.2"/>
    <row r="31015" s="31" customFormat="1" x14ac:dyDescent="0.2"/>
    <row r="31016" s="31" customFormat="1" x14ac:dyDescent="0.2"/>
    <row r="31017" s="31" customFormat="1" x14ac:dyDescent="0.2"/>
    <row r="31018" s="31" customFormat="1" x14ac:dyDescent="0.2"/>
    <row r="31019" s="31" customFormat="1" x14ac:dyDescent="0.2"/>
    <row r="31020" s="31" customFormat="1" x14ac:dyDescent="0.2"/>
    <row r="31021" s="31" customFormat="1" x14ac:dyDescent="0.2"/>
    <row r="31022" s="31" customFormat="1" x14ac:dyDescent="0.2"/>
    <row r="31023" s="31" customFormat="1" x14ac:dyDescent="0.2"/>
    <row r="31024" s="31" customFormat="1" x14ac:dyDescent="0.2"/>
    <row r="31025" s="31" customFormat="1" x14ac:dyDescent="0.2"/>
    <row r="31026" s="31" customFormat="1" x14ac:dyDescent="0.2"/>
    <row r="31027" s="31" customFormat="1" x14ac:dyDescent="0.2"/>
    <row r="31028" s="31" customFormat="1" x14ac:dyDescent="0.2"/>
    <row r="31029" s="31" customFormat="1" x14ac:dyDescent="0.2"/>
    <row r="31030" s="31" customFormat="1" x14ac:dyDescent="0.2"/>
    <row r="31031" s="31" customFormat="1" x14ac:dyDescent="0.2"/>
    <row r="31032" s="31" customFormat="1" x14ac:dyDescent="0.2"/>
    <row r="31033" s="31" customFormat="1" x14ac:dyDescent="0.2"/>
    <row r="31034" s="31" customFormat="1" x14ac:dyDescent="0.2"/>
    <row r="31035" s="31" customFormat="1" x14ac:dyDescent="0.2"/>
    <row r="31036" s="31" customFormat="1" x14ac:dyDescent="0.2"/>
    <row r="31037" s="31" customFormat="1" x14ac:dyDescent="0.2"/>
    <row r="31038" s="31" customFormat="1" x14ac:dyDescent="0.2"/>
    <row r="31039" s="31" customFormat="1" x14ac:dyDescent="0.2"/>
    <row r="31040" s="31" customFormat="1" x14ac:dyDescent="0.2"/>
    <row r="31041" s="31" customFormat="1" x14ac:dyDescent="0.2"/>
    <row r="31042" s="31" customFormat="1" x14ac:dyDescent="0.2"/>
    <row r="31043" s="31" customFormat="1" x14ac:dyDescent="0.2"/>
    <row r="31044" s="31" customFormat="1" x14ac:dyDescent="0.2"/>
    <row r="31045" s="31" customFormat="1" x14ac:dyDescent="0.2"/>
    <row r="31046" s="31" customFormat="1" x14ac:dyDescent="0.2"/>
    <row r="31047" s="31" customFormat="1" x14ac:dyDescent="0.2"/>
    <row r="31048" s="31" customFormat="1" x14ac:dyDescent="0.2"/>
    <row r="31049" s="31" customFormat="1" x14ac:dyDescent="0.2"/>
    <row r="31050" s="31" customFormat="1" x14ac:dyDescent="0.2"/>
    <row r="31051" s="31" customFormat="1" x14ac:dyDescent="0.2"/>
    <row r="31052" s="31" customFormat="1" x14ac:dyDescent="0.2"/>
    <row r="31053" s="31" customFormat="1" x14ac:dyDescent="0.2"/>
    <row r="31054" s="31" customFormat="1" x14ac:dyDescent="0.2"/>
    <row r="31055" s="31" customFormat="1" x14ac:dyDescent="0.2"/>
    <row r="31056" s="31" customFormat="1" x14ac:dyDescent="0.2"/>
    <row r="31057" s="31" customFormat="1" x14ac:dyDescent="0.2"/>
    <row r="31058" s="31" customFormat="1" x14ac:dyDescent="0.2"/>
    <row r="31059" s="31" customFormat="1" x14ac:dyDescent="0.2"/>
    <row r="31060" s="31" customFormat="1" x14ac:dyDescent="0.2"/>
    <row r="31061" s="31" customFormat="1" x14ac:dyDescent="0.2"/>
    <row r="31062" s="31" customFormat="1" x14ac:dyDescent="0.2"/>
    <row r="31063" s="31" customFormat="1" x14ac:dyDescent="0.2"/>
    <row r="31064" s="31" customFormat="1" x14ac:dyDescent="0.2"/>
    <row r="31065" s="31" customFormat="1" x14ac:dyDescent="0.2"/>
    <row r="31066" s="31" customFormat="1" x14ac:dyDescent="0.2"/>
    <row r="31067" s="31" customFormat="1" x14ac:dyDescent="0.2"/>
    <row r="31068" s="31" customFormat="1" x14ac:dyDescent="0.2"/>
    <row r="31069" s="31" customFormat="1" x14ac:dyDescent="0.2"/>
    <row r="31070" s="31" customFormat="1" x14ac:dyDescent="0.2"/>
    <row r="31071" s="31" customFormat="1" x14ac:dyDescent="0.2"/>
    <row r="31072" s="31" customFormat="1" x14ac:dyDescent="0.2"/>
    <row r="31073" s="31" customFormat="1" x14ac:dyDescent="0.2"/>
    <row r="31074" s="31" customFormat="1" x14ac:dyDescent="0.2"/>
    <row r="31075" s="31" customFormat="1" x14ac:dyDescent="0.2"/>
    <row r="31076" s="31" customFormat="1" x14ac:dyDescent="0.2"/>
    <row r="31077" s="31" customFormat="1" x14ac:dyDescent="0.2"/>
    <row r="31078" s="31" customFormat="1" x14ac:dyDescent="0.2"/>
    <row r="31079" s="31" customFormat="1" x14ac:dyDescent="0.2"/>
    <row r="31080" s="31" customFormat="1" x14ac:dyDescent="0.2"/>
    <row r="31081" s="31" customFormat="1" x14ac:dyDescent="0.2"/>
    <row r="31082" s="31" customFormat="1" x14ac:dyDescent="0.2"/>
    <row r="31083" s="31" customFormat="1" x14ac:dyDescent="0.2"/>
    <row r="31084" s="31" customFormat="1" x14ac:dyDescent="0.2"/>
    <row r="31085" s="31" customFormat="1" x14ac:dyDescent="0.2"/>
    <row r="31086" s="31" customFormat="1" x14ac:dyDescent="0.2"/>
    <row r="31087" s="31" customFormat="1" x14ac:dyDescent="0.2"/>
    <row r="31088" s="31" customFormat="1" x14ac:dyDescent="0.2"/>
    <row r="31089" s="31" customFormat="1" x14ac:dyDescent="0.2"/>
    <row r="31090" s="31" customFormat="1" x14ac:dyDescent="0.2"/>
    <row r="31091" s="31" customFormat="1" x14ac:dyDescent="0.2"/>
    <row r="31092" s="31" customFormat="1" x14ac:dyDescent="0.2"/>
    <row r="31093" s="31" customFormat="1" x14ac:dyDescent="0.2"/>
    <row r="31094" s="31" customFormat="1" x14ac:dyDescent="0.2"/>
    <row r="31095" s="31" customFormat="1" x14ac:dyDescent="0.2"/>
    <row r="31096" s="31" customFormat="1" x14ac:dyDescent="0.2"/>
    <row r="31097" s="31" customFormat="1" x14ac:dyDescent="0.2"/>
    <row r="31098" s="31" customFormat="1" x14ac:dyDescent="0.2"/>
    <row r="31099" s="31" customFormat="1" x14ac:dyDescent="0.2"/>
    <row r="31100" s="31" customFormat="1" x14ac:dyDescent="0.2"/>
    <row r="31101" s="31" customFormat="1" x14ac:dyDescent="0.2"/>
    <row r="31102" s="31" customFormat="1" x14ac:dyDescent="0.2"/>
    <row r="31103" s="31" customFormat="1" x14ac:dyDescent="0.2"/>
    <row r="31104" s="31" customFormat="1" x14ac:dyDescent="0.2"/>
    <row r="31105" s="31" customFormat="1" x14ac:dyDescent="0.2"/>
    <row r="31106" s="31" customFormat="1" x14ac:dyDescent="0.2"/>
    <row r="31107" s="31" customFormat="1" x14ac:dyDescent="0.2"/>
    <row r="31108" s="31" customFormat="1" x14ac:dyDescent="0.2"/>
    <row r="31109" s="31" customFormat="1" x14ac:dyDescent="0.2"/>
    <row r="31110" s="31" customFormat="1" x14ac:dyDescent="0.2"/>
    <row r="31111" s="31" customFormat="1" x14ac:dyDescent="0.2"/>
    <row r="31112" s="31" customFormat="1" x14ac:dyDescent="0.2"/>
    <row r="31113" s="31" customFormat="1" x14ac:dyDescent="0.2"/>
    <row r="31114" s="31" customFormat="1" x14ac:dyDescent="0.2"/>
    <row r="31115" s="31" customFormat="1" x14ac:dyDescent="0.2"/>
    <row r="31116" s="31" customFormat="1" x14ac:dyDescent="0.2"/>
    <row r="31117" s="31" customFormat="1" x14ac:dyDescent="0.2"/>
    <row r="31118" s="31" customFormat="1" x14ac:dyDescent="0.2"/>
    <row r="31119" s="31" customFormat="1" x14ac:dyDescent="0.2"/>
    <row r="31120" s="31" customFormat="1" x14ac:dyDescent="0.2"/>
    <row r="31121" s="31" customFormat="1" x14ac:dyDescent="0.2"/>
    <row r="31122" s="31" customFormat="1" x14ac:dyDescent="0.2"/>
    <row r="31123" s="31" customFormat="1" x14ac:dyDescent="0.2"/>
    <row r="31124" s="31" customFormat="1" x14ac:dyDescent="0.2"/>
    <row r="31125" s="31" customFormat="1" x14ac:dyDescent="0.2"/>
    <row r="31126" s="31" customFormat="1" x14ac:dyDescent="0.2"/>
    <row r="31127" s="31" customFormat="1" x14ac:dyDescent="0.2"/>
    <row r="31128" s="31" customFormat="1" x14ac:dyDescent="0.2"/>
    <row r="31129" s="31" customFormat="1" x14ac:dyDescent="0.2"/>
    <row r="31130" s="31" customFormat="1" x14ac:dyDescent="0.2"/>
    <row r="31131" s="31" customFormat="1" x14ac:dyDescent="0.2"/>
    <row r="31132" s="31" customFormat="1" x14ac:dyDescent="0.2"/>
    <row r="31133" s="31" customFormat="1" x14ac:dyDescent="0.2"/>
    <row r="31134" s="31" customFormat="1" x14ac:dyDescent="0.2"/>
    <row r="31135" s="31" customFormat="1" x14ac:dyDescent="0.2"/>
    <row r="31136" s="31" customFormat="1" x14ac:dyDescent="0.2"/>
    <row r="31137" s="31" customFormat="1" x14ac:dyDescent="0.2"/>
    <row r="31138" s="31" customFormat="1" x14ac:dyDescent="0.2"/>
    <row r="31139" s="31" customFormat="1" x14ac:dyDescent="0.2"/>
    <row r="31140" s="31" customFormat="1" x14ac:dyDescent="0.2"/>
    <row r="31141" s="31" customFormat="1" x14ac:dyDescent="0.2"/>
    <row r="31142" s="31" customFormat="1" x14ac:dyDescent="0.2"/>
    <row r="31143" s="31" customFormat="1" x14ac:dyDescent="0.2"/>
    <row r="31144" s="31" customFormat="1" x14ac:dyDescent="0.2"/>
    <row r="31145" s="31" customFormat="1" x14ac:dyDescent="0.2"/>
    <row r="31146" s="31" customFormat="1" x14ac:dyDescent="0.2"/>
    <row r="31147" s="31" customFormat="1" x14ac:dyDescent="0.2"/>
    <row r="31148" s="31" customFormat="1" x14ac:dyDescent="0.2"/>
    <row r="31149" s="31" customFormat="1" x14ac:dyDescent="0.2"/>
    <row r="31150" s="31" customFormat="1" x14ac:dyDescent="0.2"/>
    <row r="31151" s="31" customFormat="1" x14ac:dyDescent="0.2"/>
    <row r="31152" s="31" customFormat="1" x14ac:dyDescent="0.2"/>
    <row r="31153" s="31" customFormat="1" x14ac:dyDescent="0.2"/>
    <row r="31154" s="31" customFormat="1" x14ac:dyDescent="0.2"/>
    <row r="31155" s="31" customFormat="1" x14ac:dyDescent="0.2"/>
    <row r="31156" s="31" customFormat="1" x14ac:dyDescent="0.2"/>
    <row r="31157" s="31" customFormat="1" x14ac:dyDescent="0.2"/>
    <row r="31158" s="31" customFormat="1" x14ac:dyDescent="0.2"/>
    <row r="31159" s="31" customFormat="1" x14ac:dyDescent="0.2"/>
    <row r="31160" s="31" customFormat="1" x14ac:dyDescent="0.2"/>
    <row r="31161" s="31" customFormat="1" x14ac:dyDescent="0.2"/>
    <row r="31162" s="31" customFormat="1" x14ac:dyDescent="0.2"/>
    <row r="31163" s="31" customFormat="1" x14ac:dyDescent="0.2"/>
    <row r="31164" s="31" customFormat="1" x14ac:dyDescent="0.2"/>
    <row r="31165" s="31" customFormat="1" x14ac:dyDescent="0.2"/>
    <row r="31166" s="31" customFormat="1" x14ac:dyDescent="0.2"/>
    <row r="31167" s="31" customFormat="1" x14ac:dyDescent="0.2"/>
    <row r="31168" s="31" customFormat="1" x14ac:dyDescent="0.2"/>
    <row r="31169" s="31" customFormat="1" x14ac:dyDescent="0.2"/>
    <row r="31170" s="31" customFormat="1" x14ac:dyDescent="0.2"/>
    <row r="31171" s="31" customFormat="1" x14ac:dyDescent="0.2"/>
    <row r="31172" s="31" customFormat="1" x14ac:dyDescent="0.2"/>
    <row r="31173" s="31" customFormat="1" x14ac:dyDescent="0.2"/>
    <row r="31174" s="31" customFormat="1" x14ac:dyDescent="0.2"/>
    <row r="31175" s="31" customFormat="1" x14ac:dyDescent="0.2"/>
    <row r="31176" s="31" customFormat="1" x14ac:dyDescent="0.2"/>
    <row r="31177" s="31" customFormat="1" x14ac:dyDescent="0.2"/>
    <row r="31178" s="31" customFormat="1" x14ac:dyDescent="0.2"/>
    <row r="31179" s="31" customFormat="1" x14ac:dyDescent="0.2"/>
    <row r="31180" s="31" customFormat="1" x14ac:dyDescent="0.2"/>
    <row r="31181" s="31" customFormat="1" x14ac:dyDescent="0.2"/>
    <row r="31182" s="31" customFormat="1" x14ac:dyDescent="0.2"/>
    <row r="31183" s="31" customFormat="1" x14ac:dyDescent="0.2"/>
    <row r="31184" s="31" customFormat="1" x14ac:dyDescent="0.2"/>
    <row r="31185" s="31" customFormat="1" x14ac:dyDescent="0.2"/>
    <row r="31186" s="31" customFormat="1" x14ac:dyDescent="0.2"/>
    <row r="31187" s="31" customFormat="1" x14ac:dyDescent="0.2"/>
    <row r="31188" s="31" customFormat="1" x14ac:dyDescent="0.2"/>
    <row r="31189" s="31" customFormat="1" x14ac:dyDescent="0.2"/>
    <row r="31190" s="31" customFormat="1" x14ac:dyDescent="0.2"/>
    <row r="31191" s="31" customFormat="1" x14ac:dyDescent="0.2"/>
    <row r="31192" s="31" customFormat="1" x14ac:dyDescent="0.2"/>
    <row r="31193" s="31" customFormat="1" x14ac:dyDescent="0.2"/>
    <row r="31194" s="31" customFormat="1" x14ac:dyDescent="0.2"/>
    <row r="31195" s="31" customFormat="1" x14ac:dyDescent="0.2"/>
    <row r="31196" s="31" customFormat="1" x14ac:dyDescent="0.2"/>
    <row r="31197" s="31" customFormat="1" x14ac:dyDescent="0.2"/>
    <row r="31198" s="31" customFormat="1" x14ac:dyDescent="0.2"/>
    <row r="31199" s="31" customFormat="1" x14ac:dyDescent="0.2"/>
    <row r="31200" s="31" customFormat="1" x14ac:dyDescent="0.2"/>
    <row r="31201" s="31" customFormat="1" x14ac:dyDescent="0.2"/>
    <row r="31202" s="31" customFormat="1" x14ac:dyDescent="0.2"/>
    <row r="31203" s="31" customFormat="1" x14ac:dyDescent="0.2"/>
    <row r="31204" s="31" customFormat="1" x14ac:dyDescent="0.2"/>
    <row r="31205" s="31" customFormat="1" x14ac:dyDescent="0.2"/>
    <row r="31206" s="31" customFormat="1" x14ac:dyDescent="0.2"/>
    <row r="31207" s="31" customFormat="1" x14ac:dyDescent="0.2"/>
    <row r="31208" s="31" customFormat="1" x14ac:dyDescent="0.2"/>
    <row r="31209" s="31" customFormat="1" x14ac:dyDescent="0.2"/>
    <row r="31210" s="31" customFormat="1" x14ac:dyDescent="0.2"/>
    <row r="31211" s="31" customFormat="1" x14ac:dyDescent="0.2"/>
    <row r="31212" s="31" customFormat="1" x14ac:dyDescent="0.2"/>
    <row r="31213" s="31" customFormat="1" x14ac:dyDescent="0.2"/>
    <row r="31214" s="31" customFormat="1" x14ac:dyDescent="0.2"/>
    <row r="31215" s="31" customFormat="1" x14ac:dyDescent="0.2"/>
    <row r="31216" s="31" customFormat="1" x14ac:dyDescent="0.2"/>
    <row r="31217" s="31" customFormat="1" x14ac:dyDescent="0.2"/>
    <row r="31218" s="31" customFormat="1" x14ac:dyDescent="0.2"/>
    <row r="31219" s="31" customFormat="1" x14ac:dyDescent="0.2"/>
    <row r="31220" s="31" customFormat="1" x14ac:dyDescent="0.2"/>
    <row r="31221" s="31" customFormat="1" x14ac:dyDescent="0.2"/>
    <row r="31222" s="31" customFormat="1" x14ac:dyDescent="0.2"/>
    <row r="31223" s="31" customFormat="1" x14ac:dyDescent="0.2"/>
    <row r="31224" s="31" customFormat="1" x14ac:dyDescent="0.2"/>
    <row r="31225" s="31" customFormat="1" x14ac:dyDescent="0.2"/>
    <row r="31226" s="31" customFormat="1" x14ac:dyDescent="0.2"/>
    <row r="31227" s="31" customFormat="1" x14ac:dyDescent="0.2"/>
    <row r="31228" s="31" customFormat="1" x14ac:dyDescent="0.2"/>
    <row r="31229" s="31" customFormat="1" x14ac:dyDescent="0.2"/>
    <row r="31230" s="31" customFormat="1" x14ac:dyDescent="0.2"/>
    <row r="31231" s="31" customFormat="1" x14ac:dyDescent="0.2"/>
    <row r="31232" s="31" customFormat="1" x14ac:dyDescent="0.2"/>
    <row r="31233" s="31" customFormat="1" x14ac:dyDescent="0.2"/>
    <row r="31234" s="31" customFormat="1" x14ac:dyDescent="0.2"/>
    <row r="31235" s="31" customFormat="1" x14ac:dyDescent="0.2"/>
    <row r="31236" s="31" customFormat="1" x14ac:dyDescent="0.2"/>
    <row r="31237" s="31" customFormat="1" x14ac:dyDescent="0.2"/>
    <row r="31238" s="31" customFormat="1" x14ac:dyDescent="0.2"/>
    <row r="31239" s="31" customFormat="1" x14ac:dyDescent="0.2"/>
    <row r="31240" s="31" customFormat="1" x14ac:dyDescent="0.2"/>
    <row r="31241" s="31" customFormat="1" x14ac:dyDescent="0.2"/>
    <row r="31242" s="31" customFormat="1" x14ac:dyDescent="0.2"/>
    <row r="31243" s="31" customFormat="1" x14ac:dyDescent="0.2"/>
    <row r="31244" s="31" customFormat="1" x14ac:dyDescent="0.2"/>
    <row r="31245" s="31" customFormat="1" x14ac:dyDescent="0.2"/>
    <row r="31246" s="31" customFormat="1" x14ac:dyDescent="0.2"/>
    <row r="31247" s="31" customFormat="1" x14ac:dyDescent="0.2"/>
    <row r="31248" s="31" customFormat="1" x14ac:dyDescent="0.2"/>
    <row r="31249" s="31" customFormat="1" x14ac:dyDescent="0.2"/>
    <row r="31250" s="31" customFormat="1" x14ac:dyDescent="0.2"/>
    <row r="31251" s="31" customFormat="1" x14ac:dyDescent="0.2"/>
    <row r="31252" s="31" customFormat="1" x14ac:dyDescent="0.2"/>
    <row r="31253" s="31" customFormat="1" x14ac:dyDescent="0.2"/>
    <row r="31254" s="31" customFormat="1" x14ac:dyDescent="0.2"/>
    <row r="31255" s="31" customFormat="1" x14ac:dyDescent="0.2"/>
    <row r="31256" s="31" customFormat="1" x14ac:dyDescent="0.2"/>
    <row r="31257" s="31" customFormat="1" x14ac:dyDescent="0.2"/>
    <row r="31258" s="31" customFormat="1" x14ac:dyDescent="0.2"/>
    <row r="31259" s="31" customFormat="1" x14ac:dyDescent="0.2"/>
    <row r="31260" s="31" customFormat="1" x14ac:dyDescent="0.2"/>
    <row r="31261" s="31" customFormat="1" x14ac:dyDescent="0.2"/>
    <row r="31262" s="31" customFormat="1" x14ac:dyDescent="0.2"/>
    <row r="31263" s="31" customFormat="1" x14ac:dyDescent="0.2"/>
    <row r="31264" s="31" customFormat="1" x14ac:dyDescent="0.2"/>
    <row r="31265" s="31" customFormat="1" x14ac:dyDescent="0.2"/>
    <row r="31266" s="31" customFormat="1" x14ac:dyDescent="0.2"/>
    <row r="31267" s="31" customFormat="1" x14ac:dyDescent="0.2"/>
    <row r="31268" s="31" customFormat="1" x14ac:dyDescent="0.2"/>
    <row r="31269" s="31" customFormat="1" x14ac:dyDescent="0.2"/>
    <row r="31270" s="31" customFormat="1" x14ac:dyDescent="0.2"/>
    <row r="31271" s="31" customFormat="1" x14ac:dyDescent="0.2"/>
    <row r="31272" s="31" customFormat="1" x14ac:dyDescent="0.2"/>
    <row r="31273" s="31" customFormat="1" x14ac:dyDescent="0.2"/>
    <row r="31274" s="31" customFormat="1" x14ac:dyDescent="0.2"/>
    <row r="31275" s="31" customFormat="1" x14ac:dyDescent="0.2"/>
    <row r="31276" s="31" customFormat="1" x14ac:dyDescent="0.2"/>
    <row r="31277" s="31" customFormat="1" x14ac:dyDescent="0.2"/>
    <row r="31278" s="31" customFormat="1" x14ac:dyDescent="0.2"/>
    <row r="31279" s="31" customFormat="1" x14ac:dyDescent="0.2"/>
    <row r="31280" s="31" customFormat="1" x14ac:dyDescent="0.2"/>
    <row r="31281" s="31" customFormat="1" x14ac:dyDescent="0.2"/>
    <row r="31282" s="31" customFormat="1" x14ac:dyDescent="0.2"/>
    <row r="31283" s="31" customFormat="1" x14ac:dyDescent="0.2"/>
    <row r="31284" s="31" customFormat="1" x14ac:dyDescent="0.2"/>
    <row r="31285" s="31" customFormat="1" x14ac:dyDescent="0.2"/>
    <row r="31286" s="31" customFormat="1" x14ac:dyDescent="0.2"/>
    <row r="31287" s="31" customFormat="1" x14ac:dyDescent="0.2"/>
    <row r="31288" s="31" customFormat="1" x14ac:dyDescent="0.2"/>
    <row r="31289" s="31" customFormat="1" x14ac:dyDescent="0.2"/>
    <row r="31290" s="31" customFormat="1" x14ac:dyDescent="0.2"/>
    <row r="31291" s="31" customFormat="1" x14ac:dyDescent="0.2"/>
    <row r="31292" s="31" customFormat="1" x14ac:dyDescent="0.2"/>
    <row r="31293" s="31" customFormat="1" x14ac:dyDescent="0.2"/>
    <row r="31294" s="31" customFormat="1" x14ac:dyDescent="0.2"/>
    <row r="31295" s="31" customFormat="1" x14ac:dyDescent="0.2"/>
    <row r="31296" s="31" customFormat="1" x14ac:dyDescent="0.2"/>
    <row r="31297" s="31" customFormat="1" x14ac:dyDescent="0.2"/>
    <row r="31298" s="31" customFormat="1" x14ac:dyDescent="0.2"/>
    <row r="31299" s="31" customFormat="1" x14ac:dyDescent="0.2"/>
    <row r="31300" s="31" customFormat="1" x14ac:dyDescent="0.2"/>
    <row r="31301" s="31" customFormat="1" x14ac:dyDescent="0.2"/>
    <row r="31302" s="31" customFormat="1" x14ac:dyDescent="0.2"/>
    <row r="31303" s="31" customFormat="1" x14ac:dyDescent="0.2"/>
    <row r="31304" s="31" customFormat="1" x14ac:dyDescent="0.2"/>
    <row r="31305" s="31" customFormat="1" x14ac:dyDescent="0.2"/>
    <row r="31306" s="31" customFormat="1" x14ac:dyDescent="0.2"/>
    <row r="31307" s="31" customFormat="1" x14ac:dyDescent="0.2"/>
    <row r="31308" s="31" customFormat="1" x14ac:dyDescent="0.2"/>
    <row r="31309" s="31" customFormat="1" x14ac:dyDescent="0.2"/>
    <row r="31310" s="31" customFormat="1" x14ac:dyDescent="0.2"/>
    <row r="31311" s="31" customFormat="1" x14ac:dyDescent="0.2"/>
    <row r="31312" s="31" customFormat="1" x14ac:dyDescent="0.2"/>
    <row r="31313" s="31" customFormat="1" x14ac:dyDescent="0.2"/>
    <row r="31314" s="31" customFormat="1" x14ac:dyDescent="0.2"/>
    <row r="31315" s="31" customFormat="1" x14ac:dyDescent="0.2"/>
    <row r="31316" s="31" customFormat="1" x14ac:dyDescent="0.2"/>
    <row r="31317" s="31" customFormat="1" x14ac:dyDescent="0.2"/>
    <row r="31318" s="31" customFormat="1" x14ac:dyDescent="0.2"/>
    <row r="31319" s="31" customFormat="1" x14ac:dyDescent="0.2"/>
    <row r="31320" s="31" customFormat="1" x14ac:dyDescent="0.2"/>
    <row r="31321" s="31" customFormat="1" x14ac:dyDescent="0.2"/>
    <row r="31322" s="31" customFormat="1" x14ac:dyDescent="0.2"/>
    <row r="31323" s="31" customFormat="1" x14ac:dyDescent="0.2"/>
    <row r="31324" s="31" customFormat="1" x14ac:dyDescent="0.2"/>
    <row r="31325" s="31" customFormat="1" x14ac:dyDescent="0.2"/>
    <row r="31326" s="31" customFormat="1" x14ac:dyDescent="0.2"/>
    <row r="31327" s="31" customFormat="1" x14ac:dyDescent="0.2"/>
    <row r="31328" s="31" customFormat="1" x14ac:dyDescent="0.2"/>
    <row r="31329" s="31" customFormat="1" x14ac:dyDescent="0.2"/>
    <row r="31330" s="31" customFormat="1" x14ac:dyDescent="0.2"/>
    <row r="31331" s="31" customFormat="1" x14ac:dyDescent="0.2"/>
    <row r="31332" s="31" customFormat="1" x14ac:dyDescent="0.2"/>
    <row r="31333" s="31" customFormat="1" x14ac:dyDescent="0.2"/>
    <row r="31334" s="31" customFormat="1" x14ac:dyDescent="0.2"/>
    <row r="31335" s="31" customFormat="1" x14ac:dyDescent="0.2"/>
    <row r="31336" s="31" customFormat="1" x14ac:dyDescent="0.2"/>
    <row r="31337" s="31" customFormat="1" x14ac:dyDescent="0.2"/>
    <row r="31338" s="31" customFormat="1" x14ac:dyDescent="0.2"/>
    <row r="31339" s="31" customFormat="1" x14ac:dyDescent="0.2"/>
    <row r="31340" s="31" customFormat="1" x14ac:dyDescent="0.2"/>
    <row r="31341" s="31" customFormat="1" x14ac:dyDescent="0.2"/>
    <row r="31342" s="31" customFormat="1" x14ac:dyDescent="0.2"/>
    <row r="31343" s="31" customFormat="1" x14ac:dyDescent="0.2"/>
    <row r="31344" s="31" customFormat="1" x14ac:dyDescent="0.2"/>
    <row r="31345" s="31" customFormat="1" x14ac:dyDescent="0.2"/>
    <row r="31346" s="31" customFormat="1" x14ac:dyDescent="0.2"/>
    <row r="31347" s="31" customFormat="1" x14ac:dyDescent="0.2"/>
    <row r="31348" s="31" customFormat="1" x14ac:dyDescent="0.2"/>
    <row r="31349" s="31" customFormat="1" x14ac:dyDescent="0.2"/>
    <row r="31350" s="31" customFormat="1" x14ac:dyDescent="0.2"/>
    <row r="31351" s="31" customFormat="1" x14ac:dyDescent="0.2"/>
    <row r="31352" s="31" customFormat="1" x14ac:dyDescent="0.2"/>
    <row r="31353" s="31" customFormat="1" x14ac:dyDescent="0.2"/>
    <row r="31354" s="31" customFormat="1" x14ac:dyDescent="0.2"/>
    <row r="31355" s="31" customFormat="1" x14ac:dyDescent="0.2"/>
    <row r="31356" s="31" customFormat="1" x14ac:dyDescent="0.2"/>
    <row r="31357" s="31" customFormat="1" x14ac:dyDescent="0.2"/>
    <row r="31358" s="31" customFormat="1" x14ac:dyDescent="0.2"/>
    <row r="31359" s="31" customFormat="1" x14ac:dyDescent="0.2"/>
    <row r="31360" s="31" customFormat="1" x14ac:dyDescent="0.2"/>
    <row r="31361" s="31" customFormat="1" x14ac:dyDescent="0.2"/>
    <row r="31362" s="31" customFormat="1" x14ac:dyDescent="0.2"/>
    <row r="31363" s="31" customFormat="1" x14ac:dyDescent="0.2"/>
    <row r="31364" s="31" customFormat="1" x14ac:dyDescent="0.2"/>
    <row r="31365" s="31" customFormat="1" x14ac:dyDescent="0.2"/>
    <row r="31366" s="31" customFormat="1" x14ac:dyDescent="0.2"/>
    <row r="31367" s="31" customFormat="1" x14ac:dyDescent="0.2"/>
    <row r="31368" s="31" customFormat="1" x14ac:dyDescent="0.2"/>
    <row r="31369" s="31" customFormat="1" x14ac:dyDescent="0.2"/>
    <row r="31370" s="31" customFormat="1" x14ac:dyDescent="0.2"/>
    <row r="31371" s="31" customFormat="1" x14ac:dyDescent="0.2"/>
    <row r="31372" s="31" customFormat="1" x14ac:dyDescent="0.2"/>
    <row r="31373" s="31" customFormat="1" x14ac:dyDescent="0.2"/>
    <row r="31374" s="31" customFormat="1" x14ac:dyDescent="0.2"/>
    <row r="31375" s="31" customFormat="1" x14ac:dyDescent="0.2"/>
    <row r="31376" s="31" customFormat="1" x14ac:dyDescent="0.2"/>
    <row r="31377" s="31" customFormat="1" x14ac:dyDescent="0.2"/>
    <row r="31378" s="31" customFormat="1" x14ac:dyDescent="0.2"/>
    <row r="31379" s="31" customFormat="1" x14ac:dyDescent="0.2"/>
    <row r="31380" s="31" customFormat="1" x14ac:dyDescent="0.2"/>
    <row r="31381" s="31" customFormat="1" x14ac:dyDescent="0.2"/>
    <row r="31382" s="31" customFormat="1" x14ac:dyDescent="0.2"/>
    <row r="31383" s="31" customFormat="1" x14ac:dyDescent="0.2"/>
    <row r="31384" s="31" customFormat="1" x14ac:dyDescent="0.2"/>
    <row r="31385" s="31" customFormat="1" x14ac:dyDescent="0.2"/>
    <row r="31386" s="31" customFormat="1" x14ac:dyDescent="0.2"/>
    <row r="31387" s="31" customFormat="1" x14ac:dyDescent="0.2"/>
    <row r="31388" s="31" customFormat="1" x14ac:dyDescent="0.2"/>
    <row r="31389" s="31" customFormat="1" x14ac:dyDescent="0.2"/>
    <row r="31390" s="31" customFormat="1" x14ac:dyDescent="0.2"/>
    <row r="31391" s="31" customFormat="1" x14ac:dyDescent="0.2"/>
    <row r="31392" s="31" customFormat="1" x14ac:dyDescent="0.2"/>
    <row r="31393" s="31" customFormat="1" x14ac:dyDescent="0.2"/>
    <row r="31394" s="31" customFormat="1" x14ac:dyDescent="0.2"/>
    <row r="31395" s="31" customFormat="1" x14ac:dyDescent="0.2"/>
    <row r="31396" s="31" customFormat="1" x14ac:dyDescent="0.2"/>
    <row r="31397" s="31" customFormat="1" x14ac:dyDescent="0.2"/>
    <row r="31398" s="31" customFormat="1" x14ac:dyDescent="0.2"/>
    <row r="31399" s="31" customFormat="1" x14ac:dyDescent="0.2"/>
    <row r="31400" s="31" customFormat="1" x14ac:dyDescent="0.2"/>
    <row r="31401" s="31" customFormat="1" x14ac:dyDescent="0.2"/>
    <row r="31402" s="31" customFormat="1" x14ac:dyDescent="0.2"/>
    <row r="31403" s="31" customFormat="1" x14ac:dyDescent="0.2"/>
    <row r="31404" s="31" customFormat="1" x14ac:dyDescent="0.2"/>
    <row r="31405" s="31" customFormat="1" x14ac:dyDescent="0.2"/>
    <row r="31406" s="31" customFormat="1" x14ac:dyDescent="0.2"/>
    <row r="31407" s="31" customFormat="1" x14ac:dyDescent="0.2"/>
    <row r="31408" s="31" customFormat="1" x14ac:dyDescent="0.2"/>
    <row r="31409" s="31" customFormat="1" x14ac:dyDescent="0.2"/>
    <row r="31410" s="31" customFormat="1" x14ac:dyDescent="0.2"/>
    <row r="31411" s="31" customFormat="1" x14ac:dyDescent="0.2"/>
    <row r="31412" s="31" customFormat="1" x14ac:dyDescent="0.2"/>
    <row r="31413" s="31" customFormat="1" x14ac:dyDescent="0.2"/>
    <row r="31414" s="31" customFormat="1" x14ac:dyDescent="0.2"/>
    <row r="31415" s="31" customFormat="1" x14ac:dyDescent="0.2"/>
    <row r="31416" s="31" customFormat="1" x14ac:dyDescent="0.2"/>
    <row r="31417" s="31" customFormat="1" x14ac:dyDescent="0.2"/>
    <row r="31418" s="31" customFormat="1" x14ac:dyDescent="0.2"/>
    <row r="31419" s="31" customFormat="1" x14ac:dyDescent="0.2"/>
    <row r="31420" s="31" customFormat="1" x14ac:dyDescent="0.2"/>
    <row r="31421" s="31" customFormat="1" x14ac:dyDescent="0.2"/>
    <row r="31422" s="31" customFormat="1" x14ac:dyDescent="0.2"/>
    <row r="31423" s="31" customFormat="1" x14ac:dyDescent="0.2"/>
    <row r="31424" s="31" customFormat="1" x14ac:dyDescent="0.2"/>
    <row r="31425" s="31" customFormat="1" x14ac:dyDescent="0.2"/>
    <row r="31426" s="31" customFormat="1" x14ac:dyDescent="0.2"/>
    <row r="31427" s="31" customFormat="1" x14ac:dyDescent="0.2"/>
    <row r="31428" s="31" customFormat="1" x14ac:dyDescent="0.2"/>
    <row r="31429" s="31" customFormat="1" x14ac:dyDescent="0.2"/>
    <row r="31430" s="31" customFormat="1" x14ac:dyDescent="0.2"/>
    <row r="31431" s="31" customFormat="1" x14ac:dyDescent="0.2"/>
    <row r="31432" s="31" customFormat="1" x14ac:dyDescent="0.2"/>
    <row r="31433" s="31" customFormat="1" x14ac:dyDescent="0.2"/>
    <row r="31434" s="31" customFormat="1" x14ac:dyDescent="0.2"/>
    <row r="31435" s="31" customFormat="1" x14ac:dyDescent="0.2"/>
    <row r="31436" s="31" customFormat="1" x14ac:dyDescent="0.2"/>
    <row r="31437" s="31" customFormat="1" x14ac:dyDescent="0.2"/>
    <row r="31438" s="31" customFormat="1" x14ac:dyDescent="0.2"/>
    <row r="31439" s="31" customFormat="1" x14ac:dyDescent="0.2"/>
    <row r="31440" s="31" customFormat="1" x14ac:dyDescent="0.2"/>
    <row r="31441" s="31" customFormat="1" x14ac:dyDescent="0.2"/>
    <row r="31442" s="31" customFormat="1" x14ac:dyDescent="0.2"/>
    <row r="31443" s="31" customFormat="1" x14ac:dyDescent="0.2"/>
    <row r="31444" s="31" customFormat="1" x14ac:dyDescent="0.2"/>
    <row r="31445" s="31" customFormat="1" x14ac:dyDescent="0.2"/>
    <row r="31446" s="31" customFormat="1" x14ac:dyDescent="0.2"/>
    <row r="31447" s="31" customFormat="1" x14ac:dyDescent="0.2"/>
    <row r="31448" s="31" customFormat="1" x14ac:dyDescent="0.2"/>
    <row r="31449" s="31" customFormat="1" x14ac:dyDescent="0.2"/>
    <row r="31450" s="31" customFormat="1" x14ac:dyDescent="0.2"/>
    <row r="31451" s="31" customFormat="1" x14ac:dyDescent="0.2"/>
    <row r="31452" s="31" customFormat="1" x14ac:dyDescent="0.2"/>
    <row r="31453" s="31" customFormat="1" x14ac:dyDescent="0.2"/>
    <row r="31454" s="31" customFormat="1" x14ac:dyDescent="0.2"/>
    <row r="31455" s="31" customFormat="1" x14ac:dyDescent="0.2"/>
    <row r="31456" s="31" customFormat="1" x14ac:dyDescent="0.2"/>
    <row r="31457" s="31" customFormat="1" x14ac:dyDescent="0.2"/>
    <row r="31458" s="31" customFormat="1" x14ac:dyDescent="0.2"/>
    <row r="31459" s="31" customFormat="1" x14ac:dyDescent="0.2"/>
    <row r="31460" s="31" customFormat="1" x14ac:dyDescent="0.2"/>
    <row r="31461" s="31" customFormat="1" x14ac:dyDescent="0.2"/>
    <row r="31462" s="31" customFormat="1" x14ac:dyDescent="0.2"/>
    <row r="31463" s="31" customFormat="1" x14ac:dyDescent="0.2"/>
    <row r="31464" s="31" customFormat="1" x14ac:dyDescent="0.2"/>
    <row r="31465" s="31" customFormat="1" x14ac:dyDescent="0.2"/>
    <row r="31466" s="31" customFormat="1" x14ac:dyDescent="0.2"/>
    <row r="31467" s="31" customFormat="1" x14ac:dyDescent="0.2"/>
    <row r="31468" s="31" customFormat="1" x14ac:dyDescent="0.2"/>
    <row r="31469" s="31" customFormat="1" x14ac:dyDescent="0.2"/>
    <row r="31470" s="31" customFormat="1" x14ac:dyDescent="0.2"/>
    <row r="31471" s="31" customFormat="1" x14ac:dyDescent="0.2"/>
    <row r="31472" s="31" customFormat="1" x14ac:dyDescent="0.2"/>
    <row r="31473" s="31" customFormat="1" x14ac:dyDescent="0.2"/>
    <row r="31474" s="31" customFormat="1" x14ac:dyDescent="0.2"/>
    <row r="31475" s="31" customFormat="1" x14ac:dyDescent="0.2"/>
    <row r="31476" s="31" customFormat="1" x14ac:dyDescent="0.2"/>
    <row r="31477" s="31" customFormat="1" x14ac:dyDescent="0.2"/>
    <row r="31478" s="31" customFormat="1" x14ac:dyDescent="0.2"/>
    <row r="31479" s="31" customFormat="1" x14ac:dyDescent="0.2"/>
    <row r="31480" s="31" customFormat="1" x14ac:dyDescent="0.2"/>
    <row r="31481" s="31" customFormat="1" x14ac:dyDescent="0.2"/>
    <row r="31482" s="31" customFormat="1" x14ac:dyDescent="0.2"/>
    <row r="31483" s="31" customFormat="1" x14ac:dyDescent="0.2"/>
    <row r="31484" s="31" customFormat="1" x14ac:dyDescent="0.2"/>
    <row r="31485" s="31" customFormat="1" x14ac:dyDescent="0.2"/>
    <row r="31486" s="31" customFormat="1" x14ac:dyDescent="0.2"/>
    <row r="31487" s="31" customFormat="1" x14ac:dyDescent="0.2"/>
    <row r="31488" s="31" customFormat="1" x14ac:dyDescent="0.2"/>
    <row r="31489" s="31" customFormat="1" x14ac:dyDescent="0.2"/>
    <row r="31490" s="31" customFormat="1" x14ac:dyDescent="0.2"/>
    <row r="31491" s="31" customFormat="1" x14ac:dyDescent="0.2"/>
    <row r="31492" s="31" customFormat="1" x14ac:dyDescent="0.2"/>
    <row r="31493" s="31" customFormat="1" x14ac:dyDescent="0.2"/>
    <row r="31494" s="31" customFormat="1" x14ac:dyDescent="0.2"/>
    <row r="31495" s="31" customFormat="1" x14ac:dyDescent="0.2"/>
    <row r="31496" s="31" customFormat="1" x14ac:dyDescent="0.2"/>
    <row r="31497" s="31" customFormat="1" x14ac:dyDescent="0.2"/>
    <row r="31498" s="31" customFormat="1" x14ac:dyDescent="0.2"/>
    <row r="31499" s="31" customFormat="1" x14ac:dyDescent="0.2"/>
    <row r="31500" s="31" customFormat="1" x14ac:dyDescent="0.2"/>
    <row r="31501" s="31" customFormat="1" x14ac:dyDescent="0.2"/>
    <row r="31502" s="31" customFormat="1" x14ac:dyDescent="0.2"/>
    <row r="31503" s="31" customFormat="1" x14ac:dyDescent="0.2"/>
    <row r="31504" s="31" customFormat="1" x14ac:dyDescent="0.2"/>
    <row r="31505" s="31" customFormat="1" x14ac:dyDescent="0.2"/>
    <row r="31506" s="31" customFormat="1" x14ac:dyDescent="0.2"/>
    <row r="31507" s="31" customFormat="1" x14ac:dyDescent="0.2"/>
    <row r="31508" s="31" customFormat="1" x14ac:dyDescent="0.2"/>
    <row r="31509" s="31" customFormat="1" x14ac:dyDescent="0.2"/>
    <row r="31510" s="31" customFormat="1" x14ac:dyDescent="0.2"/>
    <row r="31511" s="31" customFormat="1" x14ac:dyDescent="0.2"/>
    <row r="31512" s="31" customFormat="1" x14ac:dyDescent="0.2"/>
    <row r="31513" s="31" customFormat="1" x14ac:dyDescent="0.2"/>
    <row r="31514" s="31" customFormat="1" x14ac:dyDescent="0.2"/>
    <row r="31515" s="31" customFormat="1" x14ac:dyDescent="0.2"/>
    <row r="31516" s="31" customFormat="1" x14ac:dyDescent="0.2"/>
    <row r="31517" s="31" customFormat="1" x14ac:dyDescent="0.2"/>
    <row r="31518" s="31" customFormat="1" x14ac:dyDescent="0.2"/>
    <row r="31519" s="31" customFormat="1" x14ac:dyDescent="0.2"/>
    <row r="31520" s="31" customFormat="1" x14ac:dyDescent="0.2"/>
    <row r="31521" s="31" customFormat="1" x14ac:dyDescent="0.2"/>
    <row r="31522" s="31" customFormat="1" x14ac:dyDescent="0.2"/>
    <row r="31523" s="31" customFormat="1" x14ac:dyDescent="0.2"/>
    <row r="31524" s="31" customFormat="1" x14ac:dyDescent="0.2"/>
    <row r="31525" s="31" customFormat="1" x14ac:dyDescent="0.2"/>
    <row r="31526" s="31" customFormat="1" x14ac:dyDescent="0.2"/>
    <row r="31527" s="31" customFormat="1" x14ac:dyDescent="0.2"/>
    <row r="31528" s="31" customFormat="1" x14ac:dyDescent="0.2"/>
    <row r="31529" s="31" customFormat="1" x14ac:dyDescent="0.2"/>
    <row r="31530" s="31" customFormat="1" x14ac:dyDescent="0.2"/>
    <row r="31531" s="31" customFormat="1" x14ac:dyDescent="0.2"/>
    <row r="31532" s="31" customFormat="1" x14ac:dyDescent="0.2"/>
    <row r="31533" s="31" customFormat="1" x14ac:dyDescent="0.2"/>
    <row r="31534" s="31" customFormat="1" x14ac:dyDescent="0.2"/>
    <row r="31535" s="31" customFormat="1" x14ac:dyDescent="0.2"/>
    <row r="31536" s="31" customFormat="1" x14ac:dyDescent="0.2"/>
    <row r="31537" s="31" customFormat="1" x14ac:dyDescent="0.2"/>
    <row r="31538" s="31" customFormat="1" x14ac:dyDescent="0.2"/>
    <row r="31539" s="31" customFormat="1" x14ac:dyDescent="0.2"/>
    <row r="31540" s="31" customFormat="1" x14ac:dyDescent="0.2"/>
    <row r="31541" s="31" customFormat="1" x14ac:dyDescent="0.2"/>
    <row r="31542" s="31" customFormat="1" x14ac:dyDescent="0.2"/>
    <row r="31543" s="31" customFormat="1" x14ac:dyDescent="0.2"/>
    <row r="31544" s="31" customFormat="1" x14ac:dyDescent="0.2"/>
    <row r="31545" s="31" customFormat="1" x14ac:dyDescent="0.2"/>
    <row r="31546" s="31" customFormat="1" x14ac:dyDescent="0.2"/>
    <row r="31547" s="31" customFormat="1" x14ac:dyDescent="0.2"/>
    <row r="31548" s="31" customFormat="1" x14ac:dyDescent="0.2"/>
    <row r="31549" s="31" customFormat="1" x14ac:dyDescent="0.2"/>
    <row r="31550" s="31" customFormat="1" x14ac:dyDescent="0.2"/>
    <row r="31551" s="31" customFormat="1" x14ac:dyDescent="0.2"/>
    <row r="31552" s="31" customFormat="1" x14ac:dyDescent="0.2"/>
    <row r="31553" s="31" customFormat="1" x14ac:dyDescent="0.2"/>
    <row r="31554" s="31" customFormat="1" x14ac:dyDescent="0.2"/>
    <row r="31555" s="31" customFormat="1" x14ac:dyDescent="0.2"/>
    <row r="31556" s="31" customFormat="1" x14ac:dyDescent="0.2"/>
    <row r="31557" s="31" customFormat="1" x14ac:dyDescent="0.2"/>
    <row r="31558" s="31" customFormat="1" x14ac:dyDescent="0.2"/>
    <row r="31559" s="31" customFormat="1" x14ac:dyDescent="0.2"/>
    <row r="31560" s="31" customFormat="1" x14ac:dyDescent="0.2"/>
    <row r="31561" s="31" customFormat="1" x14ac:dyDescent="0.2"/>
    <row r="31562" s="31" customFormat="1" x14ac:dyDescent="0.2"/>
    <row r="31563" s="31" customFormat="1" x14ac:dyDescent="0.2"/>
    <row r="31564" s="31" customFormat="1" x14ac:dyDescent="0.2"/>
    <row r="31565" s="31" customFormat="1" x14ac:dyDescent="0.2"/>
    <row r="31566" s="31" customFormat="1" x14ac:dyDescent="0.2"/>
    <row r="31567" s="31" customFormat="1" x14ac:dyDescent="0.2"/>
    <row r="31568" s="31" customFormat="1" x14ac:dyDescent="0.2"/>
    <row r="31569" s="31" customFormat="1" x14ac:dyDescent="0.2"/>
    <row r="31570" s="31" customFormat="1" x14ac:dyDescent="0.2"/>
    <row r="31571" s="31" customFormat="1" x14ac:dyDescent="0.2"/>
    <row r="31572" s="31" customFormat="1" x14ac:dyDescent="0.2"/>
    <row r="31573" s="31" customFormat="1" x14ac:dyDescent="0.2"/>
    <row r="31574" s="31" customFormat="1" x14ac:dyDescent="0.2"/>
    <row r="31575" s="31" customFormat="1" x14ac:dyDescent="0.2"/>
    <row r="31576" s="31" customFormat="1" x14ac:dyDescent="0.2"/>
    <row r="31577" s="31" customFormat="1" x14ac:dyDescent="0.2"/>
    <row r="31578" s="31" customFormat="1" x14ac:dyDescent="0.2"/>
    <row r="31579" s="31" customFormat="1" x14ac:dyDescent="0.2"/>
    <row r="31580" s="31" customFormat="1" x14ac:dyDescent="0.2"/>
    <row r="31581" s="31" customFormat="1" x14ac:dyDescent="0.2"/>
    <row r="31582" s="31" customFormat="1" x14ac:dyDescent="0.2"/>
    <row r="31583" s="31" customFormat="1" x14ac:dyDescent="0.2"/>
    <row r="31584" s="31" customFormat="1" x14ac:dyDescent="0.2"/>
    <row r="31585" s="31" customFormat="1" x14ac:dyDescent="0.2"/>
    <row r="31586" s="31" customFormat="1" x14ac:dyDescent="0.2"/>
    <row r="31587" s="31" customFormat="1" x14ac:dyDescent="0.2"/>
    <row r="31588" s="31" customFormat="1" x14ac:dyDescent="0.2"/>
    <row r="31589" s="31" customFormat="1" x14ac:dyDescent="0.2"/>
    <row r="31590" s="31" customFormat="1" x14ac:dyDescent="0.2"/>
    <row r="31591" s="31" customFormat="1" x14ac:dyDescent="0.2"/>
    <row r="31592" s="31" customFormat="1" x14ac:dyDescent="0.2"/>
    <row r="31593" s="31" customFormat="1" x14ac:dyDescent="0.2"/>
    <row r="31594" s="31" customFormat="1" x14ac:dyDescent="0.2"/>
    <row r="31595" s="31" customFormat="1" x14ac:dyDescent="0.2"/>
    <row r="31596" s="31" customFormat="1" x14ac:dyDescent="0.2"/>
    <row r="31597" s="31" customFormat="1" x14ac:dyDescent="0.2"/>
    <row r="31598" s="31" customFormat="1" x14ac:dyDescent="0.2"/>
    <row r="31599" s="31" customFormat="1" x14ac:dyDescent="0.2"/>
    <row r="31600" s="31" customFormat="1" x14ac:dyDescent="0.2"/>
    <row r="31601" s="31" customFormat="1" x14ac:dyDescent="0.2"/>
    <row r="31602" s="31" customFormat="1" x14ac:dyDescent="0.2"/>
    <row r="31603" s="31" customFormat="1" x14ac:dyDescent="0.2"/>
    <row r="31604" s="31" customFormat="1" x14ac:dyDescent="0.2"/>
    <row r="31605" s="31" customFormat="1" x14ac:dyDescent="0.2"/>
    <row r="31606" s="31" customFormat="1" x14ac:dyDescent="0.2"/>
    <row r="31607" s="31" customFormat="1" x14ac:dyDescent="0.2"/>
    <row r="31608" s="31" customFormat="1" x14ac:dyDescent="0.2"/>
    <row r="31609" s="31" customFormat="1" x14ac:dyDescent="0.2"/>
    <row r="31610" s="31" customFormat="1" x14ac:dyDescent="0.2"/>
    <row r="31611" s="31" customFormat="1" x14ac:dyDescent="0.2"/>
    <row r="31612" s="31" customFormat="1" x14ac:dyDescent="0.2"/>
    <row r="31613" s="31" customFormat="1" x14ac:dyDescent="0.2"/>
    <row r="31614" s="31" customFormat="1" x14ac:dyDescent="0.2"/>
    <row r="31615" s="31" customFormat="1" x14ac:dyDescent="0.2"/>
    <row r="31616" s="31" customFormat="1" x14ac:dyDescent="0.2"/>
    <row r="31617" s="31" customFormat="1" x14ac:dyDescent="0.2"/>
    <row r="31618" s="31" customFormat="1" x14ac:dyDescent="0.2"/>
    <row r="31619" s="31" customFormat="1" x14ac:dyDescent="0.2"/>
    <row r="31620" s="31" customFormat="1" x14ac:dyDescent="0.2"/>
    <row r="31621" s="31" customFormat="1" x14ac:dyDescent="0.2"/>
    <row r="31622" s="31" customFormat="1" x14ac:dyDescent="0.2"/>
    <row r="31623" s="31" customFormat="1" x14ac:dyDescent="0.2"/>
    <row r="31624" s="31" customFormat="1" x14ac:dyDescent="0.2"/>
    <row r="31625" s="31" customFormat="1" x14ac:dyDescent="0.2"/>
    <row r="31626" s="31" customFormat="1" x14ac:dyDescent="0.2"/>
    <row r="31627" s="31" customFormat="1" x14ac:dyDescent="0.2"/>
    <row r="31628" s="31" customFormat="1" x14ac:dyDescent="0.2"/>
    <row r="31629" s="31" customFormat="1" x14ac:dyDescent="0.2"/>
    <row r="31630" s="31" customFormat="1" x14ac:dyDescent="0.2"/>
    <row r="31631" s="31" customFormat="1" x14ac:dyDescent="0.2"/>
    <row r="31632" s="31" customFormat="1" x14ac:dyDescent="0.2"/>
    <row r="31633" s="31" customFormat="1" x14ac:dyDescent="0.2"/>
    <row r="31634" s="31" customFormat="1" x14ac:dyDescent="0.2"/>
    <row r="31635" s="31" customFormat="1" x14ac:dyDescent="0.2"/>
    <row r="31636" s="31" customFormat="1" x14ac:dyDescent="0.2"/>
    <row r="31637" s="31" customFormat="1" x14ac:dyDescent="0.2"/>
    <row r="31638" s="31" customFormat="1" x14ac:dyDescent="0.2"/>
    <row r="31639" s="31" customFormat="1" x14ac:dyDescent="0.2"/>
    <row r="31640" s="31" customFormat="1" x14ac:dyDescent="0.2"/>
    <row r="31641" s="31" customFormat="1" x14ac:dyDescent="0.2"/>
    <row r="31642" s="31" customFormat="1" x14ac:dyDescent="0.2"/>
    <row r="31643" s="31" customFormat="1" x14ac:dyDescent="0.2"/>
    <row r="31644" s="31" customFormat="1" x14ac:dyDescent="0.2"/>
    <row r="31645" s="31" customFormat="1" x14ac:dyDescent="0.2"/>
    <row r="31646" s="31" customFormat="1" x14ac:dyDescent="0.2"/>
    <row r="31647" s="31" customFormat="1" x14ac:dyDescent="0.2"/>
    <row r="31648" s="31" customFormat="1" x14ac:dyDescent="0.2"/>
    <row r="31649" s="31" customFormat="1" x14ac:dyDescent="0.2"/>
    <row r="31650" s="31" customFormat="1" x14ac:dyDescent="0.2"/>
    <row r="31651" s="31" customFormat="1" x14ac:dyDescent="0.2"/>
    <row r="31652" s="31" customFormat="1" x14ac:dyDescent="0.2"/>
    <row r="31653" s="31" customFormat="1" x14ac:dyDescent="0.2"/>
    <row r="31654" s="31" customFormat="1" x14ac:dyDescent="0.2"/>
    <row r="31655" s="31" customFormat="1" x14ac:dyDescent="0.2"/>
    <row r="31656" s="31" customFormat="1" x14ac:dyDescent="0.2"/>
    <row r="31657" s="31" customFormat="1" x14ac:dyDescent="0.2"/>
    <row r="31658" s="31" customFormat="1" x14ac:dyDescent="0.2"/>
    <row r="31659" s="31" customFormat="1" x14ac:dyDescent="0.2"/>
    <row r="31660" s="31" customFormat="1" x14ac:dyDescent="0.2"/>
    <row r="31661" s="31" customFormat="1" x14ac:dyDescent="0.2"/>
    <row r="31662" s="31" customFormat="1" x14ac:dyDescent="0.2"/>
    <row r="31663" s="31" customFormat="1" x14ac:dyDescent="0.2"/>
    <row r="31664" s="31" customFormat="1" x14ac:dyDescent="0.2"/>
    <row r="31665" s="31" customFormat="1" x14ac:dyDescent="0.2"/>
    <row r="31666" s="31" customFormat="1" x14ac:dyDescent="0.2"/>
    <row r="31667" s="31" customFormat="1" x14ac:dyDescent="0.2"/>
    <row r="31668" s="31" customFormat="1" x14ac:dyDescent="0.2"/>
    <row r="31669" s="31" customFormat="1" x14ac:dyDescent="0.2"/>
    <row r="31670" s="31" customFormat="1" x14ac:dyDescent="0.2"/>
    <row r="31671" s="31" customFormat="1" x14ac:dyDescent="0.2"/>
    <row r="31672" s="31" customFormat="1" x14ac:dyDescent="0.2"/>
    <row r="31673" s="31" customFormat="1" x14ac:dyDescent="0.2"/>
    <row r="31674" s="31" customFormat="1" x14ac:dyDescent="0.2"/>
    <row r="31675" s="31" customFormat="1" x14ac:dyDescent="0.2"/>
    <row r="31676" s="31" customFormat="1" x14ac:dyDescent="0.2"/>
    <row r="31677" s="31" customFormat="1" x14ac:dyDescent="0.2"/>
    <row r="31678" s="31" customFormat="1" x14ac:dyDescent="0.2"/>
    <row r="31679" s="31" customFormat="1" x14ac:dyDescent="0.2"/>
    <row r="31680" s="31" customFormat="1" x14ac:dyDescent="0.2"/>
    <row r="31681" s="31" customFormat="1" x14ac:dyDescent="0.2"/>
    <row r="31682" s="31" customFormat="1" x14ac:dyDescent="0.2"/>
    <row r="31683" s="31" customFormat="1" x14ac:dyDescent="0.2"/>
    <row r="31684" s="31" customFormat="1" x14ac:dyDescent="0.2"/>
    <row r="31685" s="31" customFormat="1" x14ac:dyDescent="0.2"/>
    <row r="31686" s="31" customFormat="1" x14ac:dyDescent="0.2"/>
    <row r="31687" s="31" customFormat="1" x14ac:dyDescent="0.2"/>
    <row r="31688" s="31" customFormat="1" x14ac:dyDescent="0.2"/>
    <row r="31689" s="31" customFormat="1" x14ac:dyDescent="0.2"/>
    <row r="31690" s="31" customFormat="1" x14ac:dyDescent="0.2"/>
    <row r="31691" s="31" customFormat="1" x14ac:dyDescent="0.2"/>
    <row r="31692" s="31" customFormat="1" x14ac:dyDescent="0.2"/>
    <row r="31693" s="31" customFormat="1" x14ac:dyDescent="0.2"/>
    <row r="31694" s="31" customFormat="1" x14ac:dyDescent="0.2"/>
    <row r="31695" s="31" customFormat="1" x14ac:dyDescent="0.2"/>
    <row r="31696" s="31" customFormat="1" x14ac:dyDescent="0.2"/>
    <row r="31697" s="31" customFormat="1" x14ac:dyDescent="0.2"/>
    <row r="31698" s="31" customFormat="1" x14ac:dyDescent="0.2"/>
    <row r="31699" s="31" customFormat="1" x14ac:dyDescent="0.2"/>
    <row r="31700" s="31" customFormat="1" x14ac:dyDescent="0.2"/>
    <row r="31701" s="31" customFormat="1" x14ac:dyDescent="0.2"/>
    <row r="31702" s="31" customFormat="1" x14ac:dyDescent="0.2"/>
    <row r="31703" s="31" customFormat="1" x14ac:dyDescent="0.2"/>
    <row r="31704" s="31" customFormat="1" x14ac:dyDescent="0.2"/>
    <row r="31705" s="31" customFormat="1" x14ac:dyDescent="0.2"/>
    <row r="31706" s="31" customFormat="1" x14ac:dyDescent="0.2"/>
    <row r="31707" s="31" customFormat="1" x14ac:dyDescent="0.2"/>
    <row r="31708" s="31" customFormat="1" x14ac:dyDescent="0.2"/>
    <row r="31709" s="31" customFormat="1" x14ac:dyDescent="0.2"/>
    <row r="31710" s="31" customFormat="1" x14ac:dyDescent="0.2"/>
    <row r="31711" s="31" customFormat="1" x14ac:dyDescent="0.2"/>
    <row r="31712" s="31" customFormat="1" x14ac:dyDescent="0.2"/>
    <row r="31713" s="31" customFormat="1" x14ac:dyDescent="0.2"/>
    <row r="31714" s="31" customFormat="1" x14ac:dyDescent="0.2"/>
    <row r="31715" s="31" customFormat="1" x14ac:dyDescent="0.2"/>
    <row r="31716" s="31" customFormat="1" x14ac:dyDescent="0.2"/>
    <row r="31717" s="31" customFormat="1" x14ac:dyDescent="0.2"/>
    <row r="31718" s="31" customFormat="1" x14ac:dyDescent="0.2"/>
    <row r="31719" s="31" customFormat="1" x14ac:dyDescent="0.2"/>
    <row r="31720" s="31" customFormat="1" x14ac:dyDescent="0.2"/>
    <row r="31721" s="31" customFormat="1" x14ac:dyDescent="0.2"/>
    <row r="31722" s="31" customFormat="1" x14ac:dyDescent="0.2"/>
    <row r="31723" s="31" customFormat="1" x14ac:dyDescent="0.2"/>
    <row r="31724" s="31" customFormat="1" x14ac:dyDescent="0.2"/>
    <row r="31725" s="31" customFormat="1" x14ac:dyDescent="0.2"/>
    <row r="31726" s="31" customFormat="1" x14ac:dyDescent="0.2"/>
    <row r="31727" s="31" customFormat="1" x14ac:dyDescent="0.2"/>
    <row r="31728" s="31" customFormat="1" x14ac:dyDescent="0.2"/>
    <row r="31729" s="31" customFormat="1" x14ac:dyDescent="0.2"/>
    <row r="31730" s="31" customFormat="1" x14ac:dyDescent="0.2"/>
    <row r="31731" s="31" customFormat="1" x14ac:dyDescent="0.2"/>
    <row r="31732" s="31" customFormat="1" x14ac:dyDescent="0.2"/>
    <row r="31733" s="31" customFormat="1" x14ac:dyDescent="0.2"/>
    <row r="31734" s="31" customFormat="1" x14ac:dyDescent="0.2"/>
    <row r="31735" s="31" customFormat="1" x14ac:dyDescent="0.2"/>
    <row r="31736" s="31" customFormat="1" x14ac:dyDescent="0.2"/>
    <row r="31737" s="31" customFormat="1" x14ac:dyDescent="0.2"/>
    <row r="31738" s="31" customFormat="1" x14ac:dyDescent="0.2"/>
    <row r="31739" s="31" customFormat="1" x14ac:dyDescent="0.2"/>
    <row r="31740" s="31" customFormat="1" x14ac:dyDescent="0.2"/>
    <row r="31741" s="31" customFormat="1" x14ac:dyDescent="0.2"/>
    <row r="31742" s="31" customFormat="1" x14ac:dyDescent="0.2"/>
    <row r="31743" s="31" customFormat="1" x14ac:dyDescent="0.2"/>
    <row r="31744" s="31" customFormat="1" x14ac:dyDescent="0.2"/>
    <row r="31745" s="31" customFormat="1" x14ac:dyDescent="0.2"/>
    <row r="31746" s="31" customFormat="1" x14ac:dyDescent="0.2"/>
    <row r="31747" s="31" customFormat="1" x14ac:dyDescent="0.2"/>
    <row r="31748" s="31" customFormat="1" x14ac:dyDescent="0.2"/>
    <row r="31749" s="31" customFormat="1" x14ac:dyDescent="0.2"/>
    <row r="31750" s="31" customFormat="1" x14ac:dyDescent="0.2"/>
    <row r="31751" s="31" customFormat="1" x14ac:dyDescent="0.2"/>
    <row r="31752" s="31" customFormat="1" x14ac:dyDescent="0.2"/>
    <row r="31753" s="31" customFormat="1" x14ac:dyDescent="0.2"/>
    <row r="31754" s="31" customFormat="1" x14ac:dyDescent="0.2"/>
    <row r="31755" s="31" customFormat="1" x14ac:dyDescent="0.2"/>
    <row r="31756" s="31" customFormat="1" x14ac:dyDescent="0.2"/>
    <row r="31757" s="31" customFormat="1" x14ac:dyDescent="0.2"/>
    <row r="31758" s="31" customFormat="1" x14ac:dyDescent="0.2"/>
    <row r="31759" s="31" customFormat="1" x14ac:dyDescent="0.2"/>
    <row r="31760" s="31" customFormat="1" x14ac:dyDescent="0.2"/>
    <row r="31761" s="31" customFormat="1" x14ac:dyDescent="0.2"/>
    <row r="31762" s="31" customFormat="1" x14ac:dyDescent="0.2"/>
    <row r="31763" s="31" customFormat="1" x14ac:dyDescent="0.2"/>
    <row r="31764" s="31" customFormat="1" x14ac:dyDescent="0.2"/>
    <row r="31765" s="31" customFormat="1" x14ac:dyDescent="0.2"/>
    <row r="31766" s="31" customFormat="1" x14ac:dyDescent="0.2"/>
    <row r="31767" s="31" customFormat="1" x14ac:dyDescent="0.2"/>
    <row r="31768" s="31" customFormat="1" x14ac:dyDescent="0.2"/>
    <row r="31769" s="31" customFormat="1" x14ac:dyDescent="0.2"/>
    <row r="31770" s="31" customFormat="1" x14ac:dyDescent="0.2"/>
    <row r="31771" s="31" customFormat="1" x14ac:dyDescent="0.2"/>
    <row r="31772" s="31" customFormat="1" x14ac:dyDescent="0.2"/>
    <row r="31773" s="31" customFormat="1" x14ac:dyDescent="0.2"/>
    <row r="31774" s="31" customFormat="1" x14ac:dyDescent="0.2"/>
    <row r="31775" s="31" customFormat="1" x14ac:dyDescent="0.2"/>
    <row r="31776" s="31" customFormat="1" x14ac:dyDescent="0.2"/>
    <row r="31777" s="31" customFormat="1" x14ac:dyDescent="0.2"/>
    <row r="31778" s="31" customFormat="1" x14ac:dyDescent="0.2"/>
    <row r="31779" s="31" customFormat="1" x14ac:dyDescent="0.2"/>
    <row r="31780" s="31" customFormat="1" x14ac:dyDescent="0.2"/>
    <row r="31781" s="31" customFormat="1" x14ac:dyDescent="0.2"/>
    <row r="31782" s="31" customFormat="1" x14ac:dyDescent="0.2"/>
    <row r="31783" s="31" customFormat="1" x14ac:dyDescent="0.2"/>
    <row r="31784" s="31" customFormat="1" x14ac:dyDescent="0.2"/>
    <row r="31785" s="31" customFormat="1" x14ac:dyDescent="0.2"/>
    <row r="31786" s="31" customFormat="1" x14ac:dyDescent="0.2"/>
    <row r="31787" s="31" customFormat="1" x14ac:dyDescent="0.2"/>
    <row r="31788" s="31" customFormat="1" x14ac:dyDescent="0.2"/>
    <row r="31789" s="31" customFormat="1" x14ac:dyDescent="0.2"/>
    <row r="31790" s="31" customFormat="1" x14ac:dyDescent="0.2"/>
    <row r="31791" s="31" customFormat="1" x14ac:dyDescent="0.2"/>
    <row r="31792" s="31" customFormat="1" x14ac:dyDescent="0.2"/>
    <row r="31793" s="31" customFormat="1" x14ac:dyDescent="0.2"/>
    <row r="31794" s="31" customFormat="1" x14ac:dyDescent="0.2"/>
    <row r="31795" s="31" customFormat="1" x14ac:dyDescent="0.2"/>
    <row r="31796" s="31" customFormat="1" x14ac:dyDescent="0.2"/>
    <row r="31797" s="31" customFormat="1" x14ac:dyDescent="0.2"/>
    <row r="31798" s="31" customFormat="1" x14ac:dyDescent="0.2"/>
    <row r="31799" s="31" customFormat="1" x14ac:dyDescent="0.2"/>
    <row r="31800" s="31" customFormat="1" x14ac:dyDescent="0.2"/>
    <row r="31801" s="31" customFormat="1" x14ac:dyDescent="0.2"/>
    <row r="31802" s="31" customFormat="1" x14ac:dyDescent="0.2"/>
    <row r="31803" s="31" customFormat="1" x14ac:dyDescent="0.2"/>
    <row r="31804" s="31" customFormat="1" x14ac:dyDescent="0.2"/>
    <row r="31805" s="31" customFormat="1" x14ac:dyDescent="0.2"/>
    <row r="31806" s="31" customFormat="1" x14ac:dyDescent="0.2"/>
    <row r="31807" s="31" customFormat="1" x14ac:dyDescent="0.2"/>
    <row r="31808" s="31" customFormat="1" x14ac:dyDescent="0.2"/>
    <row r="31809" s="31" customFormat="1" x14ac:dyDescent="0.2"/>
    <row r="31810" s="31" customFormat="1" x14ac:dyDescent="0.2"/>
    <row r="31811" s="31" customFormat="1" x14ac:dyDescent="0.2"/>
    <row r="31812" s="31" customFormat="1" x14ac:dyDescent="0.2"/>
    <row r="31813" s="31" customFormat="1" x14ac:dyDescent="0.2"/>
    <row r="31814" s="31" customFormat="1" x14ac:dyDescent="0.2"/>
    <row r="31815" s="31" customFormat="1" x14ac:dyDescent="0.2"/>
    <row r="31816" s="31" customFormat="1" x14ac:dyDescent="0.2"/>
    <row r="31817" s="31" customFormat="1" x14ac:dyDescent="0.2"/>
    <row r="31818" s="31" customFormat="1" x14ac:dyDescent="0.2"/>
    <row r="31819" s="31" customFormat="1" x14ac:dyDescent="0.2"/>
    <row r="31820" s="31" customFormat="1" x14ac:dyDescent="0.2"/>
    <row r="31821" s="31" customFormat="1" x14ac:dyDescent="0.2"/>
    <row r="31822" s="31" customFormat="1" x14ac:dyDescent="0.2"/>
    <row r="31823" s="31" customFormat="1" x14ac:dyDescent="0.2"/>
    <row r="31824" s="31" customFormat="1" x14ac:dyDescent="0.2"/>
    <row r="31825" s="31" customFormat="1" x14ac:dyDescent="0.2"/>
    <row r="31826" s="31" customFormat="1" x14ac:dyDescent="0.2"/>
    <row r="31827" s="31" customFormat="1" x14ac:dyDescent="0.2"/>
    <row r="31828" s="31" customFormat="1" x14ac:dyDescent="0.2"/>
    <row r="31829" s="31" customFormat="1" x14ac:dyDescent="0.2"/>
    <row r="31830" s="31" customFormat="1" x14ac:dyDescent="0.2"/>
    <row r="31831" s="31" customFormat="1" x14ac:dyDescent="0.2"/>
    <row r="31832" s="31" customFormat="1" x14ac:dyDescent="0.2"/>
    <row r="31833" s="31" customFormat="1" x14ac:dyDescent="0.2"/>
    <row r="31834" s="31" customFormat="1" x14ac:dyDescent="0.2"/>
    <row r="31835" s="31" customFormat="1" x14ac:dyDescent="0.2"/>
    <row r="31836" s="31" customFormat="1" x14ac:dyDescent="0.2"/>
    <row r="31837" s="31" customFormat="1" x14ac:dyDescent="0.2"/>
    <row r="31838" s="31" customFormat="1" x14ac:dyDescent="0.2"/>
    <row r="31839" s="31" customFormat="1" x14ac:dyDescent="0.2"/>
    <row r="31840" s="31" customFormat="1" x14ac:dyDescent="0.2"/>
    <row r="31841" s="31" customFormat="1" x14ac:dyDescent="0.2"/>
    <row r="31842" s="31" customFormat="1" x14ac:dyDescent="0.2"/>
    <row r="31843" s="31" customFormat="1" x14ac:dyDescent="0.2"/>
    <row r="31844" s="31" customFormat="1" x14ac:dyDescent="0.2"/>
    <row r="31845" s="31" customFormat="1" x14ac:dyDescent="0.2"/>
    <row r="31846" s="31" customFormat="1" x14ac:dyDescent="0.2"/>
    <row r="31847" s="31" customFormat="1" x14ac:dyDescent="0.2"/>
    <row r="31848" s="31" customFormat="1" x14ac:dyDescent="0.2"/>
    <row r="31849" s="31" customFormat="1" x14ac:dyDescent="0.2"/>
    <row r="31850" s="31" customFormat="1" x14ac:dyDescent="0.2"/>
    <row r="31851" s="31" customFormat="1" x14ac:dyDescent="0.2"/>
    <row r="31852" s="31" customFormat="1" x14ac:dyDescent="0.2"/>
    <row r="31853" s="31" customFormat="1" x14ac:dyDescent="0.2"/>
    <row r="31854" s="31" customFormat="1" x14ac:dyDescent="0.2"/>
    <row r="31855" s="31" customFormat="1" x14ac:dyDescent="0.2"/>
    <row r="31856" s="31" customFormat="1" x14ac:dyDescent="0.2"/>
    <row r="31857" s="31" customFormat="1" x14ac:dyDescent="0.2"/>
    <row r="31858" s="31" customFormat="1" x14ac:dyDescent="0.2"/>
    <row r="31859" s="31" customFormat="1" x14ac:dyDescent="0.2"/>
    <row r="31860" s="31" customFormat="1" x14ac:dyDescent="0.2"/>
    <row r="31861" s="31" customFormat="1" x14ac:dyDescent="0.2"/>
    <row r="31862" s="31" customFormat="1" x14ac:dyDescent="0.2"/>
    <row r="31863" s="31" customFormat="1" x14ac:dyDescent="0.2"/>
    <row r="31864" s="31" customFormat="1" x14ac:dyDescent="0.2"/>
    <row r="31865" s="31" customFormat="1" x14ac:dyDescent="0.2"/>
    <row r="31866" s="31" customFormat="1" x14ac:dyDescent="0.2"/>
    <row r="31867" s="31" customFormat="1" x14ac:dyDescent="0.2"/>
    <row r="31868" s="31" customFormat="1" x14ac:dyDescent="0.2"/>
    <row r="31869" s="31" customFormat="1" x14ac:dyDescent="0.2"/>
    <row r="31870" s="31" customFormat="1" x14ac:dyDescent="0.2"/>
    <row r="31871" s="31" customFormat="1" x14ac:dyDescent="0.2"/>
    <row r="31872" s="31" customFormat="1" x14ac:dyDescent="0.2"/>
    <row r="31873" s="31" customFormat="1" x14ac:dyDescent="0.2"/>
    <row r="31874" s="31" customFormat="1" x14ac:dyDescent="0.2"/>
    <row r="31875" s="31" customFormat="1" x14ac:dyDescent="0.2"/>
    <row r="31876" s="31" customFormat="1" x14ac:dyDescent="0.2"/>
    <row r="31877" s="31" customFormat="1" x14ac:dyDescent="0.2"/>
    <row r="31878" s="31" customFormat="1" x14ac:dyDescent="0.2"/>
    <row r="31879" s="31" customFormat="1" x14ac:dyDescent="0.2"/>
    <row r="31880" s="31" customFormat="1" x14ac:dyDescent="0.2"/>
    <row r="31881" s="31" customFormat="1" x14ac:dyDescent="0.2"/>
    <row r="31882" s="31" customFormat="1" x14ac:dyDescent="0.2"/>
    <row r="31883" s="31" customFormat="1" x14ac:dyDescent="0.2"/>
    <row r="31884" s="31" customFormat="1" x14ac:dyDescent="0.2"/>
    <row r="31885" s="31" customFormat="1" x14ac:dyDescent="0.2"/>
    <row r="31886" s="31" customFormat="1" x14ac:dyDescent="0.2"/>
    <row r="31887" s="31" customFormat="1" x14ac:dyDescent="0.2"/>
    <row r="31888" s="31" customFormat="1" x14ac:dyDescent="0.2"/>
    <row r="31889" s="31" customFormat="1" x14ac:dyDescent="0.2"/>
    <row r="31890" s="31" customFormat="1" x14ac:dyDescent="0.2"/>
    <row r="31891" s="31" customFormat="1" x14ac:dyDescent="0.2"/>
    <row r="31892" s="31" customFormat="1" x14ac:dyDescent="0.2"/>
    <row r="31893" s="31" customFormat="1" x14ac:dyDescent="0.2"/>
    <row r="31894" s="31" customFormat="1" x14ac:dyDescent="0.2"/>
    <row r="31895" s="31" customFormat="1" x14ac:dyDescent="0.2"/>
    <row r="31896" s="31" customFormat="1" x14ac:dyDescent="0.2"/>
    <row r="31897" s="31" customFormat="1" x14ac:dyDescent="0.2"/>
    <row r="31898" s="31" customFormat="1" x14ac:dyDescent="0.2"/>
    <row r="31899" s="31" customFormat="1" x14ac:dyDescent="0.2"/>
    <row r="31900" s="31" customFormat="1" x14ac:dyDescent="0.2"/>
    <row r="31901" s="31" customFormat="1" x14ac:dyDescent="0.2"/>
    <row r="31902" s="31" customFormat="1" x14ac:dyDescent="0.2"/>
    <row r="31903" s="31" customFormat="1" x14ac:dyDescent="0.2"/>
    <row r="31904" s="31" customFormat="1" x14ac:dyDescent="0.2"/>
    <row r="31905" s="31" customFormat="1" x14ac:dyDescent="0.2"/>
    <row r="31906" s="31" customFormat="1" x14ac:dyDescent="0.2"/>
    <row r="31907" s="31" customFormat="1" x14ac:dyDescent="0.2"/>
    <row r="31908" s="31" customFormat="1" x14ac:dyDescent="0.2"/>
    <row r="31909" s="31" customFormat="1" x14ac:dyDescent="0.2"/>
    <row r="31910" s="31" customFormat="1" x14ac:dyDescent="0.2"/>
    <row r="31911" s="31" customFormat="1" x14ac:dyDescent="0.2"/>
    <row r="31912" s="31" customFormat="1" x14ac:dyDescent="0.2"/>
    <row r="31913" s="31" customFormat="1" x14ac:dyDescent="0.2"/>
    <row r="31914" s="31" customFormat="1" x14ac:dyDescent="0.2"/>
    <row r="31915" s="31" customFormat="1" x14ac:dyDescent="0.2"/>
    <row r="31916" s="31" customFormat="1" x14ac:dyDescent="0.2"/>
    <row r="31917" s="31" customFormat="1" x14ac:dyDescent="0.2"/>
    <row r="31918" s="31" customFormat="1" x14ac:dyDescent="0.2"/>
    <row r="31919" s="31" customFormat="1" x14ac:dyDescent="0.2"/>
    <row r="31920" s="31" customFormat="1" x14ac:dyDescent="0.2"/>
    <row r="31921" s="31" customFormat="1" x14ac:dyDescent="0.2"/>
    <row r="31922" s="31" customFormat="1" x14ac:dyDescent="0.2"/>
    <row r="31923" s="31" customFormat="1" x14ac:dyDescent="0.2"/>
    <row r="31924" s="31" customFormat="1" x14ac:dyDescent="0.2"/>
    <row r="31925" s="31" customFormat="1" x14ac:dyDescent="0.2"/>
    <row r="31926" s="31" customFormat="1" x14ac:dyDescent="0.2"/>
    <row r="31927" s="31" customFormat="1" x14ac:dyDescent="0.2"/>
    <row r="31928" s="31" customFormat="1" x14ac:dyDescent="0.2"/>
    <row r="31929" s="31" customFormat="1" x14ac:dyDescent="0.2"/>
    <row r="31930" s="31" customFormat="1" x14ac:dyDescent="0.2"/>
    <row r="31931" s="31" customFormat="1" x14ac:dyDescent="0.2"/>
    <row r="31932" s="31" customFormat="1" x14ac:dyDescent="0.2"/>
    <row r="31933" s="31" customFormat="1" x14ac:dyDescent="0.2"/>
    <row r="31934" s="31" customFormat="1" x14ac:dyDescent="0.2"/>
    <row r="31935" s="31" customFormat="1" x14ac:dyDescent="0.2"/>
    <row r="31936" s="31" customFormat="1" x14ac:dyDescent="0.2"/>
    <row r="31937" s="31" customFormat="1" x14ac:dyDescent="0.2"/>
    <row r="31938" s="31" customFormat="1" x14ac:dyDescent="0.2"/>
    <row r="31939" s="31" customFormat="1" x14ac:dyDescent="0.2"/>
    <row r="31940" s="31" customFormat="1" x14ac:dyDescent="0.2"/>
    <row r="31941" s="31" customFormat="1" x14ac:dyDescent="0.2"/>
    <row r="31942" s="31" customFormat="1" x14ac:dyDescent="0.2"/>
    <row r="31943" s="31" customFormat="1" x14ac:dyDescent="0.2"/>
    <row r="31944" s="31" customFormat="1" x14ac:dyDescent="0.2"/>
    <row r="31945" s="31" customFormat="1" x14ac:dyDescent="0.2"/>
    <row r="31946" s="31" customFormat="1" x14ac:dyDescent="0.2"/>
    <row r="31947" s="31" customFormat="1" x14ac:dyDescent="0.2"/>
    <row r="31948" s="31" customFormat="1" x14ac:dyDescent="0.2"/>
    <row r="31949" s="31" customFormat="1" x14ac:dyDescent="0.2"/>
    <row r="31950" s="31" customFormat="1" x14ac:dyDescent="0.2"/>
    <row r="31951" s="31" customFormat="1" x14ac:dyDescent="0.2"/>
    <row r="31952" s="31" customFormat="1" x14ac:dyDescent="0.2"/>
    <row r="31953" s="31" customFormat="1" x14ac:dyDescent="0.2"/>
    <row r="31954" s="31" customFormat="1" x14ac:dyDescent="0.2"/>
    <row r="31955" s="31" customFormat="1" x14ac:dyDescent="0.2"/>
    <row r="31956" s="31" customFormat="1" x14ac:dyDescent="0.2"/>
    <row r="31957" s="31" customFormat="1" x14ac:dyDescent="0.2"/>
    <row r="31958" s="31" customFormat="1" x14ac:dyDescent="0.2"/>
    <row r="31959" s="31" customFormat="1" x14ac:dyDescent="0.2"/>
    <row r="31960" s="31" customFormat="1" x14ac:dyDescent="0.2"/>
    <row r="31961" s="31" customFormat="1" x14ac:dyDescent="0.2"/>
    <row r="31962" s="31" customFormat="1" x14ac:dyDescent="0.2"/>
    <row r="31963" s="31" customFormat="1" x14ac:dyDescent="0.2"/>
    <row r="31964" s="31" customFormat="1" x14ac:dyDescent="0.2"/>
    <row r="31965" s="31" customFormat="1" x14ac:dyDescent="0.2"/>
    <row r="31966" s="31" customFormat="1" x14ac:dyDescent="0.2"/>
    <row r="31967" s="31" customFormat="1" x14ac:dyDescent="0.2"/>
    <row r="31968" s="31" customFormat="1" x14ac:dyDescent="0.2"/>
    <row r="31969" s="31" customFormat="1" x14ac:dyDescent="0.2"/>
    <row r="31970" s="31" customFormat="1" x14ac:dyDescent="0.2"/>
    <row r="31971" s="31" customFormat="1" x14ac:dyDescent="0.2"/>
    <row r="31972" s="31" customFormat="1" x14ac:dyDescent="0.2"/>
    <row r="31973" s="31" customFormat="1" x14ac:dyDescent="0.2"/>
    <row r="31974" s="31" customFormat="1" x14ac:dyDescent="0.2"/>
    <row r="31975" s="31" customFormat="1" x14ac:dyDescent="0.2"/>
    <row r="31976" s="31" customFormat="1" x14ac:dyDescent="0.2"/>
    <row r="31977" s="31" customFormat="1" x14ac:dyDescent="0.2"/>
    <row r="31978" s="31" customFormat="1" x14ac:dyDescent="0.2"/>
    <row r="31979" s="31" customFormat="1" x14ac:dyDescent="0.2"/>
    <row r="31980" s="31" customFormat="1" x14ac:dyDescent="0.2"/>
    <row r="31981" s="31" customFormat="1" x14ac:dyDescent="0.2"/>
    <row r="31982" s="31" customFormat="1" x14ac:dyDescent="0.2"/>
    <row r="31983" s="31" customFormat="1" x14ac:dyDescent="0.2"/>
    <row r="31984" s="31" customFormat="1" x14ac:dyDescent="0.2"/>
    <row r="31985" s="31" customFormat="1" x14ac:dyDescent="0.2"/>
    <row r="31986" s="31" customFormat="1" x14ac:dyDescent="0.2"/>
    <row r="31987" s="31" customFormat="1" x14ac:dyDescent="0.2"/>
    <row r="31988" s="31" customFormat="1" x14ac:dyDescent="0.2"/>
    <row r="31989" s="31" customFormat="1" x14ac:dyDescent="0.2"/>
    <row r="31990" s="31" customFormat="1" x14ac:dyDescent="0.2"/>
    <row r="31991" s="31" customFormat="1" x14ac:dyDescent="0.2"/>
    <row r="31992" s="31" customFormat="1" x14ac:dyDescent="0.2"/>
    <row r="31993" s="31" customFormat="1" x14ac:dyDescent="0.2"/>
    <row r="31994" s="31" customFormat="1" x14ac:dyDescent="0.2"/>
    <row r="31995" s="31" customFormat="1" x14ac:dyDescent="0.2"/>
    <row r="31996" s="31" customFormat="1" x14ac:dyDescent="0.2"/>
    <row r="31997" s="31" customFormat="1" x14ac:dyDescent="0.2"/>
    <row r="31998" s="31" customFormat="1" x14ac:dyDescent="0.2"/>
    <row r="31999" s="31" customFormat="1" x14ac:dyDescent="0.2"/>
    <row r="32000" s="31" customFormat="1" x14ac:dyDescent="0.2"/>
    <row r="32001" s="31" customFormat="1" x14ac:dyDescent="0.2"/>
    <row r="32002" s="31" customFormat="1" x14ac:dyDescent="0.2"/>
    <row r="32003" s="31" customFormat="1" x14ac:dyDescent="0.2"/>
    <row r="32004" s="31" customFormat="1" x14ac:dyDescent="0.2"/>
    <row r="32005" s="31" customFormat="1" x14ac:dyDescent="0.2"/>
    <row r="32006" s="31" customFormat="1" x14ac:dyDescent="0.2"/>
    <row r="32007" s="31" customFormat="1" x14ac:dyDescent="0.2"/>
    <row r="32008" s="31" customFormat="1" x14ac:dyDescent="0.2"/>
    <row r="32009" s="31" customFormat="1" x14ac:dyDescent="0.2"/>
    <row r="32010" s="31" customFormat="1" x14ac:dyDescent="0.2"/>
    <row r="32011" s="31" customFormat="1" x14ac:dyDescent="0.2"/>
    <row r="32012" s="31" customFormat="1" x14ac:dyDescent="0.2"/>
    <row r="32013" s="31" customFormat="1" x14ac:dyDescent="0.2"/>
    <row r="32014" s="31" customFormat="1" x14ac:dyDescent="0.2"/>
    <row r="32015" s="31" customFormat="1" x14ac:dyDescent="0.2"/>
    <row r="32016" s="31" customFormat="1" x14ac:dyDescent="0.2"/>
    <row r="32017" s="31" customFormat="1" x14ac:dyDescent="0.2"/>
    <row r="32018" s="31" customFormat="1" x14ac:dyDescent="0.2"/>
    <row r="32019" s="31" customFormat="1" x14ac:dyDescent="0.2"/>
    <row r="32020" s="31" customFormat="1" x14ac:dyDescent="0.2"/>
    <row r="32021" s="31" customFormat="1" x14ac:dyDescent="0.2"/>
    <row r="32022" s="31" customFormat="1" x14ac:dyDescent="0.2"/>
    <row r="32023" s="31" customFormat="1" x14ac:dyDescent="0.2"/>
    <row r="32024" s="31" customFormat="1" x14ac:dyDescent="0.2"/>
    <row r="32025" s="31" customFormat="1" x14ac:dyDescent="0.2"/>
    <row r="32026" s="31" customFormat="1" x14ac:dyDescent="0.2"/>
    <row r="32027" s="31" customFormat="1" x14ac:dyDescent="0.2"/>
    <row r="32028" s="31" customFormat="1" x14ac:dyDescent="0.2"/>
    <row r="32029" s="31" customFormat="1" x14ac:dyDescent="0.2"/>
    <row r="32030" s="31" customFormat="1" x14ac:dyDescent="0.2"/>
    <row r="32031" s="31" customFormat="1" x14ac:dyDescent="0.2"/>
    <row r="32032" s="31" customFormat="1" x14ac:dyDescent="0.2"/>
    <row r="32033" s="31" customFormat="1" x14ac:dyDescent="0.2"/>
    <row r="32034" s="31" customFormat="1" x14ac:dyDescent="0.2"/>
    <row r="32035" s="31" customFormat="1" x14ac:dyDescent="0.2"/>
    <row r="32036" s="31" customFormat="1" x14ac:dyDescent="0.2"/>
    <row r="32037" s="31" customFormat="1" x14ac:dyDescent="0.2"/>
    <row r="32038" s="31" customFormat="1" x14ac:dyDescent="0.2"/>
    <row r="32039" s="31" customFormat="1" x14ac:dyDescent="0.2"/>
    <row r="32040" s="31" customFormat="1" x14ac:dyDescent="0.2"/>
    <row r="32041" s="31" customFormat="1" x14ac:dyDescent="0.2"/>
    <row r="32042" s="31" customFormat="1" x14ac:dyDescent="0.2"/>
    <row r="32043" s="31" customFormat="1" x14ac:dyDescent="0.2"/>
    <row r="32044" s="31" customFormat="1" x14ac:dyDescent="0.2"/>
    <row r="32045" s="31" customFormat="1" x14ac:dyDescent="0.2"/>
    <row r="32046" s="31" customFormat="1" x14ac:dyDescent="0.2"/>
    <row r="32047" s="31" customFormat="1" x14ac:dyDescent="0.2"/>
    <row r="32048" s="31" customFormat="1" x14ac:dyDescent="0.2"/>
    <row r="32049" s="31" customFormat="1" x14ac:dyDescent="0.2"/>
    <row r="32050" s="31" customFormat="1" x14ac:dyDescent="0.2"/>
    <row r="32051" s="31" customFormat="1" x14ac:dyDescent="0.2"/>
    <row r="32052" s="31" customFormat="1" x14ac:dyDescent="0.2"/>
    <row r="32053" s="31" customFormat="1" x14ac:dyDescent="0.2"/>
    <row r="32054" s="31" customFormat="1" x14ac:dyDescent="0.2"/>
    <row r="32055" s="31" customFormat="1" x14ac:dyDescent="0.2"/>
    <row r="32056" s="31" customFormat="1" x14ac:dyDescent="0.2"/>
    <row r="32057" s="31" customFormat="1" x14ac:dyDescent="0.2"/>
    <row r="32058" s="31" customFormat="1" x14ac:dyDescent="0.2"/>
    <row r="32059" s="31" customFormat="1" x14ac:dyDescent="0.2"/>
    <row r="32060" s="31" customFormat="1" x14ac:dyDescent="0.2"/>
    <row r="32061" s="31" customFormat="1" x14ac:dyDescent="0.2"/>
    <row r="32062" s="31" customFormat="1" x14ac:dyDescent="0.2"/>
    <row r="32063" s="31" customFormat="1" x14ac:dyDescent="0.2"/>
    <row r="32064" s="31" customFormat="1" x14ac:dyDescent="0.2"/>
    <row r="32065" s="31" customFormat="1" x14ac:dyDescent="0.2"/>
    <row r="32066" s="31" customFormat="1" x14ac:dyDescent="0.2"/>
    <row r="32067" s="31" customFormat="1" x14ac:dyDescent="0.2"/>
    <row r="32068" s="31" customFormat="1" x14ac:dyDescent="0.2"/>
    <row r="32069" s="31" customFormat="1" x14ac:dyDescent="0.2"/>
    <row r="32070" s="31" customFormat="1" x14ac:dyDescent="0.2"/>
    <row r="32071" s="31" customFormat="1" x14ac:dyDescent="0.2"/>
    <row r="32072" s="31" customFormat="1" x14ac:dyDescent="0.2"/>
    <row r="32073" s="31" customFormat="1" x14ac:dyDescent="0.2"/>
    <row r="32074" s="31" customFormat="1" x14ac:dyDescent="0.2"/>
    <row r="32075" s="31" customFormat="1" x14ac:dyDescent="0.2"/>
    <row r="32076" s="31" customFormat="1" x14ac:dyDescent="0.2"/>
    <row r="32077" s="31" customFormat="1" x14ac:dyDescent="0.2"/>
    <row r="32078" s="31" customFormat="1" x14ac:dyDescent="0.2"/>
    <row r="32079" s="31" customFormat="1" x14ac:dyDescent="0.2"/>
    <row r="32080" s="31" customFormat="1" x14ac:dyDescent="0.2"/>
    <row r="32081" s="31" customFormat="1" x14ac:dyDescent="0.2"/>
    <row r="32082" s="31" customFormat="1" x14ac:dyDescent="0.2"/>
    <row r="32083" s="31" customFormat="1" x14ac:dyDescent="0.2"/>
    <row r="32084" s="31" customFormat="1" x14ac:dyDescent="0.2"/>
    <row r="32085" s="31" customFormat="1" x14ac:dyDescent="0.2"/>
    <row r="32086" s="31" customFormat="1" x14ac:dyDescent="0.2"/>
    <row r="32087" s="31" customFormat="1" x14ac:dyDescent="0.2"/>
    <row r="32088" s="31" customFormat="1" x14ac:dyDescent="0.2"/>
    <row r="32089" s="31" customFormat="1" x14ac:dyDescent="0.2"/>
    <row r="32090" s="31" customFormat="1" x14ac:dyDescent="0.2"/>
    <row r="32091" s="31" customFormat="1" x14ac:dyDescent="0.2"/>
    <row r="32092" s="31" customFormat="1" x14ac:dyDescent="0.2"/>
    <row r="32093" s="31" customFormat="1" x14ac:dyDescent="0.2"/>
    <row r="32094" s="31" customFormat="1" x14ac:dyDescent="0.2"/>
    <row r="32095" s="31" customFormat="1" x14ac:dyDescent="0.2"/>
    <row r="32096" s="31" customFormat="1" x14ac:dyDescent="0.2"/>
    <row r="32097" s="31" customFormat="1" x14ac:dyDescent="0.2"/>
    <row r="32098" s="31" customFormat="1" x14ac:dyDescent="0.2"/>
    <row r="32099" s="31" customFormat="1" x14ac:dyDescent="0.2"/>
    <row r="32100" s="31" customFormat="1" x14ac:dyDescent="0.2"/>
    <row r="32101" s="31" customFormat="1" x14ac:dyDescent="0.2"/>
    <row r="32102" s="31" customFormat="1" x14ac:dyDescent="0.2"/>
    <row r="32103" s="31" customFormat="1" x14ac:dyDescent="0.2"/>
    <row r="32104" s="31" customFormat="1" x14ac:dyDescent="0.2"/>
    <row r="32105" s="31" customFormat="1" x14ac:dyDescent="0.2"/>
    <row r="32106" s="31" customFormat="1" x14ac:dyDescent="0.2"/>
    <row r="32107" s="31" customFormat="1" x14ac:dyDescent="0.2"/>
    <row r="32108" s="31" customFormat="1" x14ac:dyDescent="0.2"/>
    <row r="32109" s="31" customFormat="1" x14ac:dyDescent="0.2"/>
    <row r="32110" s="31" customFormat="1" x14ac:dyDescent="0.2"/>
    <row r="32111" s="31" customFormat="1" x14ac:dyDescent="0.2"/>
    <row r="32112" s="31" customFormat="1" x14ac:dyDescent="0.2"/>
    <row r="32113" s="31" customFormat="1" x14ac:dyDescent="0.2"/>
    <row r="32114" s="31" customFormat="1" x14ac:dyDescent="0.2"/>
    <row r="32115" s="31" customFormat="1" x14ac:dyDescent="0.2"/>
    <row r="32116" s="31" customFormat="1" x14ac:dyDescent="0.2"/>
    <row r="32117" s="31" customFormat="1" x14ac:dyDescent="0.2"/>
    <row r="32118" s="31" customFormat="1" x14ac:dyDescent="0.2"/>
    <row r="32119" s="31" customFormat="1" x14ac:dyDescent="0.2"/>
    <row r="32120" s="31" customFormat="1" x14ac:dyDescent="0.2"/>
    <row r="32121" s="31" customFormat="1" x14ac:dyDescent="0.2"/>
    <row r="32122" s="31" customFormat="1" x14ac:dyDescent="0.2"/>
    <row r="32123" s="31" customFormat="1" x14ac:dyDescent="0.2"/>
    <row r="32124" s="31" customFormat="1" x14ac:dyDescent="0.2"/>
    <row r="32125" s="31" customFormat="1" x14ac:dyDescent="0.2"/>
    <row r="32126" s="31" customFormat="1" x14ac:dyDescent="0.2"/>
    <row r="32127" s="31" customFormat="1" x14ac:dyDescent="0.2"/>
    <row r="32128" s="31" customFormat="1" x14ac:dyDescent="0.2"/>
    <row r="32129" s="31" customFormat="1" x14ac:dyDescent="0.2"/>
    <row r="32130" s="31" customFormat="1" x14ac:dyDescent="0.2"/>
    <row r="32131" s="31" customFormat="1" x14ac:dyDescent="0.2"/>
    <row r="32132" s="31" customFormat="1" x14ac:dyDescent="0.2"/>
    <row r="32133" s="31" customFormat="1" x14ac:dyDescent="0.2"/>
    <row r="32134" s="31" customFormat="1" x14ac:dyDescent="0.2"/>
    <row r="32135" s="31" customFormat="1" x14ac:dyDescent="0.2"/>
    <row r="32136" s="31" customFormat="1" x14ac:dyDescent="0.2"/>
    <row r="32137" s="31" customFormat="1" x14ac:dyDescent="0.2"/>
    <row r="32138" s="31" customFormat="1" x14ac:dyDescent="0.2"/>
    <row r="32139" s="31" customFormat="1" x14ac:dyDescent="0.2"/>
    <row r="32140" s="31" customFormat="1" x14ac:dyDescent="0.2"/>
    <row r="32141" s="31" customFormat="1" x14ac:dyDescent="0.2"/>
    <row r="32142" s="31" customFormat="1" x14ac:dyDescent="0.2"/>
    <row r="32143" s="31" customFormat="1" x14ac:dyDescent="0.2"/>
    <row r="32144" s="31" customFormat="1" x14ac:dyDescent="0.2"/>
    <row r="32145" s="31" customFormat="1" x14ac:dyDescent="0.2"/>
    <row r="32146" s="31" customFormat="1" x14ac:dyDescent="0.2"/>
    <row r="32147" s="31" customFormat="1" x14ac:dyDescent="0.2"/>
    <row r="32148" s="31" customFormat="1" x14ac:dyDescent="0.2"/>
    <row r="32149" s="31" customFormat="1" x14ac:dyDescent="0.2"/>
    <row r="32150" s="31" customFormat="1" x14ac:dyDescent="0.2"/>
    <row r="32151" s="31" customFormat="1" x14ac:dyDescent="0.2"/>
    <row r="32152" s="31" customFormat="1" x14ac:dyDescent="0.2"/>
    <row r="32153" s="31" customFormat="1" x14ac:dyDescent="0.2"/>
    <row r="32154" s="31" customFormat="1" x14ac:dyDescent="0.2"/>
    <row r="32155" s="31" customFormat="1" x14ac:dyDescent="0.2"/>
    <row r="32156" s="31" customFormat="1" x14ac:dyDescent="0.2"/>
    <row r="32157" s="31" customFormat="1" x14ac:dyDescent="0.2"/>
    <row r="32158" s="31" customFormat="1" x14ac:dyDescent="0.2"/>
    <row r="32159" s="31" customFormat="1" x14ac:dyDescent="0.2"/>
    <row r="32160" s="31" customFormat="1" x14ac:dyDescent="0.2"/>
    <row r="32161" s="31" customFormat="1" x14ac:dyDescent="0.2"/>
    <row r="32162" s="31" customFormat="1" x14ac:dyDescent="0.2"/>
    <row r="32163" s="31" customFormat="1" x14ac:dyDescent="0.2"/>
    <row r="32164" s="31" customFormat="1" x14ac:dyDescent="0.2"/>
    <row r="32165" s="31" customFormat="1" x14ac:dyDescent="0.2"/>
    <row r="32166" s="31" customFormat="1" x14ac:dyDescent="0.2"/>
    <row r="32167" s="31" customFormat="1" x14ac:dyDescent="0.2"/>
    <row r="32168" s="31" customFormat="1" x14ac:dyDescent="0.2"/>
    <row r="32169" s="31" customFormat="1" x14ac:dyDescent="0.2"/>
    <row r="32170" s="31" customFormat="1" x14ac:dyDescent="0.2"/>
    <row r="32171" s="31" customFormat="1" x14ac:dyDescent="0.2"/>
    <row r="32172" s="31" customFormat="1" x14ac:dyDescent="0.2"/>
    <row r="32173" s="31" customFormat="1" x14ac:dyDescent="0.2"/>
    <row r="32174" s="31" customFormat="1" x14ac:dyDescent="0.2"/>
    <row r="32175" s="31" customFormat="1" x14ac:dyDescent="0.2"/>
    <row r="32176" s="31" customFormat="1" x14ac:dyDescent="0.2"/>
    <row r="32177" s="31" customFormat="1" x14ac:dyDescent="0.2"/>
    <row r="32178" s="31" customFormat="1" x14ac:dyDescent="0.2"/>
    <row r="32179" s="31" customFormat="1" x14ac:dyDescent="0.2"/>
    <row r="32180" s="31" customFormat="1" x14ac:dyDescent="0.2"/>
    <row r="32181" s="31" customFormat="1" x14ac:dyDescent="0.2"/>
    <row r="32182" s="31" customFormat="1" x14ac:dyDescent="0.2"/>
    <row r="32183" s="31" customFormat="1" x14ac:dyDescent="0.2"/>
    <row r="32184" s="31" customFormat="1" x14ac:dyDescent="0.2"/>
    <row r="32185" s="31" customFormat="1" x14ac:dyDescent="0.2"/>
    <row r="32186" s="31" customFormat="1" x14ac:dyDescent="0.2"/>
    <row r="32187" s="31" customFormat="1" x14ac:dyDescent="0.2"/>
    <row r="32188" s="31" customFormat="1" x14ac:dyDescent="0.2"/>
    <row r="32189" s="31" customFormat="1" x14ac:dyDescent="0.2"/>
    <row r="32190" s="31" customFormat="1" x14ac:dyDescent="0.2"/>
    <row r="32191" s="31" customFormat="1" x14ac:dyDescent="0.2"/>
    <row r="32192" s="31" customFormat="1" x14ac:dyDescent="0.2"/>
    <row r="32193" s="31" customFormat="1" x14ac:dyDescent="0.2"/>
    <row r="32194" s="31" customFormat="1" x14ac:dyDescent="0.2"/>
    <row r="32195" s="31" customFormat="1" x14ac:dyDescent="0.2"/>
    <row r="32196" s="31" customFormat="1" x14ac:dyDescent="0.2"/>
    <row r="32197" s="31" customFormat="1" x14ac:dyDescent="0.2"/>
    <row r="32198" s="31" customFormat="1" x14ac:dyDescent="0.2"/>
    <row r="32199" s="31" customFormat="1" x14ac:dyDescent="0.2"/>
    <row r="32200" s="31" customFormat="1" x14ac:dyDescent="0.2"/>
    <row r="32201" s="31" customFormat="1" x14ac:dyDescent="0.2"/>
    <row r="32202" s="31" customFormat="1" x14ac:dyDescent="0.2"/>
    <row r="32203" s="31" customFormat="1" x14ac:dyDescent="0.2"/>
    <row r="32204" s="31" customFormat="1" x14ac:dyDescent="0.2"/>
    <row r="32205" s="31" customFormat="1" x14ac:dyDescent="0.2"/>
    <row r="32206" s="31" customFormat="1" x14ac:dyDescent="0.2"/>
    <row r="32207" s="31" customFormat="1" x14ac:dyDescent="0.2"/>
    <row r="32208" s="31" customFormat="1" x14ac:dyDescent="0.2"/>
    <row r="32209" s="31" customFormat="1" x14ac:dyDescent="0.2"/>
    <row r="32210" s="31" customFormat="1" x14ac:dyDescent="0.2"/>
    <row r="32211" s="31" customFormat="1" x14ac:dyDescent="0.2"/>
    <row r="32212" s="31" customFormat="1" x14ac:dyDescent="0.2"/>
    <row r="32213" s="31" customFormat="1" x14ac:dyDescent="0.2"/>
    <row r="32214" s="31" customFormat="1" x14ac:dyDescent="0.2"/>
    <row r="32215" s="31" customFormat="1" x14ac:dyDescent="0.2"/>
    <row r="32216" s="31" customFormat="1" x14ac:dyDescent="0.2"/>
    <row r="32217" s="31" customFormat="1" x14ac:dyDescent="0.2"/>
    <row r="32218" s="31" customFormat="1" x14ac:dyDescent="0.2"/>
    <row r="32219" s="31" customFormat="1" x14ac:dyDescent="0.2"/>
    <row r="32220" s="31" customFormat="1" x14ac:dyDescent="0.2"/>
    <row r="32221" s="31" customFormat="1" x14ac:dyDescent="0.2"/>
    <row r="32222" s="31" customFormat="1" x14ac:dyDescent="0.2"/>
    <row r="32223" s="31" customFormat="1" x14ac:dyDescent="0.2"/>
    <row r="32224" s="31" customFormat="1" x14ac:dyDescent="0.2"/>
    <row r="32225" s="31" customFormat="1" x14ac:dyDescent="0.2"/>
    <row r="32226" s="31" customFormat="1" x14ac:dyDescent="0.2"/>
    <row r="32227" s="31" customFormat="1" x14ac:dyDescent="0.2"/>
    <row r="32228" s="31" customFormat="1" x14ac:dyDescent="0.2"/>
    <row r="32229" s="31" customFormat="1" x14ac:dyDescent="0.2"/>
    <row r="32230" s="31" customFormat="1" x14ac:dyDescent="0.2"/>
    <row r="32231" s="31" customFormat="1" x14ac:dyDescent="0.2"/>
    <row r="32232" s="31" customFormat="1" x14ac:dyDescent="0.2"/>
    <row r="32233" s="31" customFormat="1" x14ac:dyDescent="0.2"/>
    <row r="32234" s="31" customFormat="1" x14ac:dyDescent="0.2"/>
    <row r="32235" s="31" customFormat="1" x14ac:dyDescent="0.2"/>
    <row r="32236" s="31" customFormat="1" x14ac:dyDescent="0.2"/>
    <row r="32237" s="31" customFormat="1" x14ac:dyDescent="0.2"/>
    <row r="32238" s="31" customFormat="1" x14ac:dyDescent="0.2"/>
    <row r="32239" s="31" customFormat="1" x14ac:dyDescent="0.2"/>
    <row r="32240" s="31" customFormat="1" x14ac:dyDescent="0.2"/>
    <row r="32241" s="31" customFormat="1" x14ac:dyDescent="0.2"/>
    <row r="32242" s="31" customFormat="1" x14ac:dyDescent="0.2"/>
    <row r="32243" s="31" customFormat="1" x14ac:dyDescent="0.2"/>
    <row r="32244" s="31" customFormat="1" x14ac:dyDescent="0.2"/>
    <row r="32245" s="31" customFormat="1" x14ac:dyDescent="0.2"/>
    <row r="32246" s="31" customFormat="1" x14ac:dyDescent="0.2"/>
    <row r="32247" s="31" customFormat="1" x14ac:dyDescent="0.2"/>
    <row r="32248" s="31" customFormat="1" x14ac:dyDescent="0.2"/>
    <row r="32249" s="31" customFormat="1" x14ac:dyDescent="0.2"/>
    <row r="32250" s="31" customFormat="1" x14ac:dyDescent="0.2"/>
    <row r="32251" s="31" customFormat="1" x14ac:dyDescent="0.2"/>
    <row r="32252" s="31" customFormat="1" x14ac:dyDescent="0.2"/>
    <row r="32253" s="31" customFormat="1" x14ac:dyDescent="0.2"/>
    <row r="32254" s="31" customFormat="1" x14ac:dyDescent="0.2"/>
    <row r="32255" s="31" customFormat="1" x14ac:dyDescent="0.2"/>
    <row r="32256" s="31" customFormat="1" x14ac:dyDescent="0.2"/>
    <row r="32257" s="31" customFormat="1" x14ac:dyDescent="0.2"/>
    <row r="32258" s="31" customFormat="1" x14ac:dyDescent="0.2"/>
    <row r="32259" s="31" customFormat="1" x14ac:dyDescent="0.2"/>
    <row r="32260" s="31" customFormat="1" x14ac:dyDescent="0.2"/>
    <row r="32261" s="31" customFormat="1" x14ac:dyDescent="0.2"/>
    <row r="32262" s="31" customFormat="1" x14ac:dyDescent="0.2"/>
    <row r="32263" s="31" customFormat="1" x14ac:dyDescent="0.2"/>
    <row r="32264" s="31" customFormat="1" x14ac:dyDescent="0.2"/>
    <row r="32265" s="31" customFormat="1" x14ac:dyDescent="0.2"/>
    <row r="32266" s="31" customFormat="1" x14ac:dyDescent="0.2"/>
    <row r="32267" s="31" customFormat="1" x14ac:dyDescent="0.2"/>
    <row r="32268" s="31" customFormat="1" x14ac:dyDescent="0.2"/>
    <row r="32269" s="31" customFormat="1" x14ac:dyDescent="0.2"/>
    <row r="32270" s="31" customFormat="1" x14ac:dyDescent="0.2"/>
    <row r="32271" s="31" customFormat="1" x14ac:dyDescent="0.2"/>
    <row r="32272" s="31" customFormat="1" x14ac:dyDescent="0.2"/>
    <row r="32273" s="31" customFormat="1" x14ac:dyDescent="0.2"/>
    <row r="32274" s="31" customFormat="1" x14ac:dyDescent="0.2"/>
    <row r="32275" s="31" customFormat="1" x14ac:dyDescent="0.2"/>
    <row r="32276" s="31" customFormat="1" x14ac:dyDescent="0.2"/>
    <row r="32277" s="31" customFormat="1" x14ac:dyDescent="0.2"/>
    <row r="32278" s="31" customFormat="1" x14ac:dyDescent="0.2"/>
    <row r="32279" s="31" customFormat="1" x14ac:dyDescent="0.2"/>
    <row r="32280" s="31" customFormat="1" x14ac:dyDescent="0.2"/>
    <row r="32281" s="31" customFormat="1" x14ac:dyDescent="0.2"/>
    <row r="32282" s="31" customFormat="1" x14ac:dyDescent="0.2"/>
    <row r="32283" s="31" customFormat="1" x14ac:dyDescent="0.2"/>
    <row r="32284" s="31" customFormat="1" x14ac:dyDescent="0.2"/>
    <row r="32285" s="31" customFormat="1" x14ac:dyDescent="0.2"/>
    <row r="32286" s="31" customFormat="1" x14ac:dyDescent="0.2"/>
    <row r="32287" s="31" customFormat="1" x14ac:dyDescent="0.2"/>
    <row r="32288" s="31" customFormat="1" x14ac:dyDescent="0.2"/>
    <row r="32289" s="31" customFormat="1" x14ac:dyDescent="0.2"/>
    <row r="32290" s="31" customFormat="1" x14ac:dyDescent="0.2"/>
    <row r="32291" s="31" customFormat="1" x14ac:dyDescent="0.2"/>
    <row r="32292" s="31" customFormat="1" x14ac:dyDescent="0.2"/>
    <row r="32293" s="31" customFormat="1" x14ac:dyDescent="0.2"/>
    <row r="32294" s="31" customFormat="1" x14ac:dyDescent="0.2"/>
    <row r="32295" s="31" customFormat="1" x14ac:dyDescent="0.2"/>
    <row r="32296" s="31" customFormat="1" x14ac:dyDescent="0.2"/>
    <row r="32297" s="31" customFormat="1" x14ac:dyDescent="0.2"/>
    <row r="32298" s="31" customFormat="1" x14ac:dyDescent="0.2"/>
    <row r="32299" s="31" customFormat="1" x14ac:dyDescent="0.2"/>
    <row r="32300" s="31" customFormat="1" x14ac:dyDescent="0.2"/>
    <row r="32301" s="31" customFormat="1" x14ac:dyDescent="0.2"/>
    <row r="32302" s="31" customFormat="1" x14ac:dyDescent="0.2"/>
    <row r="32303" s="31" customFormat="1" x14ac:dyDescent="0.2"/>
    <row r="32304" s="31" customFormat="1" x14ac:dyDescent="0.2"/>
    <row r="32305" s="31" customFormat="1" x14ac:dyDescent="0.2"/>
    <row r="32306" s="31" customFormat="1" x14ac:dyDescent="0.2"/>
    <row r="32307" s="31" customFormat="1" x14ac:dyDescent="0.2"/>
    <row r="32308" s="31" customFormat="1" x14ac:dyDescent="0.2"/>
    <row r="32309" s="31" customFormat="1" x14ac:dyDescent="0.2"/>
    <row r="32310" s="31" customFormat="1" x14ac:dyDescent="0.2"/>
    <row r="32311" s="31" customFormat="1" x14ac:dyDescent="0.2"/>
    <row r="32312" s="31" customFormat="1" x14ac:dyDescent="0.2"/>
    <row r="32313" s="31" customFormat="1" x14ac:dyDescent="0.2"/>
    <row r="32314" s="31" customFormat="1" x14ac:dyDescent="0.2"/>
    <row r="32315" s="31" customFormat="1" x14ac:dyDescent="0.2"/>
    <row r="32316" s="31" customFormat="1" x14ac:dyDescent="0.2"/>
    <row r="32317" s="31" customFormat="1" x14ac:dyDescent="0.2"/>
    <row r="32318" s="31" customFormat="1" x14ac:dyDescent="0.2"/>
    <row r="32319" s="31" customFormat="1" x14ac:dyDescent="0.2"/>
    <row r="32320" s="31" customFormat="1" x14ac:dyDescent="0.2"/>
    <row r="32321" s="31" customFormat="1" x14ac:dyDescent="0.2"/>
    <row r="32322" s="31" customFormat="1" x14ac:dyDescent="0.2"/>
    <row r="32323" s="31" customFormat="1" x14ac:dyDescent="0.2"/>
    <row r="32324" s="31" customFormat="1" x14ac:dyDescent="0.2"/>
    <row r="32325" s="31" customFormat="1" x14ac:dyDescent="0.2"/>
    <row r="32326" s="31" customFormat="1" x14ac:dyDescent="0.2"/>
    <row r="32327" s="31" customFormat="1" x14ac:dyDescent="0.2"/>
    <row r="32328" s="31" customFormat="1" x14ac:dyDescent="0.2"/>
    <row r="32329" s="31" customFormat="1" x14ac:dyDescent="0.2"/>
    <row r="32330" s="31" customFormat="1" x14ac:dyDescent="0.2"/>
    <row r="32331" s="31" customFormat="1" x14ac:dyDescent="0.2"/>
    <row r="32332" s="31" customFormat="1" x14ac:dyDescent="0.2"/>
    <row r="32333" s="31" customFormat="1" x14ac:dyDescent="0.2"/>
    <row r="32334" s="31" customFormat="1" x14ac:dyDescent="0.2"/>
    <row r="32335" s="31" customFormat="1" x14ac:dyDescent="0.2"/>
    <row r="32336" s="31" customFormat="1" x14ac:dyDescent="0.2"/>
    <row r="32337" s="31" customFormat="1" x14ac:dyDescent="0.2"/>
    <row r="32338" s="31" customFormat="1" x14ac:dyDescent="0.2"/>
    <row r="32339" s="31" customFormat="1" x14ac:dyDescent="0.2"/>
    <row r="32340" s="31" customFormat="1" x14ac:dyDescent="0.2"/>
    <row r="32341" s="31" customFormat="1" x14ac:dyDescent="0.2"/>
    <row r="32342" s="31" customFormat="1" x14ac:dyDescent="0.2"/>
    <row r="32343" s="31" customFormat="1" x14ac:dyDescent="0.2"/>
    <row r="32344" s="31" customFormat="1" x14ac:dyDescent="0.2"/>
    <row r="32345" s="31" customFormat="1" x14ac:dyDescent="0.2"/>
    <row r="32346" s="31" customFormat="1" x14ac:dyDescent="0.2"/>
    <row r="32347" s="31" customFormat="1" x14ac:dyDescent="0.2"/>
    <row r="32348" s="31" customFormat="1" x14ac:dyDescent="0.2"/>
    <row r="32349" s="31" customFormat="1" x14ac:dyDescent="0.2"/>
    <row r="32350" s="31" customFormat="1" x14ac:dyDescent="0.2"/>
    <row r="32351" s="31" customFormat="1" x14ac:dyDescent="0.2"/>
    <row r="32352" s="31" customFormat="1" x14ac:dyDescent="0.2"/>
    <row r="32353" s="31" customFormat="1" x14ac:dyDescent="0.2"/>
    <row r="32354" s="31" customFormat="1" x14ac:dyDescent="0.2"/>
    <row r="32355" s="31" customFormat="1" x14ac:dyDescent="0.2"/>
    <row r="32356" s="31" customFormat="1" x14ac:dyDescent="0.2"/>
    <row r="32357" s="31" customFormat="1" x14ac:dyDescent="0.2"/>
    <row r="32358" s="31" customFormat="1" x14ac:dyDescent="0.2"/>
    <row r="32359" s="31" customFormat="1" x14ac:dyDescent="0.2"/>
    <row r="32360" s="31" customFormat="1" x14ac:dyDescent="0.2"/>
    <row r="32361" s="31" customFormat="1" x14ac:dyDescent="0.2"/>
    <row r="32362" s="31" customFormat="1" x14ac:dyDescent="0.2"/>
    <row r="32363" s="31" customFormat="1" x14ac:dyDescent="0.2"/>
    <row r="32364" s="31" customFormat="1" x14ac:dyDescent="0.2"/>
    <row r="32365" s="31" customFormat="1" x14ac:dyDescent="0.2"/>
    <row r="32366" s="31" customFormat="1" x14ac:dyDescent="0.2"/>
    <row r="32367" s="31" customFormat="1" x14ac:dyDescent="0.2"/>
    <row r="32368" s="31" customFormat="1" x14ac:dyDescent="0.2"/>
    <row r="32369" s="31" customFormat="1" x14ac:dyDescent="0.2"/>
    <row r="32370" s="31" customFormat="1" x14ac:dyDescent="0.2"/>
    <row r="32371" s="31" customFormat="1" x14ac:dyDescent="0.2"/>
    <row r="32372" s="31" customFormat="1" x14ac:dyDescent="0.2"/>
    <row r="32373" s="31" customFormat="1" x14ac:dyDescent="0.2"/>
    <row r="32374" s="31" customFormat="1" x14ac:dyDescent="0.2"/>
    <row r="32375" s="31" customFormat="1" x14ac:dyDescent="0.2"/>
    <row r="32376" s="31" customFormat="1" x14ac:dyDescent="0.2"/>
    <row r="32377" s="31" customFormat="1" x14ac:dyDescent="0.2"/>
    <row r="32378" s="31" customFormat="1" x14ac:dyDescent="0.2"/>
    <row r="32379" s="31" customFormat="1" x14ac:dyDescent="0.2"/>
    <row r="32380" s="31" customFormat="1" x14ac:dyDescent="0.2"/>
    <row r="32381" s="31" customFormat="1" x14ac:dyDescent="0.2"/>
    <row r="32382" s="31" customFormat="1" x14ac:dyDescent="0.2"/>
    <row r="32383" s="31" customFormat="1" x14ac:dyDescent="0.2"/>
    <row r="32384" s="31" customFormat="1" x14ac:dyDescent="0.2"/>
    <row r="32385" s="31" customFormat="1" x14ac:dyDescent="0.2"/>
    <row r="32386" s="31" customFormat="1" x14ac:dyDescent="0.2"/>
    <row r="32387" s="31" customFormat="1" x14ac:dyDescent="0.2"/>
    <row r="32388" s="31" customFormat="1" x14ac:dyDescent="0.2"/>
    <row r="32389" s="31" customFormat="1" x14ac:dyDescent="0.2"/>
    <row r="32390" s="31" customFormat="1" x14ac:dyDescent="0.2"/>
    <row r="32391" s="31" customFormat="1" x14ac:dyDescent="0.2"/>
    <row r="32392" s="31" customFormat="1" x14ac:dyDescent="0.2"/>
    <row r="32393" s="31" customFormat="1" x14ac:dyDescent="0.2"/>
    <row r="32394" s="31" customFormat="1" x14ac:dyDescent="0.2"/>
    <row r="32395" s="31" customFormat="1" x14ac:dyDescent="0.2"/>
    <row r="32396" s="31" customFormat="1" x14ac:dyDescent="0.2"/>
    <row r="32397" s="31" customFormat="1" x14ac:dyDescent="0.2"/>
    <row r="32398" s="31" customFormat="1" x14ac:dyDescent="0.2"/>
    <row r="32399" s="31" customFormat="1" x14ac:dyDescent="0.2"/>
    <row r="32400" s="31" customFormat="1" x14ac:dyDescent="0.2"/>
    <row r="32401" s="31" customFormat="1" x14ac:dyDescent="0.2"/>
    <row r="32402" s="31" customFormat="1" x14ac:dyDescent="0.2"/>
    <row r="32403" s="31" customFormat="1" x14ac:dyDescent="0.2"/>
    <row r="32404" s="31" customFormat="1" x14ac:dyDescent="0.2"/>
    <row r="32405" s="31" customFormat="1" x14ac:dyDescent="0.2"/>
    <row r="32406" s="31" customFormat="1" x14ac:dyDescent="0.2"/>
    <row r="32407" s="31" customFormat="1" x14ac:dyDescent="0.2"/>
    <row r="32408" s="31" customFormat="1" x14ac:dyDescent="0.2"/>
    <row r="32409" s="31" customFormat="1" x14ac:dyDescent="0.2"/>
    <row r="32410" s="31" customFormat="1" x14ac:dyDescent="0.2"/>
    <row r="32411" s="31" customFormat="1" x14ac:dyDescent="0.2"/>
    <row r="32412" s="31" customFormat="1" x14ac:dyDescent="0.2"/>
    <row r="32413" s="31" customFormat="1" x14ac:dyDescent="0.2"/>
    <row r="32414" s="31" customFormat="1" x14ac:dyDescent="0.2"/>
    <row r="32415" s="31" customFormat="1" x14ac:dyDescent="0.2"/>
    <row r="32416" s="31" customFormat="1" x14ac:dyDescent="0.2"/>
    <row r="32417" s="31" customFormat="1" x14ac:dyDescent="0.2"/>
    <row r="32418" s="31" customFormat="1" x14ac:dyDescent="0.2"/>
    <row r="32419" s="31" customFormat="1" x14ac:dyDescent="0.2"/>
    <row r="32420" s="31" customFormat="1" x14ac:dyDescent="0.2"/>
    <row r="32421" s="31" customFormat="1" x14ac:dyDescent="0.2"/>
    <row r="32422" s="31" customFormat="1" x14ac:dyDescent="0.2"/>
    <row r="32423" s="31" customFormat="1" x14ac:dyDescent="0.2"/>
    <row r="32424" s="31" customFormat="1" x14ac:dyDescent="0.2"/>
    <row r="32425" s="31" customFormat="1" x14ac:dyDescent="0.2"/>
    <row r="32426" s="31" customFormat="1" x14ac:dyDescent="0.2"/>
    <row r="32427" s="31" customFormat="1" x14ac:dyDescent="0.2"/>
    <row r="32428" s="31" customFormat="1" x14ac:dyDescent="0.2"/>
    <row r="32429" s="31" customFormat="1" x14ac:dyDescent="0.2"/>
    <row r="32430" s="31" customFormat="1" x14ac:dyDescent="0.2"/>
    <row r="32431" s="31" customFormat="1" x14ac:dyDescent="0.2"/>
    <row r="32432" s="31" customFormat="1" x14ac:dyDescent="0.2"/>
    <row r="32433" s="31" customFormat="1" x14ac:dyDescent="0.2"/>
    <row r="32434" s="31" customFormat="1" x14ac:dyDescent="0.2"/>
    <row r="32435" s="31" customFormat="1" x14ac:dyDescent="0.2"/>
    <row r="32436" s="31" customFormat="1" x14ac:dyDescent="0.2"/>
    <row r="32437" s="31" customFormat="1" x14ac:dyDescent="0.2"/>
    <row r="32438" s="31" customFormat="1" x14ac:dyDescent="0.2"/>
    <row r="32439" s="31" customFormat="1" x14ac:dyDescent="0.2"/>
    <row r="32440" s="31" customFormat="1" x14ac:dyDescent="0.2"/>
    <row r="32441" s="31" customFormat="1" x14ac:dyDescent="0.2"/>
    <row r="32442" s="31" customFormat="1" x14ac:dyDescent="0.2"/>
    <row r="32443" s="31" customFormat="1" x14ac:dyDescent="0.2"/>
    <row r="32444" s="31" customFormat="1" x14ac:dyDescent="0.2"/>
    <row r="32445" s="31" customFormat="1" x14ac:dyDescent="0.2"/>
    <row r="32446" s="31" customFormat="1" x14ac:dyDescent="0.2"/>
    <row r="32447" s="31" customFormat="1" x14ac:dyDescent="0.2"/>
    <row r="32448" s="31" customFormat="1" x14ac:dyDescent="0.2"/>
    <row r="32449" s="31" customFormat="1" x14ac:dyDescent="0.2"/>
    <row r="32450" s="31" customFormat="1" x14ac:dyDescent="0.2"/>
    <row r="32451" s="31" customFormat="1" x14ac:dyDescent="0.2"/>
    <row r="32452" s="31" customFormat="1" x14ac:dyDescent="0.2"/>
    <row r="32453" s="31" customFormat="1" x14ac:dyDescent="0.2"/>
    <row r="32454" s="31" customFormat="1" x14ac:dyDescent="0.2"/>
    <row r="32455" s="31" customFormat="1" x14ac:dyDescent="0.2"/>
    <row r="32456" s="31" customFormat="1" x14ac:dyDescent="0.2"/>
    <row r="32457" s="31" customFormat="1" x14ac:dyDescent="0.2"/>
    <row r="32458" s="31" customFormat="1" x14ac:dyDescent="0.2"/>
    <row r="32459" s="31" customFormat="1" x14ac:dyDescent="0.2"/>
    <row r="32460" s="31" customFormat="1" x14ac:dyDescent="0.2"/>
    <row r="32461" s="31" customFormat="1" x14ac:dyDescent="0.2"/>
    <row r="32462" s="31" customFormat="1" x14ac:dyDescent="0.2"/>
    <row r="32463" s="31" customFormat="1" x14ac:dyDescent="0.2"/>
    <row r="32464" s="31" customFormat="1" x14ac:dyDescent="0.2"/>
    <row r="32465" s="31" customFormat="1" x14ac:dyDescent="0.2"/>
    <row r="32466" s="31" customFormat="1" x14ac:dyDescent="0.2"/>
    <row r="32467" s="31" customFormat="1" x14ac:dyDescent="0.2"/>
    <row r="32468" s="31" customFormat="1" x14ac:dyDescent="0.2"/>
    <row r="32469" s="31" customFormat="1" x14ac:dyDescent="0.2"/>
    <row r="32470" s="31" customFormat="1" x14ac:dyDescent="0.2"/>
    <row r="32471" s="31" customFormat="1" x14ac:dyDescent="0.2"/>
    <row r="32472" s="31" customFormat="1" x14ac:dyDescent="0.2"/>
    <row r="32473" s="31" customFormat="1" x14ac:dyDescent="0.2"/>
    <row r="32474" s="31" customFormat="1" x14ac:dyDescent="0.2"/>
    <row r="32475" s="31" customFormat="1" x14ac:dyDescent="0.2"/>
    <row r="32476" s="31" customFormat="1" x14ac:dyDescent="0.2"/>
    <row r="32477" s="31" customFormat="1" x14ac:dyDescent="0.2"/>
    <row r="32478" s="31" customFormat="1" x14ac:dyDescent="0.2"/>
    <row r="32479" s="31" customFormat="1" x14ac:dyDescent="0.2"/>
    <row r="32480" s="31" customFormat="1" x14ac:dyDescent="0.2"/>
    <row r="32481" s="31" customFormat="1" x14ac:dyDescent="0.2"/>
    <row r="32482" s="31" customFormat="1" x14ac:dyDescent="0.2"/>
    <row r="32483" s="31" customFormat="1" x14ac:dyDescent="0.2"/>
    <row r="32484" s="31" customFormat="1" x14ac:dyDescent="0.2"/>
    <row r="32485" s="31" customFormat="1" x14ac:dyDescent="0.2"/>
    <row r="32486" s="31" customFormat="1" x14ac:dyDescent="0.2"/>
    <row r="32487" s="31" customFormat="1" x14ac:dyDescent="0.2"/>
    <row r="32488" s="31" customFormat="1" x14ac:dyDescent="0.2"/>
    <row r="32489" s="31" customFormat="1" x14ac:dyDescent="0.2"/>
    <row r="32490" s="31" customFormat="1" x14ac:dyDescent="0.2"/>
    <row r="32491" s="31" customFormat="1" x14ac:dyDescent="0.2"/>
    <row r="32492" s="31" customFormat="1" x14ac:dyDescent="0.2"/>
    <row r="32493" s="31" customFormat="1" x14ac:dyDescent="0.2"/>
    <row r="32494" s="31" customFormat="1" x14ac:dyDescent="0.2"/>
    <row r="32495" s="31" customFormat="1" x14ac:dyDescent="0.2"/>
    <row r="32496" s="31" customFormat="1" x14ac:dyDescent="0.2"/>
    <row r="32497" s="31" customFormat="1" x14ac:dyDescent="0.2"/>
    <row r="32498" s="31" customFormat="1" x14ac:dyDescent="0.2"/>
    <row r="32499" s="31" customFormat="1" x14ac:dyDescent="0.2"/>
    <row r="32500" s="31" customFormat="1" x14ac:dyDescent="0.2"/>
    <row r="32501" s="31" customFormat="1" x14ac:dyDescent="0.2"/>
    <row r="32502" s="31" customFormat="1" x14ac:dyDescent="0.2"/>
    <row r="32503" s="31" customFormat="1" x14ac:dyDescent="0.2"/>
    <row r="32504" s="31" customFormat="1" x14ac:dyDescent="0.2"/>
    <row r="32505" s="31" customFormat="1" x14ac:dyDescent="0.2"/>
    <row r="32506" s="31" customFormat="1" x14ac:dyDescent="0.2"/>
    <row r="32507" s="31" customFormat="1" x14ac:dyDescent="0.2"/>
    <row r="32508" s="31" customFormat="1" x14ac:dyDescent="0.2"/>
    <row r="32509" s="31" customFormat="1" x14ac:dyDescent="0.2"/>
    <row r="32510" s="31" customFormat="1" x14ac:dyDescent="0.2"/>
    <row r="32511" s="31" customFormat="1" x14ac:dyDescent="0.2"/>
    <row r="32512" s="31" customFormat="1" x14ac:dyDescent="0.2"/>
    <row r="32513" s="31" customFormat="1" x14ac:dyDescent="0.2"/>
    <row r="32514" s="31" customFormat="1" x14ac:dyDescent="0.2"/>
    <row r="32515" s="31" customFormat="1" x14ac:dyDescent="0.2"/>
    <row r="32516" s="31" customFormat="1" x14ac:dyDescent="0.2"/>
    <row r="32517" s="31" customFormat="1" x14ac:dyDescent="0.2"/>
    <row r="32518" s="31" customFormat="1" x14ac:dyDescent="0.2"/>
    <row r="32519" s="31" customFormat="1" x14ac:dyDescent="0.2"/>
    <row r="32520" s="31" customFormat="1" x14ac:dyDescent="0.2"/>
    <row r="32521" s="31" customFormat="1" x14ac:dyDescent="0.2"/>
    <row r="32522" s="31" customFormat="1" x14ac:dyDescent="0.2"/>
    <row r="32523" s="31" customFormat="1" x14ac:dyDescent="0.2"/>
    <row r="32524" s="31" customFormat="1" x14ac:dyDescent="0.2"/>
    <row r="32525" s="31" customFormat="1" x14ac:dyDescent="0.2"/>
    <row r="32526" s="31" customFormat="1" x14ac:dyDescent="0.2"/>
    <row r="32527" s="31" customFormat="1" x14ac:dyDescent="0.2"/>
    <row r="32528" s="31" customFormat="1" x14ac:dyDescent="0.2"/>
    <row r="32529" s="31" customFormat="1" x14ac:dyDescent="0.2"/>
    <row r="32530" s="31" customFormat="1" x14ac:dyDescent="0.2"/>
    <row r="32531" s="31" customFormat="1" x14ac:dyDescent="0.2"/>
    <row r="32532" s="31" customFormat="1" x14ac:dyDescent="0.2"/>
    <row r="32533" s="31" customFormat="1" x14ac:dyDescent="0.2"/>
    <row r="32534" s="31" customFormat="1" x14ac:dyDescent="0.2"/>
    <row r="32535" s="31" customFormat="1" x14ac:dyDescent="0.2"/>
    <row r="32536" s="31" customFormat="1" x14ac:dyDescent="0.2"/>
    <row r="32537" s="31" customFormat="1" x14ac:dyDescent="0.2"/>
    <row r="32538" s="31" customFormat="1" x14ac:dyDescent="0.2"/>
    <row r="32539" s="31" customFormat="1" x14ac:dyDescent="0.2"/>
    <row r="32540" s="31" customFormat="1" x14ac:dyDescent="0.2"/>
    <row r="32541" s="31" customFormat="1" x14ac:dyDescent="0.2"/>
    <row r="32542" s="31" customFormat="1" x14ac:dyDescent="0.2"/>
    <row r="32543" s="31" customFormat="1" x14ac:dyDescent="0.2"/>
    <row r="32544" s="31" customFormat="1" x14ac:dyDescent="0.2"/>
    <row r="32545" s="31" customFormat="1" x14ac:dyDescent="0.2"/>
    <row r="32546" s="31" customFormat="1" x14ac:dyDescent="0.2"/>
    <row r="32547" s="31" customFormat="1" x14ac:dyDescent="0.2"/>
    <row r="32548" s="31" customFormat="1" x14ac:dyDescent="0.2"/>
    <row r="32549" s="31" customFormat="1" x14ac:dyDescent="0.2"/>
    <row r="32550" s="31" customFormat="1" x14ac:dyDescent="0.2"/>
    <row r="32551" s="31" customFormat="1" x14ac:dyDescent="0.2"/>
    <row r="32552" s="31" customFormat="1" x14ac:dyDescent="0.2"/>
    <row r="32553" s="31" customFormat="1" x14ac:dyDescent="0.2"/>
    <row r="32554" s="31" customFormat="1" x14ac:dyDescent="0.2"/>
    <row r="32555" s="31" customFormat="1" x14ac:dyDescent="0.2"/>
    <row r="32556" s="31" customFormat="1" x14ac:dyDescent="0.2"/>
    <row r="32557" s="31" customFormat="1" x14ac:dyDescent="0.2"/>
    <row r="32558" s="31" customFormat="1" x14ac:dyDescent="0.2"/>
    <row r="32559" s="31" customFormat="1" x14ac:dyDescent="0.2"/>
    <row r="32560" s="31" customFormat="1" x14ac:dyDescent="0.2"/>
    <row r="32561" s="31" customFormat="1" x14ac:dyDescent="0.2"/>
    <row r="32562" s="31" customFormat="1" x14ac:dyDescent="0.2"/>
    <row r="32563" s="31" customFormat="1" x14ac:dyDescent="0.2"/>
    <row r="32564" s="31" customFormat="1" x14ac:dyDescent="0.2"/>
    <row r="32565" s="31" customFormat="1" x14ac:dyDescent="0.2"/>
    <row r="32566" s="31" customFormat="1" x14ac:dyDescent="0.2"/>
    <row r="32567" s="31" customFormat="1" x14ac:dyDescent="0.2"/>
    <row r="32568" s="31" customFormat="1" x14ac:dyDescent="0.2"/>
    <row r="32569" s="31" customFormat="1" x14ac:dyDescent="0.2"/>
    <row r="32570" s="31" customFormat="1" x14ac:dyDescent="0.2"/>
    <row r="32571" s="31" customFormat="1" x14ac:dyDescent="0.2"/>
    <row r="32572" s="31" customFormat="1" x14ac:dyDescent="0.2"/>
    <row r="32573" s="31" customFormat="1" x14ac:dyDescent="0.2"/>
    <row r="32574" s="31" customFormat="1" x14ac:dyDescent="0.2"/>
    <row r="32575" s="31" customFormat="1" x14ac:dyDescent="0.2"/>
    <row r="32576" s="31" customFormat="1" x14ac:dyDescent="0.2"/>
    <row r="32577" s="31" customFormat="1" x14ac:dyDescent="0.2"/>
    <row r="32578" s="31" customFormat="1" x14ac:dyDescent="0.2"/>
    <row r="32579" s="31" customFormat="1" x14ac:dyDescent="0.2"/>
    <row r="32580" s="31" customFormat="1" x14ac:dyDescent="0.2"/>
    <row r="32581" s="31" customFormat="1" x14ac:dyDescent="0.2"/>
    <row r="32582" s="31" customFormat="1" x14ac:dyDescent="0.2"/>
    <row r="32583" s="31" customFormat="1" x14ac:dyDescent="0.2"/>
    <row r="32584" s="31" customFormat="1" x14ac:dyDescent="0.2"/>
    <row r="32585" s="31" customFormat="1" x14ac:dyDescent="0.2"/>
    <row r="32586" s="31" customFormat="1" x14ac:dyDescent="0.2"/>
    <row r="32587" s="31" customFormat="1" x14ac:dyDescent="0.2"/>
    <row r="32588" s="31" customFormat="1" x14ac:dyDescent="0.2"/>
    <row r="32589" s="31" customFormat="1" x14ac:dyDescent="0.2"/>
    <row r="32590" s="31" customFormat="1" x14ac:dyDescent="0.2"/>
    <row r="32591" s="31" customFormat="1" x14ac:dyDescent="0.2"/>
    <row r="32592" s="31" customFormat="1" x14ac:dyDescent="0.2"/>
    <row r="32593" s="31" customFormat="1" x14ac:dyDescent="0.2"/>
    <row r="32594" s="31" customFormat="1" x14ac:dyDescent="0.2"/>
    <row r="32595" s="31" customFormat="1" x14ac:dyDescent="0.2"/>
    <row r="32596" s="31" customFormat="1" x14ac:dyDescent="0.2"/>
    <row r="32597" s="31" customFormat="1" x14ac:dyDescent="0.2"/>
    <row r="32598" s="31" customFormat="1" x14ac:dyDescent="0.2"/>
    <row r="32599" s="31" customFormat="1" x14ac:dyDescent="0.2"/>
    <row r="32600" s="31" customFormat="1" x14ac:dyDescent="0.2"/>
    <row r="32601" s="31" customFormat="1" x14ac:dyDescent="0.2"/>
    <row r="32602" s="31" customFormat="1" x14ac:dyDescent="0.2"/>
    <row r="32603" s="31" customFormat="1" x14ac:dyDescent="0.2"/>
    <row r="32604" s="31" customFormat="1" x14ac:dyDescent="0.2"/>
    <row r="32605" s="31" customFormat="1" x14ac:dyDescent="0.2"/>
    <row r="32606" s="31" customFormat="1" x14ac:dyDescent="0.2"/>
    <row r="32607" s="31" customFormat="1" x14ac:dyDescent="0.2"/>
    <row r="32608" s="31" customFormat="1" x14ac:dyDescent="0.2"/>
    <row r="32609" s="31" customFormat="1" x14ac:dyDescent="0.2"/>
    <row r="32610" s="31" customFormat="1" x14ac:dyDescent="0.2"/>
    <row r="32611" s="31" customFormat="1" x14ac:dyDescent="0.2"/>
    <row r="32612" s="31" customFormat="1" x14ac:dyDescent="0.2"/>
    <row r="32613" s="31" customFormat="1" x14ac:dyDescent="0.2"/>
    <row r="32614" s="31" customFormat="1" x14ac:dyDescent="0.2"/>
    <row r="32615" s="31" customFormat="1" x14ac:dyDescent="0.2"/>
    <row r="32616" s="31" customFormat="1" x14ac:dyDescent="0.2"/>
    <row r="32617" s="31" customFormat="1" x14ac:dyDescent="0.2"/>
    <row r="32618" s="31" customFormat="1" x14ac:dyDescent="0.2"/>
    <row r="32619" s="31" customFormat="1" x14ac:dyDescent="0.2"/>
    <row r="32620" s="31" customFormat="1" x14ac:dyDescent="0.2"/>
    <row r="32621" s="31" customFormat="1" x14ac:dyDescent="0.2"/>
    <row r="32622" s="31" customFormat="1" x14ac:dyDescent="0.2"/>
    <row r="32623" s="31" customFormat="1" x14ac:dyDescent="0.2"/>
    <row r="32624" s="31" customFormat="1" x14ac:dyDescent="0.2"/>
    <row r="32625" s="31" customFormat="1" x14ac:dyDescent="0.2"/>
    <row r="32626" s="31" customFormat="1" x14ac:dyDescent="0.2"/>
    <row r="32627" s="31" customFormat="1" x14ac:dyDescent="0.2"/>
    <row r="32628" s="31" customFormat="1" x14ac:dyDescent="0.2"/>
    <row r="32629" s="31" customFormat="1" x14ac:dyDescent="0.2"/>
    <row r="32630" s="31" customFormat="1" x14ac:dyDescent="0.2"/>
    <row r="32631" s="31" customFormat="1" x14ac:dyDescent="0.2"/>
    <row r="32632" s="31" customFormat="1" x14ac:dyDescent="0.2"/>
    <row r="32633" s="31" customFormat="1" x14ac:dyDescent="0.2"/>
    <row r="32634" s="31" customFormat="1" x14ac:dyDescent="0.2"/>
    <row r="32635" s="31" customFormat="1" x14ac:dyDescent="0.2"/>
    <row r="32636" s="31" customFormat="1" x14ac:dyDescent="0.2"/>
    <row r="32637" s="31" customFormat="1" x14ac:dyDescent="0.2"/>
    <row r="32638" s="31" customFormat="1" x14ac:dyDescent="0.2"/>
    <row r="32639" s="31" customFormat="1" x14ac:dyDescent="0.2"/>
    <row r="32640" s="31" customFormat="1" x14ac:dyDescent="0.2"/>
    <row r="32641" s="31" customFormat="1" x14ac:dyDescent="0.2"/>
    <row r="32642" s="31" customFormat="1" x14ac:dyDescent="0.2"/>
    <row r="32643" s="31" customFormat="1" x14ac:dyDescent="0.2"/>
    <row r="32644" s="31" customFormat="1" x14ac:dyDescent="0.2"/>
    <row r="32645" s="31" customFormat="1" x14ac:dyDescent="0.2"/>
    <row r="32646" s="31" customFormat="1" x14ac:dyDescent="0.2"/>
    <row r="32647" s="31" customFormat="1" x14ac:dyDescent="0.2"/>
    <row r="32648" s="31" customFormat="1" x14ac:dyDescent="0.2"/>
    <row r="32649" s="31" customFormat="1" x14ac:dyDescent="0.2"/>
    <row r="32650" s="31" customFormat="1" x14ac:dyDescent="0.2"/>
    <row r="32651" s="31" customFormat="1" x14ac:dyDescent="0.2"/>
    <row r="32652" s="31" customFormat="1" x14ac:dyDescent="0.2"/>
    <row r="32653" s="31" customFormat="1" x14ac:dyDescent="0.2"/>
    <row r="32654" s="31" customFormat="1" x14ac:dyDescent="0.2"/>
    <row r="32655" s="31" customFormat="1" x14ac:dyDescent="0.2"/>
    <row r="32656" s="31" customFormat="1" x14ac:dyDescent="0.2"/>
    <row r="32657" s="31" customFormat="1" x14ac:dyDescent="0.2"/>
    <row r="32658" s="31" customFormat="1" x14ac:dyDescent="0.2"/>
    <row r="32659" s="31" customFormat="1" x14ac:dyDescent="0.2"/>
    <row r="32660" s="31" customFormat="1" x14ac:dyDescent="0.2"/>
    <row r="32661" s="31" customFormat="1" x14ac:dyDescent="0.2"/>
    <row r="32662" s="31" customFormat="1" x14ac:dyDescent="0.2"/>
    <row r="32663" s="31" customFormat="1" x14ac:dyDescent="0.2"/>
    <row r="32664" s="31" customFormat="1" x14ac:dyDescent="0.2"/>
    <row r="32665" s="31" customFormat="1" x14ac:dyDescent="0.2"/>
    <row r="32666" s="31" customFormat="1" x14ac:dyDescent="0.2"/>
    <row r="32667" s="31" customFormat="1" x14ac:dyDescent="0.2"/>
    <row r="32668" s="31" customFormat="1" x14ac:dyDescent="0.2"/>
    <row r="32669" s="31" customFormat="1" x14ac:dyDescent="0.2"/>
    <row r="32670" s="31" customFormat="1" x14ac:dyDescent="0.2"/>
    <row r="32671" s="31" customFormat="1" x14ac:dyDescent="0.2"/>
    <row r="32672" s="31" customFormat="1" x14ac:dyDescent="0.2"/>
    <row r="32673" s="31" customFormat="1" x14ac:dyDescent="0.2"/>
    <row r="32674" s="31" customFormat="1" x14ac:dyDescent="0.2"/>
    <row r="32675" s="31" customFormat="1" x14ac:dyDescent="0.2"/>
    <row r="32676" s="31" customFormat="1" x14ac:dyDescent="0.2"/>
    <row r="32677" s="31" customFormat="1" x14ac:dyDescent="0.2"/>
    <row r="32678" s="31" customFormat="1" x14ac:dyDescent="0.2"/>
    <row r="32679" s="31" customFormat="1" x14ac:dyDescent="0.2"/>
    <row r="32680" s="31" customFormat="1" x14ac:dyDescent="0.2"/>
    <row r="32681" s="31" customFormat="1" x14ac:dyDescent="0.2"/>
    <row r="32682" s="31" customFormat="1" x14ac:dyDescent="0.2"/>
    <row r="32683" s="31" customFormat="1" x14ac:dyDescent="0.2"/>
    <row r="32684" s="31" customFormat="1" x14ac:dyDescent="0.2"/>
    <row r="32685" s="31" customFormat="1" x14ac:dyDescent="0.2"/>
    <row r="32686" s="31" customFormat="1" x14ac:dyDescent="0.2"/>
    <row r="32687" s="31" customFormat="1" x14ac:dyDescent="0.2"/>
    <row r="32688" s="31" customFormat="1" x14ac:dyDescent="0.2"/>
    <row r="32689" s="31" customFormat="1" x14ac:dyDescent="0.2"/>
    <row r="32690" s="31" customFormat="1" x14ac:dyDescent="0.2"/>
    <row r="32691" s="31" customFormat="1" x14ac:dyDescent="0.2"/>
    <row r="32692" s="31" customFormat="1" x14ac:dyDescent="0.2"/>
    <row r="32693" s="31" customFormat="1" x14ac:dyDescent="0.2"/>
    <row r="32694" s="31" customFormat="1" x14ac:dyDescent="0.2"/>
    <row r="32695" s="31" customFormat="1" x14ac:dyDescent="0.2"/>
    <row r="32696" s="31" customFormat="1" x14ac:dyDescent="0.2"/>
    <row r="32697" s="31" customFormat="1" x14ac:dyDescent="0.2"/>
    <row r="32698" s="31" customFormat="1" x14ac:dyDescent="0.2"/>
    <row r="32699" s="31" customFormat="1" x14ac:dyDescent="0.2"/>
    <row r="32700" s="31" customFormat="1" x14ac:dyDescent="0.2"/>
    <row r="32701" s="31" customFormat="1" x14ac:dyDescent="0.2"/>
    <row r="32702" s="31" customFormat="1" x14ac:dyDescent="0.2"/>
    <row r="32703" s="31" customFormat="1" x14ac:dyDescent="0.2"/>
    <row r="32704" s="31" customFormat="1" x14ac:dyDescent="0.2"/>
    <row r="32705" s="31" customFormat="1" x14ac:dyDescent="0.2"/>
    <row r="32706" s="31" customFormat="1" x14ac:dyDescent="0.2"/>
    <row r="32707" s="31" customFormat="1" x14ac:dyDescent="0.2"/>
    <row r="32708" s="31" customFormat="1" x14ac:dyDescent="0.2"/>
    <row r="32709" s="31" customFormat="1" x14ac:dyDescent="0.2"/>
    <row r="32710" s="31" customFormat="1" x14ac:dyDescent="0.2"/>
    <row r="32711" s="31" customFormat="1" x14ac:dyDescent="0.2"/>
    <row r="32712" s="31" customFormat="1" x14ac:dyDescent="0.2"/>
    <row r="32713" s="31" customFormat="1" x14ac:dyDescent="0.2"/>
    <row r="32714" s="31" customFormat="1" x14ac:dyDescent="0.2"/>
    <row r="32715" s="31" customFormat="1" x14ac:dyDescent="0.2"/>
    <row r="32716" s="31" customFormat="1" x14ac:dyDescent="0.2"/>
    <row r="32717" s="31" customFormat="1" x14ac:dyDescent="0.2"/>
    <row r="32718" s="31" customFormat="1" x14ac:dyDescent="0.2"/>
    <row r="32719" s="31" customFormat="1" x14ac:dyDescent="0.2"/>
    <row r="32720" s="31" customFormat="1" x14ac:dyDescent="0.2"/>
    <row r="32721" s="31" customFormat="1" x14ac:dyDescent="0.2"/>
    <row r="32722" s="31" customFormat="1" x14ac:dyDescent="0.2"/>
    <row r="32723" s="31" customFormat="1" x14ac:dyDescent="0.2"/>
    <row r="32724" s="31" customFormat="1" x14ac:dyDescent="0.2"/>
    <row r="32725" s="31" customFormat="1" x14ac:dyDescent="0.2"/>
    <row r="32726" s="31" customFormat="1" x14ac:dyDescent="0.2"/>
    <row r="32727" s="31" customFormat="1" x14ac:dyDescent="0.2"/>
    <row r="32728" s="31" customFormat="1" x14ac:dyDescent="0.2"/>
    <row r="32729" s="31" customFormat="1" x14ac:dyDescent="0.2"/>
    <row r="32730" s="31" customFormat="1" x14ac:dyDescent="0.2"/>
    <row r="32731" s="31" customFormat="1" x14ac:dyDescent="0.2"/>
    <row r="32732" s="31" customFormat="1" x14ac:dyDescent="0.2"/>
    <row r="32733" s="31" customFormat="1" x14ac:dyDescent="0.2"/>
    <row r="32734" s="31" customFormat="1" x14ac:dyDescent="0.2"/>
    <row r="32735" s="31" customFormat="1" x14ac:dyDescent="0.2"/>
    <row r="32736" s="31" customFormat="1" x14ac:dyDescent="0.2"/>
    <row r="32737" s="31" customFormat="1" x14ac:dyDescent="0.2"/>
    <row r="32738" s="31" customFormat="1" x14ac:dyDescent="0.2"/>
    <row r="32739" s="31" customFormat="1" x14ac:dyDescent="0.2"/>
    <row r="32740" s="31" customFormat="1" x14ac:dyDescent="0.2"/>
    <row r="32741" s="31" customFormat="1" x14ac:dyDescent="0.2"/>
    <row r="32742" s="31" customFormat="1" x14ac:dyDescent="0.2"/>
    <row r="32743" s="31" customFormat="1" x14ac:dyDescent="0.2"/>
    <row r="32744" s="31" customFormat="1" x14ac:dyDescent="0.2"/>
    <row r="32745" s="31" customFormat="1" x14ac:dyDescent="0.2"/>
    <row r="32746" s="31" customFormat="1" x14ac:dyDescent="0.2"/>
    <row r="32747" s="31" customFormat="1" x14ac:dyDescent="0.2"/>
    <row r="32748" s="31" customFormat="1" x14ac:dyDescent="0.2"/>
    <row r="32749" s="31" customFormat="1" x14ac:dyDescent="0.2"/>
    <row r="32750" s="31" customFormat="1" x14ac:dyDescent="0.2"/>
    <row r="32751" s="31" customFormat="1" x14ac:dyDescent="0.2"/>
    <row r="32752" s="31" customFormat="1" x14ac:dyDescent="0.2"/>
    <row r="32753" s="31" customFormat="1" x14ac:dyDescent="0.2"/>
    <row r="32754" s="31" customFormat="1" x14ac:dyDescent="0.2"/>
    <row r="32755" s="31" customFormat="1" x14ac:dyDescent="0.2"/>
    <row r="32756" s="31" customFormat="1" x14ac:dyDescent="0.2"/>
    <row r="32757" s="31" customFormat="1" x14ac:dyDescent="0.2"/>
    <row r="32758" s="31" customFormat="1" x14ac:dyDescent="0.2"/>
    <row r="32759" s="31" customFormat="1" x14ac:dyDescent="0.2"/>
    <row r="32760" s="31" customFormat="1" x14ac:dyDescent="0.2"/>
    <row r="32761" s="31" customFormat="1" x14ac:dyDescent="0.2"/>
    <row r="32762" s="31" customFormat="1" x14ac:dyDescent="0.2"/>
    <row r="32763" s="31" customFormat="1" x14ac:dyDescent="0.2"/>
    <row r="32764" s="31" customFormat="1" x14ac:dyDescent="0.2"/>
    <row r="32765" s="31" customFormat="1" x14ac:dyDescent="0.2"/>
    <row r="32766" s="31" customFormat="1" x14ac:dyDescent="0.2"/>
    <row r="32767" s="31" customFormat="1" x14ac:dyDescent="0.2"/>
    <row r="32768" s="31" customFormat="1" x14ac:dyDescent="0.2"/>
    <row r="32769" s="31" customFormat="1" x14ac:dyDescent="0.2"/>
    <row r="32770" s="31" customFormat="1" x14ac:dyDescent="0.2"/>
    <row r="32771" s="31" customFormat="1" x14ac:dyDescent="0.2"/>
    <row r="32772" s="31" customFormat="1" x14ac:dyDescent="0.2"/>
    <row r="32773" s="31" customFormat="1" x14ac:dyDescent="0.2"/>
    <row r="32774" s="31" customFormat="1" x14ac:dyDescent="0.2"/>
    <row r="32775" s="31" customFormat="1" x14ac:dyDescent="0.2"/>
    <row r="32776" s="31" customFormat="1" x14ac:dyDescent="0.2"/>
    <row r="32777" s="31" customFormat="1" x14ac:dyDescent="0.2"/>
    <row r="32778" s="31" customFormat="1" x14ac:dyDescent="0.2"/>
    <row r="32779" s="31" customFormat="1" x14ac:dyDescent="0.2"/>
    <row r="32780" s="31" customFormat="1" x14ac:dyDescent="0.2"/>
    <row r="32781" s="31" customFormat="1" x14ac:dyDescent="0.2"/>
    <row r="32782" s="31" customFormat="1" x14ac:dyDescent="0.2"/>
    <row r="32783" s="31" customFormat="1" x14ac:dyDescent="0.2"/>
    <row r="32784" s="31" customFormat="1" x14ac:dyDescent="0.2"/>
    <row r="32785" s="31" customFormat="1" x14ac:dyDescent="0.2"/>
    <row r="32786" s="31" customFormat="1" x14ac:dyDescent="0.2"/>
    <row r="32787" s="31" customFormat="1" x14ac:dyDescent="0.2"/>
    <row r="32788" s="31" customFormat="1" x14ac:dyDescent="0.2"/>
    <row r="32789" s="31" customFormat="1" x14ac:dyDescent="0.2"/>
    <row r="32790" s="31" customFormat="1" x14ac:dyDescent="0.2"/>
    <row r="32791" s="31" customFormat="1" x14ac:dyDescent="0.2"/>
    <row r="32792" s="31" customFormat="1" x14ac:dyDescent="0.2"/>
    <row r="32793" s="31" customFormat="1" x14ac:dyDescent="0.2"/>
    <row r="32794" s="31" customFormat="1" x14ac:dyDescent="0.2"/>
    <row r="32795" s="31" customFormat="1" x14ac:dyDescent="0.2"/>
    <row r="32796" s="31" customFormat="1" x14ac:dyDescent="0.2"/>
    <row r="32797" s="31" customFormat="1" x14ac:dyDescent="0.2"/>
    <row r="32798" s="31" customFormat="1" x14ac:dyDescent="0.2"/>
    <row r="32799" s="31" customFormat="1" x14ac:dyDescent="0.2"/>
    <row r="32800" s="31" customFormat="1" x14ac:dyDescent="0.2"/>
    <row r="32801" s="31" customFormat="1" x14ac:dyDescent="0.2"/>
    <row r="32802" s="31" customFormat="1" x14ac:dyDescent="0.2"/>
    <row r="32803" s="31" customFormat="1" x14ac:dyDescent="0.2"/>
    <row r="32804" s="31" customFormat="1" x14ac:dyDescent="0.2"/>
    <row r="32805" s="31" customFormat="1" x14ac:dyDescent="0.2"/>
    <row r="32806" s="31" customFormat="1" x14ac:dyDescent="0.2"/>
    <row r="32807" s="31" customFormat="1" x14ac:dyDescent="0.2"/>
    <row r="32808" s="31" customFormat="1" x14ac:dyDescent="0.2"/>
    <row r="32809" s="31" customFormat="1" x14ac:dyDescent="0.2"/>
    <row r="32810" s="31" customFormat="1" x14ac:dyDescent="0.2"/>
    <row r="32811" s="31" customFormat="1" x14ac:dyDescent="0.2"/>
    <row r="32812" s="31" customFormat="1" x14ac:dyDescent="0.2"/>
    <row r="32813" s="31" customFormat="1" x14ac:dyDescent="0.2"/>
    <row r="32814" s="31" customFormat="1" x14ac:dyDescent="0.2"/>
    <row r="32815" s="31" customFormat="1" x14ac:dyDescent="0.2"/>
    <row r="32816" s="31" customFormat="1" x14ac:dyDescent="0.2"/>
    <row r="32817" s="31" customFormat="1" x14ac:dyDescent="0.2"/>
    <row r="32818" s="31" customFormat="1" x14ac:dyDescent="0.2"/>
    <row r="32819" s="31" customFormat="1" x14ac:dyDescent="0.2"/>
    <row r="32820" s="31" customFormat="1" x14ac:dyDescent="0.2"/>
    <row r="32821" s="31" customFormat="1" x14ac:dyDescent="0.2"/>
    <row r="32822" s="31" customFormat="1" x14ac:dyDescent="0.2"/>
    <row r="32823" s="31" customFormat="1" x14ac:dyDescent="0.2"/>
    <row r="32824" s="31" customFormat="1" x14ac:dyDescent="0.2"/>
    <row r="32825" s="31" customFormat="1" x14ac:dyDescent="0.2"/>
    <row r="32826" s="31" customFormat="1" x14ac:dyDescent="0.2"/>
    <row r="32827" s="31" customFormat="1" x14ac:dyDescent="0.2"/>
    <row r="32828" s="31" customFormat="1" x14ac:dyDescent="0.2"/>
    <row r="32829" s="31" customFormat="1" x14ac:dyDescent="0.2"/>
    <row r="32830" s="31" customFormat="1" x14ac:dyDescent="0.2"/>
    <row r="32831" s="31" customFormat="1" x14ac:dyDescent="0.2"/>
    <row r="32832" s="31" customFormat="1" x14ac:dyDescent="0.2"/>
    <row r="32833" s="31" customFormat="1" x14ac:dyDescent="0.2"/>
    <row r="32834" s="31" customFormat="1" x14ac:dyDescent="0.2"/>
    <row r="32835" s="31" customFormat="1" x14ac:dyDescent="0.2"/>
    <row r="32836" s="31" customFormat="1" x14ac:dyDescent="0.2"/>
    <row r="32837" s="31" customFormat="1" x14ac:dyDescent="0.2"/>
    <row r="32838" s="31" customFormat="1" x14ac:dyDescent="0.2"/>
    <row r="32839" s="31" customFormat="1" x14ac:dyDescent="0.2"/>
    <row r="32840" s="31" customFormat="1" x14ac:dyDescent="0.2"/>
    <row r="32841" s="31" customFormat="1" x14ac:dyDescent="0.2"/>
    <row r="32842" s="31" customFormat="1" x14ac:dyDescent="0.2"/>
    <row r="32843" s="31" customFormat="1" x14ac:dyDescent="0.2"/>
    <row r="32844" s="31" customFormat="1" x14ac:dyDescent="0.2"/>
    <row r="32845" s="31" customFormat="1" x14ac:dyDescent="0.2"/>
    <row r="32846" s="31" customFormat="1" x14ac:dyDescent="0.2"/>
    <row r="32847" s="31" customFormat="1" x14ac:dyDescent="0.2"/>
    <row r="32848" s="31" customFormat="1" x14ac:dyDescent="0.2"/>
    <row r="32849" s="31" customFormat="1" x14ac:dyDescent="0.2"/>
    <row r="32850" s="31" customFormat="1" x14ac:dyDescent="0.2"/>
    <row r="32851" s="31" customFormat="1" x14ac:dyDescent="0.2"/>
    <row r="32852" s="31" customFormat="1" x14ac:dyDescent="0.2"/>
    <row r="32853" s="31" customFormat="1" x14ac:dyDescent="0.2"/>
    <row r="32854" s="31" customFormat="1" x14ac:dyDescent="0.2"/>
    <row r="32855" s="31" customFormat="1" x14ac:dyDescent="0.2"/>
    <row r="32856" s="31" customFormat="1" x14ac:dyDescent="0.2"/>
    <row r="32857" s="31" customFormat="1" x14ac:dyDescent="0.2"/>
    <row r="32858" s="31" customFormat="1" x14ac:dyDescent="0.2"/>
    <row r="32859" s="31" customFormat="1" x14ac:dyDescent="0.2"/>
    <row r="32860" s="31" customFormat="1" x14ac:dyDescent="0.2"/>
    <row r="32861" s="31" customFormat="1" x14ac:dyDescent="0.2"/>
    <row r="32862" s="31" customFormat="1" x14ac:dyDescent="0.2"/>
    <row r="32863" s="31" customFormat="1" x14ac:dyDescent="0.2"/>
    <row r="32864" s="31" customFormat="1" x14ac:dyDescent="0.2"/>
    <row r="32865" s="31" customFormat="1" x14ac:dyDescent="0.2"/>
    <row r="32866" s="31" customFormat="1" x14ac:dyDescent="0.2"/>
    <row r="32867" s="31" customFormat="1" x14ac:dyDescent="0.2"/>
    <row r="32868" s="31" customFormat="1" x14ac:dyDescent="0.2"/>
    <row r="32869" s="31" customFormat="1" x14ac:dyDescent="0.2"/>
    <row r="32870" s="31" customFormat="1" x14ac:dyDescent="0.2"/>
    <row r="32871" s="31" customFormat="1" x14ac:dyDescent="0.2"/>
    <row r="32872" s="31" customFormat="1" x14ac:dyDescent="0.2"/>
    <row r="32873" s="31" customFormat="1" x14ac:dyDescent="0.2"/>
    <row r="32874" s="31" customFormat="1" x14ac:dyDescent="0.2"/>
    <row r="32875" s="31" customFormat="1" x14ac:dyDescent="0.2"/>
    <row r="32876" s="31" customFormat="1" x14ac:dyDescent="0.2"/>
    <row r="32877" s="31" customFormat="1" x14ac:dyDescent="0.2"/>
    <row r="32878" s="31" customFormat="1" x14ac:dyDescent="0.2"/>
    <row r="32879" s="31" customFormat="1" x14ac:dyDescent="0.2"/>
    <row r="32880" s="31" customFormat="1" x14ac:dyDescent="0.2"/>
    <row r="32881" s="31" customFormat="1" x14ac:dyDescent="0.2"/>
    <row r="32882" s="31" customFormat="1" x14ac:dyDescent="0.2"/>
    <row r="32883" s="31" customFormat="1" x14ac:dyDescent="0.2"/>
    <row r="32884" s="31" customFormat="1" x14ac:dyDescent="0.2"/>
    <row r="32885" s="31" customFormat="1" x14ac:dyDescent="0.2"/>
    <row r="32886" s="31" customFormat="1" x14ac:dyDescent="0.2"/>
    <row r="32887" s="31" customFormat="1" x14ac:dyDescent="0.2"/>
    <row r="32888" s="31" customFormat="1" x14ac:dyDescent="0.2"/>
    <row r="32889" s="31" customFormat="1" x14ac:dyDescent="0.2"/>
    <row r="32890" s="31" customFormat="1" x14ac:dyDescent="0.2"/>
    <row r="32891" s="31" customFormat="1" x14ac:dyDescent="0.2"/>
    <row r="32892" s="31" customFormat="1" x14ac:dyDescent="0.2"/>
    <row r="32893" s="31" customFormat="1" x14ac:dyDescent="0.2"/>
    <row r="32894" s="31" customFormat="1" x14ac:dyDescent="0.2"/>
    <row r="32895" s="31" customFormat="1" x14ac:dyDescent="0.2"/>
    <row r="32896" s="31" customFormat="1" x14ac:dyDescent="0.2"/>
    <row r="32897" s="31" customFormat="1" x14ac:dyDescent="0.2"/>
    <row r="32898" s="31" customFormat="1" x14ac:dyDescent="0.2"/>
    <row r="32899" s="31" customFormat="1" x14ac:dyDescent="0.2"/>
    <row r="32900" s="31" customFormat="1" x14ac:dyDescent="0.2"/>
    <row r="32901" s="31" customFormat="1" x14ac:dyDescent="0.2"/>
    <row r="32902" s="31" customFormat="1" x14ac:dyDescent="0.2"/>
    <row r="32903" s="31" customFormat="1" x14ac:dyDescent="0.2"/>
    <row r="32904" s="31" customFormat="1" x14ac:dyDescent="0.2"/>
    <row r="32905" s="31" customFormat="1" x14ac:dyDescent="0.2"/>
    <row r="32906" s="31" customFormat="1" x14ac:dyDescent="0.2"/>
    <row r="32907" s="31" customFormat="1" x14ac:dyDescent="0.2"/>
    <row r="32908" s="31" customFormat="1" x14ac:dyDescent="0.2"/>
    <row r="32909" s="31" customFormat="1" x14ac:dyDescent="0.2"/>
    <row r="32910" s="31" customFormat="1" x14ac:dyDescent="0.2"/>
    <row r="32911" s="31" customFormat="1" x14ac:dyDescent="0.2"/>
    <row r="32912" s="31" customFormat="1" x14ac:dyDescent="0.2"/>
    <row r="32913" s="31" customFormat="1" x14ac:dyDescent="0.2"/>
    <row r="32914" s="31" customFormat="1" x14ac:dyDescent="0.2"/>
    <row r="32915" s="31" customFormat="1" x14ac:dyDescent="0.2"/>
    <row r="32916" s="31" customFormat="1" x14ac:dyDescent="0.2"/>
    <row r="32917" s="31" customFormat="1" x14ac:dyDescent="0.2"/>
    <row r="32918" s="31" customFormat="1" x14ac:dyDescent="0.2"/>
    <row r="32919" s="31" customFormat="1" x14ac:dyDescent="0.2"/>
    <row r="32920" s="31" customFormat="1" x14ac:dyDescent="0.2"/>
    <row r="32921" s="31" customFormat="1" x14ac:dyDescent="0.2"/>
    <row r="32922" s="31" customFormat="1" x14ac:dyDescent="0.2"/>
    <row r="32923" s="31" customFormat="1" x14ac:dyDescent="0.2"/>
    <row r="32924" s="31" customFormat="1" x14ac:dyDescent="0.2"/>
    <row r="32925" s="31" customFormat="1" x14ac:dyDescent="0.2"/>
    <row r="32926" s="31" customFormat="1" x14ac:dyDescent="0.2"/>
    <row r="32927" s="31" customFormat="1" x14ac:dyDescent="0.2"/>
    <row r="32928" s="31" customFormat="1" x14ac:dyDescent="0.2"/>
    <row r="32929" s="31" customFormat="1" x14ac:dyDescent="0.2"/>
    <row r="32930" s="31" customFormat="1" x14ac:dyDescent="0.2"/>
    <row r="32931" s="31" customFormat="1" x14ac:dyDescent="0.2"/>
    <row r="32932" s="31" customFormat="1" x14ac:dyDescent="0.2"/>
    <row r="32933" s="31" customFormat="1" x14ac:dyDescent="0.2"/>
    <row r="32934" s="31" customFormat="1" x14ac:dyDescent="0.2"/>
    <row r="32935" s="31" customFormat="1" x14ac:dyDescent="0.2"/>
    <row r="32936" s="31" customFormat="1" x14ac:dyDescent="0.2"/>
    <row r="32937" s="31" customFormat="1" x14ac:dyDescent="0.2"/>
    <row r="32938" s="31" customFormat="1" x14ac:dyDescent="0.2"/>
    <row r="32939" s="31" customFormat="1" x14ac:dyDescent="0.2"/>
    <row r="32940" s="31" customFormat="1" x14ac:dyDescent="0.2"/>
    <row r="32941" s="31" customFormat="1" x14ac:dyDescent="0.2"/>
    <row r="32942" s="31" customFormat="1" x14ac:dyDescent="0.2"/>
    <row r="32943" s="31" customFormat="1" x14ac:dyDescent="0.2"/>
    <row r="32944" s="31" customFormat="1" x14ac:dyDescent="0.2"/>
    <row r="32945" s="31" customFormat="1" x14ac:dyDescent="0.2"/>
    <row r="32946" s="31" customFormat="1" x14ac:dyDescent="0.2"/>
    <row r="32947" s="31" customFormat="1" x14ac:dyDescent="0.2"/>
    <row r="32948" s="31" customFormat="1" x14ac:dyDescent="0.2"/>
    <row r="32949" s="31" customFormat="1" x14ac:dyDescent="0.2"/>
    <row r="32950" s="31" customFormat="1" x14ac:dyDescent="0.2"/>
    <row r="32951" s="31" customFormat="1" x14ac:dyDescent="0.2"/>
    <row r="32952" s="31" customFormat="1" x14ac:dyDescent="0.2"/>
    <row r="32953" s="31" customFormat="1" x14ac:dyDescent="0.2"/>
    <row r="32954" s="31" customFormat="1" x14ac:dyDescent="0.2"/>
    <row r="32955" s="31" customFormat="1" x14ac:dyDescent="0.2"/>
    <row r="32956" s="31" customFormat="1" x14ac:dyDescent="0.2"/>
    <row r="32957" s="31" customFormat="1" x14ac:dyDescent="0.2"/>
    <row r="32958" s="31" customFormat="1" x14ac:dyDescent="0.2"/>
    <row r="32959" s="31" customFormat="1" x14ac:dyDescent="0.2"/>
    <row r="32960" s="31" customFormat="1" x14ac:dyDescent="0.2"/>
    <row r="32961" s="31" customFormat="1" x14ac:dyDescent="0.2"/>
    <row r="32962" s="31" customFormat="1" x14ac:dyDescent="0.2"/>
    <row r="32963" s="31" customFormat="1" x14ac:dyDescent="0.2"/>
    <row r="32964" s="31" customFormat="1" x14ac:dyDescent="0.2"/>
    <row r="32965" s="31" customFormat="1" x14ac:dyDescent="0.2"/>
    <row r="32966" s="31" customFormat="1" x14ac:dyDescent="0.2"/>
    <row r="32967" s="31" customFormat="1" x14ac:dyDescent="0.2"/>
    <row r="32968" s="31" customFormat="1" x14ac:dyDescent="0.2"/>
    <row r="32969" s="31" customFormat="1" x14ac:dyDescent="0.2"/>
    <row r="32970" s="31" customFormat="1" x14ac:dyDescent="0.2"/>
    <row r="32971" s="31" customFormat="1" x14ac:dyDescent="0.2"/>
    <row r="32972" s="31" customFormat="1" x14ac:dyDescent="0.2"/>
    <row r="32973" s="31" customFormat="1" x14ac:dyDescent="0.2"/>
    <row r="32974" s="31" customFormat="1" x14ac:dyDescent="0.2"/>
    <row r="32975" s="31" customFormat="1" x14ac:dyDescent="0.2"/>
    <row r="32976" s="31" customFormat="1" x14ac:dyDescent="0.2"/>
    <row r="32977" s="31" customFormat="1" x14ac:dyDescent="0.2"/>
    <row r="32978" s="31" customFormat="1" x14ac:dyDescent="0.2"/>
    <row r="32979" s="31" customFormat="1" x14ac:dyDescent="0.2"/>
    <row r="32980" s="31" customFormat="1" x14ac:dyDescent="0.2"/>
    <row r="32981" s="31" customFormat="1" x14ac:dyDescent="0.2"/>
    <row r="32982" s="31" customFormat="1" x14ac:dyDescent="0.2"/>
    <row r="32983" s="31" customFormat="1" x14ac:dyDescent="0.2"/>
    <row r="32984" s="31" customFormat="1" x14ac:dyDescent="0.2"/>
    <row r="32985" s="31" customFormat="1" x14ac:dyDescent="0.2"/>
    <row r="32986" s="31" customFormat="1" x14ac:dyDescent="0.2"/>
    <row r="32987" s="31" customFormat="1" x14ac:dyDescent="0.2"/>
    <row r="32988" s="31" customFormat="1" x14ac:dyDescent="0.2"/>
    <row r="32989" s="31" customFormat="1" x14ac:dyDescent="0.2"/>
    <row r="32990" s="31" customFormat="1" x14ac:dyDescent="0.2"/>
    <row r="32991" s="31" customFormat="1" x14ac:dyDescent="0.2"/>
    <row r="32992" s="31" customFormat="1" x14ac:dyDescent="0.2"/>
    <row r="32993" s="31" customFormat="1" x14ac:dyDescent="0.2"/>
    <row r="32994" s="31" customFormat="1" x14ac:dyDescent="0.2"/>
    <row r="32995" s="31" customFormat="1" x14ac:dyDescent="0.2"/>
    <row r="32996" s="31" customFormat="1" x14ac:dyDescent="0.2"/>
    <row r="32997" s="31" customFormat="1" x14ac:dyDescent="0.2"/>
    <row r="32998" s="31" customFormat="1" x14ac:dyDescent="0.2"/>
    <row r="32999" s="31" customFormat="1" x14ac:dyDescent="0.2"/>
    <row r="33000" s="31" customFormat="1" x14ac:dyDescent="0.2"/>
    <row r="33001" s="31" customFormat="1" x14ac:dyDescent="0.2"/>
    <row r="33002" s="31" customFormat="1" x14ac:dyDescent="0.2"/>
    <row r="33003" s="31" customFormat="1" x14ac:dyDescent="0.2"/>
    <row r="33004" s="31" customFormat="1" x14ac:dyDescent="0.2"/>
    <row r="33005" s="31" customFormat="1" x14ac:dyDescent="0.2"/>
    <row r="33006" s="31" customFormat="1" x14ac:dyDescent="0.2"/>
    <row r="33007" s="31" customFormat="1" x14ac:dyDescent="0.2"/>
    <row r="33008" s="31" customFormat="1" x14ac:dyDescent="0.2"/>
    <row r="33009" s="31" customFormat="1" x14ac:dyDescent="0.2"/>
    <row r="33010" s="31" customFormat="1" x14ac:dyDescent="0.2"/>
    <row r="33011" s="31" customFormat="1" x14ac:dyDescent="0.2"/>
    <row r="33012" s="31" customFormat="1" x14ac:dyDescent="0.2"/>
    <row r="33013" s="31" customFormat="1" x14ac:dyDescent="0.2"/>
    <row r="33014" s="31" customFormat="1" x14ac:dyDescent="0.2"/>
    <row r="33015" s="31" customFormat="1" x14ac:dyDescent="0.2"/>
    <row r="33016" s="31" customFormat="1" x14ac:dyDescent="0.2"/>
    <row r="33017" s="31" customFormat="1" x14ac:dyDescent="0.2"/>
    <row r="33018" s="31" customFormat="1" x14ac:dyDescent="0.2"/>
    <row r="33019" s="31" customFormat="1" x14ac:dyDescent="0.2"/>
    <row r="33020" s="31" customFormat="1" x14ac:dyDescent="0.2"/>
    <row r="33021" s="31" customFormat="1" x14ac:dyDescent="0.2"/>
    <row r="33022" s="31" customFormat="1" x14ac:dyDescent="0.2"/>
    <row r="33023" s="31" customFormat="1" x14ac:dyDescent="0.2"/>
    <row r="33024" s="31" customFormat="1" x14ac:dyDescent="0.2"/>
    <row r="33025" s="31" customFormat="1" x14ac:dyDescent="0.2"/>
    <row r="33026" s="31" customFormat="1" x14ac:dyDescent="0.2"/>
    <row r="33027" s="31" customFormat="1" x14ac:dyDescent="0.2"/>
    <row r="33028" s="31" customFormat="1" x14ac:dyDescent="0.2"/>
    <row r="33029" s="31" customFormat="1" x14ac:dyDescent="0.2"/>
    <row r="33030" s="31" customFormat="1" x14ac:dyDescent="0.2"/>
    <row r="33031" s="31" customFormat="1" x14ac:dyDescent="0.2"/>
    <row r="33032" s="31" customFormat="1" x14ac:dyDescent="0.2"/>
    <row r="33033" s="31" customFormat="1" x14ac:dyDescent="0.2"/>
    <row r="33034" s="31" customFormat="1" x14ac:dyDescent="0.2"/>
    <row r="33035" s="31" customFormat="1" x14ac:dyDescent="0.2"/>
    <row r="33036" s="31" customFormat="1" x14ac:dyDescent="0.2"/>
    <row r="33037" s="31" customFormat="1" x14ac:dyDescent="0.2"/>
    <row r="33038" s="31" customFormat="1" x14ac:dyDescent="0.2"/>
    <row r="33039" s="31" customFormat="1" x14ac:dyDescent="0.2"/>
    <row r="33040" s="31" customFormat="1" x14ac:dyDescent="0.2"/>
    <row r="33041" s="31" customFormat="1" x14ac:dyDescent="0.2"/>
    <row r="33042" s="31" customFormat="1" x14ac:dyDescent="0.2"/>
    <row r="33043" s="31" customFormat="1" x14ac:dyDescent="0.2"/>
    <row r="33044" s="31" customFormat="1" x14ac:dyDescent="0.2"/>
    <row r="33045" s="31" customFormat="1" x14ac:dyDescent="0.2"/>
    <row r="33046" s="31" customFormat="1" x14ac:dyDescent="0.2"/>
    <row r="33047" s="31" customFormat="1" x14ac:dyDescent="0.2"/>
    <row r="33048" s="31" customFormat="1" x14ac:dyDescent="0.2"/>
    <row r="33049" s="31" customFormat="1" x14ac:dyDescent="0.2"/>
    <row r="33050" s="31" customFormat="1" x14ac:dyDescent="0.2"/>
    <row r="33051" s="31" customFormat="1" x14ac:dyDescent="0.2"/>
    <row r="33052" s="31" customFormat="1" x14ac:dyDescent="0.2"/>
    <row r="33053" s="31" customFormat="1" x14ac:dyDescent="0.2"/>
    <row r="33054" s="31" customFormat="1" x14ac:dyDescent="0.2"/>
    <row r="33055" s="31" customFormat="1" x14ac:dyDescent="0.2"/>
    <row r="33056" s="31" customFormat="1" x14ac:dyDescent="0.2"/>
    <row r="33057" s="31" customFormat="1" x14ac:dyDescent="0.2"/>
    <row r="33058" s="31" customFormat="1" x14ac:dyDescent="0.2"/>
    <row r="33059" s="31" customFormat="1" x14ac:dyDescent="0.2"/>
    <row r="33060" s="31" customFormat="1" x14ac:dyDescent="0.2"/>
    <row r="33061" s="31" customFormat="1" x14ac:dyDescent="0.2"/>
    <row r="33062" s="31" customFormat="1" x14ac:dyDescent="0.2"/>
    <row r="33063" s="31" customFormat="1" x14ac:dyDescent="0.2"/>
    <row r="33064" s="31" customFormat="1" x14ac:dyDescent="0.2"/>
    <row r="33065" s="31" customFormat="1" x14ac:dyDescent="0.2"/>
    <row r="33066" s="31" customFormat="1" x14ac:dyDescent="0.2"/>
    <row r="33067" s="31" customFormat="1" x14ac:dyDescent="0.2"/>
    <row r="33068" s="31" customFormat="1" x14ac:dyDescent="0.2"/>
    <row r="33069" s="31" customFormat="1" x14ac:dyDescent="0.2"/>
    <row r="33070" s="31" customFormat="1" x14ac:dyDescent="0.2"/>
    <row r="33071" s="31" customFormat="1" x14ac:dyDescent="0.2"/>
    <row r="33072" s="31" customFormat="1" x14ac:dyDescent="0.2"/>
    <row r="33073" s="31" customFormat="1" x14ac:dyDescent="0.2"/>
    <row r="33074" s="31" customFormat="1" x14ac:dyDescent="0.2"/>
    <row r="33075" s="31" customFormat="1" x14ac:dyDescent="0.2"/>
    <row r="33076" s="31" customFormat="1" x14ac:dyDescent="0.2"/>
    <row r="33077" s="31" customFormat="1" x14ac:dyDescent="0.2"/>
    <row r="33078" s="31" customFormat="1" x14ac:dyDescent="0.2"/>
    <row r="33079" s="31" customFormat="1" x14ac:dyDescent="0.2"/>
    <row r="33080" s="31" customFormat="1" x14ac:dyDescent="0.2"/>
    <row r="33081" s="31" customFormat="1" x14ac:dyDescent="0.2"/>
    <row r="33082" s="31" customFormat="1" x14ac:dyDescent="0.2"/>
    <row r="33083" s="31" customFormat="1" x14ac:dyDescent="0.2"/>
    <row r="33084" s="31" customFormat="1" x14ac:dyDescent="0.2"/>
    <row r="33085" s="31" customFormat="1" x14ac:dyDescent="0.2"/>
    <row r="33086" s="31" customFormat="1" x14ac:dyDescent="0.2"/>
    <row r="33087" s="31" customFormat="1" x14ac:dyDescent="0.2"/>
    <row r="33088" s="31" customFormat="1" x14ac:dyDescent="0.2"/>
    <row r="33089" s="31" customFormat="1" x14ac:dyDescent="0.2"/>
    <row r="33090" s="31" customFormat="1" x14ac:dyDescent="0.2"/>
    <row r="33091" s="31" customFormat="1" x14ac:dyDescent="0.2"/>
    <row r="33092" s="31" customFormat="1" x14ac:dyDescent="0.2"/>
    <row r="33093" s="31" customFormat="1" x14ac:dyDescent="0.2"/>
    <row r="33094" s="31" customFormat="1" x14ac:dyDescent="0.2"/>
    <row r="33095" s="31" customFormat="1" x14ac:dyDescent="0.2"/>
    <row r="33096" s="31" customFormat="1" x14ac:dyDescent="0.2"/>
    <row r="33097" s="31" customFormat="1" x14ac:dyDescent="0.2"/>
    <row r="33098" s="31" customFormat="1" x14ac:dyDescent="0.2"/>
    <row r="33099" s="31" customFormat="1" x14ac:dyDescent="0.2"/>
    <row r="33100" s="31" customFormat="1" x14ac:dyDescent="0.2"/>
    <row r="33101" s="31" customFormat="1" x14ac:dyDescent="0.2"/>
    <row r="33102" s="31" customFormat="1" x14ac:dyDescent="0.2"/>
    <row r="33103" s="31" customFormat="1" x14ac:dyDescent="0.2"/>
    <row r="33104" s="31" customFormat="1" x14ac:dyDescent="0.2"/>
    <row r="33105" s="31" customFormat="1" x14ac:dyDescent="0.2"/>
    <row r="33106" s="31" customFormat="1" x14ac:dyDescent="0.2"/>
    <row r="33107" s="31" customFormat="1" x14ac:dyDescent="0.2"/>
    <row r="33108" s="31" customFormat="1" x14ac:dyDescent="0.2"/>
    <row r="33109" s="31" customFormat="1" x14ac:dyDescent="0.2"/>
    <row r="33110" s="31" customFormat="1" x14ac:dyDescent="0.2"/>
    <row r="33111" s="31" customFormat="1" x14ac:dyDescent="0.2"/>
    <row r="33112" s="31" customFormat="1" x14ac:dyDescent="0.2"/>
    <row r="33113" s="31" customFormat="1" x14ac:dyDescent="0.2"/>
    <row r="33114" s="31" customFormat="1" x14ac:dyDescent="0.2"/>
    <row r="33115" s="31" customFormat="1" x14ac:dyDescent="0.2"/>
    <row r="33116" s="31" customFormat="1" x14ac:dyDescent="0.2"/>
    <row r="33117" s="31" customFormat="1" x14ac:dyDescent="0.2"/>
    <row r="33118" s="31" customFormat="1" x14ac:dyDescent="0.2"/>
    <row r="33119" s="31" customFormat="1" x14ac:dyDescent="0.2"/>
    <row r="33120" s="31" customFormat="1" x14ac:dyDescent="0.2"/>
    <row r="33121" s="31" customFormat="1" x14ac:dyDescent="0.2"/>
    <row r="33122" s="31" customFormat="1" x14ac:dyDescent="0.2"/>
    <row r="33123" s="31" customFormat="1" x14ac:dyDescent="0.2"/>
    <row r="33124" s="31" customFormat="1" x14ac:dyDescent="0.2"/>
    <row r="33125" s="31" customFormat="1" x14ac:dyDescent="0.2"/>
    <row r="33126" s="31" customFormat="1" x14ac:dyDescent="0.2"/>
    <row r="33127" s="31" customFormat="1" x14ac:dyDescent="0.2"/>
    <row r="33128" s="31" customFormat="1" x14ac:dyDescent="0.2"/>
    <row r="33129" s="31" customFormat="1" x14ac:dyDescent="0.2"/>
    <row r="33130" s="31" customFormat="1" x14ac:dyDescent="0.2"/>
    <row r="33131" s="31" customFormat="1" x14ac:dyDescent="0.2"/>
    <row r="33132" s="31" customFormat="1" x14ac:dyDescent="0.2"/>
    <row r="33133" s="31" customFormat="1" x14ac:dyDescent="0.2"/>
    <row r="33134" s="31" customFormat="1" x14ac:dyDescent="0.2"/>
    <row r="33135" s="31" customFormat="1" x14ac:dyDescent="0.2"/>
    <row r="33136" s="31" customFormat="1" x14ac:dyDescent="0.2"/>
    <row r="33137" s="31" customFormat="1" x14ac:dyDescent="0.2"/>
    <row r="33138" s="31" customFormat="1" x14ac:dyDescent="0.2"/>
    <row r="33139" s="31" customFormat="1" x14ac:dyDescent="0.2"/>
    <row r="33140" s="31" customFormat="1" x14ac:dyDescent="0.2"/>
    <row r="33141" s="31" customFormat="1" x14ac:dyDescent="0.2"/>
    <row r="33142" s="31" customFormat="1" x14ac:dyDescent="0.2"/>
    <row r="33143" s="31" customFormat="1" x14ac:dyDescent="0.2"/>
    <row r="33144" s="31" customFormat="1" x14ac:dyDescent="0.2"/>
    <row r="33145" s="31" customFormat="1" x14ac:dyDescent="0.2"/>
    <row r="33146" s="31" customFormat="1" x14ac:dyDescent="0.2"/>
    <row r="33147" s="31" customFormat="1" x14ac:dyDescent="0.2"/>
    <row r="33148" s="31" customFormat="1" x14ac:dyDescent="0.2"/>
    <row r="33149" s="31" customFormat="1" x14ac:dyDescent="0.2"/>
    <row r="33150" s="31" customFormat="1" x14ac:dyDescent="0.2"/>
    <row r="33151" s="31" customFormat="1" x14ac:dyDescent="0.2"/>
    <row r="33152" s="31" customFormat="1" x14ac:dyDescent="0.2"/>
    <row r="33153" s="31" customFormat="1" x14ac:dyDescent="0.2"/>
    <row r="33154" s="31" customFormat="1" x14ac:dyDescent="0.2"/>
    <row r="33155" s="31" customFormat="1" x14ac:dyDescent="0.2"/>
    <row r="33156" s="31" customFormat="1" x14ac:dyDescent="0.2"/>
    <row r="33157" s="31" customFormat="1" x14ac:dyDescent="0.2"/>
    <row r="33158" s="31" customFormat="1" x14ac:dyDescent="0.2"/>
    <row r="33159" s="31" customFormat="1" x14ac:dyDescent="0.2"/>
    <row r="33160" s="31" customFormat="1" x14ac:dyDescent="0.2"/>
    <row r="33161" s="31" customFormat="1" x14ac:dyDescent="0.2"/>
    <row r="33162" s="31" customFormat="1" x14ac:dyDescent="0.2"/>
    <row r="33163" s="31" customFormat="1" x14ac:dyDescent="0.2"/>
    <row r="33164" s="31" customFormat="1" x14ac:dyDescent="0.2"/>
    <row r="33165" s="31" customFormat="1" x14ac:dyDescent="0.2"/>
    <row r="33166" s="31" customFormat="1" x14ac:dyDescent="0.2"/>
    <row r="33167" s="31" customFormat="1" x14ac:dyDescent="0.2"/>
    <row r="33168" s="31" customFormat="1" x14ac:dyDescent="0.2"/>
    <row r="33169" s="31" customFormat="1" x14ac:dyDescent="0.2"/>
    <row r="33170" s="31" customFormat="1" x14ac:dyDescent="0.2"/>
    <row r="33171" s="31" customFormat="1" x14ac:dyDescent="0.2"/>
    <row r="33172" s="31" customFormat="1" x14ac:dyDescent="0.2"/>
    <row r="33173" s="31" customFormat="1" x14ac:dyDescent="0.2"/>
    <row r="33174" s="31" customFormat="1" x14ac:dyDescent="0.2"/>
    <row r="33175" s="31" customFormat="1" x14ac:dyDescent="0.2"/>
    <row r="33176" s="31" customFormat="1" x14ac:dyDescent="0.2"/>
    <row r="33177" s="31" customFormat="1" x14ac:dyDescent="0.2"/>
    <row r="33178" s="31" customFormat="1" x14ac:dyDescent="0.2"/>
    <row r="33179" s="31" customFormat="1" x14ac:dyDescent="0.2"/>
    <row r="33180" s="31" customFormat="1" x14ac:dyDescent="0.2"/>
    <row r="33181" s="31" customFormat="1" x14ac:dyDescent="0.2"/>
    <row r="33182" s="31" customFormat="1" x14ac:dyDescent="0.2"/>
    <row r="33183" s="31" customFormat="1" x14ac:dyDescent="0.2"/>
    <row r="33184" s="31" customFormat="1" x14ac:dyDescent="0.2"/>
    <row r="33185" s="31" customFormat="1" x14ac:dyDescent="0.2"/>
    <row r="33186" s="31" customFormat="1" x14ac:dyDescent="0.2"/>
    <row r="33187" s="31" customFormat="1" x14ac:dyDescent="0.2"/>
    <row r="33188" s="31" customFormat="1" x14ac:dyDescent="0.2"/>
    <row r="33189" s="31" customFormat="1" x14ac:dyDescent="0.2"/>
    <row r="33190" s="31" customFormat="1" x14ac:dyDescent="0.2"/>
    <row r="33191" s="31" customFormat="1" x14ac:dyDescent="0.2"/>
    <row r="33192" s="31" customFormat="1" x14ac:dyDescent="0.2"/>
    <row r="33193" s="31" customFormat="1" x14ac:dyDescent="0.2"/>
    <row r="33194" s="31" customFormat="1" x14ac:dyDescent="0.2"/>
    <row r="33195" s="31" customFormat="1" x14ac:dyDescent="0.2"/>
    <row r="33196" s="31" customFormat="1" x14ac:dyDescent="0.2"/>
    <row r="33197" s="31" customFormat="1" x14ac:dyDescent="0.2"/>
    <row r="33198" s="31" customFormat="1" x14ac:dyDescent="0.2"/>
    <row r="33199" s="31" customFormat="1" x14ac:dyDescent="0.2"/>
    <row r="33200" s="31" customFormat="1" x14ac:dyDescent="0.2"/>
    <row r="33201" s="31" customFormat="1" x14ac:dyDescent="0.2"/>
    <row r="33202" s="31" customFormat="1" x14ac:dyDescent="0.2"/>
    <row r="33203" s="31" customFormat="1" x14ac:dyDescent="0.2"/>
    <row r="33204" s="31" customFormat="1" x14ac:dyDescent="0.2"/>
    <row r="33205" s="31" customFormat="1" x14ac:dyDescent="0.2"/>
    <row r="33206" s="31" customFormat="1" x14ac:dyDescent="0.2"/>
    <row r="33207" s="31" customFormat="1" x14ac:dyDescent="0.2"/>
    <row r="33208" s="31" customFormat="1" x14ac:dyDescent="0.2"/>
    <row r="33209" s="31" customFormat="1" x14ac:dyDescent="0.2"/>
    <row r="33210" s="31" customFormat="1" x14ac:dyDescent="0.2"/>
    <row r="33211" s="31" customFormat="1" x14ac:dyDescent="0.2"/>
    <row r="33212" s="31" customFormat="1" x14ac:dyDescent="0.2"/>
    <row r="33213" s="31" customFormat="1" x14ac:dyDescent="0.2"/>
    <row r="33214" s="31" customFormat="1" x14ac:dyDescent="0.2"/>
    <row r="33215" s="31" customFormat="1" x14ac:dyDescent="0.2"/>
    <row r="33216" s="31" customFormat="1" x14ac:dyDescent="0.2"/>
    <row r="33217" s="31" customFormat="1" x14ac:dyDescent="0.2"/>
    <row r="33218" s="31" customFormat="1" x14ac:dyDescent="0.2"/>
    <row r="33219" s="31" customFormat="1" x14ac:dyDescent="0.2"/>
    <row r="33220" s="31" customFormat="1" x14ac:dyDescent="0.2"/>
    <row r="33221" s="31" customFormat="1" x14ac:dyDescent="0.2"/>
    <row r="33222" s="31" customFormat="1" x14ac:dyDescent="0.2"/>
    <row r="33223" s="31" customFormat="1" x14ac:dyDescent="0.2"/>
    <row r="33224" s="31" customFormat="1" x14ac:dyDescent="0.2"/>
    <row r="33225" s="31" customFormat="1" x14ac:dyDescent="0.2"/>
    <row r="33226" s="31" customFormat="1" x14ac:dyDescent="0.2"/>
    <row r="33227" s="31" customFormat="1" x14ac:dyDescent="0.2"/>
    <row r="33228" s="31" customFormat="1" x14ac:dyDescent="0.2"/>
    <row r="33229" s="31" customFormat="1" x14ac:dyDescent="0.2"/>
    <row r="33230" s="31" customFormat="1" x14ac:dyDescent="0.2"/>
    <row r="33231" s="31" customFormat="1" x14ac:dyDescent="0.2"/>
    <row r="33232" s="31" customFormat="1" x14ac:dyDescent="0.2"/>
    <row r="33233" s="31" customFormat="1" x14ac:dyDescent="0.2"/>
    <row r="33234" s="31" customFormat="1" x14ac:dyDescent="0.2"/>
    <row r="33235" s="31" customFormat="1" x14ac:dyDescent="0.2"/>
    <row r="33236" s="31" customFormat="1" x14ac:dyDescent="0.2"/>
    <row r="33237" s="31" customFormat="1" x14ac:dyDescent="0.2"/>
    <row r="33238" s="31" customFormat="1" x14ac:dyDescent="0.2"/>
    <row r="33239" s="31" customFormat="1" x14ac:dyDescent="0.2"/>
    <row r="33240" s="31" customFormat="1" x14ac:dyDescent="0.2"/>
    <row r="33241" s="31" customFormat="1" x14ac:dyDescent="0.2"/>
    <row r="33242" s="31" customFormat="1" x14ac:dyDescent="0.2"/>
    <row r="33243" s="31" customFormat="1" x14ac:dyDescent="0.2"/>
    <row r="33244" s="31" customFormat="1" x14ac:dyDescent="0.2"/>
    <row r="33245" s="31" customFormat="1" x14ac:dyDescent="0.2"/>
    <row r="33246" s="31" customFormat="1" x14ac:dyDescent="0.2"/>
    <row r="33247" s="31" customFormat="1" x14ac:dyDescent="0.2"/>
    <row r="33248" s="31" customFormat="1" x14ac:dyDescent="0.2"/>
    <row r="33249" s="31" customFormat="1" x14ac:dyDescent="0.2"/>
    <row r="33250" s="31" customFormat="1" x14ac:dyDescent="0.2"/>
    <row r="33251" s="31" customFormat="1" x14ac:dyDescent="0.2"/>
    <row r="33252" s="31" customFormat="1" x14ac:dyDescent="0.2"/>
    <row r="33253" s="31" customFormat="1" x14ac:dyDescent="0.2"/>
    <row r="33254" s="31" customFormat="1" x14ac:dyDescent="0.2"/>
    <row r="33255" s="31" customFormat="1" x14ac:dyDescent="0.2"/>
    <row r="33256" s="31" customFormat="1" x14ac:dyDescent="0.2"/>
    <row r="33257" s="31" customFormat="1" x14ac:dyDescent="0.2"/>
    <row r="33258" s="31" customFormat="1" x14ac:dyDescent="0.2"/>
    <row r="33259" s="31" customFormat="1" x14ac:dyDescent="0.2"/>
    <row r="33260" s="31" customFormat="1" x14ac:dyDescent="0.2"/>
    <row r="33261" s="31" customFormat="1" x14ac:dyDescent="0.2"/>
    <row r="33262" s="31" customFormat="1" x14ac:dyDescent="0.2"/>
    <row r="33263" s="31" customFormat="1" x14ac:dyDescent="0.2"/>
    <row r="33264" s="31" customFormat="1" x14ac:dyDescent="0.2"/>
    <row r="33265" s="31" customFormat="1" x14ac:dyDescent="0.2"/>
    <row r="33266" s="31" customFormat="1" x14ac:dyDescent="0.2"/>
    <row r="33267" s="31" customFormat="1" x14ac:dyDescent="0.2"/>
    <row r="33268" s="31" customFormat="1" x14ac:dyDescent="0.2"/>
    <row r="33269" s="31" customFormat="1" x14ac:dyDescent="0.2"/>
    <row r="33270" s="31" customFormat="1" x14ac:dyDescent="0.2"/>
    <row r="33271" s="31" customFormat="1" x14ac:dyDescent="0.2"/>
    <row r="33272" s="31" customFormat="1" x14ac:dyDescent="0.2"/>
    <row r="33273" s="31" customFormat="1" x14ac:dyDescent="0.2"/>
    <row r="33274" s="31" customFormat="1" x14ac:dyDescent="0.2"/>
    <row r="33275" s="31" customFormat="1" x14ac:dyDescent="0.2"/>
    <row r="33276" s="31" customFormat="1" x14ac:dyDescent="0.2"/>
    <row r="33277" s="31" customFormat="1" x14ac:dyDescent="0.2"/>
    <row r="33278" s="31" customFormat="1" x14ac:dyDescent="0.2"/>
    <row r="33279" s="31" customFormat="1" x14ac:dyDescent="0.2"/>
    <row r="33280" s="31" customFormat="1" x14ac:dyDescent="0.2"/>
    <row r="33281" s="31" customFormat="1" x14ac:dyDescent="0.2"/>
    <row r="33282" s="31" customFormat="1" x14ac:dyDescent="0.2"/>
    <row r="33283" s="31" customFormat="1" x14ac:dyDescent="0.2"/>
    <row r="33284" s="31" customFormat="1" x14ac:dyDescent="0.2"/>
    <row r="33285" s="31" customFormat="1" x14ac:dyDescent="0.2"/>
    <row r="33286" s="31" customFormat="1" x14ac:dyDescent="0.2"/>
    <row r="33287" s="31" customFormat="1" x14ac:dyDescent="0.2"/>
    <row r="33288" s="31" customFormat="1" x14ac:dyDescent="0.2"/>
    <row r="33289" s="31" customFormat="1" x14ac:dyDescent="0.2"/>
    <row r="33290" s="31" customFormat="1" x14ac:dyDescent="0.2"/>
    <row r="33291" s="31" customFormat="1" x14ac:dyDescent="0.2"/>
    <row r="33292" s="31" customFormat="1" x14ac:dyDescent="0.2"/>
    <row r="33293" s="31" customFormat="1" x14ac:dyDescent="0.2"/>
    <row r="33294" s="31" customFormat="1" x14ac:dyDescent="0.2"/>
    <row r="33295" s="31" customFormat="1" x14ac:dyDescent="0.2"/>
    <row r="33296" s="31" customFormat="1" x14ac:dyDescent="0.2"/>
    <row r="33297" s="31" customFormat="1" x14ac:dyDescent="0.2"/>
    <row r="33298" s="31" customFormat="1" x14ac:dyDescent="0.2"/>
    <row r="33299" s="31" customFormat="1" x14ac:dyDescent="0.2"/>
    <row r="33300" s="31" customFormat="1" x14ac:dyDescent="0.2"/>
    <row r="33301" s="31" customFormat="1" x14ac:dyDescent="0.2"/>
    <row r="33302" s="31" customFormat="1" x14ac:dyDescent="0.2"/>
    <row r="33303" s="31" customFormat="1" x14ac:dyDescent="0.2"/>
    <row r="33304" s="31" customFormat="1" x14ac:dyDescent="0.2"/>
    <row r="33305" s="31" customFormat="1" x14ac:dyDescent="0.2"/>
    <row r="33306" s="31" customFormat="1" x14ac:dyDescent="0.2"/>
    <row r="33307" s="31" customFormat="1" x14ac:dyDescent="0.2"/>
    <row r="33308" s="31" customFormat="1" x14ac:dyDescent="0.2"/>
    <row r="33309" s="31" customFormat="1" x14ac:dyDescent="0.2"/>
    <row r="33310" s="31" customFormat="1" x14ac:dyDescent="0.2"/>
    <row r="33311" s="31" customFormat="1" x14ac:dyDescent="0.2"/>
    <row r="33312" s="31" customFormat="1" x14ac:dyDescent="0.2"/>
    <row r="33313" s="31" customFormat="1" x14ac:dyDescent="0.2"/>
    <row r="33314" s="31" customFormat="1" x14ac:dyDescent="0.2"/>
    <row r="33315" s="31" customFormat="1" x14ac:dyDescent="0.2"/>
    <row r="33316" s="31" customFormat="1" x14ac:dyDescent="0.2"/>
    <row r="33317" s="31" customFormat="1" x14ac:dyDescent="0.2"/>
    <row r="33318" s="31" customFormat="1" x14ac:dyDescent="0.2"/>
    <row r="33319" s="31" customFormat="1" x14ac:dyDescent="0.2"/>
    <row r="33320" s="31" customFormat="1" x14ac:dyDescent="0.2"/>
    <row r="33321" s="31" customFormat="1" x14ac:dyDescent="0.2"/>
    <row r="33322" s="31" customFormat="1" x14ac:dyDescent="0.2"/>
    <row r="33323" s="31" customFormat="1" x14ac:dyDescent="0.2"/>
    <row r="33324" s="31" customFormat="1" x14ac:dyDescent="0.2"/>
    <row r="33325" s="31" customFormat="1" x14ac:dyDescent="0.2"/>
    <row r="33326" s="31" customFormat="1" x14ac:dyDescent="0.2"/>
    <row r="33327" s="31" customFormat="1" x14ac:dyDescent="0.2"/>
    <row r="33328" s="31" customFormat="1" x14ac:dyDescent="0.2"/>
    <row r="33329" s="31" customFormat="1" x14ac:dyDescent="0.2"/>
    <row r="33330" s="31" customFormat="1" x14ac:dyDescent="0.2"/>
    <row r="33331" s="31" customFormat="1" x14ac:dyDescent="0.2"/>
    <row r="33332" s="31" customFormat="1" x14ac:dyDescent="0.2"/>
    <row r="33333" s="31" customFormat="1" x14ac:dyDescent="0.2"/>
    <row r="33334" s="31" customFormat="1" x14ac:dyDescent="0.2"/>
    <row r="33335" s="31" customFormat="1" x14ac:dyDescent="0.2"/>
    <row r="33336" s="31" customFormat="1" x14ac:dyDescent="0.2"/>
    <row r="33337" s="31" customFormat="1" x14ac:dyDescent="0.2"/>
    <row r="33338" s="31" customFormat="1" x14ac:dyDescent="0.2"/>
    <row r="33339" s="31" customFormat="1" x14ac:dyDescent="0.2"/>
    <row r="33340" s="31" customFormat="1" x14ac:dyDescent="0.2"/>
    <row r="33341" s="31" customFormat="1" x14ac:dyDescent="0.2"/>
    <row r="33342" s="31" customFormat="1" x14ac:dyDescent="0.2"/>
    <row r="33343" s="31" customFormat="1" x14ac:dyDescent="0.2"/>
    <row r="33344" s="31" customFormat="1" x14ac:dyDescent="0.2"/>
    <row r="33345" s="31" customFormat="1" x14ac:dyDescent="0.2"/>
    <row r="33346" s="31" customFormat="1" x14ac:dyDescent="0.2"/>
    <row r="33347" s="31" customFormat="1" x14ac:dyDescent="0.2"/>
    <row r="33348" s="31" customFormat="1" x14ac:dyDescent="0.2"/>
    <row r="33349" s="31" customFormat="1" x14ac:dyDescent="0.2"/>
    <row r="33350" s="31" customFormat="1" x14ac:dyDescent="0.2"/>
    <row r="33351" s="31" customFormat="1" x14ac:dyDescent="0.2"/>
    <row r="33352" s="31" customFormat="1" x14ac:dyDescent="0.2"/>
    <row r="33353" s="31" customFormat="1" x14ac:dyDescent="0.2"/>
    <row r="33354" s="31" customFormat="1" x14ac:dyDescent="0.2"/>
    <row r="33355" s="31" customFormat="1" x14ac:dyDescent="0.2"/>
    <row r="33356" s="31" customFormat="1" x14ac:dyDescent="0.2"/>
    <row r="33357" s="31" customFormat="1" x14ac:dyDescent="0.2"/>
    <row r="33358" s="31" customFormat="1" x14ac:dyDescent="0.2"/>
    <row r="33359" s="31" customFormat="1" x14ac:dyDescent="0.2"/>
    <row r="33360" s="31" customFormat="1" x14ac:dyDescent="0.2"/>
    <row r="33361" s="31" customFormat="1" x14ac:dyDescent="0.2"/>
    <row r="33362" s="31" customFormat="1" x14ac:dyDescent="0.2"/>
    <row r="33363" s="31" customFormat="1" x14ac:dyDescent="0.2"/>
    <row r="33364" s="31" customFormat="1" x14ac:dyDescent="0.2"/>
    <row r="33365" s="31" customFormat="1" x14ac:dyDescent="0.2"/>
    <row r="33366" s="31" customFormat="1" x14ac:dyDescent="0.2"/>
    <row r="33367" s="31" customFormat="1" x14ac:dyDescent="0.2"/>
    <row r="33368" s="31" customFormat="1" x14ac:dyDescent="0.2"/>
    <row r="33369" s="31" customFormat="1" x14ac:dyDescent="0.2"/>
    <row r="33370" s="31" customFormat="1" x14ac:dyDescent="0.2"/>
    <row r="33371" s="31" customFormat="1" x14ac:dyDescent="0.2"/>
    <row r="33372" s="31" customFormat="1" x14ac:dyDescent="0.2"/>
    <row r="33373" s="31" customFormat="1" x14ac:dyDescent="0.2"/>
    <row r="33374" s="31" customFormat="1" x14ac:dyDescent="0.2"/>
    <row r="33375" s="31" customFormat="1" x14ac:dyDescent="0.2"/>
    <row r="33376" s="31" customFormat="1" x14ac:dyDescent="0.2"/>
    <row r="33377" s="31" customFormat="1" x14ac:dyDescent="0.2"/>
    <row r="33378" s="31" customFormat="1" x14ac:dyDescent="0.2"/>
    <row r="33379" s="31" customFormat="1" x14ac:dyDescent="0.2"/>
    <row r="33380" s="31" customFormat="1" x14ac:dyDescent="0.2"/>
    <row r="33381" s="31" customFormat="1" x14ac:dyDescent="0.2"/>
    <row r="33382" s="31" customFormat="1" x14ac:dyDescent="0.2"/>
    <row r="33383" s="31" customFormat="1" x14ac:dyDescent="0.2"/>
    <row r="33384" s="31" customFormat="1" x14ac:dyDescent="0.2"/>
    <row r="33385" s="31" customFormat="1" x14ac:dyDescent="0.2"/>
    <row r="33386" s="31" customFormat="1" x14ac:dyDescent="0.2"/>
    <row r="33387" s="31" customFormat="1" x14ac:dyDescent="0.2"/>
    <row r="33388" s="31" customFormat="1" x14ac:dyDescent="0.2"/>
    <row r="33389" s="31" customFormat="1" x14ac:dyDescent="0.2"/>
    <row r="33390" s="31" customFormat="1" x14ac:dyDescent="0.2"/>
    <row r="33391" s="31" customFormat="1" x14ac:dyDescent="0.2"/>
    <row r="33392" s="31" customFormat="1" x14ac:dyDescent="0.2"/>
    <row r="33393" s="31" customFormat="1" x14ac:dyDescent="0.2"/>
    <row r="33394" s="31" customFormat="1" x14ac:dyDescent="0.2"/>
    <row r="33395" s="31" customFormat="1" x14ac:dyDescent="0.2"/>
    <row r="33396" s="31" customFormat="1" x14ac:dyDescent="0.2"/>
    <row r="33397" s="31" customFormat="1" x14ac:dyDescent="0.2"/>
    <row r="33398" s="31" customFormat="1" x14ac:dyDescent="0.2"/>
    <row r="33399" s="31" customFormat="1" x14ac:dyDescent="0.2"/>
    <row r="33400" s="31" customFormat="1" x14ac:dyDescent="0.2"/>
    <row r="33401" s="31" customFormat="1" x14ac:dyDescent="0.2"/>
    <row r="33402" s="31" customFormat="1" x14ac:dyDescent="0.2"/>
    <row r="33403" s="31" customFormat="1" x14ac:dyDescent="0.2"/>
    <row r="33404" s="31" customFormat="1" x14ac:dyDescent="0.2"/>
    <row r="33405" s="31" customFormat="1" x14ac:dyDescent="0.2"/>
    <row r="33406" s="31" customFormat="1" x14ac:dyDescent="0.2"/>
    <row r="33407" s="31" customFormat="1" x14ac:dyDescent="0.2"/>
    <row r="33408" s="31" customFormat="1" x14ac:dyDescent="0.2"/>
    <row r="33409" s="31" customFormat="1" x14ac:dyDescent="0.2"/>
    <row r="33410" s="31" customFormat="1" x14ac:dyDescent="0.2"/>
    <row r="33411" s="31" customFormat="1" x14ac:dyDescent="0.2"/>
    <row r="33412" s="31" customFormat="1" x14ac:dyDescent="0.2"/>
    <row r="33413" s="31" customFormat="1" x14ac:dyDescent="0.2"/>
    <row r="33414" s="31" customFormat="1" x14ac:dyDescent="0.2"/>
    <row r="33415" s="31" customFormat="1" x14ac:dyDescent="0.2"/>
    <row r="33416" s="31" customFormat="1" x14ac:dyDescent="0.2"/>
    <row r="33417" s="31" customFormat="1" x14ac:dyDescent="0.2"/>
    <row r="33418" s="31" customFormat="1" x14ac:dyDescent="0.2"/>
    <row r="33419" s="31" customFormat="1" x14ac:dyDescent="0.2"/>
    <row r="33420" s="31" customFormat="1" x14ac:dyDescent="0.2"/>
    <row r="33421" s="31" customFormat="1" x14ac:dyDescent="0.2"/>
    <row r="33422" s="31" customFormat="1" x14ac:dyDescent="0.2"/>
    <row r="33423" s="31" customFormat="1" x14ac:dyDescent="0.2"/>
    <row r="33424" s="31" customFormat="1" x14ac:dyDescent="0.2"/>
    <row r="33425" s="31" customFormat="1" x14ac:dyDescent="0.2"/>
    <row r="33426" s="31" customFormat="1" x14ac:dyDescent="0.2"/>
    <row r="33427" s="31" customFormat="1" x14ac:dyDescent="0.2"/>
    <row r="33428" s="31" customFormat="1" x14ac:dyDescent="0.2"/>
    <row r="33429" s="31" customFormat="1" x14ac:dyDescent="0.2"/>
    <row r="33430" s="31" customFormat="1" x14ac:dyDescent="0.2"/>
    <row r="33431" s="31" customFormat="1" x14ac:dyDescent="0.2"/>
    <row r="33432" s="31" customFormat="1" x14ac:dyDescent="0.2"/>
    <row r="33433" s="31" customFormat="1" x14ac:dyDescent="0.2"/>
    <row r="33434" s="31" customFormat="1" x14ac:dyDescent="0.2"/>
    <row r="33435" s="31" customFormat="1" x14ac:dyDescent="0.2"/>
    <row r="33436" s="31" customFormat="1" x14ac:dyDescent="0.2"/>
    <row r="33437" s="31" customFormat="1" x14ac:dyDescent="0.2"/>
    <row r="33438" s="31" customFormat="1" x14ac:dyDescent="0.2"/>
    <row r="33439" s="31" customFormat="1" x14ac:dyDescent="0.2"/>
    <row r="33440" s="31" customFormat="1" x14ac:dyDescent="0.2"/>
    <row r="33441" s="31" customFormat="1" x14ac:dyDescent="0.2"/>
    <row r="33442" s="31" customFormat="1" x14ac:dyDescent="0.2"/>
    <row r="33443" s="31" customFormat="1" x14ac:dyDescent="0.2"/>
    <row r="33444" s="31" customFormat="1" x14ac:dyDescent="0.2"/>
    <row r="33445" s="31" customFormat="1" x14ac:dyDescent="0.2"/>
    <row r="33446" s="31" customFormat="1" x14ac:dyDescent="0.2"/>
    <row r="33447" s="31" customFormat="1" x14ac:dyDescent="0.2"/>
    <row r="33448" s="31" customFormat="1" x14ac:dyDescent="0.2"/>
    <row r="33449" s="31" customFormat="1" x14ac:dyDescent="0.2"/>
    <row r="33450" s="31" customFormat="1" x14ac:dyDescent="0.2"/>
    <row r="33451" s="31" customFormat="1" x14ac:dyDescent="0.2"/>
    <row r="33452" s="31" customFormat="1" x14ac:dyDescent="0.2"/>
    <row r="33453" s="31" customFormat="1" x14ac:dyDescent="0.2"/>
    <row r="33454" s="31" customFormat="1" x14ac:dyDescent="0.2"/>
    <row r="33455" s="31" customFormat="1" x14ac:dyDescent="0.2"/>
    <row r="33456" s="31" customFormat="1" x14ac:dyDescent="0.2"/>
    <row r="33457" s="31" customFormat="1" x14ac:dyDescent="0.2"/>
    <row r="33458" s="31" customFormat="1" x14ac:dyDescent="0.2"/>
    <row r="33459" s="31" customFormat="1" x14ac:dyDescent="0.2"/>
    <row r="33460" s="31" customFormat="1" x14ac:dyDescent="0.2"/>
    <row r="33461" s="31" customFormat="1" x14ac:dyDescent="0.2"/>
    <row r="33462" s="31" customFormat="1" x14ac:dyDescent="0.2"/>
    <row r="33463" s="31" customFormat="1" x14ac:dyDescent="0.2"/>
    <row r="33464" s="31" customFormat="1" x14ac:dyDescent="0.2"/>
    <row r="33465" s="31" customFormat="1" x14ac:dyDescent="0.2"/>
    <row r="33466" s="31" customFormat="1" x14ac:dyDescent="0.2"/>
    <row r="33467" s="31" customFormat="1" x14ac:dyDescent="0.2"/>
    <row r="33468" s="31" customFormat="1" x14ac:dyDescent="0.2"/>
    <row r="33469" s="31" customFormat="1" x14ac:dyDescent="0.2"/>
    <row r="33470" s="31" customFormat="1" x14ac:dyDescent="0.2"/>
    <row r="33471" s="31" customFormat="1" x14ac:dyDescent="0.2"/>
    <row r="33472" s="31" customFormat="1" x14ac:dyDescent="0.2"/>
    <row r="33473" s="31" customFormat="1" x14ac:dyDescent="0.2"/>
    <row r="33474" s="31" customFormat="1" x14ac:dyDescent="0.2"/>
    <row r="33475" s="31" customFormat="1" x14ac:dyDescent="0.2"/>
    <row r="33476" s="31" customFormat="1" x14ac:dyDescent="0.2"/>
    <row r="33477" s="31" customFormat="1" x14ac:dyDescent="0.2"/>
    <row r="33478" s="31" customFormat="1" x14ac:dyDescent="0.2"/>
    <row r="33479" s="31" customFormat="1" x14ac:dyDescent="0.2"/>
    <row r="33480" s="31" customFormat="1" x14ac:dyDescent="0.2"/>
    <row r="33481" s="31" customFormat="1" x14ac:dyDescent="0.2"/>
    <row r="33482" s="31" customFormat="1" x14ac:dyDescent="0.2"/>
    <row r="33483" s="31" customFormat="1" x14ac:dyDescent="0.2"/>
    <row r="33484" s="31" customFormat="1" x14ac:dyDescent="0.2"/>
    <row r="33485" s="31" customFormat="1" x14ac:dyDescent="0.2"/>
    <row r="33486" s="31" customFormat="1" x14ac:dyDescent="0.2"/>
    <row r="33487" s="31" customFormat="1" x14ac:dyDescent="0.2"/>
    <row r="33488" s="31" customFormat="1" x14ac:dyDescent="0.2"/>
    <row r="33489" s="31" customFormat="1" x14ac:dyDescent="0.2"/>
    <row r="33490" s="31" customFormat="1" x14ac:dyDescent="0.2"/>
    <row r="33491" s="31" customFormat="1" x14ac:dyDescent="0.2"/>
    <row r="33492" s="31" customFormat="1" x14ac:dyDescent="0.2"/>
    <row r="33493" s="31" customFormat="1" x14ac:dyDescent="0.2"/>
    <row r="33494" s="31" customFormat="1" x14ac:dyDescent="0.2"/>
    <row r="33495" s="31" customFormat="1" x14ac:dyDescent="0.2"/>
    <row r="33496" s="31" customFormat="1" x14ac:dyDescent="0.2"/>
    <row r="33497" s="31" customFormat="1" x14ac:dyDescent="0.2"/>
    <row r="33498" s="31" customFormat="1" x14ac:dyDescent="0.2"/>
    <row r="33499" s="31" customFormat="1" x14ac:dyDescent="0.2"/>
    <row r="33500" s="31" customFormat="1" x14ac:dyDescent="0.2"/>
    <row r="33501" s="31" customFormat="1" x14ac:dyDescent="0.2"/>
    <row r="33502" s="31" customFormat="1" x14ac:dyDescent="0.2"/>
    <row r="33503" s="31" customFormat="1" x14ac:dyDescent="0.2"/>
    <row r="33504" s="31" customFormat="1" x14ac:dyDescent="0.2"/>
    <row r="33505" s="31" customFormat="1" x14ac:dyDescent="0.2"/>
    <row r="33506" s="31" customFormat="1" x14ac:dyDescent="0.2"/>
    <row r="33507" s="31" customFormat="1" x14ac:dyDescent="0.2"/>
    <row r="33508" s="31" customFormat="1" x14ac:dyDescent="0.2"/>
    <row r="33509" s="31" customFormat="1" x14ac:dyDescent="0.2"/>
    <row r="33510" s="31" customFormat="1" x14ac:dyDescent="0.2"/>
    <row r="33511" s="31" customFormat="1" x14ac:dyDescent="0.2"/>
    <row r="33512" s="31" customFormat="1" x14ac:dyDescent="0.2"/>
    <row r="33513" s="31" customFormat="1" x14ac:dyDescent="0.2"/>
    <row r="33514" s="31" customFormat="1" x14ac:dyDescent="0.2"/>
    <row r="33515" s="31" customFormat="1" x14ac:dyDescent="0.2"/>
    <row r="33516" s="31" customFormat="1" x14ac:dyDescent="0.2"/>
    <row r="33517" s="31" customFormat="1" x14ac:dyDescent="0.2"/>
    <row r="33518" s="31" customFormat="1" x14ac:dyDescent="0.2"/>
    <row r="33519" s="31" customFormat="1" x14ac:dyDescent="0.2"/>
    <row r="33520" s="31" customFormat="1" x14ac:dyDescent="0.2"/>
    <row r="33521" s="31" customFormat="1" x14ac:dyDescent="0.2"/>
    <row r="33522" s="31" customFormat="1" x14ac:dyDescent="0.2"/>
    <row r="33523" s="31" customFormat="1" x14ac:dyDescent="0.2"/>
    <row r="33524" s="31" customFormat="1" x14ac:dyDescent="0.2"/>
    <row r="33525" s="31" customFormat="1" x14ac:dyDescent="0.2"/>
    <row r="33526" s="31" customFormat="1" x14ac:dyDescent="0.2"/>
    <row r="33527" s="31" customFormat="1" x14ac:dyDescent="0.2"/>
    <row r="33528" s="31" customFormat="1" x14ac:dyDescent="0.2"/>
    <row r="33529" s="31" customFormat="1" x14ac:dyDescent="0.2"/>
    <row r="33530" s="31" customFormat="1" x14ac:dyDescent="0.2"/>
    <row r="33531" s="31" customFormat="1" x14ac:dyDescent="0.2"/>
    <row r="33532" s="31" customFormat="1" x14ac:dyDescent="0.2"/>
    <row r="33533" s="31" customFormat="1" x14ac:dyDescent="0.2"/>
    <row r="33534" s="31" customFormat="1" x14ac:dyDescent="0.2"/>
    <row r="33535" s="31" customFormat="1" x14ac:dyDescent="0.2"/>
    <row r="33536" s="31" customFormat="1" x14ac:dyDescent="0.2"/>
    <row r="33537" s="31" customFormat="1" x14ac:dyDescent="0.2"/>
    <row r="33538" s="31" customFormat="1" x14ac:dyDescent="0.2"/>
    <row r="33539" s="31" customFormat="1" x14ac:dyDescent="0.2"/>
    <row r="33540" s="31" customFormat="1" x14ac:dyDescent="0.2"/>
    <row r="33541" s="31" customFormat="1" x14ac:dyDescent="0.2"/>
    <row r="33542" s="31" customFormat="1" x14ac:dyDescent="0.2"/>
    <row r="33543" s="31" customFormat="1" x14ac:dyDescent="0.2"/>
    <row r="33544" s="31" customFormat="1" x14ac:dyDescent="0.2"/>
    <row r="33545" s="31" customFormat="1" x14ac:dyDescent="0.2"/>
    <row r="33546" s="31" customFormat="1" x14ac:dyDescent="0.2"/>
    <row r="33547" s="31" customFormat="1" x14ac:dyDescent="0.2"/>
    <row r="33548" s="31" customFormat="1" x14ac:dyDescent="0.2"/>
    <row r="33549" s="31" customFormat="1" x14ac:dyDescent="0.2"/>
    <row r="33550" s="31" customFormat="1" x14ac:dyDescent="0.2"/>
    <row r="33551" s="31" customFormat="1" x14ac:dyDescent="0.2"/>
    <row r="33552" s="31" customFormat="1" x14ac:dyDescent="0.2"/>
    <row r="33553" s="31" customFormat="1" x14ac:dyDescent="0.2"/>
    <row r="33554" s="31" customFormat="1" x14ac:dyDescent="0.2"/>
    <row r="33555" s="31" customFormat="1" x14ac:dyDescent="0.2"/>
    <row r="33556" s="31" customFormat="1" x14ac:dyDescent="0.2"/>
    <row r="33557" s="31" customFormat="1" x14ac:dyDescent="0.2"/>
    <row r="33558" s="31" customFormat="1" x14ac:dyDescent="0.2"/>
    <row r="33559" s="31" customFormat="1" x14ac:dyDescent="0.2"/>
    <row r="33560" s="31" customFormat="1" x14ac:dyDescent="0.2"/>
    <row r="33561" s="31" customFormat="1" x14ac:dyDescent="0.2"/>
    <row r="33562" s="31" customFormat="1" x14ac:dyDescent="0.2"/>
    <row r="33563" s="31" customFormat="1" x14ac:dyDescent="0.2"/>
    <row r="33564" s="31" customFormat="1" x14ac:dyDescent="0.2"/>
    <row r="33565" s="31" customFormat="1" x14ac:dyDescent="0.2"/>
    <row r="33566" s="31" customFormat="1" x14ac:dyDescent="0.2"/>
    <row r="33567" s="31" customFormat="1" x14ac:dyDescent="0.2"/>
    <row r="33568" s="31" customFormat="1" x14ac:dyDescent="0.2"/>
    <row r="33569" s="31" customFormat="1" x14ac:dyDescent="0.2"/>
    <row r="33570" s="31" customFormat="1" x14ac:dyDescent="0.2"/>
    <row r="33571" s="31" customFormat="1" x14ac:dyDescent="0.2"/>
    <row r="33572" s="31" customFormat="1" x14ac:dyDescent="0.2"/>
    <row r="33573" s="31" customFormat="1" x14ac:dyDescent="0.2"/>
    <row r="33574" s="31" customFormat="1" x14ac:dyDescent="0.2"/>
    <row r="33575" s="31" customFormat="1" x14ac:dyDescent="0.2"/>
    <row r="33576" s="31" customFormat="1" x14ac:dyDescent="0.2"/>
    <row r="33577" s="31" customFormat="1" x14ac:dyDescent="0.2"/>
    <row r="33578" s="31" customFormat="1" x14ac:dyDescent="0.2"/>
    <row r="33579" s="31" customFormat="1" x14ac:dyDescent="0.2"/>
    <row r="33580" s="31" customFormat="1" x14ac:dyDescent="0.2"/>
    <row r="33581" s="31" customFormat="1" x14ac:dyDescent="0.2"/>
    <row r="33582" s="31" customFormat="1" x14ac:dyDescent="0.2"/>
    <row r="33583" s="31" customFormat="1" x14ac:dyDescent="0.2"/>
    <row r="33584" s="31" customFormat="1" x14ac:dyDescent="0.2"/>
    <row r="33585" s="31" customFormat="1" x14ac:dyDescent="0.2"/>
    <row r="33586" s="31" customFormat="1" x14ac:dyDescent="0.2"/>
    <row r="33587" s="31" customFormat="1" x14ac:dyDescent="0.2"/>
    <row r="33588" s="31" customFormat="1" x14ac:dyDescent="0.2"/>
    <row r="33589" s="31" customFormat="1" x14ac:dyDescent="0.2"/>
    <row r="33590" s="31" customFormat="1" x14ac:dyDescent="0.2"/>
    <row r="33591" s="31" customFormat="1" x14ac:dyDescent="0.2"/>
    <row r="33592" s="31" customFormat="1" x14ac:dyDescent="0.2"/>
    <row r="33593" s="31" customFormat="1" x14ac:dyDescent="0.2"/>
    <row r="33594" s="31" customFormat="1" x14ac:dyDescent="0.2"/>
    <row r="33595" s="31" customFormat="1" x14ac:dyDescent="0.2"/>
    <row r="33596" s="31" customFormat="1" x14ac:dyDescent="0.2"/>
    <row r="33597" s="31" customFormat="1" x14ac:dyDescent="0.2"/>
    <row r="33598" s="31" customFormat="1" x14ac:dyDescent="0.2"/>
    <row r="33599" s="31" customFormat="1" x14ac:dyDescent="0.2"/>
    <row r="33600" s="31" customFormat="1" x14ac:dyDescent="0.2"/>
    <row r="33601" s="31" customFormat="1" x14ac:dyDescent="0.2"/>
    <row r="33602" s="31" customFormat="1" x14ac:dyDescent="0.2"/>
    <row r="33603" s="31" customFormat="1" x14ac:dyDescent="0.2"/>
    <row r="33604" s="31" customFormat="1" x14ac:dyDescent="0.2"/>
    <row r="33605" s="31" customFormat="1" x14ac:dyDescent="0.2"/>
    <row r="33606" s="31" customFormat="1" x14ac:dyDescent="0.2"/>
    <row r="33607" s="31" customFormat="1" x14ac:dyDescent="0.2"/>
    <row r="33608" s="31" customFormat="1" x14ac:dyDescent="0.2"/>
    <row r="33609" s="31" customFormat="1" x14ac:dyDescent="0.2"/>
    <row r="33610" s="31" customFormat="1" x14ac:dyDescent="0.2"/>
    <row r="33611" s="31" customFormat="1" x14ac:dyDescent="0.2"/>
    <row r="33612" s="31" customFormat="1" x14ac:dyDescent="0.2"/>
    <row r="33613" s="31" customFormat="1" x14ac:dyDescent="0.2"/>
    <row r="33614" s="31" customFormat="1" x14ac:dyDescent="0.2"/>
    <row r="33615" s="31" customFormat="1" x14ac:dyDescent="0.2"/>
    <row r="33616" s="31" customFormat="1" x14ac:dyDescent="0.2"/>
    <row r="33617" s="31" customFormat="1" x14ac:dyDescent="0.2"/>
    <row r="33618" s="31" customFormat="1" x14ac:dyDescent="0.2"/>
    <row r="33619" s="31" customFormat="1" x14ac:dyDescent="0.2"/>
    <row r="33620" s="31" customFormat="1" x14ac:dyDescent="0.2"/>
    <row r="33621" s="31" customFormat="1" x14ac:dyDescent="0.2"/>
    <row r="33622" s="31" customFormat="1" x14ac:dyDescent="0.2"/>
    <row r="33623" s="31" customFormat="1" x14ac:dyDescent="0.2"/>
    <row r="33624" s="31" customFormat="1" x14ac:dyDescent="0.2"/>
    <row r="33625" s="31" customFormat="1" x14ac:dyDescent="0.2"/>
    <row r="33626" s="31" customFormat="1" x14ac:dyDescent="0.2"/>
    <row r="33627" s="31" customFormat="1" x14ac:dyDescent="0.2"/>
    <row r="33628" s="31" customFormat="1" x14ac:dyDescent="0.2"/>
    <row r="33629" s="31" customFormat="1" x14ac:dyDescent="0.2"/>
    <row r="33630" s="31" customFormat="1" x14ac:dyDescent="0.2"/>
    <row r="33631" s="31" customFormat="1" x14ac:dyDescent="0.2"/>
    <row r="33632" s="31" customFormat="1" x14ac:dyDescent="0.2"/>
    <row r="33633" s="31" customFormat="1" x14ac:dyDescent="0.2"/>
    <row r="33634" s="31" customFormat="1" x14ac:dyDescent="0.2"/>
    <row r="33635" s="31" customFormat="1" x14ac:dyDescent="0.2"/>
    <row r="33636" s="31" customFormat="1" x14ac:dyDescent="0.2"/>
    <row r="33637" s="31" customFormat="1" x14ac:dyDescent="0.2"/>
    <row r="33638" s="31" customFormat="1" x14ac:dyDescent="0.2"/>
    <row r="33639" s="31" customFormat="1" x14ac:dyDescent="0.2"/>
    <row r="33640" s="31" customFormat="1" x14ac:dyDescent="0.2"/>
    <row r="33641" s="31" customFormat="1" x14ac:dyDescent="0.2"/>
    <row r="33642" s="31" customFormat="1" x14ac:dyDescent="0.2"/>
    <row r="33643" s="31" customFormat="1" x14ac:dyDescent="0.2"/>
    <row r="33644" s="31" customFormat="1" x14ac:dyDescent="0.2"/>
    <row r="33645" s="31" customFormat="1" x14ac:dyDescent="0.2"/>
    <row r="33646" s="31" customFormat="1" x14ac:dyDescent="0.2"/>
    <row r="33647" s="31" customFormat="1" x14ac:dyDescent="0.2"/>
    <row r="33648" s="31" customFormat="1" x14ac:dyDescent="0.2"/>
    <row r="33649" s="31" customFormat="1" x14ac:dyDescent="0.2"/>
    <row r="33650" s="31" customFormat="1" x14ac:dyDescent="0.2"/>
    <row r="33651" s="31" customFormat="1" x14ac:dyDescent="0.2"/>
    <row r="33652" s="31" customFormat="1" x14ac:dyDescent="0.2"/>
    <row r="33653" s="31" customFormat="1" x14ac:dyDescent="0.2"/>
    <row r="33654" s="31" customFormat="1" x14ac:dyDescent="0.2"/>
    <row r="33655" s="31" customFormat="1" x14ac:dyDescent="0.2"/>
    <row r="33656" s="31" customFormat="1" x14ac:dyDescent="0.2"/>
    <row r="33657" s="31" customFormat="1" x14ac:dyDescent="0.2"/>
    <row r="33658" s="31" customFormat="1" x14ac:dyDescent="0.2"/>
    <row r="33659" s="31" customFormat="1" x14ac:dyDescent="0.2"/>
    <row r="33660" s="31" customFormat="1" x14ac:dyDescent="0.2"/>
    <row r="33661" s="31" customFormat="1" x14ac:dyDescent="0.2"/>
    <row r="33662" s="31" customFormat="1" x14ac:dyDescent="0.2"/>
    <row r="33663" s="31" customFormat="1" x14ac:dyDescent="0.2"/>
    <row r="33664" s="31" customFormat="1" x14ac:dyDescent="0.2"/>
    <row r="33665" s="31" customFormat="1" x14ac:dyDescent="0.2"/>
    <row r="33666" s="31" customFormat="1" x14ac:dyDescent="0.2"/>
    <row r="33667" s="31" customFormat="1" x14ac:dyDescent="0.2"/>
    <row r="33668" s="31" customFormat="1" x14ac:dyDescent="0.2"/>
    <row r="33669" s="31" customFormat="1" x14ac:dyDescent="0.2"/>
    <row r="33670" s="31" customFormat="1" x14ac:dyDescent="0.2"/>
    <row r="33671" s="31" customFormat="1" x14ac:dyDescent="0.2"/>
    <row r="33672" s="31" customFormat="1" x14ac:dyDescent="0.2"/>
    <row r="33673" s="31" customFormat="1" x14ac:dyDescent="0.2"/>
    <row r="33674" s="31" customFormat="1" x14ac:dyDescent="0.2"/>
    <row r="33675" s="31" customFormat="1" x14ac:dyDescent="0.2"/>
    <row r="33676" s="31" customFormat="1" x14ac:dyDescent="0.2"/>
    <row r="33677" s="31" customFormat="1" x14ac:dyDescent="0.2"/>
    <row r="33678" s="31" customFormat="1" x14ac:dyDescent="0.2"/>
    <row r="33679" s="31" customFormat="1" x14ac:dyDescent="0.2"/>
    <row r="33680" s="31" customFormat="1" x14ac:dyDescent="0.2"/>
    <row r="33681" s="31" customFormat="1" x14ac:dyDescent="0.2"/>
    <row r="33682" s="31" customFormat="1" x14ac:dyDescent="0.2"/>
    <row r="33683" s="31" customFormat="1" x14ac:dyDescent="0.2"/>
    <row r="33684" s="31" customFormat="1" x14ac:dyDescent="0.2"/>
    <row r="33685" s="31" customFormat="1" x14ac:dyDescent="0.2"/>
    <row r="33686" s="31" customFormat="1" x14ac:dyDescent="0.2"/>
    <row r="33687" s="31" customFormat="1" x14ac:dyDescent="0.2"/>
    <row r="33688" s="31" customFormat="1" x14ac:dyDescent="0.2"/>
    <row r="33689" s="31" customFormat="1" x14ac:dyDescent="0.2"/>
    <row r="33690" s="31" customFormat="1" x14ac:dyDescent="0.2"/>
    <row r="33691" s="31" customFormat="1" x14ac:dyDescent="0.2"/>
    <row r="33692" s="31" customFormat="1" x14ac:dyDescent="0.2"/>
    <row r="33693" s="31" customFormat="1" x14ac:dyDescent="0.2"/>
    <row r="33694" s="31" customFormat="1" x14ac:dyDescent="0.2"/>
    <row r="33695" s="31" customFormat="1" x14ac:dyDescent="0.2"/>
    <row r="33696" s="31" customFormat="1" x14ac:dyDescent="0.2"/>
    <row r="33697" s="31" customFormat="1" x14ac:dyDescent="0.2"/>
    <row r="33698" s="31" customFormat="1" x14ac:dyDescent="0.2"/>
    <row r="33699" s="31" customFormat="1" x14ac:dyDescent="0.2"/>
    <row r="33700" s="31" customFormat="1" x14ac:dyDescent="0.2"/>
    <row r="33701" s="31" customFormat="1" x14ac:dyDescent="0.2"/>
    <row r="33702" s="31" customFormat="1" x14ac:dyDescent="0.2"/>
    <row r="33703" s="31" customFormat="1" x14ac:dyDescent="0.2"/>
    <row r="33704" s="31" customFormat="1" x14ac:dyDescent="0.2"/>
    <row r="33705" s="31" customFormat="1" x14ac:dyDescent="0.2"/>
    <row r="33706" s="31" customFormat="1" x14ac:dyDescent="0.2"/>
    <row r="33707" s="31" customFormat="1" x14ac:dyDescent="0.2"/>
    <row r="33708" s="31" customFormat="1" x14ac:dyDescent="0.2"/>
    <row r="33709" s="31" customFormat="1" x14ac:dyDescent="0.2"/>
    <row r="33710" s="31" customFormat="1" x14ac:dyDescent="0.2"/>
    <row r="33711" s="31" customFormat="1" x14ac:dyDescent="0.2"/>
    <row r="33712" s="31" customFormat="1" x14ac:dyDescent="0.2"/>
    <row r="33713" s="31" customFormat="1" x14ac:dyDescent="0.2"/>
    <row r="33714" s="31" customFormat="1" x14ac:dyDescent="0.2"/>
    <row r="33715" s="31" customFormat="1" x14ac:dyDescent="0.2"/>
    <row r="33716" s="31" customFormat="1" x14ac:dyDescent="0.2"/>
    <row r="33717" s="31" customFormat="1" x14ac:dyDescent="0.2"/>
    <row r="33718" s="31" customFormat="1" x14ac:dyDescent="0.2"/>
    <row r="33719" s="31" customFormat="1" x14ac:dyDescent="0.2"/>
    <row r="33720" s="31" customFormat="1" x14ac:dyDescent="0.2"/>
    <row r="33721" s="31" customFormat="1" x14ac:dyDescent="0.2"/>
    <row r="33722" s="31" customFormat="1" x14ac:dyDescent="0.2"/>
    <row r="33723" s="31" customFormat="1" x14ac:dyDescent="0.2"/>
    <row r="33724" s="31" customFormat="1" x14ac:dyDescent="0.2"/>
    <row r="33725" s="31" customFormat="1" x14ac:dyDescent="0.2"/>
    <row r="33726" s="31" customFormat="1" x14ac:dyDescent="0.2"/>
    <row r="33727" s="31" customFormat="1" x14ac:dyDescent="0.2"/>
    <row r="33728" s="31" customFormat="1" x14ac:dyDescent="0.2"/>
    <row r="33729" s="31" customFormat="1" x14ac:dyDescent="0.2"/>
    <row r="33730" s="31" customFormat="1" x14ac:dyDescent="0.2"/>
    <row r="33731" s="31" customFormat="1" x14ac:dyDescent="0.2"/>
    <row r="33732" s="31" customFormat="1" x14ac:dyDescent="0.2"/>
    <row r="33733" s="31" customFormat="1" x14ac:dyDescent="0.2"/>
    <row r="33734" s="31" customFormat="1" x14ac:dyDescent="0.2"/>
    <row r="33735" s="31" customFormat="1" x14ac:dyDescent="0.2"/>
    <row r="33736" s="31" customFormat="1" x14ac:dyDescent="0.2"/>
    <row r="33737" s="31" customFormat="1" x14ac:dyDescent="0.2"/>
    <row r="33738" s="31" customFormat="1" x14ac:dyDescent="0.2"/>
    <row r="33739" s="31" customFormat="1" x14ac:dyDescent="0.2"/>
    <row r="33740" s="31" customFormat="1" x14ac:dyDescent="0.2"/>
    <row r="33741" s="31" customFormat="1" x14ac:dyDescent="0.2"/>
    <row r="33742" s="31" customFormat="1" x14ac:dyDescent="0.2"/>
    <row r="33743" s="31" customFormat="1" x14ac:dyDescent="0.2"/>
    <row r="33744" s="31" customFormat="1" x14ac:dyDescent="0.2"/>
    <row r="33745" s="31" customFormat="1" x14ac:dyDescent="0.2"/>
    <row r="33746" s="31" customFormat="1" x14ac:dyDescent="0.2"/>
    <row r="33747" s="31" customFormat="1" x14ac:dyDescent="0.2"/>
    <row r="33748" s="31" customFormat="1" x14ac:dyDescent="0.2"/>
    <row r="33749" s="31" customFormat="1" x14ac:dyDescent="0.2"/>
    <row r="33750" s="31" customFormat="1" x14ac:dyDescent="0.2"/>
    <row r="33751" s="31" customFormat="1" x14ac:dyDescent="0.2"/>
    <row r="33752" s="31" customFormat="1" x14ac:dyDescent="0.2"/>
    <row r="33753" s="31" customFormat="1" x14ac:dyDescent="0.2"/>
    <row r="33754" s="31" customFormat="1" x14ac:dyDescent="0.2"/>
    <row r="33755" s="31" customFormat="1" x14ac:dyDescent="0.2"/>
    <row r="33756" s="31" customFormat="1" x14ac:dyDescent="0.2"/>
    <row r="33757" s="31" customFormat="1" x14ac:dyDescent="0.2"/>
    <row r="33758" s="31" customFormat="1" x14ac:dyDescent="0.2"/>
    <row r="33759" s="31" customFormat="1" x14ac:dyDescent="0.2"/>
    <row r="33760" s="31" customFormat="1" x14ac:dyDescent="0.2"/>
    <row r="33761" s="31" customFormat="1" x14ac:dyDescent="0.2"/>
    <row r="33762" s="31" customFormat="1" x14ac:dyDescent="0.2"/>
    <row r="33763" s="31" customFormat="1" x14ac:dyDescent="0.2"/>
    <row r="33764" s="31" customFormat="1" x14ac:dyDescent="0.2"/>
    <row r="33765" s="31" customFormat="1" x14ac:dyDescent="0.2"/>
    <row r="33766" s="31" customFormat="1" x14ac:dyDescent="0.2"/>
    <row r="33767" s="31" customFormat="1" x14ac:dyDescent="0.2"/>
    <row r="33768" s="31" customFormat="1" x14ac:dyDescent="0.2"/>
    <row r="33769" s="31" customFormat="1" x14ac:dyDescent="0.2"/>
    <row r="33770" s="31" customFormat="1" x14ac:dyDescent="0.2"/>
    <row r="33771" s="31" customFormat="1" x14ac:dyDescent="0.2"/>
    <row r="33772" s="31" customFormat="1" x14ac:dyDescent="0.2"/>
    <row r="33773" s="31" customFormat="1" x14ac:dyDescent="0.2"/>
    <row r="33774" s="31" customFormat="1" x14ac:dyDescent="0.2"/>
    <row r="33775" s="31" customFormat="1" x14ac:dyDescent="0.2"/>
    <row r="33776" s="31" customFormat="1" x14ac:dyDescent="0.2"/>
    <row r="33777" s="31" customFormat="1" x14ac:dyDescent="0.2"/>
    <row r="33778" s="31" customFormat="1" x14ac:dyDescent="0.2"/>
    <row r="33779" s="31" customFormat="1" x14ac:dyDescent="0.2"/>
    <row r="33780" s="31" customFormat="1" x14ac:dyDescent="0.2"/>
    <row r="33781" s="31" customFormat="1" x14ac:dyDescent="0.2"/>
    <row r="33782" s="31" customFormat="1" x14ac:dyDescent="0.2"/>
    <row r="33783" s="31" customFormat="1" x14ac:dyDescent="0.2"/>
    <row r="33784" s="31" customFormat="1" x14ac:dyDescent="0.2"/>
    <row r="33785" s="31" customFormat="1" x14ac:dyDescent="0.2"/>
    <row r="33786" s="31" customFormat="1" x14ac:dyDescent="0.2"/>
    <row r="33787" s="31" customFormat="1" x14ac:dyDescent="0.2"/>
    <row r="33788" s="31" customFormat="1" x14ac:dyDescent="0.2"/>
    <row r="33789" s="31" customFormat="1" x14ac:dyDescent="0.2"/>
    <row r="33790" s="31" customFormat="1" x14ac:dyDescent="0.2"/>
    <row r="33791" s="31" customFormat="1" x14ac:dyDescent="0.2"/>
    <row r="33792" s="31" customFormat="1" x14ac:dyDescent="0.2"/>
    <row r="33793" s="31" customFormat="1" x14ac:dyDescent="0.2"/>
    <row r="33794" s="31" customFormat="1" x14ac:dyDescent="0.2"/>
    <row r="33795" s="31" customFormat="1" x14ac:dyDescent="0.2"/>
    <row r="33796" s="31" customFormat="1" x14ac:dyDescent="0.2"/>
    <row r="33797" s="31" customFormat="1" x14ac:dyDescent="0.2"/>
    <row r="33798" s="31" customFormat="1" x14ac:dyDescent="0.2"/>
    <row r="33799" s="31" customFormat="1" x14ac:dyDescent="0.2"/>
    <row r="33800" s="31" customFormat="1" x14ac:dyDescent="0.2"/>
    <row r="33801" s="31" customFormat="1" x14ac:dyDescent="0.2"/>
    <row r="33802" s="31" customFormat="1" x14ac:dyDescent="0.2"/>
    <row r="33803" s="31" customFormat="1" x14ac:dyDescent="0.2"/>
    <row r="33804" s="31" customFormat="1" x14ac:dyDescent="0.2"/>
    <row r="33805" s="31" customFormat="1" x14ac:dyDescent="0.2"/>
    <row r="33806" s="31" customFormat="1" x14ac:dyDescent="0.2"/>
    <row r="33807" s="31" customFormat="1" x14ac:dyDescent="0.2"/>
    <row r="33808" s="31" customFormat="1" x14ac:dyDescent="0.2"/>
    <row r="33809" s="31" customFormat="1" x14ac:dyDescent="0.2"/>
    <row r="33810" s="31" customFormat="1" x14ac:dyDescent="0.2"/>
    <row r="33811" s="31" customFormat="1" x14ac:dyDescent="0.2"/>
    <row r="33812" s="31" customFormat="1" x14ac:dyDescent="0.2"/>
    <row r="33813" s="31" customFormat="1" x14ac:dyDescent="0.2"/>
    <row r="33814" s="31" customFormat="1" x14ac:dyDescent="0.2"/>
    <row r="33815" s="31" customFormat="1" x14ac:dyDescent="0.2"/>
    <row r="33816" s="31" customFormat="1" x14ac:dyDescent="0.2"/>
    <row r="33817" s="31" customFormat="1" x14ac:dyDescent="0.2"/>
    <row r="33818" s="31" customFormat="1" x14ac:dyDescent="0.2"/>
    <row r="33819" s="31" customFormat="1" x14ac:dyDescent="0.2"/>
    <row r="33820" s="31" customFormat="1" x14ac:dyDescent="0.2"/>
    <row r="33821" s="31" customFormat="1" x14ac:dyDescent="0.2"/>
    <row r="33822" s="31" customFormat="1" x14ac:dyDescent="0.2"/>
    <row r="33823" s="31" customFormat="1" x14ac:dyDescent="0.2"/>
    <row r="33824" s="31" customFormat="1" x14ac:dyDescent="0.2"/>
    <row r="33825" s="31" customFormat="1" x14ac:dyDescent="0.2"/>
    <row r="33826" s="31" customFormat="1" x14ac:dyDescent="0.2"/>
    <row r="33827" s="31" customFormat="1" x14ac:dyDescent="0.2"/>
    <row r="33828" s="31" customFormat="1" x14ac:dyDescent="0.2"/>
    <row r="33829" s="31" customFormat="1" x14ac:dyDescent="0.2"/>
    <row r="33830" s="31" customFormat="1" x14ac:dyDescent="0.2"/>
    <row r="33831" s="31" customFormat="1" x14ac:dyDescent="0.2"/>
    <row r="33832" s="31" customFormat="1" x14ac:dyDescent="0.2"/>
    <row r="33833" s="31" customFormat="1" x14ac:dyDescent="0.2"/>
    <row r="33834" s="31" customFormat="1" x14ac:dyDescent="0.2"/>
    <row r="33835" s="31" customFormat="1" x14ac:dyDescent="0.2"/>
    <row r="33836" s="31" customFormat="1" x14ac:dyDescent="0.2"/>
    <row r="33837" s="31" customFormat="1" x14ac:dyDescent="0.2"/>
    <row r="33838" s="31" customFormat="1" x14ac:dyDescent="0.2"/>
    <row r="33839" s="31" customFormat="1" x14ac:dyDescent="0.2"/>
    <row r="33840" s="31" customFormat="1" x14ac:dyDescent="0.2"/>
    <row r="33841" s="31" customFormat="1" x14ac:dyDescent="0.2"/>
    <row r="33842" s="31" customFormat="1" x14ac:dyDescent="0.2"/>
    <row r="33843" s="31" customFormat="1" x14ac:dyDescent="0.2"/>
    <row r="33844" s="31" customFormat="1" x14ac:dyDescent="0.2"/>
    <row r="33845" s="31" customFormat="1" x14ac:dyDescent="0.2"/>
    <row r="33846" s="31" customFormat="1" x14ac:dyDescent="0.2"/>
    <row r="33847" s="31" customFormat="1" x14ac:dyDescent="0.2"/>
    <row r="33848" s="31" customFormat="1" x14ac:dyDescent="0.2"/>
    <row r="33849" s="31" customFormat="1" x14ac:dyDescent="0.2"/>
    <row r="33850" s="31" customFormat="1" x14ac:dyDescent="0.2"/>
    <row r="33851" s="31" customFormat="1" x14ac:dyDescent="0.2"/>
    <row r="33852" s="31" customFormat="1" x14ac:dyDescent="0.2"/>
    <row r="33853" s="31" customFormat="1" x14ac:dyDescent="0.2"/>
    <row r="33854" s="31" customFormat="1" x14ac:dyDescent="0.2"/>
    <row r="33855" s="31" customFormat="1" x14ac:dyDescent="0.2"/>
    <row r="33856" s="31" customFormat="1" x14ac:dyDescent="0.2"/>
    <row r="33857" s="31" customFormat="1" x14ac:dyDescent="0.2"/>
    <row r="33858" s="31" customFormat="1" x14ac:dyDescent="0.2"/>
    <row r="33859" s="31" customFormat="1" x14ac:dyDescent="0.2"/>
    <row r="33860" s="31" customFormat="1" x14ac:dyDescent="0.2"/>
    <row r="33861" s="31" customFormat="1" x14ac:dyDescent="0.2"/>
    <row r="33862" s="31" customFormat="1" x14ac:dyDescent="0.2"/>
    <row r="33863" s="31" customFormat="1" x14ac:dyDescent="0.2"/>
    <row r="33864" s="31" customFormat="1" x14ac:dyDescent="0.2"/>
    <row r="33865" s="31" customFormat="1" x14ac:dyDescent="0.2"/>
    <row r="33866" s="31" customFormat="1" x14ac:dyDescent="0.2"/>
    <row r="33867" s="31" customFormat="1" x14ac:dyDescent="0.2"/>
    <row r="33868" s="31" customFormat="1" x14ac:dyDescent="0.2"/>
    <row r="33869" s="31" customFormat="1" x14ac:dyDescent="0.2"/>
    <row r="33870" s="31" customFormat="1" x14ac:dyDescent="0.2"/>
    <row r="33871" s="31" customFormat="1" x14ac:dyDescent="0.2"/>
    <row r="33872" s="31" customFormat="1" x14ac:dyDescent="0.2"/>
    <row r="33873" s="31" customFormat="1" x14ac:dyDescent="0.2"/>
    <row r="33874" s="31" customFormat="1" x14ac:dyDescent="0.2"/>
    <row r="33875" s="31" customFormat="1" x14ac:dyDescent="0.2"/>
    <row r="33876" s="31" customFormat="1" x14ac:dyDescent="0.2"/>
    <row r="33877" s="31" customFormat="1" x14ac:dyDescent="0.2"/>
    <row r="33878" s="31" customFormat="1" x14ac:dyDescent="0.2"/>
    <row r="33879" s="31" customFormat="1" x14ac:dyDescent="0.2"/>
    <row r="33880" s="31" customFormat="1" x14ac:dyDescent="0.2"/>
    <row r="33881" s="31" customFormat="1" x14ac:dyDescent="0.2"/>
    <row r="33882" s="31" customFormat="1" x14ac:dyDescent="0.2"/>
    <row r="33883" s="31" customFormat="1" x14ac:dyDescent="0.2"/>
    <row r="33884" s="31" customFormat="1" x14ac:dyDescent="0.2"/>
    <row r="33885" s="31" customFormat="1" x14ac:dyDescent="0.2"/>
    <row r="33886" s="31" customFormat="1" x14ac:dyDescent="0.2"/>
    <row r="33887" s="31" customFormat="1" x14ac:dyDescent="0.2"/>
    <row r="33888" s="31" customFormat="1" x14ac:dyDescent="0.2"/>
    <row r="33889" s="31" customFormat="1" x14ac:dyDescent="0.2"/>
    <row r="33890" s="31" customFormat="1" x14ac:dyDescent="0.2"/>
    <row r="33891" s="31" customFormat="1" x14ac:dyDescent="0.2"/>
    <row r="33892" s="31" customFormat="1" x14ac:dyDescent="0.2"/>
    <row r="33893" s="31" customFormat="1" x14ac:dyDescent="0.2"/>
    <row r="33894" s="31" customFormat="1" x14ac:dyDescent="0.2"/>
    <row r="33895" s="31" customFormat="1" x14ac:dyDescent="0.2"/>
    <row r="33896" s="31" customFormat="1" x14ac:dyDescent="0.2"/>
    <row r="33897" s="31" customFormat="1" x14ac:dyDescent="0.2"/>
    <row r="33898" s="31" customFormat="1" x14ac:dyDescent="0.2"/>
    <row r="33899" s="31" customFormat="1" x14ac:dyDescent="0.2"/>
    <row r="33900" s="31" customFormat="1" x14ac:dyDescent="0.2"/>
    <row r="33901" s="31" customFormat="1" x14ac:dyDescent="0.2"/>
    <row r="33902" s="31" customFormat="1" x14ac:dyDescent="0.2"/>
    <row r="33903" s="31" customFormat="1" x14ac:dyDescent="0.2"/>
    <row r="33904" s="31" customFormat="1" x14ac:dyDescent="0.2"/>
    <row r="33905" s="31" customFormat="1" x14ac:dyDescent="0.2"/>
    <row r="33906" s="31" customFormat="1" x14ac:dyDescent="0.2"/>
    <row r="33907" s="31" customFormat="1" x14ac:dyDescent="0.2"/>
    <row r="33908" s="31" customFormat="1" x14ac:dyDescent="0.2"/>
    <row r="33909" s="31" customFormat="1" x14ac:dyDescent="0.2"/>
    <row r="33910" s="31" customFormat="1" x14ac:dyDescent="0.2"/>
    <row r="33911" s="31" customFormat="1" x14ac:dyDescent="0.2"/>
    <row r="33912" s="31" customFormat="1" x14ac:dyDescent="0.2"/>
    <row r="33913" s="31" customFormat="1" x14ac:dyDescent="0.2"/>
    <row r="33914" s="31" customFormat="1" x14ac:dyDescent="0.2"/>
    <row r="33915" s="31" customFormat="1" x14ac:dyDescent="0.2"/>
    <row r="33916" s="31" customFormat="1" x14ac:dyDescent="0.2"/>
    <row r="33917" s="31" customFormat="1" x14ac:dyDescent="0.2"/>
    <row r="33918" s="31" customFormat="1" x14ac:dyDescent="0.2"/>
    <row r="33919" s="31" customFormat="1" x14ac:dyDescent="0.2"/>
    <row r="33920" s="31" customFormat="1" x14ac:dyDescent="0.2"/>
    <row r="33921" s="31" customFormat="1" x14ac:dyDescent="0.2"/>
    <row r="33922" s="31" customFormat="1" x14ac:dyDescent="0.2"/>
    <row r="33923" s="31" customFormat="1" x14ac:dyDescent="0.2"/>
    <row r="33924" s="31" customFormat="1" x14ac:dyDescent="0.2"/>
    <row r="33925" s="31" customFormat="1" x14ac:dyDescent="0.2"/>
    <row r="33926" s="31" customFormat="1" x14ac:dyDescent="0.2"/>
    <row r="33927" s="31" customFormat="1" x14ac:dyDescent="0.2"/>
    <row r="33928" s="31" customFormat="1" x14ac:dyDescent="0.2"/>
    <row r="33929" s="31" customFormat="1" x14ac:dyDescent="0.2"/>
    <row r="33930" s="31" customFormat="1" x14ac:dyDescent="0.2"/>
    <row r="33931" s="31" customFormat="1" x14ac:dyDescent="0.2"/>
    <row r="33932" s="31" customFormat="1" x14ac:dyDescent="0.2"/>
    <row r="33933" s="31" customFormat="1" x14ac:dyDescent="0.2"/>
    <row r="33934" s="31" customFormat="1" x14ac:dyDescent="0.2"/>
    <row r="33935" s="31" customFormat="1" x14ac:dyDescent="0.2"/>
    <row r="33936" s="31" customFormat="1" x14ac:dyDescent="0.2"/>
    <row r="33937" s="31" customFormat="1" x14ac:dyDescent="0.2"/>
    <row r="33938" s="31" customFormat="1" x14ac:dyDescent="0.2"/>
    <row r="33939" s="31" customFormat="1" x14ac:dyDescent="0.2"/>
    <row r="33940" s="31" customFormat="1" x14ac:dyDescent="0.2"/>
    <row r="33941" s="31" customFormat="1" x14ac:dyDescent="0.2"/>
    <row r="33942" s="31" customFormat="1" x14ac:dyDescent="0.2"/>
    <row r="33943" s="31" customFormat="1" x14ac:dyDescent="0.2"/>
    <row r="33944" s="31" customFormat="1" x14ac:dyDescent="0.2"/>
    <row r="33945" s="31" customFormat="1" x14ac:dyDescent="0.2"/>
    <row r="33946" s="31" customFormat="1" x14ac:dyDescent="0.2"/>
    <row r="33947" s="31" customFormat="1" x14ac:dyDescent="0.2"/>
    <row r="33948" s="31" customFormat="1" x14ac:dyDescent="0.2"/>
    <row r="33949" s="31" customFormat="1" x14ac:dyDescent="0.2"/>
    <row r="33950" s="31" customFormat="1" x14ac:dyDescent="0.2"/>
    <row r="33951" s="31" customFormat="1" x14ac:dyDescent="0.2"/>
    <row r="33952" s="31" customFormat="1" x14ac:dyDescent="0.2"/>
    <row r="33953" s="31" customFormat="1" x14ac:dyDescent="0.2"/>
    <row r="33954" s="31" customFormat="1" x14ac:dyDescent="0.2"/>
    <row r="33955" s="31" customFormat="1" x14ac:dyDescent="0.2"/>
    <row r="33956" s="31" customFormat="1" x14ac:dyDescent="0.2"/>
    <row r="33957" s="31" customFormat="1" x14ac:dyDescent="0.2"/>
    <row r="33958" s="31" customFormat="1" x14ac:dyDescent="0.2"/>
    <row r="33959" s="31" customFormat="1" x14ac:dyDescent="0.2"/>
    <row r="33960" s="31" customFormat="1" x14ac:dyDescent="0.2"/>
    <row r="33961" s="31" customFormat="1" x14ac:dyDescent="0.2"/>
    <row r="33962" s="31" customFormat="1" x14ac:dyDescent="0.2"/>
    <row r="33963" s="31" customFormat="1" x14ac:dyDescent="0.2"/>
    <row r="33964" s="31" customFormat="1" x14ac:dyDescent="0.2"/>
    <row r="33965" s="31" customFormat="1" x14ac:dyDescent="0.2"/>
    <row r="33966" s="31" customFormat="1" x14ac:dyDescent="0.2"/>
    <row r="33967" s="31" customFormat="1" x14ac:dyDescent="0.2"/>
    <row r="33968" s="31" customFormat="1" x14ac:dyDescent="0.2"/>
    <row r="33969" s="31" customFormat="1" x14ac:dyDescent="0.2"/>
    <row r="33970" s="31" customFormat="1" x14ac:dyDescent="0.2"/>
    <row r="33971" s="31" customFormat="1" x14ac:dyDescent="0.2"/>
    <row r="33972" s="31" customFormat="1" x14ac:dyDescent="0.2"/>
    <row r="33973" s="31" customFormat="1" x14ac:dyDescent="0.2"/>
    <row r="33974" s="31" customFormat="1" x14ac:dyDescent="0.2"/>
    <row r="33975" s="31" customFormat="1" x14ac:dyDescent="0.2"/>
    <row r="33976" s="31" customFormat="1" x14ac:dyDescent="0.2"/>
    <row r="33977" s="31" customFormat="1" x14ac:dyDescent="0.2"/>
    <row r="33978" s="31" customFormat="1" x14ac:dyDescent="0.2"/>
    <row r="33979" s="31" customFormat="1" x14ac:dyDescent="0.2"/>
    <row r="33980" s="31" customFormat="1" x14ac:dyDescent="0.2"/>
    <row r="33981" s="31" customFormat="1" x14ac:dyDescent="0.2"/>
    <row r="33982" s="31" customFormat="1" x14ac:dyDescent="0.2"/>
    <row r="33983" s="31" customFormat="1" x14ac:dyDescent="0.2"/>
    <row r="33984" s="31" customFormat="1" x14ac:dyDescent="0.2"/>
    <row r="33985" s="31" customFormat="1" x14ac:dyDescent="0.2"/>
    <row r="33986" s="31" customFormat="1" x14ac:dyDescent="0.2"/>
    <row r="33987" s="31" customFormat="1" x14ac:dyDescent="0.2"/>
    <row r="33988" s="31" customFormat="1" x14ac:dyDescent="0.2"/>
    <row r="33989" s="31" customFormat="1" x14ac:dyDescent="0.2"/>
    <row r="33990" s="31" customFormat="1" x14ac:dyDescent="0.2"/>
    <row r="33991" s="31" customFormat="1" x14ac:dyDescent="0.2"/>
    <row r="33992" s="31" customFormat="1" x14ac:dyDescent="0.2"/>
    <row r="33993" s="31" customFormat="1" x14ac:dyDescent="0.2"/>
    <row r="33994" s="31" customFormat="1" x14ac:dyDescent="0.2"/>
    <row r="33995" s="31" customFormat="1" x14ac:dyDescent="0.2"/>
    <row r="33996" s="31" customFormat="1" x14ac:dyDescent="0.2"/>
    <row r="33997" s="31" customFormat="1" x14ac:dyDescent="0.2"/>
    <row r="33998" s="31" customFormat="1" x14ac:dyDescent="0.2"/>
    <row r="33999" s="31" customFormat="1" x14ac:dyDescent="0.2"/>
    <row r="34000" s="31" customFormat="1" x14ac:dyDescent="0.2"/>
    <row r="34001" s="31" customFormat="1" x14ac:dyDescent="0.2"/>
    <row r="34002" s="31" customFormat="1" x14ac:dyDescent="0.2"/>
    <row r="34003" s="31" customFormat="1" x14ac:dyDescent="0.2"/>
    <row r="34004" s="31" customFormat="1" x14ac:dyDescent="0.2"/>
    <row r="34005" s="31" customFormat="1" x14ac:dyDescent="0.2"/>
    <row r="34006" s="31" customFormat="1" x14ac:dyDescent="0.2"/>
    <row r="34007" s="31" customFormat="1" x14ac:dyDescent="0.2"/>
    <row r="34008" s="31" customFormat="1" x14ac:dyDescent="0.2"/>
    <row r="34009" s="31" customFormat="1" x14ac:dyDescent="0.2"/>
    <row r="34010" s="31" customFormat="1" x14ac:dyDescent="0.2"/>
    <row r="34011" s="31" customFormat="1" x14ac:dyDescent="0.2"/>
    <row r="34012" s="31" customFormat="1" x14ac:dyDescent="0.2"/>
    <row r="34013" s="31" customFormat="1" x14ac:dyDescent="0.2"/>
    <row r="34014" s="31" customFormat="1" x14ac:dyDescent="0.2"/>
    <row r="34015" s="31" customFormat="1" x14ac:dyDescent="0.2"/>
    <row r="34016" s="31" customFormat="1" x14ac:dyDescent="0.2"/>
    <row r="34017" s="31" customFormat="1" x14ac:dyDescent="0.2"/>
    <row r="34018" s="31" customFormat="1" x14ac:dyDescent="0.2"/>
    <row r="34019" s="31" customFormat="1" x14ac:dyDescent="0.2"/>
    <row r="34020" s="31" customFormat="1" x14ac:dyDescent="0.2"/>
    <row r="34021" s="31" customFormat="1" x14ac:dyDescent="0.2"/>
    <row r="34022" s="31" customFormat="1" x14ac:dyDescent="0.2"/>
    <row r="34023" s="31" customFormat="1" x14ac:dyDescent="0.2"/>
    <row r="34024" s="31" customFormat="1" x14ac:dyDescent="0.2"/>
    <row r="34025" s="31" customFormat="1" x14ac:dyDescent="0.2"/>
    <row r="34026" s="31" customFormat="1" x14ac:dyDescent="0.2"/>
    <row r="34027" s="31" customFormat="1" x14ac:dyDescent="0.2"/>
    <row r="34028" s="31" customFormat="1" x14ac:dyDescent="0.2"/>
    <row r="34029" s="31" customFormat="1" x14ac:dyDescent="0.2"/>
    <row r="34030" s="31" customFormat="1" x14ac:dyDescent="0.2"/>
    <row r="34031" s="31" customFormat="1" x14ac:dyDescent="0.2"/>
    <row r="34032" s="31" customFormat="1" x14ac:dyDescent="0.2"/>
    <row r="34033" spans="5:8" s="31" customFormat="1" x14ac:dyDescent="0.2"/>
    <row r="34034" spans="5:8" s="31" customFormat="1" x14ac:dyDescent="0.2"/>
    <row r="34035" spans="5:8" s="31" customFormat="1" x14ac:dyDescent="0.2"/>
    <row r="34036" spans="5:8" s="31" customFormat="1" x14ac:dyDescent="0.2"/>
    <row r="34037" spans="5:8" s="31" customFormat="1" x14ac:dyDescent="0.2"/>
    <row r="34038" spans="5:8" s="31" customFormat="1" x14ac:dyDescent="0.2"/>
    <row r="34039" spans="5:8" s="31" customFormat="1" x14ac:dyDescent="0.2"/>
    <row r="34040" spans="5:8" s="31" customFormat="1" x14ac:dyDescent="0.2"/>
    <row r="34041" spans="5:8" s="31" customFormat="1" x14ac:dyDescent="0.2"/>
    <row r="34042" spans="5:8" s="31" customFormat="1" x14ac:dyDescent="0.2"/>
    <row r="34043" spans="5:8" s="31" customFormat="1" x14ac:dyDescent="0.2"/>
    <row r="34044" spans="5:8" s="31" customFormat="1" x14ac:dyDescent="0.2"/>
    <row r="34045" spans="5:8" s="31" customFormat="1" x14ac:dyDescent="0.2"/>
    <row r="34046" spans="5:8" x14ac:dyDescent="0.2">
      <c r="E34046" s="31"/>
      <c r="F34046" s="31"/>
      <c r="G34046" s="31"/>
      <c r="H34046" s="31"/>
    </row>
    <row r="34047" spans="5:8" x14ac:dyDescent="0.2">
      <c r="E34047" s="31"/>
      <c r="F34047" s="31"/>
      <c r="G34047" s="31"/>
      <c r="H34047" s="31"/>
    </row>
    <row r="34048" spans="5:8" x14ac:dyDescent="0.2">
      <c r="E34048" s="31"/>
      <c r="F34048" s="31"/>
      <c r="G34048" s="31"/>
      <c r="H34048" s="31"/>
    </row>
    <row r="34049" spans="5:8" x14ac:dyDescent="0.2">
      <c r="E34049" s="31"/>
      <c r="F34049" s="31"/>
      <c r="G34049" s="31"/>
      <c r="H34049" s="31"/>
    </row>
    <row r="34050" spans="5:8" x14ac:dyDescent="0.2">
      <c r="E34050" s="31"/>
      <c r="F34050" s="31"/>
      <c r="G34050" s="31"/>
      <c r="H34050" s="31"/>
    </row>
    <row r="34051" spans="5:8" x14ac:dyDescent="0.2">
      <c r="E34051" s="31"/>
      <c r="F34051" s="31"/>
      <c r="G34051" s="31"/>
      <c r="H34051" s="31"/>
    </row>
    <row r="34052" spans="5:8" x14ac:dyDescent="0.2">
      <c r="E34052" s="31"/>
      <c r="F34052" s="31"/>
      <c r="G34052" s="31"/>
      <c r="H34052" s="31"/>
    </row>
    <row r="34053" spans="5:8" x14ac:dyDescent="0.2">
      <c r="E34053" s="31"/>
      <c r="F34053" s="31"/>
      <c r="G34053" s="31"/>
      <c r="H34053" s="31"/>
    </row>
    <row r="34054" spans="5:8" x14ac:dyDescent="0.2">
      <c r="E34054" s="31"/>
      <c r="F34054" s="31"/>
      <c r="G34054" s="31"/>
      <c r="H34054" s="31"/>
    </row>
    <row r="34055" spans="5:8" x14ac:dyDescent="0.2">
      <c r="E34055" s="31"/>
      <c r="F34055" s="31"/>
      <c r="G34055" s="31"/>
      <c r="H34055" s="31"/>
    </row>
    <row r="34056" spans="5:8" x14ac:dyDescent="0.2">
      <c r="E34056" s="31"/>
      <c r="F34056" s="31"/>
      <c r="G34056" s="31"/>
      <c r="H34056" s="31"/>
    </row>
    <row r="34057" spans="5:8" x14ac:dyDescent="0.2">
      <c r="E34057" s="31"/>
      <c r="F34057" s="31"/>
      <c r="G34057" s="31"/>
      <c r="H34057" s="31"/>
    </row>
    <row r="34058" spans="5:8" x14ac:dyDescent="0.2">
      <c r="E34058" s="31"/>
      <c r="F34058" s="31"/>
      <c r="G34058" s="31"/>
      <c r="H34058" s="31"/>
    </row>
    <row r="34059" spans="5:8" x14ac:dyDescent="0.2">
      <c r="E34059" s="31"/>
      <c r="F34059" s="31"/>
      <c r="G34059" s="31"/>
      <c r="H34059" s="31"/>
    </row>
    <row r="34060" spans="5:8" x14ac:dyDescent="0.2">
      <c r="E34060" s="31"/>
      <c r="F34060" s="31"/>
      <c r="G34060" s="31"/>
      <c r="H34060" s="31"/>
    </row>
    <row r="34061" spans="5:8" x14ac:dyDescent="0.2">
      <c r="E34061" s="31"/>
      <c r="F34061" s="31"/>
      <c r="G34061" s="31"/>
      <c r="H34061" s="31"/>
    </row>
    <row r="34062" spans="5:8" x14ac:dyDescent="0.2">
      <c r="E34062" s="31"/>
      <c r="F34062" s="31"/>
      <c r="G34062" s="31"/>
      <c r="H34062" s="31"/>
    </row>
    <row r="34063" spans="5:8" x14ac:dyDescent="0.2">
      <c r="E34063" s="31"/>
      <c r="F34063" s="31"/>
      <c r="G34063" s="31"/>
      <c r="H34063" s="31"/>
    </row>
    <row r="34064" spans="5:8" x14ac:dyDescent="0.2">
      <c r="E34064" s="31"/>
      <c r="F34064" s="31"/>
      <c r="G34064" s="31"/>
      <c r="H34064" s="31"/>
    </row>
    <row r="34065" spans="6:8" x14ac:dyDescent="0.2">
      <c r="F34065" s="30"/>
      <c r="G34065" s="30"/>
      <c r="H34065" s="30"/>
    </row>
    <row r="34066" spans="6:8" x14ac:dyDescent="0.2">
      <c r="F34066" s="30"/>
      <c r="G34066" s="30"/>
      <c r="H34066" s="30"/>
    </row>
    <row r="34067" spans="6:8" x14ac:dyDescent="0.2">
      <c r="F34067" s="30"/>
      <c r="G34067" s="30"/>
      <c r="H34067" s="30"/>
    </row>
    <row r="34068" spans="6:8" x14ac:dyDescent="0.2">
      <c r="F34068" s="30"/>
      <c r="G34068" s="30"/>
      <c r="H34068" s="30"/>
    </row>
    <row r="34069" spans="6:8" x14ac:dyDescent="0.2">
      <c r="F34069" s="30"/>
      <c r="G34069" s="30"/>
      <c r="H34069" s="30"/>
    </row>
    <row r="34070" spans="6:8" x14ac:dyDescent="0.2">
      <c r="F34070" s="30"/>
      <c r="G34070" s="30"/>
      <c r="H34070" s="30"/>
    </row>
    <row r="34071" spans="6:8" x14ac:dyDescent="0.2">
      <c r="F34071" s="30"/>
      <c r="G34071" s="30"/>
      <c r="H34071" s="30"/>
    </row>
    <row r="34072" spans="6:8" x14ac:dyDescent="0.2">
      <c r="F34072" s="30"/>
      <c r="G34072" s="30"/>
      <c r="H34072" s="30"/>
    </row>
    <row r="34073" spans="6:8" x14ac:dyDescent="0.2">
      <c r="F34073" s="30"/>
      <c r="G34073" s="30"/>
      <c r="H34073" s="30"/>
    </row>
    <row r="34074" spans="6:8" x14ac:dyDescent="0.2">
      <c r="F34074" s="30"/>
      <c r="G34074" s="30"/>
      <c r="H34074" s="30"/>
    </row>
    <row r="34075" spans="6:8" x14ac:dyDescent="0.2">
      <c r="F34075" s="30"/>
      <c r="G34075" s="30"/>
      <c r="H34075" s="30"/>
    </row>
    <row r="34076" spans="6:8" x14ac:dyDescent="0.2">
      <c r="F34076" s="30"/>
      <c r="G34076" s="30"/>
      <c r="H34076" s="30"/>
    </row>
    <row r="34077" spans="6:8" x14ac:dyDescent="0.2">
      <c r="F34077" s="30"/>
      <c r="G34077" s="30"/>
      <c r="H34077" s="30"/>
    </row>
    <row r="34078" spans="6:8" x14ac:dyDescent="0.2">
      <c r="F34078" s="30"/>
      <c r="G34078" s="30"/>
      <c r="H34078" s="30"/>
    </row>
    <row r="34079" spans="6:8" x14ac:dyDescent="0.2">
      <c r="F34079" s="30"/>
      <c r="G34079" s="30"/>
      <c r="H34079" s="30"/>
    </row>
    <row r="34080" spans="6:8" x14ac:dyDescent="0.2">
      <c r="F34080" s="30"/>
      <c r="G34080" s="30"/>
      <c r="H34080" s="30"/>
    </row>
    <row r="34081" spans="6:8" x14ac:dyDescent="0.2">
      <c r="F34081" s="30"/>
      <c r="G34081" s="30"/>
      <c r="H34081" s="30"/>
    </row>
    <row r="34082" spans="6:8" x14ac:dyDescent="0.2">
      <c r="F34082" s="30"/>
      <c r="G34082" s="30"/>
      <c r="H34082" s="30"/>
    </row>
    <row r="34083" spans="6:8" x14ac:dyDescent="0.2">
      <c r="F34083" s="30"/>
      <c r="G34083" s="30"/>
      <c r="H34083" s="30"/>
    </row>
    <row r="34084" spans="6:8" x14ac:dyDescent="0.2">
      <c r="F34084" s="30"/>
      <c r="G34084" s="30"/>
      <c r="H34084" s="30"/>
    </row>
    <row r="34085" spans="6:8" x14ac:dyDescent="0.2">
      <c r="F34085" s="30"/>
      <c r="G34085" s="30"/>
      <c r="H34085" s="30"/>
    </row>
    <row r="34086" spans="6:8" x14ac:dyDescent="0.2">
      <c r="F34086" s="30"/>
      <c r="G34086" s="30"/>
      <c r="H34086" s="30"/>
    </row>
    <row r="34087" spans="6:8" x14ac:dyDescent="0.2">
      <c r="F34087" s="30"/>
      <c r="G34087" s="30"/>
      <c r="H34087" s="30"/>
    </row>
    <row r="34088" spans="6:8" x14ac:dyDescent="0.2">
      <c r="F34088" s="30"/>
      <c r="G34088" s="30"/>
      <c r="H34088" s="30"/>
    </row>
    <row r="34089" spans="6:8" x14ac:dyDescent="0.2">
      <c r="F34089" s="30"/>
      <c r="G34089" s="30"/>
      <c r="H34089" s="30"/>
    </row>
    <row r="34090" spans="6:8" x14ac:dyDescent="0.2">
      <c r="F34090" s="30"/>
      <c r="G34090" s="30"/>
      <c r="H34090" s="30"/>
    </row>
    <row r="34091" spans="6:8" x14ac:dyDescent="0.2">
      <c r="F34091" s="30"/>
      <c r="G34091" s="30"/>
      <c r="H34091" s="30"/>
    </row>
    <row r="34092" spans="6:8" x14ac:dyDescent="0.2">
      <c r="F34092" s="30"/>
      <c r="G34092" s="30"/>
      <c r="H34092" s="30"/>
    </row>
    <row r="34093" spans="6:8" x14ac:dyDescent="0.2">
      <c r="F34093" s="30"/>
      <c r="G34093" s="30"/>
      <c r="H34093" s="30"/>
    </row>
    <row r="34094" spans="6:8" x14ac:dyDescent="0.2">
      <c r="F34094" s="30"/>
      <c r="G34094" s="30"/>
      <c r="H34094" s="30"/>
    </row>
    <row r="34095" spans="6:8" x14ac:dyDescent="0.2">
      <c r="F34095" s="30"/>
      <c r="G34095" s="30"/>
      <c r="H34095" s="30"/>
    </row>
    <row r="34096" spans="6:8" x14ac:dyDescent="0.2">
      <c r="F34096" s="30"/>
      <c r="G34096" s="30"/>
      <c r="H34096" s="30"/>
    </row>
    <row r="34097" spans="6:8" x14ac:dyDescent="0.2">
      <c r="F34097" s="30"/>
      <c r="G34097" s="30"/>
      <c r="H34097" s="30"/>
    </row>
    <row r="34098" spans="6:8" x14ac:dyDescent="0.2">
      <c r="F34098" s="30"/>
      <c r="G34098" s="30"/>
      <c r="H34098" s="30"/>
    </row>
    <row r="34099" spans="6:8" x14ac:dyDescent="0.2">
      <c r="F34099" s="30"/>
      <c r="G34099" s="30"/>
      <c r="H34099" s="30"/>
    </row>
    <row r="34100" spans="6:8" x14ac:dyDescent="0.2">
      <c r="F34100" s="30"/>
      <c r="G34100" s="30"/>
      <c r="H34100" s="30"/>
    </row>
    <row r="34101" spans="6:8" x14ac:dyDescent="0.2">
      <c r="F34101" s="30"/>
      <c r="G34101" s="30"/>
      <c r="H34101" s="30"/>
    </row>
    <row r="34102" spans="6:8" x14ac:dyDescent="0.2">
      <c r="F34102" s="30"/>
      <c r="G34102" s="30"/>
      <c r="H34102" s="30"/>
    </row>
    <row r="34103" spans="6:8" x14ac:dyDescent="0.2">
      <c r="F34103" s="30"/>
      <c r="G34103" s="30"/>
      <c r="H34103" s="30"/>
    </row>
    <row r="34104" spans="6:8" x14ac:dyDescent="0.2">
      <c r="F34104" s="30"/>
      <c r="G34104" s="30"/>
      <c r="H34104" s="30"/>
    </row>
    <row r="34105" spans="6:8" x14ac:dyDescent="0.2">
      <c r="F34105" s="30"/>
      <c r="G34105" s="30"/>
      <c r="H34105" s="30"/>
    </row>
    <row r="34106" spans="6:8" x14ac:dyDescent="0.2">
      <c r="F34106" s="30"/>
      <c r="G34106" s="30"/>
      <c r="H34106" s="30"/>
    </row>
    <row r="34107" spans="6:8" x14ac:dyDescent="0.2">
      <c r="F34107" s="30"/>
      <c r="G34107" s="30"/>
      <c r="H34107" s="30"/>
    </row>
    <row r="34108" spans="6:8" x14ac:dyDescent="0.2">
      <c r="F34108" s="30"/>
      <c r="G34108" s="30"/>
      <c r="H34108" s="30"/>
    </row>
    <row r="34109" spans="6:8" x14ac:dyDescent="0.2">
      <c r="F34109" s="30"/>
      <c r="G34109" s="30"/>
      <c r="H34109" s="30"/>
    </row>
    <row r="34110" spans="6:8" x14ac:dyDescent="0.2">
      <c r="F34110" s="30"/>
      <c r="G34110" s="30"/>
      <c r="H34110" s="30"/>
    </row>
    <row r="34111" spans="6:8" x14ac:dyDescent="0.2">
      <c r="F34111" s="30"/>
      <c r="G34111" s="30"/>
      <c r="H34111" s="30"/>
    </row>
    <row r="34112" spans="6:8" x14ac:dyDescent="0.2">
      <c r="F34112" s="30"/>
      <c r="G34112" s="30"/>
      <c r="H34112" s="30"/>
    </row>
    <row r="34113" spans="6:8" x14ac:dyDescent="0.2">
      <c r="F34113" s="30"/>
      <c r="G34113" s="30"/>
      <c r="H34113" s="30"/>
    </row>
    <row r="34114" spans="6:8" x14ac:dyDescent="0.2">
      <c r="F34114" s="30"/>
      <c r="G34114" s="30"/>
      <c r="H34114" s="30"/>
    </row>
    <row r="34115" spans="6:8" x14ac:dyDescent="0.2">
      <c r="F34115" s="30"/>
      <c r="G34115" s="30"/>
      <c r="H34115" s="30"/>
    </row>
    <row r="34116" spans="6:8" x14ac:dyDescent="0.2">
      <c r="F34116" s="30"/>
      <c r="G34116" s="30"/>
      <c r="H34116" s="30"/>
    </row>
    <row r="34117" spans="6:8" x14ac:dyDescent="0.2">
      <c r="F34117" s="30"/>
      <c r="G34117" s="30"/>
      <c r="H34117" s="30"/>
    </row>
    <row r="34118" spans="6:8" x14ac:dyDescent="0.2">
      <c r="F34118" s="30"/>
      <c r="G34118" s="30"/>
      <c r="H34118" s="30"/>
    </row>
    <row r="34119" spans="6:8" x14ac:dyDescent="0.2">
      <c r="F34119" s="30"/>
      <c r="G34119" s="30"/>
      <c r="H34119" s="30"/>
    </row>
    <row r="34120" spans="6:8" x14ac:dyDescent="0.2">
      <c r="F34120" s="30"/>
      <c r="G34120" s="30"/>
      <c r="H34120" s="30"/>
    </row>
    <row r="34121" spans="6:8" x14ac:dyDescent="0.2">
      <c r="F34121" s="30"/>
      <c r="G34121" s="30"/>
      <c r="H34121" s="30"/>
    </row>
    <row r="34122" spans="6:8" x14ac:dyDescent="0.2">
      <c r="F34122" s="30"/>
      <c r="G34122" s="30"/>
      <c r="H34122" s="30"/>
    </row>
    <row r="34123" spans="6:8" x14ac:dyDescent="0.2">
      <c r="F34123" s="30"/>
      <c r="G34123" s="30"/>
      <c r="H34123" s="30"/>
    </row>
    <row r="34124" spans="6:8" x14ac:dyDescent="0.2">
      <c r="F34124" s="30"/>
      <c r="G34124" s="30"/>
      <c r="H34124" s="30"/>
    </row>
    <row r="34125" spans="6:8" x14ac:dyDescent="0.2">
      <c r="F34125" s="30"/>
      <c r="G34125" s="30"/>
      <c r="H34125" s="30"/>
    </row>
    <row r="34126" spans="6:8" x14ac:dyDescent="0.2">
      <c r="F34126" s="30"/>
      <c r="G34126" s="30"/>
      <c r="H34126" s="30"/>
    </row>
    <row r="34127" spans="6:8" x14ac:dyDescent="0.2">
      <c r="F34127" s="30"/>
      <c r="G34127" s="30"/>
      <c r="H34127" s="30"/>
    </row>
    <row r="34128" spans="6:8" x14ac:dyDescent="0.2">
      <c r="F34128" s="30"/>
      <c r="G34128" s="30"/>
      <c r="H34128" s="30"/>
    </row>
    <row r="34129" spans="6:8" x14ac:dyDescent="0.2">
      <c r="F34129" s="30"/>
      <c r="G34129" s="30"/>
      <c r="H34129" s="30"/>
    </row>
    <row r="34130" spans="6:8" x14ac:dyDescent="0.2">
      <c r="F34130" s="30"/>
      <c r="G34130" s="30"/>
      <c r="H34130" s="30"/>
    </row>
    <row r="34131" spans="6:8" x14ac:dyDescent="0.2">
      <c r="F34131" s="30"/>
      <c r="G34131" s="30"/>
      <c r="H34131" s="30"/>
    </row>
    <row r="34132" spans="6:8" x14ac:dyDescent="0.2">
      <c r="F34132" s="30"/>
      <c r="G34132" s="30"/>
      <c r="H34132" s="30"/>
    </row>
    <row r="34133" spans="6:8" x14ac:dyDescent="0.2">
      <c r="F34133" s="30"/>
      <c r="G34133" s="30"/>
      <c r="H34133" s="30"/>
    </row>
    <row r="34134" spans="6:8" x14ac:dyDescent="0.2">
      <c r="F34134" s="30"/>
      <c r="G34134" s="30"/>
      <c r="H34134" s="30"/>
    </row>
    <row r="34135" spans="6:8" x14ac:dyDescent="0.2">
      <c r="F34135" s="30"/>
      <c r="G34135" s="30"/>
      <c r="H34135" s="30"/>
    </row>
    <row r="34136" spans="6:8" x14ac:dyDescent="0.2">
      <c r="F34136" s="30"/>
      <c r="G34136" s="30"/>
      <c r="H34136" s="30"/>
    </row>
    <row r="34137" spans="6:8" x14ac:dyDescent="0.2">
      <c r="F34137" s="30"/>
      <c r="G34137" s="30"/>
      <c r="H34137" s="30"/>
    </row>
    <row r="34138" spans="6:8" x14ac:dyDescent="0.2">
      <c r="F34138" s="30"/>
      <c r="G34138" s="30"/>
      <c r="H34138" s="30"/>
    </row>
    <row r="34139" spans="6:8" x14ac:dyDescent="0.2">
      <c r="F34139" s="30"/>
      <c r="G34139" s="30"/>
      <c r="H34139" s="30"/>
    </row>
    <row r="34140" spans="6:8" x14ac:dyDescent="0.2">
      <c r="F34140" s="30"/>
      <c r="G34140" s="30"/>
      <c r="H34140" s="30"/>
    </row>
    <row r="34141" spans="6:8" x14ac:dyDescent="0.2">
      <c r="F34141" s="30"/>
      <c r="G34141" s="30"/>
      <c r="H34141" s="30"/>
    </row>
    <row r="34142" spans="6:8" x14ac:dyDescent="0.2">
      <c r="F34142" s="30"/>
      <c r="G34142" s="30"/>
      <c r="H34142" s="30"/>
    </row>
    <row r="34143" spans="6:8" x14ac:dyDescent="0.2">
      <c r="F34143" s="30"/>
      <c r="G34143" s="30"/>
      <c r="H34143" s="30"/>
    </row>
    <row r="34144" spans="6:8" x14ac:dyDescent="0.2">
      <c r="F34144" s="30"/>
      <c r="G34144" s="30"/>
      <c r="H34144" s="30"/>
    </row>
    <row r="34145" spans="6:8" x14ac:dyDescent="0.2">
      <c r="F34145" s="30"/>
      <c r="G34145" s="30"/>
      <c r="H34145" s="30"/>
    </row>
    <row r="34146" spans="6:8" x14ac:dyDescent="0.2">
      <c r="F34146" s="30"/>
      <c r="G34146" s="30"/>
      <c r="H34146" s="30"/>
    </row>
    <row r="34147" spans="6:8" x14ac:dyDescent="0.2">
      <c r="F34147" s="30"/>
      <c r="G34147" s="30"/>
      <c r="H34147" s="30"/>
    </row>
    <row r="34148" spans="6:8" x14ac:dyDescent="0.2">
      <c r="F34148" s="30"/>
      <c r="G34148" s="30"/>
      <c r="H34148" s="30"/>
    </row>
    <row r="34149" spans="6:8" x14ac:dyDescent="0.2">
      <c r="F34149" s="30"/>
      <c r="G34149" s="30"/>
      <c r="H34149" s="30"/>
    </row>
    <row r="34150" spans="6:8" x14ac:dyDescent="0.2">
      <c r="F34150" s="30"/>
      <c r="G34150" s="30"/>
      <c r="H34150" s="30"/>
    </row>
    <row r="34151" spans="6:8" x14ac:dyDescent="0.2">
      <c r="F34151" s="30"/>
      <c r="G34151" s="30"/>
      <c r="H34151" s="30"/>
    </row>
    <row r="34152" spans="6:8" x14ac:dyDescent="0.2">
      <c r="F34152" s="30"/>
      <c r="G34152" s="30"/>
      <c r="H34152" s="30"/>
    </row>
    <row r="34153" spans="6:8" x14ac:dyDescent="0.2">
      <c r="F34153" s="30"/>
      <c r="G34153" s="30"/>
      <c r="H34153" s="30"/>
    </row>
    <row r="34154" spans="6:8" x14ac:dyDescent="0.2">
      <c r="F34154" s="30"/>
      <c r="G34154" s="30"/>
      <c r="H34154" s="30"/>
    </row>
    <row r="34155" spans="6:8" x14ac:dyDescent="0.2">
      <c r="F34155" s="30"/>
      <c r="G34155" s="30"/>
      <c r="H34155" s="30"/>
    </row>
    <row r="34156" spans="6:8" x14ac:dyDescent="0.2">
      <c r="F34156" s="30"/>
      <c r="G34156" s="30"/>
      <c r="H34156" s="30"/>
    </row>
    <row r="34157" spans="6:8" x14ac:dyDescent="0.2">
      <c r="F34157" s="30"/>
      <c r="G34157" s="30"/>
      <c r="H34157" s="30"/>
    </row>
    <row r="34158" spans="6:8" x14ac:dyDescent="0.2">
      <c r="F34158" s="30"/>
      <c r="G34158" s="30"/>
      <c r="H34158" s="30"/>
    </row>
    <row r="34159" spans="6:8" x14ac:dyDescent="0.2">
      <c r="F34159" s="30"/>
      <c r="G34159" s="30"/>
      <c r="H34159" s="30"/>
    </row>
    <row r="34160" spans="6:8" x14ac:dyDescent="0.2">
      <c r="F34160" s="30"/>
      <c r="G34160" s="30"/>
      <c r="H34160" s="30"/>
    </row>
    <row r="34161" spans="6:8" x14ac:dyDescent="0.2">
      <c r="F34161" s="30"/>
      <c r="G34161" s="30"/>
      <c r="H34161" s="30"/>
    </row>
    <row r="34162" spans="6:8" x14ac:dyDescent="0.2">
      <c r="F34162" s="30"/>
      <c r="G34162" s="30"/>
      <c r="H34162" s="30"/>
    </row>
    <row r="34163" spans="6:8" x14ac:dyDescent="0.2">
      <c r="F34163" s="30"/>
      <c r="G34163" s="30"/>
      <c r="H34163" s="30"/>
    </row>
    <row r="34164" spans="6:8" x14ac:dyDescent="0.2">
      <c r="F34164" s="30"/>
      <c r="G34164" s="30"/>
      <c r="H34164" s="30"/>
    </row>
    <row r="34165" spans="6:8" x14ac:dyDescent="0.2">
      <c r="F34165" s="30"/>
      <c r="G34165" s="30"/>
      <c r="H34165" s="30"/>
    </row>
    <row r="34166" spans="6:8" x14ac:dyDescent="0.2">
      <c r="F34166" s="30"/>
      <c r="G34166" s="30"/>
      <c r="H34166" s="30"/>
    </row>
    <row r="34167" spans="6:8" x14ac:dyDescent="0.2">
      <c r="F34167" s="30"/>
      <c r="G34167" s="30"/>
      <c r="H34167" s="30"/>
    </row>
    <row r="34168" spans="6:8" x14ac:dyDescent="0.2">
      <c r="F34168" s="30"/>
      <c r="G34168" s="30"/>
      <c r="H34168" s="30"/>
    </row>
    <row r="34169" spans="6:8" x14ac:dyDescent="0.2">
      <c r="F34169" s="30"/>
      <c r="G34169" s="30"/>
      <c r="H34169" s="30"/>
    </row>
    <row r="34170" spans="6:8" x14ac:dyDescent="0.2">
      <c r="F34170" s="30"/>
      <c r="G34170" s="30"/>
      <c r="H34170" s="30"/>
    </row>
    <row r="34171" spans="6:8" x14ac:dyDescent="0.2">
      <c r="F34171" s="30"/>
      <c r="G34171" s="30"/>
      <c r="H34171" s="30"/>
    </row>
    <row r="34172" spans="6:8" x14ac:dyDescent="0.2">
      <c r="F34172" s="30"/>
      <c r="G34172" s="30"/>
      <c r="H34172" s="30"/>
    </row>
    <row r="34173" spans="6:8" x14ac:dyDescent="0.2">
      <c r="F34173" s="30"/>
      <c r="G34173" s="30"/>
      <c r="H34173" s="30"/>
    </row>
    <row r="34174" spans="6:8" x14ac:dyDescent="0.2">
      <c r="F34174" s="30"/>
      <c r="G34174" s="30"/>
      <c r="H34174" s="30"/>
    </row>
    <row r="34175" spans="6:8" x14ac:dyDescent="0.2">
      <c r="F34175" s="30"/>
      <c r="G34175" s="30"/>
      <c r="H34175" s="30"/>
    </row>
    <row r="34176" spans="6:8" x14ac:dyDescent="0.2">
      <c r="F34176" s="30"/>
      <c r="G34176" s="30"/>
      <c r="H34176" s="30"/>
    </row>
    <row r="34177" spans="6:8" x14ac:dyDescent="0.2">
      <c r="F34177" s="30"/>
      <c r="G34177" s="30"/>
      <c r="H34177" s="30"/>
    </row>
    <row r="34178" spans="6:8" x14ac:dyDescent="0.2">
      <c r="F34178" s="30"/>
      <c r="G34178" s="30"/>
      <c r="H34178" s="30"/>
    </row>
    <row r="34179" spans="6:8" x14ac:dyDescent="0.2">
      <c r="F34179" s="30"/>
      <c r="G34179" s="30"/>
      <c r="H34179" s="30"/>
    </row>
    <row r="34180" spans="6:8" x14ac:dyDescent="0.2">
      <c r="F34180" s="30"/>
      <c r="G34180" s="30"/>
      <c r="H34180" s="30"/>
    </row>
    <row r="34181" spans="6:8" x14ac:dyDescent="0.2">
      <c r="F34181" s="30"/>
      <c r="G34181" s="30"/>
      <c r="H34181" s="30"/>
    </row>
    <row r="34182" spans="6:8" x14ac:dyDescent="0.2">
      <c r="F34182" s="30"/>
      <c r="G34182" s="30"/>
      <c r="H34182" s="30"/>
    </row>
    <row r="34183" spans="6:8" x14ac:dyDescent="0.2">
      <c r="F34183" s="30"/>
      <c r="G34183" s="30"/>
      <c r="H34183" s="30"/>
    </row>
    <row r="34184" spans="6:8" x14ac:dyDescent="0.2">
      <c r="F34184" s="30"/>
      <c r="G34184" s="30"/>
      <c r="H34184" s="30"/>
    </row>
    <row r="34185" spans="6:8" x14ac:dyDescent="0.2">
      <c r="F34185" s="30"/>
      <c r="G34185" s="30"/>
      <c r="H34185" s="30"/>
    </row>
    <row r="34186" spans="6:8" x14ac:dyDescent="0.2">
      <c r="F34186" s="30"/>
      <c r="G34186" s="30"/>
      <c r="H34186" s="30"/>
    </row>
    <row r="34187" spans="6:8" x14ac:dyDescent="0.2">
      <c r="F34187" s="30"/>
      <c r="G34187" s="30"/>
      <c r="H34187" s="30"/>
    </row>
    <row r="34188" spans="6:8" x14ac:dyDescent="0.2">
      <c r="F34188" s="30"/>
      <c r="G34188" s="30"/>
      <c r="H34188" s="30"/>
    </row>
    <row r="34189" spans="6:8" x14ac:dyDescent="0.2">
      <c r="F34189" s="30"/>
      <c r="G34189" s="30"/>
      <c r="H34189" s="30"/>
    </row>
    <row r="34190" spans="6:8" x14ac:dyDescent="0.2">
      <c r="F34190" s="30"/>
      <c r="G34190" s="30"/>
      <c r="H34190" s="30"/>
    </row>
    <row r="34191" spans="6:8" x14ac:dyDescent="0.2">
      <c r="F34191" s="30"/>
      <c r="G34191" s="30"/>
      <c r="H34191" s="30"/>
    </row>
    <row r="34192" spans="6:8" x14ac:dyDescent="0.2">
      <c r="F34192" s="30"/>
      <c r="G34192" s="30"/>
      <c r="H34192" s="30"/>
    </row>
    <row r="34193" spans="6:8" x14ac:dyDescent="0.2">
      <c r="F34193" s="30"/>
      <c r="G34193" s="30"/>
      <c r="H34193" s="30"/>
    </row>
    <row r="34194" spans="6:8" x14ac:dyDescent="0.2">
      <c r="F34194" s="30"/>
      <c r="G34194" s="30"/>
      <c r="H34194" s="30"/>
    </row>
    <row r="34195" spans="6:8" x14ac:dyDescent="0.2">
      <c r="F34195" s="30"/>
      <c r="G34195" s="30"/>
      <c r="H34195" s="30"/>
    </row>
    <row r="34196" spans="6:8" x14ac:dyDescent="0.2">
      <c r="F34196" s="30"/>
      <c r="G34196" s="30"/>
      <c r="H34196" s="30"/>
    </row>
    <row r="34197" spans="6:8" x14ac:dyDescent="0.2">
      <c r="F34197" s="30"/>
      <c r="G34197" s="30"/>
      <c r="H34197" s="30"/>
    </row>
    <row r="34198" spans="6:8" x14ac:dyDescent="0.2">
      <c r="F34198" s="30"/>
      <c r="G34198" s="30"/>
      <c r="H34198" s="30"/>
    </row>
    <row r="34199" spans="6:8" x14ac:dyDescent="0.2">
      <c r="F34199" s="30"/>
      <c r="G34199" s="30"/>
      <c r="H34199" s="30"/>
    </row>
    <row r="34200" spans="6:8" x14ac:dyDescent="0.2">
      <c r="F34200" s="30"/>
      <c r="G34200" s="30"/>
      <c r="H34200" s="30"/>
    </row>
    <row r="34201" spans="6:8" x14ac:dyDescent="0.2">
      <c r="F34201" s="30"/>
      <c r="G34201" s="30"/>
      <c r="H34201" s="30"/>
    </row>
    <row r="34202" spans="6:8" x14ac:dyDescent="0.2">
      <c r="F34202" s="30"/>
      <c r="G34202" s="30"/>
      <c r="H34202" s="30"/>
    </row>
    <row r="34203" spans="6:8" x14ac:dyDescent="0.2">
      <c r="F34203" s="30"/>
      <c r="G34203" s="30"/>
      <c r="H34203" s="30"/>
    </row>
    <row r="34204" spans="6:8" x14ac:dyDescent="0.2">
      <c r="F34204" s="30"/>
      <c r="G34204" s="30"/>
      <c r="H34204" s="30"/>
    </row>
    <row r="34205" spans="6:8" x14ac:dyDescent="0.2">
      <c r="F34205" s="30"/>
      <c r="G34205" s="30"/>
      <c r="H34205" s="30"/>
    </row>
    <row r="34206" spans="6:8" x14ac:dyDescent="0.2">
      <c r="F34206" s="30"/>
      <c r="G34206" s="30"/>
      <c r="H34206" s="30"/>
    </row>
    <row r="34207" spans="6:8" x14ac:dyDescent="0.2">
      <c r="F34207" s="30"/>
      <c r="G34207" s="30"/>
      <c r="H34207" s="30"/>
    </row>
    <row r="34208" spans="6:8" x14ac:dyDescent="0.2">
      <c r="F34208" s="30"/>
      <c r="G34208" s="30"/>
      <c r="H34208" s="30"/>
    </row>
    <row r="34209" spans="6:8" x14ac:dyDescent="0.2">
      <c r="F34209" s="30"/>
      <c r="G34209" s="30"/>
      <c r="H34209" s="30"/>
    </row>
    <row r="34210" spans="6:8" x14ac:dyDescent="0.2">
      <c r="F34210" s="30"/>
      <c r="G34210" s="30"/>
      <c r="H34210" s="30"/>
    </row>
    <row r="34211" spans="6:8" x14ac:dyDescent="0.2">
      <c r="F34211" s="30"/>
      <c r="G34211" s="30"/>
      <c r="H34211" s="30"/>
    </row>
    <row r="34212" spans="6:8" x14ac:dyDescent="0.2">
      <c r="F34212" s="30"/>
      <c r="G34212" s="30"/>
      <c r="H34212" s="30"/>
    </row>
    <row r="34213" spans="6:8" x14ac:dyDescent="0.2">
      <c r="F34213" s="30"/>
      <c r="G34213" s="30"/>
      <c r="H34213" s="30"/>
    </row>
    <row r="34214" spans="6:8" x14ac:dyDescent="0.2">
      <c r="F34214" s="30"/>
      <c r="G34214" s="30"/>
      <c r="H34214" s="30"/>
    </row>
    <row r="34215" spans="6:8" x14ac:dyDescent="0.2">
      <c r="F34215" s="30"/>
      <c r="G34215" s="30"/>
      <c r="H34215" s="30"/>
    </row>
    <row r="34216" spans="6:8" x14ac:dyDescent="0.2">
      <c r="F34216" s="30"/>
      <c r="G34216" s="30"/>
      <c r="H34216" s="30"/>
    </row>
    <row r="34217" spans="6:8" x14ac:dyDescent="0.2">
      <c r="F34217" s="30"/>
      <c r="G34217" s="30"/>
      <c r="H34217" s="30"/>
    </row>
    <row r="34218" spans="6:8" x14ac:dyDescent="0.2">
      <c r="F34218" s="30"/>
      <c r="G34218" s="30"/>
      <c r="H34218" s="30"/>
    </row>
    <row r="34219" spans="6:8" x14ac:dyDescent="0.2">
      <c r="F34219" s="30"/>
      <c r="G34219" s="30"/>
      <c r="H34219" s="30"/>
    </row>
    <row r="34220" spans="6:8" x14ac:dyDescent="0.2">
      <c r="F34220" s="30"/>
      <c r="G34220" s="30"/>
      <c r="H34220" s="30"/>
    </row>
    <row r="34221" spans="6:8" x14ac:dyDescent="0.2">
      <c r="F34221" s="30"/>
      <c r="G34221" s="30"/>
      <c r="H34221" s="30"/>
    </row>
    <row r="34222" spans="6:8" x14ac:dyDescent="0.2">
      <c r="F34222" s="30"/>
      <c r="G34222" s="30"/>
      <c r="H34222" s="30"/>
    </row>
    <row r="34223" spans="6:8" x14ac:dyDescent="0.2">
      <c r="F34223" s="30"/>
      <c r="G34223" s="30"/>
      <c r="H34223" s="30"/>
    </row>
    <row r="34224" spans="6:8" x14ac:dyDescent="0.2">
      <c r="F34224" s="30"/>
      <c r="G34224" s="30"/>
      <c r="H34224" s="30"/>
    </row>
    <row r="34225" spans="6:8" x14ac:dyDescent="0.2">
      <c r="F34225" s="30"/>
      <c r="G34225" s="30"/>
      <c r="H34225" s="30"/>
    </row>
    <row r="34226" spans="6:8" x14ac:dyDescent="0.2">
      <c r="F34226" s="30"/>
      <c r="G34226" s="30"/>
      <c r="H34226" s="30"/>
    </row>
    <row r="34227" spans="6:8" x14ac:dyDescent="0.2">
      <c r="F34227" s="30"/>
      <c r="G34227" s="30"/>
      <c r="H34227" s="30"/>
    </row>
    <row r="34228" spans="6:8" x14ac:dyDescent="0.2">
      <c r="F34228" s="30"/>
      <c r="G34228" s="30"/>
      <c r="H34228" s="30"/>
    </row>
    <row r="34229" spans="6:8" x14ac:dyDescent="0.2">
      <c r="F34229" s="30"/>
      <c r="G34229" s="30"/>
      <c r="H34229" s="30"/>
    </row>
    <row r="34230" spans="6:8" x14ac:dyDescent="0.2">
      <c r="F34230" s="30"/>
      <c r="G34230" s="30"/>
      <c r="H34230" s="30"/>
    </row>
    <row r="34231" spans="6:8" x14ac:dyDescent="0.2">
      <c r="F34231" s="30"/>
      <c r="G34231" s="30"/>
      <c r="H34231" s="30"/>
    </row>
    <row r="34232" spans="6:8" x14ac:dyDescent="0.2">
      <c r="F34232" s="30"/>
      <c r="G34232" s="30"/>
      <c r="H34232" s="30"/>
    </row>
    <row r="34233" spans="6:8" x14ac:dyDescent="0.2">
      <c r="F34233" s="30"/>
      <c r="G34233" s="30"/>
      <c r="H34233" s="30"/>
    </row>
    <row r="34234" spans="6:8" x14ac:dyDescent="0.2">
      <c r="F34234" s="30"/>
      <c r="G34234" s="30"/>
      <c r="H34234" s="30"/>
    </row>
    <row r="34235" spans="6:8" x14ac:dyDescent="0.2">
      <c r="F34235" s="30"/>
      <c r="G34235" s="30"/>
      <c r="H34235" s="30"/>
    </row>
    <row r="34236" spans="6:8" x14ac:dyDescent="0.2">
      <c r="F34236" s="30"/>
      <c r="G34236" s="30"/>
      <c r="H34236" s="30"/>
    </row>
    <row r="34237" spans="6:8" x14ac:dyDescent="0.2">
      <c r="F34237" s="30"/>
      <c r="G34237" s="30"/>
      <c r="H34237" s="30"/>
    </row>
    <row r="34238" spans="6:8" x14ac:dyDescent="0.2">
      <c r="F34238" s="30"/>
      <c r="G34238" s="30"/>
      <c r="H34238" s="30"/>
    </row>
    <row r="34239" spans="6:8" x14ac:dyDescent="0.2">
      <c r="F34239" s="30"/>
      <c r="G34239" s="30"/>
      <c r="H34239" s="30"/>
    </row>
    <row r="34240" spans="6:8" x14ac:dyDescent="0.2">
      <c r="F34240" s="30"/>
      <c r="G34240" s="30"/>
      <c r="H34240" s="30"/>
    </row>
    <row r="34241" spans="6:8" x14ac:dyDescent="0.2">
      <c r="F34241" s="30"/>
      <c r="G34241" s="30"/>
      <c r="H34241" s="30"/>
    </row>
    <row r="34242" spans="6:8" x14ac:dyDescent="0.2">
      <c r="F34242" s="30"/>
      <c r="G34242" s="30"/>
      <c r="H34242" s="30"/>
    </row>
    <row r="34243" spans="6:8" x14ac:dyDescent="0.2">
      <c r="F34243" s="30"/>
      <c r="G34243" s="30"/>
      <c r="H34243" s="30"/>
    </row>
    <row r="34244" spans="6:8" x14ac:dyDescent="0.2">
      <c r="F34244" s="30"/>
      <c r="G34244" s="30"/>
      <c r="H34244" s="30"/>
    </row>
    <row r="34245" spans="6:8" x14ac:dyDescent="0.2">
      <c r="F34245" s="30"/>
      <c r="G34245" s="30"/>
      <c r="H34245" s="30"/>
    </row>
    <row r="34246" spans="6:8" x14ac:dyDescent="0.2">
      <c r="F34246" s="30"/>
      <c r="G34246" s="30"/>
      <c r="H34246" s="30"/>
    </row>
    <row r="34247" spans="6:8" x14ac:dyDescent="0.2">
      <c r="F34247" s="30"/>
      <c r="G34247" s="30"/>
      <c r="H34247" s="30"/>
    </row>
    <row r="34248" spans="6:8" x14ac:dyDescent="0.2">
      <c r="F34248" s="30"/>
      <c r="G34248" s="30"/>
      <c r="H34248" s="30"/>
    </row>
    <row r="34249" spans="6:8" x14ac:dyDescent="0.2">
      <c r="F34249" s="30"/>
      <c r="G34249" s="30"/>
      <c r="H34249" s="30"/>
    </row>
    <row r="34250" spans="6:8" x14ac:dyDescent="0.2">
      <c r="F34250" s="30"/>
      <c r="G34250" s="30"/>
      <c r="H34250" s="30"/>
    </row>
    <row r="34251" spans="6:8" x14ac:dyDescent="0.2">
      <c r="F34251" s="30"/>
      <c r="G34251" s="30"/>
      <c r="H34251" s="30"/>
    </row>
    <row r="34252" spans="6:8" x14ac:dyDescent="0.2">
      <c r="F34252" s="30"/>
      <c r="G34252" s="30"/>
      <c r="H34252" s="30"/>
    </row>
    <row r="34253" spans="6:8" x14ac:dyDescent="0.2">
      <c r="F34253" s="30"/>
      <c r="G34253" s="30"/>
      <c r="H34253" s="30"/>
    </row>
    <row r="34254" spans="6:8" x14ac:dyDescent="0.2">
      <c r="F34254" s="30"/>
      <c r="G34254" s="30"/>
      <c r="H34254" s="30"/>
    </row>
    <row r="34255" spans="6:8" x14ac:dyDescent="0.2">
      <c r="F34255" s="30"/>
      <c r="G34255" s="30"/>
      <c r="H34255" s="30"/>
    </row>
    <row r="34256" spans="6:8" x14ac:dyDescent="0.2">
      <c r="F34256" s="30"/>
      <c r="G34256" s="30"/>
      <c r="H34256" s="30"/>
    </row>
    <row r="34257" spans="6:8" x14ac:dyDescent="0.2">
      <c r="F34257" s="30"/>
      <c r="G34257" s="30"/>
      <c r="H34257" s="30"/>
    </row>
    <row r="34258" spans="6:8" x14ac:dyDescent="0.2">
      <c r="F34258" s="30"/>
      <c r="G34258" s="30"/>
      <c r="H34258" s="30"/>
    </row>
    <row r="34259" spans="6:8" x14ac:dyDescent="0.2">
      <c r="F34259" s="30"/>
      <c r="G34259" s="30"/>
      <c r="H34259" s="30"/>
    </row>
    <row r="34260" spans="6:8" x14ac:dyDescent="0.2">
      <c r="F34260" s="30"/>
      <c r="G34260" s="30"/>
      <c r="H34260" s="30"/>
    </row>
    <row r="34261" spans="6:8" x14ac:dyDescent="0.2">
      <c r="F34261" s="30"/>
      <c r="G34261" s="30"/>
      <c r="H34261" s="30"/>
    </row>
    <row r="34262" spans="6:8" x14ac:dyDescent="0.2">
      <c r="F34262" s="30"/>
      <c r="G34262" s="30"/>
      <c r="H34262" s="30"/>
    </row>
    <row r="34263" spans="6:8" x14ac:dyDescent="0.2">
      <c r="F34263" s="30"/>
      <c r="G34263" s="30"/>
      <c r="H34263" s="30"/>
    </row>
    <row r="34264" spans="6:8" x14ac:dyDescent="0.2">
      <c r="F34264" s="30"/>
      <c r="G34264" s="30"/>
      <c r="H34264" s="30"/>
    </row>
    <row r="34265" spans="6:8" x14ac:dyDescent="0.2">
      <c r="F34265" s="30"/>
      <c r="G34265" s="30"/>
      <c r="H34265" s="30"/>
    </row>
    <row r="34266" spans="6:8" x14ac:dyDescent="0.2">
      <c r="F34266" s="30"/>
      <c r="G34266" s="30"/>
      <c r="H34266" s="30"/>
    </row>
    <row r="34267" spans="6:8" x14ac:dyDescent="0.2">
      <c r="F34267" s="30"/>
      <c r="G34267" s="30"/>
      <c r="H34267" s="30"/>
    </row>
    <row r="34268" spans="6:8" x14ac:dyDescent="0.2">
      <c r="F34268" s="30"/>
      <c r="G34268" s="30"/>
      <c r="H34268" s="30"/>
    </row>
    <row r="34269" spans="6:8" x14ac:dyDescent="0.2">
      <c r="F34269" s="30"/>
      <c r="G34269" s="30"/>
      <c r="H34269" s="30"/>
    </row>
    <row r="34270" spans="6:8" x14ac:dyDescent="0.2">
      <c r="F34270" s="30"/>
      <c r="G34270" s="30"/>
      <c r="H34270" s="30"/>
    </row>
    <row r="34271" spans="6:8" x14ac:dyDescent="0.2">
      <c r="F34271" s="30"/>
      <c r="G34271" s="30"/>
      <c r="H34271" s="30"/>
    </row>
    <row r="34272" spans="6:8" x14ac:dyDescent="0.2">
      <c r="F34272" s="30"/>
      <c r="G34272" s="30"/>
      <c r="H34272" s="30"/>
    </row>
    <row r="34273" spans="6:8" x14ac:dyDescent="0.2">
      <c r="F34273" s="30"/>
      <c r="G34273" s="30"/>
      <c r="H34273" s="30"/>
    </row>
    <row r="34274" spans="6:8" x14ac:dyDescent="0.2">
      <c r="F34274" s="30"/>
      <c r="G34274" s="30"/>
      <c r="H34274" s="30"/>
    </row>
    <row r="34275" spans="6:8" x14ac:dyDescent="0.2">
      <c r="F34275" s="30"/>
      <c r="G34275" s="30"/>
      <c r="H34275" s="30"/>
    </row>
    <row r="34276" spans="6:8" x14ac:dyDescent="0.2">
      <c r="F34276" s="30"/>
      <c r="G34276" s="30"/>
      <c r="H34276" s="30"/>
    </row>
    <row r="34277" spans="6:8" x14ac:dyDescent="0.2">
      <c r="F34277" s="30"/>
      <c r="G34277" s="30"/>
      <c r="H34277" s="30"/>
    </row>
    <row r="34278" spans="6:8" x14ac:dyDescent="0.2">
      <c r="F34278" s="30"/>
      <c r="G34278" s="30"/>
      <c r="H34278" s="30"/>
    </row>
    <row r="34279" spans="6:8" x14ac:dyDescent="0.2">
      <c r="F34279" s="30"/>
      <c r="G34279" s="30"/>
      <c r="H34279" s="30"/>
    </row>
    <row r="34280" spans="6:8" x14ac:dyDescent="0.2">
      <c r="F34280" s="30"/>
      <c r="G34280" s="30"/>
      <c r="H34280" s="30"/>
    </row>
    <row r="34281" spans="6:8" x14ac:dyDescent="0.2">
      <c r="F34281" s="30"/>
      <c r="G34281" s="30"/>
      <c r="H34281" s="30"/>
    </row>
    <row r="34282" spans="6:8" x14ac:dyDescent="0.2">
      <c r="F34282" s="30"/>
      <c r="G34282" s="30"/>
      <c r="H34282" s="30"/>
    </row>
    <row r="34283" spans="6:8" x14ac:dyDescent="0.2">
      <c r="F34283" s="30"/>
      <c r="G34283" s="30"/>
      <c r="H34283" s="30"/>
    </row>
    <row r="34284" spans="6:8" x14ac:dyDescent="0.2">
      <c r="F34284" s="30"/>
      <c r="G34284" s="30"/>
      <c r="H34284" s="30"/>
    </row>
    <row r="34285" spans="6:8" x14ac:dyDescent="0.2">
      <c r="F34285" s="30"/>
      <c r="G34285" s="30"/>
      <c r="H34285" s="30"/>
    </row>
    <row r="34286" spans="6:8" x14ac:dyDescent="0.2">
      <c r="F34286" s="30"/>
      <c r="G34286" s="30"/>
      <c r="H34286" s="30"/>
    </row>
    <row r="34287" spans="6:8" x14ac:dyDescent="0.2">
      <c r="F34287" s="30"/>
      <c r="G34287" s="30"/>
      <c r="H34287" s="30"/>
    </row>
    <row r="34288" spans="6:8" x14ac:dyDescent="0.2">
      <c r="F34288" s="30"/>
      <c r="G34288" s="30"/>
      <c r="H34288" s="30"/>
    </row>
    <row r="34289" spans="6:8" x14ac:dyDescent="0.2">
      <c r="F34289" s="30"/>
      <c r="G34289" s="30"/>
      <c r="H34289" s="30"/>
    </row>
    <row r="34290" spans="6:8" x14ac:dyDescent="0.2">
      <c r="F34290" s="30"/>
      <c r="G34290" s="30"/>
      <c r="H34290" s="30"/>
    </row>
    <row r="34291" spans="6:8" x14ac:dyDescent="0.2">
      <c r="F34291" s="30"/>
      <c r="G34291" s="30"/>
      <c r="H34291" s="30"/>
    </row>
    <row r="34292" spans="6:8" x14ac:dyDescent="0.2">
      <c r="F34292" s="30"/>
      <c r="G34292" s="30"/>
      <c r="H34292" s="30"/>
    </row>
    <row r="34293" spans="6:8" x14ac:dyDescent="0.2">
      <c r="F34293" s="30"/>
      <c r="G34293" s="30"/>
      <c r="H34293" s="30"/>
    </row>
    <row r="34294" spans="6:8" x14ac:dyDescent="0.2">
      <c r="F34294" s="30"/>
      <c r="G34294" s="30"/>
      <c r="H34294" s="30"/>
    </row>
    <row r="34295" spans="6:8" x14ac:dyDescent="0.2">
      <c r="F34295" s="30"/>
      <c r="G34295" s="30"/>
      <c r="H34295" s="30"/>
    </row>
    <row r="34296" spans="6:8" x14ac:dyDescent="0.2">
      <c r="F34296" s="30"/>
      <c r="G34296" s="30"/>
      <c r="H34296" s="30"/>
    </row>
    <row r="34297" spans="6:8" x14ac:dyDescent="0.2">
      <c r="F34297" s="30"/>
      <c r="G34297" s="30"/>
      <c r="H34297" s="30"/>
    </row>
    <row r="34298" spans="6:8" x14ac:dyDescent="0.2">
      <c r="F34298" s="30"/>
      <c r="G34298" s="30"/>
      <c r="H34298" s="30"/>
    </row>
    <row r="34299" spans="6:8" x14ac:dyDescent="0.2">
      <c r="F34299" s="30"/>
      <c r="G34299" s="30"/>
      <c r="H34299" s="30"/>
    </row>
    <row r="34300" spans="6:8" x14ac:dyDescent="0.2">
      <c r="F34300" s="30"/>
      <c r="G34300" s="30"/>
      <c r="H34300" s="30"/>
    </row>
    <row r="34301" spans="6:8" x14ac:dyDescent="0.2">
      <c r="F34301" s="30"/>
      <c r="G34301" s="30"/>
      <c r="H34301" s="30"/>
    </row>
    <row r="34302" spans="6:8" x14ac:dyDescent="0.2">
      <c r="F34302" s="30"/>
      <c r="G34302" s="30"/>
      <c r="H34302" s="30"/>
    </row>
    <row r="34303" spans="6:8" x14ac:dyDescent="0.2">
      <c r="F34303" s="30"/>
      <c r="G34303" s="30"/>
      <c r="H34303" s="30"/>
    </row>
    <row r="34304" spans="6:8" x14ac:dyDescent="0.2">
      <c r="F34304" s="30"/>
      <c r="G34304" s="30"/>
      <c r="H34304" s="30"/>
    </row>
    <row r="34305" spans="6:8" x14ac:dyDescent="0.2">
      <c r="F34305" s="30"/>
      <c r="G34305" s="30"/>
      <c r="H34305" s="30"/>
    </row>
    <row r="34306" spans="6:8" x14ac:dyDescent="0.2">
      <c r="F34306" s="30"/>
      <c r="G34306" s="30"/>
      <c r="H34306" s="30"/>
    </row>
    <row r="34307" spans="6:8" x14ac:dyDescent="0.2">
      <c r="F34307" s="30"/>
      <c r="G34307" s="30"/>
      <c r="H34307" s="30"/>
    </row>
    <row r="34308" spans="6:8" x14ac:dyDescent="0.2">
      <c r="F34308" s="30"/>
      <c r="G34308" s="30"/>
      <c r="H34308" s="30"/>
    </row>
    <row r="34309" spans="6:8" x14ac:dyDescent="0.2">
      <c r="F34309" s="30"/>
      <c r="G34309" s="30"/>
      <c r="H34309" s="30"/>
    </row>
    <row r="34310" spans="6:8" x14ac:dyDescent="0.2">
      <c r="F34310" s="30"/>
      <c r="G34310" s="30"/>
      <c r="H34310" s="30"/>
    </row>
    <row r="34311" spans="6:8" x14ac:dyDescent="0.2">
      <c r="F34311" s="30"/>
      <c r="G34311" s="30"/>
      <c r="H34311" s="30"/>
    </row>
    <row r="34312" spans="6:8" x14ac:dyDescent="0.2">
      <c r="F34312" s="30"/>
      <c r="G34312" s="30"/>
      <c r="H34312" s="30"/>
    </row>
    <row r="34313" spans="6:8" x14ac:dyDescent="0.2">
      <c r="F34313" s="30"/>
      <c r="G34313" s="30"/>
      <c r="H34313" s="30"/>
    </row>
    <row r="34314" spans="6:8" x14ac:dyDescent="0.2">
      <c r="F34314" s="30"/>
      <c r="G34314" s="30"/>
      <c r="H34314" s="30"/>
    </row>
    <row r="34315" spans="6:8" x14ac:dyDescent="0.2">
      <c r="F34315" s="30"/>
      <c r="G34315" s="30"/>
      <c r="H34315" s="30"/>
    </row>
    <row r="34316" spans="6:8" x14ac:dyDescent="0.2">
      <c r="F34316" s="30"/>
      <c r="G34316" s="30"/>
      <c r="H34316" s="30"/>
    </row>
    <row r="34317" spans="6:8" x14ac:dyDescent="0.2">
      <c r="F34317" s="30"/>
      <c r="G34317" s="30"/>
      <c r="H34317" s="30"/>
    </row>
    <row r="34318" spans="6:8" x14ac:dyDescent="0.2">
      <c r="F34318" s="30"/>
      <c r="G34318" s="30"/>
      <c r="H34318" s="30"/>
    </row>
    <row r="34319" spans="6:8" x14ac:dyDescent="0.2">
      <c r="F34319" s="30"/>
      <c r="G34319" s="30"/>
      <c r="H34319" s="30"/>
    </row>
    <row r="34320" spans="6:8" x14ac:dyDescent="0.2">
      <c r="F34320" s="30"/>
      <c r="G34320" s="30"/>
      <c r="H34320" s="30"/>
    </row>
    <row r="34321" spans="6:8" x14ac:dyDescent="0.2">
      <c r="F34321" s="30"/>
      <c r="G34321" s="30"/>
      <c r="H34321" s="30"/>
    </row>
    <row r="34322" spans="6:8" x14ac:dyDescent="0.2">
      <c r="F34322" s="30"/>
      <c r="G34322" s="30"/>
      <c r="H34322" s="30"/>
    </row>
    <row r="34323" spans="6:8" x14ac:dyDescent="0.2">
      <c r="F34323" s="30"/>
      <c r="G34323" s="30"/>
      <c r="H34323" s="30"/>
    </row>
    <row r="34324" spans="6:8" x14ac:dyDescent="0.2">
      <c r="F34324" s="30"/>
      <c r="G34324" s="30"/>
      <c r="H34324" s="30"/>
    </row>
    <row r="34325" spans="6:8" x14ac:dyDescent="0.2">
      <c r="F34325" s="30"/>
      <c r="G34325" s="30"/>
      <c r="H34325" s="30"/>
    </row>
    <row r="34326" spans="6:8" x14ac:dyDescent="0.2">
      <c r="F34326" s="30"/>
      <c r="G34326" s="30"/>
      <c r="H34326" s="30"/>
    </row>
    <row r="34327" spans="6:8" x14ac:dyDescent="0.2">
      <c r="F34327" s="30"/>
      <c r="G34327" s="30"/>
      <c r="H34327" s="30"/>
    </row>
    <row r="34328" spans="6:8" x14ac:dyDescent="0.2">
      <c r="F34328" s="30"/>
      <c r="G34328" s="30"/>
      <c r="H34328" s="30"/>
    </row>
    <row r="34329" spans="6:8" x14ac:dyDescent="0.2">
      <c r="F34329" s="30"/>
      <c r="G34329" s="30"/>
      <c r="H34329" s="30"/>
    </row>
    <row r="34330" spans="6:8" x14ac:dyDescent="0.2">
      <c r="F34330" s="30"/>
      <c r="G34330" s="30"/>
      <c r="H34330" s="30"/>
    </row>
    <row r="34331" spans="6:8" x14ac:dyDescent="0.2">
      <c r="F34331" s="30"/>
      <c r="G34331" s="30"/>
      <c r="H34331" s="30"/>
    </row>
    <row r="34332" spans="6:8" x14ac:dyDescent="0.2">
      <c r="F34332" s="30"/>
      <c r="G34332" s="30"/>
      <c r="H34332" s="30"/>
    </row>
    <row r="34333" spans="6:8" x14ac:dyDescent="0.2">
      <c r="F34333" s="30"/>
      <c r="G34333" s="30"/>
      <c r="H34333" s="30"/>
    </row>
    <row r="34334" spans="6:8" x14ac:dyDescent="0.2">
      <c r="F34334" s="30"/>
      <c r="G34334" s="30"/>
      <c r="H34334" s="30"/>
    </row>
    <row r="34335" spans="6:8" x14ac:dyDescent="0.2">
      <c r="F34335" s="30"/>
      <c r="G34335" s="30"/>
      <c r="H34335" s="30"/>
    </row>
    <row r="34336" spans="6:8" x14ac:dyDescent="0.2">
      <c r="F34336" s="30"/>
      <c r="G34336" s="30"/>
      <c r="H34336" s="30"/>
    </row>
    <row r="34337" spans="6:8" x14ac:dyDescent="0.2">
      <c r="F34337" s="30"/>
      <c r="G34337" s="30"/>
      <c r="H34337" s="30"/>
    </row>
    <row r="34338" spans="6:8" x14ac:dyDescent="0.2">
      <c r="F34338" s="30"/>
      <c r="G34338" s="30"/>
      <c r="H34338" s="30"/>
    </row>
    <row r="34339" spans="6:8" x14ac:dyDescent="0.2">
      <c r="F34339" s="30"/>
      <c r="G34339" s="30"/>
      <c r="H34339" s="30"/>
    </row>
    <row r="34340" spans="6:8" x14ac:dyDescent="0.2">
      <c r="F34340" s="30"/>
      <c r="G34340" s="30"/>
      <c r="H34340" s="30"/>
    </row>
    <row r="34341" spans="6:8" x14ac:dyDescent="0.2">
      <c r="F34341" s="30"/>
      <c r="G34341" s="30"/>
      <c r="H34341" s="30"/>
    </row>
    <row r="34342" spans="6:8" x14ac:dyDescent="0.2">
      <c r="F34342" s="30"/>
      <c r="G34342" s="30"/>
      <c r="H34342" s="30"/>
    </row>
    <row r="34343" spans="6:8" x14ac:dyDescent="0.2">
      <c r="F34343" s="30"/>
      <c r="G34343" s="30"/>
      <c r="H34343" s="30"/>
    </row>
    <row r="34344" spans="6:8" x14ac:dyDescent="0.2">
      <c r="F34344" s="30"/>
      <c r="G34344" s="30"/>
      <c r="H34344" s="30"/>
    </row>
    <row r="34345" spans="6:8" x14ac:dyDescent="0.2">
      <c r="F34345" s="30"/>
      <c r="G34345" s="30"/>
      <c r="H34345" s="30"/>
    </row>
    <row r="34346" spans="6:8" x14ac:dyDescent="0.2">
      <c r="F34346" s="30"/>
      <c r="G34346" s="30"/>
      <c r="H34346" s="30"/>
    </row>
    <row r="34347" spans="6:8" x14ac:dyDescent="0.2">
      <c r="F34347" s="30"/>
      <c r="G34347" s="30"/>
      <c r="H34347" s="30"/>
    </row>
    <row r="34348" spans="6:8" x14ac:dyDescent="0.2">
      <c r="F34348" s="30"/>
      <c r="G34348" s="30"/>
      <c r="H34348" s="30"/>
    </row>
    <row r="34349" spans="6:8" x14ac:dyDescent="0.2">
      <c r="F34349" s="30"/>
      <c r="G34349" s="30"/>
      <c r="H34349" s="30"/>
    </row>
    <row r="34350" spans="6:8" x14ac:dyDescent="0.2">
      <c r="F34350" s="30"/>
      <c r="G34350" s="30"/>
      <c r="H34350" s="30"/>
    </row>
    <row r="34351" spans="6:8" x14ac:dyDescent="0.2">
      <c r="F34351" s="30"/>
      <c r="G34351" s="30"/>
      <c r="H34351" s="30"/>
    </row>
    <row r="34352" spans="6:8" x14ac:dyDescent="0.2">
      <c r="F34352" s="30"/>
      <c r="G34352" s="30"/>
      <c r="H34352" s="30"/>
    </row>
    <row r="34353" spans="6:8" x14ac:dyDescent="0.2">
      <c r="F34353" s="30"/>
      <c r="G34353" s="30"/>
      <c r="H34353" s="30"/>
    </row>
    <row r="34354" spans="6:8" x14ac:dyDescent="0.2">
      <c r="F34354" s="30"/>
      <c r="G34354" s="30"/>
      <c r="H34354" s="30"/>
    </row>
    <row r="34355" spans="6:8" x14ac:dyDescent="0.2">
      <c r="F34355" s="30"/>
      <c r="G34355" s="30"/>
      <c r="H34355" s="30"/>
    </row>
    <row r="34356" spans="6:8" x14ac:dyDescent="0.2">
      <c r="F34356" s="30"/>
      <c r="G34356" s="30"/>
      <c r="H34356" s="30"/>
    </row>
    <row r="34357" spans="6:8" x14ac:dyDescent="0.2">
      <c r="F34357" s="30"/>
      <c r="G34357" s="30"/>
      <c r="H34357" s="30"/>
    </row>
    <row r="34358" spans="6:8" x14ac:dyDescent="0.2">
      <c r="F34358" s="30"/>
      <c r="G34358" s="30"/>
      <c r="H34358" s="30"/>
    </row>
    <row r="34359" spans="6:8" x14ac:dyDescent="0.2">
      <c r="F34359" s="30"/>
      <c r="G34359" s="30"/>
      <c r="H34359" s="30"/>
    </row>
    <row r="34360" spans="6:8" x14ac:dyDescent="0.2">
      <c r="F34360" s="30"/>
      <c r="G34360" s="30"/>
      <c r="H34360" s="30"/>
    </row>
    <row r="34361" spans="6:8" x14ac:dyDescent="0.2">
      <c r="F34361" s="30"/>
      <c r="G34361" s="30"/>
      <c r="H34361" s="30"/>
    </row>
    <row r="34362" spans="6:8" x14ac:dyDescent="0.2">
      <c r="F34362" s="30"/>
      <c r="G34362" s="30"/>
      <c r="H34362" s="30"/>
    </row>
    <row r="34363" spans="6:8" x14ac:dyDescent="0.2">
      <c r="F34363" s="30"/>
      <c r="G34363" s="30"/>
      <c r="H34363" s="30"/>
    </row>
    <row r="34364" spans="6:8" x14ac:dyDescent="0.2">
      <c r="F34364" s="30"/>
      <c r="G34364" s="30"/>
      <c r="H34364" s="30"/>
    </row>
    <row r="34365" spans="6:8" x14ac:dyDescent="0.2">
      <c r="F34365" s="30"/>
      <c r="G34365" s="30"/>
      <c r="H34365" s="30"/>
    </row>
    <row r="34366" spans="6:8" x14ac:dyDescent="0.2">
      <c r="F34366" s="30"/>
      <c r="G34366" s="30"/>
      <c r="H34366" s="30"/>
    </row>
    <row r="34367" spans="6:8" x14ac:dyDescent="0.2">
      <c r="F34367" s="30"/>
      <c r="G34367" s="30"/>
      <c r="H34367" s="30"/>
    </row>
    <row r="34368" spans="6:8" x14ac:dyDescent="0.2">
      <c r="F34368" s="30"/>
      <c r="G34368" s="30"/>
      <c r="H34368" s="30"/>
    </row>
    <row r="34369" spans="6:8" x14ac:dyDescent="0.2">
      <c r="F34369" s="30"/>
      <c r="G34369" s="30"/>
      <c r="H34369" s="30"/>
    </row>
    <row r="34370" spans="6:8" x14ac:dyDescent="0.2">
      <c r="F34370" s="30"/>
      <c r="G34370" s="30"/>
      <c r="H34370" s="30"/>
    </row>
    <row r="34371" spans="6:8" x14ac:dyDescent="0.2">
      <c r="F34371" s="30"/>
      <c r="G34371" s="30"/>
      <c r="H34371" s="30"/>
    </row>
    <row r="34372" spans="6:8" x14ac:dyDescent="0.2">
      <c r="F34372" s="30"/>
      <c r="G34372" s="30"/>
      <c r="H34372" s="30"/>
    </row>
    <row r="34373" spans="6:8" x14ac:dyDescent="0.2">
      <c r="F34373" s="30"/>
      <c r="G34373" s="30"/>
      <c r="H34373" s="30"/>
    </row>
    <row r="34374" spans="6:8" x14ac:dyDescent="0.2">
      <c r="F34374" s="30"/>
      <c r="G34374" s="30"/>
      <c r="H34374" s="30"/>
    </row>
    <row r="34375" spans="6:8" x14ac:dyDescent="0.2">
      <c r="F34375" s="30"/>
      <c r="G34375" s="30"/>
      <c r="H34375" s="30"/>
    </row>
    <row r="34376" spans="6:8" x14ac:dyDescent="0.2">
      <c r="F34376" s="30"/>
      <c r="G34376" s="30"/>
      <c r="H34376" s="30"/>
    </row>
    <row r="34377" spans="6:8" x14ac:dyDescent="0.2">
      <c r="F34377" s="30"/>
      <c r="G34377" s="30"/>
      <c r="H34377" s="30"/>
    </row>
    <row r="34378" spans="6:8" x14ac:dyDescent="0.2">
      <c r="F34378" s="30"/>
      <c r="G34378" s="30"/>
      <c r="H34378" s="30"/>
    </row>
    <row r="34379" spans="6:8" x14ac:dyDescent="0.2">
      <c r="F34379" s="30"/>
      <c r="G34379" s="30"/>
      <c r="H34379" s="30"/>
    </row>
    <row r="34380" spans="6:8" x14ac:dyDescent="0.2">
      <c r="F34380" s="30"/>
      <c r="G34380" s="30"/>
      <c r="H34380" s="30"/>
    </row>
    <row r="34381" spans="6:8" x14ac:dyDescent="0.2">
      <c r="F34381" s="30"/>
      <c r="G34381" s="30"/>
      <c r="H34381" s="30"/>
    </row>
    <row r="34382" spans="6:8" x14ac:dyDescent="0.2">
      <c r="F34382" s="30"/>
      <c r="G34382" s="30"/>
      <c r="H34382" s="30"/>
    </row>
    <row r="34383" spans="6:8" x14ac:dyDescent="0.2">
      <c r="F34383" s="30"/>
      <c r="G34383" s="30"/>
      <c r="H34383" s="30"/>
    </row>
    <row r="34384" spans="6:8" x14ac:dyDescent="0.2">
      <c r="F34384" s="30"/>
      <c r="G34384" s="30"/>
      <c r="H34384" s="30"/>
    </row>
    <row r="34385" spans="6:8" x14ac:dyDescent="0.2">
      <c r="F34385" s="30"/>
      <c r="G34385" s="30"/>
      <c r="H34385" s="30"/>
    </row>
    <row r="34386" spans="6:8" x14ac:dyDescent="0.2">
      <c r="F34386" s="30"/>
      <c r="G34386" s="30"/>
      <c r="H34386" s="30"/>
    </row>
    <row r="34387" spans="6:8" x14ac:dyDescent="0.2">
      <c r="F34387" s="30"/>
      <c r="G34387" s="30"/>
      <c r="H34387" s="30"/>
    </row>
    <row r="34388" spans="6:8" x14ac:dyDescent="0.2">
      <c r="F34388" s="30"/>
      <c r="G34388" s="30"/>
      <c r="H34388" s="30"/>
    </row>
    <row r="34389" spans="6:8" x14ac:dyDescent="0.2">
      <c r="F34389" s="30"/>
      <c r="G34389" s="30"/>
      <c r="H34389" s="30"/>
    </row>
    <row r="34390" spans="6:8" x14ac:dyDescent="0.2">
      <c r="F34390" s="30"/>
      <c r="G34390" s="30"/>
      <c r="H34390" s="30"/>
    </row>
    <row r="34391" spans="6:8" x14ac:dyDescent="0.2">
      <c r="F34391" s="30"/>
      <c r="G34391" s="30"/>
      <c r="H34391" s="30"/>
    </row>
    <row r="34392" spans="6:8" x14ac:dyDescent="0.2">
      <c r="F34392" s="30"/>
      <c r="G34392" s="30"/>
      <c r="H34392" s="30"/>
    </row>
    <row r="34393" spans="6:8" x14ac:dyDescent="0.2">
      <c r="F34393" s="30"/>
      <c r="G34393" s="30"/>
      <c r="H34393" s="30"/>
    </row>
    <row r="34394" spans="6:8" x14ac:dyDescent="0.2">
      <c r="F34394" s="30"/>
      <c r="G34394" s="30"/>
      <c r="H34394" s="30"/>
    </row>
    <row r="34395" spans="6:8" x14ac:dyDescent="0.2">
      <c r="F34395" s="30"/>
      <c r="G34395" s="30"/>
      <c r="H34395" s="30"/>
    </row>
    <row r="34396" spans="6:8" x14ac:dyDescent="0.2">
      <c r="F34396" s="30"/>
      <c r="G34396" s="30"/>
      <c r="H34396" s="30"/>
    </row>
    <row r="34397" spans="6:8" x14ac:dyDescent="0.2">
      <c r="F34397" s="30"/>
      <c r="G34397" s="30"/>
      <c r="H34397" s="30"/>
    </row>
    <row r="34398" spans="6:8" x14ac:dyDescent="0.2">
      <c r="F34398" s="30"/>
      <c r="G34398" s="30"/>
      <c r="H34398" s="30"/>
    </row>
    <row r="34399" spans="6:8" x14ac:dyDescent="0.2">
      <c r="F34399" s="30"/>
      <c r="G34399" s="30"/>
      <c r="H34399" s="30"/>
    </row>
    <row r="34400" spans="6:8" x14ac:dyDescent="0.2">
      <c r="F34400" s="30"/>
      <c r="G34400" s="30"/>
      <c r="H34400" s="30"/>
    </row>
    <row r="34401" spans="6:8" x14ac:dyDescent="0.2">
      <c r="F34401" s="30"/>
      <c r="G34401" s="30"/>
      <c r="H34401" s="30"/>
    </row>
    <row r="34402" spans="6:8" x14ac:dyDescent="0.2">
      <c r="F34402" s="30"/>
      <c r="G34402" s="30"/>
      <c r="H34402" s="30"/>
    </row>
    <row r="34403" spans="6:8" x14ac:dyDescent="0.2">
      <c r="F34403" s="30"/>
      <c r="G34403" s="30"/>
      <c r="H34403" s="30"/>
    </row>
    <row r="34404" spans="6:8" x14ac:dyDescent="0.2">
      <c r="F34404" s="30"/>
      <c r="G34404" s="30"/>
      <c r="H34404" s="30"/>
    </row>
    <row r="34405" spans="6:8" x14ac:dyDescent="0.2">
      <c r="F34405" s="30"/>
      <c r="G34405" s="30"/>
      <c r="H34405" s="30"/>
    </row>
    <row r="34406" spans="6:8" x14ac:dyDescent="0.2">
      <c r="F34406" s="30"/>
      <c r="G34406" s="30"/>
      <c r="H34406" s="30"/>
    </row>
    <row r="34407" spans="6:8" x14ac:dyDescent="0.2">
      <c r="F34407" s="30"/>
      <c r="G34407" s="30"/>
      <c r="H34407" s="30"/>
    </row>
    <row r="34408" spans="6:8" x14ac:dyDescent="0.2">
      <c r="F34408" s="30"/>
      <c r="G34408" s="30"/>
      <c r="H34408" s="30"/>
    </row>
    <row r="34409" spans="6:8" x14ac:dyDescent="0.2">
      <c r="F34409" s="30"/>
      <c r="G34409" s="30"/>
      <c r="H34409" s="30"/>
    </row>
    <row r="34410" spans="6:8" x14ac:dyDescent="0.2">
      <c r="F34410" s="30"/>
      <c r="G34410" s="30"/>
      <c r="H34410" s="30"/>
    </row>
    <row r="34411" spans="6:8" x14ac:dyDescent="0.2">
      <c r="F34411" s="30"/>
      <c r="G34411" s="30"/>
      <c r="H34411" s="30"/>
    </row>
    <row r="34412" spans="6:8" x14ac:dyDescent="0.2">
      <c r="F34412" s="30"/>
      <c r="G34412" s="30"/>
      <c r="H34412" s="30"/>
    </row>
    <row r="34413" spans="6:8" x14ac:dyDescent="0.2">
      <c r="F34413" s="30"/>
      <c r="G34413" s="30"/>
      <c r="H34413" s="30"/>
    </row>
    <row r="34414" spans="6:8" x14ac:dyDescent="0.2">
      <c r="F34414" s="30"/>
      <c r="G34414" s="30"/>
      <c r="H34414" s="30"/>
    </row>
    <row r="34415" spans="6:8" x14ac:dyDescent="0.2">
      <c r="F34415" s="30"/>
      <c r="G34415" s="30"/>
      <c r="H34415" s="30"/>
    </row>
    <row r="34416" spans="6:8" x14ac:dyDescent="0.2">
      <c r="F34416" s="30"/>
      <c r="G34416" s="30"/>
      <c r="H34416" s="30"/>
    </row>
    <row r="34417" spans="6:8" x14ac:dyDescent="0.2">
      <c r="F34417" s="30"/>
      <c r="G34417" s="30"/>
      <c r="H34417" s="30"/>
    </row>
    <row r="34418" spans="6:8" x14ac:dyDescent="0.2">
      <c r="F34418" s="30"/>
      <c r="G34418" s="30"/>
      <c r="H34418" s="30"/>
    </row>
    <row r="34419" spans="6:8" x14ac:dyDescent="0.2">
      <c r="F34419" s="30"/>
      <c r="G34419" s="30"/>
      <c r="H34419" s="30"/>
    </row>
    <row r="34420" spans="6:8" x14ac:dyDescent="0.2">
      <c r="F34420" s="30"/>
      <c r="G34420" s="30"/>
      <c r="H34420" s="30"/>
    </row>
    <row r="34421" spans="6:8" x14ac:dyDescent="0.2">
      <c r="F34421" s="30"/>
      <c r="G34421" s="30"/>
      <c r="H34421" s="30"/>
    </row>
    <row r="34422" spans="6:8" x14ac:dyDescent="0.2">
      <c r="F34422" s="30"/>
      <c r="G34422" s="30"/>
      <c r="H34422" s="30"/>
    </row>
    <row r="34423" spans="6:8" x14ac:dyDescent="0.2">
      <c r="F34423" s="30"/>
      <c r="G34423" s="30"/>
      <c r="H34423" s="30"/>
    </row>
    <row r="34424" spans="6:8" x14ac:dyDescent="0.2">
      <c r="F34424" s="30"/>
      <c r="G34424" s="30"/>
      <c r="H34424" s="30"/>
    </row>
    <row r="34425" spans="6:8" x14ac:dyDescent="0.2">
      <c r="F34425" s="30"/>
      <c r="G34425" s="30"/>
      <c r="H34425" s="30"/>
    </row>
    <row r="34426" spans="6:8" x14ac:dyDescent="0.2">
      <c r="F34426" s="30"/>
      <c r="G34426" s="30"/>
      <c r="H34426" s="30"/>
    </row>
    <row r="34427" spans="6:8" x14ac:dyDescent="0.2">
      <c r="F34427" s="30"/>
      <c r="G34427" s="30"/>
      <c r="H34427" s="30"/>
    </row>
    <row r="34428" spans="6:8" x14ac:dyDescent="0.2">
      <c r="F34428" s="30"/>
      <c r="G34428" s="30"/>
      <c r="H34428" s="30"/>
    </row>
    <row r="34429" spans="6:8" x14ac:dyDescent="0.2">
      <c r="F34429" s="30"/>
      <c r="G34429" s="30"/>
      <c r="H34429" s="30"/>
    </row>
    <row r="34430" spans="6:8" x14ac:dyDescent="0.2">
      <c r="F34430" s="30"/>
      <c r="G34430" s="30"/>
      <c r="H34430" s="30"/>
    </row>
    <row r="34431" spans="6:8" x14ac:dyDescent="0.2">
      <c r="F34431" s="30"/>
      <c r="G34431" s="30"/>
      <c r="H34431" s="30"/>
    </row>
    <row r="34432" spans="6:8" x14ac:dyDescent="0.2">
      <c r="F34432" s="30"/>
      <c r="G34432" s="30"/>
      <c r="H34432" s="30"/>
    </row>
    <row r="34433" spans="6:8" x14ac:dyDescent="0.2">
      <c r="F34433" s="30"/>
      <c r="G34433" s="30"/>
      <c r="H34433" s="30"/>
    </row>
    <row r="34434" spans="6:8" x14ac:dyDescent="0.2">
      <c r="F34434" s="30"/>
      <c r="G34434" s="30"/>
      <c r="H34434" s="30"/>
    </row>
    <row r="34435" spans="6:8" x14ac:dyDescent="0.2">
      <c r="F34435" s="30"/>
      <c r="G34435" s="30"/>
      <c r="H34435" s="30"/>
    </row>
    <row r="34436" spans="6:8" x14ac:dyDescent="0.2">
      <c r="F34436" s="30"/>
      <c r="G34436" s="30"/>
      <c r="H34436" s="30"/>
    </row>
    <row r="34437" spans="6:8" x14ac:dyDescent="0.2">
      <c r="F34437" s="30"/>
      <c r="G34437" s="30"/>
      <c r="H34437" s="30"/>
    </row>
    <row r="34438" spans="6:8" x14ac:dyDescent="0.2">
      <c r="F34438" s="30"/>
      <c r="G34438" s="30"/>
      <c r="H34438" s="30"/>
    </row>
    <row r="34439" spans="6:8" x14ac:dyDescent="0.2">
      <c r="F34439" s="30"/>
      <c r="G34439" s="30"/>
      <c r="H34439" s="30"/>
    </row>
    <row r="34440" spans="6:8" x14ac:dyDescent="0.2">
      <c r="F34440" s="30"/>
      <c r="G34440" s="30"/>
      <c r="H34440" s="30"/>
    </row>
    <row r="34441" spans="6:8" x14ac:dyDescent="0.2">
      <c r="F34441" s="30"/>
      <c r="G34441" s="30"/>
      <c r="H34441" s="30"/>
    </row>
    <row r="34442" spans="6:8" x14ac:dyDescent="0.2">
      <c r="F34442" s="30"/>
      <c r="G34442" s="30"/>
      <c r="H34442" s="30"/>
    </row>
    <row r="34443" spans="6:8" x14ac:dyDescent="0.2">
      <c r="F34443" s="30"/>
      <c r="G34443" s="30"/>
      <c r="H34443" s="30"/>
    </row>
    <row r="34444" spans="6:8" x14ac:dyDescent="0.2">
      <c r="F34444" s="30"/>
      <c r="G34444" s="30"/>
      <c r="H34444" s="30"/>
    </row>
    <row r="34445" spans="6:8" x14ac:dyDescent="0.2">
      <c r="F34445" s="30"/>
      <c r="G34445" s="30"/>
      <c r="H34445" s="30"/>
    </row>
    <row r="34446" spans="6:8" x14ac:dyDescent="0.2">
      <c r="F34446" s="30"/>
      <c r="G34446" s="30"/>
      <c r="H34446" s="30"/>
    </row>
    <row r="34447" spans="6:8" x14ac:dyDescent="0.2">
      <c r="F34447" s="30"/>
      <c r="G34447" s="30"/>
      <c r="H34447" s="30"/>
    </row>
    <row r="34448" spans="6:8" x14ac:dyDescent="0.2">
      <c r="F34448" s="30"/>
      <c r="G34448" s="30"/>
      <c r="H34448" s="30"/>
    </row>
    <row r="34449" spans="6:8" x14ac:dyDescent="0.2">
      <c r="F34449" s="30"/>
      <c r="G34449" s="30"/>
      <c r="H34449" s="30"/>
    </row>
    <row r="34450" spans="6:8" x14ac:dyDescent="0.2">
      <c r="F34450" s="30"/>
      <c r="G34450" s="30"/>
      <c r="H34450" s="30"/>
    </row>
    <row r="34451" spans="6:8" x14ac:dyDescent="0.2">
      <c r="F34451" s="30"/>
      <c r="G34451" s="30"/>
      <c r="H34451" s="30"/>
    </row>
    <row r="34452" spans="6:8" x14ac:dyDescent="0.2">
      <c r="F34452" s="30"/>
      <c r="G34452" s="30"/>
      <c r="H34452" s="30"/>
    </row>
    <row r="34453" spans="6:8" x14ac:dyDescent="0.2">
      <c r="F34453" s="30"/>
      <c r="G34453" s="30"/>
      <c r="H34453" s="30"/>
    </row>
    <row r="34454" spans="6:8" x14ac:dyDescent="0.2">
      <c r="F34454" s="30"/>
      <c r="G34454" s="30"/>
      <c r="H34454" s="30"/>
    </row>
    <row r="34455" spans="6:8" x14ac:dyDescent="0.2">
      <c r="F34455" s="30"/>
      <c r="G34455" s="30"/>
      <c r="H34455" s="30"/>
    </row>
    <row r="34456" spans="6:8" x14ac:dyDescent="0.2">
      <c r="F34456" s="30"/>
      <c r="G34456" s="30"/>
      <c r="H34456" s="30"/>
    </row>
    <row r="34457" spans="6:8" x14ac:dyDescent="0.2">
      <c r="F34457" s="30"/>
      <c r="G34457" s="30"/>
      <c r="H34457" s="30"/>
    </row>
    <row r="34458" spans="6:8" x14ac:dyDescent="0.2">
      <c r="F34458" s="30"/>
      <c r="G34458" s="30"/>
      <c r="H34458" s="30"/>
    </row>
    <row r="34459" spans="6:8" x14ac:dyDescent="0.2">
      <c r="F34459" s="30"/>
      <c r="G34459" s="30"/>
      <c r="H34459" s="30"/>
    </row>
    <row r="34460" spans="6:8" x14ac:dyDescent="0.2">
      <c r="F34460" s="30"/>
      <c r="G34460" s="30"/>
      <c r="H34460" s="30"/>
    </row>
    <row r="34461" spans="6:8" x14ac:dyDescent="0.2">
      <c r="F34461" s="30"/>
      <c r="G34461" s="30"/>
      <c r="H34461" s="30"/>
    </row>
    <row r="34462" spans="6:8" x14ac:dyDescent="0.2">
      <c r="F34462" s="30"/>
      <c r="G34462" s="30"/>
      <c r="H34462" s="30"/>
    </row>
    <row r="34463" spans="6:8" x14ac:dyDescent="0.2">
      <c r="F34463" s="30"/>
      <c r="G34463" s="30"/>
      <c r="H34463" s="30"/>
    </row>
    <row r="34464" spans="6:8" x14ac:dyDescent="0.2">
      <c r="F34464" s="30"/>
      <c r="G34464" s="30"/>
      <c r="H34464" s="30"/>
    </row>
    <row r="34465" spans="6:8" x14ac:dyDescent="0.2">
      <c r="F34465" s="30"/>
      <c r="G34465" s="30"/>
      <c r="H34465" s="30"/>
    </row>
    <row r="34466" spans="6:8" x14ac:dyDescent="0.2">
      <c r="F34466" s="30"/>
      <c r="G34466" s="30"/>
      <c r="H34466" s="30"/>
    </row>
    <row r="34467" spans="6:8" x14ac:dyDescent="0.2">
      <c r="F34467" s="30"/>
      <c r="G34467" s="30"/>
      <c r="H34467" s="30"/>
    </row>
    <row r="34468" spans="6:8" x14ac:dyDescent="0.2">
      <c r="F34468" s="30"/>
      <c r="G34468" s="30"/>
      <c r="H34468" s="30"/>
    </row>
    <row r="34469" spans="6:8" x14ac:dyDescent="0.2">
      <c r="F34469" s="30"/>
      <c r="G34469" s="30"/>
      <c r="H34469" s="30"/>
    </row>
    <row r="34470" spans="6:8" x14ac:dyDescent="0.2">
      <c r="F34470" s="30"/>
      <c r="G34470" s="30"/>
      <c r="H34470" s="30"/>
    </row>
    <row r="34471" spans="6:8" x14ac:dyDescent="0.2">
      <c r="F34471" s="30"/>
      <c r="G34471" s="30"/>
      <c r="H34471" s="30"/>
    </row>
    <row r="34472" spans="6:8" x14ac:dyDescent="0.2">
      <c r="F34472" s="30"/>
      <c r="G34472" s="30"/>
      <c r="H34472" s="30"/>
    </row>
    <row r="34473" spans="6:8" x14ac:dyDescent="0.2">
      <c r="F34473" s="30"/>
      <c r="G34473" s="30"/>
      <c r="H34473" s="30"/>
    </row>
    <row r="34474" spans="6:8" x14ac:dyDescent="0.2">
      <c r="F34474" s="30"/>
      <c r="G34474" s="30"/>
      <c r="H34474" s="30"/>
    </row>
    <row r="34475" spans="6:8" x14ac:dyDescent="0.2">
      <c r="F34475" s="30"/>
      <c r="G34475" s="30"/>
      <c r="H34475" s="30"/>
    </row>
    <row r="34476" spans="6:8" x14ac:dyDescent="0.2">
      <c r="F34476" s="30"/>
      <c r="G34476" s="30"/>
      <c r="H34476" s="30"/>
    </row>
    <row r="34477" spans="6:8" x14ac:dyDescent="0.2">
      <c r="F34477" s="30"/>
      <c r="G34477" s="30"/>
      <c r="H34477" s="30"/>
    </row>
    <row r="34478" spans="6:8" x14ac:dyDescent="0.2">
      <c r="F34478" s="30"/>
      <c r="G34478" s="30"/>
      <c r="H34478" s="30"/>
    </row>
    <row r="34479" spans="6:8" x14ac:dyDescent="0.2">
      <c r="F34479" s="30"/>
      <c r="G34479" s="30"/>
      <c r="H34479" s="30"/>
    </row>
    <row r="34480" spans="6:8" x14ac:dyDescent="0.2">
      <c r="F34480" s="30"/>
      <c r="G34480" s="30"/>
      <c r="H34480" s="30"/>
    </row>
    <row r="34481" spans="6:8" x14ac:dyDescent="0.2">
      <c r="F34481" s="30"/>
      <c r="G34481" s="30"/>
      <c r="H34481" s="30"/>
    </row>
    <row r="34482" spans="6:8" x14ac:dyDescent="0.2">
      <c r="F34482" s="30"/>
      <c r="G34482" s="30"/>
      <c r="H34482" s="30"/>
    </row>
    <row r="34483" spans="6:8" x14ac:dyDescent="0.2">
      <c r="F34483" s="30"/>
      <c r="G34483" s="30"/>
      <c r="H34483" s="30"/>
    </row>
    <row r="34484" spans="6:8" x14ac:dyDescent="0.2">
      <c r="F34484" s="30"/>
      <c r="G34484" s="30"/>
      <c r="H34484" s="30"/>
    </row>
    <row r="34485" spans="6:8" x14ac:dyDescent="0.2">
      <c r="F34485" s="30"/>
      <c r="G34485" s="30"/>
      <c r="H34485" s="30"/>
    </row>
    <row r="34486" spans="6:8" x14ac:dyDescent="0.2">
      <c r="F34486" s="30"/>
      <c r="G34486" s="30"/>
      <c r="H34486" s="30"/>
    </row>
    <row r="34487" spans="6:8" x14ac:dyDescent="0.2">
      <c r="F34487" s="30"/>
      <c r="G34487" s="30"/>
      <c r="H34487" s="30"/>
    </row>
    <row r="34488" spans="6:8" x14ac:dyDescent="0.2">
      <c r="F34488" s="30"/>
      <c r="G34488" s="30"/>
      <c r="H34488" s="30"/>
    </row>
    <row r="34489" spans="6:8" x14ac:dyDescent="0.2">
      <c r="F34489" s="30"/>
      <c r="G34489" s="30"/>
      <c r="H34489" s="30"/>
    </row>
    <row r="34490" spans="6:8" x14ac:dyDescent="0.2">
      <c r="F34490" s="30"/>
      <c r="G34490" s="30"/>
      <c r="H34490" s="30"/>
    </row>
    <row r="34491" spans="6:8" x14ac:dyDescent="0.2">
      <c r="F34491" s="30"/>
      <c r="G34491" s="30"/>
      <c r="H34491" s="30"/>
    </row>
    <row r="34492" spans="6:8" x14ac:dyDescent="0.2">
      <c r="F34492" s="30"/>
      <c r="G34492" s="30"/>
      <c r="H34492" s="30"/>
    </row>
    <row r="34493" spans="6:8" x14ac:dyDescent="0.2">
      <c r="F34493" s="30"/>
      <c r="G34493" s="30"/>
      <c r="H34493" s="30"/>
    </row>
    <row r="34494" spans="6:8" x14ac:dyDescent="0.2">
      <c r="F34494" s="30"/>
      <c r="G34494" s="30"/>
      <c r="H34494" s="30"/>
    </row>
    <row r="34495" spans="6:8" x14ac:dyDescent="0.2">
      <c r="F34495" s="30"/>
      <c r="G34495" s="30"/>
      <c r="H34495" s="30"/>
    </row>
    <row r="34496" spans="6:8" x14ac:dyDescent="0.2">
      <c r="F34496" s="30"/>
      <c r="G34496" s="30"/>
      <c r="H34496" s="30"/>
    </row>
    <row r="34497" spans="6:8" x14ac:dyDescent="0.2">
      <c r="F34497" s="30"/>
      <c r="G34497" s="30"/>
      <c r="H34497" s="30"/>
    </row>
    <row r="34498" spans="6:8" x14ac:dyDescent="0.2">
      <c r="F34498" s="30"/>
      <c r="G34498" s="30"/>
      <c r="H34498" s="30"/>
    </row>
    <row r="34499" spans="6:8" x14ac:dyDescent="0.2">
      <c r="F34499" s="30"/>
      <c r="G34499" s="30"/>
      <c r="H34499" s="30"/>
    </row>
    <row r="34500" spans="6:8" x14ac:dyDescent="0.2">
      <c r="F34500" s="30"/>
      <c r="G34500" s="30"/>
      <c r="H34500" s="30"/>
    </row>
    <row r="34501" spans="6:8" x14ac:dyDescent="0.2">
      <c r="F34501" s="30"/>
      <c r="G34501" s="30"/>
      <c r="H34501" s="30"/>
    </row>
    <row r="34502" spans="6:8" x14ac:dyDescent="0.2">
      <c r="F34502" s="30"/>
      <c r="G34502" s="30"/>
      <c r="H34502" s="30"/>
    </row>
    <row r="34503" spans="6:8" x14ac:dyDescent="0.2">
      <c r="F34503" s="30"/>
      <c r="G34503" s="30"/>
      <c r="H34503" s="30"/>
    </row>
    <row r="34504" spans="6:8" x14ac:dyDescent="0.2">
      <c r="F34504" s="30"/>
      <c r="G34504" s="30"/>
      <c r="H34504" s="30"/>
    </row>
    <row r="34505" spans="6:8" x14ac:dyDescent="0.2">
      <c r="F34505" s="30"/>
      <c r="G34505" s="30"/>
      <c r="H34505" s="30"/>
    </row>
    <row r="34506" spans="6:8" x14ac:dyDescent="0.2">
      <c r="F34506" s="30"/>
      <c r="G34506" s="30"/>
      <c r="H34506" s="30"/>
    </row>
    <row r="34507" spans="6:8" x14ac:dyDescent="0.2">
      <c r="F34507" s="30"/>
      <c r="G34507" s="30"/>
      <c r="H34507" s="30"/>
    </row>
    <row r="34508" spans="6:8" x14ac:dyDescent="0.2">
      <c r="F34508" s="30"/>
      <c r="G34508" s="30"/>
      <c r="H34508" s="30"/>
    </row>
    <row r="34509" spans="6:8" x14ac:dyDescent="0.2">
      <c r="F34509" s="30"/>
      <c r="G34509" s="30"/>
      <c r="H34509" s="30"/>
    </row>
    <row r="34510" spans="6:8" x14ac:dyDescent="0.2">
      <c r="F34510" s="30"/>
      <c r="G34510" s="30"/>
      <c r="H34510" s="30"/>
    </row>
    <row r="34511" spans="6:8" x14ac:dyDescent="0.2">
      <c r="F34511" s="30"/>
      <c r="G34511" s="30"/>
      <c r="H34511" s="30"/>
    </row>
    <row r="34512" spans="6:8" x14ac:dyDescent="0.2">
      <c r="F34512" s="30"/>
      <c r="G34512" s="30"/>
      <c r="H34512" s="30"/>
    </row>
    <row r="34513" spans="6:8" x14ac:dyDescent="0.2">
      <c r="F34513" s="30"/>
      <c r="G34513" s="30"/>
      <c r="H34513" s="30"/>
    </row>
    <row r="34514" spans="6:8" x14ac:dyDescent="0.2">
      <c r="F34514" s="30"/>
      <c r="G34514" s="30"/>
      <c r="H34514" s="30"/>
    </row>
    <row r="34515" spans="6:8" x14ac:dyDescent="0.2">
      <c r="F34515" s="30"/>
      <c r="G34515" s="30"/>
      <c r="H34515" s="30"/>
    </row>
    <row r="34516" spans="6:8" x14ac:dyDescent="0.2">
      <c r="F34516" s="30"/>
      <c r="G34516" s="30"/>
      <c r="H34516" s="30"/>
    </row>
    <row r="34517" spans="6:8" x14ac:dyDescent="0.2">
      <c r="F34517" s="30"/>
      <c r="G34517" s="30"/>
      <c r="H34517" s="30"/>
    </row>
    <row r="34518" spans="6:8" x14ac:dyDescent="0.2">
      <c r="F34518" s="30"/>
      <c r="G34518" s="30"/>
      <c r="H34518" s="30"/>
    </row>
    <row r="34519" spans="6:8" x14ac:dyDescent="0.2">
      <c r="F34519" s="30"/>
      <c r="G34519" s="30"/>
      <c r="H34519" s="30"/>
    </row>
    <row r="34520" spans="6:8" x14ac:dyDescent="0.2">
      <c r="F34520" s="30"/>
      <c r="G34520" s="30"/>
      <c r="H34520" s="30"/>
    </row>
    <row r="34521" spans="6:8" x14ac:dyDescent="0.2">
      <c r="F34521" s="30"/>
      <c r="G34521" s="30"/>
      <c r="H34521" s="30"/>
    </row>
    <row r="34522" spans="6:8" x14ac:dyDescent="0.2">
      <c r="F34522" s="30"/>
      <c r="G34522" s="30"/>
      <c r="H34522" s="30"/>
    </row>
    <row r="34523" spans="6:8" x14ac:dyDescent="0.2">
      <c r="F34523" s="30"/>
      <c r="G34523" s="30"/>
      <c r="H34523" s="30"/>
    </row>
    <row r="34524" spans="6:8" x14ac:dyDescent="0.2">
      <c r="F34524" s="30"/>
      <c r="G34524" s="30"/>
      <c r="H34524" s="30"/>
    </row>
    <row r="34525" spans="6:8" x14ac:dyDescent="0.2">
      <c r="F34525" s="30"/>
      <c r="G34525" s="30"/>
      <c r="H34525" s="30"/>
    </row>
    <row r="34526" spans="6:8" x14ac:dyDescent="0.2">
      <c r="F34526" s="30"/>
      <c r="G34526" s="30"/>
      <c r="H34526" s="30"/>
    </row>
    <row r="34527" spans="6:8" x14ac:dyDescent="0.2">
      <c r="F34527" s="30"/>
      <c r="G34527" s="30"/>
      <c r="H34527" s="30"/>
    </row>
    <row r="34528" spans="6:8" x14ac:dyDescent="0.2">
      <c r="F34528" s="30"/>
      <c r="G34528" s="30"/>
      <c r="H34528" s="30"/>
    </row>
    <row r="34529" spans="6:8" x14ac:dyDescent="0.2">
      <c r="F34529" s="30"/>
      <c r="G34529" s="30"/>
      <c r="H34529" s="30"/>
    </row>
    <row r="34530" spans="6:8" x14ac:dyDescent="0.2">
      <c r="F34530" s="30"/>
      <c r="G34530" s="30"/>
      <c r="H34530" s="30"/>
    </row>
    <row r="34531" spans="6:8" x14ac:dyDescent="0.2">
      <c r="F34531" s="30"/>
      <c r="G34531" s="30"/>
      <c r="H34531" s="30"/>
    </row>
    <row r="34532" spans="6:8" x14ac:dyDescent="0.2">
      <c r="F34532" s="30"/>
      <c r="G34532" s="30"/>
      <c r="H34532" s="30"/>
    </row>
    <row r="34533" spans="6:8" x14ac:dyDescent="0.2">
      <c r="F34533" s="30"/>
      <c r="G34533" s="30"/>
      <c r="H34533" s="30"/>
    </row>
    <row r="34534" spans="6:8" x14ac:dyDescent="0.2">
      <c r="F34534" s="30"/>
      <c r="G34534" s="30"/>
      <c r="H34534" s="30"/>
    </row>
    <row r="34535" spans="6:8" x14ac:dyDescent="0.2">
      <c r="F34535" s="30"/>
      <c r="G34535" s="30"/>
      <c r="H34535" s="30"/>
    </row>
    <row r="34536" spans="6:8" x14ac:dyDescent="0.2">
      <c r="F34536" s="30"/>
      <c r="G34536" s="30"/>
      <c r="H34536" s="30"/>
    </row>
    <row r="34537" spans="6:8" x14ac:dyDescent="0.2">
      <c r="F34537" s="30"/>
      <c r="G34537" s="30"/>
      <c r="H34537" s="30"/>
    </row>
    <row r="34538" spans="6:8" x14ac:dyDescent="0.2">
      <c r="F34538" s="30"/>
      <c r="G34538" s="30"/>
      <c r="H34538" s="30"/>
    </row>
    <row r="34539" spans="6:8" x14ac:dyDescent="0.2">
      <c r="F34539" s="30"/>
      <c r="G34539" s="30"/>
      <c r="H34539" s="30"/>
    </row>
    <row r="34540" spans="6:8" x14ac:dyDescent="0.2">
      <c r="F34540" s="30"/>
      <c r="G34540" s="30"/>
      <c r="H34540" s="30"/>
    </row>
    <row r="34541" spans="6:8" x14ac:dyDescent="0.2">
      <c r="F34541" s="30"/>
      <c r="G34541" s="30"/>
      <c r="H34541" s="30"/>
    </row>
    <row r="34542" spans="6:8" x14ac:dyDescent="0.2">
      <c r="F34542" s="30"/>
      <c r="G34542" s="30"/>
      <c r="H34542" s="30"/>
    </row>
    <row r="34543" spans="6:8" x14ac:dyDescent="0.2">
      <c r="F34543" s="30"/>
      <c r="G34543" s="30"/>
      <c r="H34543" s="30"/>
    </row>
    <row r="34544" spans="6:8" x14ac:dyDescent="0.2">
      <c r="F34544" s="30"/>
      <c r="G34544" s="30"/>
      <c r="H34544" s="30"/>
    </row>
    <row r="34545" spans="6:8" x14ac:dyDescent="0.2">
      <c r="F34545" s="30"/>
      <c r="G34545" s="30"/>
      <c r="H34545" s="30"/>
    </row>
    <row r="34546" spans="6:8" x14ac:dyDescent="0.2">
      <c r="F34546" s="30"/>
      <c r="G34546" s="30"/>
      <c r="H34546" s="30"/>
    </row>
    <row r="34547" spans="6:8" x14ac:dyDescent="0.2">
      <c r="F34547" s="30"/>
      <c r="G34547" s="30"/>
      <c r="H34547" s="30"/>
    </row>
    <row r="34548" spans="6:8" x14ac:dyDescent="0.2">
      <c r="F34548" s="30"/>
      <c r="G34548" s="30"/>
      <c r="H34548" s="30"/>
    </row>
    <row r="34549" spans="6:8" x14ac:dyDescent="0.2">
      <c r="F34549" s="30"/>
      <c r="G34549" s="30"/>
      <c r="H34549" s="30"/>
    </row>
    <row r="34550" spans="6:8" x14ac:dyDescent="0.2">
      <c r="F34550" s="30"/>
      <c r="G34550" s="30"/>
      <c r="H34550" s="30"/>
    </row>
    <row r="34551" spans="6:8" x14ac:dyDescent="0.2">
      <c r="F34551" s="30"/>
      <c r="G34551" s="30"/>
      <c r="H34551" s="30"/>
    </row>
    <row r="34552" spans="6:8" x14ac:dyDescent="0.2">
      <c r="F34552" s="30"/>
      <c r="G34552" s="30"/>
      <c r="H34552" s="30"/>
    </row>
    <row r="34553" spans="6:8" x14ac:dyDescent="0.2">
      <c r="F34553" s="30"/>
      <c r="G34553" s="30"/>
      <c r="H34553" s="30"/>
    </row>
    <row r="34554" spans="6:8" x14ac:dyDescent="0.2">
      <c r="F34554" s="30"/>
      <c r="G34554" s="30"/>
      <c r="H34554" s="30"/>
    </row>
    <row r="34555" spans="6:8" x14ac:dyDescent="0.2">
      <c r="F34555" s="30"/>
      <c r="G34555" s="30"/>
      <c r="H34555" s="30"/>
    </row>
    <row r="34556" spans="6:8" x14ac:dyDescent="0.2">
      <c r="F34556" s="30"/>
      <c r="G34556" s="30"/>
      <c r="H34556" s="30"/>
    </row>
    <row r="34557" spans="6:8" x14ac:dyDescent="0.2">
      <c r="F34557" s="30"/>
      <c r="G34557" s="30"/>
      <c r="H34557" s="30"/>
    </row>
    <row r="34558" spans="6:8" x14ac:dyDescent="0.2">
      <c r="F34558" s="30"/>
      <c r="G34558" s="30"/>
      <c r="H34558" s="30"/>
    </row>
    <row r="34559" spans="6:8" x14ac:dyDescent="0.2">
      <c r="F34559" s="30"/>
      <c r="G34559" s="30"/>
      <c r="H34559" s="30"/>
    </row>
    <row r="34560" spans="6:8" x14ac:dyDescent="0.2">
      <c r="F34560" s="30"/>
      <c r="G34560" s="30"/>
      <c r="H34560" s="30"/>
    </row>
    <row r="34561" spans="6:8" x14ac:dyDescent="0.2">
      <c r="F34561" s="30"/>
      <c r="G34561" s="30"/>
      <c r="H34561" s="30"/>
    </row>
    <row r="34562" spans="6:8" x14ac:dyDescent="0.2">
      <c r="F34562" s="30"/>
      <c r="G34562" s="30"/>
      <c r="H34562" s="30"/>
    </row>
    <row r="34563" spans="6:8" x14ac:dyDescent="0.2">
      <c r="F34563" s="30"/>
      <c r="G34563" s="30"/>
      <c r="H34563" s="30"/>
    </row>
    <row r="34564" spans="6:8" x14ac:dyDescent="0.2">
      <c r="F34564" s="30"/>
      <c r="G34564" s="30"/>
      <c r="H34564" s="30"/>
    </row>
    <row r="34565" spans="6:8" x14ac:dyDescent="0.2">
      <c r="F34565" s="30"/>
      <c r="G34565" s="30"/>
      <c r="H34565" s="30"/>
    </row>
    <row r="34566" spans="6:8" x14ac:dyDescent="0.2">
      <c r="F34566" s="30"/>
      <c r="G34566" s="30"/>
      <c r="H34566" s="30"/>
    </row>
    <row r="34567" spans="6:8" x14ac:dyDescent="0.2">
      <c r="F34567" s="30"/>
      <c r="G34567" s="30"/>
      <c r="H34567" s="30"/>
    </row>
    <row r="34568" spans="6:8" x14ac:dyDescent="0.2">
      <c r="F34568" s="30"/>
      <c r="G34568" s="30"/>
      <c r="H34568" s="30"/>
    </row>
    <row r="34569" spans="6:8" x14ac:dyDescent="0.2">
      <c r="F34569" s="30"/>
      <c r="G34569" s="30"/>
      <c r="H34569" s="30"/>
    </row>
    <row r="34570" spans="6:8" x14ac:dyDescent="0.2">
      <c r="F34570" s="30"/>
      <c r="G34570" s="30"/>
      <c r="H34570" s="30"/>
    </row>
    <row r="34571" spans="6:8" x14ac:dyDescent="0.2">
      <c r="F34571" s="30"/>
      <c r="G34571" s="30"/>
      <c r="H34571" s="30"/>
    </row>
    <row r="34572" spans="6:8" x14ac:dyDescent="0.2">
      <c r="F34572" s="30"/>
      <c r="G34572" s="30"/>
      <c r="H34572" s="30"/>
    </row>
    <row r="34573" spans="6:8" x14ac:dyDescent="0.2">
      <c r="F34573" s="30"/>
      <c r="G34573" s="30"/>
      <c r="H34573" s="30"/>
    </row>
    <row r="34574" spans="6:8" x14ac:dyDescent="0.2">
      <c r="F34574" s="30"/>
      <c r="G34574" s="30"/>
      <c r="H34574" s="30"/>
    </row>
    <row r="34575" spans="6:8" x14ac:dyDescent="0.2">
      <c r="F34575" s="30"/>
      <c r="G34575" s="30"/>
      <c r="H34575" s="30"/>
    </row>
    <row r="34576" spans="6:8" x14ac:dyDescent="0.2">
      <c r="F34576" s="30"/>
      <c r="G34576" s="30"/>
      <c r="H34576" s="30"/>
    </row>
    <row r="34577" spans="6:8" x14ac:dyDescent="0.2">
      <c r="F34577" s="30"/>
      <c r="G34577" s="30"/>
      <c r="H34577" s="30"/>
    </row>
    <row r="34578" spans="6:8" x14ac:dyDescent="0.2">
      <c r="F34578" s="30"/>
      <c r="G34578" s="30"/>
      <c r="H34578" s="30"/>
    </row>
    <row r="34579" spans="6:8" x14ac:dyDescent="0.2">
      <c r="F34579" s="30"/>
      <c r="G34579" s="30"/>
      <c r="H34579" s="30"/>
    </row>
    <row r="34580" spans="6:8" x14ac:dyDescent="0.2">
      <c r="F34580" s="30"/>
      <c r="G34580" s="30"/>
      <c r="H34580" s="30"/>
    </row>
    <row r="34581" spans="6:8" x14ac:dyDescent="0.2">
      <c r="F34581" s="30"/>
      <c r="G34581" s="30"/>
      <c r="H34581" s="30"/>
    </row>
    <row r="34582" spans="6:8" x14ac:dyDescent="0.2">
      <c r="F34582" s="30"/>
      <c r="G34582" s="30"/>
      <c r="H34582" s="30"/>
    </row>
    <row r="34583" spans="6:8" x14ac:dyDescent="0.2">
      <c r="F34583" s="30"/>
      <c r="G34583" s="30"/>
      <c r="H34583" s="30"/>
    </row>
    <row r="34584" spans="6:8" x14ac:dyDescent="0.2">
      <c r="F34584" s="30"/>
      <c r="G34584" s="30"/>
      <c r="H34584" s="30"/>
    </row>
    <row r="34585" spans="6:8" x14ac:dyDescent="0.2">
      <c r="F34585" s="30"/>
      <c r="G34585" s="30"/>
      <c r="H34585" s="30"/>
    </row>
    <row r="34586" spans="6:8" x14ac:dyDescent="0.2">
      <c r="F34586" s="30"/>
      <c r="G34586" s="30"/>
      <c r="H34586" s="30"/>
    </row>
    <row r="34587" spans="6:8" x14ac:dyDescent="0.2">
      <c r="F34587" s="30"/>
      <c r="G34587" s="30"/>
      <c r="H34587" s="30"/>
    </row>
    <row r="34588" spans="6:8" x14ac:dyDescent="0.2">
      <c r="F34588" s="30"/>
      <c r="G34588" s="30"/>
      <c r="H34588" s="30"/>
    </row>
    <row r="34589" spans="6:8" x14ac:dyDescent="0.2">
      <c r="F34589" s="30"/>
      <c r="G34589" s="30"/>
      <c r="H34589" s="30"/>
    </row>
    <row r="34590" spans="6:8" x14ac:dyDescent="0.2">
      <c r="F34590" s="30"/>
      <c r="G34590" s="30"/>
      <c r="H34590" s="30"/>
    </row>
    <row r="34591" spans="6:8" x14ac:dyDescent="0.2">
      <c r="F34591" s="30"/>
      <c r="G34591" s="30"/>
      <c r="H34591" s="30"/>
    </row>
    <row r="34592" spans="6:8" x14ac:dyDescent="0.2">
      <c r="F34592" s="30"/>
      <c r="G34592" s="30"/>
      <c r="H34592" s="30"/>
    </row>
    <row r="34593" spans="6:8" x14ac:dyDescent="0.2">
      <c r="F34593" s="30"/>
      <c r="G34593" s="30"/>
      <c r="H34593" s="30"/>
    </row>
    <row r="34594" spans="6:8" x14ac:dyDescent="0.2">
      <c r="F34594" s="30"/>
      <c r="G34594" s="30"/>
      <c r="H34594" s="30"/>
    </row>
    <row r="34595" spans="6:8" x14ac:dyDescent="0.2">
      <c r="F34595" s="30"/>
      <c r="G34595" s="30"/>
      <c r="H34595" s="30"/>
    </row>
    <row r="34596" spans="6:8" x14ac:dyDescent="0.2">
      <c r="F34596" s="30"/>
      <c r="G34596" s="30"/>
      <c r="H34596" s="30"/>
    </row>
    <row r="34597" spans="6:8" x14ac:dyDescent="0.2">
      <c r="F34597" s="30"/>
      <c r="G34597" s="30"/>
      <c r="H34597" s="30"/>
    </row>
    <row r="34598" spans="6:8" x14ac:dyDescent="0.2">
      <c r="F34598" s="30"/>
      <c r="G34598" s="30"/>
      <c r="H34598" s="30"/>
    </row>
    <row r="34599" spans="6:8" x14ac:dyDescent="0.2">
      <c r="F34599" s="30"/>
      <c r="G34599" s="30"/>
      <c r="H34599" s="30"/>
    </row>
    <row r="34600" spans="6:8" x14ac:dyDescent="0.2">
      <c r="F34600" s="30"/>
      <c r="G34600" s="30"/>
      <c r="H34600" s="30"/>
    </row>
    <row r="34601" spans="6:8" x14ac:dyDescent="0.2">
      <c r="F34601" s="30"/>
      <c r="G34601" s="30"/>
      <c r="H34601" s="30"/>
    </row>
    <row r="34602" spans="6:8" x14ac:dyDescent="0.2">
      <c r="F34602" s="30"/>
      <c r="G34602" s="30"/>
      <c r="H34602" s="30"/>
    </row>
    <row r="34603" spans="6:8" x14ac:dyDescent="0.2">
      <c r="F34603" s="30"/>
      <c r="G34603" s="30"/>
      <c r="H34603" s="30"/>
    </row>
    <row r="34604" spans="6:8" x14ac:dyDescent="0.2">
      <c r="F34604" s="30"/>
      <c r="G34604" s="30"/>
      <c r="H34604" s="30"/>
    </row>
    <row r="34605" spans="6:8" x14ac:dyDescent="0.2">
      <c r="F34605" s="30"/>
      <c r="G34605" s="30"/>
      <c r="H34605" s="30"/>
    </row>
    <row r="34606" spans="6:8" x14ac:dyDescent="0.2">
      <c r="F34606" s="30"/>
      <c r="G34606" s="30"/>
      <c r="H34606" s="30"/>
    </row>
    <row r="34607" spans="6:8" x14ac:dyDescent="0.2">
      <c r="F34607" s="30"/>
      <c r="G34607" s="30"/>
      <c r="H34607" s="30"/>
    </row>
    <row r="34608" spans="6:8" x14ac:dyDescent="0.2">
      <c r="F34608" s="30"/>
      <c r="G34608" s="30"/>
      <c r="H34608" s="30"/>
    </row>
    <row r="34609" spans="6:8" x14ac:dyDescent="0.2">
      <c r="F34609" s="30"/>
      <c r="G34609" s="30"/>
      <c r="H34609" s="30"/>
    </row>
    <row r="34610" spans="6:8" x14ac:dyDescent="0.2">
      <c r="F34610" s="30"/>
      <c r="G34610" s="30"/>
      <c r="H34610" s="30"/>
    </row>
    <row r="34611" spans="6:8" x14ac:dyDescent="0.2">
      <c r="F34611" s="30"/>
      <c r="G34611" s="30"/>
      <c r="H34611" s="30"/>
    </row>
    <row r="34612" spans="6:8" x14ac:dyDescent="0.2">
      <c r="F34612" s="30"/>
      <c r="G34612" s="30"/>
      <c r="H34612" s="30"/>
    </row>
    <row r="34613" spans="6:8" x14ac:dyDescent="0.2">
      <c r="F34613" s="30"/>
      <c r="G34613" s="30"/>
      <c r="H34613" s="30"/>
    </row>
    <row r="34614" spans="6:8" x14ac:dyDescent="0.2">
      <c r="F34614" s="30"/>
      <c r="G34614" s="30"/>
      <c r="H34614" s="30"/>
    </row>
    <row r="34615" spans="6:8" x14ac:dyDescent="0.2">
      <c r="F34615" s="30"/>
      <c r="G34615" s="30"/>
      <c r="H34615" s="30"/>
    </row>
    <row r="34616" spans="6:8" x14ac:dyDescent="0.2">
      <c r="F34616" s="30"/>
      <c r="G34616" s="30"/>
      <c r="H34616" s="30"/>
    </row>
    <row r="34617" spans="6:8" x14ac:dyDescent="0.2">
      <c r="F34617" s="30"/>
      <c r="G34617" s="30"/>
      <c r="H34617" s="30"/>
    </row>
    <row r="34618" spans="6:8" x14ac:dyDescent="0.2">
      <c r="F34618" s="30"/>
      <c r="G34618" s="30"/>
      <c r="H34618" s="30"/>
    </row>
    <row r="34619" spans="6:8" x14ac:dyDescent="0.2">
      <c r="F34619" s="30"/>
      <c r="G34619" s="30"/>
      <c r="H34619" s="30"/>
    </row>
    <row r="34620" spans="6:8" x14ac:dyDescent="0.2">
      <c r="F34620" s="30"/>
      <c r="G34620" s="30"/>
      <c r="H34620" s="30"/>
    </row>
    <row r="34621" spans="6:8" x14ac:dyDescent="0.2">
      <c r="F34621" s="30"/>
      <c r="G34621" s="30"/>
      <c r="H34621" s="30"/>
    </row>
    <row r="34622" spans="6:8" x14ac:dyDescent="0.2">
      <c r="F34622" s="30"/>
      <c r="G34622" s="30"/>
      <c r="H34622" s="30"/>
    </row>
    <row r="34623" spans="6:8" x14ac:dyDescent="0.2">
      <c r="F34623" s="30"/>
      <c r="G34623" s="30"/>
      <c r="H34623" s="30"/>
    </row>
    <row r="34624" spans="6:8" x14ac:dyDescent="0.2">
      <c r="F34624" s="30"/>
      <c r="G34624" s="30"/>
      <c r="H34624" s="30"/>
    </row>
    <row r="34625" spans="6:8" x14ac:dyDescent="0.2">
      <c r="F34625" s="30"/>
      <c r="G34625" s="30"/>
      <c r="H34625" s="30"/>
    </row>
    <row r="34626" spans="6:8" x14ac:dyDescent="0.2">
      <c r="F34626" s="30"/>
      <c r="G34626" s="30"/>
      <c r="H34626" s="30"/>
    </row>
    <row r="34627" spans="6:8" x14ac:dyDescent="0.2">
      <c r="F34627" s="30"/>
      <c r="G34627" s="30"/>
      <c r="H34627" s="30"/>
    </row>
    <row r="34628" spans="6:8" x14ac:dyDescent="0.2">
      <c r="F34628" s="30"/>
      <c r="G34628" s="30"/>
      <c r="H34628" s="30"/>
    </row>
    <row r="34629" spans="6:8" x14ac:dyDescent="0.2">
      <c r="F34629" s="30"/>
      <c r="G34629" s="30"/>
      <c r="H34629" s="30"/>
    </row>
    <row r="34630" spans="6:8" x14ac:dyDescent="0.2">
      <c r="F34630" s="30"/>
      <c r="G34630" s="30"/>
      <c r="H34630" s="30"/>
    </row>
    <row r="34631" spans="6:8" x14ac:dyDescent="0.2">
      <c r="F34631" s="30"/>
      <c r="G34631" s="30"/>
      <c r="H34631" s="30"/>
    </row>
    <row r="34632" spans="6:8" x14ac:dyDescent="0.2">
      <c r="F34632" s="30"/>
      <c r="G34632" s="30"/>
      <c r="H34632" s="30"/>
    </row>
    <row r="34633" spans="6:8" x14ac:dyDescent="0.2">
      <c r="F34633" s="30"/>
      <c r="G34633" s="30"/>
      <c r="H34633" s="30"/>
    </row>
    <row r="34634" spans="6:8" x14ac:dyDescent="0.2">
      <c r="F34634" s="30"/>
      <c r="G34634" s="30"/>
      <c r="H34634" s="30"/>
    </row>
    <row r="34635" spans="6:8" x14ac:dyDescent="0.2">
      <c r="F34635" s="30"/>
      <c r="G34635" s="30"/>
      <c r="H34635" s="30"/>
    </row>
    <row r="34636" spans="6:8" x14ac:dyDescent="0.2">
      <c r="F34636" s="30"/>
      <c r="G34636" s="30"/>
      <c r="H34636" s="30"/>
    </row>
    <row r="34637" spans="6:8" x14ac:dyDescent="0.2">
      <c r="F34637" s="30"/>
      <c r="G34637" s="30"/>
      <c r="H34637" s="30"/>
    </row>
    <row r="34638" spans="6:8" x14ac:dyDescent="0.2">
      <c r="F34638" s="30"/>
      <c r="G34638" s="30"/>
      <c r="H34638" s="30"/>
    </row>
    <row r="34639" spans="6:8" x14ac:dyDescent="0.2">
      <c r="F34639" s="30"/>
      <c r="G34639" s="30"/>
      <c r="H34639" s="30"/>
    </row>
    <row r="34640" spans="6:8" x14ac:dyDescent="0.2">
      <c r="F34640" s="30"/>
      <c r="G34640" s="30"/>
      <c r="H34640" s="30"/>
    </row>
    <row r="34641" spans="6:8" x14ac:dyDescent="0.2">
      <c r="F34641" s="30"/>
      <c r="G34641" s="30"/>
      <c r="H34641" s="30"/>
    </row>
    <row r="34642" spans="6:8" x14ac:dyDescent="0.2">
      <c r="F34642" s="30"/>
      <c r="G34642" s="30"/>
      <c r="H34642" s="30"/>
    </row>
    <row r="34643" spans="6:8" x14ac:dyDescent="0.2">
      <c r="F34643" s="30"/>
      <c r="G34643" s="30"/>
      <c r="H34643" s="30"/>
    </row>
    <row r="34644" spans="6:8" x14ac:dyDescent="0.2">
      <c r="F34644" s="30"/>
      <c r="G34644" s="30"/>
      <c r="H34644" s="30"/>
    </row>
    <row r="34645" spans="6:8" x14ac:dyDescent="0.2">
      <c r="F34645" s="30"/>
      <c r="G34645" s="30"/>
      <c r="H34645" s="30"/>
    </row>
    <row r="34646" spans="6:8" x14ac:dyDescent="0.2">
      <c r="F34646" s="30"/>
      <c r="G34646" s="30"/>
      <c r="H34646" s="30"/>
    </row>
    <row r="34647" spans="6:8" x14ac:dyDescent="0.2">
      <c r="F34647" s="30"/>
      <c r="G34647" s="30"/>
      <c r="H34647" s="30"/>
    </row>
    <row r="34648" spans="6:8" x14ac:dyDescent="0.2">
      <c r="F34648" s="30"/>
      <c r="G34648" s="30"/>
      <c r="H34648" s="30"/>
    </row>
    <row r="34649" spans="6:8" x14ac:dyDescent="0.2">
      <c r="F34649" s="30"/>
      <c r="G34649" s="30"/>
      <c r="H34649" s="30"/>
    </row>
    <row r="34650" spans="6:8" x14ac:dyDescent="0.2">
      <c r="F34650" s="30"/>
      <c r="G34650" s="30"/>
      <c r="H34650" s="30"/>
    </row>
    <row r="34651" spans="6:8" x14ac:dyDescent="0.2">
      <c r="F34651" s="30"/>
      <c r="G34651" s="30"/>
      <c r="H34651" s="30"/>
    </row>
    <row r="34652" spans="6:8" x14ac:dyDescent="0.2">
      <c r="F34652" s="30"/>
      <c r="G34652" s="30"/>
      <c r="H34652" s="30"/>
    </row>
    <row r="34653" spans="6:8" x14ac:dyDescent="0.2">
      <c r="F34653" s="30"/>
      <c r="G34653" s="30"/>
      <c r="H34653" s="30"/>
    </row>
    <row r="34654" spans="6:8" x14ac:dyDescent="0.2">
      <c r="F34654" s="30"/>
      <c r="G34654" s="30"/>
      <c r="H34654" s="30"/>
    </row>
    <row r="34655" spans="6:8" x14ac:dyDescent="0.2">
      <c r="F34655" s="30"/>
      <c r="G34655" s="30"/>
      <c r="H34655" s="30"/>
    </row>
    <row r="34656" spans="6:8" x14ac:dyDescent="0.2">
      <c r="F34656" s="30"/>
      <c r="G34656" s="30"/>
      <c r="H34656" s="30"/>
    </row>
    <row r="34657" spans="6:8" x14ac:dyDescent="0.2">
      <c r="F34657" s="30"/>
      <c r="G34657" s="30"/>
      <c r="H34657" s="30"/>
    </row>
    <row r="34658" spans="6:8" x14ac:dyDescent="0.2">
      <c r="F34658" s="30"/>
      <c r="G34658" s="30"/>
      <c r="H34658" s="30"/>
    </row>
    <row r="34659" spans="6:8" x14ac:dyDescent="0.2">
      <c r="F34659" s="30"/>
      <c r="G34659" s="30"/>
      <c r="H34659" s="30"/>
    </row>
    <row r="34660" spans="6:8" x14ac:dyDescent="0.2">
      <c r="F34660" s="30"/>
      <c r="G34660" s="30"/>
      <c r="H34660" s="30"/>
    </row>
    <row r="34661" spans="6:8" x14ac:dyDescent="0.2">
      <c r="F34661" s="30"/>
      <c r="G34661" s="30"/>
      <c r="H34661" s="30"/>
    </row>
    <row r="34662" spans="6:8" x14ac:dyDescent="0.2">
      <c r="F34662" s="30"/>
      <c r="G34662" s="30"/>
      <c r="H34662" s="30"/>
    </row>
    <row r="34663" spans="6:8" x14ac:dyDescent="0.2">
      <c r="F34663" s="30"/>
      <c r="G34663" s="30"/>
      <c r="H34663" s="30"/>
    </row>
    <row r="34664" spans="6:8" x14ac:dyDescent="0.2">
      <c r="F34664" s="30"/>
      <c r="G34664" s="30"/>
      <c r="H34664" s="30"/>
    </row>
    <row r="34665" spans="6:8" x14ac:dyDescent="0.2">
      <c r="F34665" s="30"/>
      <c r="G34665" s="30"/>
      <c r="H34665" s="30"/>
    </row>
    <row r="34666" spans="6:8" x14ac:dyDescent="0.2">
      <c r="F34666" s="30"/>
      <c r="G34666" s="30"/>
      <c r="H34666" s="30"/>
    </row>
    <row r="34667" spans="6:8" x14ac:dyDescent="0.2">
      <c r="F34667" s="30"/>
      <c r="G34667" s="30"/>
      <c r="H34667" s="30"/>
    </row>
    <row r="34668" spans="6:8" x14ac:dyDescent="0.2">
      <c r="F34668" s="30"/>
      <c r="G34668" s="30"/>
      <c r="H34668" s="30"/>
    </row>
    <row r="34669" spans="6:8" x14ac:dyDescent="0.2">
      <c r="F34669" s="30"/>
      <c r="G34669" s="30"/>
      <c r="H34669" s="30"/>
    </row>
    <row r="34670" spans="6:8" x14ac:dyDescent="0.2">
      <c r="F34670" s="30"/>
      <c r="G34670" s="30"/>
      <c r="H34670" s="30"/>
    </row>
    <row r="34671" spans="6:8" x14ac:dyDescent="0.2">
      <c r="F34671" s="30"/>
      <c r="G34671" s="30"/>
      <c r="H34671" s="30"/>
    </row>
    <row r="34672" spans="6:8" x14ac:dyDescent="0.2">
      <c r="F34672" s="30"/>
      <c r="G34672" s="30"/>
      <c r="H34672" s="30"/>
    </row>
    <row r="34673" spans="6:8" x14ac:dyDescent="0.2">
      <c r="F34673" s="30"/>
      <c r="G34673" s="30"/>
      <c r="H34673" s="30"/>
    </row>
    <row r="34674" spans="6:8" x14ac:dyDescent="0.2">
      <c r="F34674" s="30"/>
      <c r="G34674" s="30"/>
      <c r="H34674" s="30"/>
    </row>
    <row r="34675" spans="6:8" x14ac:dyDescent="0.2">
      <c r="F34675" s="30"/>
      <c r="G34675" s="30"/>
      <c r="H34675" s="30"/>
    </row>
    <row r="34676" spans="6:8" x14ac:dyDescent="0.2">
      <c r="F34676" s="30"/>
      <c r="G34676" s="30"/>
      <c r="H34676" s="30"/>
    </row>
    <row r="34677" spans="6:8" x14ac:dyDescent="0.2">
      <c r="F34677" s="30"/>
      <c r="G34677" s="30"/>
      <c r="H34677" s="30"/>
    </row>
    <row r="34678" spans="6:8" x14ac:dyDescent="0.2">
      <c r="F34678" s="30"/>
      <c r="G34678" s="30"/>
      <c r="H34678" s="30"/>
    </row>
    <row r="34679" spans="6:8" x14ac:dyDescent="0.2">
      <c r="F34679" s="30"/>
      <c r="G34679" s="30"/>
      <c r="H34679" s="30"/>
    </row>
    <row r="34680" spans="6:8" x14ac:dyDescent="0.2">
      <c r="F34680" s="30"/>
      <c r="G34680" s="30"/>
      <c r="H34680" s="30"/>
    </row>
    <row r="34681" spans="6:8" x14ac:dyDescent="0.2">
      <c r="F34681" s="30"/>
      <c r="G34681" s="30"/>
      <c r="H34681" s="30"/>
    </row>
    <row r="34682" spans="6:8" x14ac:dyDescent="0.2">
      <c r="F34682" s="30"/>
      <c r="G34682" s="30"/>
      <c r="H34682" s="30"/>
    </row>
    <row r="34683" spans="6:8" x14ac:dyDescent="0.2">
      <c r="F34683" s="30"/>
      <c r="G34683" s="30"/>
      <c r="H34683" s="30"/>
    </row>
    <row r="34684" spans="6:8" x14ac:dyDescent="0.2">
      <c r="F34684" s="30"/>
      <c r="G34684" s="30"/>
      <c r="H34684" s="30"/>
    </row>
    <row r="34685" spans="6:8" x14ac:dyDescent="0.2">
      <c r="F34685" s="30"/>
      <c r="G34685" s="30"/>
      <c r="H34685" s="30"/>
    </row>
    <row r="34686" spans="6:8" x14ac:dyDescent="0.2">
      <c r="F34686" s="30"/>
      <c r="G34686" s="30"/>
      <c r="H34686" s="30"/>
    </row>
    <row r="34687" spans="6:8" x14ac:dyDescent="0.2">
      <c r="F34687" s="30"/>
      <c r="G34687" s="30"/>
      <c r="H34687" s="30"/>
    </row>
    <row r="34688" spans="6:8" x14ac:dyDescent="0.2">
      <c r="F34688" s="30"/>
      <c r="G34688" s="30"/>
      <c r="H34688" s="30"/>
    </row>
    <row r="34689" spans="6:8" x14ac:dyDescent="0.2">
      <c r="F34689" s="30"/>
      <c r="G34689" s="30"/>
      <c r="H34689" s="30"/>
    </row>
    <row r="34690" spans="6:8" x14ac:dyDescent="0.2">
      <c r="F34690" s="30"/>
      <c r="G34690" s="30"/>
      <c r="H34690" s="30"/>
    </row>
    <row r="34691" spans="6:8" x14ac:dyDescent="0.2">
      <c r="F34691" s="30"/>
      <c r="G34691" s="30"/>
      <c r="H34691" s="30"/>
    </row>
    <row r="34692" spans="6:8" x14ac:dyDescent="0.2">
      <c r="F34692" s="30"/>
      <c r="G34692" s="30"/>
      <c r="H34692" s="30"/>
    </row>
    <row r="34693" spans="6:8" x14ac:dyDescent="0.2">
      <c r="F34693" s="30"/>
      <c r="G34693" s="30"/>
      <c r="H34693" s="30"/>
    </row>
    <row r="34694" spans="6:8" x14ac:dyDescent="0.2">
      <c r="F34694" s="30"/>
      <c r="G34694" s="30"/>
      <c r="H34694" s="30"/>
    </row>
    <row r="34695" spans="6:8" x14ac:dyDescent="0.2">
      <c r="F34695" s="30"/>
      <c r="G34695" s="30"/>
      <c r="H34695" s="30"/>
    </row>
    <row r="34696" spans="6:8" x14ac:dyDescent="0.2">
      <c r="F34696" s="30"/>
      <c r="G34696" s="30"/>
      <c r="H34696" s="30"/>
    </row>
    <row r="34697" spans="6:8" x14ac:dyDescent="0.2">
      <c r="F34697" s="30"/>
      <c r="G34697" s="30"/>
      <c r="H34697" s="30"/>
    </row>
    <row r="34698" spans="6:8" x14ac:dyDescent="0.2">
      <c r="F34698" s="30"/>
      <c r="G34698" s="30"/>
      <c r="H34698" s="30"/>
    </row>
    <row r="34699" spans="6:8" x14ac:dyDescent="0.2">
      <c r="F34699" s="30"/>
      <c r="G34699" s="30"/>
      <c r="H34699" s="30"/>
    </row>
    <row r="34700" spans="6:8" x14ac:dyDescent="0.2">
      <c r="F34700" s="30"/>
      <c r="G34700" s="30"/>
      <c r="H34700" s="30"/>
    </row>
    <row r="34701" spans="6:8" x14ac:dyDescent="0.2">
      <c r="F34701" s="30"/>
      <c r="G34701" s="30"/>
      <c r="H34701" s="30"/>
    </row>
    <row r="34702" spans="6:8" x14ac:dyDescent="0.2">
      <c r="F34702" s="30"/>
      <c r="G34702" s="30"/>
      <c r="H34702" s="30"/>
    </row>
    <row r="34703" spans="6:8" x14ac:dyDescent="0.2">
      <c r="F34703" s="30"/>
      <c r="G34703" s="30"/>
      <c r="H34703" s="30"/>
    </row>
    <row r="34704" spans="6:8" x14ac:dyDescent="0.2">
      <c r="F34704" s="30"/>
      <c r="G34704" s="30"/>
      <c r="H34704" s="30"/>
    </row>
    <row r="34705" spans="6:8" x14ac:dyDescent="0.2">
      <c r="F34705" s="30"/>
      <c r="G34705" s="30"/>
      <c r="H34705" s="30"/>
    </row>
    <row r="34706" spans="6:8" x14ac:dyDescent="0.2">
      <c r="F34706" s="30"/>
      <c r="G34706" s="30"/>
      <c r="H34706" s="30"/>
    </row>
    <row r="34707" spans="6:8" x14ac:dyDescent="0.2">
      <c r="F34707" s="30"/>
      <c r="G34707" s="30"/>
      <c r="H34707" s="30"/>
    </row>
    <row r="34708" spans="6:8" x14ac:dyDescent="0.2">
      <c r="F34708" s="30"/>
      <c r="G34708" s="30"/>
      <c r="H34708" s="30"/>
    </row>
    <row r="34709" spans="6:8" x14ac:dyDescent="0.2">
      <c r="F34709" s="30"/>
      <c r="G34709" s="30"/>
      <c r="H34709" s="30"/>
    </row>
    <row r="34710" spans="6:8" x14ac:dyDescent="0.2">
      <c r="F34710" s="30"/>
      <c r="G34710" s="30"/>
      <c r="H34710" s="30"/>
    </row>
    <row r="34711" spans="6:8" x14ac:dyDescent="0.2">
      <c r="F34711" s="30"/>
      <c r="G34711" s="30"/>
      <c r="H34711" s="30"/>
    </row>
    <row r="34712" spans="6:8" x14ac:dyDescent="0.2">
      <c r="F34712" s="30"/>
      <c r="G34712" s="30"/>
      <c r="H34712" s="30"/>
    </row>
    <row r="34713" spans="6:8" x14ac:dyDescent="0.2">
      <c r="F34713" s="30"/>
      <c r="G34713" s="30"/>
      <c r="H34713" s="30"/>
    </row>
    <row r="34714" spans="6:8" x14ac:dyDescent="0.2">
      <c r="F34714" s="30"/>
      <c r="G34714" s="30"/>
      <c r="H34714" s="30"/>
    </row>
    <row r="34715" spans="6:8" x14ac:dyDescent="0.2">
      <c r="F34715" s="30"/>
      <c r="G34715" s="30"/>
      <c r="H34715" s="30"/>
    </row>
    <row r="34716" spans="6:8" x14ac:dyDescent="0.2">
      <c r="F34716" s="30"/>
      <c r="G34716" s="30"/>
      <c r="H34716" s="30"/>
    </row>
    <row r="34717" spans="6:8" x14ac:dyDescent="0.2">
      <c r="F34717" s="30"/>
      <c r="G34717" s="30"/>
      <c r="H34717" s="30"/>
    </row>
    <row r="34718" spans="6:8" x14ac:dyDescent="0.2">
      <c r="F34718" s="30"/>
      <c r="G34718" s="30"/>
      <c r="H34718" s="30"/>
    </row>
    <row r="34719" spans="6:8" x14ac:dyDescent="0.2">
      <c r="F34719" s="30"/>
      <c r="G34719" s="30"/>
      <c r="H34719" s="30"/>
    </row>
    <row r="34720" spans="6:8" x14ac:dyDescent="0.2">
      <c r="F34720" s="30"/>
      <c r="G34720" s="30"/>
      <c r="H34720" s="30"/>
    </row>
    <row r="34721" spans="6:8" x14ac:dyDescent="0.2">
      <c r="F34721" s="30"/>
      <c r="G34721" s="30"/>
      <c r="H34721" s="30"/>
    </row>
    <row r="34722" spans="6:8" x14ac:dyDescent="0.2">
      <c r="F34722" s="30"/>
      <c r="G34722" s="30"/>
      <c r="H34722" s="30"/>
    </row>
    <row r="34723" spans="6:8" x14ac:dyDescent="0.2">
      <c r="F34723" s="30"/>
      <c r="G34723" s="30"/>
      <c r="H34723" s="30"/>
    </row>
    <row r="34724" spans="6:8" x14ac:dyDescent="0.2">
      <c r="F34724" s="30"/>
      <c r="G34724" s="30"/>
      <c r="H34724" s="30"/>
    </row>
    <row r="34725" spans="6:8" x14ac:dyDescent="0.2">
      <c r="F34725" s="30"/>
      <c r="G34725" s="30"/>
      <c r="H34725" s="30"/>
    </row>
    <row r="34726" spans="6:8" x14ac:dyDescent="0.2">
      <c r="F34726" s="30"/>
      <c r="G34726" s="30"/>
      <c r="H34726" s="30"/>
    </row>
    <row r="34727" spans="6:8" x14ac:dyDescent="0.2">
      <c r="F34727" s="30"/>
      <c r="G34727" s="30"/>
      <c r="H34727" s="30"/>
    </row>
    <row r="34728" spans="6:8" x14ac:dyDescent="0.2">
      <c r="F34728" s="30"/>
      <c r="G34728" s="30"/>
      <c r="H34728" s="30"/>
    </row>
    <row r="34729" spans="6:8" x14ac:dyDescent="0.2">
      <c r="F34729" s="30"/>
      <c r="G34729" s="30"/>
      <c r="H34729" s="30"/>
    </row>
    <row r="34730" spans="6:8" x14ac:dyDescent="0.2">
      <c r="F34730" s="30"/>
      <c r="G34730" s="30"/>
      <c r="H34730" s="30"/>
    </row>
    <row r="34731" spans="6:8" x14ac:dyDescent="0.2">
      <c r="F34731" s="30"/>
      <c r="G34731" s="30"/>
      <c r="H34731" s="30"/>
    </row>
    <row r="34732" spans="6:8" x14ac:dyDescent="0.2">
      <c r="F34732" s="30"/>
      <c r="G34732" s="30"/>
      <c r="H34732" s="30"/>
    </row>
    <row r="34733" spans="6:8" x14ac:dyDescent="0.2">
      <c r="F34733" s="30"/>
      <c r="G34733" s="30"/>
      <c r="H34733" s="30"/>
    </row>
    <row r="34734" spans="6:8" x14ac:dyDescent="0.2">
      <c r="F34734" s="30"/>
      <c r="G34734" s="30"/>
      <c r="H34734" s="30"/>
    </row>
    <row r="34735" spans="6:8" x14ac:dyDescent="0.2">
      <c r="F34735" s="30"/>
      <c r="G34735" s="30"/>
      <c r="H34735" s="30"/>
    </row>
    <row r="34736" spans="6:8" x14ac:dyDescent="0.2">
      <c r="F34736" s="30"/>
      <c r="G34736" s="30"/>
      <c r="H34736" s="30"/>
    </row>
    <row r="34737" spans="6:8" x14ac:dyDescent="0.2">
      <c r="F34737" s="30"/>
      <c r="G34737" s="30"/>
      <c r="H34737" s="30"/>
    </row>
    <row r="34738" spans="6:8" x14ac:dyDescent="0.2">
      <c r="F34738" s="30"/>
      <c r="G34738" s="30"/>
      <c r="H34738" s="30"/>
    </row>
    <row r="34739" spans="6:8" x14ac:dyDescent="0.2">
      <c r="F34739" s="30"/>
      <c r="G34739" s="30"/>
      <c r="H34739" s="30"/>
    </row>
    <row r="34740" spans="6:8" x14ac:dyDescent="0.2">
      <c r="F34740" s="30"/>
      <c r="G34740" s="30"/>
      <c r="H34740" s="30"/>
    </row>
    <row r="34741" spans="6:8" x14ac:dyDescent="0.2">
      <c r="F34741" s="30"/>
      <c r="G34741" s="30"/>
      <c r="H34741" s="30"/>
    </row>
    <row r="34742" spans="6:8" x14ac:dyDescent="0.2">
      <c r="F34742" s="30"/>
      <c r="G34742" s="30"/>
      <c r="H34742" s="30"/>
    </row>
    <row r="34743" spans="6:8" x14ac:dyDescent="0.2">
      <c r="F34743" s="30"/>
      <c r="G34743" s="30"/>
      <c r="H34743" s="30"/>
    </row>
    <row r="34744" spans="6:8" x14ac:dyDescent="0.2">
      <c r="F34744" s="30"/>
      <c r="G34744" s="30"/>
      <c r="H34744" s="30"/>
    </row>
    <row r="34745" spans="6:8" x14ac:dyDescent="0.2">
      <c r="F34745" s="30"/>
      <c r="G34745" s="30"/>
      <c r="H34745" s="30"/>
    </row>
    <row r="34746" spans="6:8" x14ac:dyDescent="0.2">
      <c r="F34746" s="30"/>
      <c r="G34746" s="30"/>
      <c r="H34746" s="30"/>
    </row>
    <row r="34747" spans="6:8" x14ac:dyDescent="0.2">
      <c r="F34747" s="30"/>
      <c r="G34747" s="30"/>
      <c r="H34747" s="30"/>
    </row>
    <row r="34748" spans="6:8" x14ac:dyDescent="0.2">
      <c r="F34748" s="30"/>
      <c r="G34748" s="30"/>
      <c r="H34748" s="30"/>
    </row>
    <row r="34749" spans="6:8" x14ac:dyDescent="0.2">
      <c r="F34749" s="30"/>
      <c r="G34749" s="30"/>
      <c r="H34749" s="30"/>
    </row>
    <row r="34750" spans="6:8" x14ac:dyDescent="0.2">
      <c r="F34750" s="30"/>
      <c r="G34750" s="30"/>
      <c r="H34750" s="30"/>
    </row>
    <row r="34751" spans="6:8" x14ac:dyDescent="0.2">
      <c r="F34751" s="30"/>
      <c r="G34751" s="30"/>
      <c r="H34751" s="30"/>
    </row>
    <row r="34752" spans="6:8" x14ac:dyDescent="0.2">
      <c r="F34752" s="30"/>
      <c r="G34752" s="30"/>
      <c r="H34752" s="30"/>
    </row>
    <row r="34753" spans="6:8" x14ac:dyDescent="0.2">
      <c r="F34753" s="30"/>
      <c r="G34753" s="30"/>
      <c r="H34753" s="30"/>
    </row>
    <row r="34754" spans="6:8" x14ac:dyDescent="0.2">
      <c r="F34754" s="30"/>
      <c r="G34754" s="30"/>
      <c r="H34754" s="30"/>
    </row>
    <row r="34755" spans="6:8" x14ac:dyDescent="0.2">
      <c r="F34755" s="30"/>
      <c r="G34755" s="30"/>
      <c r="H34755" s="30"/>
    </row>
    <row r="34756" spans="6:8" x14ac:dyDescent="0.2">
      <c r="F34756" s="30"/>
      <c r="G34756" s="30"/>
      <c r="H34756" s="30"/>
    </row>
    <row r="34757" spans="6:8" x14ac:dyDescent="0.2">
      <c r="F34757" s="30"/>
      <c r="G34757" s="30"/>
      <c r="H34757" s="30"/>
    </row>
    <row r="34758" spans="6:8" x14ac:dyDescent="0.2">
      <c r="F34758" s="30"/>
      <c r="G34758" s="30"/>
      <c r="H34758" s="30"/>
    </row>
    <row r="34759" spans="6:8" x14ac:dyDescent="0.2">
      <c r="F34759" s="30"/>
      <c r="G34759" s="30"/>
      <c r="H34759" s="30"/>
    </row>
    <row r="34760" spans="6:8" x14ac:dyDescent="0.2">
      <c r="F34760" s="30"/>
      <c r="G34760" s="30"/>
      <c r="H34760" s="30"/>
    </row>
    <row r="34761" spans="6:8" x14ac:dyDescent="0.2">
      <c r="F34761" s="30"/>
      <c r="G34761" s="30"/>
      <c r="H34761" s="30"/>
    </row>
    <row r="34762" spans="6:8" x14ac:dyDescent="0.2">
      <c r="F34762" s="30"/>
      <c r="G34762" s="30"/>
      <c r="H34762" s="30"/>
    </row>
    <row r="34763" spans="6:8" x14ac:dyDescent="0.2">
      <c r="F34763" s="30"/>
      <c r="G34763" s="30"/>
      <c r="H34763" s="30"/>
    </row>
    <row r="34764" spans="6:8" x14ac:dyDescent="0.2">
      <c r="F34764" s="30"/>
      <c r="G34764" s="30"/>
      <c r="H34764" s="30"/>
    </row>
    <row r="34765" spans="6:8" x14ac:dyDescent="0.2">
      <c r="F34765" s="30"/>
      <c r="G34765" s="30"/>
      <c r="H34765" s="30"/>
    </row>
    <row r="34766" spans="6:8" x14ac:dyDescent="0.2">
      <c r="F34766" s="30"/>
      <c r="G34766" s="30"/>
      <c r="H34766" s="30"/>
    </row>
    <row r="34767" spans="6:8" x14ac:dyDescent="0.2">
      <c r="F34767" s="30"/>
      <c r="G34767" s="30"/>
      <c r="H34767" s="30"/>
    </row>
    <row r="34768" spans="6:8" x14ac:dyDescent="0.2">
      <c r="F34768" s="30"/>
      <c r="G34768" s="30"/>
      <c r="H34768" s="30"/>
    </row>
    <row r="34769" spans="6:8" x14ac:dyDescent="0.2">
      <c r="F34769" s="30"/>
      <c r="G34769" s="30"/>
      <c r="H34769" s="30"/>
    </row>
    <row r="34770" spans="6:8" x14ac:dyDescent="0.2">
      <c r="F34770" s="30"/>
      <c r="G34770" s="30"/>
      <c r="H34770" s="30"/>
    </row>
    <row r="34771" spans="6:8" x14ac:dyDescent="0.2">
      <c r="F34771" s="30"/>
      <c r="G34771" s="30"/>
      <c r="H34771" s="30"/>
    </row>
    <row r="34772" spans="6:8" x14ac:dyDescent="0.2">
      <c r="F34772" s="30"/>
      <c r="G34772" s="30"/>
      <c r="H34772" s="30"/>
    </row>
    <row r="34773" spans="6:8" x14ac:dyDescent="0.2">
      <c r="F34773" s="30"/>
      <c r="G34773" s="30"/>
      <c r="H34773" s="30"/>
    </row>
    <row r="34774" spans="6:8" x14ac:dyDescent="0.2">
      <c r="F34774" s="30"/>
      <c r="G34774" s="30"/>
      <c r="H34774" s="30"/>
    </row>
    <row r="34775" spans="6:8" x14ac:dyDescent="0.2">
      <c r="F34775" s="30"/>
      <c r="G34775" s="30"/>
      <c r="H34775" s="30"/>
    </row>
    <row r="34776" spans="6:8" x14ac:dyDescent="0.2">
      <c r="F34776" s="30"/>
      <c r="G34776" s="30"/>
      <c r="H34776" s="30"/>
    </row>
    <row r="34777" spans="6:8" x14ac:dyDescent="0.2">
      <c r="F34777" s="30"/>
      <c r="G34777" s="30"/>
      <c r="H34777" s="30"/>
    </row>
    <row r="34778" spans="6:8" x14ac:dyDescent="0.2">
      <c r="F34778" s="30"/>
      <c r="G34778" s="30"/>
      <c r="H34778" s="30"/>
    </row>
    <row r="34779" spans="6:8" x14ac:dyDescent="0.2">
      <c r="F34779" s="30"/>
      <c r="G34779" s="30"/>
      <c r="H34779" s="30"/>
    </row>
    <row r="34780" spans="6:8" x14ac:dyDescent="0.2">
      <c r="F34780" s="30"/>
      <c r="G34780" s="30"/>
      <c r="H34780" s="30"/>
    </row>
    <row r="34781" spans="6:8" x14ac:dyDescent="0.2">
      <c r="F34781" s="30"/>
      <c r="G34781" s="30"/>
      <c r="H34781" s="30"/>
    </row>
    <row r="34782" spans="6:8" x14ac:dyDescent="0.2">
      <c r="F34782" s="30"/>
      <c r="G34782" s="30"/>
      <c r="H34782" s="30"/>
    </row>
    <row r="34783" spans="6:8" x14ac:dyDescent="0.2">
      <c r="F34783" s="30"/>
      <c r="G34783" s="30"/>
      <c r="H34783" s="30"/>
    </row>
    <row r="34784" spans="6:8" x14ac:dyDescent="0.2">
      <c r="F34784" s="30"/>
      <c r="G34784" s="30"/>
      <c r="H34784" s="30"/>
    </row>
    <row r="34785" spans="6:8" x14ac:dyDescent="0.2">
      <c r="F34785" s="30"/>
      <c r="G34785" s="30"/>
      <c r="H34785" s="30"/>
    </row>
    <row r="34786" spans="6:8" x14ac:dyDescent="0.2">
      <c r="F34786" s="30"/>
      <c r="G34786" s="30"/>
      <c r="H34786" s="30"/>
    </row>
    <row r="34787" spans="6:8" x14ac:dyDescent="0.2">
      <c r="F34787" s="30"/>
      <c r="G34787" s="30"/>
      <c r="H34787" s="30"/>
    </row>
    <row r="34788" spans="6:8" x14ac:dyDescent="0.2">
      <c r="F34788" s="30"/>
      <c r="G34788" s="30"/>
      <c r="H34788" s="30"/>
    </row>
    <row r="34789" spans="6:8" x14ac:dyDescent="0.2">
      <c r="F34789" s="30"/>
      <c r="G34789" s="30"/>
      <c r="H34789" s="30"/>
    </row>
    <row r="34790" spans="6:8" x14ac:dyDescent="0.2">
      <c r="F34790" s="30"/>
      <c r="G34790" s="30"/>
      <c r="H34790" s="30"/>
    </row>
    <row r="34791" spans="6:8" x14ac:dyDescent="0.2">
      <c r="F34791" s="30"/>
      <c r="G34791" s="30"/>
      <c r="H34791" s="30"/>
    </row>
    <row r="34792" spans="6:8" x14ac:dyDescent="0.2">
      <c r="F34792" s="30"/>
      <c r="G34792" s="30"/>
      <c r="H34792" s="30"/>
    </row>
    <row r="34793" spans="6:8" x14ac:dyDescent="0.2">
      <c r="F34793" s="30"/>
      <c r="G34793" s="30"/>
      <c r="H34793" s="30"/>
    </row>
    <row r="34794" spans="6:8" x14ac:dyDescent="0.2">
      <c r="F34794" s="30"/>
      <c r="G34794" s="30"/>
      <c r="H34794" s="30"/>
    </row>
    <row r="34795" spans="6:8" x14ac:dyDescent="0.2">
      <c r="F34795" s="30"/>
      <c r="G34795" s="30"/>
      <c r="H34795" s="30"/>
    </row>
    <row r="34796" spans="6:8" x14ac:dyDescent="0.2">
      <c r="F34796" s="30"/>
      <c r="G34796" s="30"/>
      <c r="H34796" s="30"/>
    </row>
    <row r="34797" spans="6:8" x14ac:dyDescent="0.2">
      <c r="F34797" s="30"/>
      <c r="G34797" s="30"/>
      <c r="H34797" s="30"/>
    </row>
    <row r="34798" spans="6:8" x14ac:dyDescent="0.2">
      <c r="F34798" s="30"/>
      <c r="G34798" s="30"/>
      <c r="H34798" s="30"/>
    </row>
    <row r="34799" spans="6:8" x14ac:dyDescent="0.2">
      <c r="F34799" s="30"/>
      <c r="G34799" s="30"/>
      <c r="H34799" s="30"/>
    </row>
    <row r="34800" spans="6:8" x14ac:dyDescent="0.2">
      <c r="F34800" s="30"/>
      <c r="G34800" s="30"/>
      <c r="H34800" s="30"/>
    </row>
    <row r="34801" spans="6:8" x14ac:dyDescent="0.2">
      <c r="F34801" s="30"/>
      <c r="G34801" s="30"/>
      <c r="H34801" s="30"/>
    </row>
    <row r="34802" spans="6:8" x14ac:dyDescent="0.2">
      <c r="F34802" s="30"/>
      <c r="G34802" s="30"/>
      <c r="H34802" s="30"/>
    </row>
    <row r="34803" spans="6:8" x14ac:dyDescent="0.2">
      <c r="F34803" s="30"/>
      <c r="G34803" s="30"/>
      <c r="H34803" s="30"/>
    </row>
    <row r="34804" spans="6:8" x14ac:dyDescent="0.2">
      <c r="F34804" s="30"/>
      <c r="G34804" s="30"/>
      <c r="H34804" s="30"/>
    </row>
    <row r="34805" spans="6:8" x14ac:dyDescent="0.2">
      <c r="F34805" s="30"/>
      <c r="G34805" s="30"/>
      <c r="H34805" s="30"/>
    </row>
    <row r="34806" spans="6:8" x14ac:dyDescent="0.2">
      <c r="F34806" s="30"/>
      <c r="G34806" s="30"/>
      <c r="H34806" s="30"/>
    </row>
    <row r="34807" spans="6:8" x14ac:dyDescent="0.2">
      <c r="F34807" s="30"/>
      <c r="G34807" s="30"/>
      <c r="H34807" s="30"/>
    </row>
    <row r="34808" spans="6:8" x14ac:dyDescent="0.2">
      <c r="F34808" s="30"/>
      <c r="G34808" s="30"/>
      <c r="H34808" s="30"/>
    </row>
    <row r="34809" spans="6:8" x14ac:dyDescent="0.2">
      <c r="F34809" s="30"/>
      <c r="G34809" s="30"/>
      <c r="H34809" s="30"/>
    </row>
    <row r="34810" spans="6:8" x14ac:dyDescent="0.2">
      <c r="F34810" s="30"/>
      <c r="G34810" s="30"/>
      <c r="H34810" s="30"/>
    </row>
    <row r="34811" spans="6:8" x14ac:dyDescent="0.2">
      <c r="F34811" s="30"/>
      <c r="G34811" s="30"/>
      <c r="H34811" s="30"/>
    </row>
    <row r="34812" spans="6:8" x14ac:dyDescent="0.2">
      <c r="F34812" s="30"/>
      <c r="G34812" s="30"/>
      <c r="H34812" s="30"/>
    </row>
    <row r="34813" spans="6:8" x14ac:dyDescent="0.2">
      <c r="F34813" s="30"/>
      <c r="G34813" s="30"/>
      <c r="H34813" s="30"/>
    </row>
    <row r="34814" spans="6:8" x14ac:dyDescent="0.2">
      <c r="F34814" s="30"/>
      <c r="G34814" s="30"/>
      <c r="H34814" s="30"/>
    </row>
    <row r="34815" spans="6:8" x14ac:dyDescent="0.2">
      <c r="F34815" s="30"/>
      <c r="G34815" s="30"/>
      <c r="H34815" s="30"/>
    </row>
    <row r="34816" spans="6:8" x14ac:dyDescent="0.2">
      <c r="F34816" s="30"/>
      <c r="G34816" s="30"/>
      <c r="H34816" s="30"/>
    </row>
    <row r="34817" spans="6:8" x14ac:dyDescent="0.2">
      <c r="F34817" s="30"/>
      <c r="G34817" s="30"/>
      <c r="H34817" s="30"/>
    </row>
    <row r="34818" spans="6:8" x14ac:dyDescent="0.2">
      <c r="F34818" s="30"/>
      <c r="G34818" s="30"/>
      <c r="H34818" s="30"/>
    </row>
    <row r="34819" spans="6:8" x14ac:dyDescent="0.2">
      <c r="F34819" s="30"/>
      <c r="G34819" s="30"/>
      <c r="H34819" s="30"/>
    </row>
    <row r="34820" spans="6:8" x14ac:dyDescent="0.2">
      <c r="F34820" s="30"/>
      <c r="G34820" s="30"/>
      <c r="H34820" s="30"/>
    </row>
    <row r="34821" spans="6:8" x14ac:dyDescent="0.2">
      <c r="F34821" s="30"/>
      <c r="G34821" s="30"/>
      <c r="H34821" s="30"/>
    </row>
    <row r="34822" spans="6:8" x14ac:dyDescent="0.2">
      <c r="F34822" s="30"/>
      <c r="G34822" s="30"/>
      <c r="H34822" s="30"/>
    </row>
    <row r="34823" spans="6:8" x14ac:dyDescent="0.2">
      <c r="F34823" s="30"/>
      <c r="G34823" s="30"/>
      <c r="H34823" s="30"/>
    </row>
    <row r="34824" spans="6:8" x14ac:dyDescent="0.2">
      <c r="F34824" s="30"/>
      <c r="G34824" s="30"/>
      <c r="H34824" s="30"/>
    </row>
    <row r="34825" spans="6:8" x14ac:dyDescent="0.2">
      <c r="F34825" s="30"/>
      <c r="G34825" s="30"/>
      <c r="H34825" s="30"/>
    </row>
    <row r="34826" spans="6:8" x14ac:dyDescent="0.2">
      <c r="F34826" s="30"/>
      <c r="G34826" s="30"/>
      <c r="H34826" s="30"/>
    </row>
    <row r="34827" spans="6:8" x14ac:dyDescent="0.2">
      <c r="F34827" s="30"/>
      <c r="G34827" s="30"/>
      <c r="H34827" s="30"/>
    </row>
    <row r="34828" spans="6:8" x14ac:dyDescent="0.2">
      <c r="F34828" s="30"/>
      <c r="G34828" s="30"/>
      <c r="H34828" s="30"/>
    </row>
    <row r="34829" spans="6:8" x14ac:dyDescent="0.2">
      <c r="F34829" s="30"/>
      <c r="G34829" s="30"/>
      <c r="H34829" s="30"/>
    </row>
    <row r="34830" spans="6:8" x14ac:dyDescent="0.2">
      <c r="F34830" s="30"/>
      <c r="G34830" s="30"/>
      <c r="H34830" s="30"/>
    </row>
    <row r="34831" spans="6:8" x14ac:dyDescent="0.2">
      <c r="F34831" s="30"/>
      <c r="G34831" s="30"/>
      <c r="H34831" s="30"/>
    </row>
    <row r="34832" spans="6:8" x14ac:dyDescent="0.2">
      <c r="F34832" s="30"/>
      <c r="G34832" s="30"/>
      <c r="H34832" s="30"/>
    </row>
    <row r="34833" spans="6:8" x14ac:dyDescent="0.2">
      <c r="F34833" s="30"/>
      <c r="G34833" s="30"/>
      <c r="H34833" s="30"/>
    </row>
    <row r="34834" spans="6:8" x14ac:dyDescent="0.2">
      <c r="F34834" s="30"/>
      <c r="G34834" s="30"/>
      <c r="H34834" s="30"/>
    </row>
    <row r="34835" spans="6:8" x14ac:dyDescent="0.2">
      <c r="F34835" s="30"/>
      <c r="G34835" s="30"/>
      <c r="H34835" s="30"/>
    </row>
    <row r="34836" spans="6:8" x14ac:dyDescent="0.2">
      <c r="F34836" s="30"/>
      <c r="G34836" s="30"/>
      <c r="H34836" s="30"/>
    </row>
    <row r="34837" spans="6:8" x14ac:dyDescent="0.2">
      <c r="F34837" s="30"/>
      <c r="G34837" s="30"/>
      <c r="H34837" s="30"/>
    </row>
    <row r="34838" spans="6:8" x14ac:dyDescent="0.2">
      <c r="F34838" s="30"/>
      <c r="G34838" s="30"/>
      <c r="H34838" s="30"/>
    </row>
    <row r="34839" spans="6:8" x14ac:dyDescent="0.2">
      <c r="F34839" s="30"/>
      <c r="G34839" s="30"/>
      <c r="H34839" s="30"/>
    </row>
    <row r="34840" spans="6:8" x14ac:dyDescent="0.2">
      <c r="F34840" s="30"/>
      <c r="G34840" s="30"/>
      <c r="H34840" s="30"/>
    </row>
    <row r="34841" spans="6:8" x14ac:dyDescent="0.2">
      <c r="F34841" s="30"/>
      <c r="G34841" s="30"/>
      <c r="H34841" s="30"/>
    </row>
    <row r="34842" spans="6:8" x14ac:dyDescent="0.2">
      <c r="F34842" s="30"/>
      <c r="G34842" s="30"/>
      <c r="H34842" s="30"/>
    </row>
    <row r="34843" spans="6:8" x14ac:dyDescent="0.2">
      <c r="F34843" s="30"/>
      <c r="G34843" s="30"/>
      <c r="H34843" s="30"/>
    </row>
    <row r="34844" spans="6:8" x14ac:dyDescent="0.2">
      <c r="F34844" s="30"/>
      <c r="G34844" s="30"/>
      <c r="H34844" s="30"/>
    </row>
    <row r="34845" spans="6:8" x14ac:dyDescent="0.2">
      <c r="F34845" s="30"/>
      <c r="G34845" s="30"/>
      <c r="H34845" s="30"/>
    </row>
    <row r="34846" spans="6:8" x14ac:dyDescent="0.2">
      <c r="F34846" s="30"/>
      <c r="G34846" s="30"/>
      <c r="H34846" s="30"/>
    </row>
    <row r="34847" spans="6:8" x14ac:dyDescent="0.2">
      <c r="F34847" s="30"/>
      <c r="G34847" s="30"/>
      <c r="H34847" s="30"/>
    </row>
    <row r="34848" spans="6:8" x14ac:dyDescent="0.2">
      <c r="F34848" s="30"/>
      <c r="G34848" s="30"/>
      <c r="H34848" s="30"/>
    </row>
    <row r="34849" spans="6:8" x14ac:dyDescent="0.2">
      <c r="F34849" s="30"/>
      <c r="G34849" s="30"/>
      <c r="H34849" s="30"/>
    </row>
    <row r="34850" spans="6:8" x14ac:dyDescent="0.2">
      <c r="F34850" s="30"/>
      <c r="G34850" s="30"/>
      <c r="H34850" s="30"/>
    </row>
    <row r="34851" spans="6:8" x14ac:dyDescent="0.2">
      <c r="F34851" s="30"/>
      <c r="G34851" s="30"/>
      <c r="H34851" s="30"/>
    </row>
    <row r="34852" spans="6:8" x14ac:dyDescent="0.2">
      <c r="F34852" s="30"/>
      <c r="G34852" s="30"/>
      <c r="H34852" s="30"/>
    </row>
    <row r="34853" spans="6:8" x14ac:dyDescent="0.2">
      <c r="F34853" s="30"/>
      <c r="G34853" s="30"/>
      <c r="H34853" s="30"/>
    </row>
    <row r="34854" spans="6:8" x14ac:dyDescent="0.2">
      <c r="F34854" s="30"/>
      <c r="G34854" s="30"/>
      <c r="H34854" s="30"/>
    </row>
    <row r="34855" spans="6:8" x14ac:dyDescent="0.2">
      <c r="F34855" s="30"/>
      <c r="G34855" s="30"/>
      <c r="H34855" s="30"/>
    </row>
    <row r="34856" spans="6:8" x14ac:dyDescent="0.2">
      <c r="F34856" s="30"/>
      <c r="G34856" s="30"/>
      <c r="H34856" s="30"/>
    </row>
    <row r="34857" spans="6:8" x14ac:dyDescent="0.2">
      <c r="F34857" s="30"/>
      <c r="G34857" s="30"/>
      <c r="H34857" s="30"/>
    </row>
    <row r="34858" spans="6:8" x14ac:dyDescent="0.2">
      <c r="F34858" s="30"/>
      <c r="G34858" s="30"/>
      <c r="H34858" s="30"/>
    </row>
    <row r="34859" spans="6:8" x14ac:dyDescent="0.2">
      <c r="F34859" s="30"/>
      <c r="G34859" s="30"/>
      <c r="H34859" s="30"/>
    </row>
    <row r="34860" spans="6:8" x14ac:dyDescent="0.2">
      <c r="F34860" s="30"/>
      <c r="G34860" s="30"/>
      <c r="H34860" s="30"/>
    </row>
    <row r="34861" spans="6:8" x14ac:dyDescent="0.2">
      <c r="F34861" s="30"/>
      <c r="G34861" s="30"/>
      <c r="H34861" s="30"/>
    </row>
    <row r="34862" spans="6:8" x14ac:dyDescent="0.2">
      <c r="F34862" s="30"/>
      <c r="G34862" s="30"/>
      <c r="H34862" s="30"/>
    </row>
    <row r="34863" spans="6:8" x14ac:dyDescent="0.2">
      <c r="F34863" s="30"/>
      <c r="G34863" s="30"/>
      <c r="H34863" s="30"/>
    </row>
    <row r="34864" spans="6:8" x14ac:dyDescent="0.2">
      <c r="F34864" s="30"/>
      <c r="G34864" s="30"/>
      <c r="H34864" s="30"/>
    </row>
    <row r="34865" spans="6:8" x14ac:dyDescent="0.2">
      <c r="F34865" s="30"/>
      <c r="G34865" s="30"/>
      <c r="H34865" s="30"/>
    </row>
    <row r="34866" spans="6:8" x14ac:dyDescent="0.2">
      <c r="F34866" s="30"/>
      <c r="G34866" s="30"/>
      <c r="H34866" s="30"/>
    </row>
    <row r="34867" spans="6:8" x14ac:dyDescent="0.2">
      <c r="F34867" s="30"/>
      <c r="G34867" s="30"/>
      <c r="H34867" s="30"/>
    </row>
    <row r="34868" spans="6:8" x14ac:dyDescent="0.2">
      <c r="F34868" s="30"/>
      <c r="G34868" s="30"/>
      <c r="H34868" s="30"/>
    </row>
    <row r="34869" spans="6:8" x14ac:dyDescent="0.2">
      <c r="F34869" s="30"/>
      <c r="G34869" s="30"/>
      <c r="H34869" s="30"/>
    </row>
    <row r="34870" spans="6:8" x14ac:dyDescent="0.2">
      <c r="F34870" s="30"/>
      <c r="G34870" s="30"/>
      <c r="H34870" s="30"/>
    </row>
    <row r="34871" spans="6:8" x14ac:dyDescent="0.2">
      <c r="F34871" s="30"/>
      <c r="G34871" s="30"/>
      <c r="H34871" s="30"/>
    </row>
    <row r="34872" spans="6:8" x14ac:dyDescent="0.2">
      <c r="F34872" s="30"/>
      <c r="G34872" s="30"/>
      <c r="H34872" s="30"/>
    </row>
    <row r="34873" spans="6:8" x14ac:dyDescent="0.2">
      <c r="F34873" s="30"/>
      <c r="G34873" s="30"/>
      <c r="H34873" s="30"/>
    </row>
    <row r="34874" spans="6:8" x14ac:dyDescent="0.2">
      <c r="F34874" s="30"/>
      <c r="G34874" s="30"/>
      <c r="H34874" s="30"/>
    </row>
    <row r="34875" spans="6:8" x14ac:dyDescent="0.2">
      <c r="F34875" s="30"/>
      <c r="G34875" s="30"/>
      <c r="H34875" s="30"/>
    </row>
    <row r="34876" spans="6:8" x14ac:dyDescent="0.2">
      <c r="F34876" s="30"/>
      <c r="G34876" s="30"/>
      <c r="H34876" s="30"/>
    </row>
    <row r="34877" spans="6:8" x14ac:dyDescent="0.2">
      <c r="F34877" s="30"/>
      <c r="G34877" s="30"/>
      <c r="H34877" s="30"/>
    </row>
    <row r="34878" spans="6:8" x14ac:dyDescent="0.2">
      <c r="F34878" s="30"/>
      <c r="G34878" s="30"/>
      <c r="H34878" s="30"/>
    </row>
    <row r="34879" spans="6:8" x14ac:dyDescent="0.2">
      <c r="F34879" s="30"/>
      <c r="G34879" s="30"/>
      <c r="H34879" s="30"/>
    </row>
    <row r="34880" spans="6:8" x14ac:dyDescent="0.2">
      <c r="F34880" s="30"/>
      <c r="G34880" s="30"/>
      <c r="H34880" s="30"/>
    </row>
    <row r="34881" spans="6:8" x14ac:dyDescent="0.2">
      <c r="F34881" s="30"/>
      <c r="G34881" s="30"/>
      <c r="H34881" s="30"/>
    </row>
    <row r="34882" spans="6:8" x14ac:dyDescent="0.2">
      <c r="F34882" s="30"/>
      <c r="G34882" s="30"/>
      <c r="H34882" s="30"/>
    </row>
    <row r="34883" spans="6:8" x14ac:dyDescent="0.2">
      <c r="F34883" s="30"/>
      <c r="G34883" s="30"/>
      <c r="H34883" s="30"/>
    </row>
    <row r="34884" spans="6:8" x14ac:dyDescent="0.2">
      <c r="F34884" s="30"/>
      <c r="G34884" s="30"/>
      <c r="H34884" s="30"/>
    </row>
    <row r="34885" spans="6:8" x14ac:dyDescent="0.2">
      <c r="F34885" s="30"/>
      <c r="G34885" s="30"/>
      <c r="H34885" s="30"/>
    </row>
    <row r="34886" spans="6:8" x14ac:dyDescent="0.2">
      <c r="F34886" s="30"/>
      <c r="G34886" s="30"/>
      <c r="H34886" s="30"/>
    </row>
    <row r="34887" spans="6:8" x14ac:dyDescent="0.2">
      <c r="F34887" s="30"/>
      <c r="G34887" s="30"/>
      <c r="H34887" s="30"/>
    </row>
    <row r="34888" spans="6:8" x14ac:dyDescent="0.2">
      <c r="F34888" s="30"/>
      <c r="G34888" s="30"/>
      <c r="H34888" s="30"/>
    </row>
    <row r="34889" spans="6:8" x14ac:dyDescent="0.2">
      <c r="F34889" s="30"/>
      <c r="G34889" s="30"/>
      <c r="H34889" s="30"/>
    </row>
    <row r="34890" spans="6:8" x14ac:dyDescent="0.2">
      <c r="F34890" s="30"/>
      <c r="G34890" s="30"/>
      <c r="H34890" s="30"/>
    </row>
    <row r="34891" spans="6:8" x14ac:dyDescent="0.2">
      <c r="F34891" s="30"/>
      <c r="G34891" s="30"/>
      <c r="H34891" s="30"/>
    </row>
    <row r="34892" spans="6:8" x14ac:dyDescent="0.2">
      <c r="F34892" s="30"/>
      <c r="G34892" s="30"/>
      <c r="H34892" s="30"/>
    </row>
    <row r="34893" spans="6:8" x14ac:dyDescent="0.2">
      <c r="F34893" s="30"/>
      <c r="G34893" s="30"/>
      <c r="H34893" s="30"/>
    </row>
    <row r="34894" spans="6:8" x14ac:dyDescent="0.2">
      <c r="F34894" s="30"/>
      <c r="G34894" s="30"/>
      <c r="H34894" s="30"/>
    </row>
    <row r="34895" spans="6:8" x14ac:dyDescent="0.2">
      <c r="F34895" s="30"/>
      <c r="G34895" s="30"/>
      <c r="H34895" s="30"/>
    </row>
    <row r="34896" spans="6:8" x14ac:dyDescent="0.2">
      <c r="F34896" s="30"/>
      <c r="G34896" s="30"/>
      <c r="H34896" s="30"/>
    </row>
    <row r="34897" spans="6:8" x14ac:dyDescent="0.2">
      <c r="F34897" s="30"/>
      <c r="G34897" s="30"/>
      <c r="H34897" s="30"/>
    </row>
    <row r="34898" spans="6:8" x14ac:dyDescent="0.2">
      <c r="F34898" s="30"/>
      <c r="G34898" s="30"/>
      <c r="H34898" s="30"/>
    </row>
    <row r="34899" spans="6:8" x14ac:dyDescent="0.2">
      <c r="F34899" s="30"/>
      <c r="G34899" s="30"/>
      <c r="H34899" s="30"/>
    </row>
    <row r="34900" spans="6:8" x14ac:dyDescent="0.2">
      <c r="F34900" s="30"/>
      <c r="G34900" s="30"/>
      <c r="H34900" s="30"/>
    </row>
    <row r="34901" spans="6:8" x14ac:dyDescent="0.2">
      <c r="F34901" s="30"/>
      <c r="G34901" s="30"/>
      <c r="H34901" s="30"/>
    </row>
    <row r="34902" spans="6:8" x14ac:dyDescent="0.2">
      <c r="F34902" s="30"/>
      <c r="G34902" s="30"/>
      <c r="H34902" s="30"/>
    </row>
    <row r="34903" spans="6:8" x14ac:dyDescent="0.2">
      <c r="F34903" s="30"/>
      <c r="G34903" s="30"/>
      <c r="H34903" s="30"/>
    </row>
    <row r="34904" spans="6:8" x14ac:dyDescent="0.2">
      <c r="F34904" s="30"/>
      <c r="G34904" s="30"/>
      <c r="H34904" s="30"/>
    </row>
    <row r="34905" spans="6:8" x14ac:dyDescent="0.2">
      <c r="F34905" s="30"/>
      <c r="G34905" s="30"/>
      <c r="H34905" s="30"/>
    </row>
    <row r="34906" spans="6:8" x14ac:dyDescent="0.2">
      <c r="F34906" s="30"/>
      <c r="G34906" s="30"/>
      <c r="H34906" s="30"/>
    </row>
    <row r="34907" spans="6:8" x14ac:dyDescent="0.2">
      <c r="F34907" s="30"/>
      <c r="G34907" s="30"/>
      <c r="H34907" s="30"/>
    </row>
    <row r="34908" spans="6:8" x14ac:dyDescent="0.2">
      <c r="F34908" s="30"/>
      <c r="G34908" s="30"/>
      <c r="H34908" s="30"/>
    </row>
    <row r="34909" spans="6:8" x14ac:dyDescent="0.2">
      <c r="F34909" s="30"/>
      <c r="G34909" s="30"/>
      <c r="H34909" s="30"/>
    </row>
    <row r="34910" spans="6:8" x14ac:dyDescent="0.2">
      <c r="F34910" s="30"/>
      <c r="G34910" s="30"/>
      <c r="H34910" s="30"/>
    </row>
    <row r="34911" spans="6:8" x14ac:dyDescent="0.2">
      <c r="F34911" s="30"/>
      <c r="G34911" s="30"/>
      <c r="H34911" s="30"/>
    </row>
    <row r="34912" spans="6:8" x14ac:dyDescent="0.2">
      <c r="F34912" s="30"/>
      <c r="G34912" s="30"/>
      <c r="H34912" s="30"/>
    </row>
    <row r="34913" spans="6:8" x14ac:dyDescent="0.2">
      <c r="F34913" s="30"/>
      <c r="G34913" s="30"/>
      <c r="H34913" s="30"/>
    </row>
    <row r="34914" spans="6:8" x14ac:dyDescent="0.2">
      <c r="F34914" s="30"/>
      <c r="G34914" s="30"/>
      <c r="H34914" s="30"/>
    </row>
    <row r="34915" spans="6:8" x14ac:dyDescent="0.2">
      <c r="F34915" s="30"/>
      <c r="G34915" s="30"/>
      <c r="H34915" s="30"/>
    </row>
    <row r="34916" spans="6:8" x14ac:dyDescent="0.2">
      <c r="F34916" s="30"/>
      <c r="G34916" s="30"/>
      <c r="H34916" s="30"/>
    </row>
    <row r="34917" spans="6:8" x14ac:dyDescent="0.2">
      <c r="F34917" s="30"/>
      <c r="G34917" s="30"/>
      <c r="H34917" s="30"/>
    </row>
    <row r="34918" spans="6:8" x14ac:dyDescent="0.2">
      <c r="F34918" s="30"/>
      <c r="G34918" s="30"/>
      <c r="H34918" s="30"/>
    </row>
    <row r="34919" spans="6:8" x14ac:dyDescent="0.2">
      <c r="F34919" s="30"/>
      <c r="G34919" s="30"/>
      <c r="H34919" s="30"/>
    </row>
    <row r="34920" spans="6:8" x14ac:dyDescent="0.2">
      <c r="F34920" s="30"/>
      <c r="G34920" s="30"/>
      <c r="H34920" s="30"/>
    </row>
    <row r="34921" spans="6:8" x14ac:dyDescent="0.2">
      <c r="F34921" s="30"/>
      <c r="G34921" s="30"/>
      <c r="H34921" s="30"/>
    </row>
    <row r="34922" spans="6:8" x14ac:dyDescent="0.2">
      <c r="F34922" s="30"/>
      <c r="G34922" s="30"/>
      <c r="H34922" s="30"/>
    </row>
    <row r="34923" spans="6:8" x14ac:dyDescent="0.2">
      <c r="F34923" s="30"/>
      <c r="G34923" s="30"/>
      <c r="H34923" s="30"/>
    </row>
    <row r="34924" spans="6:8" x14ac:dyDescent="0.2">
      <c r="F34924" s="30"/>
      <c r="G34924" s="30"/>
      <c r="H34924" s="30"/>
    </row>
    <row r="34925" spans="6:8" x14ac:dyDescent="0.2">
      <c r="F34925" s="30"/>
      <c r="G34925" s="30"/>
      <c r="H34925" s="30"/>
    </row>
    <row r="34926" spans="6:8" x14ac:dyDescent="0.2">
      <c r="F34926" s="30"/>
      <c r="G34926" s="30"/>
      <c r="H34926" s="30"/>
    </row>
    <row r="34927" spans="6:8" x14ac:dyDescent="0.2">
      <c r="F34927" s="30"/>
      <c r="G34927" s="30"/>
      <c r="H34927" s="30"/>
    </row>
    <row r="34928" spans="6:8" x14ac:dyDescent="0.2">
      <c r="F34928" s="30"/>
      <c r="G34928" s="30"/>
      <c r="H34928" s="30"/>
    </row>
    <row r="34929" spans="6:8" x14ac:dyDescent="0.2">
      <c r="F34929" s="30"/>
      <c r="G34929" s="30"/>
      <c r="H34929" s="30"/>
    </row>
    <row r="34930" spans="6:8" x14ac:dyDescent="0.2">
      <c r="F34930" s="30"/>
      <c r="G34930" s="30"/>
      <c r="H34930" s="30"/>
    </row>
    <row r="34931" spans="6:8" x14ac:dyDescent="0.2">
      <c r="F34931" s="30"/>
      <c r="G34931" s="30"/>
      <c r="H34931" s="30"/>
    </row>
    <row r="34932" spans="6:8" x14ac:dyDescent="0.2">
      <c r="F34932" s="30"/>
      <c r="G34932" s="30"/>
      <c r="H34932" s="30"/>
    </row>
    <row r="34933" spans="6:8" x14ac:dyDescent="0.2">
      <c r="F34933" s="30"/>
      <c r="G34933" s="30"/>
      <c r="H34933" s="30"/>
    </row>
    <row r="34934" spans="6:8" x14ac:dyDescent="0.2">
      <c r="F34934" s="30"/>
      <c r="G34934" s="30"/>
      <c r="H34934" s="30"/>
    </row>
    <row r="34935" spans="6:8" x14ac:dyDescent="0.2">
      <c r="F34935" s="30"/>
      <c r="G34935" s="30"/>
      <c r="H34935" s="30"/>
    </row>
    <row r="34936" spans="6:8" x14ac:dyDescent="0.2">
      <c r="F34936" s="30"/>
      <c r="G34936" s="30"/>
      <c r="H34936" s="30"/>
    </row>
    <row r="34937" spans="6:8" x14ac:dyDescent="0.2">
      <c r="F34937" s="30"/>
      <c r="G34937" s="30"/>
      <c r="H34937" s="30"/>
    </row>
    <row r="34938" spans="6:8" x14ac:dyDescent="0.2">
      <c r="F34938" s="30"/>
      <c r="G34938" s="30"/>
      <c r="H34938" s="30"/>
    </row>
    <row r="34939" spans="6:8" x14ac:dyDescent="0.2">
      <c r="F34939" s="30"/>
      <c r="G34939" s="30"/>
      <c r="H34939" s="30"/>
    </row>
    <row r="34940" spans="6:8" x14ac:dyDescent="0.2">
      <c r="F34940" s="30"/>
      <c r="G34940" s="30"/>
      <c r="H34940" s="30"/>
    </row>
    <row r="34941" spans="6:8" x14ac:dyDescent="0.2">
      <c r="F34941" s="30"/>
      <c r="G34941" s="30"/>
      <c r="H34941" s="30"/>
    </row>
    <row r="34942" spans="6:8" x14ac:dyDescent="0.2">
      <c r="F34942" s="30"/>
      <c r="G34942" s="30"/>
      <c r="H34942" s="30"/>
    </row>
    <row r="34943" spans="6:8" x14ac:dyDescent="0.2">
      <c r="F34943" s="30"/>
      <c r="G34943" s="30"/>
      <c r="H34943" s="30"/>
    </row>
    <row r="34944" spans="6:8" x14ac:dyDescent="0.2">
      <c r="F34944" s="30"/>
      <c r="G34944" s="30"/>
      <c r="H34944" s="30"/>
    </row>
    <row r="34945" spans="6:8" x14ac:dyDescent="0.2">
      <c r="F34945" s="30"/>
      <c r="G34945" s="30"/>
      <c r="H34945" s="30"/>
    </row>
    <row r="34946" spans="6:8" x14ac:dyDescent="0.2">
      <c r="F34946" s="30"/>
      <c r="G34946" s="30"/>
      <c r="H34946" s="30"/>
    </row>
    <row r="34947" spans="6:8" x14ac:dyDescent="0.2">
      <c r="F34947" s="30"/>
      <c r="G34947" s="30"/>
      <c r="H34947" s="30"/>
    </row>
    <row r="34948" spans="6:8" x14ac:dyDescent="0.2">
      <c r="F34948" s="30"/>
      <c r="G34948" s="30"/>
      <c r="H34948" s="30"/>
    </row>
    <row r="34949" spans="6:8" x14ac:dyDescent="0.2">
      <c r="F34949" s="30"/>
      <c r="G34949" s="30"/>
      <c r="H34949" s="30"/>
    </row>
    <row r="34950" spans="6:8" x14ac:dyDescent="0.2">
      <c r="F34950" s="30"/>
      <c r="G34950" s="30"/>
      <c r="H34950" s="30"/>
    </row>
    <row r="34951" spans="6:8" x14ac:dyDescent="0.2">
      <c r="F34951" s="30"/>
      <c r="G34951" s="30"/>
      <c r="H34951" s="30"/>
    </row>
    <row r="34952" spans="6:8" x14ac:dyDescent="0.2">
      <c r="F34952" s="30"/>
      <c r="G34952" s="30"/>
      <c r="H34952" s="30"/>
    </row>
    <row r="34953" spans="6:8" x14ac:dyDescent="0.2">
      <c r="F34953" s="30"/>
      <c r="G34953" s="30"/>
      <c r="H34953" s="30"/>
    </row>
    <row r="34954" spans="6:8" x14ac:dyDescent="0.2">
      <c r="F34954" s="30"/>
      <c r="G34954" s="30"/>
      <c r="H34954" s="30"/>
    </row>
    <row r="34955" spans="6:8" x14ac:dyDescent="0.2">
      <c r="F34955" s="30"/>
      <c r="G34955" s="30"/>
      <c r="H34955" s="30"/>
    </row>
    <row r="34956" spans="6:8" x14ac:dyDescent="0.2">
      <c r="F34956" s="30"/>
      <c r="G34956" s="30"/>
      <c r="H34956" s="30"/>
    </row>
    <row r="34957" spans="6:8" x14ac:dyDescent="0.2">
      <c r="F34957" s="30"/>
      <c r="G34957" s="30"/>
      <c r="H34957" s="30"/>
    </row>
    <row r="34958" spans="6:8" x14ac:dyDescent="0.2">
      <c r="F34958" s="30"/>
      <c r="G34958" s="30"/>
      <c r="H34958" s="30"/>
    </row>
    <row r="34959" spans="6:8" x14ac:dyDescent="0.2">
      <c r="F34959" s="30"/>
      <c r="G34959" s="30"/>
      <c r="H34959" s="30"/>
    </row>
    <row r="34960" spans="6:8" x14ac:dyDescent="0.2">
      <c r="F34960" s="30"/>
      <c r="G34960" s="30"/>
      <c r="H34960" s="30"/>
    </row>
    <row r="34961" spans="6:8" x14ac:dyDescent="0.2">
      <c r="F34961" s="30"/>
      <c r="G34961" s="30"/>
      <c r="H34961" s="30"/>
    </row>
    <row r="34962" spans="6:8" x14ac:dyDescent="0.2">
      <c r="F34962" s="30"/>
      <c r="G34962" s="30"/>
      <c r="H34962" s="30"/>
    </row>
    <row r="34963" spans="6:8" x14ac:dyDescent="0.2">
      <c r="F34963" s="30"/>
      <c r="G34963" s="30"/>
      <c r="H34963" s="30"/>
    </row>
    <row r="34964" spans="6:8" x14ac:dyDescent="0.2">
      <c r="F34964" s="30"/>
      <c r="G34964" s="30"/>
      <c r="H34964" s="30"/>
    </row>
    <row r="34965" spans="6:8" x14ac:dyDescent="0.2">
      <c r="F34965" s="30"/>
      <c r="G34965" s="30"/>
      <c r="H34965" s="30"/>
    </row>
    <row r="34966" spans="6:8" x14ac:dyDescent="0.2">
      <c r="F34966" s="30"/>
      <c r="G34966" s="30"/>
      <c r="H34966" s="30"/>
    </row>
    <row r="34967" spans="6:8" x14ac:dyDescent="0.2">
      <c r="F34967" s="30"/>
      <c r="G34967" s="30"/>
      <c r="H34967" s="30"/>
    </row>
    <row r="34968" spans="6:8" x14ac:dyDescent="0.2">
      <c r="F34968" s="30"/>
      <c r="G34968" s="30"/>
      <c r="H34968" s="30"/>
    </row>
    <row r="34969" spans="6:8" x14ac:dyDescent="0.2">
      <c r="F34969" s="30"/>
      <c r="G34969" s="30"/>
      <c r="H34969" s="30"/>
    </row>
    <row r="34970" spans="6:8" x14ac:dyDescent="0.2">
      <c r="F34970" s="30"/>
      <c r="G34970" s="30"/>
      <c r="H34970" s="30"/>
    </row>
    <row r="34971" spans="6:8" x14ac:dyDescent="0.2">
      <c r="F34971" s="30"/>
      <c r="G34971" s="30"/>
      <c r="H34971" s="30"/>
    </row>
    <row r="34972" spans="6:8" x14ac:dyDescent="0.2">
      <c r="F34972" s="30"/>
      <c r="G34972" s="30"/>
      <c r="H34972" s="30"/>
    </row>
    <row r="34973" spans="6:8" x14ac:dyDescent="0.2">
      <c r="F34973" s="30"/>
      <c r="G34973" s="30"/>
      <c r="H34973" s="30"/>
    </row>
    <row r="34974" spans="6:8" x14ac:dyDescent="0.2">
      <c r="F34974" s="30"/>
      <c r="G34974" s="30"/>
      <c r="H34974" s="30"/>
    </row>
    <row r="34975" spans="6:8" x14ac:dyDescent="0.2">
      <c r="F34975" s="30"/>
      <c r="G34975" s="30"/>
      <c r="H34975" s="30"/>
    </row>
    <row r="34976" spans="6:8" x14ac:dyDescent="0.2">
      <c r="F34976" s="30"/>
      <c r="G34976" s="30"/>
      <c r="H34976" s="30"/>
    </row>
    <row r="34977" spans="6:8" x14ac:dyDescent="0.2">
      <c r="F34977" s="30"/>
      <c r="G34977" s="30"/>
      <c r="H34977" s="30"/>
    </row>
    <row r="34978" spans="6:8" x14ac:dyDescent="0.2">
      <c r="F34978" s="30"/>
      <c r="G34978" s="30"/>
      <c r="H34978" s="30"/>
    </row>
    <row r="34979" spans="6:8" x14ac:dyDescent="0.2">
      <c r="F34979" s="30"/>
      <c r="G34979" s="30"/>
      <c r="H34979" s="30"/>
    </row>
    <row r="34980" spans="6:8" x14ac:dyDescent="0.2">
      <c r="F34980" s="30"/>
      <c r="G34980" s="30"/>
      <c r="H34980" s="30"/>
    </row>
    <row r="34981" spans="6:8" x14ac:dyDescent="0.2">
      <c r="F34981" s="30"/>
      <c r="G34981" s="30"/>
      <c r="H34981" s="30"/>
    </row>
    <row r="34982" spans="6:8" x14ac:dyDescent="0.2">
      <c r="F34982" s="30"/>
      <c r="G34982" s="30"/>
      <c r="H34982" s="30"/>
    </row>
    <row r="34983" spans="6:8" x14ac:dyDescent="0.2">
      <c r="F34983" s="30"/>
      <c r="G34983" s="30"/>
      <c r="H34983" s="30"/>
    </row>
    <row r="34984" spans="6:8" x14ac:dyDescent="0.2">
      <c r="F34984" s="30"/>
      <c r="G34984" s="30"/>
      <c r="H34984" s="30"/>
    </row>
    <row r="34985" spans="6:8" x14ac:dyDescent="0.2">
      <c r="F34985" s="30"/>
      <c r="G34985" s="30"/>
      <c r="H34985" s="30"/>
    </row>
    <row r="34986" spans="6:8" x14ac:dyDescent="0.2">
      <c r="F34986" s="30"/>
      <c r="G34986" s="30"/>
      <c r="H34986" s="30"/>
    </row>
    <row r="34987" spans="6:8" x14ac:dyDescent="0.2">
      <c r="F34987" s="30"/>
      <c r="G34987" s="30"/>
      <c r="H34987" s="30"/>
    </row>
    <row r="34988" spans="6:8" x14ac:dyDescent="0.2">
      <c r="F34988" s="30"/>
      <c r="G34988" s="30"/>
      <c r="H34988" s="30"/>
    </row>
    <row r="34989" spans="6:8" x14ac:dyDescent="0.2">
      <c r="F34989" s="30"/>
      <c r="G34989" s="30"/>
      <c r="H34989" s="30"/>
    </row>
    <row r="34990" spans="6:8" x14ac:dyDescent="0.2">
      <c r="F34990" s="30"/>
      <c r="G34990" s="30"/>
      <c r="H34990" s="30"/>
    </row>
    <row r="34991" spans="6:8" x14ac:dyDescent="0.2">
      <c r="F34991" s="30"/>
      <c r="G34991" s="30"/>
      <c r="H34991" s="30"/>
    </row>
    <row r="34992" spans="6:8" x14ac:dyDescent="0.2">
      <c r="F34992" s="30"/>
      <c r="G34992" s="30"/>
      <c r="H34992" s="30"/>
    </row>
    <row r="34993" spans="6:8" x14ac:dyDescent="0.2">
      <c r="F34993" s="30"/>
      <c r="G34993" s="30"/>
      <c r="H34993" s="30"/>
    </row>
    <row r="34994" spans="6:8" x14ac:dyDescent="0.2">
      <c r="F34994" s="30"/>
      <c r="G34994" s="30"/>
      <c r="H34994" s="30"/>
    </row>
    <row r="34995" spans="6:8" x14ac:dyDescent="0.2">
      <c r="F34995" s="30"/>
      <c r="G34995" s="30"/>
      <c r="H34995" s="30"/>
    </row>
    <row r="34996" spans="6:8" x14ac:dyDescent="0.2">
      <c r="F34996" s="30"/>
      <c r="G34996" s="30"/>
      <c r="H34996" s="30"/>
    </row>
    <row r="34997" spans="6:8" x14ac:dyDescent="0.2">
      <c r="F34997" s="30"/>
      <c r="G34997" s="30"/>
      <c r="H34997" s="30"/>
    </row>
    <row r="34998" spans="6:8" x14ac:dyDescent="0.2">
      <c r="F34998" s="30"/>
      <c r="G34998" s="30"/>
      <c r="H34998" s="30"/>
    </row>
    <row r="34999" spans="6:8" x14ac:dyDescent="0.2">
      <c r="F34999" s="30"/>
      <c r="G34999" s="30"/>
      <c r="H34999" s="30"/>
    </row>
    <row r="35000" spans="6:8" x14ac:dyDescent="0.2">
      <c r="F35000" s="30"/>
      <c r="G35000" s="30"/>
      <c r="H35000" s="30"/>
    </row>
    <row r="35001" spans="6:8" x14ac:dyDescent="0.2">
      <c r="F35001" s="30"/>
      <c r="G35001" s="30"/>
      <c r="H35001" s="30"/>
    </row>
    <row r="35002" spans="6:8" x14ac:dyDescent="0.2">
      <c r="F35002" s="30"/>
      <c r="G35002" s="30"/>
      <c r="H35002" s="30"/>
    </row>
    <row r="35003" spans="6:8" x14ac:dyDescent="0.2">
      <c r="F35003" s="30"/>
      <c r="G35003" s="30"/>
      <c r="H35003" s="30"/>
    </row>
    <row r="35004" spans="6:8" x14ac:dyDescent="0.2">
      <c r="F35004" s="30"/>
      <c r="G35004" s="30"/>
      <c r="H35004" s="30"/>
    </row>
    <row r="35005" spans="6:8" x14ac:dyDescent="0.2">
      <c r="F35005" s="30"/>
      <c r="G35005" s="30"/>
      <c r="H35005" s="30"/>
    </row>
    <row r="35006" spans="6:8" x14ac:dyDescent="0.2">
      <c r="F35006" s="30"/>
      <c r="G35006" s="30"/>
      <c r="H35006" s="30"/>
    </row>
    <row r="35007" spans="6:8" x14ac:dyDescent="0.2">
      <c r="F35007" s="30"/>
      <c r="G35007" s="30"/>
      <c r="H35007" s="30"/>
    </row>
    <row r="35008" spans="6:8" x14ac:dyDescent="0.2">
      <c r="F35008" s="30"/>
      <c r="G35008" s="30"/>
      <c r="H35008" s="30"/>
    </row>
    <row r="35009" spans="6:8" x14ac:dyDescent="0.2">
      <c r="F35009" s="30"/>
      <c r="G35009" s="30"/>
      <c r="H35009" s="30"/>
    </row>
    <row r="35010" spans="6:8" x14ac:dyDescent="0.2">
      <c r="F35010" s="30"/>
      <c r="G35010" s="30"/>
      <c r="H35010" s="30"/>
    </row>
    <row r="35011" spans="6:8" x14ac:dyDescent="0.2">
      <c r="F35011" s="30"/>
      <c r="G35011" s="30"/>
      <c r="H35011" s="30"/>
    </row>
    <row r="35012" spans="6:8" x14ac:dyDescent="0.2">
      <c r="F35012" s="30"/>
      <c r="G35012" s="30"/>
      <c r="H35012" s="30"/>
    </row>
    <row r="35013" spans="6:8" x14ac:dyDescent="0.2">
      <c r="F35013" s="30"/>
      <c r="G35013" s="30"/>
      <c r="H35013" s="30"/>
    </row>
    <row r="35014" spans="6:8" x14ac:dyDescent="0.2">
      <c r="F35014" s="30"/>
      <c r="G35014" s="30"/>
      <c r="H35014" s="30"/>
    </row>
    <row r="35015" spans="6:8" x14ac:dyDescent="0.2">
      <c r="F35015" s="30"/>
      <c r="G35015" s="30"/>
      <c r="H35015" s="30"/>
    </row>
    <row r="35016" spans="6:8" x14ac:dyDescent="0.2">
      <c r="F35016" s="30"/>
      <c r="G35016" s="30"/>
      <c r="H35016" s="30"/>
    </row>
    <row r="35017" spans="6:8" x14ac:dyDescent="0.2">
      <c r="F35017" s="30"/>
      <c r="G35017" s="30"/>
      <c r="H35017" s="30"/>
    </row>
    <row r="35018" spans="6:8" x14ac:dyDescent="0.2">
      <c r="F35018" s="30"/>
      <c r="G35018" s="30"/>
      <c r="H35018" s="30"/>
    </row>
    <row r="35019" spans="6:8" x14ac:dyDescent="0.2">
      <c r="F35019" s="30"/>
      <c r="G35019" s="30"/>
      <c r="H35019" s="30"/>
    </row>
    <row r="35020" spans="6:8" x14ac:dyDescent="0.2">
      <c r="F35020" s="30"/>
      <c r="G35020" s="30"/>
      <c r="H35020" s="30"/>
    </row>
    <row r="35021" spans="6:8" x14ac:dyDescent="0.2">
      <c r="F35021" s="30"/>
      <c r="G35021" s="30"/>
      <c r="H35021" s="30"/>
    </row>
    <row r="35022" spans="6:8" x14ac:dyDescent="0.2">
      <c r="F35022" s="30"/>
      <c r="G35022" s="30"/>
      <c r="H35022" s="30"/>
    </row>
    <row r="35023" spans="6:8" x14ac:dyDescent="0.2">
      <c r="F35023" s="30"/>
      <c r="G35023" s="30"/>
      <c r="H35023" s="30"/>
    </row>
    <row r="35024" spans="6:8" x14ac:dyDescent="0.2">
      <c r="F35024" s="30"/>
      <c r="G35024" s="30"/>
      <c r="H35024" s="30"/>
    </row>
    <row r="35025" spans="6:8" x14ac:dyDescent="0.2">
      <c r="F35025" s="30"/>
      <c r="G35025" s="30"/>
      <c r="H35025" s="30"/>
    </row>
    <row r="35026" spans="6:8" x14ac:dyDescent="0.2">
      <c r="F35026" s="30"/>
      <c r="G35026" s="30"/>
      <c r="H35026" s="30"/>
    </row>
    <row r="35027" spans="6:8" x14ac:dyDescent="0.2">
      <c r="F35027" s="30"/>
      <c r="G35027" s="30"/>
      <c r="H35027" s="30"/>
    </row>
    <row r="35028" spans="6:8" x14ac:dyDescent="0.2">
      <c r="F35028" s="30"/>
      <c r="G35028" s="30"/>
      <c r="H35028" s="30"/>
    </row>
    <row r="35029" spans="6:8" x14ac:dyDescent="0.2">
      <c r="F35029" s="30"/>
      <c r="G35029" s="30"/>
      <c r="H35029" s="30"/>
    </row>
    <row r="35030" spans="6:8" x14ac:dyDescent="0.2">
      <c r="F35030" s="30"/>
      <c r="G35030" s="30"/>
      <c r="H35030" s="30"/>
    </row>
    <row r="35031" spans="6:8" x14ac:dyDescent="0.2">
      <c r="F35031" s="30"/>
      <c r="G35031" s="30"/>
      <c r="H35031" s="30"/>
    </row>
    <row r="35032" spans="6:8" x14ac:dyDescent="0.2">
      <c r="F35032" s="30"/>
      <c r="G35032" s="30"/>
      <c r="H35032" s="30"/>
    </row>
    <row r="35033" spans="6:8" x14ac:dyDescent="0.2">
      <c r="F35033" s="30"/>
      <c r="G35033" s="30"/>
      <c r="H35033" s="30"/>
    </row>
    <row r="35034" spans="6:8" x14ac:dyDescent="0.2">
      <c r="F35034" s="30"/>
      <c r="G35034" s="30"/>
      <c r="H35034" s="30"/>
    </row>
    <row r="35035" spans="6:8" x14ac:dyDescent="0.2">
      <c r="F35035" s="30"/>
      <c r="G35035" s="30"/>
      <c r="H35035" s="30"/>
    </row>
    <row r="35036" spans="6:8" x14ac:dyDescent="0.2">
      <c r="F35036" s="30"/>
      <c r="G35036" s="30"/>
      <c r="H35036" s="30"/>
    </row>
    <row r="35037" spans="6:8" x14ac:dyDescent="0.2">
      <c r="F35037" s="30"/>
      <c r="G35037" s="30"/>
      <c r="H35037" s="30"/>
    </row>
    <row r="35038" spans="6:8" x14ac:dyDescent="0.2">
      <c r="F35038" s="30"/>
      <c r="G35038" s="30"/>
      <c r="H35038" s="30"/>
    </row>
    <row r="35039" spans="6:8" x14ac:dyDescent="0.2">
      <c r="F35039" s="30"/>
      <c r="G35039" s="30"/>
      <c r="H35039" s="30"/>
    </row>
    <row r="35040" spans="6:8" x14ac:dyDescent="0.2">
      <c r="F35040" s="30"/>
      <c r="G35040" s="30"/>
      <c r="H35040" s="30"/>
    </row>
    <row r="35041" spans="6:8" x14ac:dyDescent="0.2">
      <c r="F35041" s="30"/>
      <c r="G35041" s="30"/>
      <c r="H35041" s="30"/>
    </row>
    <row r="35042" spans="6:8" x14ac:dyDescent="0.2">
      <c r="F35042" s="30"/>
      <c r="G35042" s="30"/>
      <c r="H35042" s="30"/>
    </row>
    <row r="35043" spans="6:8" x14ac:dyDescent="0.2">
      <c r="F35043" s="30"/>
      <c r="G35043" s="30"/>
      <c r="H35043" s="30"/>
    </row>
    <row r="35044" spans="6:8" x14ac:dyDescent="0.2">
      <c r="F35044" s="30"/>
      <c r="G35044" s="30"/>
      <c r="H35044" s="30"/>
    </row>
    <row r="35045" spans="6:8" x14ac:dyDescent="0.2">
      <c r="F35045" s="30"/>
      <c r="G35045" s="30"/>
      <c r="H35045" s="30"/>
    </row>
    <row r="35046" spans="6:8" x14ac:dyDescent="0.2">
      <c r="F35046" s="30"/>
      <c r="G35046" s="30"/>
      <c r="H35046" s="30"/>
    </row>
    <row r="35047" spans="6:8" x14ac:dyDescent="0.2">
      <c r="F35047" s="30"/>
      <c r="G35047" s="30"/>
      <c r="H35047" s="30"/>
    </row>
    <row r="35048" spans="6:8" x14ac:dyDescent="0.2">
      <c r="F35048" s="30"/>
      <c r="G35048" s="30"/>
      <c r="H35048" s="30"/>
    </row>
    <row r="35049" spans="6:8" x14ac:dyDescent="0.2">
      <c r="F35049" s="30"/>
      <c r="G35049" s="30"/>
      <c r="H35049" s="30"/>
    </row>
    <row r="35050" spans="6:8" x14ac:dyDescent="0.2">
      <c r="F35050" s="30"/>
      <c r="G35050" s="30"/>
      <c r="H35050" s="30"/>
    </row>
    <row r="35051" spans="6:8" x14ac:dyDescent="0.2">
      <c r="F35051" s="30"/>
      <c r="G35051" s="30"/>
      <c r="H35051" s="30"/>
    </row>
    <row r="35052" spans="6:8" x14ac:dyDescent="0.2">
      <c r="F35052" s="30"/>
      <c r="G35052" s="30"/>
      <c r="H35052" s="30"/>
    </row>
    <row r="35053" spans="6:8" x14ac:dyDescent="0.2">
      <c r="F35053" s="30"/>
      <c r="G35053" s="30"/>
      <c r="H35053" s="30"/>
    </row>
    <row r="35054" spans="6:8" x14ac:dyDescent="0.2">
      <c r="F35054" s="30"/>
      <c r="G35054" s="30"/>
      <c r="H35054" s="30"/>
    </row>
    <row r="35055" spans="6:8" x14ac:dyDescent="0.2">
      <c r="F35055" s="30"/>
      <c r="G35055" s="30"/>
      <c r="H35055" s="30"/>
    </row>
    <row r="35056" spans="6:8" x14ac:dyDescent="0.2">
      <c r="F35056" s="30"/>
      <c r="G35056" s="30"/>
      <c r="H35056" s="30"/>
    </row>
    <row r="35057" spans="6:8" x14ac:dyDescent="0.2">
      <c r="F35057" s="30"/>
      <c r="G35057" s="30"/>
      <c r="H35057" s="30"/>
    </row>
    <row r="35058" spans="6:8" x14ac:dyDescent="0.2">
      <c r="F35058" s="30"/>
      <c r="G35058" s="30"/>
      <c r="H35058" s="30"/>
    </row>
    <row r="35059" spans="6:8" x14ac:dyDescent="0.2">
      <c r="F35059" s="30"/>
      <c r="G35059" s="30"/>
      <c r="H35059" s="30"/>
    </row>
    <row r="35060" spans="6:8" x14ac:dyDescent="0.2">
      <c r="F35060" s="30"/>
      <c r="G35060" s="30"/>
      <c r="H35060" s="30"/>
    </row>
    <row r="35061" spans="6:8" x14ac:dyDescent="0.2">
      <c r="F35061" s="30"/>
      <c r="G35061" s="30"/>
      <c r="H35061" s="30"/>
    </row>
    <row r="35062" spans="6:8" x14ac:dyDescent="0.2">
      <c r="F35062" s="30"/>
      <c r="G35062" s="30"/>
      <c r="H35062" s="30"/>
    </row>
    <row r="35063" spans="6:8" x14ac:dyDescent="0.2">
      <c r="F35063" s="30"/>
      <c r="G35063" s="30"/>
      <c r="H35063" s="30"/>
    </row>
    <row r="35064" spans="6:8" x14ac:dyDescent="0.2">
      <c r="F35064" s="30"/>
      <c r="G35064" s="30"/>
      <c r="H35064" s="30"/>
    </row>
    <row r="35065" spans="6:8" x14ac:dyDescent="0.2">
      <c r="F35065" s="30"/>
      <c r="G35065" s="30"/>
      <c r="H35065" s="30"/>
    </row>
    <row r="35066" spans="6:8" x14ac:dyDescent="0.2">
      <c r="F35066" s="30"/>
      <c r="G35066" s="30"/>
      <c r="H35066" s="30"/>
    </row>
    <row r="35067" spans="6:8" x14ac:dyDescent="0.2">
      <c r="F35067" s="30"/>
      <c r="G35067" s="30"/>
      <c r="H35067" s="30"/>
    </row>
    <row r="35068" spans="6:8" x14ac:dyDescent="0.2">
      <c r="F35068" s="30"/>
      <c r="G35068" s="30"/>
      <c r="H35068" s="30"/>
    </row>
    <row r="35069" spans="6:8" x14ac:dyDescent="0.2">
      <c r="F35069" s="30"/>
      <c r="G35069" s="30"/>
      <c r="H35069" s="30"/>
    </row>
    <row r="35070" spans="6:8" x14ac:dyDescent="0.2">
      <c r="F35070" s="30"/>
      <c r="G35070" s="30"/>
      <c r="H35070" s="30"/>
    </row>
    <row r="35071" spans="6:8" x14ac:dyDescent="0.2">
      <c r="F35071" s="30"/>
      <c r="G35071" s="30"/>
      <c r="H35071" s="30"/>
    </row>
    <row r="35072" spans="6:8" x14ac:dyDescent="0.2">
      <c r="F35072" s="30"/>
      <c r="G35072" s="30"/>
      <c r="H35072" s="30"/>
    </row>
    <row r="35073" spans="6:8" x14ac:dyDescent="0.2">
      <c r="F35073" s="30"/>
      <c r="G35073" s="30"/>
      <c r="H35073" s="30"/>
    </row>
    <row r="35074" spans="6:8" x14ac:dyDescent="0.2">
      <c r="F35074" s="30"/>
      <c r="G35074" s="30"/>
      <c r="H35074" s="30"/>
    </row>
    <row r="35075" spans="6:8" x14ac:dyDescent="0.2">
      <c r="F35075" s="30"/>
      <c r="G35075" s="30"/>
      <c r="H35075" s="30"/>
    </row>
    <row r="35076" spans="6:8" x14ac:dyDescent="0.2">
      <c r="F35076" s="30"/>
      <c r="G35076" s="30"/>
      <c r="H35076" s="30"/>
    </row>
    <row r="35077" spans="6:8" x14ac:dyDescent="0.2">
      <c r="F35077" s="30"/>
      <c r="G35077" s="30"/>
      <c r="H35077" s="30"/>
    </row>
    <row r="35078" spans="6:8" x14ac:dyDescent="0.2">
      <c r="F35078" s="30"/>
      <c r="G35078" s="30"/>
      <c r="H35078" s="30"/>
    </row>
    <row r="35079" spans="6:8" x14ac:dyDescent="0.2">
      <c r="F35079" s="30"/>
      <c r="G35079" s="30"/>
      <c r="H35079" s="30"/>
    </row>
    <row r="35080" spans="6:8" x14ac:dyDescent="0.2">
      <c r="F35080" s="30"/>
      <c r="G35080" s="30"/>
      <c r="H35080" s="30"/>
    </row>
    <row r="35081" spans="6:8" x14ac:dyDescent="0.2">
      <c r="F35081" s="30"/>
      <c r="G35081" s="30"/>
      <c r="H35081" s="30"/>
    </row>
    <row r="35082" spans="6:8" x14ac:dyDescent="0.2">
      <c r="F35082" s="30"/>
      <c r="G35082" s="30"/>
      <c r="H35082" s="30"/>
    </row>
    <row r="35083" spans="6:8" x14ac:dyDescent="0.2">
      <c r="F35083" s="30"/>
      <c r="G35083" s="30"/>
      <c r="H35083" s="30"/>
    </row>
    <row r="35084" spans="6:8" x14ac:dyDescent="0.2">
      <c r="F35084" s="30"/>
      <c r="G35084" s="30"/>
      <c r="H35084" s="30"/>
    </row>
    <row r="35085" spans="6:8" x14ac:dyDescent="0.2">
      <c r="F35085" s="30"/>
      <c r="G35085" s="30"/>
      <c r="H35085" s="30"/>
    </row>
    <row r="35086" spans="6:8" x14ac:dyDescent="0.2">
      <c r="F35086" s="30"/>
      <c r="G35086" s="30"/>
      <c r="H35086" s="30"/>
    </row>
    <row r="35087" spans="6:8" x14ac:dyDescent="0.2">
      <c r="F35087" s="30"/>
      <c r="G35087" s="30"/>
      <c r="H35087" s="30"/>
    </row>
    <row r="35088" spans="6:8" x14ac:dyDescent="0.2">
      <c r="F35088" s="30"/>
      <c r="G35088" s="30"/>
      <c r="H35088" s="30"/>
    </row>
    <row r="35089" spans="6:8" x14ac:dyDescent="0.2">
      <c r="F35089" s="30"/>
      <c r="G35089" s="30"/>
      <c r="H35089" s="30"/>
    </row>
    <row r="35090" spans="6:8" x14ac:dyDescent="0.2">
      <c r="F35090" s="30"/>
      <c r="G35090" s="30"/>
      <c r="H35090" s="30"/>
    </row>
    <row r="35091" spans="6:8" x14ac:dyDescent="0.2">
      <c r="F35091" s="30"/>
      <c r="G35091" s="30"/>
      <c r="H35091" s="30"/>
    </row>
    <row r="35092" spans="6:8" x14ac:dyDescent="0.2">
      <c r="F35092" s="30"/>
      <c r="G35092" s="30"/>
      <c r="H35092" s="30"/>
    </row>
    <row r="35093" spans="6:8" x14ac:dyDescent="0.2">
      <c r="F35093" s="30"/>
      <c r="G35093" s="30"/>
      <c r="H35093" s="30"/>
    </row>
    <row r="35094" spans="6:8" x14ac:dyDescent="0.2">
      <c r="F35094" s="30"/>
      <c r="G35094" s="30"/>
      <c r="H35094" s="30"/>
    </row>
    <row r="35095" spans="6:8" x14ac:dyDescent="0.2">
      <c r="F35095" s="30"/>
      <c r="G35095" s="30"/>
      <c r="H35095" s="30"/>
    </row>
    <row r="35096" spans="6:8" x14ac:dyDescent="0.2">
      <c r="F35096" s="30"/>
      <c r="G35096" s="30"/>
      <c r="H35096" s="30"/>
    </row>
    <row r="35097" spans="6:8" x14ac:dyDescent="0.2">
      <c r="F35097" s="30"/>
      <c r="G35097" s="30"/>
      <c r="H35097" s="30"/>
    </row>
    <row r="35098" spans="6:8" x14ac:dyDescent="0.2">
      <c r="F35098" s="30"/>
      <c r="G35098" s="30"/>
      <c r="H35098" s="30"/>
    </row>
    <row r="35099" spans="6:8" x14ac:dyDescent="0.2">
      <c r="F35099" s="30"/>
      <c r="G35099" s="30"/>
      <c r="H35099" s="30"/>
    </row>
    <row r="35100" spans="6:8" x14ac:dyDescent="0.2">
      <c r="F35100" s="30"/>
      <c r="G35100" s="30"/>
      <c r="H35100" s="30"/>
    </row>
    <row r="35101" spans="6:8" x14ac:dyDescent="0.2">
      <c r="F35101" s="30"/>
      <c r="G35101" s="30"/>
      <c r="H35101" s="30"/>
    </row>
    <row r="35102" spans="6:8" x14ac:dyDescent="0.2">
      <c r="F35102" s="30"/>
      <c r="G35102" s="30"/>
      <c r="H35102" s="30"/>
    </row>
    <row r="35103" spans="6:8" x14ac:dyDescent="0.2">
      <c r="F35103" s="30"/>
      <c r="G35103" s="30"/>
      <c r="H35103" s="30"/>
    </row>
    <row r="35104" spans="6:8" x14ac:dyDescent="0.2">
      <c r="F35104" s="30"/>
      <c r="G35104" s="30"/>
      <c r="H35104" s="30"/>
    </row>
    <row r="35105" spans="6:8" x14ac:dyDescent="0.2">
      <c r="F35105" s="30"/>
      <c r="G35105" s="30"/>
      <c r="H35105" s="30"/>
    </row>
    <row r="35106" spans="6:8" x14ac:dyDescent="0.2">
      <c r="F35106" s="30"/>
      <c r="G35106" s="30"/>
      <c r="H35106" s="30"/>
    </row>
    <row r="35107" spans="6:8" x14ac:dyDescent="0.2">
      <c r="F35107" s="30"/>
      <c r="G35107" s="30"/>
      <c r="H35107" s="30"/>
    </row>
    <row r="35108" spans="6:8" x14ac:dyDescent="0.2">
      <c r="F35108" s="30"/>
      <c r="G35108" s="30"/>
      <c r="H35108" s="30"/>
    </row>
    <row r="35109" spans="6:8" x14ac:dyDescent="0.2">
      <c r="F35109" s="30"/>
      <c r="G35109" s="30"/>
      <c r="H35109" s="30"/>
    </row>
    <row r="35110" spans="6:8" x14ac:dyDescent="0.2">
      <c r="F35110" s="30"/>
      <c r="G35110" s="30"/>
      <c r="H35110" s="30"/>
    </row>
    <row r="35111" spans="6:8" x14ac:dyDescent="0.2">
      <c r="F35111" s="30"/>
      <c r="G35111" s="30"/>
      <c r="H35111" s="30"/>
    </row>
    <row r="35112" spans="6:8" x14ac:dyDescent="0.2">
      <c r="F35112" s="30"/>
      <c r="G35112" s="30"/>
      <c r="H35112" s="30"/>
    </row>
    <row r="35113" spans="6:8" x14ac:dyDescent="0.2">
      <c r="F35113" s="30"/>
      <c r="G35113" s="30"/>
      <c r="H35113" s="30"/>
    </row>
    <row r="35114" spans="6:8" x14ac:dyDescent="0.2">
      <c r="F35114" s="30"/>
      <c r="G35114" s="30"/>
      <c r="H35114" s="30"/>
    </row>
    <row r="35115" spans="6:8" x14ac:dyDescent="0.2">
      <c r="F35115" s="30"/>
      <c r="G35115" s="30"/>
      <c r="H35115" s="30"/>
    </row>
    <row r="35116" spans="6:8" x14ac:dyDescent="0.2">
      <c r="F35116" s="30"/>
      <c r="G35116" s="30"/>
      <c r="H35116" s="30"/>
    </row>
    <row r="35117" spans="6:8" x14ac:dyDescent="0.2">
      <c r="F35117" s="30"/>
      <c r="G35117" s="30"/>
      <c r="H35117" s="30"/>
    </row>
    <row r="35118" spans="6:8" x14ac:dyDescent="0.2">
      <c r="F35118" s="30"/>
      <c r="G35118" s="30"/>
      <c r="H35118" s="30"/>
    </row>
    <row r="35119" spans="6:8" x14ac:dyDescent="0.2">
      <c r="F35119" s="30"/>
      <c r="G35119" s="30"/>
      <c r="H35119" s="30"/>
    </row>
    <row r="35120" spans="6:8" x14ac:dyDescent="0.2">
      <c r="F35120" s="30"/>
      <c r="G35120" s="30"/>
      <c r="H35120" s="30"/>
    </row>
    <row r="35121" spans="6:8" x14ac:dyDescent="0.2">
      <c r="F35121" s="30"/>
      <c r="G35121" s="30"/>
      <c r="H35121" s="30"/>
    </row>
    <row r="35122" spans="6:8" x14ac:dyDescent="0.2">
      <c r="F35122" s="30"/>
      <c r="G35122" s="30"/>
      <c r="H35122" s="30"/>
    </row>
    <row r="35123" spans="6:8" x14ac:dyDescent="0.2">
      <c r="F35123" s="30"/>
      <c r="G35123" s="30"/>
      <c r="H35123" s="30"/>
    </row>
    <row r="35124" spans="6:8" x14ac:dyDescent="0.2">
      <c r="F35124" s="30"/>
      <c r="G35124" s="30"/>
      <c r="H35124" s="30"/>
    </row>
    <row r="35125" spans="6:8" x14ac:dyDescent="0.2">
      <c r="F35125" s="30"/>
      <c r="G35125" s="30"/>
      <c r="H35125" s="30"/>
    </row>
    <row r="35126" spans="6:8" x14ac:dyDescent="0.2">
      <c r="F35126" s="30"/>
      <c r="G35126" s="30"/>
      <c r="H35126" s="30"/>
    </row>
    <row r="35127" spans="6:8" x14ac:dyDescent="0.2">
      <c r="F35127" s="30"/>
      <c r="G35127" s="30"/>
      <c r="H35127" s="30"/>
    </row>
    <row r="35128" spans="6:8" x14ac:dyDescent="0.2">
      <c r="F35128" s="30"/>
      <c r="G35128" s="30"/>
      <c r="H35128" s="30"/>
    </row>
    <row r="35129" spans="6:8" x14ac:dyDescent="0.2">
      <c r="F35129" s="30"/>
      <c r="G35129" s="30"/>
      <c r="H35129" s="30"/>
    </row>
    <row r="35130" spans="6:8" x14ac:dyDescent="0.2">
      <c r="F35130" s="30"/>
      <c r="G35130" s="30"/>
      <c r="H35130" s="30"/>
    </row>
    <row r="35131" spans="6:8" x14ac:dyDescent="0.2">
      <c r="F35131" s="30"/>
      <c r="G35131" s="30"/>
      <c r="H35131" s="30"/>
    </row>
    <row r="35132" spans="6:8" x14ac:dyDescent="0.2">
      <c r="F35132" s="30"/>
      <c r="G35132" s="30"/>
      <c r="H35132" s="30"/>
    </row>
    <row r="35133" spans="6:8" x14ac:dyDescent="0.2">
      <c r="F35133" s="30"/>
      <c r="G35133" s="30"/>
      <c r="H35133" s="30"/>
    </row>
    <row r="35134" spans="6:8" x14ac:dyDescent="0.2">
      <c r="F35134" s="30"/>
      <c r="G35134" s="30"/>
      <c r="H35134" s="30"/>
    </row>
    <row r="35135" spans="6:8" x14ac:dyDescent="0.2">
      <c r="F35135" s="30"/>
      <c r="G35135" s="30"/>
      <c r="H35135" s="30"/>
    </row>
    <row r="35136" spans="6:8" x14ac:dyDescent="0.2">
      <c r="F35136" s="30"/>
      <c r="G35136" s="30"/>
      <c r="H35136" s="30"/>
    </row>
    <row r="35137" spans="6:8" x14ac:dyDescent="0.2">
      <c r="F35137" s="30"/>
      <c r="G35137" s="30"/>
      <c r="H35137" s="30"/>
    </row>
    <row r="35138" spans="6:8" x14ac:dyDescent="0.2">
      <c r="F35138" s="30"/>
      <c r="G35138" s="30"/>
      <c r="H35138" s="30"/>
    </row>
    <row r="35139" spans="6:8" x14ac:dyDescent="0.2">
      <c r="F35139" s="30"/>
      <c r="G35139" s="30"/>
      <c r="H35139" s="30"/>
    </row>
    <row r="35140" spans="6:8" x14ac:dyDescent="0.2">
      <c r="F35140" s="30"/>
      <c r="G35140" s="30"/>
      <c r="H35140" s="30"/>
    </row>
    <row r="35141" spans="6:8" x14ac:dyDescent="0.2">
      <c r="F35141" s="30"/>
      <c r="G35141" s="30"/>
      <c r="H35141" s="30"/>
    </row>
    <row r="35142" spans="6:8" x14ac:dyDescent="0.2">
      <c r="F35142" s="30"/>
      <c r="G35142" s="30"/>
      <c r="H35142" s="30"/>
    </row>
    <row r="35143" spans="6:8" x14ac:dyDescent="0.2">
      <c r="F35143" s="30"/>
      <c r="G35143" s="30"/>
      <c r="H35143" s="30"/>
    </row>
    <row r="35144" spans="6:8" x14ac:dyDescent="0.2">
      <c r="F35144" s="30"/>
      <c r="G35144" s="30"/>
      <c r="H35144" s="30"/>
    </row>
    <row r="35145" spans="6:8" x14ac:dyDescent="0.2">
      <c r="F35145" s="30"/>
      <c r="G35145" s="30"/>
      <c r="H35145" s="30"/>
    </row>
    <row r="35146" spans="6:8" x14ac:dyDescent="0.2">
      <c r="F35146" s="30"/>
      <c r="G35146" s="30"/>
      <c r="H35146" s="30"/>
    </row>
    <row r="35147" spans="6:8" x14ac:dyDescent="0.2">
      <c r="F35147" s="30"/>
      <c r="G35147" s="30"/>
      <c r="H35147" s="30"/>
    </row>
    <row r="35148" spans="6:8" x14ac:dyDescent="0.2">
      <c r="F35148" s="30"/>
      <c r="G35148" s="30"/>
      <c r="H35148" s="30"/>
    </row>
    <row r="35149" spans="6:8" x14ac:dyDescent="0.2">
      <c r="F35149" s="30"/>
      <c r="G35149" s="30"/>
      <c r="H35149" s="30"/>
    </row>
    <row r="35150" spans="6:8" x14ac:dyDescent="0.2">
      <c r="F35150" s="30"/>
      <c r="G35150" s="30"/>
      <c r="H35150" s="30"/>
    </row>
    <row r="35151" spans="6:8" x14ac:dyDescent="0.2">
      <c r="F35151" s="30"/>
      <c r="G35151" s="30"/>
      <c r="H35151" s="30"/>
    </row>
    <row r="35152" spans="6:8" x14ac:dyDescent="0.2">
      <c r="F35152" s="30"/>
      <c r="G35152" s="30"/>
      <c r="H35152" s="30"/>
    </row>
    <row r="35153" spans="6:8" x14ac:dyDescent="0.2">
      <c r="F35153" s="30"/>
      <c r="G35153" s="30"/>
      <c r="H35153" s="30"/>
    </row>
    <row r="35154" spans="6:8" x14ac:dyDescent="0.2">
      <c r="F35154" s="30"/>
      <c r="G35154" s="30"/>
      <c r="H35154" s="30"/>
    </row>
    <row r="35155" spans="6:8" x14ac:dyDescent="0.2">
      <c r="F35155" s="30"/>
      <c r="G35155" s="30"/>
      <c r="H35155" s="30"/>
    </row>
    <row r="35156" spans="6:8" x14ac:dyDescent="0.2">
      <c r="F35156" s="30"/>
      <c r="G35156" s="30"/>
      <c r="H35156" s="30"/>
    </row>
    <row r="35157" spans="6:8" x14ac:dyDescent="0.2">
      <c r="F35157" s="30"/>
      <c r="G35157" s="30"/>
      <c r="H35157" s="30"/>
    </row>
    <row r="35158" spans="6:8" x14ac:dyDescent="0.2">
      <c r="F35158" s="30"/>
      <c r="G35158" s="30"/>
      <c r="H35158" s="30"/>
    </row>
    <row r="35159" spans="6:8" x14ac:dyDescent="0.2">
      <c r="F35159" s="30"/>
      <c r="G35159" s="30"/>
      <c r="H35159" s="30"/>
    </row>
    <row r="35160" spans="6:8" x14ac:dyDescent="0.2">
      <c r="F35160" s="30"/>
      <c r="G35160" s="30"/>
      <c r="H35160" s="30"/>
    </row>
    <row r="35161" spans="6:8" x14ac:dyDescent="0.2">
      <c r="F35161" s="30"/>
      <c r="G35161" s="30"/>
      <c r="H35161" s="30"/>
    </row>
    <row r="35162" spans="6:8" x14ac:dyDescent="0.2">
      <c r="F35162" s="30"/>
      <c r="G35162" s="30"/>
      <c r="H35162" s="30"/>
    </row>
    <row r="35163" spans="6:8" x14ac:dyDescent="0.2">
      <c r="F35163" s="30"/>
      <c r="G35163" s="30"/>
      <c r="H35163" s="30"/>
    </row>
    <row r="35164" spans="6:8" x14ac:dyDescent="0.2">
      <c r="F35164" s="30"/>
      <c r="G35164" s="30"/>
      <c r="H35164" s="30"/>
    </row>
    <row r="35165" spans="6:8" x14ac:dyDescent="0.2">
      <c r="F35165" s="30"/>
      <c r="G35165" s="30"/>
      <c r="H35165" s="30"/>
    </row>
    <row r="35166" spans="6:8" x14ac:dyDescent="0.2">
      <c r="F35166" s="30"/>
      <c r="G35166" s="30"/>
      <c r="H35166" s="30"/>
    </row>
    <row r="35167" spans="6:8" x14ac:dyDescent="0.2">
      <c r="F35167" s="30"/>
      <c r="G35167" s="30"/>
      <c r="H35167" s="30"/>
    </row>
    <row r="35168" spans="6:8" x14ac:dyDescent="0.2">
      <c r="F35168" s="30"/>
      <c r="G35168" s="30"/>
      <c r="H35168" s="30"/>
    </row>
    <row r="35169" spans="6:8" x14ac:dyDescent="0.2">
      <c r="F35169" s="30"/>
      <c r="G35169" s="30"/>
      <c r="H35169" s="30"/>
    </row>
    <row r="35170" spans="6:8" x14ac:dyDescent="0.2">
      <c r="F35170" s="30"/>
      <c r="G35170" s="30"/>
      <c r="H35170" s="30"/>
    </row>
    <row r="35171" spans="6:8" x14ac:dyDescent="0.2">
      <c r="F35171" s="30"/>
      <c r="G35171" s="30"/>
      <c r="H35171" s="30"/>
    </row>
    <row r="35172" spans="6:8" x14ac:dyDescent="0.2">
      <c r="F35172" s="30"/>
      <c r="G35172" s="30"/>
      <c r="H35172" s="30"/>
    </row>
    <row r="35173" spans="6:8" x14ac:dyDescent="0.2">
      <c r="F35173" s="30"/>
      <c r="G35173" s="30"/>
      <c r="H35173" s="30"/>
    </row>
    <row r="35174" spans="6:8" x14ac:dyDescent="0.2">
      <c r="F35174" s="30"/>
      <c r="G35174" s="30"/>
      <c r="H35174" s="30"/>
    </row>
    <row r="35175" spans="6:8" x14ac:dyDescent="0.2">
      <c r="F35175" s="30"/>
      <c r="G35175" s="30"/>
      <c r="H35175" s="30"/>
    </row>
    <row r="35176" spans="6:8" x14ac:dyDescent="0.2">
      <c r="F35176" s="30"/>
      <c r="G35176" s="30"/>
      <c r="H35176" s="30"/>
    </row>
    <row r="35177" spans="6:8" x14ac:dyDescent="0.2">
      <c r="F35177" s="30"/>
      <c r="G35177" s="30"/>
      <c r="H35177" s="30"/>
    </row>
    <row r="35178" spans="6:8" x14ac:dyDescent="0.2">
      <c r="F35178" s="30"/>
      <c r="G35178" s="30"/>
      <c r="H35178" s="30"/>
    </row>
    <row r="35179" spans="6:8" x14ac:dyDescent="0.2">
      <c r="F35179" s="30"/>
      <c r="G35179" s="30"/>
      <c r="H35179" s="30"/>
    </row>
    <row r="35180" spans="6:8" x14ac:dyDescent="0.2">
      <c r="F35180" s="30"/>
      <c r="G35180" s="30"/>
      <c r="H35180" s="30"/>
    </row>
    <row r="35181" spans="6:8" x14ac:dyDescent="0.2">
      <c r="F35181" s="30"/>
      <c r="G35181" s="30"/>
      <c r="H35181" s="30"/>
    </row>
    <row r="35182" spans="6:8" x14ac:dyDescent="0.2">
      <c r="F35182" s="30"/>
      <c r="G35182" s="30"/>
      <c r="H35182" s="30"/>
    </row>
    <row r="35183" spans="6:8" x14ac:dyDescent="0.2">
      <c r="F35183" s="30"/>
      <c r="G35183" s="30"/>
      <c r="H35183" s="30"/>
    </row>
    <row r="35184" spans="6:8" x14ac:dyDescent="0.2">
      <c r="F35184" s="30"/>
      <c r="G35184" s="30"/>
      <c r="H35184" s="30"/>
    </row>
    <row r="35185" spans="6:8" x14ac:dyDescent="0.2">
      <c r="F35185" s="30"/>
      <c r="G35185" s="30"/>
      <c r="H35185" s="30"/>
    </row>
    <row r="35186" spans="6:8" x14ac:dyDescent="0.2">
      <c r="F35186" s="30"/>
      <c r="G35186" s="30"/>
      <c r="H35186" s="30"/>
    </row>
    <row r="35187" spans="6:8" x14ac:dyDescent="0.2">
      <c r="F35187" s="30"/>
      <c r="G35187" s="30"/>
      <c r="H35187" s="30"/>
    </row>
    <row r="35188" spans="6:8" x14ac:dyDescent="0.2">
      <c r="F35188" s="30"/>
      <c r="G35188" s="30"/>
      <c r="H35188" s="30"/>
    </row>
    <row r="35189" spans="6:8" x14ac:dyDescent="0.2">
      <c r="F35189" s="30"/>
      <c r="G35189" s="30"/>
      <c r="H35189" s="30"/>
    </row>
    <row r="35190" spans="6:8" x14ac:dyDescent="0.2">
      <c r="F35190" s="30"/>
      <c r="G35190" s="30"/>
      <c r="H35190" s="30"/>
    </row>
    <row r="35191" spans="6:8" x14ac:dyDescent="0.2">
      <c r="F35191" s="30"/>
      <c r="G35191" s="30"/>
      <c r="H35191" s="30"/>
    </row>
    <row r="35192" spans="6:8" x14ac:dyDescent="0.2">
      <c r="F35192" s="30"/>
      <c r="G35192" s="30"/>
      <c r="H35192" s="30"/>
    </row>
    <row r="35193" spans="6:8" x14ac:dyDescent="0.2">
      <c r="F35193" s="30"/>
      <c r="G35193" s="30"/>
      <c r="H35193" s="30"/>
    </row>
    <row r="35194" spans="6:8" x14ac:dyDescent="0.2">
      <c r="F35194" s="30"/>
      <c r="G35194" s="30"/>
      <c r="H35194" s="30"/>
    </row>
    <row r="35195" spans="6:8" x14ac:dyDescent="0.2">
      <c r="F35195" s="30"/>
      <c r="G35195" s="30"/>
      <c r="H35195" s="30"/>
    </row>
    <row r="35196" spans="6:8" x14ac:dyDescent="0.2">
      <c r="F35196" s="30"/>
      <c r="G35196" s="30"/>
      <c r="H35196" s="30"/>
    </row>
    <row r="35197" spans="6:8" x14ac:dyDescent="0.2">
      <c r="F35197" s="30"/>
      <c r="G35197" s="30"/>
      <c r="H35197" s="30"/>
    </row>
    <row r="35198" spans="6:8" x14ac:dyDescent="0.2">
      <c r="F35198" s="30"/>
      <c r="G35198" s="30"/>
      <c r="H35198" s="30"/>
    </row>
    <row r="35199" spans="6:8" x14ac:dyDescent="0.2">
      <c r="F35199" s="30"/>
      <c r="G35199" s="30"/>
      <c r="H35199" s="30"/>
    </row>
    <row r="35200" spans="6:8" x14ac:dyDescent="0.2">
      <c r="F35200" s="30"/>
      <c r="G35200" s="30"/>
      <c r="H35200" s="30"/>
    </row>
    <row r="35201" spans="6:8" x14ac:dyDescent="0.2">
      <c r="F35201" s="30"/>
      <c r="G35201" s="30"/>
      <c r="H35201" s="30"/>
    </row>
    <row r="35202" spans="6:8" x14ac:dyDescent="0.2">
      <c r="F35202" s="30"/>
      <c r="G35202" s="30"/>
      <c r="H35202" s="30"/>
    </row>
    <row r="35203" spans="6:8" x14ac:dyDescent="0.2">
      <c r="F35203" s="30"/>
      <c r="G35203" s="30"/>
      <c r="H35203" s="30"/>
    </row>
    <row r="35204" spans="6:8" x14ac:dyDescent="0.2">
      <c r="F35204" s="30"/>
      <c r="G35204" s="30"/>
      <c r="H35204" s="30"/>
    </row>
    <row r="35205" spans="6:8" x14ac:dyDescent="0.2">
      <c r="F35205" s="30"/>
      <c r="G35205" s="30"/>
      <c r="H35205" s="30"/>
    </row>
    <row r="35206" spans="6:8" x14ac:dyDescent="0.2">
      <c r="F35206" s="30"/>
      <c r="G35206" s="30"/>
      <c r="H35206" s="30"/>
    </row>
    <row r="35207" spans="6:8" x14ac:dyDescent="0.2">
      <c r="F35207" s="30"/>
      <c r="G35207" s="30"/>
      <c r="H35207" s="30"/>
    </row>
    <row r="35208" spans="6:8" x14ac:dyDescent="0.2">
      <c r="F35208" s="30"/>
      <c r="G35208" s="30"/>
      <c r="H35208" s="30"/>
    </row>
    <row r="35209" spans="6:8" x14ac:dyDescent="0.2">
      <c r="F35209" s="30"/>
      <c r="G35209" s="30"/>
      <c r="H35209" s="30"/>
    </row>
    <row r="35210" spans="6:8" x14ac:dyDescent="0.2">
      <c r="F35210" s="30"/>
      <c r="G35210" s="30"/>
      <c r="H35210" s="30"/>
    </row>
    <row r="35211" spans="6:8" x14ac:dyDescent="0.2">
      <c r="F35211" s="30"/>
      <c r="G35211" s="30"/>
      <c r="H35211" s="30"/>
    </row>
    <row r="35212" spans="6:8" x14ac:dyDescent="0.2">
      <c r="F35212" s="30"/>
      <c r="G35212" s="30"/>
      <c r="H35212" s="30"/>
    </row>
    <row r="35213" spans="6:8" x14ac:dyDescent="0.2">
      <c r="F35213" s="30"/>
      <c r="G35213" s="30"/>
      <c r="H35213" s="30"/>
    </row>
    <row r="35214" spans="6:8" x14ac:dyDescent="0.2">
      <c r="F35214" s="30"/>
      <c r="G35214" s="30"/>
      <c r="H35214" s="30"/>
    </row>
    <row r="35215" spans="6:8" x14ac:dyDescent="0.2">
      <c r="F35215" s="30"/>
      <c r="G35215" s="30"/>
      <c r="H35215" s="30"/>
    </row>
    <row r="35216" spans="6:8" x14ac:dyDescent="0.2">
      <c r="F35216" s="30"/>
      <c r="G35216" s="30"/>
      <c r="H35216" s="30"/>
    </row>
    <row r="35217" spans="6:8" x14ac:dyDescent="0.2">
      <c r="F35217" s="30"/>
      <c r="G35217" s="30"/>
      <c r="H35217" s="30"/>
    </row>
    <row r="35218" spans="6:8" x14ac:dyDescent="0.2">
      <c r="F35218" s="30"/>
      <c r="G35218" s="30"/>
      <c r="H35218" s="30"/>
    </row>
    <row r="35219" spans="6:8" x14ac:dyDescent="0.2">
      <c r="F35219" s="30"/>
      <c r="G35219" s="30"/>
      <c r="H35219" s="30"/>
    </row>
    <row r="35220" spans="6:8" x14ac:dyDescent="0.2">
      <c r="F35220" s="30"/>
      <c r="G35220" s="30"/>
      <c r="H35220" s="30"/>
    </row>
    <row r="35221" spans="6:8" x14ac:dyDescent="0.2">
      <c r="F35221" s="30"/>
      <c r="G35221" s="30"/>
      <c r="H35221" s="30"/>
    </row>
    <row r="35222" spans="6:8" x14ac:dyDescent="0.2">
      <c r="F35222" s="30"/>
      <c r="G35222" s="30"/>
      <c r="H35222" s="30"/>
    </row>
    <row r="35223" spans="6:8" x14ac:dyDescent="0.2">
      <c r="F35223" s="30"/>
      <c r="G35223" s="30"/>
      <c r="H35223" s="30"/>
    </row>
    <row r="35224" spans="6:8" x14ac:dyDescent="0.2">
      <c r="F35224" s="30"/>
      <c r="G35224" s="30"/>
      <c r="H35224" s="30"/>
    </row>
    <row r="35225" spans="6:8" x14ac:dyDescent="0.2">
      <c r="F35225" s="30"/>
      <c r="G35225" s="30"/>
      <c r="H35225" s="30"/>
    </row>
    <row r="35226" spans="6:8" x14ac:dyDescent="0.2">
      <c r="F35226" s="30"/>
      <c r="G35226" s="30"/>
      <c r="H35226" s="30"/>
    </row>
    <row r="35227" spans="6:8" x14ac:dyDescent="0.2">
      <c r="F35227" s="30"/>
      <c r="G35227" s="30"/>
      <c r="H35227" s="30"/>
    </row>
    <row r="35228" spans="6:8" x14ac:dyDescent="0.2">
      <c r="F35228" s="30"/>
      <c r="G35228" s="30"/>
      <c r="H35228" s="30"/>
    </row>
    <row r="35229" spans="6:8" x14ac:dyDescent="0.2">
      <c r="F35229" s="30"/>
      <c r="G35229" s="30"/>
      <c r="H35229" s="30"/>
    </row>
    <row r="35230" spans="6:8" x14ac:dyDescent="0.2">
      <c r="F35230" s="30"/>
      <c r="G35230" s="30"/>
      <c r="H35230" s="30"/>
    </row>
    <row r="35231" spans="6:8" x14ac:dyDescent="0.2">
      <c r="F35231" s="30"/>
      <c r="G35231" s="30"/>
      <c r="H35231" s="30"/>
    </row>
    <row r="35232" spans="6:8" x14ac:dyDescent="0.2">
      <c r="F35232" s="30"/>
      <c r="G35232" s="30"/>
      <c r="H35232" s="30"/>
    </row>
    <row r="35233" spans="6:8" x14ac:dyDescent="0.2">
      <c r="F35233" s="30"/>
      <c r="G35233" s="30"/>
      <c r="H35233" s="30"/>
    </row>
    <row r="35234" spans="6:8" x14ac:dyDescent="0.2">
      <c r="F35234" s="30"/>
      <c r="G35234" s="30"/>
      <c r="H35234" s="30"/>
    </row>
    <row r="35235" spans="6:8" x14ac:dyDescent="0.2">
      <c r="F35235" s="30"/>
      <c r="G35235" s="30"/>
      <c r="H35235" s="30"/>
    </row>
    <row r="35236" spans="6:8" x14ac:dyDescent="0.2">
      <c r="F35236" s="30"/>
      <c r="G35236" s="30"/>
      <c r="H35236" s="30"/>
    </row>
    <row r="35237" spans="6:8" x14ac:dyDescent="0.2">
      <c r="F35237" s="30"/>
      <c r="G35237" s="30"/>
      <c r="H35237" s="30"/>
    </row>
    <row r="35238" spans="6:8" x14ac:dyDescent="0.2">
      <c r="F35238" s="30"/>
      <c r="G35238" s="30"/>
      <c r="H35238" s="30"/>
    </row>
    <row r="35239" spans="6:8" x14ac:dyDescent="0.2">
      <c r="F35239" s="30"/>
      <c r="G35239" s="30"/>
      <c r="H35239" s="30"/>
    </row>
    <row r="35240" spans="6:8" x14ac:dyDescent="0.2">
      <c r="F35240" s="30"/>
      <c r="G35240" s="30"/>
      <c r="H35240" s="30"/>
    </row>
    <row r="35241" spans="6:8" x14ac:dyDescent="0.2">
      <c r="F35241" s="30"/>
      <c r="G35241" s="30"/>
      <c r="H35241" s="30"/>
    </row>
    <row r="35242" spans="6:8" x14ac:dyDescent="0.2">
      <c r="F35242" s="30"/>
      <c r="G35242" s="30"/>
      <c r="H35242" s="30"/>
    </row>
    <row r="35243" spans="6:8" x14ac:dyDescent="0.2">
      <c r="F35243" s="30"/>
      <c r="G35243" s="30"/>
      <c r="H35243" s="30"/>
    </row>
    <row r="35244" spans="6:8" x14ac:dyDescent="0.2">
      <c r="F35244" s="30"/>
      <c r="G35244" s="30"/>
      <c r="H35244" s="30"/>
    </row>
    <row r="35245" spans="6:8" x14ac:dyDescent="0.2">
      <c r="F35245" s="30"/>
      <c r="G35245" s="30"/>
      <c r="H35245" s="30"/>
    </row>
    <row r="35246" spans="6:8" x14ac:dyDescent="0.2">
      <c r="F35246" s="30"/>
      <c r="G35246" s="30"/>
      <c r="H35246" s="30"/>
    </row>
    <row r="35247" spans="6:8" x14ac:dyDescent="0.2">
      <c r="F35247" s="30"/>
      <c r="G35247" s="30"/>
      <c r="H35247" s="30"/>
    </row>
    <row r="35248" spans="6:8" x14ac:dyDescent="0.2">
      <c r="F35248" s="30"/>
      <c r="G35248" s="30"/>
      <c r="H35248" s="30"/>
    </row>
    <row r="35249" spans="6:8" x14ac:dyDescent="0.2">
      <c r="F35249" s="30"/>
      <c r="G35249" s="30"/>
      <c r="H35249" s="30"/>
    </row>
    <row r="35250" spans="6:8" x14ac:dyDescent="0.2">
      <c r="F35250" s="30"/>
      <c r="G35250" s="30"/>
      <c r="H35250" s="30"/>
    </row>
    <row r="35251" spans="6:8" x14ac:dyDescent="0.2">
      <c r="F35251" s="30"/>
      <c r="G35251" s="30"/>
      <c r="H35251" s="30"/>
    </row>
    <row r="35252" spans="6:8" x14ac:dyDescent="0.2">
      <c r="F35252" s="30"/>
      <c r="G35252" s="30"/>
      <c r="H35252" s="30"/>
    </row>
    <row r="35253" spans="6:8" x14ac:dyDescent="0.2">
      <c r="F35253" s="30"/>
      <c r="G35253" s="30"/>
      <c r="H35253" s="30"/>
    </row>
    <row r="35254" spans="6:8" x14ac:dyDescent="0.2">
      <c r="F35254" s="30"/>
      <c r="G35254" s="30"/>
      <c r="H35254" s="30"/>
    </row>
    <row r="35255" spans="6:8" x14ac:dyDescent="0.2">
      <c r="F35255" s="30"/>
      <c r="G35255" s="30"/>
      <c r="H35255" s="30"/>
    </row>
    <row r="35256" spans="6:8" x14ac:dyDescent="0.2">
      <c r="F35256" s="30"/>
      <c r="G35256" s="30"/>
      <c r="H35256" s="30"/>
    </row>
    <row r="35257" spans="6:8" x14ac:dyDescent="0.2">
      <c r="F35257" s="30"/>
      <c r="G35257" s="30"/>
      <c r="H35257" s="30"/>
    </row>
    <row r="35258" spans="6:8" x14ac:dyDescent="0.2">
      <c r="F35258" s="30"/>
      <c r="G35258" s="30"/>
      <c r="H35258" s="30"/>
    </row>
    <row r="35259" spans="6:8" x14ac:dyDescent="0.2">
      <c r="F35259" s="30"/>
      <c r="G35259" s="30"/>
      <c r="H35259" s="30"/>
    </row>
    <row r="35260" spans="6:8" x14ac:dyDescent="0.2">
      <c r="F35260" s="30"/>
      <c r="G35260" s="30"/>
      <c r="H35260" s="30"/>
    </row>
    <row r="35261" spans="6:8" x14ac:dyDescent="0.2">
      <c r="F35261" s="30"/>
      <c r="G35261" s="30"/>
      <c r="H35261" s="30"/>
    </row>
    <row r="35262" spans="6:8" x14ac:dyDescent="0.2">
      <c r="F35262" s="30"/>
      <c r="G35262" s="30"/>
      <c r="H35262" s="30"/>
    </row>
    <row r="35263" spans="6:8" x14ac:dyDescent="0.2">
      <c r="F35263" s="30"/>
      <c r="G35263" s="30"/>
      <c r="H35263" s="30"/>
    </row>
    <row r="35264" spans="6:8" x14ac:dyDescent="0.2">
      <c r="F35264" s="30"/>
      <c r="G35264" s="30"/>
      <c r="H35264" s="30"/>
    </row>
    <row r="35265" spans="6:8" x14ac:dyDescent="0.2">
      <c r="F35265" s="30"/>
      <c r="G35265" s="30"/>
      <c r="H35265" s="30"/>
    </row>
    <row r="35266" spans="6:8" x14ac:dyDescent="0.2">
      <c r="F35266" s="30"/>
      <c r="G35266" s="30"/>
      <c r="H35266" s="30"/>
    </row>
    <row r="35267" spans="6:8" x14ac:dyDescent="0.2">
      <c r="F35267" s="30"/>
      <c r="G35267" s="30"/>
      <c r="H35267" s="30"/>
    </row>
    <row r="35268" spans="6:8" x14ac:dyDescent="0.2">
      <c r="F35268" s="30"/>
      <c r="G35268" s="30"/>
      <c r="H35268" s="30"/>
    </row>
    <row r="35269" spans="6:8" x14ac:dyDescent="0.2">
      <c r="F35269" s="30"/>
      <c r="G35269" s="30"/>
      <c r="H35269" s="30"/>
    </row>
    <row r="35270" spans="6:8" x14ac:dyDescent="0.2">
      <c r="F35270" s="30"/>
      <c r="G35270" s="30"/>
      <c r="H35270" s="30"/>
    </row>
    <row r="35271" spans="6:8" x14ac:dyDescent="0.2">
      <c r="F35271" s="30"/>
      <c r="G35271" s="30"/>
      <c r="H35271" s="30"/>
    </row>
    <row r="35272" spans="6:8" x14ac:dyDescent="0.2">
      <c r="F35272" s="30"/>
      <c r="G35272" s="30"/>
      <c r="H35272" s="30"/>
    </row>
    <row r="35273" spans="6:8" x14ac:dyDescent="0.2">
      <c r="F35273" s="30"/>
      <c r="G35273" s="30"/>
      <c r="H35273" s="30"/>
    </row>
    <row r="35274" spans="6:8" x14ac:dyDescent="0.2">
      <c r="F35274" s="30"/>
      <c r="G35274" s="30"/>
      <c r="H35274" s="30"/>
    </row>
    <row r="35275" spans="6:8" x14ac:dyDescent="0.2">
      <c r="F35275" s="30"/>
      <c r="G35275" s="30"/>
      <c r="H35275" s="30"/>
    </row>
    <row r="35276" spans="6:8" x14ac:dyDescent="0.2">
      <c r="F35276" s="30"/>
      <c r="G35276" s="30"/>
      <c r="H35276" s="30"/>
    </row>
    <row r="35277" spans="6:8" x14ac:dyDescent="0.2">
      <c r="F35277" s="30"/>
      <c r="G35277" s="30"/>
      <c r="H35277" s="30"/>
    </row>
    <row r="35278" spans="6:8" x14ac:dyDescent="0.2">
      <c r="F35278" s="30"/>
      <c r="G35278" s="30"/>
      <c r="H35278" s="30"/>
    </row>
    <row r="35279" spans="6:8" x14ac:dyDescent="0.2">
      <c r="F35279" s="30"/>
      <c r="G35279" s="30"/>
      <c r="H35279" s="30"/>
    </row>
    <row r="35280" spans="6:8" x14ac:dyDescent="0.2">
      <c r="F35280" s="30"/>
      <c r="G35280" s="30"/>
      <c r="H35280" s="30"/>
    </row>
    <row r="35281" spans="6:8" x14ac:dyDescent="0.2">
      <c r="F35281" s="30"/>
      <c r="G35281" s="30"/>
      <c r="H35281" s="30"/>
    </row>
    <row r="35282" spans="6:8" x14ac:dyDescent="0.2">
      <c r="F35282" s="30"/>
      <c r="G35282" s="30"/>
      <c r="H35282" s="30"/>
    </row>
    <row r="35283" spans="6:8" x14ac:dyDescent="0.2">
      <c r="F35283" s="30"/>
      <c r="G35283" s="30"/>
      <c r="H35283" s="30"/>
    </row>
    <row r="35284" spans="6:8" x14ac:dyDescent="0.2">
      <c r="F35284" s="30"/>
      <c r="G35284" s="30"/>
      <c r="H35284" s="30"/>
    </row>
    <row r="35285" spans="6:8" x14ac:dyDescent="0.2">
      <c r="F35285" s="30"/>
      <c r="G35285" s="30"/>
      <c r="H35285" s="30"/>
    </row>
    <row r="35286" spans="6:8" x14ac:dyDescent="0.2">
      <c r="F35286" s="30"/>
      <c r="G35286" s="30"/>
      <c r="H35286" s="30"/>
    </row>
    <row r="35287" spans="6:8" x14ac:dyDescent="0.2">
      <c r="F35287" s="30"/>
      <c r="G35287" s="30"/>
      <c r="H35287" s="30"/>
    </row>
    <row r="35288" spans="6:8" x14ac:dyDescent="0.2">
      <c r="F35288" s="30"/>
      <c r="G35288" s="30"/>
      <c r="H35288" s="30"/>
    </row>
    <row r="35289" spans="6:8" x14ac:dyDescent="0.2">
      <c r="F35289" s="30"/>
      <c r="G35289" s="30"/>
      <c r="H35289" s="30"/>
    </row>
    <row r="35290" spans="6:8" x14ac:dyDescent="0.2">
      <c r="F35290" s="30"/>
      <c r="G35290" s="30"/>
      <c r="H35290" s="30"/>
    </row>
    <row r="35291" spans="6:8" x14ac:dyDescent="0.2">
      <c r="F35291" s="30"/>
      <c r="G35291" s="30"/>
      <c r="H35291" s="30"/>
    </row>
    <row r="35292" spans="6:8" x14ac:dyDescent="0.2">
      <c r="F35292" s="30"/>
      <c r="G35292" s="30"/>
      <c r="H35292" s="30"/>
    </row>
    <row r="35293" spans="6:8" x14ac:dyDescent="0.2">
      <c r="F35293" s="30"/>
      <c r="G35293" s="30"/>
      <c r="H35293" s="30"/>
    </row>
    <row r="35294" spans="6:8" x14ac:dyDescent="0.2">
      <c r="F35294" s="30"/>
      <c r="G35294" s="30"/>
      <c r="H35294" s="30"/>
    </row>
    <row r="35295" spans="6:8" x14ac:dyDescent="0.2">
      <c r="F35295" s="30"/>
      <c r="G35295" s="30"/>
      <c r="H35295" s="30"/>
    </row>
    <row r="35296" spans="6:8" x14ac:dyDescent="0.2">
      <c r="F35296" s="30"/>
      <c r="G35296" s="30"/>
      <c r="H35296" s="30"/>
    </row>
    <row r="35297" spans="6:8" x14ac:dyDescent="0.2">
      <c r="F35297" s="30"/>
      <c r="G35297" s="30"/>
      <c r="H35297" s="30"/>
    </row>
    <row r="35298" spans="6:8" x14ac:dyDescent="0.2">
      <c r="F35298" s="30"/>
      <c r="G35298" s="30"/>
      <c r="H35298" s="30"/>
    </row>
    <row r="35299" spans="6:8" x14ac:dyDescent="0.2">
      <c r="F35299" s="30"/>
      <c r="G35299" s="30"/>
      <c r="H35299" s="30"/>
    </row>
    <row r="35300" spans="6:8" x14ac:dyDescent="0.2">
      <c r="F35300" s="30"/>
      <c r="G35300" s="30"/>
      <c r="H35300" s="30"/>
    </row>
    <row r="35301" spans="6:8" x14ac:dyDescent="0.2">
      <c r="F35301" s="30"/>
      <c r="G35301" s="30"/>
      <c r="H35301" s="30"/>
    </row>
    <row r="35302" spans="6:8" x14ac:dyDescent="0.2">
      <c r="F35302" s="30"/>
      <c r="G35302" s="30"/>
      <c r="H35302" s="30"/>
    </row>
    <row r="35303" spans="6:8" x14ac:dyDescent="0.2">
      <c r="F35303" s="30"/>
      <c r="G35303" s="30"/>
      <c r="H35303" s="30"/>
    </row>
    <row r="35304" spans="6:8" x14ac:dyDescent="0.2">
      <c r="F35304" s="30"/>
      <c r="G35304" s="30"/>
      <c r="H35304" s="30"/>
    </row>
    <row r="35305" spans="6:8" x14ac:dyDescent="0.2">
      <c r="F35305" s="30"/>
      <c r="G35305" s="30"/>
      <c r="H35305" s="30"/>
    </row>
    <row r="35306" spans="6:8" x14ac:dyDescent="0.2">
      <c r="F35306" s="30"/>
      <c r="G35306" s="30"/>
      <c r="H35306" s="30"/>
    </row>
    <row r="35307" spans="6:8" x14ac:dyDescent="0.2">
      <c r="F35307" s="30"/>
      <c r="G35307" s="30"/>
      <c r="H35307" s="30"/>
    </row>
    <row r="35308" spans="6:8" x14ac:dyDescent="0.2">
      <c r="F35308" s="30"/>
      <c r="G35308" s="30"/>
      <c r="H35308" s="30"/>
    </row>
    <row r="35309" spans="6:8" x14ac:dyDescent="0.2">
      <c r="F35309" s="30"/>
      <c r="G35309" s="30"/>
      <c r="H35309" s="30"/>
    </row>
    <row r="35310" spans="6:8" x14ac:dyDescent="0.2">
      <c r="F35310" s="30"/>
      <c r="G35310" s="30"/>
      <c r="H35310" s="30"/>
    </row>
    <row r="35311" spans="6:8" x14ac:dyDescent="0.2">
      <c r="F35311" s="30"/>
      <c r="G35311" s="30"/>
      <c r="H35311" s="30"/>
    </row>
    <row r="35312" spans="6:8" x14ac:dyDescent="0.2">
      <c r="F35312" s="30"/>
      <c r="G35312" s="30"/>
      <c r="H35312" s="30"/>
    </row>
    <row r="35313" spans="6:8" x14ac:dyDescent="0.2">
      <c r="F35313" s="30"/>
      <c r="G35313" s="30"/>
      <c r="H35313" s="30"/>
    </row>
    <row r="35314" spans="6:8" x14ac:dyDescent="0.2">
      <c r="F35314" s="30"/>
      <c r="G35314" s="30"/>
      <c r="H35314" s="30"/>
    </row>
    <row r="35315" spans="6:8" x14ac:dyDescent="0.2">
      <c r="F35315" s="30"/>
      <c r="G35315" s="30"/>
      <c r="H35315" s="30"/>
    </row>
    <row r="35316" spans="6:8" x14ac:dyDescent="0.2">
      <c r="F35316" s="30"/>
      <c r="G35316" s="30"/>
      <c r="H35316" s="30"/>
    </row>
    <row r="35317" spans="6:8" x14ac:dyDescent="0.2">
      <c r="F35317" s="30"/>
      <c r="G35317" s="30"/>
      <c r="H35317" s="30"/>
    </row>
    <row r="35318" spans="6:8" x14ac:dyDescent="0.2">
      <c r="F35318" s="30"/>
      <c r="G35318" s="30"/>
      <c r="H35318" s="30"/>
    </row>
    <row r="35319" spans="6:8" x14ac:dyDescent="0.2">
      <c r="F35319" s="30"/>
      <c r="G35319" s="30"/>
      <c r="H35319" s="30"/>
    </row>
    <row r="35320" spans="6:8" x14ac:dyDescent="0.2">
      <c r="F35320" s="30"/>
      <c r="G35320" s="30"/>
      <c r="H35320" s="30"/>
    </row>
    <row r="35321" spans="6:8" x14ac:dyDescent="0.2">
      <c r="F35321" s="30"/>
      <c r="G35321" s="30"/>
      <c r="H35321" s="30"/>
    </row>
    <row r="35322" spans="6:8" x14ac:dyDescent="0.2">
      <c r="F35322" s="30"/>
      <c r="G35322" s="30"/>
      <c r="H35322" s="30"/>
    </row>
    <row r="35323" spans="6:8" x14ac:dyDescent="0.2">
      <c r="F35323" s="30"/>
      <c r="G35323" s="30"/>
      <c r="H35323" s="30"/>
    </row>
    <row r="35324" spans="6:8" x14ac:dyDescent="0.2">
      <c r="F35324" s="30"/>
      <c r="G35324" s="30"/>
      <c r="H35324" s="30"/>
    </row>
    <row r="35325" spans="6:8" x14ac:dyDescent="0.2">
      <c r="F35325" s="30"/>
      <c r="G35325" s="30"/>
      <c r="H35325" s="30"/>
    </row>
    <row r="35326" spans="6:8" x14ac:dyDescent="0.2">
      <c r="F35326" s="30"/>
      <c r="G35326" s="30"/>
      <c r="H35326" s="30"/>
    </row>
    <row r="35327" spans="6:8" x14ac:dyDescent="0.2">
      <c r="F35327" s="30"/>
      <c r="G35327" s="30"/>
      <c r="H35327" s="30"/>
    </row>
    <row r="35328" spans="6:8" x14ac:dyDescent="0.2">
      <c r="F35328" s="30"/>
      <c r="G35328" s="30"/>
      <c r="H35328" s="30"/>
    </row>
    <row r="35329" spans="6:8" x14ac:dyDescent="0.2">
      <c r="F35329" s="30"/>
      <c r="G35329" s="30"/>
      <c r="H35329" s="30"/>
    </row>
    <row r="35330" spans="6:8" x14ac:dyDescent="0.2">
      <c r="F35330" s="30"/>
      <c r="G35330" s="30"/>
      <c r="H35330" s="30"/>
    </row>
    <row r="35331" spans="6:8" x14ac:dyDescent="0.2">
      <c r="F35331" s="30"/>
      <c r="G35331" s="30"/>
      <c r="H35331" s="30"/>
    </row>
    <row r="35332" spans="6:8" x14ac:dyDescent="0.2">
      <c r="F35332" s="30"/>
      <c r="G35332" s="30"/>
      <c r="H35332" s="30"/>
    </row>
    <row r="35333" spans="6:8" x14ac:dyDescent="0.2">
      <c r="F35333" s="30"/>
      <c r="G35333" s="30"/>
      <c r="H35333" s="30"/>
    </row>
    <row r="35334" spans="6:8" x14ac:dyDescent="0.2">
      <c r="F35334" s="30"/>
      <c r="G35334" s="30"/>
      <c r="H35334" s="30"/>
    </row>
    <row r="35335" spans="6:8" x14ac:dyDescent="0.2">
      <c r="F35335" s="30"/>
      <c r="G35335" s="30"/>
      <c r="H35335" s="30"/>
    </row>
    <row r="35336" spans="6:8" x14ac:dyDescent="0.2">
      <c r="F35336" s="30"/>
      <c r="G35336" s="30"/>
      <c r="H35336" s="30"/>
    </row>
    <row r="35337" spans="6:8" x14ac:dyDescent="0.2">
      <c r="F35337" s="30"/>
      <c r="G35337" s="30"/>
      <c r="H35337" s="30"/>
    </row>
    <row r="35338" spans="6:8" x14ac:dyDescent="0.2">
      <c r="F35338" s="30"/>
      <c r="G35338" s="30"/>
      <c r="H35338" s="30"/>
    </row>
    <row r="35339" spans="6:8" x14ac:dyDescent="0.2">
      <c r="F35339" s="30"/>
      <c r="G35339" s="30"/>
      <c r="H35339" s="30"/>
    </row>
    <row r="35340" spans="6:8" x14ac:dyDescent="0.2">
      <c r="F35340" s="30"/>
      <c r="G35340" s="30"/>
      <c r="H35340" s="30"/>
    </row>
    <row r="35341" spans="6:8" x14ac:dyDescent="0.2">
      <c r="F35341" s="30"/>
      <c r="G35341" s="30"/>
      <c r="H35341" s="30"/>
    </row>
    <row r="35342" spans="6:8" x14ac:dyDescent="0.2">
      <c r="F35342" s="30"/>
      <c r="G35342" s="30"/>
      <c r="H35342" s="30"/>
    </row>
    <row r="35343" spans="6:8" x14ac:dyDescent="0.2">
      <c r="F35343" s="30"/>
      <c r="G35343" s="30"/>
      <c r="H35343" s="30"/>
    </row>
    <row r="35344" spans="6:8" x14ac:dyDescent="0.2">
      <c r="F35344" s="30"/>
      <c r="G35344" s="30"/>
      <c r="H35344" s="30"/>
    </row>
    <row r="35345" spans="6:8" x14ac:dyDescent="0.2">
      <c r="F35345" s="30"/>
      <c r="G35345" s="30"/>
      <c r="H35345" s="30"/>
    </row>
    <row r="35346" spans="6:8" x14ac:dyDescent="0.2">
      <c r="F35346" s="30"/>
      <c r="G35346" s="30"/>
      <c r="H35346" s="30"/>
    </row>
    <row r="35347" spans="6:8" x14ac:dyDescent="0.2">
      <c r="F35347" s="30"/>
      <c r="G35347" s="30"/>
      <c r="H35347" s="30"/>
    </row>
    <row r="35348" spans="6:8" x14ac:dyDescent="0.2">
      <c r="F35348" s="30"/>
      <c r="G35348" s="30"/>
      <c r="H35348" s="30"/>
    </row>
    <row r="35349" spans="6:8" x14ac:dyDescent="0.2">
      <c r="F35349" s="30"/>
      <c r="G35349" s="30"/>
      <c r="H35349" s="30"/>
    </row>
    <row r="35350" spans="6:8" x14ac:dyDescent="0.2">
      <c r="F35350" s="30"/>
      <c r="G35350" s="30"/>
      <c r="H35350" s="30"/>
    </row>
    <row r="35351" spans="6:8" x14ac:dyDescent="0.2">
      <c r="F35351" s="30"/>
      <c r="G35351" s="30"/>
      <c r="H35351" s="30"/>
    </row>
    <row r="35352" spans="6:8" x14ac:dyDescent="0.2">
      <c r="F35352" s="30"/>
      <c r="G35352" s="30"/>
      <c r="H35352" s="30"/>
    </row>
    <row r="35353" spans="6:8" x14ac:dyDescent="0.2">
      <c r="F35353" s="30"/>
      <c r="G35353" s="30"/>
      <c r="H35353" s="30"/>
    </row>
    <row r="35354" spans="6:8" x14ac:dyDescent="0.2">
      <c r="F35354" s="30"/>
      <c r="G35354" s="30"/>
      <c r="H35354" s="30"/>
    </row>
    <row r="35355" spans="6:8" x14ac:dyDescent="0.2">
      <c r="F35355" s="30"/>
      <c r="G35355" s="30"/>
      <c r="H35355" s="30"/>
    </row>
    <row r="35356" spans="6:8" x14ac:dyDescent="0.2">
      <c r="F35356" s="30"/>
      <c r="G35356" s="30"/>
      <c r="H35356" s="30"/>
    </row>
    <row r="35357" spans="6:8" x14ac:dyDescent="0.2">
      <c r="F35357" s="30"/>
      <c r="G35357" s="30"/>
      <c r="H35357" s="30"/>
    </row>
    <row r="35358" spans="6:8" x14ac:dyDescent="0.2">
      <c r="F35358" s="30"/>
      <c r="G35358" s="30"/>
      <c r="H35358" s="30"/>
    </row>
    <row r="35359" spans="6:8" x14ac:dyDescent="0.2">
      <c r="F35359" s="30"/>
      <c r="G35359" s="30"/>
      <c r="H35359" s="30"/>
    </row>
    <row r="35360" spans="6:8" x14ac:dyDescent="0.2">
      <c r="F35360" s="30"/>
      <c r="G35360" s="30"/>
      <c r="H35360" s="30"/>
    </row>
    <row r="35361" spans="6:8" x14ac:dyDescent="0.2">
      <c r="F35361" s="30"/>
      <c r="G35361" s="30"/>
      <c r="H35361" s="30"/>
    </row>
    <row r="35362" spans="6:8" x14ac:dyDescent="0.2">
      <c r="F35362" s="30"/>
      <c r="G35362" s="30"/>
      <c r="H35362" s="30"/>
    </row>
    <row r="35363" spans="6:8" x14ac:dyDescent="0.2">
      <c r="F35363" s="30"/>
      <c r="G35363" s="30"/>
      <c r="H35363" s="30"/>
    </row>
    <row r="35364" spans="6:8" x14ac:dyDescent="0.2">
      <c r="F35364" s="30"/>
      <c r="G35364" s="30"/>
      <c r="H35364" s="30"/>
    </row>
    <row r="35365" spans="6:8" x14ac:dyDescent="0.2">
      <c r="F35365" s="30"/>
      <c r="G35365" s="30"/>
      <c r="H35365" s="30"/>
    </row>
    <row r="35366" spans="6:8" x14ac:dyDescent="0.2">
      <c r="F35366" s="30"/>
      <c r="G35366" s="30"/>
      <c r="H35366" s="30"/>
    </row>
    <row r="35367" spans="6:8" x14ac:dyDescent="0.2">
      <c r="F35367" s="30"/>
      <c r="G35367" s="30"/>
      <c r="H35367" s="30"/>
    </row>
    <row r="35368" spans="6:8" x14ac:dyDescent="0.2">
      <c r="F35368" s="30"/>
      <c r="G35368" s="30"/>
      <c r="H35368" s="30"/>
    </row>
    <row r="35369" spans="6:8" x14ac:dyDescent="0.2">
      <c r="F35369" s="30"/>
      <c r="G35369" s="30"/>
      <c r="H35369" s="30"/>
    </row>
    <row r="35370" spans="6:8" x14ac:dyDescent="0.2">
      <c r="F35370" s="30"/>
      <c r="G35370" s="30"/>
      <c r="H35370" s="30"/>
    </row>
    <row r="35371" spans="6:8" x14ac:dyDescent="0.2">
      <c r="F35371" s="30"/>
      <c r="G35371" s="30"/>
      <c r="H35371" s="30"/>
    </row>
    <row r="35372" spans="6:8" x14ac:dyDescent="0.2">
      <c r="F35372" s="30"/>
      <c r="G35372" s="30"/>
      <c r="H35372" s="30"/>
    </row>
    <row r="35373" spans="6:8" x14ac:dyDescent="0.2">
      <c r="F35373" s="30"/>
      <c r="G35373" s="30"/>
      <c r="H35373" s="30"/>
    </row>
    <row r="35374" spans="6:8" x14ac:dyDescent="0.2">
      <c r="F35374" s="30"/>
      <c r="G35374" s="30"/>
      <c r="H35374" s="30"/>
    </row>
    <row r="35375" spans="6:8" x14ac:dyDescent="0.2">
      <c r="F35375" s="30"/>
      <c r="G35375" s="30"/>
      <c r="H35375" s="30"/>
    </row>
    <row r="35376" spans="6:8" x14ac:dyDescent="0.2">
      <c r="F35376" s="30"/>
      <c r="G35376" s="30"/>
      <c r="H35376" s="30"/>
    </row>
    <row r="35377" spans="6:8" x14ac:dyDescent="0.2">
      <c r="F35377" s="30"/>
      <c r="G35377" s="30"/>
      <c r="H35377" s="30"/>
    </row>
    <row r="35378" spans="6:8" x14ac:dyDescent="0.2">
      <c r="F35378" s="30"/>
      <c r="G35378" s="30"/>
      <c r="H35378" s="30"/>
    </row>
    <row r="35379" spans="6:8" x14ac:dyDescent="0.2">
      <c r="F35379" s="30"/>
      <c r="G35379" s="30"/>
      <c r="H35379" s="30"/>
    </row>
    <row r="35380" spans="6:8" x14ac:dyDescent="0.2">
      <c r="F35380" s="30"/>
      <c r="G35380" s="30"/>
      <c r="H35380" s="30"/>
    </row>
    <row r="35381" spans="6:8" x14ac:dyDescent="0.2">
      <c r="F35381" s="30"/>
      <c r="G35381" s="30"/>
      <c r="H35381" s="30"/>
    </row>
    <row r="35382" spans="6:8" x14ac:dyDescent="0.2">
      <c r="F35382" s="30"/>
      <c r="G35382" s="30"/>
      <c r="H35382" s="30"/>
    </row>
    <row r="35383" spans="6:8" x14ac:dyDescent="0.2">
      <c r="F35383" s="30"/>
      <c r="G35383" s="30"/>
      <c r="H35383" s="30"/>
    </row>
    <row r="35384" spans="6:8" x14ac:dyDescent="0.2">
      <c r="F35384" s="30"/>
      <c r="G35384" s="30"/>
      <c r="H35384" s="30"/>
    </row>
    <row r="35385" spans="6:8" x14ac:dyDescent="0.2">
      <c r="F35385" s="30"/>
      <c r="G35385" s="30"/>
      <c r="H35385" s="30"/>
    </row>
    <row r="35386" spans="6:8" x14ac:dyDescent="0.2">
      <c r="F35386" s="30"/>
      <c r="G35386" s="30"/>
      <c r="H35386" s="30"/>
    </row>
    <row r="35387" spans="6:8" x14ac:dyDescent="0.2">
      <c r="F35387" s="30"/>
      <c r="G35387" s="30"/>
      <c r="H35387" s="30"/>
    </row>
    <row r="35388" spans="6:8" x14ac:dyDescent="0.2">
      <c r="F35388" s="30"/>
      <c r="G35388" s="30"/>
      <c r="H35388" s="30"/>
    </row>
    <row r="35389" spans="6:8" x14ac:dyDescent="0.2">
      <c r="F35389" s="30"/>
      <c r="G35389" s="30"/>
      <c r="H35389" s="30"/>
    </row>
    <row r="35390" spans="6:8" x14ac:dyDescent="0.2">
      <c r="F35390" s="30"/>
      <c r="G35390" s="30"/>
      <c r="H35390" s="30"/>
    </row>
    <row r="35391" spans="6:8" x14ac:dyDescent="0.2">
      <c r="F35391" s="30"/>
      <c r="G35391" s="30"/>
      <c r="H35391" s="30"/>
    </row>
    <row r="35392" spans="6:8" x14ac:dyDescent="0.2">
      <c r="F35392" s="30"/>
      <c r="G35392" s="30"/>
      <c r="H35392" s="30"/>
    </row>
    <row r="35393" spans="6:8" x14ac:dyDescent="0.2">
      <c r="F35393" s="30"/>
      <c r="G35393" s="30"/>
      <c r="H35393" s="30"/>
    </row>
    <row r="35394" spans="6:8" x14ac:dyDescent="0.2">
      <c r="F35394" s="30"/>
      <c r="G35394" s="30"/>
      <c r="H35394" s="30"/>
    </row>
    <row r="35395" spans="6:8" x14ac:dyDescent="0.2">
      <c r="F35395" s="30"/>
      <c r="G35395" s="30"/>
      <c r="H35395" s="30"/>
    </row>
    <row r="35396" spans="6:8" x14ac:dyDescent="0.2">
      <c r="F35396" s="30"/>
      <c r="G35396" s="30"/>
      <c r="H35396" s="30"/>
    </row>
    <row r="35397" spans="6:8" x14ac:dyDescent="0.2">
      <c r="F35397" s="30"/>
      <c r="G35397" s="30"/>
      <c r="H35397" s="30"/>
    </row>
    <row r="35398" spans="6:8" x14ac:dyDescent="0.2">
      <c r="F35398" s="30"/>
      <c r="G35398" s="30"/>
      <c r="H35398" s="30"/>
    </row>
    <row r="35399" spans="6:8" x14ac:dyDescent="0.2">
      <c r="F35399" s="30"/>
      <c r="G35399" s="30"/>
      <c r="H35399" s="30"/>
    </row>
    <row r="35400" spans="6:8" x14ac:dyDescent="0.2">
      <c r="F35400" s="30"/>
      <c r="G35400" s="30"/>
      <c r="H35400" s="30"/>
    </row>
    <row r="35401" spans="6:8" x14ac:dyDescent="0.2">
      <c r="F35401" s="30"/>
      <c r="G35401" s="30"/>
      <c r="H35401" s="30"/>
    </row>
    <row r="35402" spans="6:8" x14ac:dyDescent="0.2">
      <c r="F35402" s="30"/>
      <c r="G35402" s="30"/>
      <c r="H35402" s="30"/>
    </row>
    <row r="35403" spans="6:8" x14ac:dyDescent="0.2">
      <c r="F35403" s="30"/>
      <c r="G35403" s="30"/>
      <c r="H35403" s="30"/>
    </row>
    <row r="35404" spans="6:8" x14ac:dyDescent="0.2">
      <c r="F35404" s="30"/>
      <c r="G35404" s="30"/>
      <c r="H35404" s="30"/>
    </row>
    <row r="35405" spans="6:8" x14ac:dyDescent="0.2">
      <c r="F35405" s="30"/>
      <c r="G35405" s="30"/>
      <c r="H35405" s="30"/>
    </row>
    <row r="35406" spans="6:8" x14ac:dyDescent="0.2">
      <c r="F35406" s="30"/>
      <c r="G35406" s="30"/>
      <c r="H35406" s="30"/>
    </row>
    <row r="35407" spans="6:8" x14ac:dyDescent="0.2">
      <c r="F35407" s="30"/>
      <c r="G35407" s="30"/>
      <c r="H35407" s="30"/>
    </row>
    <row r="35408" spans="6:8" x14ac:dyDescent="0.2">
      <c r="F35408" s="30"/>
      <c r="G35408" s="30"/>
      <c r="H35408" s="30"/>
    </row>
    <row r="35409" spans="6:8" x14ac:dyDescent="0.2">
      <c r="F35409" s="30"/>
      <c r="G35409" s="30"/>
      <c r="H35409" s="30"/>
    </row>
    <row r="35410" spans="6:8" x14ac:dyDescent="0.2">
      <c r="F35410" s="30"/>
      <c r="G35410" s="30"/>
      <c r="H35410" s="30"/>
    </row>
    <row r="35411" spans="6:8" x14ac:dyDescent="0.2">
      <c r="F35411" s="30"/>
      <c r="G35411" s="30"/>
      <c r="H35411" s="30"/>
    </row>
    <row r="35412" spans="6:8" x14ac:dyDescent="0.2">
      <c r="F35412" s="30"/>
      <c r="G35412" s="30"/>
      <c r="H35412" s="30"/>
    </row>
    <row r="35413" spans="6:8" x14ac:dyDescent="0.2">
      <c r="F35413" s="30"/>
      <c r="G35413" s="30"/>
      <c r="H35413" s="30"/>
    </row>
    <row r="35414" spans="6:8" x14ac:dyDescent="0.2">
      <c r="F35414" s="30"/>
      <c r="G35414" s="30"/>
      <c r="H35414" s="30"/>
    </row>
    <row r="35415" spans="6:8" x14ac:dyDescent="0.2">
      <c r="F35415" s="30"/>
      <c r="G35415" s="30"/>
      <c r="H35415" s="30"/>
    </row>
    <row r="35416" spans="6:8" x14ac:dyDescent="0.2">
      <c r="F35416" s="30"/>
      <c r="G35416" s="30"/>
      <c r="H35416" s="30"/>
    </row>
    <row r="35417" spans="6:8" x14ac:dyDescent="0.2">
      <c r="F35417" s="30"/>
      <c r="G35417" s="30"/>
      <c r="H35417" s="30"/>
    </row>
    <row r="35418" spans="6:8" x14ac:dyDescent="0.2">
      <c r="F35418" s="30"/>
      <c r="G35418" s="30"/>
      <c r="H35418" s="30"/>
    </row>
    <row r="35419" spans="6:8" x14ac:dyDescent="0.2">
      <c r="F35419" s="30"/>
      <c r="G35419" s="30"/>
      <c r="H35419" s="30"/>
    </row>
    <row r="35420" spans="6:8" x14ac:dyDescent="0.2">
      <c r="F35420" s="30"/>
      <c r="G35420" s="30"/>
      <c r="H35420" s="30"/>
    </row>
    <row r="35421" spans="6:8" x14ac:dyDescent="0.2">
      <c r="F35421" s="30"/>
      <c r="G35421" s="30"/>
      <c r="H35421" s="30"/>
    </row>
    <row r="35422" spans="6:8" x14ac:dyDescent="0.2">
      <c r="F35422" s="30"/>
      <c r="G35422" s="30"/>
      <c r="H35422" s="30"/>
    </row>
    <row r="35423" spans="6:8" x14ac:dyDescent="0.2">
      <c r="F35423" s="30"/>
      <c r="G35423" s="30"/>
      <c r="H35423" s="30"/>
    </row>
    <row r="35424" spans="6:8" x14ac:dyDescent="0.2">
      <c r="F35424" s="30"/>
      <c r="G35424" s="30"/>
      <c r="H35424" s="30"/>
    </row>
    <row r="35425" spans="6:8" x14ac:dyDescent="0.2">
      <c r="F35425" s="30"/>
      <c r="G35425" s="30"/>
      <c r="H35425" s="30"/>
    </row>
    <row r="35426" spans="6:8" x14ac:dyDescent="0.2">
      <c r="F35426" s="30"/>
      <c r="G35426" s="30"/>
      <c r="H35426" s="30"/>
    </row>
    <row r="35427" spans="6:8" x14ac:dyDescent="0.2">
      <c r="F35427" s="30"/>
      <c r="G35427" s="30"/>
      <c r="H35427" s="30"/>
    </row>
    <row r="35428" spans="6:8" x14ac:dyDescent="0.2">
      <c r="F35428" s="30"/>
      <c r="G35428" s="30"/>
      <c r="H35428" s="30"/>
    </row>
    <row r="35429" spans="6:8" x14ac:dyDescent="0.2">
      <c r="F35429" s="30"/>
      <c r="G35429" s="30"/>
      <c r="H35429" s="30"/>
    </row>
    <row r="35430" spans="6:8" x14ac:dyDescent="0.2">
      <c r="F35430" s="30"/>
      <c r="G35430" s="30"/>
      <c r="H35430" s="30"/>
    </row>
    <row r="35431" spans="6:8" x14ac:dyDescent="0.2">
      <c r="F35431" s="30"/>
      <c r="G35431" s="30"/>
      <c r="H35431" s="30"/>
    </row>
    <row r="35432" spans="6:8" x14ac:dyDescent="0.2">
      <c r="F35432" s="30"/>
      <c r="G35432" s="30"/>
      <c r="H35432" s="30"/>
    </row>
    <row r="35433" spans="6:8" x14ac:dyDescent="0.2">
      <c r="F35433" s="30"/>
      <c r="G35433" s="30"/>
      <c r="H35433" s="30"/>
    </row>
    <row r="35434" spans="6:8" x14ac:dyDescent="0.2">
      <c r="F35434" s="30"/>
      <c r="G35434" s="30"/>
      <c r="H35434" s="30"/>
    </row>
    <row r="35435" spans="6:8" x14ac:dyDescent="0.2">
      <c r="F35435" s="30"/>
      <c r="G35435" s="30"/>
      <c r="H35435" s="30"/>
    </row>
    <row r="35436" spans="6:8" x14ac:dyDescent="0.2">
      <c r="F35436" s="30"/>
      <c r="G35436" s="30"/>
      <c r="H35436" s="30"/>
    </row>
    <row r="35437" spans="6:8" x14ac:dyDescent="0.2">
      <c r="F35437" s="30"/>
      <c r="G35437" s="30"/>
      <c r="H35437" s="30"/>
    </row>
    <row r="35438" spans="6:8" x14ac:dyDescent="0.2">
      <c r="F35438" s="30"/>
      <c r="G35438" s="30"/>
      <c r="H35438" s="30"/>
    </row>
    <row r="35439" spans="6:8" x14ac:dyDescent="0.2">
      <c r="F35439" s="30"/>
      <c r="G35439" s="30"/>
      <c r="H35439" s="30"/>
    </row>
    <row r="35440" spans="6:8" x14ac:dyDescent="0.2">
      <c r="F35440" s="30"/>
      <c r="G35440" s="30"/>
      <c r="H35440" s="30"/>
    </row>
    <row r="35441" spans="6:8" x14ac:dyDescent="0.2">
      <c r="F35441" s="30"/>
      <c r="G35441" s="30"/>
      <c r="H35441" s="30"/>
    </row>
    <row r="35442" spans="6:8" x14ac:dyDescent="0.2">
      <c r="F35442" s="30"/>
      <c r="G35442" s="30"/>
      <c r="H35442" s="30"/>
    </row>
    <row r="35443" spans="6:8" x14ac:dyDescent="0.2">
      <c r="F35443" s="30"/>
      <c r="G35443" s="30"/>
      <c r="H35443" s="30"/>
    </row>
    <row r="35444" spans="6:8" x14ac:dyDescent="0.2">
      <c r="F35444" s="30"/>
      <c r="G35444" s="30"/>
      <c r="H35444" s="30"/>
    </row>
    <row r="35445" spans="6:8" x14ac:dyDescent="0.2">
      <c r="F35445" s="30"/>
      <c r="G35445" s="30"/>
      <c r="H35445" s="30"/>
    </row>
    <row r="35446" spans="6:8" x14ac:dyDescent="0.2">
      <c r="F35446" s="30"/>
      <c r="G35446" s="30"/>
      <c r="H35446" s="30"/>
    </row>
    <row r="35447" spans="6:8" x14ac:dyDescent="0.2">
      <c r="F35447" s="30"/>
      <c r="G35447" s="30"/>
      <c r="H35447" s="30"/>
    </row>
    <row r="35448" spans="6:8" x14ac:dyDescent="0.2">
      <c r="F35448" s="30"/>
      <c r="G35448" s="30"/>
      <c r="H35448" s="30"/>
    </row>
    <row r="35449" spans="6:8" x14ac:dyDescent="0.2">
      <c r="F35449" s="30"/>
      <c r="G35449" s="30"/>
      <c r="H35449" s="30"/>
    </row>
    <row r="35450" spans="6:8" x14ac:dyDescent="0.2">
      <c r="F35450" s="30"/>
      <c r="G35450" s="30"/>
      <c r="H35450" s="30"/>
    </row>
    <row r="35451" spans="6:8" x14ac:dyDescent="0.2">
      <c r="F35451" s="30"/>
      <c r="G35451" s="30"/>
      <c r="H35451" s="30"/>
    </row>
    <row r="35452" spans="6:8" x14ac:dyDescent="0.2">
      <c r="F35452" s="30"/>
      <c r="G35452" s="30"/>
      <c r="H35452" s="30"/>
    </row>
    <row r="35453" spans="6:8" x14ac:dyDescent="0.2">
      <c r="F35453" s="30"/>
      <c r="G35453" s="30"/>
      <c r="H35453" s="30"/>
    </row>
    <row r="35454" spans="6:8" x14ac:dyDescent="0.2">
      <c r="F35454" s="30"/>
      <c r="G35454" s="30"/>
      <c r="H35454" s="30"/>
    </row>
    <row r="35455" spans="6:8" x14ac:dyDescent="0.2">
      <c r="F35455" s="30"/>
      <c r="G35455" s="30"/>
      <c r="H35455" s="30"/>
    </row>
    <row r="35456" spans="6:8" x14ac:dyDescent="0.2">
      <c r="F35456" s="30"/>
      <c r="G35456" s="30"/>
      <c r="H35456" s="30"/>
    </row>
    <row r="35457" spans="6:8" x14ac:dyDescent="0.2">
      <c r="F35457" s="30"/>
      <c r="G35457" s="30"/>
      <c r="H35457" s="30"/>
    </row>
    <row r="35458" spans="6:8" x14ac:dyDescent="0.2">
      <c r="F35458" s="30"/>
      <c r="G35458" s="30"/>
      <c r="H35458" s="30"/>
    </row>
    <row r="35459" spans="6:8" x14ac:dyDescent="0.2">
      <c r="F35459" s="30"/>
      <c r="G35459" s="30"/>
      <c r="H35459" s="30"/>
    </row>
    <row r="35460" spans="6:8" x14ac:dyDescent="0.2">
      <c r="F35460" s="30"/>
      <c r="G35460" s="30"/>
      <c r="H35460" s="30"/>
    </row>
    <row r="35461" spans="6:8" x14ac:dyDescent="0.2">
      <c r="F35461" s="30"/>
      <c r="G35461" s="30"/>
      <c r="H35461" s="30"/>
    </row>
    <row r="35462" spans="6:8" x14ac:dyDescent="0.2">
      <c r="F35462" s="30"/>
      <c r="G35462" s="30"/>
      <c r="H35462" s="30"/>
    </row>
    <row r="35463" spans="6:8" x14ac:dyDescent="0.2">
      <c r="F35463" s="30"/>
      <c r="G35463" s="30"/>
      <c r="H35463" s="30"/>
    </row>
    <row r="35464" spans="6:8" x14ac:dyDescent="0.2">
      <c r="F35464" s="30"/>
      <c r="G35464" s="30"/>
      <c r="H35464" s="30"/>
    </row>
    <row r="35465" spans="6:8" x14ac:dyDescent="0.2">
      <c r="F35465" s="30"/>
      <c r="G35465" s="30"/>
      <c r="H35465" s="30"/>
    </row>
    <row r="35466" spans="6:8" x14ac:dyDescent="0.2">
      <c r="F35466" s="30"/>
      <c r="G35466" s="30"/>
      <c r="H35466" s="30"/>
    </row>
    <row r="35467" spans="6:8" x14ac:dyDescent="0.2">
      <c r="F35467" s="30"/>
      <c r="G35467" s="30"/>
      <c r="H35467" s="30"/>
    </row>
    <row r="35468" spans="6:8" x14ac:dyDescent="0.2">
      <c r="F35468" s="30"/>
      <c r="G35468" s="30"/>
      <c r="H35468" s="30"/>
    </row>
    <row r="35469" spans="6:8" x14ac:dyDescent="0.2">
      <c r="F35469" s="30"/>
      <c r="G35469" s="30"/>
      <c r="H35469" s="30"/>
    </row>
    <row r="35470" spans="6:8" x14ac:dyDescent="0.2">
      <c r="F35470" s="30"/>
      <c r="G35470" s="30"/>
      <c r="H35470" s="30"/>
    </row>
    <row r="35471" spans="6:8" x14ac:dyDescent="0.2">
      <c r="F35471" s="30"/>
      <c r="G35471" s="30"/>
      <c r="H35471" s="30"/>
    </row>
    <row r="35472" spans="6:8" x14ac:dyDescent="0.2">
      <c r="F35472" s="30"/>
      <c r="G35472" s="30"/>
      <c r="H35472" s="30"/>
    </row>
    <row r="35473" spans="6:8" x14ac:dyDescent="0.2">
      <c r="F35473" s="30"/>
      <c r="G35473" s="30"/>
      <c r="H35473" s="30"/>
    </row>
    <row r="35474" spans="6:8" x14ac:dyDescent="0.2">
      <c r="F35474" s="30"/>
      <c r="G35474" s="30"/>
      <c r="H35474" s="30"/>
    </row>
    <row r="35475" spans="6:8" x14ac:dyDescent="0.2">
      <c r="F35475" s="30"/>
      <c r="G35475" s="30"/>
      <c r="H35475" s="30"/>
    </row>
    <row r="35476" spans="6:8" x14ac:dyDescent="0.2">
      <c r="F35476" s="30"/>
      <c r="G35476" s="30"/>
      <c r="H35476" s="30"/>
    </row>
    <row r="35477" spans="6:8" x14ac:dyDescent="0.2">
      <c r="F35477" s="30"/>
      <c r="G35477" s="30"/>
      <c r="H35477" s="30"/>
    </row>
    <row r="35478" spans="6:8" x14ac:dyDescent="0.2">
      <c r="F35478" s="30"/>
      <c r="G35478" s="30"/>
      <c r="H35478" s="30"/>
    </row>
    <row r="35479" spans="6:8" x14ac:dyDescent="0.2">
      <c r="F35479" s="30"/>
      <c r="G35479" s="30"/>
      <c r="H35479" s="30"/>
    </row>
    <row r="35480" spans="6:8" x14ac:dyDescent="0.2">
      <c r="F35480" s="30"/>
      <c r="G35480" s="30"/>
      <c r="H35480" s="30"/>
    </row>
    <row r="35481" spans="6:8" x14ac:dyDescent="0.2">
      <c r="F35481" s="30"/>
      <c r="G35481" s="30"/>
      <c r="H35481" s="30"/>
    </row>
    <row r="35482" spans="6:8" x14ac:dyDescent="0.2">
      <c r="F35482" s="30"/>
      <c r="G35482" s="30"/>
      <c r="H35482" s="30"/>
    </row>
    <row r="35483" spans="6:8" x14ac:dyDescent="0.2">
      <c r="F35483" s="30"/>
      <c r="G35483" s="30"/>
      <c r="H35483" s="30"/>
    </row>
    <row r="35484" spans="6:8" x14ac:dyDescent="0.2">
      <c r="F35484" s="30"/>
      <c r="G35484" s="30"/>
      <c r="H35484" s="30"/>
    </row>
    <row r="35485" spans="6:8" x14ac:dyDescent="0.2">
      <c r="F35485" s="30"/>
      <c r="G35485" s="30"/>
      <c r="H35485" s="30"/>
    </row>
    <row r="35486" spans="6:8" x14ac:dyDescent="0.2">
      <c r="F35486" s="30"/>
      <c r="G35486" s="30"/>
      <c r="H35486" s="30"/>
    </row>
    <row r="35487" spans="6:8" x14ac:dyDescent="0.2">
      <c r="F35487" s="30"/>
      <c r="G35487" s="30"/>
      <c r="H35487" s="30"/>
    </row>
    <row r="35488" spans="6:8" x14ac:dyDescent="0.2">
      <c r="F35488" s="30"/>
      <c r="G35488" s="30"/>
      <c r="H35488" s="30"/>
    </row>
    <row r="35489" spans="6:8" x14ac:dyDescent="0.2">
      <c r="F35489" s="30"/>
      <c r="G35489" s="30"/>
      <c r="H35489" s="30"/>
    </row>
    <row r="35490" spans="6:8" x14ac:dyDescent="0.2">
      <c r="F35490" s="30"/>
      <c r="G35490" s="30"/>
      <c r="H35490" s="30"/>
    </row>
    <row r="35491" spans="6:8" x14ac:dyDescent="0.2">
      <c r="F35491" s="30"/>
      <c r="G35491" s="30"/>
      <c r="H35491" s="30"/>
    </row>
    <row r="35492" spans="6:8" x14ac:dyDescent="0.2">
      <c r="F35492" s="30"/>
      <c r="G35492" s="30"/>
      <c r="H35492" s="30"/>
    </row>
    <row r="35493" spans="6:8" x14ac:dyDescent="0.2">
      <c r="F35493" s="30"/>
      <c r="G35493" s="30"/>
      <c r="H35493" s="30"/>
    </row>
    <row r="35494" spans="6:8" x14ac:dyDescent="0.2">
      <c r="F35494" s="30"/>
      <c r="G35494" s="30"/>
      <c r="H35494" s="30"/>
    </row>
    <row r="35495" spans="6:8" x14ac:dyDescent="0.2">
      <c r="F35495" s="30"/>
      <c r="G35495" s="30"/>
      <c r="H35495" s="30"/>
    </row>
    <row r="35496" spans="6:8" x14ac:dyDescent="0.2">
      <c r="F35496" s="30"/>
      <c r="G35496" s="30"/>
      <c r="H35496" s="30"/>
    </row>
    <row r="35497" spans="6:8" x14ac:dyDescent="0.2">
      <c r="F35497" s="30"/>
      <c r="G35497" s="30"/>
      <c r="H35497" s="30"/>
    </row>
    <row r="35498" spans="6:8" x14ac:dyDescent="0.2">
      <c r="F35498" s="30"/>
      <c r="G35498" s="30"/>
      <c r="H35498" s="30"/>
    </row>
    <row r="35499" spans="6:8" x14ac:dyDescent="0.2">
      <c r="F35499" s="30"/>
      <c r="G35499" s="30"/>
      <c r="H35499" s="30"/>
    </row>
    <row r="35500" spans="6:8" x14ac:dyDescent="0.2">
      <c r="F35500" s="30"/>
      <c r="G35500" s="30"/>
      <c r="H35500" s="30"/>
    </row>
    <row r="35501" spans="6:8" x14ac:dyDescent="0.2">
      <c r="F35501" s="30"/>
      <c r="G35501" s="30"/>
      <c r="H35501" s="30"/>
    </row>
    <row r="35502" spans="6:8" x14ac:dyDescent="0.2">
      <c r="F35502" s="30"/>
      <c r="G35502" s="30"/>
      <c r="H35502" s="30"/>
    </row>
    <row r="35503" spans="6:8" x14ac:dyDescent="0.2">
      <c r="F35503" s="30"/>
      <c r="G35503" s="30"/>
      <c r="H35503" s="30"/>
    </row>
    <row r="35504" spans="6:8" x14ac:dyDescent="0.2">
      <c r="F35504" s="30"/>
      <c r="G35504" s="30"/>
      <c r="H35504" s="30"/>
    </row>
    <row r="35505" spans="6:8" x14ac:dyDescent="0.2">
      <c r="F35505" s="30"/>
      <c r="G35505" s="30"/>
      <c r="H35505" s="30"/>
    </row>
    <row r="35506" spans="6:8" x14ac:dyDescent="0.2">
      <c r="F35506" s="30"/>
      <c r="G35506" s="30"/>
      <c r="H35506" s="30"/>
    </row>
    <row r="35507" spans="6:8" x14ac:dyDescent="0.2">
      <c r="F35507" s="30"/>
      <c r="G35507" s="30"/>
      <c r="H35507" s="30"/>
    </row>
    <row r="35508" spans="6:8" x14ac:dyDescent="0.2">
      <c r="F35508" s="30"/>
      <c r="G35508" s="30"/>
      <c r="H35508" s="30"/>
    </row>
    <row r="35509" spans="6:8" x14ac:dyDescent="0.2">
      <c r="F35509" s="30"/>
      <c r="G35509" s="30"/>
      <c r="H35509" s="30"/>
    </row>
    <row r="35510" spans="6:8" x14ac:dyDescent="0.2">
      <c r="F35510" s="30"/>
      <c r="G35510" s="30"/>
      <c r="H35510" s="30"/>
    </row>
    <row r="35511" spans="6:8" x14ac:dyDescent="0.2">
      <c r="F35511" s="30"/>
      <c r="G35511" s="30"/>
      <c r="H35511" s="30"/>
    </row>
    <row r="35512" spans="6:8" x14ac:dyDescent="0.2">
      <c r="F35512" s="30"/>
      <c r="G35512" s="30"/>
      <c r="H35512" s="30"/>
    </row>
    <row r="35513" spans="6:8" x14ac:dyDescent="0.2">
      <c r="F35513" s="30"/>
      <c r="G35513" s="30"/>
      <c r="H35513" s="30"/>
    </row>
    <row r="35514" spans="6:8" x14ac:dyDescent="0.2">
      <c r="F35514" s="30"/>
      <c r="G35514" s="30"/>
      <c r="H35514" s="30"/>
    </row>
    <row r="35515" spans="6:8" x14ac:dyDescent="0.2">
      <c r="F35515" s="30"/>
      <c r="G35515" s="30"/>
      <c r="H35515" s="30"/>
    </row>
    <row r="35516" spans="6:8" x14ac:dyDescent="0.2">
      <c r="F35516" s="30"/>
      <c r="G35516" s="30"/>
      <c r="H35516" s="30"/>
    </row>
    <row r="35517" spans="6:8" x14ac:dyDescent="0.2">
      <c r="F35517" s="30"/>
      <c r="G35517" s="30"/>
      <c r="H35517" s="30"/>
    </row>
    <row r="35518" spans="6:8" x14ac:dyDescent="0.2">
      <c r="F35518" s="30"/>
      <c r="G35518" s="30"/>
      <c r="H35518" s="30"/>
    </row>
    <row r="35519" spans="6:8" x14ac:dyDescent="0.2">
      <c r="F35519" s="30"/>
      <c r="G35519" s="30"/>
      <c r="H35519" s="30"/>
    </row>
    <row r="35520" spans="6:8" x14ac:dyDescent="0.2">
      <c r="F35520" s="30"/>
      <c r="G35520" s="30"/>
      <c r="H35520" s="30"/>
    </row>
    <row r="35521" spans="6:8" x14ac:dyDescent="0.2">
      <c r="F35521" s="30"/>
      <c r="G35521" s="30"/>
      <c r="H35521" s="30"/>
    </row>
    <row r="35522" spans="6:8" x14ac:dyDescent="0.2">
      <c r="F35522" s="30"/>
      <c r="G35522" s="30"/>
      <c r="H35522" s="30"/>
    </row>
    <row r="35523" spans="6:8" x14ac:dyDescent="0.2">
      <c r="F35523" s="30"/>
      <c r="G35523" s="30"/>
      <c r="H35523" s="30"/>
    </row>
    <row r="35524" spans="6:8" x14ac:dyDescent="0.2">
      <c r="F35524" s="30"/>
      <c r="G35524" s="30"/>
      <c r="H35524" s="30"/>
    </row>
    <row r="35525" spans="6:8" x14ac:dyDescent="0.2">
      <c r="F35525" s="30"/>
      <c r="G35525" s="30"/>
      <c r="H35525" s="30"/>
    </row>
    <row r="35526" spans="6:8" x14ac:dyDescent="0.2">
      <c r="F35526" s="30"/>
      <c r="G35526" s="30"/>
      <c r="H35526" s="30"/>
    </row>
    <row r="35527" spans="6:8" x14ac:dyDescent="0.2">
      <c r="F35527" s="30"/>
      <c r="G35527" s="30"/>
      <c r="H35527" s="30"/>
    </row>
    <row r="35528" spans="6:8" x14ac:dyDescent="0.2">
      <c r="F35528" s="30"/>
      <c r="G35528" s="30"/>
      <c r="H35528" s="30"/>
    </row>
    <row r="35529" spans="6:8" x14ac:dyDescent="0.2">
      <c r="F35529" s="30"/>
      <c r="G35529" s="30"/>
      <c r="H35529" s="30"/>
    </row>
    <row r="35530" spans="6:8" x14ac:dyDescent="0.2">
      <c r="F35530" s="30"/>
      <c r="G35530" s="30"/>
      <c r="H35530" s="30"/>
    </row>
    <row r="35531" spans="6:8" x14ac:dyDescent="0.2">
      <c r="F35531" s="30"/>
      <c r="G35531" s="30"/>
      <c r="H35531" s="30"/>
    </row>
    <row r="35532" spans="6:8" x14ac:dyDescent="0.2">
      <c r="F35532" s="30"/>
      <c r="G35532" s="30"/>
      <c r="H35532" s="30"/>
    </row>
    <row r="35533" spans="6:8" x14ac:dyDescent="0.2">
      <c r="F35533" s="30"/>
      <c r="G35533" s="30"/>
      <c r="H35533" s="30"/>
    </row>
    <row r="35534" spans="6:8" x14ac:dyDescent="0.2">
      <c r="F35534" s="30"/>
      <c r="G35534" s="30"/>
      <c r="H35534" s="30"/>
    </row>
    <row r="35535" spans="6:8" x14ac:dyDescent="0.2">
      <c r="F35535" s="30"/>
      <c r="G35535" s="30"/>
      <c r="H35535" s="30"/>
    </row>
    <row r="35536" spans="6:8" x14ac:dyDescent="0.2">
      <c r="F35536" s="30"/>
      <c r="G35536" s="30"/>
      <c r="H35536" s="30"/>
    </row>
    <row r="35537" spans="6:8" x14ac:dyDescent="0.2">
      <c r="F35537" s="30"/>
      <c r="G35537" s="30"/>
      <c r="H35537" s="30"/>
    </row>
    <row r="35538" spans="6:8" x14ac:dyDescent="0.2">
      <c r="F35538" s="30"/>
      <c r="G35538" s="30"/>
      <c r="H35538" s="30"/>
    </row>
    <row r="35539" spans="6:8" x14ac:dyDescent="0.2">
      <c r="F35539" s="30"/>
      <c r="G35539" s="30"/>
      <c r="H35539" s="30"/>
    </row>
    <row r="35540" spans="6:8" x14ac:dyDescent="0.2">
      <c r="F35540" s="30"/>
      <c r="G35540" s="30"/>
      <c r="H35540" s="30"/>
    </row>
    <row r="35541" spans="6:8" x14ac:dyDescent="0.2">
      <c r="F35541" s="30"/>
      <c r="G35541" s="30"/>
      <c r="H35541" s="30"/>
    </row>
    <row r="35542" spans="6:8" x14ac:dyDescent="0.2">
      <c r="F35542" s="30"/>
      <c r="G35542" s="30"/>
      <c r="H35542" s="30"/>
    </row>
    <row r="35543" spans="6:8" x14ac:dyDescent="0.2">
      <c r="F35543" s="30"/>
      <c r="G35543" s="30"/>
      <c r="H35543" s="30"/>
    </row>
    <row r="35544" spans="6:8" x14ac:dyDescent="0.2">
      <c r="F35544" s="30"/>
      <c r="G35544" s="30"/>
      <c r="H35544" s="30"/>
    </row>
    <row r="35545" spans="6:8" x14ac:dyDescent="0.2">
      <c r="F35545" s="30"/>
      <c r="G35545" s="30"/>
      <c r="H35545" s="30"/>
    </row>
    <row r="35546" spans="6:8" x14ac:dyDescent="0.2">
      <c r="F35546" s="30"/>
      <c r="G35546" s="30"/>
      <c r="H35546" s="30"/>
    </row>
    <row r="35547" spans="6:8" x14ac:dyDescent="0.2">
      <c r="F35547" s="30"/>
      <c r="G35547" s="30"/>
      <c r="H35547" s="30"/>
    </row>
    <row r="35548" spans="6:8" x14ac:dyDescent="0.2">
      <c r="F35548" s="30"/>
      <c r="G35548" s="30"/>
      <c r="H35548" s="30"/>
    </row>
    <row r="35549" spans="6:8" x14ac:dyDescent="0.2">
      <c r="F35549" s="30"/>
      <c r="G35549" s="30"/>
      <c r="H35549" s="30"/>
    </row>
    <row r="35550" spans="6:8" x14ac:dyDescent="0.2">
      <c r="F35550" s="30"/>
      <c r="G35550" s="30"/>
      <c r="H35550" s="30"/>
    </row>
    <row r="35551" spans="6:8" x14ac:dyDescent="0.2">
      <c r="F35551" s="30"/>
      <c r="G35551" s="30"/>
      <c r="H35551" s="30"/>
    </row>
    <row r="35552" spans="6:8" x14ac:dyDescent="0.2">
      <c r="F35552" s="30"/>
      <c r="G35552" s="30"/>
      <c r="H35552" s="30"/>
    </row>
    <row r="35553" spans="6:8" x14ac:dyDescent="0.2">
      <c r="F35553" s="30"/>
      <c r="G35553" s="30"/>
      <c r="H35553" s="30"/>
    </row>
    <row r="35554" spans="6:8" x14ac:dyDescent="0.2">
      <c r="F35554" s="30"/>
      <c r="G35554" s="30"/>
      <c r="H35554" s="30"/>
    </row>
    <row r="35555" spans="6:8" x14ac:dyDescent="0.2">
      <c r="F35555" s="30"/>
      <c r="G35555" s="30"/>
      <c r="H35555" s="30"/>
    </row>
    <row r="35556" spans="6:8" x14ac:dyDescent="0.2">
      <c r="F35556" s="30"/>
      <c r="G35556" s="30"/>
      <c r="H35556" s="30"/>
    </row>
    <row r="35557" spans="6:8" x14ac:dyDescent="0.2">
      <c r="F35557" s="30"/>
      <c r="G35557" s="30"/>
      <c r="H35557" s="30"/>
    </row>
    <row r="35558" spans="6:8" x14ac:dyDescent="0.2">
      <c r="F35558" s="30"/>
      <c r="G35558" s="30"/>
      <c r="H35558" s="30"/>
    </row>
    <row r="35559" spans="6:8" x14ac:dyDescent="0.2">
      <c r="F35559" s="30"/>
      <c r="G35559" s="30"/>
      <c r="H35559" s="30"/>
    </row>
    <row r="35560" spans="6:8" x14ac:dyDescent="0.2">
      <c r="F35560" s="30"/>
      <c r="G35560" s="30"/>
      <c r="H35560" s="30"/>
    </row>
    <row r="35561" spans="6:8" x14ac:dyDescent="0.2">
      <c r="F35561" s="30"/>
      <c r="G35561" s="30"/>
      <c r="H35561" s="30"/>
    </row>
    <row r="35562" spans="6:8" x14ac:dyDescent="0.2">
      <c r="F35562" s="30"/>
      <c r="G35562" s="30"/>
      <c r="H35562" s="30"/>
    </row>
    <row r="35563" spans="6:8" x14ac:dyDescent="0.2">
      <c r="F35563" s="30"/>
      <c r="G35563" s="30"/>
      <c r="H35563" s="30"/>
    </row>
    <row r="35564" spans="6:8" x14ac:dyDescent="0.2">
      <c r="F35564" s="30"/>
      <c r="G35564" s="30"/>
      <c r="H35564" s="30"/>
    </row>
    <row r="35565" spans="6:8" x14ac:dyDescent="0.2">
      <c r="F35565" s="30"/>
      <c r="G35565" s="30"/>
      <c r="H35565" s="30"/>
    </row>
    <row r="35566" spans="6:8" x14ac:dyDescent="0.2">
      <c r="F35566" s="30"/>
      <c r="G35566" s="30"/>
      <c r="H35566" s="30"/>
    </row>
    <row r="35567" spans="6:8" x14ac:dyDescent="0.2">
      <c r="F35567" s="30"/>
      <c r="G35567" s="30"/>
      <c r="H35567" s="30"/>
    </row>
    <row r="35568" spans="6:8" x14ac:dyDescent="0.2">
      <c r="F35568" s="30"/>
      <c r="G35568" s="30"/>
      <c r="H35568" s="30"/>
    </row>
    <row r="35569" spans="6:8" x14ac:dyDescent="0.2">
      <c r="F35569" s="30"/>
      <c r="G35569" s="30"/>
      <c r="H35569" s="30"/>
    </row>
    <row r="35570" spans="6:8" x14ac:dyDescent="0.2">
      <c r="F35570" s="30"/>
      <c r="G35570" s="30"/>
      <c r="H35570" s="30"/>
    </row>
    <row r="35571" spans="6:8" x14ac:dyDescent="0.2">
      <c r="F35571" s="30"/>
      <c r="G35571" s="30"/>
      <c r="H35571" s="30"/>
    </row>
    <row r="35572" spans="6:8" x14ac:dyDescent="0.2">
      <c r="F35572" s="30"/>
      <c r="G35572" s="30"/>
      <c r="H35572" s="30"/>
    </row>
    <row r="35573" spans="6:8" x14ac:dyDescent="0.2">
      <c r="F35573" s="30"/>
      <c r="G35573" s="30"/>
      <c r="H35573" s="30"/>
    </row>
    <row r="35574" spans="6:8" x14ac:dyDescent="0.2">
      <c r="F35574" s="30"/>
      <c r="G35574" s="30"/>
      <c r="H35574" s="30"/>
    </row>
    <row r="35575" spans="6:8" x14ac:dyDescent="0.2">
      <c r="F35575" s="30"/>
      <c r="G35575" s="30"/>
      <c r="H35575" s="30"/>
    </row>
    <row r="35576" spans="6:8" x14ac:dyDescent="0.2">
      <c r="F35576" s="30"/>
      <c r="G35576" s="30"/>
      <c r="H35576" s="30"/>
    </row>
    <row r="35577" spans="6:8" x14ac:dyDescent="0.2">
      <c r="F35577" s="30"/>
      <c r="G35577" s="30"/>
      <c r="H35577" s="30"/>
    </row>
    <row r="35578" spans="6:8" x14ac:dyDescent="0.2">
      <c r="F35578" s="30"/>
      <c r="G35578" s="30"/>
      <c r="H35578" s="30"/>
    </row>
    <row r="35579" spans="6:8" x14ac:dyDescent="0.2">
      <c r="F35579" s="30"/>
      <c r="G35579" s="30"/>
      <c r="H35579" s="30"/>
    </row>
    <row r="35580" spans="6:8" x14ac:dyDescent="0.2">
      <c r="F35580" s="30"/>
      <c r="G35580" s="30"/>
      <c r="H35580" s="30"/>
    </row>
    <row r="35581" spans="6:8" x14ac:dyDescent="0.2">
      <c r="F35581" s="30"/>
      <c r="G35581" s="30"/>
      <c r="H35581" s="30"/>
    </row>
    <row r="35582" spans="6:8" x14ac:dyDescent="0.2">
      <c r="F35582" s="30"/>
      <c r="G35582" s="30"/>
      <c r="H35582" s="30"/>
    </row>
    <row r="35583" spans="6:8" x14ac:dyDescent="0.2">
      <c r="F35583" s="30"/>
      <c r="G35583" s="30"/>
      <c r="H35583" s="30"/>
    </row>
    <row r="35584" spans="6:8" x14ac:dyDescent="0.2">
      <c r="F35584" s="30"/>
      <c r="G35584" s="30"/>
      <c r="H35584" s="30"/>
    </row>
    <row r="35585" spans="6:8" x14ac:dyDescent="0.2">
      <c r="F35585" s="30"/>
      <c r="G35585" s="30"/>
      <c r="H35585" s="30"/>
    </row>
    <row r="35586" spans="6:8" x14ac:dyDescent="0.2">
      <c r="F35586" s="30"/>
      <c r="G35586" s="30"/>
      <c r="H35586" s="30"/>
    </row>
    <row r="35587" spans="6:8" x14ac:dyDescent="0.2">
      <c r="F35587" s="30"/>
      <c r="G35587" s="30"/>
      <c r="H35587" s="30"/>
    </row>
    <row r="35588" spans="6:8" x14ac:dyDescent="0.2">
      <c r="F35588" s="30"/>
      <c r="G35588" s="30"/>
      <c r="H35588" s="30"/>
    </row>
    <row r="35589" spans="6:8" x14ac:dyDescent="0.2">
      <c r="F35589" s="30"/>
      <c r="G35589" s="30"/>
      <c r="H35589" s="30"/>
    </row>
    <row r="35590" spans="6:8" x14ac:dyDescent="0.2">
      <c r="F35590" s="30"/>
      <c r="G35590" s="30"/>
      <c r="H35590" s="30"/>
    </row>
    <row r="35591" spans="6:8" x14ac:dyDescent="0.2">
      <c r="F35591" s="30"/>
      <c r="G35591" s="30"/>
      <c r="H35591" s="30"/>
    </row>
    <row r="35592" spans="6:8" x14ac:dyDescent="0.2">
      <c r="F35592" s="30"/>
      <c r="G35592" s="30"/>
      <c r="H35592" s="30"/>
    </row>
    <row r="35593" spans="6:8" x14ac:dyDescent="0.2">
      <c r="F35593" s="30"/>
      <c r="G35593" s="30"/>
      <c r="H35593" s="30"/>
    </row>
    <row r="35594" spans="6:8" x14ac:dyDescent="0.2">
      <c r="F35594" s="30"/>
      <c r="G35594" s="30"/>
      <c r="H35594" s="30"/>
    </row>
    <row r="35595" spans="6:8" x14ac:dyDescent="0.2">
      <c r="F35595" s="30"/>
      <c r="G35595" s="30"/>
      <c r="H35595" s="30"/>
    </row>
    <row r="35596" spans="6:8" x14ac:dyDescent="0.2">
      <c r="F35596" s="30"/>
      <c r="G35596" s="30"/>
      <c r="H35596" s="30"/>
    </row>
    <row r="35597" spans="6:8" x14ac:dyDescent="0.2">
      <c r="F35597" s="30"/>
      <c r="G35597" s="30"/>
      <c r="H35597" s="30"/>
    </row>
    <row r="35598" spans="6:8" x14ac:dyDescent="0.2">
      <c r="F35598" s="30"/>
      <c r="G35598" s="30"/>
      <c r="H35598" s="30"/>
    </row>
    <row r="35599" spans="6:8" x14ac:dyDescent="0.2">
      <c r="F35599" s="30"/>
      <c r="G35599" s="30"/>
      <c r="H35599" s="30"/>
    </row>
    <row r="35600" spans="6:8" x14ac:dyDescent="0.2">
      <c r="F35600" s="30"/>
      <c r="G35600" s="30"/>
      <c r="H35600" s="30"/>
    </row>
    <row r="35601" spans="6:8" x14ac:dyDescent="0.2">
      <c r="F35601" s="30"/>
      <c r="G35601" s="30"/>
      <c r="H35601" s="30"/>
    </row>
    <row r="35602" spans="6:8" x14ac:dyDescent="0.2">
      <c r="F35602" s="30"/>
      <c r="G35602" s="30"/>
      <c r="H35602" s="30"/>
    </row>
    <row r="35603" spans="6:8" x14ac:dyDescent="0.2">
      <c r="F35603" s="30"/>
      <c r="G35603" s="30"/>
      <c r="H35603" s="30"/>
    </row>
    <row r="35604" spans="6:8" x14ac:dyDescent="0.2">
      <c r="F35604" s="30"/>
      <c r="G35604" s="30"/>
      <c r="H35604" s="30"/>
    </row>
    <row r="35605" spans="6:8" x14ac:dyDescent="0.2">
      <c r="F35605" s="30"/>
      <c r="G35605" s="30"/>
      <c r="H35605" s="30"/>
    </row>
    <row r="35606" spans="6:8" x14ac:dyDescent="0.2">
      <c r="F35606" s="30"/>
      <c r="G35606" s="30"/>
      <c r="H35606" s="30"/>
    </row>
    <row r="35607" spans="6:8" x14ac:dyDescent="0.2">
      <c r="F35607" s="30"/>
      <c r="G35607" s="30"/>
      <c r="H35607" s="30"/>
    </row>
    <row r="35608" spans="6:8" x14ac:dyDescent="0.2">
      <c r="F35608" s="30"/>
      <c r="G35608" s="30"/>
      <c r="H35608" s="30"/>
    </row>
    <row r="35609" spans="6:8" x14ac:dyDescent="0.2">
      <c r="F35609" s="30"/>
      <c r="G35609" s="30"/>
      <c r="H35609" s="30"/>
    </row>
    <row r="35610" spans="6:8" x14ac:dyDescent="0.2">
      <c r="F35610" s="30"/>
      <c r="G35610" s="30"/>
      <c r="H35610" s="30"/>
    </row>
    <row r="35611" spans="6:8" x14ac:dyDescent="0.2">
      <c r="F35611" s="30"/>
      <c r="G35611" s="30"/>
      <c r="H35611" s="30"/>
    </row>
    <row r="35612" spans="6:8" x14ac:dyDescent="0.2">
      <c r="F35612" s="30"/>
      <c r="G35612" s="30"/>
      <c r="H35612" s="30"/>
    </row>
    <row r="35613" spans="6:8" x14ac:dyDescent="0.2">
      <c r="F35613" s="30"/>
      <c r="G35613" s="30"/>
      <c r="H35613" s="30"/>
    </row>
    <row r="35614" spans="6:8" x14ac:dyDescent="0.2">
      <c r="F35614" s="30"/>
      <c r="G35614" s="30"/>
      <c r="H35614" s="30"/>
    </row>
    <row r="35615" spans="6:8" x14ac:dyDescent="0.2">
      <c r="F35615" s="30"/>
      <c r="G35615" s="30"/>
      <c r="H35615" s="30"/>
    </row>
    <row r="35616" spans="6:8" x14ac:dyDescent="0.2">
      <c r="F35616" s="30"/>
      <c r="G35616" s="30"/>
      <c r="H35616" s="30"/>
    </row>
    <row r="35617" spans="6:8" x14ac:dyDescent="0.2">
      <c r="F35617" s="30"/>
      <c r="G35617" s="30"/>
      <c r="H35617" s="30"/>
    </row>
    <row r="35618" spans="6:8" x14ac:dyDescent="0.2">
      <c r="F35618" s="30"/>
      <c r="G35618" s="30"/>
      <c r="H35618" s="30"/>
    </row>
    <row r="35619" spans="6:8" x14ac:dyDescent="0.2">
      <c r="F35619" s="30"/>
      <c r="G35619" s="30"/>
      <c r="H35619" s="30"/>
    </row>
    <row r="35620" spans="6:8" x14ac:dyDescent="0.2">
      <c r="F35620" s="30"/>
      <c r="G35620" s="30"/>
      <c r="H35620" s="30"/>
    </row>
    <row r="35621" spans="6:8" x14ac:dyDescent="0.2">
      <c r="F35621" s="30"/>
      <c r="G35621" s="30"/>
      <c r="H35621" s="30"/>
    </row>
    <row r="35622" spans="6:8" x14ac:dyDescent="0.2">
      <c r="F35622" s="30"/>
      <c r="G35622" s="30"/>
      <c r="H35622" s="30"/>
    </row>
    <row r="35623" spans="6:8" x14ac:dyDescent="0.2">
      <c r="F35623" s="30"/>
      <c r="G35623" s="30"/>
      <c r="H35623" s="30"/>
    </row>
    <row r="35624" spans="6:8" x14ac:dyDescent="0.2">
      <c r="F35624" s="30"/>
      <c r="G35624" s="30"/>
      <c r="H35624" s="30"/>
    </row>
    <row r="35625" spans="6:8" x14ac:dyDescent="0.2">
      <c r="F35625" s="30"/>
      <c r="G35625" s="30"/>
      <c r="H35625" s="30"/>
    </row>
    <row r="35626" spans="6:8" x14ac:dyDescent="0.2">
      <c r="F35626" s="30"/>
      <c r="G35626" s="30"/>
      <c r="H35626" s="30"/>
    </row>
    <row r="35627" spans="6:8" x14ac:dyDescent="0.2">
      <c r="F35627" s="30"/>
      <c r="G35627" s="30"/>
      <c r="H35627" s="30"/>
    </row>
    <row r="35628" spans="6:8" x14ac:dyDescent="0.2">
      <c r="F35628" s="30"/>
      <c r="G35628" s="30"/>
      <c r="H35628" s="30"/>
    </row>
    <row r="35629" spans="6:8" x14ac:dyDescent="0.2">
      <c r="F35629" s="30"/>
      <c r="G35629" s="30"/>
      <c r="H35629" s="30"/>
    </row>
    <row r="35630" spans="6:8" x14ac:dyDescent="0.2">
      <c r="F35630" s="30"/>
      <c r="G35630" s="30"/>
      <c r="H35630" s="30"/>
    </row>
    <row r="35631" spans="6:8" x14ac:dyDescent="0.2">
      <c r="F35631" s="30"/>
      <c r="G35631" s="30"/>
      <c r="H35631" s="30"/>
    </row>
    <row r="35632" spans="6:8" x14ac:dyDescent="0.2">
      <c r="F35632" s="30"/>
      <c r="G35632" s="30"/>
      <c r="H35632" s="30"/>
    </row>
    <row r="35633" spans="6:8" x14ac:dyDescent="0.2">
      <c r="F35633" s="30"/>
      <c r="G35633" s="30"/>
      <c r="H35633" s="30"/>
    </row>
    <row r="35634" spans="6:8" x14ac:dyDescent="0.2">
      <c r="F35634" s="30"/>
      <c r="G35634" s="30"/>
      <c r="H35634" s="30"/>
    </row>
    <row r="35635" spans="6:8" x14ac:dyDescent="0.2">
      <c r="F35635" s="30"/>
      <c r="G35635" s="30"/>
      <c r="H35635" s="30"/>
    </row>
    <row r="35636" spans="6:8" x14ac:dyDescent="0.2">
      <c r="F35636" s="30"/>
      <c r="G35636" s="30"/>
      <c r="H35636" s="30"/>
    </row>
    <row r="35637" spans="6:8" x14ac:dyDescent="0.2">
      <c r="F35637" s="30"/>
      <c r="G35637" s="30"/>
      <c r="H35637" s="30"/>
    </row>
    <row r="35638" spans="6:8" x14ac:dyDescent="0.2">
      <c r="F35638" s="30"/>
      <c r="G35638" s="30"/>
      <c r="H35638" s="30"/>
    </row>
    <row r="35639" spans="6:8" x14ac:dyDescent="0.2">
      <c r="F35639" s="30"/>
      <c r="G35639" s="30"/>
      <c r="H35639" s="30"/>
    </row>
    <row r="35640" spans="6:8" x14ac:dyDescent="0.2">
      <c r="F35640" s="30"/>
      <c r="G35640" s="30"/>
      <c r="H35640" s="30"/>
    </row>
    <row r="35641" spans="6:8" x14ac:dyDescent="0.2">
      <c r="F35641" s="30"/>
      <c r="G35641" s="30"/>
      <c r="H35641" s="30"/>
    </row>
    <row r="35642" spans="6:8" x14ac:dyDescent="0.2">
      <c r="F35642" s="30"/>
      <c r="G35642" s="30"/>
      <c r="H35642" s="30"/>
    </row>
    <row r="35643" spans="6:8" x14ac:dyDescent="0.2">
      <c r="F35643" s="30"/>
      <c r="G35643" s="30"/>
      <c r="H35643" s="30"/>
    </row>
    <row r="35644" spans="6:8" x14ac:dyDescent="0.2">
      <c r="F35644" s="30"/>
      <c r="G35644" s="30"/>
      <c r="H35644" s="30"/>
    </row>
    <row r="35645" spans="6:8" x14ac:dyDescent="0.2">
      <c r="F35645" s="30"/>
      <c r="G35645" s="30"/>
      <c r="H35645" s="30"/>
    </row>
    <row r="35646" spans="6:8" x14ac:dyDescent="0.2">
      <c r="F35646" s="30"/>
      <c r="G35646" s="30"/>
      <c r="H35646" s="30"/>
    </row>
    <row r="35647" spans="6:8" x14ac:dyDescent="0.2">
      <c r="F35647" s="30"/>
      <c r="G35647" s="30"/>
      <c r="H35647" s="30"/>
    </row>
    <row r="35648" spans="6:8" x14ac:dyDescent="0.2">
      <c r="F35648" s="30"/>
      <c r="G35648" s="30"/>
      <c r="H35648" s="30"/>
    </row>
    <row r="35649" spans="6:8" x14ac:dyDescent="0.2">
      <c r="F35649" s="30"/>
      <c r="G35649" s="30"/>
      <c r="H35649" s="30"/>
    </row>
    <row r="35650" spans="6:8" x14ac:dyDescent="0.2">
      <c r="F35650" s="30"/>
      <c r="G35650" s="30"/>
      <c r="H35650" s="30"/>
    </row>
    <row r="35651" spans="6:8" x14ac:dyDescent="0.2">
      <c r="F35651" s="30"/>
      <c r="G35651" s="30"/>
      <c r="H35651" s="30"/>
    </row>
    <row r="35652" spans="6:8" x14ac:dyDescent="0.2">
      <c r="F35652" s="30"/>
      <c r="G35652" s="30"/>
      <c r="H35652" s="30"/>
    </row>
    <row r="35653" spans="6:8" x14ac:dyDescent="0.2">
      <c r="F35653" s="30"/>
      <c r="G35653" s="30"/>
      <c r="H35653" s="30"/>
    </row>
    <row r="35654" spans="6:8" x14ac:dyDescent="0.2">
      <c r="F35654" s="30"/>
      <c r="G35654" s="30"/>
      <c r="H35654" s="30"/>
    </row>
    <row r="35655" spans="6:8" x14ac:dyDescent="0.2">
      <c r="F35655" s="30"/>
      <c r="G35655" s="30"/>
      <c r="H35655" s="30"/>
    </row>
    <row r="35656" spans="6:8" x14ac:dyDescent="0.2">
      <c r="F35656" s="30"/>
      <c r="G35656" s="30"/>
      <c r="H35656" s="30"/>
    </row>
    <row r="35657" spans="6:8" x14ac:dyDescent="0.2">
      <c r="F35657" s="30"/>
      <c r="G35657" s="30"/>
      <c r="H35657" s="30"/>
    </row>
    <row r="35658" spans="6:8" x14ac:dyDescent="0.2">
      <c r="F35658" s="30"/>
      <c r="G35658" s="30"/>
      <c r="H35658" s="30"/>
    </row>
    <row r="35659" spans="6:8" x14ac:dyDescent="0.2">
      <c r="F35659" s="30"/>
      <c r="G35659" s="30"/>
      <c r="H35659" s="30"/>
    </row>
    <row r="35660" spans="6:8" x14ac:dyDescent="0.2">
      <c r="F35660" s="30"/>
      <c r="G35660" s="30"/>
      <c r="H35660" s="30"/>
    </row>
    <row r="35661" spans="6:8" x14ac:dyDescent="0.2">
      <c r="F35661" s="30"/>
      <c r="G35661" s="30"/>
      <c r="H35661" s="30"/>
    </row>
    <row r="35662" spans="6:8" x14ac:dyDescent="0.2">
      <c r="F35662" s="30"/>
      <c r="G35662" s="30"/>
      <c r="H35662" s="30"/>
    </row>
    <row r="35663" spans="6:8" x14ac:dyDescent="0.2">
      <c r="F35663" s="30"/>
      <c r="G35663" s="30"/>
      <c r="H35663" s="30"/>
    </row>
    <row r="35664" spans="6:8" x14ac:dyDescent="0.2">
      <c r="F35664" s="30"/>
      <c r="G35664" s="30"/>
      <c r="H35664" s="30"/>
    </row>
    <row r="35665" spans="6:8" x14ac:dyDescent="0.2">
      <c r="F35665" s="30"/>
      <c r="G35665" s="30"/>
      <c r="H35665" s="30"/>
    </row>
    <row r="35666" spans="6:8" x14ac:dyDescent="0.2">
      <c r="F35666" s="30"/>
      <c r="G35666" s="30"/>
      <c r="H35666" s="30"/>
    </row>
    <row r="35667" spans="6:8" x14ac:dyDescent="0.2">
      <c r="F35667" s="30"/>
      <c r="G35667" s="30"/>
      <c r="H35667" s="30"/>
    </row>
    <row r="35668" spans="6:8" x14ac:dyDescent="0.2">
      <c r="F35668" s="30"/>
      <c r="G35668" s="30"/>
      <c r="H35668" s="30"/>
    </row>
    <row r="35669" spans="6:8" x14ac:dyDescent="0.2">
      <c r="F35669" s="30"/>
      <c r="G35669" s="30"/>
      <c r="H35669" s="30"/>
    </row>
    <row r="35670" spans="6:8" x14ac:dyDescent="0.2">
      <c r="F35670" s="30"/>
      <c r="G35670" s="30"/>
      <c r="H35670" s="30"/>
    </row>
    <row r="35671" spans="6:8" x14ac:dyDescent="0.2">
      <c r="F35671" s="30"/>
      <c r="G35671" s="30"/>
      <c r="H35671" s="30"/>
    </row>
    <row r="35672" spans="6:8" x14ac:dyDescent="0.2">
      <c r="F35672" s="30"/>
      <c r="G35672" s="30"/>
      <c r="H35672" s="30"/>
    </row>
    <row r="35673" spans="6:8" x14ac:dyDescent="0.2">
      <c r="F35673" s="30"/>
      <c r="G35673" s="30"/>
      <c r="H35673" s="30"/>
    </row>
    <row r="35674" spans="6:8" x14ac:dyDescent="0.2">
      <c r="F35674" s="30"/>
      <c r="G35674" s="30"/>
      <c r="H35674" s="30"/>
    </row>
    <row r="35675" spans="6:8" x14ac:dyDescent="0.2">
      <c r="F35675" s="30"/>
      <c r="G35675" s="30"/>
      <c r="H35675" s="30"/>
    </row>
    <row r="35676" spans="6:8" x14ac:dyDescent="0.2">
      <c r="F35676" s="30"/>
      <c r="G35676" s="30"/>
      <c r="H35676" s="30"/>
    </row>
    <row r="35677" spans="6:8" x14ac:dyDescent="0.2">
      <c r="F35677" s="30"/>
      <c r="G35677" s="30"/>
      <c r="H35677" s="30"/>
    </row>
    <row r="35678" spans="6:8" x14ac:dyDescent="0.2">
      <c r="F35678" s="30"/>
      <c r="G35678" s="30"/>
      <c r="H35678" s="30"/>
    </row>
    <row r="35679" spans="6:8" x14ac:dyDescent="0.2">
      <c r="F35679" s="30"/>
      <c r="G35679" s="30"/>
      <c r="H35679" s="30"/>
    </row>
    <row r="35680" spans="6:8" x14ac:dyDescent="0.2">
      <c r="F35680" s="30"/>
      <c r="G35680" s="30"/>
      <c r="H35680" s="30"/>
    </row>
    <row r="35681" spans="6:8" x14ac:dyDescent="0.2">
      <c r="F35681" s="30"/>
      <c r="G35681" s="30"/>
      <c r="H35681" s="30"/>
    </row>
    <row r="35682" spans="6:8" x14ac:dyDescent="0.2">
      <c r="F35682" s="30"/>
      <c r="G35682" s="30"/>
      <c r="H35682" s="30"/>
    </row>
    <row r="35683" spans="6:8" x14ac:dyDescent="0.2">
      <c r="F35683" s="30"/>
      <c r="G35683" s="30"/>
      <c r="H35683" s="30"/>
    </row>
    <row r="35684" spans="6:8" x14ac:dyDescent="0.2">
      <c r="F35684" s="30"/>
      <c r="G35684" s="30"/>
      <c r="H35684" s="30"/>
    </row>
    <row r="35685" spans="6:8" x14ac:dyDescent="0.2">
      <c r="F35685" s="30"/>
      <c r="G35685" s="30"/>
      <c r="H35685" s="30"/>
    </row>
    <row r="35686" spans="6:8" x14ac:dyDescent="0.2">
      <c r="F35686" s="30"/>
      <c r="G35686" s="30"/>
      <c r="H35686" s="30"/>
    </row>
    <row r="35687" spans="6:8" x14ac:dyDescent="0.2">
      <c r="F35687" s="30"/>
      <c r="G35687" s="30"/>
      <c r="H35687" s="30"/>
    </row>
    <row r="35688" spans="6:8" x14ac:dyDescent="0.2">
      <c r="F35688" s="30"/>
      <c r="G35688" s="30"/>
      <c r="H35688" s="30"/>
    </row>
    <row r="35689" spans="6:8" x14ac:dyDescent="0.2">
      <c r="F35689" s="30"/>
      <c r="G35689" s="30"/>
      <c r="H35689" s="30"/>
    </row>
    <row r="35690" spans="6:8" x14ac:dyDescent="0.2">
      <c r="F35690" s="30"/>
      <c r="G35690" s="30"/>
      <c r="H35690" s="30"/>
    </row>
    <row r="35691" spans="6:8" x14ac:dyDescent="0.2">
      <c r="F35691" s="30"/>
      <c r="G35691" s="30"/>
      <c r="H35691" s="30"/>
    </row>
    <row r="35692" spans="6:8" x14ac:dyDescent="0.2">
      <c r="F35692" s="30"/>
      <c r="G35692" s="30"/>
      <c r="H35692" s="30"/>
    </row>
    <row r="35693" spans="6:8" x14ac:dyDescent="0.2">
      <c r="F35693" s="30"/>
      <c r="G35693" s="30"/>
      <c r="H35693" s="30"/>
    </row>
    <row r="35694" spans="6:8" x14ac:dyDescent="0.2">
      <c r="F35694" s="30"/>
      <c r="G35694" s="30"/>
      <c r="H35694" s="30"/>
    </row>
    <row r="35695" spans="6:8" x14ac:dyDescent="0.2">
      <c r="F35695" s="30"/>
      <c r="G35695" s="30"/>
      <c r="H35695" s="30"/>
    </row>
    <row r="35696" spans="6:8" x14ac:dyDescent="0.2">
      <c r="F35696" s="30"/>
      <c r="G35696" s="30"/>
      <c r="H35696" s="30"/>
    </row>
    <row r="35697" spans="6:8" x14ac:dyDescent="0.2">
      <c r="F35697" s="30"/>
      <c r="G35697" s="30"/>
      <c r="H35697" s="30"/>
    </row>
    <row r="35698" spans="6:8" x14ac:dyDescent="0.2">
      <c r="F35698" s="30"/>
      <c r="G35698" s="30"/>
      <c r="H35698" s="30"/>
    </row>
    <row r="35699" spans="6:8" x14ac:dyDescent="0.2">
      <c r="F35699" s="30"/>
      <c r="G35699" s="30"/>
      <c r="H35699" s="30"/>
    </row>
    <row r="35700" spans="6:8" x14ac:dyDescent="0.2">
      <c r="F35700" s="30"/>
      <c r="G35700" s="30"/>
      <c r="H35700" s="30"/>
    </row>
    <row r="35701" spans="6:8" x14ac:dyDescent="0.2">
      <c r="F35701" s="30"/>
      <c r="G35701" s="30"/>
      <c r="H35701" s="30"/>
    </row>
    <row r="35702" spans="6:8" x14ac:dyDescent="0.2">
      <c r="F35702" s="30"/>
      <c r="G35702" s="30"/>
      <c r="H35702" s="30"/>
    </row>
    <row r="35703" spans="6:8" x14ac:dyDescent="0.2">
      <c r="F35703" s="30"/>
      <c r="G35703" s="30"/>
      <c r="H35703" s="30"/>
    </row>
    <row r="35704" spans="6:8" x14ac:dyDescent="0.2">
      <c r="F35704" s="30"/>
      <c r="G35704" s="30"/>
      <c r="H35704" s="30"/>
    </row>
    <row r="35705" spans="6:8" x14ac:dyDescent="0.2">
      <c r="F35705" s="30"/>
      <c r="G35705" s="30"/>
      <c r="H35705" s="30"/>
    </row>
    <row r="35706" spans="6:8" x14ac:dyDescent="0.2">
      <c r="F35706" s="30"/>
      <c r="G35706" s="30"/>
      <c r="H35706" s="30"/>
    </row>
    <row r="35707" spans="6:8" x14ac:dyDescent="0.2">
      <c r="F35707" s="30"/>
      <c r="G35707" s="30"/>
      <c r="H35707" s="30"/>
    </row>
    <row r="35708" spans="6:8" x14ac:dyDescent="0.2">
      <c r="F35708" s="30"/>
      <c r="G35708" s="30"/>
      <c r="H35708" s="30"/>
    </row>
    <row r="35709" spans="6:8" x14ac:dyDescent="0.2">
      <c r="F35709" s="30"/>
      <c r="G35709" s="30"/>
      <c r="H35709" s="30"/>
    </row>
    <row r="35710" spans="6:8" x14ac:dyDescent="0.2">
      <c r="F35710" s="30"/>
      <c r="G35710" s="30"/>
      <c r="H35710" s="30"/>
    </row>
    <row r="35711" spans="6:8" x14ac:dyDescent="0.2">
      <c r="F35711" s="30"/>
      <c r="G35711" s="30"/>
      <c r="H35711" s="30"/>
    </row>
    <row r="35712" spans="6:8" x14ac:dyDescent="0.2">
      <c r="F35712" s="30"/>
      <c r="G35712" s="30"/>
      <c r="H35712" s="30"/>
    </row>
    <row r="35713" spans="6:8" x14ac:dyDescent="0.2">
      <c r="F35713" s="30"/>
      <c r="G35713" s="30"/>
      <c r="H35713" s="30"/>
    </row>
    <row r="35714" spans="6:8" x14ac:dyDescent="0.2">
      <c r="F35714" s="30"/>
      <c r="G35714" s="30"/>
      <c r="H35714" s="30"/>
    </row>
    <row r="35715" spans="6:8" x14ac:dyDescent="0.2">
      <c r="F35715" s="30"/>
      <c r="G35715" s="30"/>
      <c r="H35715" s="30"/>
    </row>
    <row r="35716" spans="6:8" x14ac:dyDescent="0.2">
      <c r="F35716" s="30"/>
      <c r="G35716" s="30"/>
      <c r="H35716" s="30"/>
    </row>
    <row r="35717" spans="6:8" x14ac:dyDescent="0.2">
      <c r="F35717" s="30"/>
      <c r="G35717" s="30"/>
      <c r="H35717" s="30"/>
    </row>
    <row r="35718" spans="6:8" x14ac:dyDescent="0.2">
      <c r="F35718" s="30"/>
      <c r="G35718" s="30"/>
      <c r="H35718" s="30"/>
    </row>
    <row r="35719" spans="6:8" x14ac:dyDescent="0.2">
      <c r="F35719" s="30"/>
      <c r="G35719" s="30"/>
      <c r="H35719" s="30"/>
    </row>
    <row r="35720" spans="6:8" x14ac:dyDescent="0.2">
      <c r="F35720" s="30"/>
      <c r="G35720" s="30"/>
      <c r="H35720" s="30"/>
    </row>
    <row r="35721" spans="6:8" x14ac:dyDescent="0.2">
      <c r="F35721" s="30"/>
      <c r="G35721" s="30"/>
      <c r="H35721" s="30"/>
    </row>
    <row r="35722" spans="6:8" x14ac:dyDescent="0.2">
      <c r="F35722" s="30"/>
      <c r="G35722" s="30"/>
      <c r="H35722" s="30"/>
    </row>
    <row r="35723" spans="6:8" x14ac:dyDescent="0.2">
      <c r="F35723" s="30"/>
      <c r="G35723" s="30"/>
      <c r="H35723" s="30"/>
    </row>
    <row r="35724" spans="6:8" x14ac:dyDescent="0.2">
      <c r="F35724" s="30"/>
      <c r="G35724" s="30"/>
      <c r="H35724" s="30"/>
    </row>
    <row r="35725" spans="6:8" x14ac:dyDescent="0.2">
      <c r="F35725" s="30"/>
      <c r="G35725" s="30"/>
      <c r="H35725" s="30"/>
    </row>
    <row r="35726" spans="6:8" x14ac:dyDescent="0.2">
      <c r="F35726" s="30"/>
      <c r="G35726" s="30"/>
      <c r="H35726" s="30"/>
    </row>
    <row r="35727" spans="6:8" x14ac:dyDescent="0.2">
      <c r="F35727" s="30"/>
      <c r="G35727" s="30"/>
      <c r="H35727" s="30"/>
    </row>
    <row r="35728" spans="6:8" x14ac:dyDescent="0.2">
      <c r="F35728" s="30"/>
      <c r="G35728" s="30"/>
      <c r="H35728" s="30"/>
    </row>
    <row r="35729" spans="6:8" x14ac:dyDescent="0.2">
      <c r="F35729" s="30"/>
      <c r="G35729" s="30"/>
      <c r="H35729" s="30"/>
    </row>
    <row r="35730" spans="6:8" x14ac:dyDescent="0.2">
      <c r="F35730" s="30"/>
      <c r="G35730" s="30"/>
      <c r="H35730" s="30"/>
    </row>
    <row r="35731" spans="6:8" x14ac:dyDescent="0.2">
      <c r="F35731" s="30"/>
      <c r="G35731" s="30"/>
      <c r="H35731" s="30"/>
    </row>
    <row r="35732" spans="6:8" x14ac:dyDescent="0.2">
      <c r="F35732" s="30"/>
      <c r="G35732" s="30"/>
      <c r="H35732" s="30"/>
    </row>
    <row r="35733" spans="6:8" x14ac:dyDescent="0.2">
      <c r="F35733" s="30"/>
      <c r="G35733" s="30"/>
      <c r="H35733" s="30"/>
    </row>
    <row r="35734" spans="6:8" x14ac:dyDescent="0.2">
      <c r="F35734" s="30"/>
      <c r="G35734" s="30"/>
      <c r="H35734" s="30"/>
    </row>
    <row r="35735" spans="6:8" x14ac:dyDescent="0.2">
      <c r="F35735" s="30"/>
      <c r="G35735" s="30"/>
      <c r="H35735" s="30"/>
    </row>
    <row r="35736" spans="6:8" x14ac:dyDescent="0.2">
      <c r="F35736" s="30"/>
      <c r="G35736" s="30"/>
      <c r="H35736" s="30"/>
    </row>
    <row r="35737" spans="6:8" x14ac:dyDescent="0.2">
      <c r="F35737" s="30"/>
      <c r="G35737" s="30"/>
      <c r="H35737" s="30"/>
    </row>
    <row r="35738" spans="6:8" x14ac:dyDescent="0.2">
      <c r="F35738" s="30"/>
      <c r="G35738" s="30"/>
      <c r="H35738" s="30"/>
    </row>
    <row r="35739" spans="6:8" x14ac:dyDescent="0.2">
      <c r="F35739" s="30"/>
      <c r="G35739" s="30"/>
      <c r="H35739" s="30"/>
    </row>
    <row r="35740" spans="6:8" x14ac:dyDescent="0.2">
      <c r="F35740" s="30"/>
      <c r="G35740" s="30"/>
      <c r="H35740" s="30"/>
    </row>
    <row r="35741" spans="6:8" x14ac:dyDescent="0.2">
      <c r="F35741" s="30"/>
      <c r="G35741" s="30"/>
      <c r="H35741" s="30"/>
    </row>
    <row r="35742" spans="6:8" x14ac:dyDescent="0.2">
      <c r="F35742" s="30"/>
      <c r="G35742" s="30"/>
      <c r="H35742" s="30"/>
    </row>
    <row r="35743" spans="6:8" x14ac:dyDescent="0.2">
      <c r="F35743" s="30"/>
      <c r="G35743" s="30"/>
      <c r="H35743" s="30"/>
    </row>
    <row r="35744" spans="6:8" x14ac:dyDescent="0.2">
      <c r="F35744" s="30"/>
      <c r="G35744" s="30"/>
      <c r="H35744" s="30"/>
    </row>
    <row r="35745" spans="6:8" x14ac:dyDescent="0.2">
      <c r="F35745" s="30"/>
      <c r="G35745" s="30"/>
      <c r="H35745" s="30"/>
    </row>
    <row r="35746" spans="6:8" x14ac:dyDescent="0.2">
      <c r="F35746" s="30"/>
      <c r="G35746" s="30"/>
      <c r="H35746" s="30"/>
    </row>
    <row r="35747" spans="6:8" x14ac:dyDescent="0.2">
      <c r="F35747" s="30"/>
      <c r="G35747" s="30"/>
      <c r="H35747" s="30"/>
    </row>
    <row r="35748" spans="6:8" x14ac:dyDescent="0.2">
      <c r="F35748" s="30"/>
      <c r="G35748" s="30"/>
      <c r="H35748" s="30"/>
    </row>
    <row r="35749" spans="6:8" x14ac:dyDescent="0.2">
      <c r="F35749" s="30"/>
      <c r="G35749" s="30"/>
      <c r="H35749" s="30"/>
    </row>
    <row r="35750" spans="6:8" x14ac:dyDescent="0.2">
      <c r="F35750" s="30"/>
      <c r="G35750" s="30"/>
      <c r="H35750" s="30"/>
    </row>
    <row r="35751" spans="6:8" x14ac:dyDescent="0.2">
      <c r="F35751" s="30"/>
      <c r="G35751" s="30"/>
      <c r="H35751" s="30"/>
    </row>
    <row r="35752" spans="6:8" x14ac:dyDescent="0.2">
      <c r="F35752" s="30"/>
      <c r="G35752" s="30"/>
      <c r="H35752" s="30"/>
    </row>
    <row r="35753" spans="6:8" x14ac:dyDescent="0.2">
      <c r="F35753" s="30"/>
      <c r="G35753" s="30"/>
      <c r="H35753" s="30"/>
    </row>
    <row r="35754" spans="6:8" x14ac:dyDescent="0.2">
      <c r="F35754" s="30"/>
      <c r="G35754" s="30"/>
      <c r="H35754" s="30"/>
    </row>
    <row r="35755" spans="6:8" x14ac:dyDescent="0.2">
      <c r="F35755" s="30"/>
      <c r="G35755" s="30"/>
      <c r="H35755" s="30"/>
    </row>
    <row r="35756" spans="6:8" x14ac:dyDescent="0.2">
      <c r="F35756" s="30"/>
      <c r="G35756" s="30"/>
      <c r="H35756" s="30"/>
    </row>
    <row r="35757" spans="6:8" x14ac:dyDescent="0.2">
      <c r="F35757" s="30"/>
      <c r="G35757" s="30"/>
      <c r="H35757" s="30"/>
    </row>
    <row r="35758" spans="6:8" x14ac:dyDescent="0.2">
      <c r="F35758" s="30"/>
      <c r="G35758" s="30"/>
      <c r="H35758" s="30"/>
    </row>
    <row r="35759" spans="6:8" x14ac:dyDescent="0.2">
      <c r="F35759" s="30"/>
      <c r="G35759" s="30"/>
      <c r="H35759" s="30"/>
    </row>
    <row r="35760" spans="6:8" x14ac:dyDescent="0.2">
      <c r="F35760" s="30"/>
      <c r="G35760" s="30"/>
      <c r="H35760" s="30"/>
    </row>
    <row r="35761" spans="6:8" x14ac:dyDescent="0.2">
      <c r="F35761" s="30"/>
      <c r="G35761" s="30"/>
      <c r="H35761" s="30"/>
    </row>
    <row r="35762" spans="6:8" x14ac:dyDescent="0.2">
      <c r="F35762" s="30"/>
      <c r="G35762" s="30"/>
      <c r="H35762" s="30"/>
    </row>
    <row r="35763" spans="6:8" x14ac:dyDescent="0.2">
      <c r="F35763" s="30"/>
      <c r="G35763" s="30"/>
      <c r="H35763" s="30"/>
    </row>
    <row r="35764" spans="6:8" x14ac:dyDescent="0.2">
      <c r="F35764" s="30"/>
      <c r="G35764" s="30"/>
      <c r="H35764" s="30"/>
    </row>
    <row r="35765" spans="6:8" x14ac:dyDescent="0.2">
      <c r="F35765" s="30"/>
      <c r="G35765" s="30"/>
      <c r="H35765" s="30"/>
    </row>
    <row r="35766" spans="6:8" x14ac:dyDescent="0.2">
      <c r="F35766" s="30"/>
      <c r="G35766" s="30"/>
      <c r="H35766" s="30"/>
    </row>
    <row r="35767" spans="6:8" x14ac:dyDescent="0.2">
      <c r="F35767" s="30"/>
      <c r="G35767" s="30"/>
      <c r="H35767" s="30"/>
    </row>
    <row r="35768" spans="6:8" x14ac:dyDescent="0.2">
      <c r="F35768" s="30"/>
      <c r="G35768" s="30"/>
      <c r="H35768" s="30"/>
    </row>
    <row r="35769" spans="6:8" x14ac:dyDescent="0.2">
      <c r="F35769" s="30"/>
      <c r="G35769" s="30"/>
      <c r="H35769" s="30"/>
    </row>
    <row r="35770" spans="6:8" x14ac:dyDescent="0.2">
      <c r="F35770" s="30"/>
      <c r="G35770" s="30"/>
      <c r="H35770" s="30"/>
    </row>
    <row r="35771" spans="6:8" x14ac:dyDescent="0.2">
      <c r="F35771" s="30"/>
      <c r="G35771" s="30"/>
      <c r="H35771" s="30"/>
    </row>
    <row r="35772" spans="6:8" x14ac:dyDescent="0.2">
      <c r="F35772" s="30"/>
      <c r="G35772" s="30"/>
      <c r="H35772" s="30"/>
    </row>
    <row r="35773" spans="6:8" x14ac:dyDescent="0.2">
      <c r="F35773" s="30"/>
      <c r="G35773" s="30"/>
      <c r="H35773" s="30"/>
    </row>
    <row r="35774" spans="6:8" x14ac:dyDescent="0.2">
      <c r="F35774" s="30"/>
      <c r="G35774" s="30"/>
      <c r="H35774" s="30"/>
    </row>
    <row r="35775" spans="6:8" x14ac:dyDescent="0.2">
      <c r="F35775" s="30"/>
      <c r="G35775" s="30"/>
      <c r="H35775" s="30"/>
    </row>
    <row r="35776" spans="6:8" x14ac:dyDescent="0.2">
      <c r="F35776" s="30"/>
      <c r="G35776" s="30"/>
      <c r="H35776" s="30"/>
    </row>
    <row r="35777" spans="6:8" x14ac:dyDescent="0.2">
      <c r="F35777" s="30"/>
      <c r="G35777" s="30"/>
      <c r="H35777" s="30"/>
    </row>
    <row r="35778" spans="6:8" x14ac:dyDescent="0.2">
      <c r="F35778" s="30"/>
      <c r="G35778" s="30"/>
      <c r="H35778" s="30"/>
    </row>
    <row r="35779" spans="6:8" x14ac:dyDescent="0.2">
      <c r="F35779" s="30"/>
      <c r="G35779" s="30"/>
      <c r="H35779" s="30"/>
    </row>
    <row r="35780" spans="6:8" x14ac:dyDescent="0.2">
      <c r="F35780" s="30"/>
      <c r="G35780" s="30"/>
      <c r="H35780" s="30"/>
    </row>
    <row r="35781" spans="6:8" x14ac:dyDescent="0.2">
      <c r="F35781" s="30"/>
      <c r="G35781" s="30"/>
      <c r="H35781" s="30"/>
    </row>
    <row r="35782" spans="6:8" x14ac:dyDescent="0.2">
      <c r="F35782" s="30"/>
      <c r="G35782" s="30"/>
      <c r="H35782" s="30"/>
    </row>
    <row r="35783" spans="6:8" x14ac:dyDescent="0.2">
      <c r="F35783" s="30"/>
      <c r="G35783" s="30"/>
      <c r="H35783" s="30"/>
    </row>
    <row r="35784" spans="6:8" x14ac:dyDescent="0.2">
      <c r="F35784" s="30"/>
      <c r="G35784" s="30"/>
      <c r="H35784" s="30"/>
    </row>
    <row r="35785" spans="6:8" x14ac:dyDescent="0.2">
      <c r="F35785" s="30"/>
      <c r="G35785" s="30"/>
      <c r="H35785" s="30"/>
    </row>
    <row r="35786" spans="6:8" x14ac:dyDescent="0.2">
      <c r="F35786" s="30"/>
      <c r="G35786" s="30"/>
      <c r="H35786" s="30"/>
    </row>
    <row r="35787" spans="6:8" x14ac:dyDescent="0.2">
      <c r="F35787" s="30"/>
      <c r="G35787" s="30"/>
      <c r="H35787" s="30"/>
    </row>
    <row r="35788" spans="6:8" x14ac:dyDescent="0.2">
      <c r="F35788" s="30"/>
      <c r="G35788" s="30"/>
      <c r="H35788" s="30"/>
    </row>
    <row r="35789" spans="6:8" x14ac:dyDescent="0.2">
      <c r="F35789" s="30"/>
      <c r="G35789" s="30"/>
      <c r="H35789" s="30"/>
    </row>
    <row r="35790" spans="6:8" x14ac:dyDescent="0.2">
      <c r="F35790" s="30"/>
      <c r="G35790" s="30"/>
      <c r="H35790" s="30"/>
    </row>
    <row r="35791" spans="6:8" x14ac:dyDescent="0.2">
      <c r="F35791" s="30"/>
      <c r="G35791" s="30"/>
      <c r="H35791" s="30"/>
    </row>
    <row r="35792" spans="6:8" x14ac:dyDescent="0.2">
      <c r="F35792" s="30"/>
      <c r="G35792" s="30"/>
      <c r="H35792" s="30"/>
    </row>
    <row r="35793" spans="6:8" x14ac:dyDescent="0.2">
      <c r="F35793" s="30"/>
      <c r="G35793" s="30"/>
      <c r="H35793" s="30"/>
    </row>
    <row r="35794" spans="6:8" x14ac:dyDescent="0.2">
      <c r="F35794" s="30"/>
      <c r="G35794" s="30"/>
      <c r="H35794" s="30"/>
    </row>
    <row r="35795" spans="6:8" x14ac:dyDescent="0.2">
      <c r="F35795" s="30"/>
      <c r="G35795" s="30"/>
      <c r="H35795" s="30"/>
    </row>
    <row r="35796" spans="6:8" x14ac:dyDescent="0.2">
      <c r="F35796" s="30"/>
      <c r="G35796" s="30"/>
      <c r="H35796" s="30"/>
    </row>
    <row r="35797" spans="6:8" x14ac:dyDescent="0.2">
      <c r="F35797" s="30"/>
      <c r="G35797" s="30"/>
      <c r="H35797" s="30"/>
    </row>
    <row r="35798" spans="6:8" x14ac:dyDescent="0.2">
      <c r="F35798" s="30"/>
      <c r="G35798" s="30"/>
      <c r="H35798" s="30"/>
    </row>
    <row r="35799" spans="6:8" x14ac:dyDescent="0.2">
      <c r="F35799" s="30"/>
      <c r="G35799" s="30"/>
      <c r="H35799" s="30"/>
    </row>
    <row r="35800" spans="6:8" x14ac:dyDescent="0.2">
      <c r="F35800" s="30"/>
      <c r="G35800" s="30"/>
      <c r="H35800" s="30"/>
    </row>
    <row r="35801" spans="6:8" x14ac:dyDescent="0.2">
      <c r="F35801" s="30"/>
      <c r="G35801" s="30"/>
      <c r="H35801" s="30"/>
    </row>
    <row r="35802" spans="6:8" x14ac:dyDescent="0.2">
      <c r="F35802" s="30"/>
      <c r="G35802" s="30"/>
      <c r="H35802" s="30"/>
    </row>
    <row r="35803" spans="6:8" x14ac:dyDescent="0.2">
      <c r="F35803" s="30"/>
      <c r="G35803" s="30"/>
      <c r="H35803" s="30"/>
    </row>
    <row r="35804" spans="6:8" x14ac:dyDescent="0.2">
      <c r="F35804" s="30"/>
      <c r="G35804" s="30"/>
      <c r="H35804" s="30"/>
    </row>
    <row r="35805" spans="6:8" x14ac:dyDescent="0.2">
      <c r="F35805" s="30"/>
      <c r="G35805" s="30"/>
      <c r="H35805" s="30"/>
    </row>
    <row r="35806" spans="6:8" x14ac:dyDescent="0.2">
      <c r="F35806" s="30"/>
      <c r="G35806" s="30"/>
      <c r="H35806" s="30"/>
    </row>
    <row r="35807" spans="6:8" x14ac:dyDescent="0.2">
      <c r="F35807" s="30"/>
      <c r="G35807" s="30"/>
      <c r="H35807" s="30"/>
    </row>
    <row r="35808" spans="6:8" x14ac:dyDescent="0.2">
      <c r="F35808" s="30"/>
      <c r="G35808" s="30"/>
      <c r="H35808" s="30"/>
    </row>
    <row r="35809" spans="6:8" x14ac:dyDescent="0.2">
      <c r="F35809" s="30"/>
      <c r="G35809" s="30"/>
      <c r="H35809" s="30"/>
    </row>
    <row r="35810" spans="6:8" x14ac:dyDescent="0.2">
      <c r="F35810" s="30"/>
      <c r="G35810" s="30"/>
      <c r="H35810" s="30"/>
    </row>
    <row r="35811" spans="6:8" x14ac:dyDescent="0.2">
      <c r="F35811" s="30"/>
      <c r="G35811" s="30"/>
      <c r="H35811" s="30"/>
    </row>
    <row r="35812" spans="6:8" x14ac:dyDescent="0.2">
      <c r="F35812" s="30"/>
      <c r="G35812" s="30"/>
      <c r="H35812" s="30"/>
    </row>
    <row r="35813" spans="6:8" x14ac:dyDescent="0.2">
      <c r="F35813" s="30"/>
      <c r="G35813" s="30"/>
      <c r="H35813" s="30"/>
    </row>
    <row r="35814" spans="6:8" x14ac:dyDescent="0.2">
      <c r="F35814" s="30"/>
      <c r="G35814" s="30"/>
      <c r="H35814" s="30"/>
    </row>
    <row r="35815" spans="6:8" x14ac:dyDescent="0.2">
      <c r="F35815" s="30"/>
      <c r="G35815" s="30"/>
      <c r="H35815" s="30"/>
    </row>
    <row r="35816" spans="6:8" x14ac:dyDescent="0.2">
      <c r="F35816" s="30"/>
      <c r="G35816" s="30"/>
      <c r="H35816" s="30"/>
    </row>
    <row r="35817" spans="6:8" x14ac:dyDescent="0.2">
      <c r="F35817" s="30"/>
      <c r="G35817" s="30"/>
      <c r="H35817" s="30"/>
    </row>
    <row r="35818" spans="6:8" x14ac:dyDescent="0.2">
      <c r="F35818" s="30"/>
      <c r="G35818" s="30"/>
      <c r="H35818" s="30"/>
    </row>
    <row r="35819" spans="6:8" x14ac:dyDescent="0.2">
      <c r="F35819" s="30"/>
      <c r="G35819" s="30"/>
      <c r="H35819" s="30"/>
    </row>
    <row r="35820" spans="6:8" x14ac:dyDescent="0.2">
      <c r="F35820" s="30"/>
      <c r="G35820" s="30"/>
      <c r="H35820" s="30"/>
    </row>
    <row r="35821" spans="6:8" x14ac:dyDescent="0.2">
      <c r="F35821" s="30"/>
      <c r="G35821" s="30"/>
      <c r="H35821" s="30"/>
    </row>
    <row r="35822" spans="6:8" x14ac:dyDescent="0.2">
      <c r="F35822" s="30"/>
      <c r="G35822" s="30"/>
      <c r="H35822" s="30"/>
    </row>
    <row r="35823" spans="6:8" x14ac:dyDescent="0.2">
      <c r="F35823" s="30"/>
      <c r="G35823" s="30"/>
      <c r="H35823" s="30"/>
    </row>
    <row r="35824" spans="6:8" x14ac:dyDescent="0.2">
      <c r="F35824" s="30"/>
      <c r="G35824" s="30"/>
      <c r="H35824" s="30"/>
    </row>
    <row r="35825" spans="6:8" x14ac:dyDescent="0.2">
      <c r="F35825" s="30"/>
      <c r="G35825" s="30"/>
      <c r="H35825" s="30"/>
    </row>
    <row r="35826" spans="6:8" x14ac:dyDescent="0.2">
      <c r="F35826" s="30"/>
      <c r="G35826" s="30"/>
      <c r="H35826" s="30"/>
    </row>
    <row r="35827" spans="6:8" x14ac:dyDescent="0.2">
      <c r="F35827" s="30"/>
      <c r="G35827" s="30"/>
      <c r="H35827" s="30"/>
    </row>
    <row r="35828" spans="6:8" x14ac:dyDescent="0.2">
      <c r="F35828" s="30"/>
      <c r="G35828" s="30"/>
      <c r="H35828" s="30"/>
    </row>
    <row r="35829" spans="6:8" x14ac:dyDescent="0.2">
      <c r="F35829" s="30"/>
      <c r="G35829" s="30"/>
      <c r="H35829" s="30"/>
    </row>
    <row r="35830" spans="6:8" x14ac:dyDescent="0.2">
      <c r="F35830" s="30"/>
      <c r="G35830" s="30"/>
      <c r="H35830" s="30"/>
    </row>
    <row r="35831" spans="6:8" x14ac:dyDescent="0.2">
      <c r="F35831" s="30"/>
      <c r="G35831" s="30"/>
      <c r="H35831" s="30"/>
    </row>
    <row r="35832" spans="6:8" x14ac:dyDescent="0.2">
      <c r="F35832" s="30"/>
      <c r="G35832" s="30"/>
      <c r="H35832" s="30"/>
    </row>
    <row r="35833" spans="6:8" x14ac:dyDescent="0.2">
      <c r="F35833" s="30"/>
      <c r="G35833" s="30"/>
      <c r="H35833" s="30"/>
    </row>
    <row r="35834" spans="6:8" x14ac:dyDescent="0.2">
      <c r="F35834" s="30"/>
      <c r="G35834" s="30"/>
      <c r="H35834" s="30"/>
    </row>
    <row r="35835" spans="6:8" x14ac:dyDescent="0.2">
      <c r="F35835" s="30"/>
      <c r="G35835" s="30"/>
      <c r="H35835" s="30"/>
    </row>
    <row r="35836" spans="6:8" x14ac:dyDescent="0.2">
      <c r="F35836" s="30"/>
      <c r="G35836" s="30"/>
      <c r="H35836" s="30"/>
    </row>
    <row r="35837" spans="6:8" x14ac:dyDescent="0.2">
      <c r="F35837" s="30"/>
      <c r="G35837" s="30"/>
      <c r="H35837" s="30"/>
    </row>
    <row r="35838" spans="6:8" x14ac:dyDescent="0.2">
      <c r="F35838" s="30"/>
      <c r="G35838" s="30"/>
      <c r="H35838" s="30"/>
    </row>
    <row r="35839" spans="6:8" x14ac:dyDescent="0.2">
      <c r="F35839" s="30"/>
      <c r="G35839" s="30"/>
      <c r="H35839" s="30"/>
    </row>
    <row r="35840" spans="6:8" x14ac:dyDescent="0.2">
      <c r="F35840" s="30"/>
      <c r="G35840" s="30"/>
      <c r="H35840" s="30"/>
    </row>
    <row r="35841" spans="6:8" x14ac:dyDescent="0.2">
      <c r="F35841" s="30"/>
      <c r="G35841" s="30"/>
      <c r="H35841" s="30"/>
    </row>
    <row r="35842" spans="6:8" x14ac:dyDescent="0.2">
      <c r="F35842" s="30"/>
      <c r="G35842" s="30"/>
      <c r="H35842" s="30"/>
    </row>
    <row r="35843" spans="6:8" x14ac:dyDescent="0.2">
      <c r="F35843" s="30"/>
      <c r="G35843" s="30"/>
      <c r="H35843" s="30"/>
    </row>
    <row r="35844" spans="6:8" x14ac:dyDescent="0.2">
      <c r="F35844" s="30"/>
      <c r="G35844" s="30"/>
      <c r="H35844" s="30"/>
    </row>
    <row r="35845" spans="6:8" x14ac:dyDescent="0.2">
      <c r="F35845" s="30"/>
      <c r="G35845" s="30"/>
      <c r="H35845" s="30"/>
    </row>
    <row r="35846" spans="6:8" x14ac:dyDescent="0.2">
      <c r="F35846" s="30"/>
      <c r="G35846" s="30"/>
      <c r="H35846" s="30"/>
    </row>
    <row r="35847" spans="6:8" x14ac:dyDescent="0.2">
      <c r="F35847" s="30"/>
      <c r="G35847" s="30"/>
      <c r="H35847" s="30"/>
    </row>
    <row r="35848" spans="6:8" x14ac:dyDescent="0.2">
      <c r="F35848" s="30"/>
      <c r="G35848" s="30"/>
      <c r="H35848" s="30"/>
    </row>
    <row r="35849" spans="6:8" x14ac:dyDescent="0.2">
      <c r="F35849" s="30"/>
      <c r="G35849" s="30"/>
      <c r="H35849" s="30"/>
    </row>
    <row r="35850" spans="6:8" x14ac:dyDescent="0.2">
      <c r="F35850" s="30"/>
      <c r="G35850" s="30"/>
      <c r="H35850" s="30"/>
    </row>
    <row r="35851" spans="6:8" x14ac:dyDescent="0.2">
      <c r="F35851" s="30"/>
      <c r="G35851" s="30"/>
      <c r="H35851" s="30"/>
    </row>
    <row r="35852" spans="6:8" x14ac:dyDescent="0.2">
      <c r="F35852" s="30"/>
      <c r="G35852" s="30"/>
      <c r="H35852" s="30"/>
    </row>
    <row r="35853" spans="6:8" x14ac:dyDescent="0.2">
      <c r="F35853" s="30"/>
      <c r="G35853" s="30"/>
      <c r="H35853" s="30"/>
    </row>
    <row r="35854" spans="6:8" x14ac:dyDescent="0.2">
      <c r="F35854" s="30"/>
      <c r="G35854" s="30"/>
      <c r="H35854" s="30"/>
    </row>
    <row r="35855" spans="6:8" x14ac:dyDescent="0.2">
      <c r="F35855" s="30"/>
      <c r="G35855" s="30"/>
      <c r="H35855" s="30"/>
    </row>
    <row r="35856" spans="6:8" x14ac:dyDescent="0.2">
      <c r="F35856" s="30"/>
      <c r="G35856" s="30"/>
      <c r="H35856" s="30"/>
    </row>
    <row r="35857" spans="6:8" x14ac:dyDescent="0.2">
      <c r="F35857" s="30"/>
      <c r="G35857" s="30"/>
      <c r="H35857" s="30"/>
    </row>
    <row r="35858" spans="6:8" x14ac:dyDescent="0.2">
      <c r="F35858" s="30"/>
      <c r="G35858" s="30"/>
      <c r="H35858" s="30"/>
    </row>
    <row r="35859" spans="6:8" x14ac:dyDescent="0.2">
      <c r="F35859" s="30"/>
      <c r="G35859" s="30"/>
      <c r="H35859" s="30"/>
    </row>
    <row r="35860" spans="6:8" x14ac:dyDescent="0.2">
      <c r="F35860" s="30"/>
      <c r="G35860" s="30"/>
      <c r="H35860" s="30"/>
    </row>
    <row r="35861" spans="6:8" x14ac:dyDescent="0.2">
      <c r="F35861" s="30"/>
      <c r="G35861" s="30"/>
      <c r="H35861" s="30"/>
    </row>
    <row r="35862" spans="6:8" x14ac:dyDescent="0.2">
      <c r="F35862" s="30"/>
      <c r="G35862" s="30"/>
      <c r="H35862" s="30"/>
    </row>
    <row r="35863" spans="6:8" x14ac:dyDescent="0.2">
      <c r="F35863" s="30"/>
      <c r="G35863" s="30"/>
      <c r="H35863" s="30"/>
    </row>
    <row r="35864" spans="6:8" x14ac:dyDescent="0.2">
      <c r="F35864" s="30"/>
      <c r="G35864" s="30"/>
      <c r="H35864" s="30"/>
    </row>
    <row r="35865" spans="6:8" x14ac:dyDescent="0.2">
      <c r="F35865" s="30"/>
      <c r="G35865" s="30"/>
      <c r="H35865" s="30"/>
    </row>
    <row r="35866" spans="6:8" x14ac:dyDescent="0.2">
      <c r="F35866" s="30"/>
      <c r="G35866" s="30"/>
      <c r="H35866" s="30"/>
    </row>
    <row r="35867" spans="6:8" x14ac:dyDescent="0.2">
      <c r="F35867" s="30"/>
      <c r="G35867" s="30"/>
      <c r="H35867" s="30"/>
    </row>
    <row r="35868" spans="6:8" x14ac:dyDescent="0.2">
      <c r="F35868" s="30"/>
      <c r="G35868" s="30"/>
      <c r="H35868" s="30"/>
    </row>
    <row r="35869" spans="6:8" x14ac:dyDescent="0.2">
      <c r="F35869" s="30"/>
      <c r="G35869" s="30"/>
      <c r="H35869" s="30"/>
    </row>
    <row r="35870" spans="6:8" x14ac:dyDescent="0.2">
      <c r="F35870" s="30"/>
      <c r="G35870" s="30"/>
      <c r="H35870" s="30"/>
    </row>
    <row r="35871" spans="6:8" x14ac:dyDescent="0.2">
      <c r="F35871" s="30"/>
      <c r="G35871" s="30"/>
      <c r="H35871" s="30"/>
    </row>
    <row r="35872" spans="6:8" x14ac:dyDescent="0.2">
      <c r="F35872" s="30"/>
      <c r="G35872" s="30"/>
      <c r="H35872" s="30"/>
    </row>
    <row r="35873" spans="6:8" x14ac:dyDescent="0.2">
      <c r="F35873" s="30"/>
      <c r="G35873" s="30"/>
      <c r="H35873" s="30"/>
    </row>
    <row r="35874" spans="6:8" x14ac:dyDescent="0.2">
      <c r="F35874" s="30"/>
      <c r="G35874" s="30"/>
      <c r="H35874" s="30"/>
    </row>
    <row r="35875" spans="6:8" x14ac:dyDescent="0.2">
      <c r="F35875" s="30"/>
      <c r="G35875" s="30"/>
      <c r="H35875" s="30"/>
    </row>
    <row r="35876" spans="6:8" x14ac:dyDescent="0.2">
      <c r="F35876" s="30"/>
      <c r="G35876" s="30"/>
      <c r="H35876" s="30"/>
    </row>
    <row r="35877" spans="6:8" x14ac:dyDescent="0.2">
      <c r="F35877" s="30"/>
      <c r="G35877" s="30"/>
      <c r="H35877" s="30"/>
    </row>
    <row r="35878" spans="6:8" x14ac:dyDescent="0.2">
      <c r="F35878" s="30"/>
      <c r="G35878" s="30"/>
      <c r="H35878" s="30"/>
    </row>
    <row r="35879" spans="6:8" x14ac:dyDescent="0.2">
      <c r="F35879" s="30"/>
      <c r="G35879" s="30"/>
      <c r="H35879" s="30"/>
    </row>
    <row r="35880" spans="6:8" x14ac:dyDescent="0.2">
      <c r="F35880" s="30"/>
      <c r="G35880" s="30"/>
      <c r="H35880" s="30"/>
    </row>
    <row r="35881" spans="6:8" x14ac:dyDescent="0.2">
      <c r="F35881" s="30"/>
      <c r="G35881" s="30"/>
      <c r="H35881" s="30"/>
    </row>
    <row r="35882" spans="6:8" x14ac:dyDescent="0.2">
      <c r="F35882" s="30"/>
      <c r="G35882" s="30"/>
      <c r="H35882" s="30"/>
    </row>
    <row r="35883" spans="6:8" x14ac:dyDescent="0.2">
      <c r="F35883" s="30"/>
      <c r="G35883" s="30"/>
      <c r="H35883" s="30"/>
    </row>
    <row r="35884" spans="6:8" x14ac:dyDescent="0.2">
      <c r="F35884" s="30"/>
      <c r="G35884" s="30"/>
      <c r="H35884" s="30"/>
    </row>
    <row r="35885" spans="6:8" x14ac:dyDescent="0.2">
      <c r="F35885" s="30"/>
      <c r="G35885" s="30"/>
      <c r="H35885" s="30"/>
    </row>
    <row r="35886" spans="6:8" x14ac:dyDescent="0.2">
      <c r="F35886" s="30"/>
      <c r="G35886" s="30"/>
      <c r="H35886" s="30"/>
    </row>
    <row r="35887" spans="6:8" x14ac:dyDescent="0.2">
      <c r="F35887" s="30"/>
      <c r="G35887" s="30"/>
      <c r="H35887" s="30"/>
    </row>
    <row r="35888" spans="6:8" x14ac:dyDescent="0.2">
      <c r="F35888" s="30"/>
      <c r="G35888" s="30"/>
      <c r="H35888" s="30"/>
    </row>
    <row r="35889" spans="6:8" x14ac:dyDescent="0.2">
      <c r="F35889" s="30"/>
      <c r="G35889" s="30"/>
      <c r="H35889" s="30"/>
    </row>
    <row r="35890" spans="6:8" x14ac:dyDescent="0.2">
      <c r="F35890" s="30"/>
      <c r="G35890" s="30"/>
      <c r="H35890" s="30"/>
    </row>
    <row r="35891" spans="6:8" x14ac:dyDescent="0.2">
      <c r="F35891" s="30"/>
      <c r="G35891" s="30"/>
      <c r="H35891" s="30"/>
    </row>
    <row r="35892" spans="6:8" x14ac:dyDescent="0.2">
      <c r="F35892" s="30"/>
      <c r="G35892" s="30"/>
      <c r="H35892" s="30"/>
    </row>
    <row r="35893" spans="6:8" x14ac:dyDescent="0.2">
      <c r="F35893" s="30"/>
      <c r="G35893" s="30"/>
      <c r="H35893" s="30"/>
    </row>
    <row r="35894" spans="6:8" x14ac:dyDescent="0.2">
      <c r="F35894" s="30"/>
      <c r="G35894" s="30"/>
      <c r="H35894" s="30"/>
    </row>
    <row r="35895" spans="6:8" x14ac:dyDescent="0.2">
      <c r="F35895" s="30"/>
      <c r="G35895" s="30"/>
      <c r="H35895" s="30"/>
    </row>
    <row r="35896" spans="6:8" x14ac:dyDescent="0.2">
      <c r="F35896" s="30"/>
      <c r="G35896" s="30"/>
      <c r="H35896" s="30"/>
    </row>
    <row r="35897" spans="6:8" x14ac:dyDescent="0.2">
      <c r="F35897" s="30"/>
      <c r="G35897" s="30"/>
      <c r="H35897" s="30"/>
    </row>
    <row r="35898" spans="6:8" x14ac:dyDescent="0.2">
      <c r="F35898" s="30"/>
      <c r="G35898" s="30"/>
      <c r="H35898" s="30"/>
    </row>
    <row r="35899" spans="6:8" x14ac:dyDescent="0.2">
      <c r="F35899" s="30"/>
      <c r="G35899" s="30"/>
      <c r="H35899" s="30"/>
    </row>
    <row r="35900" spans="6:8" x14ac:dyDescent="0.2">
      <c r="F35900" s="30"/>
      <c r="G35900" s="30"/>
      <c r="H35900" s="30"/>
    </row>
    <row r="35901" spans="6:8" x14ac:dyDescent="0.2">
      <c r="F35901" s="30"/>
      <c r="G35901" s="30"/>
      <c r="H35901" s="30"/>
    </row>
    <row r="35902" spans="6:8" x14ac:dyDescent="0.2">
      <c r="F35902" s="30"/>
      <c r="G35902" s="30"/>
      <c r="H35902" s="30"/>
    </row>
    <row r="35903" spans="6:8" x14ac:dyDescent="0.2">
      <c r="F35903" s="30"/>
      <c r="G35903" s="30"/>
      <c r="H35903" s="30"/>
    </row>
    <row r="35904" spans="6:8" x14ac:dyDescent="0.2">
      <c r="F35904" s="30"/>
      <c r="G35904" s="30"/>
      <c r="H35904" s="30"/>
    </row>
    <row r="35905" spans="6:8" x14ac:dyDescent="0.2">
      <c r="F35905" s="30"/>
      <c r="G35905" s="30"/>
      <c r="H35905" s="30"/>
    </row>
    <row r="35906" spans="6:8" x14ac:dyDescent="0.2">
      <c r="F35906" s="30"/>
      <c r="G35906" s="30"/>
      <c r="H35906" s="30"/>
    </row>
    <row r="35907" spans="6:8" x14ac:dyDescent="0.2">
      <c r="F35907" s="30"/>
      <c r="G35907" s="30"/>
      <c r="H35907" s="30"/>
    </row>
    <row r="35908" spans="6:8" x14ac:dyDescent="0.2">
      <c r="F35908" s="30"/>
      <c r="G35908" s="30"/>
      <c r="H35908" s="30"/>
    </row>
    <row r="35909" spans="6:8" x14ac:dyDescent="0.2">
      <c r="F35909" s="30"/>
      <c r="G35909" s="30"/>
      <c r="H35909" s="30"/>
    </row>
    <row r="35910" spans="6:8" x14ac:dyDescent="0.2">
      <c r="F35910" s="30"/>
      <c r="G35910" s="30"/>
      <c r="H35910" s="30"/>
    </row>
    <row r="35911" spans="6:8" x14ac:dyDescent="0.2">
      <c r="F35911" s="30"/>
      <c r="G35911" s="30"/>
      <c r="H35911" s="30"/>
    </row>
    <row r="35912" spans="6:8" x14ac:dyDescent="0.2">
      <c r="F35912" s="30"/>
      <c r="G35912" s="30"/>
      <c r="H35912" s="30"/>
    </row>
    <row r="35913" spans="6:8" x14ac:dyDescent="0.2">
      <c r="F35913" s="30"/>
      <c r="G35913" s="30"/>
      <c r="H35913" s="30"/>
    </row>
    <row r="35914" spans="6:8" x14ac:dyDescent="0.2">
      <c r="F35914" s="30"/>
      <c r="G35914" s="30"/>
      <c r="H35914" s="30"/>
    </row>
    <row r="35915" spans="6:8" x14ac:dyDescent="0.2">
      <c r="F35915" s="30"/>
      <c r="G35915" s="30"/>
      <c r="H35915" s="30"/>
    </row>
    <row r="35916" spans="6:8" x14ac:dyDescent="0.2">
      <c r="F35916" s="30"/>
      <c r="G35916" s="30"/>
      <c r="H35916" s="30"/>
    </row>
    <row r="35917" spans="6:8" x14ac:dyDescent="0.2">
      <c r="F35917" s="30"/>
      <c r="G35917" s="30"/>
      <c r="H35917" s="30"/>
    </row>
    <row r="35918" spans="6:8" x14ac:dyDescent="0.2">
      <c r="F35918" s="30"/>
      <c r="G35918" s="30"/>
      <c r="H35918" s="30"/>
    </row>
    <row r="35919" spans="6:8" x14ac:dyDescent="0.2">
      <c r="F35919" s="30"/>
      <c r="G35919" s="30"/>
      <c r="H35919" s="30"/>
    </row>
    <row r="35920" spans="6:8" x14ac:dyDescent="0.2">
      <c r="F35920" s="30"/>
      <c r="G35920" s="30"/>
      <c r="H35920" s="30"/>
    </row>
    <row r="35921" spans="6:8" x14ac:dyDescent="0.2">
      <c r="F35921" s="30"/>
      <c r="G35921" s="30"/>
      <c r="H35921" s="30"/>
    </row>
    <row r="35922" spans="6:8" x14ac:dyDescent="0.2">
      <c r="F35922" s="30"/>
      <c r="G35922" s="30"/>
      <c r="H35922" s="30"/>
    </row>
    <row r="35923" spans="6:8" x14ac:dyDescent="0.2">
      <c r="F35923" s="30"/>
      <c r="G35923" s="30"/>
      <c r="H35923" s="30"/>
    </row>
    <row r="35924" spans="6:8" x14ac:dyDescent="0.2">
      <c r="F35924" s="30"/>
      <c r="G35924" s="30"/>
      <c r="H35924" s="30"/>
    </row>
    <row r="35925" spans="6:8" x14ac:dyDescent="0.2">
      <c r="F35925" s="30"/>
      <c r="G35925" s="30"/>
      <c r="H35925" s="30"/>
    </row>
    <row r="35926" spans="6:8" x14ac:dyDescent="0.2">
      <c r="F35926" s="30"/>
      <c r="G35926" s="30"/>
      <c r="H35926" s="30"/>
    </row>
    <row r="35927" spans="6:8" x14ac:dyDescent="0.2">
      <c r="F35927" s="30"/>
      <c r="G35927" s="30"/>
      <c r="H35927" s="30"/>
    </row>
    <row r="35928" spans="6:8" x14ac:dyDescent="0.2">
      <c r="F35928" s="30"/>
      <c r="G35928" s="30"/>
      <c r="H35928" s="30"/>
    </row>
    <row r="35929" spans="6:8" x14ac:dyDescent="0.2">
      <c r="F35929" s="30"/>
      <c r="G35929" s="30"/>
      <c r="H35929" s="30"/>
    </row>
    <row r="35930" spans="6:8" x14ac:dyDescent="0.2">
      <c r="F35930" s="30"/>
      <c r="G35930" s="30"/>
      <c r="H35930" s="30"/>
    </row>
    <row r="35931" spans="6:8" x14ac:dyDescent="0.2">
      <c r="F35931" s="30"/>
      <c r="G35931" s="30"/>
      <c r="H35931" s="30"/>
    </row>
    <row r="35932" spans="6:8" x14ac:dyDescent="0.2">
      <c r="F35932" s="30"/>
      <c r="G35932" s="30"/>
      <c r="H35932" s="30"/>
    </row>
    <row r="35933" spans="6:8" x14ac:dyDescent="0.2">
      <c r="F35933" s="30"/>
      <c r="G35933" s="30"/>
      <c r="H35933" s="30"/>
    </row>
    <row r="35934" spans="6:8" x14ac:dyDescent="0.2">
      <c r="F35934" s="30"/>
      <c r="G35934" s="30"/>
      <c r="H35934" s="30"/>
    </row>
    <row r="35935" spans="6:8" x14ac:dyDescent="0.2">
      <c r="F35935" s="30"/>
      <c r="G35935" s="30"/>
      <c r="H35935" s="30"/>
    </row>
    <row r="35936" spans="6:8" x14ac:dyDescent="0.2">
      <c r="F35936" s="30"/>
      <c r="G35936" s="30"/>
      <c r="H35936" s="30"/>
    </row>
    <row r="35937" spans="6:8" x14ac:dyDescent="0.2">
      <c r="F35937" s="30"/>
      <c r="G35937" s="30"/>
      <c r="H35937" s="30"/>
    </row>
    <row r="35938" spans="6:8" x14ac:dyDescent="0.2">
      <c r="F35938" s="30"/>
      <c r="G35938" s="30"/>
      <c r="H35938" s="30"/>
    </row>
    <row r="35939" spans="6:8" x14ac:dyDescent="0.2">
      <c r="F35939" s="30"/>
      <c r="G35939" s="30"/>
      <c r="H35939" s="30"/>
    </row>
    <row r="35940" spans="6:8" x14ac:dyDescent="0.2">
      <c r="F35940" s="30"/>
      <c r="G35940" s="30"/>
      <c r="H35940" s="30"/>
    </row>
    <row r="35941" spans="6:8" x14ac:dyDescent="0.2">
      <c r="F35941" s="30"/>
      <c r="G35941" s="30"/>
      <c r="H35941" s="30"/>
    </row>
    <row r="35942" spans="6:8" x14ac:dyDescent="0.2">
      <c r="F35942" s="30"/>
      <c r="G35942" s="30"/>
      <c r="H35942" s="30"/>
    </row>
    <row r="35943" spans="6:8" x14ac:dyDescent="0.2">
      <c r="F35943" s="30"/>
      <c r="G35943" s="30"/>
      <c r="H35943" s="30"/>
    </row>
    <row r="35944" spans="6:8" x14ac:dyDescent="0.2">
      <c r="F35944" s="30"/>
      <c r="G35944" s="30"/>
      <c r="H35944" s="30"/>
    </row>
    <row r="35945" spans="6:8" x14ac:dyDescent="0.2">
      <c r="F35945" s="30"/>
      <c r="G35945" s="30"/>
      <c r="H35945" s="30"/>
    </row>
    <row r="35946" spans="6:8" x14ac:dyDescent="0.2">
      <c r="F35946" s="30"/>
      <c r="G35946" s="30"/>
      <c r="H35946" s="30"/>
    </row>
    <row r="35947" spans="6:8" x14ac:dyDescent="0.2">
      <c r="F35947" s="30"/>
      <c r="G35947" s="30"/>
      <c r="H35947" s="30"/>
    </row>
    <row r="35948" spans="6:8" x14ac:dyDescent="0.2">
      <c r="F35948" s="30"/>
      <c r="G35948" s="30"/>
      <c r="H35948" s="30"/>
    </row>
    <row r="35949" spans="6:8" x14ac:dyDescent="0.2">
      <c r="F35949" s="30"/>
      <c r="G35949" s="30"/>
      <c r="H35949" s="30"/>
    </row>
    <row r="35950" spans="6:8" x14ac:dyDescent="0.2">
      <c r="F35950" s="30"/>
      <c r="G35950" s="30"/>
      <c r="H35950" s="30"/>
    </row>
    <row r="35951" spans="6:8" x14ac:dyDescent="0.2">
      <c r="F35951" s="30"/>
      <c r="G35951" s="30"/>
      <c r="H35951" s="30"/>
    </row>
    <row r="35952" spans="6:8" x14ac:dyDescent="0.2">
      <c r="F35952" s="30"/>
      <c r="G35952" s="30"/>
      <c r="H35952" s="30"/>
    </row>
    <row r="35953" spans="6:8" x14ac:dyDescent="0.2">
      <c r="F35953" s="30"/>
      <c r="G35953" s="30"/>
      <c r="H35953" s="30"/>
    </row>
    <row r="35954" spans="6:8" x14ac:dyDescent="0.2">
      <c r="F35954" s="30"/>
      <c r="G35954" s="30"/>
      <c r="H35954" s="30"/>
    </row>
    <row r="35955" spans="6:8" x14ac:dyDescent="0.2">
      <c r="F35955" s="30"/>
      <c r="G35955" s="30"/>
      <c r="H35955" s="30"/>
    </row>
    <row r="35956" spans="6:8" x14ac:dyDescent="0.2">
      <c r="F35956" s="30"/>
      <c r="G35956" s="30"/>
      <c r="H35956" s="30"/>
    </row>
    <row r="35957" spans="6:8" x14ac:dyDescent="0.2">
      <c r="F35957" s="30"/>
      <c r="G35957" s="30"/>
      <c r="H35957" s="30"/>
    </row>
    <row r="35958" spans="6:8" x14ac:dyDescent="0.2">
      <c r="F35958" s="30"/>
      <c r="G35958" s="30"/>
      <c r="H35958" s="30"/>
    </row>
    <row r="35959" spans="6:8" x14ac:dyDescent="0.2">
      <c r="F35959" s="30"/>
      <c r="G35959" s="30"/>
      <c r="H35959" s="30"/>
    </row>
    <row r="35960" spans="6:8" x14ac:dyDescent="0.2">
      <c r="F35960" s="30"/>
      <c r="G35960" s="30"/>
      <c r="H35960" s="30"/>
    </row>
    <row r="35961" spans="6:8" x14ac:dyDescent="0.2">
      <c r="F35961" s="30"/>
      <c r="G35961" s="30"/>
      <c r="H35961" s="30"/>
    </row>
    <row r="35962" spans="6:8" x14ac:dyDescent="0.2">
      <c r="F35962" s="30"/>
      <c r="G35962" s="30"/>
      <c r="H35962" s="30"/>
    </row>
    <row r="35963" spans="6:8" x14ac:dyDescent="0.2">
      <c r="F35963" s="30"/>
      <c r="G35963" s="30"/>
      <c r="H35963" s="30"/>
    </row>
    <row r="35964" spans="6:8" x14ac:dyDescent="0.2">
      <c r="F35964" s="30"/>
      <c r="G35964" s="30"/>
      <c r="H35964" s="30"/>
    </row>
    <row r="35965" spans="6:8" x14ac:dyDescent="0.2">
      <c r="F35965" s="30"/>
      <c r="G35965" s="30"/>
      <c r="H35965" s="30"/>
    </row>
    <row r="35966" spans="6:8" x14ac:dyDescent="0.2">
      <c r="F35966" s="30"/>
      <c r="G35966" s="30"/>
      <c r="H35966" s="30"/>
    </row>
    <row r="35967" spans="6:8" x14ac:dyDescent="0.2">
      <c r="F35967" s="30"/>
      <c r="G35967" s="30"/>
      <c r="H35967" s="30"/>
    </row>
    <row r="35968" spans="6:8" x14ac:dyDescent="0.2">
      <c r="F35968" s="30"/>
      <c r="G35968" s="30"/>
      <c r="H35968" s="30"/>
    </row>
    <row r="35969" spans="6:8" x14ac:dyDescent="0.2">
      <c r="F35969" s="30"/>
      <c r="G35969" s="30"/>
      <c r="H35969" s="30"/>
    </row>
    <row r="35970" spans="6:8" x14ac:dyDescent="0.2">
      <c r="F35970" s="30"/>
      <c r="G35970" s="30"/>
      <c r="H35970" s="30"/>
    </row>
    <row r="35971" spans="6:8" x14ac:dyDescent="0.2">
      <c r="F35971" s="30"/>
      <c r="G35971" s="30"/>
      <c r="H35971" s="30"/>
    </row>
    <row r="35972" spans="6:8" x14ac:dyDescent="0.2">
      <c r="F35972" s="30"/>
      <c r="G35972" s="30"/>
      <c r="H35972" s="30"/>
    </row>
    <row r="35973" spans="6:8" x14ac:dyDescent="0.2">
      <c r="F35973" s="30"/>
      <c r="G35973" s="30"/>
      <c r="H35973" s="30"/>
    </row>
    <row r="35974" spans="6:8" x14ac:dyDescent="0.2">
      <c r="F35974" s="30"/>
      <c r="G35974" s="30"/>
      <c r="H35974" s="30"/>
    </row>
    <row r="35975" spans="6:8" x14ac:dyDescent="0.2">
      <c r="F35975" s="30"/>
      <c r="G35975" s="30"/>
      <c r="H35975" s="30"/>
    </row>
    <row r="35976" spans="6:8" x14ac:dyDescent="0.2">
      <c r="F35976" s="30"/>
      <c r="G35976" s="30"/>
      <c r="H35976" s="30"/>
    </row>
    <row r="35977" spans="6:8" x14ac:dyDescent="0.2">
      <c r="F35977" s="30"/>
      <c r="G35977" s="30"/>
      <c r="H35977" s="30"/>
    </row>
    <row r="35978" spans="6:8" x14ac:dyDescent="0.2">
      <c r="F35978" s="30"/>
      <c r="G35978" s="30"/>
      <c r="H35978" s="30"/>
    </row>
    <row r="35979" spans="6:8" x14ac:dyDescent="0.2">
      <c r="F35979" s="30"/>
      <c r="G35979" s="30"/>
      <c r="H35979" s="30"/>
    </row>
    <row r="35980" spans="6:8" x14ac:dyDescent="0.2">
      <c r="F35980" s="30"/>
      <c r="G35980" s="30"/>
      <c r="H35980" s="30"/>
    </row>
    <row r="35981" spans="6:8" x14ac:dyDescent="0.2">
      <c r="F35981" s="30"/>
      <c r="G35981" s="30"/>
      <c r="H35981" s="30"/>
    </row>
    <row r="35982" spans="6:8" x14ac:dyDescent="0.2">
      <c r="F35982" s="30"/>
      <c r="G35982" s="30"/>
      <c r="H35982" s="30"/>
    </row>
    <row r="35983" spans="6:8" x14ac:dyDescent="0.2">
      <c r="F35983" s="30"/>
      <c r="G35983" s="30"/>
      <c r="H35983" s="30"/>
    </row>
    <row r="35984" spans="6:8" x14ac:dyDescent="0.2">
      <c r="F35984" s="30"/>
      <c r="G35984" s="30"/>
      <c r="H35984" s="30"/>
    </row>
    <row r="35985" spans="6:8" x14ac:dyDescent="0.2">
      <c r="F35985" s="30"/>
      <c r="G35985" s="30"/>
      <c r="H35985" s="30"/>
    </row>
    <row r="35986" spans="6:8" x14ac:dyDescent="0.2">
      <c r="F35986" s="30"/>
      <c r="G35986" s="30"/>
      <c r="H35986" s="30"/>
    </row>
    <row r="35987" spans="6:8" x14ac:dyDescent="0.2">
      <c r="F35987" s="30"/>
      <c r="G35987" s="30"/>
      <c r="H35987" s="30"/>
    </row>
    <row r="35988" spans="6:8" x14ac:dyDescent="0.2">
      <c r="F35988" s="30"/>
      <c r="G35988" s="30"/>
      <c r="H35988" s="30"/>
    </row>
    <row r="35989" spans="6:8" x14ac:dyDescent="0.2">
      <c r="F35989" s="30"/>
      <c r="G35989" s="30"/>
      <c r="H35989" s="30"/>
    </row>
    <row r="35990" spans="6:8" x14ac:dyDescent="0.2">
      <c r="F35990" s="30"/>
      <c r="G35990" s="30"/>
      <c r="H35990" s="30"/>
    </row>
    <row r="35991" spans="6:8" x14ac:dyDescent="0.2">
      <c r="F35991" s="30"/>
      <c r="G35991" s="30"/>
      <c r="H35991" s="30"/>
    </row>
    <row r="35992" spans="6:8" x14ac:dyDescent="0.2">
      <c r="F35992" s="30"/>
      <c r="G35992" s="30"/>
      <c r="H35992" s="30"/>
    </row>
    <row r="35993" spans="6:8" x14ac:dyDescent="0.2">
      <c r="F35993" s="30"/>
      <c r="G35993" s="30"/>
      <c r="H35993" s="30"/>
    </row>
    <row r="35994" spans="6:8" x14ac:dyDescent="0.2">
      <c r="F35994" s="30"/>
      <c r="G35994" s="30"/>
      <c r="H35994" s="30"/>
    </row>
    <row r="35995" spans="6:8" x14ac:dyDescent="0.2">
      <c r="F35995" s="30"/>
      <c r="G35995" s="30"/>
      <c r="H35995" s="30"/>
    </row>
    <row r="35996" spans="6:8" x14ac:dyDescent="0.2">
      <c r="F35996" s="30"/>
      <c r="G35996" s="30"/>
      <c r="H35996" s="30"/>
    </row>
    <row r="35997" spans="6:8" x14ac:dyDescent="0.2">
      <c r="F35997" s="30"/>
      <c r="G35997" s="30"/>
      <c r="H35997" s="30"/>
    </row>
    <row r="35998" spans="6:8" x14ac:dyDescent="0.2">
      <c r="F35998" s="30"/>
      <c r="G35998" s="30"/>
      <c r="H35998" s="30"/>
    </row>
    <row r="35999" spans="6:8" x14ac:dyDescent="0.2">
      <c r="F35999" s="30"/>
      <c r="G35999" s="30"/>
      <c r="H35999" s="30"/>
    </row>
    <row r="36000" spans="6:8" x14ac:dyDescent="0.2">
      <c r="F36000" s="30"/>
      <c r="G36000" s="30"/>
      <c r="H36000" s="30"/>
    </row>
    <row r="36001" spans="6:8" x14ac:dyDescent="0.2">
      <c r="F36001" s="30"/>
      <c r="G36001" s="30"/>
      <c r="H36001" s="30"/>
    </row>
    <row r="36002" spans="6:8" x14ac:dyDescent="0.2">
      <c r="F36002" s="30"/>
      <c r="G36002" s="30"/>
      <c r="H36002" s="30"/>
    </row>
    <row r="36003" spans="6:8" x14ac:dyDescent="0.2">
      <c r="F36003" s="30"/>
      <c r="G36003" s="30"/>
      <c r="H36003" s="30"/>
    </row>
    <row r="36004" spans="6:8" x14ac:dyDescent="0.2">
      <c r="F36004" s="30"/>
      <c r="G36004" s="30"/>
      <c r="H36004" s="30"/>
    </row>
    <row r="36005" spans="6:8" x14ac:dyDescent="0.2">
      <c r="F36005" s="30"/>
      <c r="G36005" s="30"/>
      <c r="H36005" s="30"/>
    </row>
    <row r="36006" spans="6:8" x14ac:dyDescent="0.2">
      <c r="F36006" s="30"/>
      <c r="G36006" s="30"/>
      <c r="H36006" s="30"/>
    </row>
    <row r="36007" spans="6:8" x14ac:dyDescent="0.2">
      <c r="F36007" s="30"/>
      <c r="G36007" s="30"/>
      <c r="H36007" s="30"/>
    </row>
    <row r="36008" spans="6:8" x14ac:dyDescent="0.2">
      <c r="F36008" s="30"/>
      <c r="G36008" s="30"/>
      <c r="H36008" s="30"/>
    </row>
    <row r="36009" spans="6:8" x14ac:dyDescent="0.2">
      <c r="F36009" s="30"/>
      <c r="G36009" s="30"/>
      <c r="H36009" s="30"/>
    </row>
    <row r="36010" spans="6:8" x14ac:dyDescent="0.2">
      <c r="F36010" s="30"/>
      <c r="G36010" s="30"/>
      <c r="H36010" s="30"/>
    </row>
    <row r="36011" spans="6:8" x14ac:dyDescent="0.2">
      <c r="F36011" s="30"/>
      <c r="G36011" s="30"/>
      <c r="H36011" s="30"/>
    </row>
    <row r="36012" spans="6:8" x14ac:dyDescent="0.2">
      <c r="F36012" s="30"/>
      <c r="G36012" s="30"/>
      <c r="H36012" s="30"/>
    </row>
    <row r="36013" spans="6:8" x14ac:dyDescent="0.2">
      <c r="F36013" s="30"/>
      <c r="G36013" s="30"/>
      <c r="H36013" s="30"/>
    </row>
    <row r="36014" spans="6:8" x14ac:dyDescent="0.2">
      <c r="F36014" s="30"/>
      <c r="G36014" s="30"/>
      <c r="H36014" s="30"/>
    </row>
    <row r="36015" spans="6:8" x14ac:dyDescent="0.2">
      <c r="F36015" s="30"/>
      <c r="G36015" s="30"/>
      <c r="H36015" s="30"/>
    </row>
    <row r="36016" spans="6:8" x14ac:dyDescent="0.2">
      <c r="F36016" s="30"/>
      <c r="G36016" s="30"/>
      <c r="H36016" s="30"/>
    </row>
    <row r="36017" spans="6:8" x14ac:dyDescent="0.2">
      <c r="F36017" s="30"/>
      <c r="G36017" s="30"/>
      <c r="H36017" s="30"/>
    </row>
    <row r="36018" spans="6:8" x14ac:dyDescent="0.2">
      <c r="F36018" s="30"/>
      <c r="G36018" s="30"/>
      <c r="H36018" s="30"/>
    </row>
    <row r="36019" spans="6:8" x14ac:dyDescent="0.2">
      <c r="F36019" s="30"/>
      <c r="G36019" s="30"/>
      <c r="H36019" s="30"/>
    </row>
    <row r="36020" spans="6:8" x14ac:dyDescent="0.2">
      <c r="F36020" s="30"/>
      <c r="G36020" s="30"/>
      <c r="H36020" s="30"/>
    </row>
    <row r="36021" spans="6:8" x14ac:dyDescent="0.2">
      <c r="F36021" s="30"/>
      <c r="G36021" s="30"/>
      <c r="H36021" s="30"/>
    </row>
    <row r="36022" spans="6:8" x14ac:dyDescent="0.2">
      <c r="F36022" s="30"/>
      <c r="G36022" s="30"/>
      <c r="H36022" s="30"/>
    </row>
    <row r="36023" spans="6:8" x14ac:dyDescent="0.2">
      <c r="F36023" s="30"/>
      <c r="G36023" s="30"/>
      <c r="H36023" s="30"/>
    </row>
    <row r="36024" spans="6:8" x14ac:dyDescent="0.2">
      <c r="F36024" s="30"/>
      <c r="G36024" s="30"/>
      <c r="H36024" s="30"/>
    </row>
    <row r="36025" spans="6:8" x14ac:dyDescent="0.2">
      <c r="F36025" s="30"/>
      <c r="G36025" s="30"/>
      <c r="H36025" s="30"/>
    </row>
    <row r="36026" spans="6:8" x14ac:dyDescent="0.2">
      <c r="F36026" s="30"/>
      <c r="G36026" s="30"/>
      <c r="H36026" s="30"/>
    </row>
    <row r="36027" spans="6:8" x14ac:dyDescent="0.2">
      <c r="F36027" s="30"/>
      <c r="G36027" s="30"/>
      <c r="H36027" s="30"/>
    </row>
    <row r="36028" spans="6:8" x14ac:dyDescent="0.2">
      <c r="F36028" s="30"/>
      <c r="G36028" s="30"/>
      <c r="H36028" s="30"/>
    </row>
    <row r="36029" spans="6:8" x14ac:dyDescent="0.2">
      <c r="F36029" s="30"/>
      <c r="G36029" s="30"/>
      <c r="H36029" s="30"/>
    </row>
    <row r="36030" spans="6:8" x14ac:dyDescent="0.2">
      <c r="F36030" s="30"/>
      <c r="G36030" s="30"/>
      <c r="H36030" s="30"/>
    </row>
    <row r="36031" spans="6:8" x14ac:dyDescent="0.2">
      <c r="F36031" s="30"/>
      <c r="G36031" s="30"/>
      <c r="H36031" s="30"/>
    </row>
    <row r="36032" spans="6:8" x14ac:dyDescent="0.2">
      <c r="F36032" s="30"/>
      <c r="G36032" s="30"/>
      <c r="H36032" s="30"/>
    </row>
    <row r="36033" spans="6:8" x14ac:dyDescent="0.2">
      <c r="F36033" s="30"/>
      <c r="G36033" s="30"/>
      <c r="H36033" s="30"/>
    </row>
    <row r="36034" spans="6:8" x14ac:dyDescent="0.2">
      <c r="F36034" s="30"/>
      <c r="G36034" s="30"/>
      <c r="H36034" s="30"/>
    </row>
    <row r="36035" spans="6:8" x14ac:dyDescent="0.2">
      <c r="F36035" s="30"/>
      <c r="G36035" s="30"/>
      <c r="H36035" s="30"/>
    </row>
    <row r="36036" spans="6:8" x14ac:dyDescent="0.2">
      <c r="F36036" s="30"/>
      <c r="G36036" s="30"/>
      <c r="H36036" s="30"/>
    </row>
    <row r="36037" spans="6:8" x14ac:dyDescent="0.2">
      <c r="F36037" s="30"/>
      <c r="G36037" s="30"/>
      <c r="H36037" s="30"/>
    </row>
    <row r="36038" spans="6:8" x14ac:dyDescent="0.2">
      <c r="F36038" s="30"/>
      <c r="G36038" s="30"/>
      <c r="H36038" s="30"/>
    </row>
    <row r="36039" spans="6:8" x14ac:dyDescent="0.2">
      <c r="F36039" s="30"/>
      <c r="G36039" s="30"/>
      <c r="H36039" s="30"/>
    </row>
    <row r="36040" spans="6:8" x14ac:dyDescent="0.2">
      <c r="F36040" s="30"/>
      <c r="G36040" s="30"/>
      <c r="H36040" s="30"/>
    </row>
    <row r="36041" spans="6:8" x14ac:dyDescent="0.2">
      <c r="F36041" s="30"/>
      <c r="G36041" s="30"/>
      <c r="H36041" s="30"/>
    </row>
    <row r="36042" spans="6:8" x14ac:dyDescent="0.2">
      <c r="F36042" s="30"/>
      <c r="G36042" s="30"/>
      <c r="H36042" s="30"/>
    </row>
    <row r="36043" spans="6:8" x14ac:dyDescent="0.2">
      <c r="F36043" s="30"/>
      <c r="G36043" s="30"/>
      <c r="H36043" s="30"/>
    </row>
    <row r="36044" spans="6:8" x14ac:dyDescent="0.2">
      <c r="F36044" s="30"/>
      <c r="G36044" s="30"/>
      <c r="H36044" s="30"/>
    </row>
    <row r="36045" spans="6:8" x14ac:dyDescent="0.2">
      <c r="F36045" s="30"/>
      <c r="G36045" s="30"/>
      <c r="H36045" s="30"/>
    </row>
    <row r="36046" spans="6:8" x14ac:dyDescent="0.2">
      <c r="F36046" s="30"/>
      <c r="G36046" s="30"/>
      <c r="H36046" s="30"/>
    </row>
    <row r="36047" spans="6:8" x14ac:dyDescent="0.2">
      <c r="F36047" s="30"/>
      <c r="G36047" s="30"/>
      <c r="H36047" s="30"/>
    </row>
    <row r="36048" spans="6:8" x14ac:dyDescent="0.2">
      <c r="F36048" s="30"/>
      <c r="G36048" s="30"/>
      <c r="H36048" s="30"/>
    </row>
    <row r="36049" spans="6:8" x14ac:dyDescent="0.2">
      <c r="F36049" s="30"/>
      <c r="G36049" s="30"/>
      <c r="H36049" s="30"/>
    </row>
    <row r="36050" spans="6:8" x14ac:dyDescent="0.2">
      <c r="F36050" s="30"/>
      <c r="G36050" s="30"/>
      <c r="H36050" s="30"/>
    </row>
    <row r="36051" spans="6:8" x14ac:dyDescent="0.2">
      <c r="F36051" s="30"/>
      <c r="G36051" s="30"/>
      <c r="H36051" s="30"/>
    </row>
    <row r="36052" spans="6:8" x14ac:dyDescent="0.2">
      <c r="F36052" s="30"/>
      <c r="G36052" s="30"/>
      <c r="H36052" s="30"/>
    </row>
    <row r="36053" spans="6:8" x14ac:dyDescent="0.2">
      <c r="F36053" s="30"/>
      <c r="G36053" s="30"/>
      <c r="H36053" s="30"/>
    </row>
    <row r="36054" spans="6:8" x14ac:dyDescent="0.2">
      <c r="F36054" s="30"/>
      <c r="G36054" s="30"/>
      <c r="H36054" s="30"/>
    </row>
    <row r="36055" spans="6:8" x14ac:dyDescent="0.2">
      <c r="F36055" s="30"/>
      <c r="G36055" s="30"/>
      <c r="H36055" s="30"/>
    </row>
    <row r="36056" spans="6:8" x14ac:dyDescent="0.2">
      <c r="F36056" s="30"/>
      <c r="G36056" s="30"/>
      <c r="H36056" s="30"/>
    </row>
    <row r="36057" spans="6:8" x14ac:dyDescent="0.2">
      <c r="F36057" s="30"/>
      <c r="G36057" s="30"/>
      <c r="H36057" s="30"/>
    </row>
    <row r="36058" spans="6:8" x14ac:dyDescent="0.2">
      <c r="F36058" s="30"/>
      <c r="G36058" s="30"/>
      <c r="H36058" s="30"/>
    </row>
    <row r="36059" spans="6:8" x14ac:dyDescent="0.2">
      <c r="F36059" s="30"/>
      <c r="G36059" s="30"/>
      <c r="H36059" s="30"/>
    </row>
    <row r="36060" spans="6:8" x14ac:dyDescent="0.2">
      <c r="F36060" s="30"/>
      <c r="G36060" s="30"/>
      <c r="H36060" s="30"/>
    </row>
    <row r="36061" spans="6:8" x14ac:dyDescent="0.2">
      <c r="F36061" s="30"/>
      <c r="G36061" s="30"/>
      <c r="H36061" s="30"/>
    </row>
    <row r="36062" spans="6:8" x14ac:dyDescent="0.2">
      <c r="F36062" s="30"/>
      <c r="G36062" s="30"/>
      <c r="H36062" s="30"/>
    </row>
    <row r="36063" spans="6:8" x14ac:dyDescent="0.2">
      <c r="F36063" s="30"/>
      <c r="G36063" s="30"/>
      <c r="H36063" s="30"/>
    </row>
    <row r="36064" spans="6:8" x14ac:dyDescent="0.2">
      <c r="F36064" s="30"/>
      <c r="G36064" s="30"/>
      <c r="H36064" s="30"/>
    </row>
    <row r="36065" spans="6:8" x14ac:dyDescent="0.2">
      <c r="F36065" s="30"/>
      <c r="G36065" s="30"/>
      <c r="H36065" s="30"/>
    </row>
    <row r="36066" spans="6:8" x14ac:dyDescent="0.2">
      <c r="F36066" s="30"/>
      <c r="G36066" s="30"/>
      <c r="H36066" s="30"/>
    </row>
    <row r="36067" spans="6:8" x14ac:dyDescent="0.2">
      <c r="F36067" s="30"/>
      <c r="G36067" s="30"/>
      <c r="H36067" s="30"/>
    </row>
    <row r="36068" spans="6:8" x14ac:dyDescent="0.2">
      <c r="F36068" s="30"/>
      <c r="G36068" s="30"/>
      <c r="H36068" s="30"/>
    </row>
    <row r="36069" spans="6:8" x14ac:dyDescent="0.2">
      <c r="F36069" s="30"/>
      <c r="G36069" s="30"/>
      <c r="H36069" s="30"/>
    </row>
    <row r="36070" spans="6:8" x14ac:dyDescent="0.2">
      <c r="F36070" s="30"/>
      <c r="G36070" s="30"/>
      <c r="H36070" s="30"/>
    </row>
    <row r="36071" spans="6:8" x14ac:dyDescent="0.2">
      <c r="F36071" s="30"/>
      <c r="G36071" s="30"/>
      <c r="H36071" s="30"/>
    </row>
    <row r="36072" spans="6:8" x14ac:dyDescent="0.2">
      <c r="F36072" s="30"/>
      <c r="G36072" s="30"/>
      <c r="H36072" s="30"/>
    </row>
    <row r="36073" spans="6:8" x14ac:dyDescent="0.2">
      <c r="F36073" s="30"/>
      <c r="G36073" s="30"/>
      <c r="H36073" s="30"/>
    </row>
    <row r="36074" spans="6:8" x14ac:dyDescent="0.2">
      <c r="F36074" s="30"/>
      <c r="G36074" s="30"/>
      <c r="H36074" s="30"/>
    </row>
    <row r="36075" spans="6:8" x14ac:dyDescent="0.2">
      <c r="F36075" s="30"/>
      <c r="G36075" s="30"/>
      <c r="H36075" s="30"/>
    </row>
    <row r="36076" spans="6:8" x14ac:dyDescent="0.2">
      <c r="F36076" s="30"/>
      <c r="G36076" s="30"/>
      <c r="H36076" s="30"/>
    </row>
    <row r="36077" spans="6:8" x14ac:dyDescent="0.2">
      <c r="F36077" s="30"/>
      <c r="G36077" s="30"/>
      <c r="H36077" s="30"/>
    </row>
    <row r="36078" spans="6:8" x14ac:dyDescent="0.2">
      <c r="F36078" s="30"/>
      <c r="G36078" s="30"/>
      <c r="H36078" s="30"/>
    </row>
    <row r="36079" spans="6:8" x14ac:dyDescent="0.2">
      <c r="F36079" s="30"/>
      <c r="G36079" s="30"/>
      <c r="H36079" s="30"/>
    </row>
    <row r="36080" spans="6:8" x14ac:dyDescent="0.2">
      <c r="F36080" s="30"/>
      <c r="G36080" s="30"/>
      <c r="H36080" s="30"/>
    </row>
    <row r="36081" spans="6:8" x14ac:dyDescent="0.2">
      <c r="F36081" s="30"/>
      <c r="G36081" s="30"/>
      <c r="H36081" s="30"/>
    </row>
    <row r="36082" spans="6:8" x14ac:dyDescent="0.2">
      <c r="F36082" s="30"/>
      <c r="G36082" s="30"/>
      <c r="H36082" s="30"/>
    </row>
    <row r="36083" spans="6:8" x14ac:dyDescent="0.2">
      <c r="F36083" s="30"/>
      <c r="G36083" s="30"/>
      <c r="H36083" s="30"/>
    </row>
    <row r="36084" spans="6:8" x14ac:dyDescent="0.2">
      <c r="F36084" s="30"/>
      <c r="G36084" s="30"/>
      <c r="H36084" s="30"/>
    </row>
    <row r="36085" spans="6:8" x14ac:dyDescent="0.2">
      <c r="F36085" s="30"/>
      <c r="G36085" s="30"/>
      <c r="H36085" s="30"/>
    </row>
    <row r="36086" spans="6:8" x14ac:dyDescent="0.2">
      <c r="F36086" s="30"/>
      <c r="G36086" s="30"/>
      <c r="H36086" s="30"/>
    </row>
    <row r="36087" spans="6:8" x14ac:dyDescent="0.2">
      <c r="F36087" s="30"/>
      <c r="G36087" s="30"/>
      <c r="H36087" s="30"/>
    </row>
    <row r="36088" spans="6:8" x14ac:dyDescent="0.2">
      <c r="F36088" s="30"/>
      <c r="G36088" s="30"/>
      <c r="H36088" s="30"/>
    </row>
    <row r="36089" spans="6:8" x14ac:dyDescent="0.2">
      <c r="F36089" s="30"/>
      <c r="G36089" s="30"/>
      <c r="H36089" s="30"/>
    </row>
    <row r="36090" spans="6:8" x14ac:dyDescent="0.2">
      <c r="F36090" s="30"/>
      <c r="G36090" s="30"/>
      <c r="H36090" s="30"/>
    </row>
    <row r="36091" spans="6:8" x14ac:dyDescent="0.2">
      <c r="F36091" s="30"/>
      <c r="G36091" s="30"/>
      <c r="H36091" s="30"/>
    </row>
    <row r="36092" spans="6:8" x14ac:dyDescent="0.2">
      <c r="F36092" s="30"/>
      <c r="G36092" s="30"/>
      <c r="H36092" s="30"/>
    </row>
    <row r="36093" spans="6:8" x14ac:dyDescent="0.2">
      <c r="F36093" s="30"/>
      <c r="G36093" s="30"/>
      <c r="H36093" s="30"/>
    </row>
    <row r="36094" spans="6:8" x14ac:dyDescent="0.2">
      <c r="F36094" s="30"/>
      <c r="G36094" s="30"/>
      <c r="H36094" s="30"/>
    </row>
    <row r="36095" spans="6:8" x14ac:dyDescent="0.2">
      <c r="F36095" s="30"/>
      <c r="G36095" s="30"/>
      <c r="H36095" s="30"/>
    </row>
    <row r="36096" spans="6:8" x14ac:dyDescent="0.2">
      <c r="F36096" s="30"/>
      <c r="G36096" s="30"/>
      <c r="H36096" s="30"/>
    </row>
    <row r="36097" spans="6:8" x14ac:dyDescent="0.2">
      <c r="F36097" s="30"/>
      <c r="G36097" s="30"/>
      <c r="H36097" s="30"/>
    </row>
    <row r="36098" spans="6:8" x14ac:dyDescent="0.2">
      <c r="F36098" s="30"/>
      <c r="G36098" s="30"/>
      <c r="H36098" s="30"/>
    </row>
    <row r="36099" spans="6:8" x14ac:dyDescent="0.2">
      <c r="F36099" s="30"/>
      <c r="G36099" s="30"/>
      <c r="H36099" s="30"/>
    </row>
    <row r="36100" spans="6:8" x14ac:dyDescent="0.2">
      <c r="F36100" s="30"/>
      <c r="G36100" s="30"/>
      <c r="H36100" s="30"/>
    </row>
    <row r="36101" spans="6:8" x14ac:dyDescent="0.2">
      <c r="F36101" s="30"/>
      <c r="G36101" s="30"/>
      <c r="H36101" s="30"/>
    </row>
    <row r="36102" spans="6:8" x14ac:dyDescent="0.2">
      <c r="F36102" s="30"/>
      <c r="G36102" s="30"/>
      <c r="H36102" s="30"/>
    </row>
    <row r="36103" spans="6:8" x14ac:dyDescent="0.2">
      <c r="F36103" s="30"/>
      <c r="G36103" s="30"/>
      <c r="H36103" s="30"/>
    </row>
    <row r="36104" spans="6:8" x14ac:dyDescent="0.2">
      <c r="F36104" s="30"/>
      <c r="G36104" s="30"/>
      <c r="H36104" s="30"/>
    </row>
    <row r="36105" spans="6:8" x14ac:dyDescent="0.2">
      <c r="F36105" s="30"/>
      <c r="G36105" s="30"/>
      <c r="H36105" s="30"/>
    </row>
    <row r="36106" spans="6:8" x14ac:dyDescent="0.2">
      <c r="F36106" s="30"/>
      <c r="G36106" s="30"/>
      <c r="H36106" s="30"/>
    </row>
    <row r="36107" spans="6:8" x14ac:dyDescent="0.2">
      <c r="F36107" s="30"/>
      <c r="G36107" s="30"/>
      <c r="H36107" s="30"/>
    </row>
    <row r="36108" spans="6:8" x14ac:dyDescent="0.2">
      <c r="F36108" s="30"/>
      <c r="G36108" s="30"/>
      <c r="H36108" s="30"/>
    </row>
    <row r="36109" spans="6:8" x14ac:dyDescent="0.2">
      <c r="F36109" s="30"/>
      <c r="G36109" s="30"/>
      <c r="H36109" s="30"/>
    </row>
    <row r="36110" spans="6:8" x14ac:dyDescent="0.2">
      <c r="F36110" s="30"/>
      <c r="G36110" s="30"/>
      <c r="H36110" s="30"/>
    </row>
    <row r="36111" spans="6:8" x14ac:dyDescent="0.2">
      <c r="F36111" s="30"/>
      <c r="G36111" s="30"/>
      <c r="H36111" s="30"/>
    </row>
    <row r="36112" spans="6:8" x14ac:dyDescent="0.2">
      <c r="F36112" s="30"/>
      <c r="G36112" s="30"/>
      <c r="H36112" s="30"/>
    </row>
    <row r="36113" spans="6:8" x14ac:dyDescent="0.2">
      <c r="F36113" s="30"/>
      <c r="G36113" s="30"/>
      <c r="H36113" s="30"/>
    </row>
    <row r="36114" spans="6:8" x14ac:dyDescent="0.2">
      <c r="F36114" s="30"/>
      <c r="G36114" s="30"/>
      <c r="H36114" s="30"/>
    </row>
    <row r="36115" spans="6:8" x14ac:dyDescent="0.2">
      <c r="F36115" s="30"/>
      <c r="G36115" s="30"/>
      <c r="H36115" s="30"/>
    </row>
    <row r="36116" spans="6:8" x14ac:dyDescent="0.2">
      <c r="F36116" s="30"/>
      <c r="G36116" s="30"/>
      <c r="H36116" s="30"/>
    </row>
    <row r="36117" spans="6:8" x14ac:dyDescent="0.2">
      <c r="F36117" s="30"/>
      <c r="G36117" s="30"/>
      <c r="H36117" s="30"/>
    </row>
    <row r="36118" spans="6:8" x14ac:dyDescent="0.2">
      <c r="F36118" s="30"/>
      <c r="G36118" s="30"/>
      <c r="H36118" s="30"/>
    </row>
    <row r="36119" spans="6:8" x14ac:dyDescent="0.2">
      <c r="F36119" s="30"/>
      <c r="G36119" s="30"/>
      <c r="H36119" s="30"/>
    </row>
    <row r="36120" spans="6:8" x14ac:dyDescent="0.2">
      <c r="F36120" s="30"/>
      <c r="G36120" s="30"/>
      <c r="H36120" s="30"/>
    </row>
    <row r="36121" spans="6:8" x14ac:dyDescent="0.2">
      <c r="F36121" s="30"/>
      <c r="G36121" s="30"/>
      <c r="H36121" s="30"/>
    </row>
    <row r="36122" spans="6:8" x14ac:dyDescent="0.2">
      <c r="F36122" s="30"/>
      <c r="G36122" s="30"/>
      <c r="H36122" s="30"/>
    </row>
    <row r="36123" spans="6:8" x14ac:dyDescent="0.2">
      <c r="F36123" s="30"/>
      <c r="G36123" s="30"/>
      <c r="H36123" s="30"/>
    </row>
    <row r="36124" spans="6:8" x14ac:dyDescent="0.2">
      <c r="F36124" s="30"/>
      <c r="G36124" s="30"/>
      <c r="H36124" s="30"/>
    </row>
    <row r="36125" spans="6:8" x14ac:dyDescent="0.2">
      <c r="F36125" s="30"/>
      <c r="G36125" s="30"/>
      <c r="H36125" s="30"/>
    </row>
    <row r="36126" spans="6:8" x14ac:dyDescent="0.2">
      <c r="F36126" s="30"/>
      <c r="G36126" s="30"/>
      <c r="H36126" s="30"/>
    </row>
    <row r="36127" spans="6:8" x14ac:dyDescent="0.2">
      <c r="F36127" s="30"/>
      <c r="G36127" s="30"/>
      <c r="H36127" s="30"/>
    </row>
    <row r="36128" spans="6:8" x14ac:dyDescent="0.2">
      <c r="F36128" s="30"/>
      <c r="G36128" s="30"/>
      <c r="H36128" s="30"/>
    </row>
    <row r="36129" spans="6:8" x14ac:dyDescent="0.2">
      <c r="F36129" s="30"/>
      <c r="G36129" s="30"/>
      <c r="H36129" s="30"/>
    </row>
    <row r="36130" spans="6:8" x14ac:dyDescent="0.2">
      <c r="F36130" s="30"/>
      <c r="G36130" s="30"/>
      <c r="H36130" s="30"/>
    </row>
    <row r="36131" spans="6:8" x14ac:dyDescent="0.2">
      <c r="F36131" s="30"/>
      <c r="G36131" s="30"/>
      <c r="H36131" s="30"/>
    </row>
    <row r="36132" spans="6:8" x14ac:dyDescent="0.2">
      <c r="F36132" s="30"/>
      <c r="G36132" s="30"/>
      <c r="H36132" s="30"/>
    </row>
    <row r="36133" spans="6:8" x14ac:dyDescent="0.2">
      <c r="F36133" s="30"/>
      <c r="G36133" s="30"/>
      <c r="H36133" s="30"/>
    </row>
    <row r="36134" spans="6:8" x14ac:dyDescent="0.2">
      <c r="F36134" s="30"/>
      <c r="G36134" s="30"/>
      <c r="H36134" s="30"/>
    </row>
    <row r="36135" spans="6:8" x14ac:dyDescent="0.2">
      <c r="F36135" s="30"/>
      <c r="G36135" s="30"/>
      <c r="H36135" s="30"/>
    </row>
    <row r="36136" spans="6:8" x14ac:dyDescent="0.2">
      <c r="F36136" s="30"/>
      <c r="G36136" s="30"/>
      <c r="H36136" s="30"/>
    </row>
    <row r="36137" spans="6:8" x14ac:dyDescent="0.2">
      <c r="F36137" s="30"/>
      <c r="G36137" s="30"/>
      <c r="H36137" s="30"/>
    </row>
    <row r="36138" spans="6:8" x14ac:dyDescent="0.2">
      <c r="F36138" s="30"/>
      <c r="G36138" s="30"/>
      <c r="H36138" s="30"/>
    </row>
    <row r="36139" spans="6:8" x14ac:dyDescent="0.2">
      <c r="F36139" s="30"/>
      <c r="G36139" s="30"/>
      <c r="H36139" s="30"/>
    </row>
    <row r="36140" spans="6:8" x14ac:dyDescent="0.2">
      <c r="F36140" s="30"/>
      <c r="G36140" s="30"/>
      <c r="H36140" s="30"/>
    </row>
    <row r="36141" spans="6:8" x14ac:dyDescent="0.2">
      <c r="F36141" s="30"/>
      <c r="G36141" s="30"/>
      <c r="H36141" s="30"/>
    </row>
    <row r="36142" spans="6:8" x14ac:dyDescent="0.2">
      <c r="F36142" s="30"/>
      <c r="G36142" s="30"/>
      <c r="H36142" s="30"/>
    </row>
    <row r="36143" spans="6:8" x14ac:dyDescent="0.2">
      <c r="F36143" s="30"/>
      <c r="G36143" s="30"/>
      <c r="H36143" s="30"/>
    </row>
    <row r="36144" spans="6:8" x14ac:dyDescent="0.2">
      <c r="F36144" s="30"/>
      <c r="G36144" s="30"/>
      <c r="H36144" s="30"/>
    </row>
    <row r="36145" spans="6:8" x14ac:dyDescent="0.2">
      <c r="F36145" s="30"/>
      <c r="G36145" s="30"/>
      <c r="H36145" s="30"/>
    </row>
    <row r="36146" spans="6:8" x14ac:dyDescent="0.2">
      <c r="F36146" s="30"/>
      <c r="G36146" s="30"/>
      <c r="H36146" s="30"/>
    </row>
    <row r="36147" spans="6:8" x14ac:dyDescent="0.2">
      <c r="F36147" s="30"/>
      <c r="G36147" s="30"/>
      <c r="H36147" s="30"/>
    </row>
    <row r="36148" spans="6:8" x14ac:dyDescent="0.2">
      <c r="F36148" s="30"/>
      <c r="G36148" s="30"/>
      <c r="H36148" s="30"/>
    </row>
    <row r="36149" spans="6:8" x14ac:dyDescent="0.2">
      <c r="F36149" s="30"/>
      <c r="G36149" s="30"/>
      <c r="H36149" s="30"/>
    </row>
    <row r="36150" spans="6:8" x14ac:dyDescent="0.2">
      <c r="F36150" s="30"/>
      <c r="G36150" s="30"/>
      <c r="H36150" s="30"/>
    </row>
    <row r="36151" spans="6:8" x14ac:dyDescent="0.2">
      <c r="F36151" s="30"/>
      <c r="G36151" s="30"/>
      <c r="H36151" s="30"/>
    </row>
    <row r="36152" spans="6:8" x14ac:dyDescent="0.2">
      <c r="F36152" s="30"/>
      <c r="G36152" s="30"/>
      <c r="H36152" s="30"/>
    </row>
    <row r="36153" spans="6:8" x14ac:dyDescent="0.2">
      <c r="F36153" s="30"/>
      <c r="G36153" s="30"/>
      <c r="H36153" s="30"/>
    </row>
    <row r="36154" spans="6:8" x14ac:dyDescent="0.2">
      <c r="F36154" s="30"/>
      <c r="G36154" s="30"/>
      <c r="H36154" s="30"/>
    </row>
    <row r="36155" spans="6:8" x14ac:dyDescent="0.2">
      <c r="F36155" s="30"/>
      <c r="G36155" s="30"/>
      <c r="H36155" s="30"/>
    </row>
    <row r="36156" spans="6:8" x14ac:dyDescent="0.2">
      <c r="F36156" s="30"/>
      <c r="G36156" s="30"/>
      <c r="H36156" s="30"/>
    </row>
    <row r="36157" spans="6:8" x14ac:dyDescent="0.2">
      <c r="F36157" s="30"/>
      <c r="G36157" s="30"/>
      <c r="H36157" s="30"/>
    </row>
    <row r="36158" spans="6:8" x14ac:dyDescent="0.2">
      <c r="F36158" s="30"/>
      <c r="G36158" s="30"/>
      <c r="H36158" s="30"/>
    </row>
    <row r="36159" spans="6:8" x14ac:dyDescent="0.2">
      <c r="F36159" s="30"/>
      <c r="G36159" s="30"/>
      <c r="H36159" s="30"/>
    </row>
    <row r="36160" spans="6:8" x14ac:dyDescent="0.2">
      <c r="F36160" s="30"/>
      <c r="G36160" s="30"/>
      <c r="H36160" s="30"/>
    </row>
    <row r="36161" spans="6:8" x14ac:dyDescent="0.2">
      <c r="F36161" s="30"/>
      <c r="G36161" s="30"/>
      <c r="H36161" s="30"/>
    </row>
    <row r="36162" spans="6:8" x14ac:dyDescent="0.2">
      <c r="F36162" s="30"/>
      <c r="G36162" s="30"/>
      <c r="H36162" s="30"/>
    </row>
    <row r="36163" spans="6:8" x14ac:dyDescent="0.2">
      <c r="F36163" s="30"/>
      <c r="G36163" s="30"/>
      <c r="H36163" s="30"/>
    </row>
    <row r="36164" spans="6:8" x14ac:dyDescent="0.2">
      <c r="F36164" s="30"/>
      <c r="G36164" s="30"/>
      <c r="H36164" s="30"/>
    </row>
    <row r="36165" spans="6:8" x14ac:dyDescent="0.2">
      <c r="F36165" s="30"/>
      <c r="G36165" s="30"/>
      <c r="H36165" s="30"/>
    </row>
    <row r="36166" spans="6:8" x14ac:dyDescent="0.2">
      <c r="F36166" s="30"/>
      <c r="G36166" s="30"/>
      <c r="H36166" s="30"/>
    </row>
    <row r="36167" spans="6:8" x14ac:dyDescent="0.2">
      <c r="F36167" s="30"/>
      <c r="G36167" s="30"/>
      <c r="H36167" s="30"/>
    </row>
    <row r="36168" spans="6:8" x14ac:dyDescent="0.2">
      <c r="F36168" s="30"/>
      <c r="G36168" s="30"/>
      <c r="H36168" s="30"/>
    </row>
    <row r="36169" spans="6:8" x14ac:dyDescent="0.2">
      <c r="F36169" s="30"/>
      <c r="G36169" s="30"/>
      <c r="H36169" s="30"/>
    </row>
    <row r="36170" spans="6:8" x14ac:dyDescent="0.2">
      <c r="F36170" s="30"/>
      <c r="G36170" s="30"/>
      <c r="H36170" s="30"/>
    </row>
    <row r="36171" spans="6:8" x14ac:dyDescent="0.2">
      <c r="F36171" s="30"/>
      <c r="G36171" s="30"/>
      <c r="H36171" s="30"/>
    </row>
    <row r="36172" spans="6:8" x14ac:dyDescent="0.2">
      <c r="F36172" s="30"/>
      <c r="G36172" s="30"/>
      <c r="H36172" s="30"/>
    </row>
    <row r="36173" spans="6:8" x14ac:dyDescent="0.2">
      <c r="F36173" s="30"/>
      <c r="G36173" s="30"/>
      <c r="H36173" s="30"/>
    </row>
    <row r="36174" spans="6:8" x14ac:dyDescent="0.2">
      <c r="F36174" s="30"/>
      <c r="G36174" s="30"/>
      <c r="H36174" s="30"/>
    </row>
    <row r="36175" spans="6:8" x14ac:dyDescent="0.2">
      <c r="F36175" s="30"/>
      <c r="G36175" s="30"/>
      <c r="H36175" s="30"/>
    </row>
    <row r="36176" spans="6:8" x14ac:dyDescent="0.2">
      <c r="F36176" s="30"/>
      <c r="G36176" s="30"/>
      <c r="H36176" s="30"/>
    </row>
    <row r="36177" spans="6:8" x14ac:dyDescent="0.2">
      <c r="F36177" s="30"/>
      <c r="G36177" s="30"/>
      <c r="H36177" s="30"/>
    </row>
    <row r="36178" spans="6:8" x14ac:dyDescent="0.2">
      <c r="F36178" s="30"/>
      <c r="G36178" s="30"/>
      <c r="H36178" s="30"/>
    </row>
    <row r="36179" spans="6:8" x14ac:dyDescent="0.2">
      <c r="F36179" s="30"/>
      <c r="G36179" s="30"/>
      <c r="H36179" s="30"/>
    </row>
    <row r="36180" spans="6:8" x14ac:dyDescent="0.2">
      <c r="F36180" s="30"/>
      <c r="G36180" s="30"/>
      <c r="H36180" s="30"/>
    </row>
    <row r="36181" spans="6:8" x14ac:dyDescent="0.2">
      <c r="F36181" s="30"/>
      <c r="G36181" s="30"/>
      <c r="H36181" s="30"/>
    </row>
    <row r="36182" spans="6:8" x14ac:dyDescent="0.2">
      <c r="F36182" s="30"/>
      <c r="G36182" s="30"/>
      <c r="H36182" s="30"/>
    </row>
    <row r="36183" spans="6:8" x14ac:dyDescent="0.2">
      <c r="F36183" s="30"/>
      <c r="G36183" s="30"/>
      <c r="H36183" s="30"/>
    </row>
    <row r="36184" spans="6:8" x14ac:dyDescent="0.2">
      <c r="F36184" s="30"/>
      <c r="G36184" s="30"/>
      <c r="H36184" s="30"/>
    </row>
    <row r="36185" spans="6:8" x14ac:dyDescent="0.2">
      <c r="F36185" s="30"/>
      <c r="G36185" s="30"/>
      <c r="H36185" s="30"/>
    </row>
    <row r="36186" spans="6:8" x14ac:dyDescent="0.2">
      <c r="F36186" s="30"/>
      <c r="G36186" s="30"/>
      <c r="H36186" s="30"/>
    </row>
    <row r="36187" spans="6:8" x14ac:dyDescent="0.2">
      <c r="F36187" s="30"/>
      <c r="G36187" s="30"/>
      <c r="H36187" s="30"/>
    </row>
    <row r="36188" spans="6:8" x14ac:dyDescent="0.2">
      <c r="F36188" s="30"/>
      <c r="G36188" s="30"/>
      <c r="H36188" s="30"/>
    </row>
    <row r="36189" spans="6:8" x14ac:dyDescent="0.2">
      <c r="F36189" s="30"/>
      <c r="G36189" s="30"/>
      <c r="H36189" s="30"/>
    </row>
    <row r="36190" spans="6:8" x14ac:dyDescent="0.2">
      <c r="F36190" s="30"/>
      <c r="G36190" s="30"/>
      <c r="H36190" s="30"/>
    </row>
    <row r="36191" spans="6:8" x14ac:dyDescent="0.2">
      <c r="F36191" s="30"/>
      <c r="G36191" s="30"/>
      <c r="H36191" s="30"/>
    </row>
    <row r="36192" spans="6:8" x14ac:dyDescent="0.2">
      <c r="F36192" s="30"/>
      <c r="G36192" s="30"/>
      <c r="H36192" s="30"/>
    </row>
    <row r="36193" spans="6:8" x14ac:dyDescent="0.2">
      <c r="F36193" s="30"/>
      <c r="G36193" s="30"/>
      <c r="H36193" s="30"/>
    </row>
    <row r="36194" spans="6:8" x14ac:dyDescent="0.2">
      <c r="F36194" s="30"/>
      <c r="G36194" s="30"/>
      <c r="H36194" s="30"/>
    </row>
    <row r="36195" spans="6:8" x14ac:dyDescent="0.2">
      <c r="F36195" s="30"/>
      <c r="G36195" s="30"/>
      <c r="H36195" s="30"/>
    </row>
    <row r="36196" spans="6:8" x14ac:dyDescent="0.2">
      <c r="F36196" s="30"/>
      <c r="G36196" s="30"/>
      <c r="H36196" s="30"/>
    </row>
    <row r="36197" spans="6:8" x14ac:dyDescent="0.2">
      <c r="F36197" s="30"/>
      <c r="G36197" s="30"/>
      <c r="H36197" s="30"/>
    </row>
    <row r="36198" spans="6:8" x14ac:dyDescent="0.2">
      <c r="F36198" s="30"/>
      <c r="G36198" s="30"/>
      <c r="H36198" s="30"/>
    </row>
    <row r="36199" spans="6:8" x14ac:dyDescent="0.2">
      <c r="F36199" s="30"/>
      <c r="G36199" s="30"/>
      <c r="H36199" s="30"/>
    </row>
    <row r="36200" spans="6:8" x14ac:dyDescent="0.2">
      <c r="F36200" s="30"/>
      <c r="G36200" s="30"/>
      <c r="H36200" s="30"/>
    </row>
    <row r="36201" spans="6:8" x14ac:dyDescent="0.2">
      <c r="F36201" s="30"/>
      <c r="G36201" s="30"/>
      <c r="H36201" s="30"/>
    </row>
    <row r="36202" spans="6:8" x14ac:dyDescent="0.2">
      <c r="F36202" s="30"/>
      <c r="G36202" s="30"/>
      <c r="H36202" s="30"/>
    </row>
    <row r="36203" spans="6:8" x14ac:dyDescent="0.2">
      <c r="F36203" s="30"/>
      <c r="G36203" s="30"/>
      <c r="H36203" s="30"/>
    </row>
    <row r="36204" spans="6:8" x14ac:dyDescent="0.2">
      <c r="F36204" s="30"/>
      <c r="G36204" s="30"/>
      <c r="H36204" s="30"/>
    </row>
    <row r="36205" spans="6:8" x14ac:dyDescent="0.2">
      <c r="F36205" s="30"/>
      <c r="G36205" s="30"/>
      <c r="H36205" s="30"/>
    </row>
    <row r="36206" spans="6:8" x14ac:dyDescent="0.2">
      <c r="F36206" s="30"/>
      <c r="G36206" s="30"/>
      <c r="H36206" s="30"/>
    </row>
    <row r="36207" spans="6:8" x14ac:dyDescent="0.2">
      <c r="F36207" s="30"/>
      <c r="G36207" s="30"/>
      <c r="H36207" s="30"/>
    </row>
    <row r="36208" spans="6:8" x14ac:dyDescent="0.2">
      <c r="F36208" s="30"/>
      <c r="G36208" s="30"/>
      <c r="H36208" s="30"/>
    </row>
    <row r="36209" spans="6:8" x14ac:dyDescent="0.2">
      <c r="F36209" s="30"/>
      <c r="G36209" s="30"/>
      <c r="H36209" s="30"/>
    </row>
    <row r="36210" spans="6:8" x14ac:dyDescent="0.2">
      <c r="F36210" s="30"/>
      <c r="G36210" s="30"/>
      <c r="H36210" s="30"/>
    </row>
    <row r="36211" spans="6:8" x14ac:dyDescent="0.2">
      <c r="F36211" s="30"/>
      <c r="G36211" s="30"/>
      <c r="H36211" s="30"/>
    </row>
    <row r="36212" spans="6:8" x14ac:dyDescent="0.2">
      <c r="F36212" s="30"/>
      <c r="G36212" s="30"/>
      <c r="H36212" s="30"/>
    </row>
    <row r="36213" spans="6:8" x14ac:dyDescent="0.2">
      <c r="F36213" s="30"/>
      <c r="G36213" s="30"/>
      <c r="H36213" s="30"/>
    </row>
    <row r="36214" spans="6:8" x14ac:dyDescent="0.2">
      <c r="F36214" s="30"/>
      <c r="G36214" s="30"/>
      <c r="H36214" s="30"/>
    </row>
    <row r="36215" spans="6:8" x14ac:dyDescent="0.2">
      <c r="F36215" s="30"/>
      <c r="G36215" s="30"/>
      <c r="H36215" s="30"/>
    </row>
    <row r="36216" spans="6:8" x14ac:dyDescent="0.2">
      <c r="F36216" s="30"/>
      <c r="G36216" s="30"/>
      <c r="H36216" s="30"/>
    </row>
    <row r="36217" spans="6:8" x14ac:dyDescent="0.2">
      <c r="F36217" s="30"/>
      <c r="G36217" s="30"/>
      <c r="H36217" s="30"/>
    </row>
    <row r="36218" spans="6:8" x14ac:dyDescent="0.2">
      <c r="F36218" s="30"/>
      <c r="G36218" s="30"/>
      <c r="H36218" s="30"/>
    </row>
    <row r="36219" spans="6:8" x14ac:dyDescent="0.2">
      <c r="F36219" s="30"/>
      <c r="G36219" s="30"/>
      <c r="H36219" s="30"/>
    </row>
    <row r="36220" spans="6:8" x14ac:dyDescent="0.2">
      <c r="F36220" s="30"/>
      <c r="G36220" s="30"/>
      <c r="H36220" s="30"/>
    </row>
    <row r="36221" spans="6:8" x14ac:dyDescent="0.2">
      <c r="F36221" s="30"/>
      <c r="G36221" s="30"/>
      <c r="H36221" s="30"/>
    </row>
    <row r="36222" spans="6:8" x14ac:dyDescent="0.2">
      <c r="F36222" s="30"/>
      <c r="G36222" s="30"/>
      <c r="H36222" s="30"/>
    </row>
    <row r="36223" spans="6:8" x14ac:dyDescent="0.2">
      <c r="F36223" s="30"/>
      <c r="G36223" s="30"/>
      <c r="H36223" s="30"/>
    </row>
    <row r="36224" spans="6:8" x14ac:dyDescent="0.2">
      <c r="F36224" s="30"/>
      <c r="G36224" s="30"/>
      <c r="H36224" s="30"/>
    </row>
    <row r="36225" spans="6:8" x14ac:dyDescent="0.2">
      <c r="F36225" s="30"/>
      <c r="G36225" s="30"/>
      <c r="H36225" s="30"/>
    </row>
    <row r="36226" spans="6:8" x14ac:dyDescent="0.2">
      <c r="F36226" s="30"/>
      <c r="G36226" s="30"/>
      <c r="H36226" s="30"/>
    </row>
    <row r="36227" spans="6:8" x14ac:dyDescent="0.2">
      <c r="F36227" s="30"/>
      <c r="G36227" s="30"/>
      <c r="H36227" s="30"/>
    </row>
    <row r="36228" spans="6:8" x14ac:dyDescent="0.2">
      <c r="F36228" s="30"/>
      <c r="G36228" s="30"/>
      <c r="H36228" s="30"/>
    </row>
    <row r="36229" spans="6:8" x14ac:dyDescent="0.2">
      <c r="F36229" s="30"/>
      <c r="G36229" s="30"/>
      <c r="H36229" s="30"/>
    </row>
    <row r="36230" spans="6:8" x14ac:dyDescent="0.2">
      <c r="F36230" s="30"/>
      <c r="G36230" s="30"/>
      <c r="H36230" s="30"/>
    </row>
    <row r="36231" spans="6:8" x14ac:dyDescent="0.2">
      <c r="F36231" s="30"/>
      <c r="G36231" s="30"/>
      <c r="H36231" s="30"/>
    </row>
    <row r="36232" spans="6:8" x14ac:dyDescent="0.2">
      <c r="F36232" s="30"/>
      <c r="G36232" s="30"/>
      <c r="H36232" s="30"/>
    </row>
    <row r="36233" spans="6:8" x14ac:dyDescent="0.2">
      <c r="F36233" s="30"/>
      <c r="G36233" s="30"/>
      <c r="H36233" s="30"/>
    </row>
    <row r="36234" spans="6:8" x14ac:dyDescent="0.2">
      <c r="F36234" s="30"/>
      <c r="G36234" s="30"/>
      <c r="H36234" s="30"/>
    </row>
    <row r="36235" spans="6:8" x14ac:dyDescent="0.2">
      <c r="F36235" s="30"/>
      <c r="G36235" s="30"/>
      <c r="H36235" s="30"/>
    </row>
    <row r="36236" spans="6:8" x14ac:dyDescent="0.2">
      <c r="F36236" s="30"/>
      <c r="G36236" s="30"/>
      <c r="H36236" s="30"/>
    </row>
    <row r="36237" spans="6:8" x14ac:dyDescent="0.2">
      <c r="F36237" s="30"/>
      <c r="G36237" s="30"/>
      <c r="H36237" s="30"/>
    </row>
    <row r="36238" spans="6:8" x14ac:dyDescent="0.2">
      <c r="F36238" s="30"/>
      <c r="G36238" s="30"/>
      <c r="H36238" s="30"/>
    </row>
    <row r="36239" spans="6:8" x14ac:dyDescent="0.2">
      <c r="F36239" s="30"/>
      <c r="G36239" s="30"/>
      <c r="H36239" s="30"/>
    </row>
    <row r="36240" spans="6:8" x14ac:dyDescent="0.2">
      <c r="F36240" s="30"/>
      <c r="G36240" s="30"/>
      <c r="H36240" s="30"/>
    </row>
    <row r="36241" spans="6:8" x14ac:dyDescent="0.2">
      <c r="F36241" s="30"/>
      <c r="G36241" s="30"/>
      <c r="H36241" s="30"/>
    </row>
    <row r="36242" spans="6:8" x14ac:dyDescent="0.2">
      <c r="F36242" s="30"/>
      <c r="G36242" s="30"/>
      <c r="H36242" s="30"/>
    </row>
    <row r="36243" spans="6:8" x14ac:dyDescent="0.2">
      <c r="F36243" s="30"/>
      <c r="G36243" s="30"/>
      <c r="H36243" s="30"/>
    </row>
    <row r="36244" spans="6:8" x14ac:dyDescent="0.2">
      <c r="F36244" s="30"/>
      <c r="G36244" s="30"/>
      <c r="H36244" s="30"/>
    </row>
    <row r="36245" spans="6:8" x14ac:dyDescent="0.2">
      <c r="F36245" s="30"/>
      <c r="G36245" s="30"/>
      <c r="H36245" s="30"/>
    </row>
    <row r="36246" spans="6:8" x14ac:dyDescent="0.2">
      <c r="F36246" s="30"/>
      <c r="G36246" s="30"/>
      <c r="H36246" s="30"/>
    </row>
    <row r="36247" spans="6:8" x14ac:dyDescent="0.2">
      <c r="F36247" s="30"/>
      <c r="G36247" s="30"/>
      <c r="H36247" s="30"/>
    </row>
    <row r="36248" spans="6:8" x14ac:dyDescent="0.2">
      <c r="F36248" s="30"/>
      <c r="G36248" s="30"/>
      <c r="H36248" s="30"/>
    </row>
    <row r="36249" spans="6:8" x14ac:dyDescent="0.2">
      <c r="F36249" s="30"/>
      <c r="G36249" s="30"/>
      <c r="H36249" s="30"/>
    </row>
    <row r="36250" spans="6:8" x14ac:dyDescent="0.2">
      <c r="F36250" s="30"/>
      <c r="G36250" s="30"/>
      <c r="H36250" s="30"/>
    </row>
    <row r="36251" spans="6:8" x14ac:dyDescent="0.2">
      <c r="F36251" s="30"/>
      <c r="G36251" s="30"/>
      <c r="H36251" s="30"/>
    </row>
    <row r="36252" spans="6:8" x14ac:dyDescent="0.2">
      <c r="F36252" s="30"/>
      <c r="G36252" s="30"/>
      <c r="H36252" s="30"/>
    </row>
    <row r="36253" spans="6:8" x14ac:dyDescent="0.2">
      <c r="F36253" s="30"/>
      <c r="G36253" s="30"/>
      <c r="H36253" s="30"/>
    </row>
    <row r="36254" spans="6:8" x14ac:dyDescent="0.2">
      <c r="F36254" s="30"/>
      <c r="G36254" s="30"/>
      <c r="H36254" s="30"/>
    </row>
    <row r="36255" spans="6:8" x14ac:dyDescent="0.2">
      <c r="F36255" s="30"/>
      <c r="G36255" s="30"/>
      <c r="H36255" s="30"/>
    </row>
    <row r="36256" spans="6:8" x14ac:dyDescent="0.2">
      <c r="F36256" s="30"/>
      <c r="G36256" s="30"/>
      <c r="H36256" s="30"/>
    </row>
    <row r="36257" spans="6:8" x14ac:dyDescent="0.2">
      <c r="F36257" s="30"/>
      <c r="G36257" s="30"/>
      <c r="H36257" s="30"/>
    </row>
    <row r="36258" spans="6:8" x14ac:dyDescent="0.2">
      <c r="F36258" s="30"/>
      <c r="G36258" s="30"/>
      <c r="H36258" s="30"/>
    </row>
    <row r="36259" spans="6:8" x14ac:dyDescent="0.2">
      <c r="F36259" s="30"/>
      <c r="G36259" s="30"/>
      <c r="H36259" s="30"/>
    </row>
    <row r="36260" spans="6:8" x14ac:dyDescent="0.2">
      <c r="F36260" s="30"/>
      <c r="G36260" s="30"/>
      <c r="H36260" s="30"/>
    </row>
    <row r="36261" spans="6:8" x14ac:dyDescent="0.2">
      <c r="F36261" s="30"/>
      <c r="G36261" s="30"/>
      <c r="H36261" s="30"/>
    </row>
    <row r="36262" spans="6:8" x14ac:dyDescent="0.2">
      <c r="F36262" s="30"/>
      <c r="G36262" s="30"/>
      <c r="H36262" s="30"/>
    </row>
    <row r="36263" spans="6:8" x14ac:dyDescent="0.2">
      <c r="F36263" s="30"/>
      <c r="G36263" s="30"/>
      <c r="H36263" s="30"/>
    </row>
    <row r="36264" spans="6:8" x14ac:dyDescent="0.2">
      <c r="F36264" s="30"/>
      <c r="G36264" s="30"/>
      <c r="H36264" s="30"/>
    </row>
    <row r="36265" spans="6:8" x14ac:dyDescent="0.2">
      <c r="F36265" s="30"/>
      <c r="G36265" s="30"/>
      <c r="H36265" s="30"/>
    </row>
    <row r="36266" spans="6:8" x14ac:dyDescent="0.2">
      <c r="F36266" s="30"/>
      <c r="G36266" s="30"/>
      <c r="H36266" s="30"/>
    </row>
    <row r="36267" spans="6:8" x14ac:dyDescent="0.2">
      <c r="F36267" s="30"/>
      <c r="G36267" s="30"/>
      <c r="H36267" s="30"/>
    </row>
    <row r="36268" spans="6:8" x14ac:dyDescent="0.2">
      <c r="F36268" s="30"/>
      <c r="G36268" s="30"/>
      <c r="H36268" s="30"/>
    </row>
    <row r="36269" spans="6:8" x14ac:dyDescent="0.2">
      <c r="F36269" s="30"/>
      <c r="G36269" s="30"/>
      <c r="H36269" s="30"/>
    </row>
    <row r="36270" spans="6:8" x14ac:dyDescent="0.2">
      <c r="F36270" s="30"/>
      <c r="G36270" s="30"/>
      <c r="H36270" s="30"/>
    </row>
    <row r="36271" spans="6:8" x14ac:dyDescent="0.2">
      <c r="F36271" s="30"/>
      <c r="G36271" s="30"/>
      <c r="H36271" s="30"/>
    </row>
    <row r="36272" spans="6:8" x14ac:dyDescent="0.2">
      <c r="F36272" s="30"/>
      <c r="G36272" s="30"/>
      <c r="H36272" s="30"/>
    </row>
    <row r="36273" spans="6:8" x14ac:dyDescent="0.2">
      <c r="F36273" s="30"/>
      <c r="G36273" s="30"/>
      <c r="H36273" s="30"/>
    </row>
    <row r="36274" spans="6:8" x14ac:dyDescent="0.2">
      <c r="F36274" s="30"/>
      <c r="G36274" s="30"/>
      <c r="H36274" s="30"/>
    </row>
    <row r="36275" spans="6:8" x14ac:dyDescent="0.2">
      <c r="F36275" s="30"/>
      <c r="G36275" s="30"/>
      <c r="H36275" s="30"/>
    </row>
    <row r="36276" spans="6:8" x14ac:dyDescent="0.2">
      <c r="F36276" s="30"/>
      <c r="G36276" s="30"/>
      <c r="H36276" s="30"/>
    </row>
    <row r="36277" spans="6:8" x14ac:dyDescent="0.2">
      <c r="F36277" s="30"/>
      <c r="G36277" s="30"/>
      <c r="H36277" s="30"/>
    </row>
    <row r="36278" spans="6:8" x14ac:dyDescent="0.2">
      <c r="F36278" s="30"/>
      <c r="G36278" s="30"/>
      <c r="H36278" s="30"/>
    </row>
    <row r="36279" spans="6:8" x14ac:dyDescent="0.2">
      <c r="F36279" s="30"/>
      <c r="G36279" s="30"/>
      <c r="H36279" s="30"/>
    </row>
    <row r="36280" spans="6:8" x14ac:dyDescent="0.2">
      <c r="F36280" s="30"/>
      <c r="G36280" s="30"/>
      <c r="H36280" s="30"/>
    </row>
    <row r="36281" spans="6:8" x14ac:dyDescent="0.2">
      <c r="F36281" s="30"/>
      <c r="G36281" s="30"/>
      <c r="H36281" s="30"/>
    </row>
    <row r="36282" spans="6:8" x14ac:dyDescent="0.2">
      <c r="F36282" s="30"/>
      <c r="G36282" s="30"/>
      <c r="H36282" s="30"/>
    </row>
    <row r="36283" spans="6:8" x14ac:dyDescent="0.2">
      <c r="F36283" s="30"/>
      <c r="G36283" s="30"/>
      <c r="H36283" s="30"/>
    </row>
    <row r="36284" spans="6:8" x14ac:dyDescent="0.2">
      <c r="F36284" s="30"/>
      <c r="G36284" s="30"/>
      <c r="H36284" s="30"/>
    </row>
    <row r="36285" spans="6:8" x14ac:dyDescent="0.2">
      <c r="F36285" s="30"/>
      <c r="G36285" s="30"/>
      <c r="H36285" s="30"/>
    </row>
    <row r="36286" spans="6:8" x14ac:dyDescent="0.2">
      <c r="F36286" s="30"/>
      <c r="G36286" s="30"/>
      <c r="H36286" s="30"/>
    </row>
    <row r="36287" spans="6:8" x14ac:dyDescent="0.2">
      <c r="F36287" s="30"/>
      <c r="G36287" s="30"/>
      <c r="H36287" s="30"/>
    </row>
    <row r="36288" spans="6:8" x14ac:dyDescent="0.2">
      <c r="F36288" s="30"/>
      <c r="G36288" s="30"/>
      <c r="H36288" s="30"/>
    </row>
    <row r="36289" spans="6:8" x14ac:dyDescent="0.2">
      <c r="F36289" s="30"/>
      <c r="G36289" s="30"/>
      <c r="H36289" s="30"/>
    </row>
    <row r="36290" spans="6:8" x14ac:dyDescent="0.2">
      <c r="F36290" s="30"/>
      <c r="G36290" s="30"/>
      <c r="H36290" s="30"/>
    </row>
    <row r="36291" spans="6:8" x14ac:dyDescent="0.2">
      <c r="F36291" s="30"/>
      <c r="G36291" s="30"/>
      <c r="H36291" s="30"/>
    </row>
    <row r="36292" spans="6:8" x14ac:dyDescent="0.2">
      <c r="F36292" s="30"/>
      <c r="G36292" s="30"/>
      <c r="H36292" s="30"/>
    </row>
    <row r="36293" spans="6:8" x14ac:dyDescent="0.2">
      <c r="F36293" s="30"/>
      <c r="G36293" s="30"/>
      <c r="H36293" s="30"/>
    </row>
    <row r="36294" spans="6:8" x14ac:dyDescent="0.2">
      <c r="F36294" s="30"/>
      <c r="G36294" s="30"/>
      <c r="H36294" s="30"/>
    </row>
    <row r="36295" spans="6:8" x14ac:dyDescent="0.2">
      <c r="F36295" s="30"/>
      <c r="G36295" s="30"/>
      <c r="H36295" s="30"/>
    </row>
    <row r="36296" spans="6:8" x14ac:dyDescent="0.2">
      <c r="F36296" s="30"/>
      <c r="G36296" s="30"/>
      <c r="H36296" s="30"/>
    </row>
    <row r="36297" spans="6:8" x14ac:dyDescent="0.2">
      <c r="F36297" s="30"/>
      <c r="G36297" s="30"/>
      <c r="H36297" s="30"/>
    </row>
    <row r="36298" spans="6:8" x14ac:dyDescent="0.2">
      <c r="F36298" s="30"/>
      <c r="G36298" s="30"/>
      <c r="H36298" s="30"/>
    </row>
    <row r="36299" spans="6:8" x14ac:dyDescent="0.2">
      <c r="F36299" s="30"/>
      <c r="G36299" s="30"/>
      <c r="H36299" s="30"/>
    </row>
    <row r="36300" spans="6:8" x14ac:dyDescent="0.2">
      <c r="F36300" s="30"/>
      <c r="G36300" s="30"/>
      <c r="H36300" s="30"/>
    </row>
    <row r="36301" spans="6:8" x14ac:dyDescent="0.2">
      <c r="F36301" s="30"/>
      <c r="G36301" s="30"/>
      <c r="H36301" s="30"/>
    </row>
    <row r="36302" spans="6:8" x14ac:dyDescent="0.2">
      <c r="F36302" s="30"/>
      <c r="G36302" s="30"/>
      <c r="H36302" s="30"/>
    </row>
    <row r="36303" spans="6:8" x14ac:dyDescent="0.2">
      <c r="F36303" s="30"/>
      <c r="G36303" s="30"/>
      <c r="H36303" s="30"/>
    </row>
    <row r="36304" spans="6:8" x14ac:dyDescent="0.2">
      <c r="F36304" s="30"/>
      <c r="G36304" s="30"/>
      <c r="H36304" s="30"/>
    </row>
    <row r="36305" spans="6:8" x14ac:dyDescent="0.2">
      <c r="F36305" s="30"/>
      <c r="G36305" s="30"/>
      <c r="H36305" s="30"/>
    </row>
    <row r="36306" spans="6:8" x14ac:dyDescent="0.2">
      <c r="F36306" s="30"/>
      <c r="G36306" s="30"/>
      <c r="H36306" s="30"/>
    </row>
    <row r="36307" spans="6:8" x14ac:dyDescent="0.2">
      <c r="F36307" s="30"/>
      <c r="G36307" s="30"/>
      <c r="H36307" s="30"/>
    </row>
    <row r="36308" spans="6:8" x14ac:dyDescent="0.2">
      <c r="F36308" s="30"/>
      <c r="G36308" s="30"/>
      <c r="H36308" s="30"/>
    </row>
    <row r="36309" spans="6:8" x14ac:dyDescent="0.2">
      <c r="F36309" s="30"/>
      <c r="G36309" s="30"/>
      <c r="H36309" s="30"/>
    </row>
    <row r="36310" spans="6:8" x14ac:dyDescent="0.2">
      <c r="F36310" s="30"/>
      <c r="G36310" s="30"/>
      <c r="H36310" s="30"/>
    </row>
    <row r="36311" spans="6:8" x14ac:dyDescent="0.2">
      <c r="F36311" s="30"/>
      <c r="G36311" s="30"/>
      <c r="H36311" s="30"/>
    </row>
    <row r="36312" spans="6:8" x14ac:dyDescent="0.2">
      <c r="F36312" s="30"/>
      <c r="G36312" s="30"/>
      <c r="H36312" s="30"/>
    </row>
    <row r="36313" spans="6:8" x14ac:dyDescent="0.2">
      <c r="F36313" s="30"/>
      <c r="G36313" s="30"/>
      <c r="H36313" s="30"/>
    </row>
    <row r="36314" spans="6:8" x14ac:dyDescent="0.2">
      <c r="F36314" s="30"/>
      <c r="G36314" s="30"/>
      <c r="H36314" s="30"/>
    </row>
    <row r="36315" spans="6:8" x14ac:dyDescent="0.2">
      <c r="F36315" s="30"/>
      <c r="G36315" s="30"/>
      <c r="H36315" s="30"/>
    </row>
    <row r="36316" spans="6:8" x14ac:dyDescent="0.2">
      <c r="F36316" s="30"/>
      <c r="G36316" s="30"/>
      <c r="H36316" s="30"/>
    </row>
    <row r="36317" spans="6:8" x14ac:dyDescent="0.2">
      <c r="F36317" s="30"/>
      <c r="G36317" s="30"/>
      <c r="H36317" s="30"/>
    </row>
    <row r="36318" spans="6:8" x14ac:dyDescent="0.2">
      <c r="F36318" s="30"/>
      <c r="G36318" s="30"/>
      <c r="H36318" s="30"/>
    </row>
    <row r="36319" spans="6:8" x14ac:dyDescent="0.2">
      <c r="F36319" s="30"/>
      <c r="G36319" s="30"/>
      <c r="H36319" s="30"/>
    </row>
    <row r="36320" spans="6:8" x14ac:dyDescent="0.2">
      <c r="F36320" s="30"/>
      <c r="G36320" s="30"/>
      <c r="H36320" s="30"/>
    </row>
    <row r="36321" spans="6:8" x14ac:dyDescent="0.2">
      <c r="F36321" s="30"/>
      <c r="G36321" s="30"/>
      <c r="H36321" s="30"/>
    </row>
    <row r="36322" spans="6:8" x14ac:dyDescent="0.2">
      <c r="F36322" s="30"/>
      <c r="G36322" s="30"/>
      <c r="H36322" s="30"/>
    </row>
    <row r="36323" spans="6:8" x14ac:dyDescent="0.2">
      <c r="F36323" s="30"/>
      <c r="G36323" s="30"/>
      <c r="H36323" s="30"/>
    </row>
    <row r="36324" spans="6:8" x14ac:dyDescent="0.2">
      <c r="F36324" s="30"/>
      <c r="G36324" s="30"/>
      <c r="H36324" s="30"/>
    </row>
    <row r="36325" spans="6:8" x14ac:dyDescent="0.2">
      <c r="F36325" s="30"/>
      <c r="G36325" s="30"/>
      <c r="H36325" s="30"/>
    </row>
    <row r="36326" spans="6:8" x14ac:dyDescent="0.2">
      <c r="F36326" s="30"/>
      <c r="G36326" s="30"/>
      <c r="H36326" s="30"/>
    </row>
    <row r="36327" spans="6:8" x14ac:dyDescent="0.2">
      <c r="F36327" s="30"/>
      <c r="G36327" s="30"/>
      <c r="H36327" s="30"/>
    </row>
    <row r="36328" spans="6:8" x14ac:dyDescent="0.2">
      <c r="F36328" s="30"/>
      <c r="G36328" s="30"/>
      <c r="H36328" s="30"/>
    </row>
    <row r="36329" spans="6:8" x14ac:dyDescent="0.2">
      <c r="F36329" s="30"/>
      <c r="G36329" s="30"/>
      <c r="H36329" s="30"/>
    </row>
    <row r="36330" spans="6:8" x14ac:dyDescent="0.2">
      <c r="F36330" s="30"/>
      <c r="G36330" s="30"/>
      <c r="H36330" s="30"/>
    </row>
    <row r="36331" spans="6:8" x14ac:dyDescent="0.2">
      <c r="F36331" s="30"/>
      <c r="G36331" s="30"/>
      <c r="H36331" s="30"/>
    </row>
    <row r="36332" spans="6:8" x14ac:dyDescent="0.2">
      <c r="F36332" s="30"/>
      <c r="G36332" s="30"/>
      <c r="H36332" s="30"/>
    </row>
    <row r="36333" spans="6:8" x14ac:dyDescent="0.2">
      <c r="F36333" s="30"/>
      <c r="G36333" s="30"/>
      <c r="H36333" s="30"/>
    </row>
    <row r="36334" spans="6:8" x14ac:dyDescent="0.2">
      <c r="F36334" s="30"/>
      <c r="G36334" s="30"/>
      <c r="H36334" s="30"/>
    </row>
    <row r="36335" spans="6:8" x14ac:dyDescent="0.2">
      <c r="F36335" s="30"/>
      <c r="G36335" s="30"/>
      <c r="H36335" s="30"/>
    </row>
    <row r="36336" spans="6:8" x14ac:dyDescent="0.2">
      <c r="F36336" s="30"/>
      <c r="G36336" s="30"/>
      <c r="H36336" s="30"/>
    </row>
    <row r="36337" spans="6:8" x14ac:dyDescent="0.2">
      <c r="F36337" s="30"/>
      <c r="G36337" s="30"/>
      <c r="H36337" s="30"/>
    </row>
    <row r="36338" spans="6:8" x14ac:dyDescent="0.2">
      <c r="F36338" s="30"/>
      <c r="G36338" s="30"/>
      <c r="H36338" s="30"/>
    </row>
    <row r="36339" spans="6:8" x14ac:dyDescent="0.2">
      <c r="F36339" s="30"/>
      <c r="G36339" s="30"/>
      <c r="H36339" s="30"/>
    </row>
    <row r="36340" spans="6:8" x14ac:dyDescent="0.2">
      <c r="F36340" s="30"/>
      <c r="G36340" s="30"/>
      <c r="H36340" s="30"/>
    </row>
    <row r="36341" spans="6:8" x14ac:dyDescent="0.2">
      <c r="F36341" s="30"/>
      <c r="G36341" s="30"/>
      <c r="H36341" s="30"/>
    </row>
    <row r="36342" spans="6:8" x14ac:dyDescent="0.2">
      <c r="F36342" s="30"/>
      <c r="G36342" s="30"/>
      <c r="H36342" s="30"/>
    </row>
    <row r="36343" spans="6:8" x14ac:dyDescent="0.2">
      <c r="F36343" s="30"/>
      <c r="G36343" s="30"/>
      <c r="H36343" s="30"/>
    </row>
    <row r="36344" spans="6:8" x14ac:dyDescent="0.2">
      <c r="F36344" s="30"/>
      <c r="G36344" s="30"/>
      <c r="H36344" s="30"/>
    </row>
    <row r="36345" spans="6:8" x14ac:dyDescent="0.2">
      <c r="F36345" s="30"/>
      <c r="G36345" s="30"/>
      <c r="H36345" s="30"/>
    </row>
    <row r="36346" spans="6:8" x14ac:dyDescent="0.2">
      <c r="F36346" s="30"/>
      <c r="G36346" s="30"/>
      <c r="H36346" s="30"/>
    </row>
    <row r="36347" spans="6:8" x14ac:dyDescent="0.2">
      <c r="F36347" s="30"/>
      <c r="G36347" s="30"/>
      <c r="H36347" s="30"/>
    </row>
    <row r="36348" spans="6:8" x14ac:dyDescent="0.2">
      <c r="F36348" s="30"/>
      <c r="G36348" s="30"/>
      <c r="H36348" s="30"/>
    </row>
    <row r="36349" spans="6:8" x14ac:dyDescent="0.2">
      <c r="F36349" s="30"/>
      <c r="G36349" s="30"/>
      <c r="H36349" s="30"/>
    </row>
    <row r="36350" spans="6:8" x14ac:dyDescent="0.2">
      <c r="F36350" s="30"/>
      <c r="G36350" s="30"/>
      <c r="H36350" s="30"/>
    </row>
    <row r="36351" spans="6:8" x14ac:dyDescent="0.2">
      <c r="F36351" s="30"/>
      <c r="G36351" s="30"/>
      <c r="H36351" s="30"/>
    </row>
    <row r="36352" spans="6:8" x14ac:dyDescent="0.2">
      <c r="F36352" s="30"/>
      <c r="G36352" s="30"/>
      <c r="H36352" s="30"/>
    </row>
    <row r="36353" spans="6:8" x14ac:dyDescent="0.2">
      <c r="F36353" s="30"/>
      <c r="G36353" s="30"/>
      <c r="H36353" s="30"/>
    </row>
    <row r="36354" spans="6:8" x14ac:dyDescent="0.2">
      <c r="F36354" s="30"/>
      <c r="G36354" s="30"/>
      <c r="H36354" s="30"/>
    </row>
    <row r="36355" spans="6:8" x14ac:dyDescent="0.2">
      <c r="F36355" s="30"/>
      <c r="G36355" s="30"/>
      <c r="H36355" s="30"/>
    </row>
    <row r="36356" spans="6:8" x14ac:dyDescent="0.2">
      <c r="F36356" s="30"/>
      <c r="G36356" s="30"/>
      <c r="H36356" s="30"/>
    </row>
    <row r="36357" spans="6:8" x14ac:dyDescent="0.2">
      <c r="F36357" s="30"/>
      <c r="G36357" s="30"/>
      <c r="H36357" s="30"/>
    </row>
    <row r="36358" spans="6:8" x14ac:dyDescent="0.2">
      <c r="F36358" s="30"/>
      <c r="G36358" s="30"/>
      <c r="H36358" s="30"/>
    </row>
    <row r="36359" spans="6:8" x14ac:dyDescent="0.2">
      <c r="F36359" s="30"/>
      <c r="G36359" s="30"/>
      <c r="H36359" s="30"/>
    </row>
    <row r="36360" spans="6:8" x14ac:dyDescent="0.2">
      <c r="F36360" s="30"/>
      <c r="G36360" s="30"/>
      <c r="H36360" s="30"/>
    </row>
    <row r="36361" spans="6:8" x14ac:dyDescent="0.2">
      <c r="F36361" s="30"/>
      <c r="G36361" s="30"/>
      <c r="H36361" s="30"/>
    </row>
    <row r="36362" spans="6:8" x14ac:dyDescent="0.2">
      <c r="F36362" s="30"/>
      <c r="G36362" s="30"/>
      <c r="H36362" s="30"/>
    </row>
    <row r="36363" spans="6:8" x14ac:dyDescent="0.2">
      <c r="F36363" s="30"/>
      <c r="G36363" s="30"/>
      <c r="H36363" s="30"/>
    </row>
    <row r="36364" spans="6:8" x14ac:dyDescent="0.2">
      <c r="F36364" s="30"/>
      <c r="G36364" s="30"/>
      <c r="H36364" s="30"/>
    </row>
    <row r="36365" spans="6:8" x14ac:dyDescent="0.2">
      <c r="F36365" s="30"/>
      <c r="G36365" s="30"/>
      <c r="H36365" s="30"/>
    </row>
    <row r="36366" spans="6:8" x14ac:dyDescent="0.2">
      <c r="F36366" s="30"/>
      <c r="G36366" s="30"/>
      <c r="H36366" s="30"/>
    </row>
    <row r="36367" spans="6:8" x14ac:dyDescent="0.2">
      <c r="F36367" s="30"/>
      <c r="G36367" s="30"/>
      <c r="H36367" s="30"/>
    </row>
    <row r="36368" spans="6:8" x14ac:dyDescent="0.2">
      <c r="F36368" s="30"/>
      <c r="G36368" s="30"/>
      <c r="H36368" s="30"/>
    </row>
    <row r="36369" spans="6:8" x14ac:dyDescent="0.2">
      <c r="F36369" s="30"/>
      <c r="G36369" s="30"/>
      <c r="H36369" s="30"/>
    </row>
    <row r="36370" spans="6:8" x14ac:dyDescent="0.2">
      <c r="F36370" s="30"/>
      <c r="G36370" s="30"/>
      <c r="H36370" s="30"/>
    </row>
    <row r="36371" spans="6:8" x14ac:dyDescent="0.2">
      <c r="F36371" s="30"/>
      <c r="G36371" s="30"/>
      <c r="H36371" s="30"/>
    </row>
    <row r="36372" spans="6:8" x14ac:dyDescent="0.2">
      <c r="F36372" s="30"/>
      <c r="G36372" s="30"/>
      <c r="H36372" s="30"/>
    </row>
    <row r="36373" spans="6:8" x14ac:dyDescent="0.2">
      <c r="F36373" s="30"/>
      <c r="G36373" s="30"/>
      <c r="H36373" s="30"/>
    </row>
    <row r="36374" spans="6:8" x14ac:dyDescent="0.2">
      <c r="F36374" s="30"/>
      <c r="G36374" s="30"/>
      <c r="H36374" s="30"/>
    </row>
    <row r="36375" spans="6:8" x14ac:dyDescent="0.2">
      <c r="F36375" s="30"/>
      <c r="G36375" s="30"/>
      <c r="H36375" s="30"/>
    </row>
    <row r="36376" spans="6:8" x14ac:dyDescent="0.2">
      <c r="F36376" s="30"/>
      <c r="G36376" s="30"/>
      <c r="H36376" s="30"/>
    </row>
    <row r="36377" spans="6:8" x14ac:dyDescent="0.2">
      <c r="F36377" s="30"/>
      <c r="G36377" s="30"/>
      <c r="H36377" s="30"/>
    </row>
    <row r="36378" spans="6:8" x14ac:dyDescent="0.2">
      <c r="F36378" s="30"/>
      <c r="G36378" s="30"/>
      <c r="H36378" s="30"/>
    </row>
    <row r="36379" spans="6:8" x14ac:dyDescent="0.2">
      <c r="F36379" s="30"/>
      <c r="G36379" s="30"/>
      <c r="H36379" s="30"/>
    </row>
    <row r="36380" spans="6:8" x14ac:dyDescent="0.2">
      <c r="F36380" s="30"/>
      <c r="G36380" s="30"/>
      <c r="H36380" s="30"/>
    </row>
    <row r="36381" spans="6:8" x14ac:dyDescent="0.2">
      <c r="F36381" s="30"/>
      <c r="G36381" s="30"/>
      <c r="H36381" s="30"/>
    </row>
    <row r="36382" spans="6:8" x14ac:dyDescent="0.2">
      <c r="F36382" s="30"/>
      <c r="G36382" s="30"/>
      <c r="H36382" s="30"/>
    </row>
    <row r="36383" spans="6:8" x14ac:dyDescent="0.2">
      <c r="F36383" s="30"/>
      <c r="G36383" s="30"/>
      <c r="H36383" s="30"/>
    </row>
    <row r="36384" spans="6:8" x14ac:dyDescent="0.2">
      <c r="F36384" s="30"/>
      <c r="G36384" s="30"/>
      <c r="H36384" s="30"/>
    </row>
    <row r="36385" spans="6:8" x14ac:dyDescent="0.2">
      <c r="F36385" s="30"/>
      <c r="G36385" s="30"/>
      <c r="H36385" s="30"/>
    </row>
    <row r="36386" spans="6:8" x14ac:dyDescent="0.2">
      <c r="F36386" s="30"/>
      <c r="G36386" s="30"/>
      <c r="H36386" s="30"/>
    </row>
    <row r="36387" spans="6:8" x14ac:dyDescent="0.2">
      <c r="F36387" s="30"/>
      <c r="G36387" s="30"/>
      <c r="H36387" s="30"/>
    </row>
    <row r="36388" spans="6:8" x14ac:dyDescent="0.2">
      <c r="F36388" s="30"/>
      <c r="G36388" s="30"/>
      <c r="H36388" s="30"/>
    </row>
    <row r="36389" spans="6:8" x14ac:dyDescent="0.2">
      <c r="F36389" s="30"/>
      <c r="G36389" s="30"/>
      <c r="H36389" s="30"/>
    </row>
    <row r="36390" spans="6:8" x14ac:dyDescent="0.2">
      <c r="F36390" s="30"/>
      <c r="G36390" s="30"/>
      <c r="H36390" s="30"/>
    </row>
    <row r="36391" spans="6:8" x14ac:dyDescent="0.2">
      <c r="F36391" s="30"/>
      <c r="G36391" s="30"/>
      <c r="H36391" s="30"/>
    </row>
    <row r="36392" spans="6:8" x14ac:dyDescent="0.2">
      <c r="F36392" s="30"/>
      <c r="G36392" s="30"/>
      <c r="H36392" s="30"/>
    </row>
    <row r="36393" spans="6:8" x14ac:dyDescent="0.2">
      <c r="F36393" s="30"/>
      <c r="G36393" s="30"/>
      <c r="H36393" s="30"/>
    </row>
    <row r="36394" spans="6:8" x14ac:dyDescent="0.2">
      <c r="F36394" s="30"/>
      <c r="G36394" s="30"/>
      <c r="H36394" s="30"/>
    </row>
    <row r="36395" spans="6:8" x14ac:dyDescent="0.2">
      <c r="F36395" s="30"/>
      <c r="G36395" s="30"/>
      <c r="H36395" s="30"/>
    </row>
    <row r="36396" spans="6:8" x14ac:dyDescent="0.2">
      <c r="F36396" s="30"/>
      <c r="G36396" s="30"/>
      <c r="H36396" s="30"/>
    </row>
    <row r="36397" spans="6:8" x14ac:dyDescent="0.2">
      <c r="F36397" s="30"/>
      <c r="G36397" s="30"/>
      <c r="H36397" s="30"/>
    </row>
    <row r="36398" spans="6:8" x14ac:dyDescent="0.2">
      <c r="F36398" s="30"/>
      <c r="G36398" s="30"/>
      <c r="H36398" s="30"/>
    </row>
    <row r="36399" spans="6:8" x14ac:dyDescent="0.2">
      <c r="F36399" s="30"/>
      <c r="G36399" s="30"/>
      <c r="H36399" s="30"/>
    </row>
    <row r="36400" spans="6:8" x14ac:dyDescent="0.2">
      <c r="F36400" s="30"/>
      <c r="G36400" s="30"/>
      <c r="H36400" s="30"/>
    </row>
    <row r="36401" spans="6:8" x14ac:dyDescent="0.2">
      <c r="F36401" s="30"/>
      <c r="G36401" s="30"/>
      <c r="H36401" s="30"/>
    </row>
    <row r="36402" spans="6:8" x14ac:dyDescent="0.2">
      <c r="F36402" s="30"/>
      <c r="G36402" s="30"/>
      <c r="H36402" s="30"/>
    </row>
    <row r="36403" spans="6:8" x14ac:dyDescent="0.2">
      <c r="F36403" s="30"/>
      <c r="G36403" s="30"/>
      <c r="H36403" s="30"/>
    </row>
    <row r="36404" spans="6:8" x14ac:dyDescent="0.2">
      <c r="F36404" s="30"/>
      <c r="G36404" s="30"/>
      <c r="H36404" s="30"/>
    </row>
    <row r="36405" spans="6:8" x14ac:dyDescent="0.2">
      <c r="F36405" s="30"/>
      <c r="G36405" s="30"/>
      <c r="H36405" s="30"/>
    </row>
    <row r="36406" spans="6:8" x14ac:dyDescent="0.2">
      <c r="F36406" s="30"/>
      <c r="G36406" s="30"/>
      <c r="H36406" s="30"/>
    </row>
    <row r="36407" spans="6:8" x14ac:dyDescent="0.2">
      <c r="F36407" s="30"/>
      <c r="G36407" s="30"/>
      <c r="H36407" s="30"/>
    </row>
    <row r="36408" spans="6:8" x14ac:dyDescent="0.2">
      <c r="F36408" s="30"/>
      <c r="G36408" s="30"/>
      <c r="H36408" s="30"/>
    </row>
    <row r="36409" spans="6:8" x14ac:dyDescent="0.2">
      <c r="F36409" s="30"/>
      <c r="G36409" s="30"/>
      <c r="H36409" s="30"/>
    </row>
    <row r="36410" spans="6:8" x14ac:dyDescent="0.2">
      <c r="F36410" s="30"/>
      <c r="G36410" s="30"/>
      <c r="H36410" s="30"/>
    </row>
    <row r="36411" spans="6:8" x14ac:dyDescent="0.2">
      <c r="F36411" s="30"/>
      <c r="G36411" s="30"/>
      <c r="H36411" s="30"/>
    </row>
    <row r="36412" spans="6:8" x14ac:dyDescent="0.2">
      <c r="F36412" s="30"/>
      <c r="G36412" s="30"/>
      <c r="H36412" s="30"/>
    </row>
    <row r="36413" spans="6:8" x14ac:dyDescent="0.2">
      <c r="F36413" s="30"/>
      <c r="G36413" s="30"/>
      <c r="H36413" s="30"/>
    </row>
    <row r="36414" spans="6:8" x14ac:dyDescent="0.2">
      <c r="F36414" s="30"/>
      <c r="G36414" s="30"/>
      <c r="H36414" s="30"/>
    </row>
    <row r="36415" spans="6:8" x14ac:dyDescent="0.2">
      <c r="F36415" s="30"/>
      <c r="G36415" s="30"/>
      <c r="H36415" s="30"/>
    </row>
    <row r="36416" spans="6:8" x14ac:dyDescent="0.2">
      <c r="F36416" s="30"/>
      <c r="G36416" s="30"/>
      <c r="H36416" s="30"/>
    </row>
    <row r="36417" spans="6:8" x14ac:dyDescent="0.2">
      <c r="F36417" s="30"/>
      <c r="G36417" s="30"/>
      <c r="H36417" s="30"/>
    </row>
    <row r="36418" spans="6:8" x14ac:dyDescent="0.2">
      <c r="F36418" s="30"/>
      <c r="G36418" s="30"/>
      <c r="H36418" s="30"/>
    </row>
    <row r="36419" spans="6:8" x14ac:dyDescent="0.2">
      <c r="F36419" s="30"/>
      <c r="G36419" s="30"/>
      <c r="H36419" s="30"/>
    </row>
    <row r="36420" spans="6:8" x14ac:dyDescent="0.2">
      <c r="F36420" s="30"/>
      <c r="G36420" s="30"/>
      <c r="H36420" s="30"/>
    </row>
    <row r="36421" spans="6:8" x14ac:dyDescent="0.2">
      <c r="F36421" s="30"/>
      <c r="G36421" s="30"/>
      <c r="H36421" s="30"/>
    </row>
    <row r="36422" spans="6:8" x14ac:dyDescent="0.2">
      <c r="F36422" s="30"/>
      <c r="G36422" s="30"/>
      <c r="H36422" s="30"/>
    </row>
    <row r="36423" spans="6:8" x14ac:dyDescent="0.2">
      <c r="F36423" s="30"/>
      <c r="G36423" s="30"/>
      <c r="H36423" s="30"/>
    </row>
    <row r="36424" spans="6:8" x14ac:dyDescent="0.2">
      <c r="F36424" s="30"/>
      <c r="G36424" s="30"/>
      <c r="H36424" s="30"/>
    </row>
    <row r="36425" spans="6:8" x14ac:dyDescent="0.2">
      <c r="F36425" s="30"/>
      <c r="G36425" s="30"/>
      <c r="H36425" s="30"/>
    </row>
    <row r="36426" spans="6:8" x14ac:dyDescent="0.2">
      <c r="F36426" s="30"/>
      <c r="G36426" s="30"/>
      <c r="H36426" s="30"/>
    </row>
    <row r="36427" spans="6:8" x14ac:dyDescent="0.2">
      <c r="F36427" s="30"/>
      <c r="G36427" s="30"/>
      <c r="H36427" s="30"/>
    </row>
    <row r="36428" spans="6:8" x14ac:dyDescent="0.2">
      <c r="F36428" s="30"/>
      <c r="G36428" s="30"/>
      <c r="H36428" s="30"/>
    </row>
    <row r="36429" spans="6:8" x14ac:dyDescent="0.2">
      <c r="F36429" s="30"/>
      <c r="G36429" s="30"/>
      <c r="H36429" s="30"/>
    </row>
    <row r="36430" spans="6:8" x14ac:dyDescent="0.2">
      <c r="F36430" s="30"/>
      <c r="G36430" s="30"/>
      <c r="H36430" s="30"/>
    </row>
    <row r="36431" spans="6:8" x14ac:dyDescent="0.2">
      <c r="F36431" s="30"/>
      <c r="G36431" s="30"/>
      <c r="H36431" s="30"/>
    </row>
    <row r="36432" spans="6:8" x14ac:dyDescent="0.2">
      <c r="F36432" s="30"/>
      <c r="G36432" s="30"/>
      <c r="H36432" s="30"/>
    </row>
    <row r="36433" spans="6:8" x14ac:dyDescent="0.2">
      <c r="F36433" s="30"/>
      <c r="G36433" s="30"/>
      <c r="H36433" s="30"/>
    </row>
    <row r="36434" spans="6:8" x14ac:dyDescent="0.2">
      <c r="F36434" s="30"/>
      <c r="G36434" s="30"/>
      <c r="H36434" s="30"/>
    </row>
    <row r="36435" spans="6:8" x14ac:dyDescent="0.2">
      <c r="F36435" s="30"/>
      <c r="G36435" s="30"/>
      <c r="H36435" s="30"/>
    </row>
    <row r="36436" spans="6:8" x14ac:dyDescent="0.2">
      <c r="F36436" s="30"/>
      <c r="G36436" s="30"/>
      <c r="H36436" s="30"/>
    </row>
    <row r="36437" spans="6:8" x14ac:dyDescent="0.2">
      <c r="F36437" s="30"/>
      <c r="G36437" s="30"/>
      <c r="H36437" s="30"/>
    </row>
    <row r="36438" spans="6:8" x14ac:dyDescent="0.2">
      <c r="F36438" s="30"/>
      <c r="G36438" s="30"/>
      <c r="H36438" s="30"/>
    </row>
    <row r="36439" spans="6:8" x14ac:dyDescent="0.2">
      <c r="F36439" s="30"/>
      <c r="G36439" s="30"/>
      <c r="H36439" s="30"/>
    </row>
    <row r="36440" spans="6:8" x14ac:dyDescent="0.2">
      <c r="F36440" s="30"/>
      <c r="G36440" s="30"/>
      <c r="H36440" s="30"/>
    </row>
    <row r="36441" spans="6:8" x14ac:dyDescent="0.2">
      <c r="F36441" s="30"/>
      <c r="G36441" s="30"/>
      <c r="H36441" s="30"/>
    </row>
    <row r="36442" spans="6:8" x14ac:dyDescent="0.2">
      <c r="F36442" s="30"/>
      <c r="G36442" s="30"/>
      <c r="H36442" s="30"/>
    </row>
    <row r="36443" spans="6:8" x14ac:dyDescent="0.2">
      <c r="F36443" s="30"/>
      <c r="G36443" s="30"/>
      <c r="H36443" s="30"/>
    </row>
    <row r="36444" spans="6:8" x14ac:dyDescent="0.2">
      <c r="F36444" s="30"/>
      <c r="G36444" s="30"/>
      <c r="H36444" s="30"/>
    </row>
    <row r="36445" spans="6:8" x14ac:dyDescent="0.2">
      <c r="F36445" s="30"/>
      <c r="G36445" s="30"/>
      <c r="H36445" s="30"/>
    </row>
    <row r="36446" spans="6:8" x14ac:dyDescent="0.2">
      <c r="F36446" s="30"/>
      <c r="G36446" s="30"/>
      <c r="H36446" s="30"/>
    </row>
    <row r="36447" spans="6:8" x14ac:dyDescent="0.2">
      <c r="F36447" s="30"/>
      <c r="G36447" s="30"/>
      <c r="H36447" s="30"/>
    </row>
    <row r="36448" spans="6:8" x14ac:dyDescent="0.2">
      <c r="F36448" s="30"/>
      <c r="G36448" s="30"/>
      <c r="H36448" s="30"/>
    </row>
    <row r="36449" spans="6:8" x14ac:dyDescent="0.2">
      <c r="F36449" s="30"/>
      <c r="G36449" s="30"/>
      <c r="H36449" s="30"/>
    </row>
    <row r="36450" spans="6:8" x14ac:dyDescent="0.2">
      <c r="F36450" s="30"/>
      <c r="G36450" s="30"/>
      <c r="H36450" s="30"/>
    </row>
    <row r="36451" spans="6:8" x14ac:dyDescent="0.2">
      <c r="F36451" s="30"/>
      <c r="G36451" s="30"/>
      <c r="H36451" s="30"/>
    </row>
    <row r="36452" spans="6:8" x14ac:dyDescent="0.2">
      <c r="F36452" s="30"/>
      <c r="G36452" s="30"/>
      <c r="H36452" s="30"/>
    </row>
    <row r="36453" spans="6:8" x14ac:dyDescent="0.2">
      <c r="F36453" s="30"/>
      <c r="G36453" s="30"/>
      <c r="H36453" s="30"/>
    </row>
    <row r="36454" spans="6:8" x14ac:dyDescent="0.2">
      <c r="F36454" s="30"/>
      <c r="G36454" s="30"/>
      <c r="H36454" s="30"/>
    </row>
    <row r="36455" spans="6:8" x14ac:dyDescent="0.2">
      <c r="F36455" s="30"/>
      <c r="G36455" s="30"/>
      <c r="H36455" s="30"/>
    </row>
    <row r="36456" spans="6:8" x14ac:dyDescent="0.2">
      <c r="F36456" s="30"/>
      <c r="G36456" s="30"/>
      <c r="H36456" s="30"/>
    </row>
    <row r="36457" spans="6:8" x14ac:dyDescent="0.2">
      <c r="F36457" s="30"/>
      <c r="G36457" s="30"/>
      <c r="H36457" s="30"/>
    </row>
    <row r="36458" spans="6:8" x14ac:dyDescent="0.2">
      <c r="F36458" s="30"/>
      <c r="G36458" s="30"/>
      <c r="H36458" s="30"/>
    </row>
    <row r="36459" spans="6:8" x14ac:dyDescent="0.2">
      <c r="F36459" s="30"/>
      <c r="G36459" s="30"/>
      <c r="H36459" s="30"/>
    </row>
    <row r="36460" spans="6:8" x14ac:dyDescent="0.2">
      <c r="F36460" s="30"/>
      <c r="G36460" s="30"/>
      <c r="H36460" s="30"/>
    </row>
    <row r="36461" spans="6:8" x14ac:dyDescent="0.2">
      <c r="F36461" s="30"/>
      <c r="G36461" s="30"/>
      <c r="H36461" s="30"/>
    </row>
    <row r="36462" spans="6:8" x14ac:dyDescent="0.2">
      <c r="F36462" s="30"/>
      <c r="G36462" s="30"/>
      <c r="H36462" s="30"/>
    </row>
    <row r="36463" spans="6:8" x14ac:dyDescent="0.2">
      <c r="F36463" s="30"/>
      <c r="G36463" s="30"/>
      <c r="H36463" s="30"/>
    </row>
    <row r="36464" spans="6:8" x14ac:dyDescent="0.2">
      <c r="F36464" s="30"/>
      <c r="G36464" s="30"/>
      <c r="H36464" s="30"/>
    </row>
    <row r="36465" spans="6:8" x14ac:dyDescent="0.2">
      <c r="F36465" s="30"/>
      <c r="G36465" s="30"/>
      <c r="H36465" s="30"/>
    </row>
    <row r="36466" spans="6:8" x14ac:dyDescent="0.2">
      <c r="F36466" s="30"/>
      <c r="G36466" s="30"/>
      <c r="H36466" s="30"/>
    </row>
    <row r="36467" spans="6:8" x14ac:dyDescent="0.2">
      <c r="F36467" s="30"/>
      <c r="G36467" s="30"/>
      <c r="H36467" s="30"/>
    </row>
    <row r="36468" spans="6:8" x14ac:dyDescent="0.2">
      <c r="F36468" s="30"/>
      <c r="G36468" s="30"/>
      <c r="H36468" s="30"/>
    </row>
    <row r="36469" spans="6:8" x14ac:dyDescent="0.2">
      <c r="F36469" s="30"/>
      <c r="G36469" s="30"/>
      <c r="H36469" s="30"/>
    </row>
    <row r="36470" spans="6:8" x14ac:dyDescent="0.2">
      <c r="F36470" s="30"/>
      <c r="G36470" s="30"/>
      <c r="H36470" s="30"/>
    </row>
    <row r="36471" spans="6:8" x14ac:dyDescent="0.2">
      <c r="F36471" s="30"/>
      <c r="G36471" s="30"/>
      <c r="H36471" s="30"/>
    </row>
    <row r="36472" spans="6:8" x14ac:dyDescent="0.2">
      <c r="F36472" s="30"/>
      <c r="G36472" s="30"/>
      <c r="H36472" s="30"/>
    </row>
    <row r="36473" spans="6:8" x14ac:dyDescent="0.2">
      <c r="F36473" s="30"/>
      <c r="G36473" s="30"/>
      <c r="H36473" s="30"/>
    </row>
    <row r="36474" spans="6:8" x14ac:dyDescent="0.2">
      <c r="F36474" s="30"/>
      <c r="G36474" s="30"/>
      <c r="H36474" s="30"/>
    </row>
    <row r="36475" spans="6:8" x14ac:dyDescent="0.2">
      <c r="F36475" s="30"/>
      <c r="G36475" s="30"/>
      <c r="H36475" s="30"/>
    </row>
    <row r="36476" spans="6:8" x14ac:dyDescent="0.2">
      <c r="F36476" s="30"/>
      <c r="G36476" s="30"/>
      <c r="H36476" s="30"/>
    </row>
    <row r="36477" spans="6:8" x14ac:dyDescent="0.2">
      <c r="F36477" s="30"/>
      <c r="G36477" s="30"/>
      <c r="H36477" s="30"/>
    </row>
    <row r="36478" spans="6:8" x14ac:dyDescent="0.2">
      <c r="F36478" s="30"/>
      <c r="G36478" s="30"/>
      <c r="H36478" s="30"/>
    </row>
    <row r="36479" spans="6:8" x14ac:dyDescent="0.2">
      <c r="F36479" s="30"/>
      <c r="G36479" s="30"/>
      <c r="H36479" s="30"/>
    </row>
    <row r="36480" spans="6:8" x14ac:dyDescent="0.2">
      <c r="F36480" s="30"/>
      <c r="G36480" s="30"/>
      <c r="H36480" s="30"/>
    </row>
    <row r="36481" spans="6:8" x14ac:dyDescent="0.2">
      <c r="F36481" s="30"/>
      <c r="G36481" s="30"/>
      <c r="H36481" s="30"/>
    </row>
    <row r="36482" spans="6:8" x14ac:dyDescent="0.2">
      <c r="F36482" s="30"/>
      <c r="G36482" s="30"/>
      <c r="H36482" s="30"/>
    </row>
    <row r="36483" spans="6:8" x14ac:dyDescent="0.2">
      <c r="F36483" s="30"/>
      <c r="G36483" s="30"/>
      <c r="H36483" s="30"/>
    </row>
    <row r="36484" spans="6:8" x14ac:dyDescent="0.2">
      <c r="F36484" s="30"/>
      <c r="G36484" s="30"/>
      <c r="H36484" s="30"/>
    </row>
    <row r="36485" spans="6:8" x14ac:dyDescent="0.2">
      <c r="F36485" s="30"/>
      <c r="G36485" s="30"/>
      <c r="H36485" s="30"/>
    </row>
    <row r="36486" spans="6:8" x14ac:dyDescent="0.2">
      <c r="F36486" s="30"/>
      <c r="G36486" s="30"/>
      <c r="H36486" s="30"/>
    </row>
    <row r="36487" spans="6:8" x14ac:dyDescent="0.2">
      <c r="F36487" s="30"/>
      <c r="G36487" s="30"/>
      <c r="H36487" s="30"/>
    </row>
    <row r="36488" spans="6:8" x14ac:dyDescent="0.2">
      <c r="F36488" s="30"/>
      <c r="G36488" s="30"/>
      <c r="H36488" s="30"/>
    </row>
    <row r="36489" spans="6:8" x14ac:dyDescent="0.2">
      <c r="F36489" s="30"/>
      <c r="G36489" s="30"/>
      <c r="H36489" s="30"/>
    </row>
    <row r="36490" spans="6:8" x14ac:dyDescent="0.2">
      <c r="F36490" s="30"/>
      <c r="G36490" s="30"/>
      <c r="H36490" s="30"/>
    </row>
    <row r="36491" spans="6:8" x14ac:dyDescent="0.2">
      <c r="F36491" s="30"/>
      <c r="G36491" s="30"/>
      <c r="H36491" s="30"/>
    </row>
    <row r="36492" spans="6:8" x14ac:dyDescent="0.2">
      <c r="F36492" s="30"/>
      <c r="G36492" s="30"/>
      <c r="H36492" s="30"/>
    </row>
    <row r="36493" spans="6:8" x14ac:dyDescent="0.2">
      <c r="F36493" s="30"/>
      <c r="G36493" s="30"/>
      <c r="H36493" s="30"/>
    </row>
    <row r="36494" spans="6:8" x14ac:dyDescent="0.2">
      <c r="F36494" s="30"/>
      <c r="G36494" s="30"/>
      <c r="H36494" s="30"/>
    </row>
    <row r="36495" spans="6:8" x14ac:dyDescent="0.2">
      <c r="F36495" s="30"/>
      <c r="G36495" s="30"/>
      <c r="H36495" s="30"/>
    </row>
    <row r="36496" spans="6:8" x14ac:dyDescent="0.2">
      <c r="F36496" s="30"/>
      <c r="G36496" s="30"/>
      <c r="H36496" s="30"/>
    </row>
    <row r="36497" spans="6:8" x14ac:dyDescent="0.2">
      <c r="F36497" s="30"/>
      <c r="G36497" s="30"/>
      <c r="H36497" s="30"/>
    </row>
    <row r="36498" spans="6:8" x14ac:dyDescent="0.2">
      <c r="F36498" s="30"/>
      <c r="G36498" s="30"/>
      <c r="H36498" s="30"/>
    </row>
    <row r="36499" spans="6:8" x14ac:dyDescent="0.2">
      <c r="F36499" s="30"/>
      <c r="G36499" s="30"/>
      <c r="H36499" s="30"/>
    </row>
    <row r="36500" spans="6:8" x14ac:dyDescent="0.2">
      <c r="F36500" s="30"/>
      <c r="G36500" s="30"/>
      <c r="H36500" s="30"/>
    </row>
    <row r="36501" spans="6:8" x14ac:dyDescent="0.2">
      <c r="F36501" s="30"/>
      <c r="G36501" s="30"/>
      <c r="H36501" s="30"/>
    </row>
    <row r="36502" spans="6:8" x14ac:dyDescent="0.2">
      <c r="F36502" s="30"/>
      <c r="G36502" s="30"/>
      <c r="H36502" s="30"/>
    </row>
    <row r="36503" spans="6:8" x14ac:dyDescent="0.2">
      <c r="F36503" s="30"/>
      <c r="G36503" s="30"/>
      <c r="H36503" s="30"/>
    </row>
    <row r="36504" spans="6:8" x14ac:dyDescent="0.2">
      <c r="F36504" s="30"/>
      <c r="G36504" s="30"/>
      <c r="H36504" s="30"/>
    </row>
    <row r="36505" spans="6:8" x14ac:dyDescent="0.2">
      <c r="F36505" s="30"/>
      <c r="G36505" s="30"/>
      <c r="H36505" s="30"/>
    </row>
    <row r="36506" spans="6:8" x14ac:dyDescent="0.2">
      <c r="F36506" s="30"/>
      <c r="G36506" s="30"/>
      <c r="H36506" s="30"/>
    </row>
    <row r="36507" spans="6:8" x14ac:dyDescent="0.2">
      <c r="F36507" s="30"/>
      <c r="G36507" s="30"/>
      <c r="H36507" s="30"/>
    </row>
    <row r="36508" spans="6:8" x14ac:dyDescent="0.2">
      <c r="F36508" s="30"/>
      <c r="G36508" s="30"/>
      <c r="H36508" s="30"/>
    </row>
    <row r="36509" spans="6:8" x14ac:dyDescent="0.2">
      <c r="F36509" s="30"/>
      <c r="G36509" s="30"/>
      <c r="H36509" s="30"/>
    </row>
    <row r="36510" spans="6:8" x14ac:dyDescent="0.2">
      <c r="F36510" s="30"/>
      <c r="G36510" s="30"/>
      <c r="H36510" s="30"/>
    </row>
    <row r="36511" spans="6:8" x14ac:dyDescent="0.2">
      <c r="F36511" s="30"/>
      <c r="G36511" s="30"/>
      <c r="H36511" s="30"/>
    </row>
    <row r="36512" spans="6:8" x14ac:dyDescent="0.2">
      <c r="F36512" s="30"/>
      <c r="G36512" s="30"/>
      <c r="H36512" s="30"/>
    </row>
    <row r="36513" spans="6:8" x14ac:dyDescent="0.2">
      <c r="F36513" s="30"/>
      <c r="G36513" s="30"/>
      <c r="H36513" s="30"/>
    </row>
    <row r="36514" spans="6:8" x14ac:dyDescent="0.2">
      <c r="F36514" s="30"/>
      <c r="G36514" s="30"/>
      <c r="H36514" s="30"/>
    </row>
    <row r="36515" spans="6:8" x14ac:dyDescent="0.2">
      <c r="F36515" s="30"/>
      <c r="G36515" s="30"/>
      <c r="H36515" s="30"/>
    </row>
    <row r="36516" spans="6:8" x14ac:dyDescent="0.2">
      <c r="F36516" s="30"/>
      <c r="G36516" s="30"/>
      <c r="H36516" s="30"/>
    </row>
    <row r="36517" spans="6:8" x14ac:dyDescent="0.2">
      <c r="F36517" s="30"/>
      <c r="G36517" s="30"/>
      <c r="H36517" s="30"/>
    </row>
    <row r="36518" spans="6:8" x14ac:dyDescent="0.2">
      <c r="F36518" s="30"/>
      <c r="G36518" s="30"/>
      <c r="H36518" s="30"/>
    </row>
    <row r="36519" spans="6:8" x14ac:dyDescent="0.2">
      <c r="F36519" s="30"/>
      <c r="G36519" s="30"/>
      <c r="H36519" s="30"/>
    </row>
    <row r="36520" spans="6:8" x14ac:dyDescent="0.2">
      <c r="F36520" s="30"/>
      <c r="G36520" s="30"/>
      <c r="H36520" s="30"/>
    </row>
    <row r="36521" spans="6:8" x14ac:dyDescent="0.2">
      <c r="F36521" s="30"/>
      <c r="G36521" s="30"/>
      <c r="H36521" s="30"/>
    </row>
    <row r="36522" spans="6:8" x14ac:dyDescent="0.2">
      <c r="F36522" s="30"/>
      <c r="G36522" s="30"/>
      <c r="H36522" s="30"/>
    </row>
    <row r="36523" spans="6:8" x14ac:dyDescent="0.2">
      <c r="F36523" s="30"/>
      <c r="G36523" s="30"/>
      <c r="H36523" s="30"/>
    </row>
    <row r="36524" spans="6:8" x14ac:dyDescent="0.2">
      <c r="F36524" s="30"/>
      <c r="G36524" s="30"/>
      <c r="H36524" s="30"/>
    </row>
    <row r="36525" spans="6:8" x14ac:dyDescent="0.2">
      <c r="F36525" s="30"/>
      <c r="G36525" s="30"/>
      <c r="H36525" s="30"/>
    </row>
    <row r="36526" spans="6:8" x14ac:dyDescent="0.2">
      <c r="F36526" s="30"/>
      <c r="G36526" s="30"/>
      <c r="H36526" s="30"/>
    </row>
    <row r="36527" spans="6:8" x14ac:dyDescent="0.2">
      <c r="F36527" s="30"/>
      <c r="G36527" s="30"/>
      <c r="H36527" s="30"/>
    </row>
    <row r="36528" spans="6:8" x14ac:dyDescent="0.2">
      <c r="F36528" s="30"/>
      <c r="G36528" s="30"/>
      <c r="H36528" s="30"/>
    </row>
    <row r="36529" spans="6:8" x14ac:dyDescent="0.2">
      <c r="F36529" s="30"/>
      <c r="G36529" s="30"/>
      <c r="H36529" s="30"/>
    </row>
    <row r="36530" spans="6:8" x14ac:dyDescent="0.2">
      <c r="F36530" s="30"/>
      <c r="G36530" s="30"/>
      <c r="H36530" s="30"/>
    </row>
    <row r="36531" spans="6:8" x14ac:dyDescent="0.2">
      <c r="F36531" s="30"/>
      <c r="G36531" s="30"/>
      <c r="H36531" s="30"/>
    </row>
    <row r="36532" spans="6:8" x14ac:dyDescent="0.2">
      <c r="F36532" s="30"/>
      <c r="G36532" s="30"/>
      <c r="H36532" s="30"/>
    </row>
    <row r="36533" spans="6:8" x14ac:dyDescent="0.2">
      <c r="F36533" s="30"/>
      <c r="G36533" s="30"/>
      <c r="H36533" s="30"/>
    </row>
    <row r="36534" spans="6:8" x14ac:dyDescent="0.2">
      <c r="F36534" s="30"/>
      <c r="G36534" s="30"/>
      <c r="H36534" s="30"/>
    </row>
    <row r="36535" spans="6:8" x14ac:dyDescent="0.2">
      <c r="F36535" s="30"/>
      <c r="G36535" s="30"/>
      <c r="H36535" s="30"/>
    </row>
    <row r="36536" spans="6:8" x14ac:dyDescent="0.2">
      <c r="F36536" s="30"/>
      <c r="G36536" s="30"/>
      <c r="H36536" s="30"/>
    </row>
    <row r="36537" spans="6:8" x14ac:dyDescent="0.2">
      <c r="F36537" s="30"/>
      <c r="G36537" s="30"/>
      <c r="H36537" s="30"/>
    </row>
    <row r="36538" spans="6:8" x14ac:dyDescent="0.2">
      <c r="F36538" s="30"/>
      <c r="G36538" s="30"/>
      <c r="H36538" s="30"/>
    </row>
    <row r="36539" spans="6:8" x14ac:dyDescent="0.2">
      <c r="F36539" s="30"/>
      <c r="G36539" s="30"/>
      <c r="H36539" s="30"/>
    </row>
    <row r="36540" spans="6:8" x14ac:dyDescent="0.2">
      <c r="F36540" s="30"/>
      <c r="G36540" s="30"/>
      <c r="H36540" s="30"/>
    </row>
    <row r="36541" spans="6:8" x14ac:dyDescent="0.2">
      <c r="F36541" s="30"/>
      <c r="G36541" s="30"/>
      <c r="H36541" s="30"/>
    </row>
    <row r="36542" spans="6:8" x14ac:dyDescent="0.2">
      <c r="F36542" s="30"/>
      <c r="G36542" s="30"/>
      <c r="H36542" s="30"/>
    </row>
    <row r="36543" spans="6:8" x14ac:dyDescent="0.2">
      <c r="F36543" s="30"/>
      <c r="G36543" s="30"/>
      <c r="H36543" s="30"/>
    </row>
    <row r="36544" spans="6:8" x14ac:dyDescent="0.2">
      <c r="F36544" s="30"/>
      <c r="G36544" s="30"/>
      <c r="H36544" s="30"/>
    </row>
    <row r="36545" spans="6:8" x14ac:dyDescent="0.2">
      <c r="F36545" s="30"/>
      <c r="G36545" s="30"/>
      <c r="H36545" s="30"/>
    </row>
    <row r="36546" spans="6:8" x14ac:dyDescent="0.2">
      <c r="F36546" s="30"/>
      <c r="G36546" s="30"/>
      <c r="H36546" s="30"/>
    </row>
    <row r="36547" spans="6:8" x14ac:dyDescent="0.2">
      <c r="F36547" s="30"/>
      <c r="G36547" s="30"/>
      <c r="H36547" s="30"/>
    </row>
    <row r="36548" spans="6:8" x14ac:dyDescent="0.2">
      <c r="F36548" s="30"/>
      <c r="G36548" s="30"/>
      <c r="H36548" s="30"/>
    </row>
    <row r="36549" spans="6:8" x14ac:dyDescent="0.2">
      <c r="F36549" s="30"/>
      <c r="G36549" s="30"/>
      <c r="H36549" s="30"/>
    </row>
    <row r="36550" spans="6:8" x14ac:dyDescent="0.2">
      <c r="F36550" s="30"/>
      <c r="G36550" s="30"/>
      <c r="H36550" s="30"/>
    </row>
    <row r="36551" spans="6:8" x14ac:dyDescent="0.2">
      <c r="F36551" s="30"/>
      <c r="G36551" s="30"/>
      <c r="H36551" s="30"/>
    </row>
    <row r="36552" spans="6:8" x14ac:dyDescent="0.2">
      <c r="F36552" s="30"/>
      <c r="G36552" s="30"/>
      <c r="H36552" s="30"/>
    </row>
    <row r="36553" spans="6:8" x14ac:dyDescent="0.2">
      <c r="F36553" s="30"/>
      <c r="G36553" s="30"/>
      <c r="H36553" s="30"/>
    </row>
    <row r="36554" spans="6:8" x14ac:dyDescent="0.2">
      <c r="F36554" s="30"/>
      <c r="G36554" s="30"/>
      <c r="H36554" s="30"/>
    </row>
    <row r="36555" spans="6:8" x14ac:dyDescent="0.2">
      <c r="F36555" s="30"/>
      <c r="G36555" s="30"/>
      <c r="H36555" s="30"/>
    </row>
    <row r="36556" spans="6:8" x14ac:dyDescent="0.2">
      <c r="F36556" s="30"/>
      <c r="G36556" s="30"/>
      <c r="H36556" s="30"/>
    </row>
    <row r="36557" spans="6:8" x14ac:dyDescent="0.2">
      <c r="F36557" s="30"/>
      <c r="G36557" s="30"/>
      <c r="H36557" s="30"/>
    </row>
    <row r="36558" spans="6:8" x14ac:dyDescent="0.2">
      <c r="F36558" s="30"/>
      <c r="G36558" s="30"/>
      <c r="H36558" s="30"/>
    </row>
    <row r="36559" spans="6:8" x14ac:dyDescent="0.2">
      <c r="F36559" s="30"/>
      <c r="G36559" s="30"/>
      <c r="H36559" s="30"/>
    </row>
    <row r="36560" spans="6:8" x14ac:dyDescent="0.2">
      <c r="F36560" s="30"/>
      <c r="G36560" s="30"/>
      <c r="H36560" s="30"/>
    </row>
    <row r="36561" spans="6:8" x14ac:dyDescent="0.2">
      <c r="F36561" s="30"/>
      <c r="G36561" s="30"/>
      <c r="H36561" s="30"/>
    </row>
    <row r="36562" spans="6:8" x14ac:dyDescent="0.2">
      <c r="F36562" s="30"/>
      <c r="G36562" s="30"/>
      <c r="H36562" s="30"/>
    </row>
    <row r="36563" spans="6:8" x14ac:dyDescent="0.2">
      <c r="F36563" s="30"/>
      <c r="G36563" s="30"/>
      <c r="H36563" s="30"/>
    </row>
    <row r="36564" spans="6:8" x14ac:dyDescent="0.2">
      <c r="F36564" s="30"/>
      <c r="G36564" s="30"/>
      <c r="H36564" s="30"/>
    </row>
    <row r="36565" spans="6:8" x14ac:dyDescent="0.2">
      <c r="F36565" s="30"/>
      <c r="G36565" s="30"/>
      <c r="H36565" s="30"/>
    </row>
    <row r="36566" spans="6:8" x14ac:dyDescent="0.2">
      <c r="F36566" s="30"/>
      <c r="G36566" s="30"/>
      <c r="H36566" s="30"/>
    </row>
    <row r="36567" spans="6:8" x14ac:dyDescent="0.2">
      <c r="F36567" s="30"/>
      <c r="G36567" s="30"/>
      <c r="H36567" s="30"/>
    </row>
    <row r="36568" spans="6:8" x14ac:dyDescent="0.2">
      <c r="F36568" s="30"/>
      <c r="G36568" s="30"/>
      <c r="H36568" s="30"/>
    </row>
    <row r="36569" spans="6:8" x14ac:dyDescent="0.2">
      <c r="F36569" s="30"/>
      <c r="G36569" s="30"/>
      <c r="H36569" s="30"/>
    </row>
    <row r="36570" spans="6:8" x14ac:dyDescent="0.2">
      <c r="F36570" s="30"/>
      <c r="G36570" s="30"/>
      <c r="H36570" s="30"/>
    </row>
    <row r="36571" spans="6:8" x14ac:dyDescent="0.2">
      <c r="F36571" s="30"/>
      <c r="G36571" s="30"/>
      <c r="H36571" s="30"/>
    </row>
    <row r="36572" spans="6:8" x14ac:dyDescent="0.2">
      <c r="F36572" s="30"/>
      <c r="G36572" s="30"/>
      <c r="H36572" s="30"/>
    </row>
    <row r="36573" spans="6:8" x14ac:dyDescent="0.2">
      <c r="F36573" s="30"/>
      <c r="G36573" s="30"/>
      <c r="H36573" s="30"/>
    </row>
    <row r="36574" spans="6:8" x14ac:dyDescent="0.2">
      <c r="F36574" s="30"/>
      <c r="G36574" s="30"/>
      <c r="H36574" s="30"/>
    </row>
    <row r="36575" spans="6:8" x14ac:dyDescent="0.2">
      <c r="F36575" s="30"/>
      <c r="G36575" s="30"/>
      <c r="H36575" s="30"/>
    </row>
    <row r="36576" spans="6:8" x14ac:dyDescent="0.2">
      <c r="F36576" s="30"/>
      <c r="G36576" s="30"/>
      <c r="H36576" s="30"/>
    </row>
    <row r="36577" spans="6:8" x14ac:dyDescent="0.2">
      <c r="F36577" s="30"/>
      <c r="G36577" s="30"/>
      <c r="H36577" s="30"/>
    </row>
    <row r="36578" spans="6:8" x14ac:dyDescent="0.2">
      <c r="F36578" s="30"/>
      <c r="G36578" s="30"/>
      <c r="H36578" s="30"/>
    </row>
    <row r="36579" spans="6:8" x14ac:dyDescent="0.2">
      <c r="F36579" s="30"/>
      <c r="G36579" s="30"/>
      <c r="H36579" s="30"/>
    </row>
    <row r="36580" spans="6:8" x14ac:dyDescent="0.2">
      <c r="F36580" s="30"/>
      <c r="G36580" s="30"/>
      <c r="H36580" s="30"/>
    </row>
    <row r="36581" spans="6:8" x14ac:dyDescent="0.2">
      <c r="F36581" s="30"/>
      <c r="G36581" s="30"/>
      <c r="H36581" s="30"/>
    </row>
    <row r="36582" spans="6:8" x14ac:dyDescent="0.2">
      <c r="F36582" s="30"/>
      <c r="G36582" s="30"/>
      <c r="H36582" s="30"/>
    </row>
    <row r="36583" spans="6:8" x14ac:dyDescent="0.2">
      <c r="F36583" s="30"/>
      <c r="G36583" s="30"/>
      <c r="H36583" s="30"/>
    </row>
    <row r="36584" spans="6:8" x14ac:dyDescent="0.2">
      <c r="F36584" s="30"/>
      <c r="G36584" s="30"/>
      <c r="H36584" s="30"/>
    </row>
    <row r="36585" spans="6:8" x14ac:dyDescent="0.2">
      <c r="F36585" s="30"/>
      <c r="G36585" s="30"/>
      <c r="H36585" s="30"/>
    </row>
    <row r="36586" spans="6:8" x14ac:dyDescent="0.2">
      <c r="F36586" s="30"/>
      <c r="G36586" s="30"/>
      <c r="H36586" s="30"/>
    </row>
    <row r="36587" spans="6:8" x14ac:dyDescent="0.2">
      <c r="F36587" s="30"/>
      <c r="G36587" s="30"/>
      <c r="H36587" s="30"/>
    </row>
    <row r="36588" spans="6:8" x14ac:dyDescent="0.2">
      <c r="F36588" s="30"/>
      <c r="G36588" s="30"/>
      <c r="H36588" s="30"/>
    </row>
    <row r="36589" spans="6:8" x14ac:dyDescent="0.2">
      <c r="F36589" s="30"/>
      <c r="G36589" s="30"/>
      <c r="H36589" s="30"/>
    </row>
    <row r="36590" spans="6:8" x14ac:dyDescent="0.2">
      <c r="F36590" s="30"/>
      <c r="G36590" s="30"/>
      <c r="H36590" s="30"/>
    </row>
    <row r="36591" spans="6:8" x14ac:dyDescent="0.2">
      <c r="F36591" s="30"/>
      <c r="G36591" s="30"/>
      <c r="H36591" s="30"/>
    </row>
    <row r="36592" spans="6:8" x14ac:dyDescent="0.2">
      <c r="F36592" s="30"/>
      <c r="G36592" s="30"/>
      <c r="H36592" s="30"/>
    </row>
    <row r="36593" spans="6:8" x14ac:dyDescent="0.2">
      <c r="F36593" s="30"/>
      <c r="G36593" s="30"/>
      <c r="H36593" s="30"/>
    </row>
    <row r="36594" spans="6:8" x14ac:dyDescent="0.2">
      <c r="F36594" s="30"/>
      <c r="G36594" s="30"/>
      <c r="H36594" s="30"/>
    </row>
    <row r="36595" spans="6:8" x14ac:dyDescent="0.2">
      <c r="F36595" s="30"/>
      <c r="G36595" s="30"/>
      <c r="H36595" s="30"/>
    </row>
    <row r="36596" spans="6:8" x14ac:dyDescent="0.2">
      <c r="F36596" s="30"/>
      <c r="G36596" s="30"/>
      <c r="H36596" s="30"/>
    </row>
    <row r="36597" spans="6:8" x14ac:dyDescent="0.2">
      <c r="F36597" s="30"/>
      <c r="G36597" s="30"/>
      <c r="H36597" s="30"/>
    </row>
    <row r="36598" spans="6:8" x14ac:dyDescent="0.2">
      <c r="F36598" s="30"/>
      <c r="G36598" s="30"/>
      <c r="H36598" s="30"/>
    </row>
    <row r="36599" spans="6:8" x14ac:dyDescent="0.2">
      <c r="F36599" s="30"/>
      <c r="G36599" s="30"/>
      <c r="H36599" s="30"/>
    </row>
    <row r="36600" spans="6:8" x14ac:dyDescent="0.2">
      <c r="F36600" s="30"/>
      <c r="G36600" s="30"/>
      <c r="H36600" s="30"/>
    </row>
    <row r="36601" spans="6:8" x14ac:dyDescent="0.2">
      <c r="F36601" s="30"/>
      <c r="G36601" s="30"/>
      <c r="H36601" s="30"/>
    </row>
    <row r="36602" spans="6:8" x14ac:dyDescent="0.2">
      <c r="F36602" s="30"/>
      <c r="G36602" s="30"/>
      <c r="H36602" s="30"/>
    </row>
    <row r="36603" spans="6:8" x14ac:dyDescent="0.2">
      <c r="F36603" s="30"/>
      <c r="G36603" s="30"/>
      <c r="H36603" s="30"/>
    </row>
    <row r="36604" spans="6:8" x14ac:dyDescent="0.2">
      <c r="F36604" s="30"/>
      <c r="G36604" s="30"/>
      <c r="H36604" s="30"/>
    </row>
    <row r="36605" spans="6:8" x14ac:dyDescent="0.2">
      <c r="F36605" s="30"/>
      <c r="G36605" s="30"/>
      <c r="H36605" s="30"/>
    </row>
    <row r="36606" spans="6:8" x14ac:dyDescent="0.2">
      <c r="F36606" s="30"/>
      <c r="G36606" s="30"/>
      <c r="H36606" s="30"/>
    </row>
    <row r="36607" spans="6:8" x14ac:dyDescent="0.2">
      <c r="F36607" s="30"/>
      <c r="G36607" s="30"/>
      <c r="H36607" s="30"/>
    </row>
    <row r="36608" spans="6:8" x14ac:dyDescent="0.2">
      <c r="F36608" s="30"/>
      <c r="G36608" s="30"/>
      <c r="H36608" s="30"/>
    </row>
    <row r="36609" spans="6:8" x14ac:dyDescent="0.2">
      <c r="F36609" s="30"/>
      <c r="G36609" s="30"/>
      <c r="H36609" s="30"/>
    </row>
    <row r="36610" spans="6:8" x14ac:dyDescent="0.2">
      <c r="F36610" s="30"/>
      <c r="G36610" s="30"/>
      <c r="H36610" s="30"/>
    </row>
    <row r="36611" spans="6:8" x14ac:dyDescent="0.2">
      <c r="F36611" s="30"/>
      <c r="G36611" s="30"/>
      <c r="H36611" s="30"/>
    </row>
    <row r="36612" spans="6:8" x14ac:dyDescent="0.2">
      <c r="F36612" s="30"/>
      <c r="G36612" s="30"/>
      <c r="H36612" s="30"/>
    </row>
    <row r="36613" spans="6:8" x14ac:dyDescent="0.2">
      <c r="F36613" s="30"/>
      <c r="G36613" s="30"/>
      <c r="H36613" s="30"/>
    </row>
    <row r="36614" spans="6:8" x14ac:dyDescent="0.2">
      <c r="F36614" s="30"/>
      <c r="G36614" s="30"/>
      <c r="H36614" s="30"/>
    </row>
    <row r="36615" spans="6:8" x14ac:dyDescent="0.2">
      <c r="F36615" s="30"/>
      <c r="G36615" s="30"/>
      <c r="H36615" s="30"/>
    </row>
    <row r="36616" spans="6:8" x14ac:dyDescent="0.2">
      <c r="F36616" s="30"/>
      <c r="G36616" s="30"/>
      <c r="H36616" s="30"/>
    </row>
    <row r="36617" spans="6:8" x14ac:dyDescent="0.2">
      <c r="F36617" s="30"/>
      <c r="G36617" s="30"/>
      <c r="H36617" s="30"/>
    </row>
    <row r="36618" spans="6:8" x14ac:dyDescent="0.2">
      <c r="F36618" s="30"/>
      <c r="G36618" s="30"/>
      <c r="H36618" s="30"/>
    </row>
    <row r="36619" spans="6:8" x14ac:dyDescent="0.2">
      <c r="F36619" s="30"/>
      <c r="G36619" s="30"/>
      <c r="H36619" s="30"/>
    </row>
    <row r="36620" spans="6:8" x14ac:dyDescent="0.2">
      <c r="F36620" s="30"/>
      <c r="G36620" s="30"/>
      <c r="H36620" s="30"/>
    </row>
    <row r="36621" spans="6:8" x14ac:dyDescent="0.2">
      <c r="F36621" s="30"/>
      <c r="G36621" s="30"/>
      <c r="H36621" s="30"/>
    </row>
    <row r="36622" spans="6:8" x14ac:dyDescent="0.2">
      <c r="F36622" s="30"/>
      <c r="G36622" s="30"/>
      <c r="H36622" s="30"/>
    </row>
    <row r="36623" spans="6:8" x14ac:dyDescent="0.2">
      <c r="F36623" s="30"/>
      <c r="G36623" s="30"/>
      <c r="H36623" s="30"/>
    </row>
    <row r="36624" spans="6:8" x14ac:dyDescent="0.2">
      <c r="F36624" s="30"/>
      <c r="G36624" s="30"/>
      <c r="H36624" s="30"/>
    </row>
    <row r="36625" spans="6:8" x14ac:dyDescent="0.2">
      <c r="F36625" s="30"/>
      <c r="G36625" s="30"/>
      <c r="H36625" s="30"/>
    </row>
    <row r="36626" spans="6:8" x14ac:dyDescent="0.2">
      <c r="F36626" s="30"/>
      <c r="G36626" s="30"/>
      <c r="H36626" s="30"/>
    </row>
    <row r="36627" spans="6:8" x14ac:dyDescent="0.2">
      <c r="F36627" s="30"/>
      <c r="G36627" s="30"/>
      <c r="H36627" s="30"/>
    </row>
    <row r="36628" spans="6:8" x14ac:dyDescent="0.2">
      <c r="F36628" s="30"/>
      <c r="G36628" s="30"/>
      <c r="H36628" s="30"/>
    </row>
    <row r="36629" spans="6:8" x14ac:dyDescent="0.2">
      <c r="F36629" s="30"/>
      <c r="G36629" s="30"/>
      <c r="H36629" s="30"/>
    </row>
    <row r="36630" spans="6:8" x14ac:dyDescent="0.2">
      <c r="F36630" s="30"/>
      <c r="G36630" s="30"/>
      <c r="H36630" s="30"/>
    </row>
    <row r="36631" spans="6:8" x14ac:dyDescent="0.2">
      <c r="F36631" s="30"/>
      <c r="G36631" s="30"/>
      <c r="H36631" s="30"/>
    </row>
    <row r="36632" spans="6:8" x14ac:dyDescent="0.2">
      <c r="F36632" s="30"/>
      <c r="G36632" s="30"/>
      <c r="H36632" s="30"/>
    </row>
    <row r="36633" spans="6:8" x14ac:dyDescent="0.2">
      <c r="F36633" s="30"/>
      <c r="G36633" s="30"/>
      <c r="H36633" s="30"/>
    </row>
    <row r="36634" spans="6:8" x14ac:dyDescent="0.2">
      <c r="F36634" s="30"/>
      <c r="G36634" s="30"/>
      <c r="H36634" s="30"/>
    </row>
    <row r="36635" spans="6:8" x14ac:dyDescent="0.2">
      <c r="F36635" s="30"/>
      <c r="G36635" s="30"/>
      <c r="H36635" s="30"/>
    </row>
    <row r="36636" spans="6:8" x14ac:dyDescent="0.2">
      <c r="F36636" s="30"/>
      <c r="G36636" s="30"/>
      <c r="H36636" s="30"/>
    </row>
    <row r="36637" spans="6:8" x14ac:dyDescent="0.2">
      <c r="F36637" s="30"/>
      <c r="G36637" s="30"/>
      <c r="H36637" s="30"/>
    </row>
    <row r="36638" spans="6:8" x14ac:dyDescent="0.2">
      <c r="F36638" s="30"/>
      <c r="G36638" s="30"/>
      <c r="H36638" s="30"/>
    </row>
    <row r="36639" spans="6:8" x14ac:dyDescent="0.2">
      <c r="F36639" s="30"/>
      <c r="G36639" s="30"/>
      <c r="H36639" s="30"/>
    </row>
    <row r="36640" spans="6:8" x14ac:dyDescent="0.2">
      <c r="F36640" s="30"/>
      <c r="G36640" s="30"/>
      <c r="H36640" s="30"/>
    </row>
    <row r="36641" spans="6:8" x14ac:dyDescent="0.2">
      <c r="F36641" s="30"/>
      <c r="G36641" s="30"/>
      <c r="H36641" s="30"/>
    </row>
    <row r="36642" spans="6:8" x14ac:dyDescent="0.2">
      <c r="F36642" s="30"/>
      <c r="G36642" s="30"/>
      <c r="H36642" s="30"/>
    </row>
    <row r="36643" spans="6:8" x14ac:dyDescent="0.2">
      <c r="F36643" s="30"/>
      <c r="G36643" s="30"/>
      <c r="H36643" s="30"/>
    </row>
    <row r="36644" spans="6:8" x14ac:dyDescent="0.2">
      <c r="F36644" s="30"/>
      <c r="G36644" s="30"/>
      <c r="H36644" s="30"/>
    </row>
    <row r="36645" spans="6:8" x14ac:dyDescent="0.2">
      <c r="F36645" s="30"/>
      <c r="G36645" s="30"/>
      <c r="H36645" s="30"/>
    </row>
    <row r="36646" spans="6:8" x14ac:dyDescent="0.2">
      <c r="F36646" s="30"/>
      <c r="G36646" s="30"/>
      <c r="H36646" s="30"/>
    </row>
    <row r="36647" spans="6:8" x14ac:dyDescent="0.2">
      <c r="F36647" s="30"/>
      <c r="G36647" s="30"/>
      <c r="H36647" s="30"/>
    </row>
    <row r="36648" spans="6:8" x14ac:dyDescent="0.2">
      <c r="F36648" s="30"/>
      <c r="G36648" s="30"/>
      <c r="H36648" s="30"/>
    </row>
    <row r="36649" spans="6:8" x14ac:dyDescent="0.2">
      <c r="F36649" s="30"/>
      <c r="G36649" s="30"/>
      <c r="H36649" s="30"/>
    </row>
    <row r="36650" spans="6:8" x14ac:dyDescent="0.2">
      <c r="F36650" s="30"/>
      <c r="G36650" s="30"/>
      <c r="H36650" s="30"/>
    </row>
    <row r="36651" spans="6:8" x14ac:dyDescent="0.2">
      <c r="F36651" s="30"/>
      <c r="G36651" s="30"/>
      <c r="H36651" s="30"/>
    </row>
    <row r="36652" spans="6:8" x14ac:dyDescent="0.2">
      <c r="F36652" s="30"/>
      <c r="G36652" s="30"/>
      <c r="H36652" s="30"/>
    </row>
    <row r="36653" spans="6:8" x14ac:dyDescent="0.2">
      <c r="F36653" s="30"/>
      <c r="G36653" s="30"/>
      <c r="H36653" s="30"/>
    </row>
    <row r="36654" spans="6:8" x14ac:dyDescent="0.2">
      <c r="F36654" s="30"/>
      <c r="G36654" s="30"/>
      <c r="H36654" s="30"/>
    </row>
    <row r="36655" spans="6:8" x14ac:dyDescent="0.2">
      <c r="F36655" s="30"/>
      <c r="G36655" s="30"/>
      <c r="H36655" s="30"/>
    </row>
    <row r="36656" spans="6:8" x14ac:dyDescent="0.2">
      <c r="F36656" s="30"/>
      <c r="G36656" s="30"/>
      <c r="H36656" s="30"/>
    </row>
    <row r="36657" spans="6:8" x14ac:dyDescent="0.2">
      <c r="F36657" s="30"/>
      <c r="G36657" s="30"/>
      <c r="H36657" s="30"/>
    </row>
    <row r="36658" spans="6:8" x14ac:dyDescent="0.2">
      <c r="F36658" s="30"/>
      <c r="G36658" s="30"/>
      <c r="H36658" s="30"/>
    </row>
    <row r="36659" spans="6:8" x14ac:dyDescent="0.2">
      <c r="F36659" s="30"/>
      <c r="G36659" s="30"/>
      <c r="H36659" s="30"/>
    </row>
    <row r="36660" spans="6:8" x14ac:dyDescent="0.2">
      <c r="F36660" s="30"/>
      <c r="G36660" s="30"/>
      <c r="H36660" s="30"/>
    </row>
    <row r="36661" spans="6:8" x14ac:dyDescent="0.2">
      <c r="F36661" s="30"/>
      <c r="G36661" s="30"/>
      <c r="H36661" s="30"/>
    </row>
    <row r="36662" spans="6:8" x14ac:dyDescent="0.2">
      <c r="F36662" s="30"/>
      <c r="G36662" s="30"/>
      <c r="H36662" s="30"/>
    </row>
    <row r="36663" spans="6:8" x14ac:dyDescent="0.2">
      <c r="F36663" s="30"/>
      <c r="G36663" s="30"/>
      <c r="H36663" s="30"/>
    </row>
    <row r="36664" spans="6:8" x14ac:dyDescent="0.2">
      <c r="F36664" s="30"/>
      <c r="G36664" s="30"/>
      <c r="H36664" s="30"/>
    </row>
    <row r="36665" spans="6:8" x14ac:dyDescent="0.2">
      <c r="F36665" s="30"/>
      <c r="G36665" s="30"/>
      <c r="H36665" s="30"/>
    </row>
    <row r="36666" spans="6:8" x14ac:dyDescent="0.2">
      <c r="F36666" s="30"/>
      <c r="G36666" s="30"/>
      <c r="H36666" s="30"/>
    </row>
    <row r="36667" spans="6:8" x14ac:dyDescent="0.2">
      <c r="F36667" s="30"/>
      <c r="G36667" s="30"/>
      <c r="H36667" s="30"/>
    </row>
    <row r="36668" spans="6:8" x14ac:dyDescent="0.2">
      <c r="F36668" s="30"/>
      <c r="G36668" s="30"/>
      <c r="H36668" s="30"/>
    </row>
    <row r="36669" spans="6:8" x14ac:dyDescent="0.2">
      <c r="F36669" s="30"/>
      <c r="G36669" s="30"/>
      <c r="H36669" s="30"/>
    </row>
    <row r="36670" spans="6:8" x14ac:dyDescent="0.2">
      <c r="F36670" s="30"/>
      <c r="G36670" s="30"/>
      <c r="H36670" s="30"/>
    </row>
    <row r="36671" spans="6:8" x14ac:dyDescent="0.2">
      <c r="F36671" s="30"/>
      <c r="G36671" s="30"/>
      <c r="H36671" s="30"/>
    </row>
    <row r="36672" spans="6:8" x14ac:dyDescent="0.2">
      <c r="F36672" s="30"/>
      <c r="G36672" s="30"/>
      <c r="H36672" s="30"/>
    </row>
    <row r="36673" spans="6:8" x14ac:dyDescent="0.2">
      <c r="F36673" s="30"/>
      <c r="G36673" s="30"/>
      <c r="H36673" s="30"/>
    </row>
    <row r="36674" spans="6:8" x14ac:dyDescent="0.2">
      <c r="F36674" s="30"/>
      <c r="G36674" s="30"/>
      <c r="H36674" s="30"/>
    </row>
    <row r="36675" spans="6:8" x14ac:dyDescent="0.2">
      <c r="F36675" s="30"/>
      <c r="G36675" s="30"/>
      <c r="H36675" s="30"/>
    </row>
    <row r="36676" spans="6:8" x14ac:dyDescent="0.2">
      <c r="F36676" s="30"/>
      <c r="G36676" s="30"/>
      <c r="H36676" s="30"/>
    </row>
    <row r="36677" spans="6:8" x14ac:dyDescent="0.2">
      <c r="F36677" s="30"/>
      <c r="G36677" s="30"/>
      <c r="H36677" s="30"/>
    </row>
    <row r="36678" spans="6:8" x14ac:dyDescent="0.2">
      <c r="F36678" s="30"/>
      <c r="G36678" s="30"/>
      <c r="H36678" s="30"/>
    </row>
    <row r="36679" spans="6:8" x14ac:dyDescent="0.2">
      <c r="F36679" s="30"/>
      <c r="G36679" s="30"/>
      <c r="H36679" s="30"/>
    </row>
    <row r="36680" spans="6:8" x14ac:dyDescent="0.2">
      <c r="F36680" s="30"/>
      <c r="G36680" s="30"/>
      <c r="H36680" s="30"/>
    </row>
    <row r="36681" spans="6:8" x14ac:dyDescent="0.2">
      <c r="F36681" s="30"/>
      <c r="G36681" s="30"/>
      <c r="H36681" s="30"/>
    </row>
    <row r="36682" spans="6:8" x14ac:dyDescent="0.2">
      <c r="F36682" s="30"/>
      <c r="G36682" s="30"/>
      <c r="H36682" s="30"/>
    </row>
    <row r="36683" spans="6:8" x14ac:dyDescent="0.2">
      <c r="F36683" s="30"/>
      <c r="G36683" s="30"/>
      <c r="H36683" s="30"/>
    </row>
    <row r="36684" spans="6:8" x14ac:dyDescent="0.2">
      <c r="F36684" s="30"/>
      <c r="G36684" s="30"/>
      <c r="H36684" s="30"/>
    </row>
    <row r="36685" spans="6:8" x14ac:dyDescent="0.2">
      <c r="F36685" s="30"/>
      <c r="G36685" s="30"/>
      <c r="H36685" s="30"/>
    </row>
    <row r="36686" spans="6:8" x14ac:dyDescent="0.2">
      <c r="F36686" s="30"/>
      <c r="G36686" s="30"/>
      <c r="H36686" s="30"/>
    </row>
    <row r="36687" spans="6:8" x14ac:dyDescent="0.2">
      <c r="F36687" s="30"/>
      <c r="G36687" s="30"/>
      <c r="H36687" s="30"/>
    </row>
    <row r="36688" spans="6:8" x14ac:dyDescent="0.2">
      <c r="F36688" s="30"/>
      <c r="G36688" s="30"/>
      <c r="H36688" s="30"/>
    </row>
    <row r="36689" spans="6:8" x14ac:dyDescent="0.2">
      <c r="F36689" s="30"/>
      <c r="G36689" s="30"/>
      <c r="H36689" s="30"/>
    </row>
    <row r="36690" spans="6:8" x14ac:dyDescent="0.2">
      <c r="F36690" s="30"/>
      <c r="G36690" s="30"/>
      <c r="H36690" s="30"/>
    </row>
    <row r="36691" spans="6:8" x14ac:dyDescent="0.2">
      <c r="F36691" s="30"/>
      <c r="G36691" s="30"/>
      <c r="H36691" s="30"/>
    </row>
    <row r="36692" spans="6:8" x14ac:dyDescent="0.2">
      <c r="F36692" s="30"/>
      <c r="G36692" s="30"/>
      <c r="H36692" s="30"/>
    </row>
    <row r="36693" spans="6:8" x14ac:dyDescent="0.2">
      <c r="F36693" s="30"/>
      <c r="G36693" s="30"/>
      <c r="H36693" s="30"/>
    </row>
    <row r="36694" spans="6:8" x14ac:dyDescent="0.2">
      <c r="F36694" s="30"/>
      <c r="G36694" s="30"/>
      <c r="H36694" s="30"/>
    </row>
    <row r="36695" spans="6:8" x14ac:dyDescent="0.2">
      <c r="F36695" s="30"/>
      <c r="G36695" s="30"/>
      <c r="H36695" s="30"/>
    </row>
    <row r="36696" spans="6:8" x14ac:dyDescent="0.2">
      <c r="F36696" s="30"/>
      <c r="G36696" s="30"/>
      <c r="H36696" s="30"/>
    </row>
    <row r="36697" spans="6:8" x14ac:dyDescent="0.2">
      <c r="F36697" s="30"/>
      <c r="G36697" s="30"/>
      <c r="H36697" s="30"/>
    </row>
    <row r="36698" spans="6:8" x14ac:dyDescent="0.2">
      <c r="F36698" s="30"/>
      <c r="G36698" s="30"/>
      <c r="H36698" s="30"/>
    </row>
    <row r="36699" spans="6:8" x14ac:dyDescent="0.2">
      <c r="F36699" s="30"/>
      <c r="G36699" s="30"/>
      <c r="H36699" s="30"/>
    </row>
    <row r="36700" spans="6:8" x14ac:dyDescent="0.2">
      <c r="F36700" s="30"/>
      <c r="G36700" s="30"/>
      <c r="H36700" s="30"/>
    </row>
    <row r="36701" spans="6:8" x14ac:dyDescent="0.2">
      <c r="F36701" s="30"/>
      <c r="G36701" s="30"/>
      <c r="H36701" s="30"/>
    </row>
    <row r="36702" spans="6:8" x14ac:dyDescent="0.2">
      <c r="F36702" s="30"/>
      <c r="G36702" s="30"/>
      <c r="H36702" s="30"/>
    </row>
    <row r="36703" spans="6:8" x14ac:dyDescent="0.2">
      <c r="F36703" s="30"/>
      <c r="G36703" s="30"/>
      <c r="H36703" s="30"/>
    </row>
    <row r="36704" spans="6:8" x14ac:dyDescent="0.2">
      <c r="F36704" s="30"/>
      <c r="G36704" s="30"/>
      <c r="H36704" s="30"/>
    </row>
    <row r="36705" spans="6:8" x14ac:dyDescent="0.2">
      <c r="F36705" s="30"/>
      <c r="G36705" s="30"/>
      <c r="H36705" s="30"/>
    </row>
    <row r="36706" spans="6:8" x14ac:dyDescent="0.2">
      <c r="F36706" s="30"/>
      <c r="G36706" s="30"/>
      <c r="H36706" s="30"/>
    </row>
    <row r="36707" spans="6:8" x14ac:dyDescent="0.2">
      <c r="F36707" s="30"/>
      <c r="G36707" s="30"/>
      <c r="H36707" s="30"/>
    </row>
    <row r="36708" spans="6:8" x14ac:dyDescent="0.2">
      <c r="F36708" s="30"/>
      <c r="G36708" s="30"/>
      <c r="H36708" s="30"/>
    </row>
    <row r="36709" spans="6:8" x14ac:dyDescent="0.2">
      <c r="F36709" s="30"/>
      <c r="G36709" s="30"/>
      <c r="H36709" s="30"/>
    </row>
    <row r="36710" spans="6:8" x14ac:dyDescent="0.2">
      <c r="F36710" s="30"/>
      <c r="G36710" s="30"/>
      <c r="H36710" s="30"/>
    </row>
    <row r="36711" spans="6:8" x14ac:dyDescent="0.2">
      <c r="F36711" s="30"/>
      <c r="G36711" s="30"/>
      <c r="H36711" s="30"/>
    </row>
    <row r="36712" spans="6:8" x14ac:dyDescent="0.2">
      <c r="F36712" s="30"/>
      <c r="G36712" s="30"/>
      <c r="H36712" s="30"/>
    </row>
    <row r="36713" spans="6:8" x14ac:dyDescent="0.2">
      <c r="F36713" s="30"/>
      <c r="G36713" s="30"/>
      <c r="H36713" s="30"/>
    </row>
    <row r="36714" spans="6:8" x14ac:dyDescent="0.2">
      <c r="F36714" s="30"/>
      <c r="G36714" s="30"/>
      <c r="H36714" s="30"/>
    </row>
    <row r="36715" spans="6:8" x14ac:dyDescent="0.2">
      <c r="F36715" s="30"/>
      <c r="G36715" s="30"/>
      <c r="H36715" s="30"/>
    </row>
    <row r="36716" spans="6:8" x14ac:dyDescent="0.2">
      <c r="F36716" s="30"/>
      <c r="G36716" s="30"/>
      <c r="H36716" s="30"/>
    </row>
    <row r="36717" spans="6:8" x14ac:dyDescent="0.2">
      <c r="F36717" s="30"/>
      <c r="G36717" s="30"/>
      <c r="H36717" s="30"/>
    </row>
    <row r="36718" spans="6:8" x14ac:dyDescent="0.2">
      <c r="F36718" s="30"/>
      <c r="G36718" s="30"/>
      <c r="H36718" s="30"/>
    </row>
    <row r="36719" spans="6:8" x14ac:dyDescent="0.2">
      <c r="F36719" s="30"/>
      <c r="G36719" s="30"/>
      <c r="H36719" s="30"/>
    </row>
    <row r="36720" spans="6:8" x14ac:dyDescent="0.2">
      <c r="F36720" s="30"/>
      <c r="G36720" s="30"/>
      <c r="H36720" s="30"/>
    </row>
    <row r="36721" spans="6:8" x14ac:dyDescent="0.2">
      <c r="F36721" s="30"/>
      <c r="G36721" s="30"/>
      <c r="H36721" s="30"/>
    </row>
    <row r="36722" spans="6:8" x14ac:dyDescent="0.2">
      <c r="F36722" s="30"/>
      <c r="G36722" s="30"/>
      <c r="H36722" s="30"/>
    </row>
    <row r="36723" spans="6:8" x14ac:dyDescent="0.2">
      <c r="F36723" s="30"/>
      <c r="G36723" s="30"/>
      <c r="H36723" s="30"/>
    </row>
    <row r="36724" spans="6:8" x14ac:dyDescent="0.2">
      <c r="F36724" s="30"/>
      <c r="G36724" s="30"/>
      <c r="H36724" s="30"/>
    </row>
    <row r="36725" spans="6:8" x14ac:dyDescent="0.2">
      <c r="F36725" s="30"/>
      <c r="G36725" s="30"/>
      <c r="H36725" s="30"/>
    </row>
    <row r="36726" spans="6:8" x14ac:dyDescent="0.2">
      <c r="F36726" s="30"/>
      <c r="G36726" s="30"/>
      <c r="H36726" s="30"/>
    </row>
    <row r="36727" spans="6:8" x14ac:dyDescent="0.2">
      <c r="F36727" s="30"/>
      <c r="G36727" s="30"/>
      <c r="H36727" s="30"/>
    </row>
    <row r="36728" spans="6:8" x14ac:dyDescent="0.2">
      <c r="F36728" s="30"/>
      <c r="G36728" s="30"/>
      <c r="H36728" s="30"/>
    </row>
    <row r="36729" spans="6:8" x14ac:dyDescent="0.2">
      <c r="F36729" s="30"/>
      <c r="G36729" s="30"/>
      <c r="H36729" s="30"/>
    </row>
    <row r="36730" spans="6:8" x14ac:dyDescent="0.2">
      <c r="F36730" s="30"/>
      <c r="G36730" s="30"/>
      <c r="H36730" s="30"/>
    </row>
    <row r="36731" spans="6:8" x14ac:dyDescent="0.2">
      <c r="F36731" s="30"/>
      <c r="G36731" s="30"/>
      <c r="H36731" s="30"/>
    </row>
    <row r="36732" spans="6:8" x14ac:dyDescent="0.2">
      <c r="F36732" s="30"/>
      <c r="G36732" s="30"/>
      <c r="H36732" s="30"/>
    </row>
    <row r="36733" spans="6:8" x14ac:dyDescent="0.2">
      <c r="F36733" s="30"/>
      <c r="G36733" s="30"/>
      <c r="H36733" s="30"/>
    </row>
    <row r="36734" spans="6:8" x14ac:dyDescent="0.2">
      <c r="F36734" s="30"/>
      <c r="G36734" s="30"/>
      <c r="H36734" s="30"/>
    </row>
    <row r="36735" spans="6:8" x14ac:dyDescent="0.2">
      <c r="F36735" s="30"/>
      <c r="G36735" s="30"/>
      <c r="H36735" s="30"/>
    </row>
    <row r="36736" spans="6:8" x14ac:dyDescent="0.2">
      <c r="F36736" s="30"/>
      <c r="G36736" s="30"/>
      <c r="H36736" s="30"/>
    </row>
    <row r="36737" spans="6:8" x14ac:dyDescent="0.2">
      <c r="F36737" s="30"/>
      <c r="G36737" s="30"/>
      <c r="H36737" s="30"/>
    </row>
    <row r="36738" spans="6:8" x14ac:dyDescent="0.2">
      <c r="F36738" s="30"/>
      <c r="G36738" s="30"/>
      <c r="H36738" s="30"/>
    </row>
    <row r="36739" spans="6:8" x14ac:dyDescent="0.2">
      <c r="F36739" s="30"/>
      <c r="G36739" s="30"/>
      <c r="H36739" s="30"/>
    </row>
    <row r="36740" spans="6:8" x14ac:dyDescent="0.2">
      <c r="F36740" s="30"/>
      <c r="G36740" s="30"/>
      <c r="H36740" s="30"/>
    </row>
    <row r="36741" spans="6:8" x14ac:dyDescent="0.2">
      <c r="F36741" s="30"/>
      <c r="G36741" s="30"/>
      <c r="H36741" s="30"/>
    </row>
    <row r="36742" spans="6:8" x14ac:dyDescent="0.2">
      <c r="F36742" s="30"/>
      <c r="G36742" s="30"/>
      <c r="H36742" s="30"/>
    </row>
    <row r="36743" spans="6:8" x14ac:dyDescent="0.2">
      <c r="F36743" s="30"/>
      <c r="G36743" s="30"/>
      <c r="H36743" s="30"/>
    </row>
    <row r="36744" spans="6:8" x14ac:dyDescent="0.2">
      <c r="F36744" s="30"/>
      <c r="G36744" s="30"/>
      <c r="H36744" s="30"/>
    </row>
    <row r="36745" spans="6:8" x14ac:dyDescent="0.2">
      <c r="F36745" s="30"/>
      <c r="G36745" s="30"/>
      <c r="H36745" s="30"/>
    </row>
    <row r="36746" spans="6:8" x14ac:dyDescent="0.2">
      <c r="F36746" s="30"/>
      <c r="G36746" s="30"/>
      <c r="H36746" s="30"/>
    </row>
    <row r="36747" spans="6:8" x14ac:dyDescent="0.2">
      <c r="F36747" s="30"/>
      <c r="G36747" s="30"/>
      <c r="H36747" s="30"/>
    </row>
    <row r="36748" spans="6:8" x14ac:dyDescent="0.2">
      <c r="F36748" s="30"/>
      <c r="G36748" s="30"/>
      <c r="H36748" s="30"/>
    </row>
    <row r="36749" spans="6:8" x14ac:dyDescent="0.2">
      <c r="F36749" s="30"/>
      <c r="G36749" s="30"/>
      <c r="H36749" s="30"/>
    </row>
    <row r="36750" spans="6:8" x14ac:dyDescent="0.2">
      <c r="F36750" s="30"/>
      <c r="G36750" s="30"/>
      <c r="H36750" s="30"/>
    </row>
    <row r="36751" spans="6:8" x14ac:dyDescent="0.2">
      <c r="F36751" s="30"/>
      <c r="G36751" s="30"/>
      <c r="H36751" s="30"/>
    </row>
    <row r="36752" spans="6:8" x14ac:dyDescent="0.2">
      <c r="F36752" s="30"/>
      <c r="G36752" s="30"/>
      <c r="H36752" s="30"/>
    </row>
    <row r="36753" spans="6:8" x14ac:dyDescent="0.2">
      <c r="F36753" s="30"/>
      <c r="G36753" s="30"/>
      <c r="H36753" s="30"/>
    </row>
    <row r="36754" spans="6:8" x14ac:dyDescent="0.2">
      <c r="F36754" s="30"/>
      <c r="G36754" s="30"/>
      <c r="H36754" s="30"/>
    </row>
    <row r="36755" spans="6:8" x14ac:dyDescent="0.2">
      <c r="F36755" s="30"/>
      <c r="G36755" s="30"/>
      <c r="H36755" s="30"/>
    </row>
    <row r="36756" spans="6:8" x14ac:dyDescent="0.2">
      <c r="F36756" s="30"/>
      <c r="G36756" s="30"/>
      <c r="H36756" s="30"/>
    </row>
    <row r="36757" spans="6:8" x14ac:dyDescent="0.2">
      <c r="F36757" s="30"/>
      <c r="G36757" s="30"/>
      <c r="H36757" s="30"/>
    </row>
    <row r="36758" spans="6:8" x14ac:dyDescent="0.2">
      <c r="F36758" s="30"/>
      <c r="G36758" s="30"/>
      <c r="H36758" s="30"/>
    </row>
    <row r="36759" spans="6:8" x14ac:dyDescent="0.2">
      <c r="F36759" s="30"/>
      <c r="G36759" s="30"/>
      <c r="H36759" s="30"/>
    </row>
    <row r="36760" spans="6:8" x14ac:dyDescent="0.2">
      <c r="F36760" s="30"/>
      <c r="G36760" s="30"/>
      <c r="H36760" s="30"/>
    </row>
    <row r="36761" spans="6:8" x14ac:dyDescent="0.2">
      <c r="F36761" s="30"/>
      <c r="G36761" s="30"/>
      <c r="H36761" s="30"/>
    </row>
    <row r="36762" spans="6:8" x14ac:dyDescent="0.2">
      <c r="F36762" s="30"/>
      <c r="G36762" s="30"/>
      <c r="H36762" s="30"/>
    </row>
    <row r="36763" spans="6:8" x14ac:dyDescent="0.2">
      <c r="F36763" s="30"/>
      <c r="G36763" s="30"/>
      <c r="H36763" s="30"/>
    </row>
    <row r="36764" spans="6:8" x14ac:dyDescent="0.2">
      <c r="F36764" s="30"/>
      <c r="G36764" s="30"/>
      <c r="H36764" s="30"/>
    </row>
    <row r="36765" spans="6:8" x14ac:dyDescent="0.2">
      <c r="F36765" s="30"/>
      <c r="G36765" s="30"/>
      <c r="H36765" s="30"/>
    </row>
    <row r="36766" spans="6:8" x14ac:dyDescent="0.2">
      <c r="F36766" s="30"/>
      <c r="G36766" s="30"/>
      <c r="H36766" s="30"/>
    </row>
    <row r="36767" spans="6:8" x14ac:dyDescent="0.2">
      <c r="F36767" s="30"/>
      <c r="G36767" s="30"/>
      <c r="H36767" s="30"/>
    </row>
    <row r="36768" spans="6:8" x14ac:dyDescent="0.2">
      <c r="F36768" s="30"/>
      <c r="G36768" s="30"/>
      <c r="H36768" s="30"/>
    </row>
    <row r="36769" spans="6:8" x14ac:dyDescent="0.2">
      <c r="F36769" s="30"/>
      <c r="G36769" s="30"/>
      <c r="H36769" s="30"/>
    </row>
    <row r="36770" spans="6:8" x14ac:dyDescent="0.2">
      <c r="F36770" s="30"/>
      <c r="G36770" s="30"/>
      <c r="H36770" s="30"/>
    </row>
    <row r="36771" spans="6:8" x14ac:dyDescent="0.2">
      <c r="F36771" s="30"/>
      <c r="G36771" s="30"/>
      <c r="H36771" s="30"/>
    </row>
    <row r="36772" spans="6:8" x14ac:dyDescent="0.2">
      <c r="F36772" s="30"/>
      <c r="G36772" s="30"/>
      <c r="H36772" s="30"/>
    </row>
    <row r="36773" spans="6:8" x14ac:dyDescent="0.2">
      <c r="F36773" s="30"/>
      <c r="G36773" s="30"/>
      <c r="H36773" s="30"/>
    </row>
    <row r="36774" spans="6:8" x14ac:dyDescent="0.2">
      <c r="F36774" s="30"/>
      <c r="G36774" s="30"/>
      <c r="H36774" s="30"/>
    </row>
    <row r="36775" spans="6:8" x14ac:dyDescent="0.2">
      <c r="F36775" s="30"/>
      <c r="G36775" s="30"/>
      <c r="H36775" s="30"/>
    </row>
    <row r="36776" spans="6:8" x14ac:dyDescent="0.2">
      <c r="F36776" s="30"/>
      <c r="G36776" s="30"/>
      <c r="H36776" s="30"/>
    </row>
    <row r="36777" spans="6:8" x14ac:dyDescent="0.2">
      <c r="F36777" s="30"/>
      <c r="G36777" s="30"/>
      <c r="H36777" s="30"/>
    </row>
    <row r="36778" spans="6:8" x14ac:dyDescent="0.2">
      <c r="F36778" s="30"/>
      <c r="G36778" s="30"/>
      <c r="H36778" s="30"/>
    </row>
    <row r="36779" spans="6:8" x14ac:dyDescent="0.2">
      <c r="F36779" s="30"/>
      <c r="G36779" s="30"/>
      <c r="H36779" s="30"/>
    </row>
    <row r="36780" spans="6:8" x14ac:dyDescent="0.2">
      <c r="F36780" s="30"/>
      <c r="G36780" s="30"/>
      <c r="H36780" s="30"/>
    </row>
    <row r="36781" spans="6:8" x14ac:dyDescent="0.2">
      <c r="F36781" s="30"/>
      <c r="G36781" s="30"/>
      <c r="H36781" s="30"/>
    </row>
    <row r="36782" spans="6:8" x14ac:dyDescent="0.2">
      <c r="F36782" s="30"/>
      <c r="G36782" s="30"/>
      <c r="H36782" s="30"/>
    </row>
    <row r="36783" spans="6:8" x14ac:dyDescent="0.2">
      <c r="F36783" s="30"/>
      <c r="G36783" s="30"/>
      <c r="H36783" s="30"/>
    </row>
    <row r="36784" spans="6:8" x14ac:dyDescent="0.2">
      <c r="F36784" s="30"/>
      <c r="G36784" s="30"/>
      <c r="H36784" s="30"/>
    </row>
    <row r="36785" spans="6:8" x14ac:dyDescent="0.2">
      <c r="F36785" s="30"/>
      <c r="G36785" s="30"/>
      <c r="H36785" s="30"/>
    </row>
    <row r="36786" spans="6:8" x14ac:dyDescent="0.2">
      <c r="F36786" s="30"/>
      <c r="G36786" s="30"/>
      <c r="H36786" s="30"/>
    </row>
    <row r="36787" spans="6:8" x14ac:dyDescent="0.2">
      <c r="F36787" s="30"/>
      <c r="G36787" s="30"/>
      <c r="H36787" s="30"/>
    </row>
    <row r="36788" spans="6:8" x14ac:dyDescent="0.2">
      <c r="F36788" s="30"/>
      <c r="G36788" s="30"/>
      <c r="H36788" s="30"/>
    </row>
    <row r="36789" spans="6:8" x14ac:dyDescent="0.2">
      <c r="F36789" s="30"/>
      <c r="G36789" s="30"/>
      <c r="H36789" s="30"/>
    </row>
    <row r="36790" spans="6:8" x14ac:dyDescent="0.2">
      <c r="F36790" s="30"/>
      <c r="G36790" s="30"/>
      <c r="H36790" s="30"/>
    </row>
    <row r="36791" spans="6:8" x14ac:dyDescent="0.2">
      <c r="F36791" s="30"/>
      <c r="G36791" s="30"/>
      <c r="H36791" s="30"/>
    </row>
    <row r="36792" spans="6:8" x14ac:dyDescent="0.2">
      <c r="F36792" s="30"/>
      <c r="G36792" s="30"/>
      <c r="H36792" s="30"/>
    </row>
    <row r="36793" spans="6:8" x14ac:dyDescent="0.2">
      <c r="F36793" s="30"/>
      <c r="G36793" s="30"/>
      <c r="H36793" s="30"/>
    </row>
    <row r="36794" spans="6:8" x14ac:dyDescent="0.2">
      <c r="F36794" s="30"/>
      <c r="G36794" s="30"/>
      <c r="H36794" s="30"/>
    </row>
    <row r="36795" spans="6:8" x14ac:dyDescent="0.2">
      <c r="F36795" s="30"/>
      <c r="G36795" s="30"/>
      <c r="H36795" s="30"/>
    </row>
    <row r="36796" spans="6:8" x14ac:dyDescent="0.2">
      <c r="F36796" s="30"/>
      <c r="G36796" s="30"/>
      <c r="H36796" s="30"/>
    </row>
    <row r="36797" spans="6:8" x14ac:dyDescent="0.2">
      <c r="F36797" s="30"/>
      <c r="G36797" s="30"/>
      <c r="H36797" s="30"/>
    </row>
    <row r="36798" spans="6:8" x14ac:dyDescent="0.2">
      <c r="F36798" s="30"/>
      <c r="G36798" s="30"/>
      <c r="H36798" s="30"/>
    </row>
    <row r="36799" spans="6:8" x14ac:dyDescent="0.2">
      <c r="F36799" s="30"/>
      <c r="G36799" s="30"/>
      <c r="H36799" s="30"/>
    </row>
    <row r="36800" spans="6:8" x14ac:dyDescent="0.2">
      <c r="F36800" s="30"/>
      <c r="G36800" s="30"/>
      <c r="H36800" s="30"/>
    </row>
    <row r="36801" spans="6:8" x14ac:dyDescent="0.2">
      <c r="F36801" s="30"/>
      <c r="G36801" s="30"/>
      <c r="H36801" s="30"/>
    </row>
    <row r="36802" spans="6:8" x14ac:dyDescent="0.2">
      <c r="F36802" s="30"/>
      <c r="G36802" s="30"/>
      <c r="H36802" s="30"/>
    </row>
    <row r="36803" spans="6:8" x14ac:dyDescent="0.2">
      <c r="F36803" s="30"/>
      <c r="G36803" s="30"/>
      <c r="H36803" s="30"/>
    </row>
    <row r="36804" spans="6:8" x14ac:dyDescent="0.2">
      <c r="F36804" s="30"/>
      <c r="G36804" s="30"/>
      <c r="H36804" s="30"/>
    </row>
    <row r="36805" spans="6:8" x14ac:dyDescent="0.2">
      <c r="F36805" s="30"/>
      <c r="G36805" s="30"/>
      <c r="H36805" s="30"/>
    </row>
    <row r="36806" spans="6:8" x14ac:dyDescent="0.2">
      <c r="F36806" s="30"/>
      <c r="G36806" s="30"/>
      <c r="H36806" s="30"/>
    </row>
    <row r="36807" spans="6:8" x14ac:dyDescent="0.2">
      <c r="F36807" s="30"/>
      <c r="G36807" s="30"/>
      <c r="H36807" s="30"/>
    </row>
    <row r="36808" spans="6:8" x14ac:dyDescent="0.2">
      <c r="F36808" s="30"/>
      <c r="G36808" s="30"/>
      <c r="H36808" s="30"/>
    </row>
    <row r="36809" spans="6:8" x14ac:dyDescent="0.2">
      <c r="F36809" s="30"/>
      <c r="G36809" s="30"/>
      <c r="H36809" s="30"/>
    </row>
    <row r="36810" spans="6:8" x14ac:dyDescent="0.2">
      <c r="F36810" s="30"/>
      <c r="G36810" s="30"/>
      <c r="H36810" s="30"/>
    </row>
    <row r="36811" spans="6:8" x14ac:dyDescent="0.2">
      <c r="F36811" s="30"/>
      <c r="G36811" s="30"/>
      <c r="H36811" s="30"/>
    </row>
    <row r="36812" spans="6:8" x14ac:dyDescent="0.2">
      <c r="F36812" s="30"/>
      <c r="G36812" s="30"/>
      <c r="H36812" s="30"/>
    </row>
    <row r="36813" spans="6:8" x14ac:dyDescent="0.2">
      <c r="F36813" s="30"/>
      <c r="G36813" s="30"/>
      <c r="H36813" s="30"/>
    </row>
    <row r="36814" spans="6:8" x14ac:dyDescent="0.2">
      <c r="F36814" s="30"/>
      <c r="G36814" s="30"/>
      <c r="H36814" s="30"/>
    </row>
    <row r="36815" spans="6:8" x14ac:dyDescent="0.2">
      <c r="F36815" s="30"/>
      <c r="G36815" s="30"/>
      <c r="H36815" s="30"/>
    </row>
    <row r="36816" spans="6:8" x14ac:dyDescent="0.2">
      <c r="F36816" s="30"/>
      <c r="G36816" s="30"/>
      <c r="H36816" s="30"/>
    </row>
    <row r="36817" spans="6:8" x14ac:dyDescent="0.2">
      <c r="F36817" s="30"/>
      <c r="G36817" s="30"/>
      <c r="H36817" s="30"/>
    </row>
    <row r="36818" spans="6:8" x14ac:dyDescent="0.2">
      <c r="F36818" s="30"/>
      <c r="G36818" s="30"/>
      <c r="H36818" s="30"/>
    </row>
    <row r="36819" spans="6:8" x14ac:dyDescent="0.2">
      <c r="F36819" s="30"/>
      <c r="G36819" s="30"/>
      <c r="H36819" s="30"/>
    </row>
    <row r="36820" spans="6:8" x14ac:dyDescent="0.2">
      <c r="F36820" s="30"/>
      <c r="G36820" s="30"/>
      <c r="H36820" s="30"/>
    </row>
    <row r="36821" spans="6:8" x14ac:dyDescent="0.2">
      <c r="F36821" s="30"/>
      <c r="G36821" s="30"/>
      <c r="H36821" s="30"/>
    </row>
    <row r="36822" spans="6:8" x14ac:dyDescent="0.2">
      <c r="F36822" s="30"/>
      <c r="G36822" s="30"/>
      <c r="H36822" s="30"/>
    </row>
    <row r="36823" spans="6:8" x14ac:dyDescent="0.2">
      <c r="F36823" s="30"/>
      <c r="G36823" s="30"/>
      <c r="H36823" s="30"/>
    </row>
    <row r="36824" spans="6:8" x14ac:dyDescent="0.2">
      <c r="F36824" s="30"/>
      <c r="G36824" s="30"/>
      <c r="H36824" s="30"/>
    </row>
    <row r="36825" spans="6:8" x14ac:dyDescent="0.2">
      <c r="F36825" s="30"/>
      <c r="G36825" s="30"/>
      <c r="H36825" s="30"/>
    </row>
    <row r="36826" spans="6:8" x14ac:dyDescent="0.2">
      <c r="F36826" s="30"/>
      <c r="G36826" s="30"/>
      <c r="H36826" s="30"/>
    </row>
    <row r="36827" spans="6:8" x14ac:dyDescent="0.2">
      <c r="F36827" s="30"/>
      <c r="G36827" s="30"/>
      <c r="H36827" s="30"/>
    </row>
    <row r="36828" spans="6:8" x14ac:dyDescent="0.2">
      <c r="F36828" s="30"/>
      <c r="G36828" s="30"/>
      <c r="H36828" s="30"/>
    </row>
    <row r="36829" spans="6:8" x14ac:dyDescent="0.2">
      <c r="F36829" s="30"/>
      <c r="G36829" s="30"/>
      <c r="H36829" s="30"/>
    </row>
    <row r="36830" spans="6:8" x14ac:dyDescent="0.2">
      <c r="F36830" s="30"/>
      <c r="G36830" s="30"/>
      <c r="H36830" s="30"/>
    </row>
    <row r="36831" spans="6:8" x14ac:dyDescent="0.2">
      <c r="F36831" s="30"/>
      <c r="G36831" s="30"/>
      <c r="H36831" s="30"/>
    </row>
    <row r="36832" spans="6:8" x14ac:dyDescent="0.2">
      <c r="F36832" s="30"/>
      <c r="G36832" s="30"/>
      <c r="H36832" s="30"/>
    </row>
    <row r="36833" spans="6:8" x14ac:dyDescent="0.2">
      <c r="F36833" s="30"/>
      <c r="G36833" s="30"/>
      <c r="H36833" s="30"/>
    </row>
    <row r="36834" spans="6:8" x14ac:dyDescent="0.2">
      <c r="F36834" s="30"/>
      <c r="G36834" s="30"/>
      <c r="H36834" s="30"/>
    </row>
    <row r="36835" spans="6:8" x14ac:dyDescent="0.2">
      <c r="F36835" s="30"/>
      <c r="G36835" s="30"/>
      <c r="H36835" s="30"/>
    </row>
    <row r="36836" spans="6:8" x14ac:dyDescent="0.2">
      <c r="F36836" s="30"/>
      <c r="G36836" s="30"/>
      <c r="H36836" s="30"/>
    </row>
    <row r="36837" spans="6:8" x14ac:dyDescent="0.2">
      <c r="F36837" s="30"/>
      <c r="G36837" s="30"/>
      <c r="H36837" s="30"/>
    </row>
    <row r="36838" spans="6:8" x14ac:dyDescent="0.2">
      <c r="F36838" s="30"/>
      <c r="G36838" s="30"/>
      <c r="H36838" s="30"/>
    </row>
    <row r="36839" spans="6:8" x14ac:dyDescent="0.2">
      <c r="F36839" s="30"/>
      <c r="G36839" s="30"/>
      <c r="H36839" s="30"/>
    </row>
    <row r="36840" spans="6:8" x14ac:dyDescent="0.2">
      <c r="F36840" s="30"/>
      <c r="G36840" s="30"/>
      <c r="H36840" s="30"/>
    </row>
    <row r="36841" spans="6:8" x14ac:dyDescent="0.2">
      <c r="F36841" s="30"/>
      <c r="G36841" s="30"/>
      <c r="H36841" s="30"/>
    </row>
    <row r="36842" spans="6:8" x14ac:dyDescent="0.2">
      <c r="F36842" s="30"/>
      <c r="G36842" s="30"/>
      <c r="H36842" s="30"/>
    </row>
    <row r="36843" spans="6:8" x14ac:dyDescent="0.2">
      <c r="F36843" s="30"/>
      <c r="G36843" s="30"/>
      <c r="H36843" s="30"/>
    </row>
    <row r="36844" spans="6:8" x14ac:dyDescent="0.2">
      <c r="F36844" s="30"/>
      <c r="G36844" s="30"/>
      <c r="H36844" s="30"/>
    </row>
    <row r="36845" spans="6:8" x14ac:dyDescent="0.2">
      <c r="F36845" s="30"/>
      <c r="G36845" s="30"/>
      <c r="H36845" s="30"/>
    </row>
    <row r="36846" spans="6:8" x14ac:dyDescent="0.2">
      <c r="F36846" s="30"/>
      <c r="G36846" s="30"/>
      <c r="H36846" s="30"/>
    </row>
    <row r="36847" spans="6:8" x14ac:dyDescent="0.2">
      <c r="F36847" s="30"/>
      <c r="G36847" s="30"/>
      <c r="H36847" s="30"/>
    </row>
    <row r="36848" spans="6:8" x14ac:dyDescent="0.2">
      <c r="F36848" s="30"/>
      <c r="G36848" s="30"/>
      <c r="H36848" s="30"/>
    </row>
    <row r="36849" spans="6:8" x14ac:dyDescent="0.2">
      <c r="F36849" s="30"/>
      <c r="G36849" s="30"/>
      <c r="H36849" s="30"/>
    </row>
    <row r="36850" spans="6:8" x14ac:dyDescent="0.2">
      <c r="F36850" s="30"/>
      <c r="G36850" s="30"/>
      <c r="H36850" s="30"/>
    </row>
    <row r="36851" spans="6:8" x14ac:dyDescent="0.2">
      <c r="F36851" s="30"/>
      <c r="G36851" s="30"/>
      <c r="H36851" s="30"/>
    </row>
    <row r="36852" spans="6:8" x14ac:dyDescent="0.2">
      <c r="F36852" s="30"/>
      <c r="G36852" s="30"/>
      <c r="H36852" s="30"/>
    </row>
    <row r="36853" spans="6:8" x14ac:dyDescent="0.2">
      <c r="F36853" s="30"/>
      <c r="G36853" s="30"/>
      <c r="H36853" s="30"/>
    </row>
    <row r="36854" spans="6:8" x14ac:dyDescent="0.2">
      <c r="F36854" s="30"/>
      <c r="G36854" s="30"/>
      <c r="H36854" s="30"/>
    </row>
    <row r="36855" spans="6:8" x14ac:dyDescent="0.2">
      <c r="F36855" s="30"/>
      <c r="G36855" s="30"/>
      <c r="H36855" s="30"/>
    </row>
    <row r="36856" spans="6:8" x14ac:dyDescent="0.2">
      <c r="F36856" s="30"/>
      <c r="G36856" s="30"/>
      <c r="H36856" s="30"/>
    </row>
    <row r="36857" spans="6:8" x14ac:dyDescent="0.2">
      <c r="F36857" s="30"/>
      <c r="G36857" s="30"/>
      <c r="H36857" s="30"/>
    </row>
    <row r="36858" spans="6:8" x14ac:dyDescent="0.2">
      <c r="F36858" s="30"/>
      <c r="G36858" s="30"/>
      <c r="H36858" s="30"/>
    </row>
    <row r="36859" spans="6:8" x14ac:dyDescent="0.2">
      <c r="F36859" s="30"/>
      <c r="G36859" s="30"/>
      <c r="H36859" s="30"/>
    </row>
    <row r="36860" spans="6:8" x14ac:dyDescent="0.2">
      <c r="F36860" s="30"/>
      <c r="G36860" s="30"/>
      <c r="H36860" s="30"/>
    </row>
    <row r="36861" spans="6:8" x14ac:dyDescent="0.2">
      <c r="F36861" s="30"/>
      <c r="G36861" s="30"/>
      <c r="H36861" s="30"/>
    </row>
    <row r="36862" spans="6:8" x14ac:dyDescent="0.2">
      <c r="F36862" s="30"/>
      <c r="G36862" s="30"/>
      <c r="H36862" s="30"/>
    </row>
    <row r="36863" spans="6:8" x14ac:dyDescent="0.2">
      <c r="F36863" s="30"/>
      <c r="G36863" s="30"/>
      <c r="H36863" s="30"/>
    </row>
    <row r="36864" spans="6:8" x14ac:dyDescent="0.2">
      <c r="F36864" s="30"/>
      <c r="G36864" s="30"/>
      <c r="H36864" s="30"/>
    </row>
    <row r="36865" spans="6:8" x14ac:dyDescent="0.2">
      <c r="F36865" s="30"/>
      <c r="G36865" s="30"/>
      <c r="H36865" s="30"/>
    </row>
    <row r="36866" spans="6:8" x14ac:dyDescent="0.2">
      <c r="F36866" s="30"/>
      <c r="G36866" s="30"/>
      <c r="H36866" s="30"/>
    </row>
    <row r="36867" spans="6:8" x14ac:dyDescent="0.2">
      <c r="F36867" s="30"/>
      <c r="G36867" s="30"/>
      <c r="H36867" s="30"/>
    </row>
    <row r="36868" spans="6:8" x14ac:dyDescent="0.2">
      <c r="F36868" s="30"/>
      <c r="G36868" s="30"/>
      <c r="H36868" s="30"/>
    </row>
    <row r="36869" spans="6:8" x14ac:dyDescent="0.2">
      <c r="F36869" s="30"/>
      <c r="G36869" s="30"/>
      <c r="H36869" s="30"/>
    </row>
    <row r="36870" spans="6:8" x14ac:dyDescent="0.2">
      <c r="F36870" s="30"/>
      <c r="G36870" s="30"/>
      <c r="H36870" s="30"/>
    </row>
    <row r="36871" spans="6:8" x14ac:dyDescent="0.2">
      <c r="F36871" s="30"/>
      <c r="G36871" s="30"/>
      <c r="H36871" s="30"/>
    </row>
    <row r="36872" spans="6:8" x14ac:dyDescent="0.2">
      <c r="F36872" s="30"/>
      <c r="G36872" s="30"/>
      <c r="H36872" s="30"/>
    </row>
    <row r="36873" spans="6:8" x14ac:dyDescent="0.2">
      <c r="F36873" s="30"/>
      <c r="G36873" s="30"/>
      <c r="H36873" s="30"/>
    </row>
    <row r="36874" spans="6:8" x14ac:dyDescent="0.2">
      <c r="F36874" s="30"/>
      <c r="G36874" s="30"/>
      <c r="H36874" s="30"/>
    </row>
    <row r="36875" spans="6:8" x14ac:dyDescent="0.2">
      <c r="F36875" s="30"/>
      <c r="G36875" s="30"/>
      <c r="H36875" s="30"/>
    </row>
    <row r="36876" spans="6:8" x14ac:dyDescent="0.2">
      <c r="F36876" s="30"/>
      <c r="G36876" s="30"/>
      <c r="H36876" s="30"/>
    </row>
    <row r="36877" spans="6:8" x14ac:dyDescent="0.2">
      <c r="F36877" s="30"/>
      <c r="G36877" s="30"/>
      <c r="H36877" s="30"/>
    </row>
    <row r="36878" spans="6:8" x14ac:dyDescent="0.2">
      <c r="F36878" s="30"/>
      <c r="G36878" s="30"/>
      <c r="H36878" s="30"/>
    </row>
    <row r="36879" spans="6:8" x14ac:dyDescent="0.2">
      <c r="F36879" s="30"/>
      <c r="G36879" s="30"/>
      <c r="H36879" s="30"/>
    </row>
    <row r="36880" spans="6:8" x14ac:dyDescent="0.2">
      <c r="F36880" s="30"/>
      <c r="G36880" s="30"/>
      <c r="H36880" s="30"/>
    </row>
    <row r="36881" spans="6:8" x14ac:dyDescent="0.2">
      <c r="F36881" s="30"/>
      <c r="G36881" s="30"/>
      <c r="H36881" s="30"/>
    </row>
    <row r="36882" spans="6:8" x14ac:dyDescent="0.2">
      <c r="F36882" s="30"/>
      <c r="G36882" s="30"/>
      <c r="H36882" s="30"/>
    </row>
    <row r="36883" spans="6:8" x14ac:dyDescent="0.2">
      <c r="F36883" s="30"/>
      <c r="G36883" s="30"/>
      <c r="H36883" s="30"/>
    </row>
    <row r="36884" spans="6:8" x14ac:dyDescent="0.2">
      <c r="F36884" s="30"/>
      <c r="G36884" s="30"/>
      <c r="H36884" s="30"/>
    </row>
    <row r="36885" spans="6:8" x14ac:dyDescent="0.2">
      <c r="F36885" s="30"/>
      <c r="G36885" s="30"/>
      <c r="H36885" s="30"/>
    </row>
    <row r="36886" spans="6:8" x14ac:dyDescent="0.2">
      <c r="F36886" s="30"/>
      <c r="G36886" s="30"/>
      <c r="H36886" s="30"/>
    </row>
    <row r="36887" spans="6:8" x14ac:dyDescent="0.2">
      <c r="F36887" s="30"/>
      <c r="G36887" s="30"/>
      <c r="H36887" s="30"/>
    </row>
    <row r="36888" spans="6:8" x14ac:dyDescent="0.2">
      <c r="F36888" s="30"/>
      <c r="G36888" s="30"/>
      <c r="H36888" s="30"/>
    </row>
    <row r="36889" spans="6:8" x14ac:dyDescent="0.2">
      <c r="F36889" s="30"/>
      <c r="G36889" s="30"/>
      <c r="H36889" s="30"/>
    </row>
    <row r="36890" spans="6:8" x14ac:dyDescent="0.2">
      <c r="F36890" s="30"/>
      <c r="G36890" s="30"/>
      <c r="H36890" s="30"/>
    </row>
    <row r="36891" spans="6:8" x14ac:dyDescent="0.2">
      <c r="F36891" s="30"/>
      <c r="G36891" s="30"/>
      <c r="H36891" s="30"/>
    </row>
    <row r="36892" spans="6:8" x14ac:dyDescent="0.2">
      <c r="F36892" s="30"/>
      <c r="G36892" s="30"/>
      <c r="H36892" s="30"/>
    </row>
    <row r="36893" spans="6:8" x14ac:dyDescent="0.2">
      <c r="F36893" s="30"/>
      <c r="G36893" s="30"/>
      <c r="H36893" s="30"/>
    </row>
    <row r="36894" spans="6:8" x14ac:dyDescent="0.2">
      <c r="F36894" s="30"/>
      <c r="G36894" s="30"/>
      <c r="H36894" s="30"/>
    </row>
    <row r="36895" spans="6:8" x14ac:dyDescent="0.2">
      <c r="F36895" s="30"/>
      <c r="G36895" s="30"/>
      <c r="H36895" s="30"/>
    </row>
    <row r="36896" spans="6:8" x14ac:dyDescent="0.2">
      <c r="F36896" s="30"/>
      <c r="G36896" s="30"/>
      <c r="H36896" s="30"/>
    </row>
    <row r="36897" spans="6:8" x14ac:dyDescent="0.2">
      <c r="F36897" s="30"/>
      <c r="G36897" s="30"/>
      <c r="H36897" s="30"/>
    </row>
    <row r="36898" spans="6:8" x14ac:dyDescent="0.2">
      <c r="F36898" s="30"/>
      <c r="G36898" s="30"/>
      <c r="H36898" s="30"/>
    </row>
    <row r="36899" spans="6:8" x14ac:dyDescent="0.2">
      <c r="F36899" s="30"/>
      <c r="G36899" s="30"/>
      <c r="H36899" s="30"/>
    </row>
    <row r="36900" spans="6:8" x14ac:dyDescent="0.2">
      <c r="F36900" s="30"/>
      <c r="G36900" s="30"/>
      <c r="H36900" s="30"/>
    </row>
    <row r="36901" spans="6:8" x14ac:dyDescent="0.2">
      <c r="F36901" s="30"/>
      <c r="G36901" s="30"/>
      <c r="H36901" s="30"/>
    </row>
    <row r="36902" spans="6:8" x14ac:dyDescent="0.2">
      <c r="F36902" s="30"/>
      <c r="G36902" s="30"/>
      <c r="H36902" s="30"/>
    </row>
    <row r="36903" spans="6:8" x14ac:dyDescent="0.2">
      <c r="F36903" s="30"/>
      <c r="G36903" s="30"/>
      <c r="H36903" s="30"/>
    </row>
    <row r="36904" spans="6:8" x14ac:dyDescent="0.2">
      <c r="F36904" s="30"/>
      <c r="G36904" s="30"/>
      <c r="H36904" s="30"/>
    </row>
    <row r="36905" spans="6:8" x14ac:dyDescent="0.2">
      <c r="F36905" s="30"/>
      <c r="G36905" s="30"/>
      <c r="H36905" s="30"/>
    </row>
    <row r="36906" spans="6:8" x14ac:dyDescent="0.2">
      <c r="F36906" s="30"/>
      <c r="G36906" s="30"/>
      <c r="H36906" s="30"/>
    </row>
    <row r="36907" spans="6:8" x14ac:dyDescent="0.2">
      <c r="F36907" s="30"/>
      <c r="G36907" s="30"/>
      <c r="H36907" s="30"/>
    </row>
    <row r="36908" spans="6:8" x14ac:dyDescent="0.2">
      <c r="F36908" s="30"/>
      <c r="G36908" s="30"/>
      <c r="H36908" s="30"/>
    </row>
    <row r="36909" spans="6:8" x14ac:dyDescent="0.2">
      <c r="F36909" s="30"/>
      <c r="G36909" s="30"/>
      <c r="H36909" s="30"/>
    </row>
    <row r="36910" spans="6:8" x14ac:dyDescent="0.2">
      <c r="F36910" s="30"/>
      <c r="G36910" s="30"/>
      <c r="H36910" s="30"/>
    </row>
    <row r="36911" spans="6:8" x14ac:dyDescent="0.2">
      <c r="F36911" s="30"/>
      <c r="G36911" s="30"/>
      <c r="H36911" s="30"/>
    </row>
    <row r="36912" spans="6:8" x14ac:dyDescent="0.2">
      <c r="F36912" s="30"/>
      <c r="G36912" s="30"/>
      <c r="H36912" s="30"/>
    </row>
    <row r="36913" spans="6:8" x14ac:dyDescent="0.2">
      <c r="F36913" s="30"/>
      <c r="G36913" s="30"/>
      <c r="H36913" s="30"/>
    </row>
    <row r="36914" spans="6:8" x14ac:dyDescent="0.2">
      <c r="F36914" s="30"/>
      <c r="G36914" s="30"/>
      <c r="H36914" s="30"/>
    </row>
    <row r="36915" spans="6:8" x14ac:dyDescent="0.2">
      <c r="F36915" s="30"/>
      <c r="G36915" s="30"/>
      <c r="H36915" s="30"/>
    </row>
    <row r="36916" spans="6:8" x14ac:dyDescent="0.2">
      <c r="F36916" s="30"/>
      <c r="G36916" s="30"/>
      <c r="H36916" s="30"/>
    </row>
    <row r="36917" spans="6:8" x14ac:dyDescent="0.2">
      <c r="F36917" s="30"/>
      <c r="G36917" s="30"/>
      <c r="H36917" s="30"/>
    </row>
    <row r="36918" spans="6:8" x14ac:dyDescent="0.2">
      <c r="F36918" s="30"/>
      <c r="G36918" s="30"/>
      <c r="H36918" s="30"/>
    </row>
    <row r="36919" spans="6:8" x14ac:dyDescent="0.2">
      <c r="F36919" s="30"/>
      <c r="G36919" s="30"/>
      <c r="H36919" s="30"/>
    </row>
    <row r="36920" spans="6:8" x14ac:dyDescent="0.2">
      <c r="F36920" s="30"/>
      <c r="G36920" s="30"/>
      <c r="H36920" s="30"/>
    </row>
    <row r="36921" spans="6:8" x14ac:dyDescent="0.2">
      <c r="F36921" s="30"/>
      <c r="G36921" s="30"/>
      <c r="H36921" s="30"/>
    </row>
    <row r="36922" spans="6:8" x14ac:dyDescent="0.2">
      <c r="F36922" s="30"/>
      <c r="G36922" s="30"/>
      <c r="H36922" s="30"/>
    </row>
    <row r="36923" spans="6:8" x14ac:dyDescent="0.2">
      <c r="F36923" s="30"/>
      <c r="G36923" s="30"/>
      <c r="H36923" s="30"/>
    </row>
    <row r="36924" spans="6:8" x14ac:dyDescent="0.2">
      <c r="F36924" s="30"/>
      <c r="G36924" s="30"/>
      <c r="H36924" s="30"/>
    </row>
    <row r="36925" spans="6:8" x14ac:dyDescent="0.2">
      <c r="F36925" s="30"/>
      <c r="G36925" s="30"/>
      <c r="H36925" s="30"/>
    </row>
    <row r="36926" spans="6:8" x14ac:dyDescent="0.2">
      <c r="F36926" s="30"/>
      <c r="G36926" s="30"/>
      <c r="H36926" s="30"/>
    </row>
    <row r="36927" spans="6:8" x14ac:dyDescent="0.2">
      <c r="F36927" s="30"/>
      <c r="G36927" s="30"/>
      <c r="H36927" s="30"/>
    </row>
    <row r="36928" spans="6:8" x14ac:dyDescent="0.2">
      <c r="F36928" s="30"/>
      <c r="G36928" s="30"/>
      <c r="H36928" s="30"/>
    </row>
    <row r="36929" spans="6:8" x14ac:dyDescent="0.2">
      <c r="F36929" s="30"/>
      <c r="G36929" s="30"/>
      <c r="H36929" s="30"/>
    </row>
    <row r="36930" spans="6:8" x14ac:dyDescent="0.2">
      <c r="F36930" s="30"/>
      <c r="G36930" s="30"/>
      <c r="H36930" s="30"/>
    </row>
    <row r="36931" spans="6:8" x14ac:dyDescent="0.2">
      <c r="F36931" s="30"/>
      <c r="G36931" s="30"/>
      <c r="H36931" s="30"/>
    </row>
    <row r="36932" spans="6:8" x14ac:dyDescent="0.2">
      <c r="F36932" s="30"/>
      <c r="G36932" s="30"/>
      <c r="H36932" s="30"/>
    </row>
    <row r="36933" spans="6:8" x14ac:dyDescent="0.2">
      <c r="F36933" s="30"/>
      <c r="G36933" s="30"/>
      <c r="H36933" s="30"/>
    </row>
    <row r="36934" spans="6:8" x14ac:dyDescent="0.2">
      <c r="F36934" s="30"/>
      <c r="G36934" s="30"/>
      <c r="H36934" s="30"/>
    </row>
    <row r="36935" spans="6:8" x14ac:dyDescent="0.2">
      <c r="F36935" s="30"/>
      <c r="G36935" s="30"/>
      <c r="H36935" s="30"/>
    </row>
    <row r="36936" spans="6:8" x14ac:dyDescent="0.2">
      <c r="F36936" s="30"/>
      <c r="G36936" s="30"/>
      <c r="H36936" s="30"/>
    </row>
    <row r="36937" spans="6:8" x14ac:dyDescent="0.2">
      <c r="F36937" s="30"/>
      <c r="G36937" s="30"/>
      <c r="H36937" s="30"/>
    </row>
    <row r="36938" spans="6:8" x14ac:dyDescent="0.2">
      <c r="F36938" s="30"/>
      <c r="G36938" s="30"/>
      <c r="H36938" s="30"/>
    </row>
    <row r="36939" spans="6:8" x14ac:dyDescent="0.2">
      <c r="F36939" s="30"/>
      <c r="G36939" s="30"/>
      <c r="H36939" s="30"/>
    </row>
    <row r="36940" spans="6:8" x14ac:dyDescent="0.2">
      <c r="F36940" s="30"/>
      <c r="G36940" s="30"/>
      <c r="H36940" s="30"/>
    </row>
    <row r="36941" spans="6:8" x14ac:dyDescent="0.2">
      <c r="F36941" s="30"/>
      <c r="G36941" s="30"/>
      <c r="H36941" s="30"/>
    </row>
    <row r="36942" spans="6:8" x14ac:dyDescent="0.2">
      <c r="F36942" s="30"/>
      <c r="G36942" s="30"/>
      <c r="H36942" s="30"/>
    </row>
    <row r="36943" spans="6:8" x14ac:dyDescent="0.2">
      <c r="F36943" s="30"/>
      <c r="G36943" s="30"/>
      <c r="H36943" s="30"/>
    </row>
    <row r="36944" spans="6:8" x14ac:dyDescent="0.2">
      <c r="F36944" s="30"/>
      <c r="G36944" s="30"/>
      <c r="H36944" s="30"/>
    </row>
    <row r="36945" spans="6:8" x14ac:dyDescent="0.2">
      <c r="F36945" s="30"/>
      <c r="G36945" s="30"/>
      <c r="H36945" s="30"/>
    </row>
    <row r="36946" spans="6:8" x14ac:dyDescent="0.2">
      <c r="F36946" s="30"/>
      <c r="G36946" s="30"/>
      <c r="H36946" s="30"/>
    </row>
    <row r="36947" spans="6:8" x14ac:dyDescent="0.2">
      <c r="F36947" s="30"/>
      <c r="G36947" s="30"/>
      <c r="H36947" s="30"/>
    </row>
    <row r="36948" spans="6:8" x14ac:dyDescent="0.2">
      <c r="F36948" s="30"/>
      <c r="G36948" s="30"/>
      <c r="H36948" s="30"/>
    </row>
    <row r="36949" spans="6:8" x14ac:dyDescent="0.2">
      <c r="F36949" s="30"/>
      <c r="G36949" s="30"/>
      <c r="H36949" s="30"/>
    </row>
    <row r="36950" spans="6:8" x14ac:dyDescent="0.2">
      <c r="F36950" s="30"/>
      <c r="G36950" s="30"/>
      <c r="H36950" s="30"/>
    </row>
    <row r="36951" spans="6:8" x14ac:dyDescent="0.2">
      <c r="F36951" s="30"/>
      <c r="G36951" s="30"/>
      <c r="H36951" s="30"/>
    </row>
    <row r="36952" spans="6:8" x14ac:dyDescent="0.2">
      <c r="F36952" s="30"/>
      <c r="G36952" s="30"/>
      <c r="H36952" s="30"/>
    </row>
    <row r="36953" spans="6:8" x14ac:dyDescent="0.2">
      <c r="F36953" s="30"/>
      <c r="G36953" s="30"/>
      <c r="H36953" s="30"/>
    </row>
    <row r="36954" spans="6:8" x14ac:dyDescent="0.2">
      <c r="F36954" s="30"/>
      <c r="G36954" s="30"/>
      <c r="H36954" s="30"/>
    </row>
    <row r="36955" spans="6:8" x14ac:dyDescent="0.2">
      <c r="F36955" s="30"/>
      <c r="G36955" s="30"/>
      <c r="H36955" s="30"/>
    </row>
    <row r="36956" spans="6:8" x14ac:dyDescent="0.2">
      <c r="F36956" s="30"/>
      <c r="G36956" s="30"/>
      <c r="H36956" s="30"/>
    </row>
    <row r="36957" spans="6:8" x14ac:dyDescent="0.2">
      <c r="F36957" s="30"/>
      <c r="G36957" s="30"/>
      <c r="H36957" s="30"/>
    </row>
    <row r="36958" spans="6:8" x14ac:dyDescent="0.2">
      <c r="F36958" s="30"/>
      <c r="G36958" s="30"/>
      <c r="H36958" s="30"/>
    </row>
    <row r="36959" spans="6:8" x14ac:dyDescent="0.2">
      <c r="F36959" s="30"/>
      <c r="G36959" s="30"/>
      <c r="H36959" s="30"/>
    </row>
    <row r="36960" spans="6:8" x14ac:dyDescent="0.2">
      <c r="F36960" s="30"/>
      <c r="G36960" s="30"/>
      <c r="H36960" s="30"/>
    </row>
    <row r="36961" spans="6:8" x14ac:dyDescent="0.2">
      <c r="F36961" s="30"/>
      <c r="G36961" s="30"/>
      <c r="H36961" s="30"/>
    </row>
    <row r="36962" spans="6:8" x14ac:dyDescent="0.2">
      <c r="F36962" s="30"/>
      <c r="G36962" s="30"/>
      <c r="H36962" s="30"/>
    </row>
    <row r="36963" spans="6:8" x14ac:dyDescent="0.2">
      <c r="F36963" s="30"/>
      <c r="G36963" s="30"/>
      <c r="H36963" s="30"/>
    </row>
    <row r="36964" spans="6:8" x14ac:dyDescent="0.2">
      <c r="F36964" s="30"/>
      <c r="G36964" s="30"/>
      <c r="H36964" s="30"/>
    </row>
    <row r="36965" spans="6:8" x14ac:dyDescent="0.2">
      <c r="F36965" s="30"/>
      <c r="G36965" s="30"/>
      <c r="H36965" s="30"/>
    </row>
    <row r="36966" spans="6:8" x14ac:dyDescent="0.2">
      <c r="F36966" s="30"/>
      <c r="G36966" s="30"/>
      <c r="H36966" s="30"/>
    </row>
    <row r="36967" spans="6:8" x14ac:dyDescent="0.2">
      <c r="F36967" s="30"/>
      <c r="G36967" s="30"/>
      <c r="H36967" s="30"/>
    </row>
    <row r="36968" spans="6:8" x14ac:dyDescent="0.2">
      <c r="F36968" s="30"/>
      <c r="G36968" s="30"/>
      <c r="H36968" s="30"/>
    </row>
    <row r="36969" spans="6:8" x14ac:dyDescent="0.2">
      <c r="F36969" s="30"/>
      <c r="G36969" s="30"/>
      <c r="H36969" s="30"/>
    </row>
    <row r="36970" spans="6:8" x14ac:dyDescent="0.2">
      <c r="F36970" s="30"/>
      <c r="G36970" s="30"/>
      <c r="H36970" s="30"/>
    </row>
    <row r="36971" spans="6:8" x14ac:dyDescent="0.2">
      <c r="F36971" s="30"/>
      <c r="G36971" s="30"/>
      <c r="H36971" s="30"/>
    </row>
    <row r="36972" spans="6:8" x14ac:dyDescent="0.2">
      <c r="F36972" s="30"/>
      <c r="G36972" s="30"/>
      <c r="H36972" s="30"/>
    </row>
    <row r="36973" spans="6:8" x14ac:dyDescent="0.2">
      <c r="F36973" s="30"/>
      <c r="G36973" s="30"/>
      <c r="H36973" s="30"/>
    </row>
    <row r="36974" spans="6:8" x14ac:dyDescent="0.2">
      <c r="F36974" s="30"/>
      <c r="G36974" s="30"/>
      <c r="H36974" s="30"/>
    </row>
    <row r="36975" spans="6:8" x14ac:dyDescent="0.2">
      <c r="F36975" s="30"/>
      <c r="G36975" s="30"/>
      <c r="H36975" s="30"/>
    </row>
    <row r="36976" spans="6:8" x14ac:dyDescent="0.2">
      <c r="F36976" s="30"/>
      <c r="G36976" s="30"/>
      <c r="H36976" s="30"/>
    </row>
    <row r="36977" spans="6:8" x14ac:dyDescent="0.2">
      <c r="F36977" s="30"/>
      <c r="G36977" s="30"/>
      <c r="H36977" s="30"/>
    </row>
    <row r="36978" spans="6:8" x14ac:dyDescent="0.2">
      <c r="F36978" s="30"/>
      <c r="G36978" s="30"/>
      <c r="H36978" s="30"/>
    </row>
    <row r="36979" spans="6:8" x14ac:dyDescent="0.2">
      <c r="F36979" s="30"/>
      <c r="G36979" s="30"/>
      <c r="H36979" s="30"/>
    </row>
    <row r="36980" spans="6:8" x14ac:dyDescent="0.2">
      <c r="F36980" s="30"/>
      <c r="G36980" s="30"/>
      <c r="H36980" s="30"/>
    </row>
    <row r="36981" spans="6:8" x14ac:dyDescent="0.2">
      <c r="F36981" s="30"/>
      <c r="G36981" s="30"/>
      <c r="H36981" s="30"/>
    </row>
    <row r="36982" spans="6:8" x14ac:dyDescent="0.2">
      <c r="F36982" s="30"/>
      <c r="G36982" s="30"/>
      <c r="H36982" s="30"/>
    </row>
    <row r="36983" spans="6:8" x14ac:dyDescent="0.2">
      <c r="F36983" s="30"/>
      <c r="G36983" s="30"/>
      <c r="H36983" s="30"/>
    </row>
    <row r="36984" spans="6:8" x14ac:dyDescent="0.2">
      <c r="F36984" s="30"/>
      <c r="G36984" s="30"/>
      <c r="H36984" s="30"/>
    </row>
    <row r="36985" spans="6:8" x14ac:dyDescent="0.2">
      <c r="F36985" s="30"/>
      <c r="G36985" s="30"/>
      <c r="H36985" s="30"/>
    </row>
    <row r="36986" spans="6:8" x14ac:dyDescent="0.2">
      <c r="F36986" s="30"/>
      <c r="G36986" s="30"/>
      <c r="H36986" s="30"/>
    </row>
    <row r="36987" spans="6:8" x14ac:dyDescent="0.2">
      <c r="F36987" s="30"/>
      <c r="G36987" s="30"/>
      <c r="H36987" s="30"/>
    </row>
    <row r="36988" spans="6:8" x14ac:dyDescent="0.2">
      <c r="F36988" s="30"/>
      <c r="G36988" s="30"/>
      <c r="H36988" s="30"/>
    </row>
    <row r="36989" spans="6:8" x14ac:dyDescent="0.2">
      <c r="F36989" s="30"/>
      <c r="G36989" s="30"/>
      <c r="H36989" s="30"/>
    </row>
    <row r="36990" spans="6:8" x14ac:dyDescent="0.2">
      <c r="F36990" s="30"/>
      <c r="G36990" s="30"/>
      <c r="H36990" s="30"/>
    </row>
    <row r="36991" spans="6:8" x14ac:dyDescent="0.2">
      <c r="F36991" s="30"/>
      <c r="G36991" s="30"/>
      <c r="H36991" s="30"/>
    </row>
    <row r="36992" spans="6:8" x14ac:dyDescent="0.2">
      <c r="F36992" s="30"/>
      <c r="G36992" s="30"/>
      <c r="H36992" s="30"/>
    </row>
    <row r="36993" spans="6:8" x14ac:dyDescent="0.2">
      <c r="F36993" s="30"/>
      <c r="G36993" s="30"/>
      <c r="H36993" s="30"/>
    </row>
    <row r="36994" spans="6:8" x14ac:dyDescent="0.2">
      <c r="F36994" s="30"/>
      <c r="G36994" s="30"/>
      <c r="H36994" s="30"/>
    </row>
    <row r="36995" spans="6:8" x14ac:dyDescent="0.2">
      <c r="F36995" s="30"/>
      <c r="G36995" s="30"/>
      <c r="H36995" s="30"/>
    </row>
    <row r="36996" spans="6:8" x14ac:dyDescent="0.2">
      <c r="F36996" s="30"/>
      <c r="G36996" s="30"/>
      <c r="H36996" s="30"/>
    </row>
    <row r="36997" spans="6:8" x14ac:dyDescent="0.2">
      <c r="F36997" s="30"/>
      <c r="G36997" s="30"/>
      <c r="H36997" s="30"/>
    </row>
    <row r="36998" spans="6:8" x14ac:dyDescent="0.2">
      <c r="F36998" s="30"/>
      <c r="G36998" s="30"/>
      <c r="H36998" s="30"/>
    </row>
    <row r="36999" spans="6:8" x14ac:dyDescent="0.2">
      <c r="F36999" s="30"/>
      <c r="G36999" s="30"/>
      <c r="H36999" s="30"/>
    </row>
    <row r="37000" spans="6:8" x14ac:dyDescent="0.2">
      <c r="F37000" s="30"/>
      <c r="G37000" s="30"/>
      <c r="H37000" s="30"/>
    </row>
    <row r="37001" spans="6:8" x14ac:dyDescent="0.2">
      <c r="F37001" s="30"/>
      <c r="G37001" s="30"/>
      <c r="H37001" s="30"/>
    </row>
    <row r="37002" spans="6:8" x14ac:dyDescent="0.2">
      <c r="F37002" s="30"/>
      <c r="G37002" s="30"/>
      <c r="H37002" s="30"/>
    </row>
    <row r="37003" spans="6:8" x14ac:dyDescent="0.2">
      <c r="F37003" s="30"/>
      <c r="G37003" s="30"/>
      <c r="H37003" s="30"/>
    </row>
    <row r="37004" spans="6:8" x14ac:dyDescent="0.2">
      <c r="F37004" s="30"/>
      <c r="G37004" s="30"/>
      <c r="H37004" s="30"/>
    </row>
    <row r="37005" spans="6:8" x14ac:dyDescent="0.2">
      <c r="F37005" s="30"/>
      <c r="G37005" s="30"/>
      <c r="H37005" s="30"/>
    </row>
    <row r="37006" spans="6:8" x14ac:dyDescent="0.2">
      <c r="F37006" s="30"/>
      <c r="G37006" s="30"/>
      <c r="H37006" s="30"/>
    </row>
    <row r="37007" spans="6:8" x14ac:dyDescent="0.2">
      <c r="F37007" s="30"/>
      <c r="G37007" s="30"/>
      <c r="H37007" s="30"/>
    </row>
    <row r="37008" spans="6:8" x14ac:dyDescent="0.2">
      <c r="F37008" s="30"/>
      <c r="G37008" s="30"/>
      <c r="H37008" s="30"/>
    </row>
    <row r="37009" spans="6:8" x14ac:dyDescent="0.2">
      <c r="F37009" s="30"/>
      <c r="G37009" s="30"/>
      <c r="H37009" s="30"/>
    </row>
    <row r="37010" spans="6:8" x14ac:dyDescent="0.2">
      <c r="F37010" s="30"/>
      <c r="G37010" s="30"/>
      <c r="H37010" s="30"/>
    </row>
    <row r="37011" spans="6:8" x14ac:dyDescent="0.2">
      <c r="F37011" s="30"/>
      <c r="G37011" s="30"/>
      <c r="H37011" s="30"/>
    </row>
    <row r="37012" spans="6:8" x14ac:dyDescent="0.2">
      <c r="F37012" s="30"/>
      <c r="G37012" s="30"/>
      <c r="H37012" s="30"/>
    </row>
    <row r="37013" spans="6:8" x14ac:dyDescent="0.2">
      <c r="F37013" s="30"/>
      <c r="G37013" s="30"/>
      <c r="H37013" s="30"/>
    </row>
    <row r="37014" spans="6:8" x14ac:dyDescent="0.2">
      <c r="F37014" s="30"/>
      <c r="G37014" s="30"/>
      <c r="H37014" s="30"/>
    </row>
    <row r="37015" spans="6:8" x14ac:dyDescent="0.2">
      <c r="F37015" s="30"/>
      <c r="G37015" s="30"/>
      <c r="H37015" s="30"/>
    </row>
    <row r="37016" spans="6:8" x14ac:dyDescent="0.2">
      <c r="F37016" s="30"/>
      <c r="G37016" s="30"/>
      <c r="H37016" s="30"/>
    </row>
    <row r="37017" spans="6:8" x14ac:dyDescent="0.2">
      <c r="F37017" s="30"/>
      <c r="G37017" s="30"/>
      <c r="H37017" s="30"/>
    </row>
    <row r="37018" spans="6:8" x14ac:dyDescent="0.2">
      <c r="F37018" s="30"/>
      <c r="G37018" s="30"/>
      <c r="H37018" s="30"/>
    </row>
    <row r="37019" spans="6:8" x14ac:dyDescent="0.2">
      <c r="F37019" s="30"/>
      <c r="G37019" s="30"/>
      <c r="H37019" s="30"/>
    </row>
    <row r="37020" spans="6:8" x14ac:dyDescent="0.2">
      <c r="F37020" s="30"/>
      <c r="G37020" s="30"/>
      <c r="H37020" s="30"/>
    </row>
    <row r="37021" spans="6:8" x14ac:dyDescent="0.2">
      <c r="F37021" s="30"/>
      <c r="G37021" s="30"/>
      <c r="H37021" s="30"/>
    </row>
    <row r="37022" spans="6:8" x14ac:dyDescent="0.2">
      <c r="F37022" s="30"/>
      <c r="G37022" s="30"/>
      <c r="H37022" s="30"/>
    </row>
    <row r="37023" spans="6:8" x14ac:dyDescent="0.2">
      <c r="F37023" s="30"/>
      <c r="G37023" s="30"/>
      <c r="H37023" s="30"/>
    </row>
    <row r="37024" spans="6:8" x14ac:dyDescent="0.2">
      <c r="F37024" s="30"/>
      <c r="G37024" s="30"/>
      <c r="H37024" s="30"/>
    </row>
    <row r="37025" spans="6:8" x14ac:dyDescent="0.2">
      <c r="F37025" s="30"/>
      <c r="G37025" s="30"/>
      <c r="H37025" s="30"/>
    </row>
    <row r="37026" spans="6:8" x14ac:dyDescent="0.2">
      <c r="F37026" s="30"/>
      <c r="G37026" s="30"/>
      <c r="H37026" s="30"/>
    </row>
    <row r="37027" spans="6:8" x14ac:dyDescent="0.2">
      <c r="F37027" s="30"/>
      <c r="G37027" s="30"/>
      <c r="H37027" s="30"/>
    </row>
    <row r="37028" spans="6:8" x14ac:dyDescent="0.2">
      <c r="F37028" s="30"/>
      <c r="G37028" s="30"/>
      <c r="H37028" s="30"/>
    </row>
    <row r="37029" spans="6:8" x14ac:dyDescent="0.2">
      <c r="F37029" s="30"/>
      <c r="G37029" s="30"/>
      <c r="H37029" s="30"/>
    </row>
    <row r="37030" spans="6:8" x14ac:dyDescent="0.2">
      <c r="F37030" s="30"/>
      <c r="G37030" s="30"/>
      <c r="H37030" s="30"/>
    </row>
    <row r="37031" spans="6:8" x14ac:dyDescent="0.2">
      <c r="F37031" s="30"/>
      <c r="G37031" s="30"/>
      <c r="H37031" s="30"/>
    </row>
    <row r="37032" spans="6:8" x14ac:dyDescent="0.2">
      <c r="F37032" s="30"/>
      <c r="G37032" s="30"/>
      <c r="H37032" s="30"/>
    </row>
    <row r="37033" spans="6:8" x14ac:dyDescent="0.2">
      <c r="F37033" s="30"/>
      <c r="G37033" s="30"/>
      <c r="H37033" s="30"/>
    </row>
    <row r="37034" spans="6:8" x14ac:dyDescent="0.2">
      <c r="F37034" s="30"/>
      <c r="G37034" s="30"/>
      <c r="H37034" s="30"/>
    </row>
    <row r="37035" spans="6:8" x14ac:dyDescent="0.2">
      <c r="F37035" s="30"/>
      <c r="G37035" s="30"/>
      <c r="H37035" s="30"/>
    </row>
    <row r="37036" spans="6:8" x14ac:dyDescent="0.2">
      <c r="F37036" s="30"/>
      <c r="G37036" s="30"/>
      <c r="H37036" s="30"/>
    </row>
    <row r="37037" spans="6:8" x14ac:dyDescent="0.2">
      <c r="F37037" s="30"/>
      <c r="G37037" s="30"/>
      <c r="H37037" s="30"/>
    </row>
    <row r="37038" spans="6:8" x14ac:dyDescent="0.2">
      <c r="F37038" s="30"/>
      <c r="G37038" s="30"/>
      <c r="H37038" s="30"/>
    </row>
    <row r="37039" spans="6:8" x14ac:dyDescent="0.2">
      <c r="F37039" s="30"/>
      <c r="G37039" s="30"/>
      <c r="H37039" s="30"/>
    </row>
    <row r="37040" spans="6:8" x14ac:dyDescent="0.2">
      <c r="F37040" s="30"/>
      <c r="G37040" s="30"/>
      <c r="H37040" s="30"/>
    </row>
    <row r="37041" spans="6:8" x14ac:dyDescent="0.2">
      <c r="F37041" s="30"/>
      <c r="G37041" s="30"/>
      <c r="H37041" s="30"/>
    </row>
    <row r="37042" spans="6:8" x14ac:dyDescent="0.2">
      <c r="F37042" s="30"/>
      <c r="G37042" s="30"/>
      <c r="H37042" s="30"/>
    </row>
    <row r="37043" spans="6:8" x14ac:dyDescent="0.2">
      <c r="F37043" s="30"/>
      <c r="G37043" s="30"/>
      <c r="H37043" s="30"/>
    </row>
    <row r="37044" spans="6:8" x14ac:dyDescent="0.2">
      <c r="F37044" s="30"/>
      <c r="G37044" s="30"/>
      <c r="H37044" s="30"/>
    </row>
    <row r="37045" spans="6:8" x14ac:dyDescent="0.2">
      <c r="F37045" s="30"/>
      <c r="G37045" s="30"/>
      <c r="H37045" s="30"/>
    </row>
    <row r="37046" spans="6:8" x14ac:dyDescent="0.2">
      <c r="F37046" s="30"/>
      <c r="G37046" s="30"/>
      <c r="H37046" s="30"/>
    </row>
    <row r="37047" spans="6:8" x14ac:dyDescent="0.2">
      <c r="F37047" s="30"/>
      <c r="G37047" s="30"/>
      <c r="H37047" s="30"/>
    </row>
    <row r="37048" spans="6:8" x14ac:dyDescent="0.2">
      <c r="F37048" s="30"/>
      <c r="G37048" s="30"/>
      <c r="H37048" s="30"/>
    </row>
    <row r="37049" spans="6:8" x14ac:dyDescent="0.2">
      <c r="F37049" s="30"/>
      <c r="G37049" s="30"/>
      <c r="H37049" s="30"/>
    </row>
    <row r="37050" spans="6:8" x14ac:dyDescent="0.2">
      <c r="F37050" s="30"/>
      <c r="G37050" s="30"/>
      <c r="H37050" s="30"/>
    </row>
    <row r="37051" spans="6:8" x14ac:dyDescent="0.2">
      <c r="F37051" s="30"/>
      <c r="G37051" s="30"/>
      <c r="H37051" s="30"/>
    </row>
    <row r="37052" spans="6:8" x14ac:dyDescent="0.2">
      <c r="F37052" s="30"/>
      <c r="G37052" s="30"/>
      <c r="H37052" s="30"/>
    </row>
    <row r="37053" spans="6:8" x14ac:dyDescent="0.2">
      <c r="F37053" s="30"/>
      <c r="G37053" s="30"/>
      <c r="H37053" s="30"/>
    </row>
    <row r="37054" spans="6:8" x14ac:dyDescent="0.2">
      <c r="F37054" s="30"/>
      <c r="G37054" s="30"/>
      <c r="H37054" s="30"/>
    </row>
    <row r="37055" spans="6:8" x14ac:dyDescent="0.2">
      <c r="F37055" s="30"/>
      <c r="G37055" s="30"/>
      <c r="H37055" s="30"/>
    </row>
    <row r="37056" spans="6:8" x14ac:dyDescent="0.2">
      <c r="F37056" s="30"/>
      <c r="G37056" s="30"/>
      <c r="H37056" s="30"/>
    </row>
    <row r="37057" spans="6:8" x14ac:dyDescent="0.2">
      <c r="F37057" s="30"/>
      <c r="G37057" s="30"/>
      <c r="H37057" s="30"/>
    </row>
    <row r="37058" spans="6:8" x14ac:dyDescent="0.2">
      <c r="F37058" s="30"/>
      <c r="G37058" s="30"/>
      <c r="H37058" s="30"/>
    </row>
    <row r="37059" spans="6:8" x14ac:dyDescent="0.2">
      <c r="F37059" s="30"/>
      <c r="G37059" s="30"/>
      <c r="H37059" s="30"/>
    </row>
    <row r="37060" spans="6:8" x14ac:dyDescent="0.2">
      <c r="F37060" s="30"/>
      <c r="G37060" s="30"/>
      <c r="H37060" s="30"/>
    </row>
    <row r="37061" spans="6:8" x14ac:dyDescent="0.2">
      <c r="F37061" s="30"/>
      <c r="G37061" s="30"/>
      <c r="H37061" s="30"/>
    </row>
    <row r="37062" spans="6:8" x14ac:dyDescent="0.2">
      <c r="F37062" s="30"/>
      <c r="G37062" s="30"/>
      <c r="H37062" s="30"/>
    </row>
    <row r="37063" spans="6:8" x14ac:dyDescent="0.2">
      <c r="F37063" s="30"/>
      <c r="G37063" s="30"/>
      <c r="H37063" s="30"/>
    </row>
    <row r="37064" spans="6:8" x14ac:dyDescent="0.2">
      <c r="F37064" s="30"/>
      <c r="G37064" s="30"/>
      <c r="H37064" s="30"/>
    </row>
    <row r="37065" spans="6:8" x14ac:dyDescent="0.2">
      <c r="F37065" s="30"/>
      <c r="G37065" s="30"/>
      <c r="H37065" s="30"/>
    </row>
    <row r="37066" spans="6:8" x14ac:dyDescent="0.2">
      <c r="F37066" s="30"/>
      <c r="G37066" s="30"/>
      <c r="H37066" s="30"/>
    </row>
    <row r="37067" spans="6:8" x14ac:dyDescent="0.2">
      <c r="F37067" s="30"/>
      <c r="G37067" s="30"/>
      <c r="H37067" s="30"/>
    </row>
    <row r="37068" spans="6:8" x14ac:dyDescent="0.2">
      <c r="F37068" s="30"/>
      <c r="G37068" s="30"/>
      <c r="H37068" s="30"/>
    </row>
    <row r="37069" spans="6:8" x14ac:dyDescent="0.2">
      <c r="F37069" s="30"/>
      <c r="G37069" s="30"/>
      <c r="H37069" s="30"/>
    </row>
    <row r="37070" spans="6:8" x14ac:dyDescent="0.2">
      <c r="F37070" s="30"/>
      <c r="G37070" s="30"/>
      <c r="H37070" s="30"/>
    </row>
    <row r="37071" spans="6:8" x14ac:dyDescent="0.2">
      <c r="F37071" s="30"/>
      <c r="G37071" s="30"/>
      <c r="H37071" s="30"/>
    </row>
    <row r="37072" spans="6:8" x14ac:dyDescent="0.2">
      <c r="F37072" s="30"/>
      <c r="G37072" s="30"/>
      <c r="H37072" s="30"/>
    </row>
    <row r="37073" spans="6:8" x14ac:dyDescent="0.2">
      <c r="F37073" s="30"/>
      <c r="G37073" s="30"/>
      <c r="H37073" s="30"/>
    </row>
    <row r="37074" spans="6:8" x14ac:dyDescent="0.2">
      <c r="F37074" s="30"/>
      <c r="G37074" s="30"/>
      <c r="H37074" s="30"/>
    </row>
    <row r="37075" spans="6:8" x14ac:dyDescent="0.2">
      <c r="F37075" s="30"/>
      <c r="G37075" s="30"/>
      <c r="H37075" s="30"/>
    </row>
    <row r="37076" spans="6:8" x14ac:dyDescent="0.2">
      <c r="F37076" s="30"/>
      <c r="G37076" s="30"/>
      <c r="H37076" s="30"/>
    </row>
    <row r="37077" spans="6:8" x14ac:dyDescent="0.2">
      <c r="F37077" s="30"/>
      <c r="G37077" s="30"/>
      <c r="H37077" s="30"/>
    </row>
    <row r="37078" spans="6:8" x14ac:dyDescent="0.2">
      <c r="F37078" s="30"/>
      <c r="G37078" s="30"/>
      <c r="H37078" s="30"/>
    </row>
    <row r="37079" spans="6:8" x14ac:dyDescent="0.2">
      <c r="F37079" s="30"/>
      <c r="G37079" s="30"/>
      <c r="H37079" s="30"/>
    </row>
    <row r="37080" spans="6:8" x14ac:dyDescent="0.2">
      <c r="F37080" s="30"/>
      <c r="G37080" s="30"/>
      <c r="H37080" s="30"/>
    </row>
    <row r="37081" spans="6:8" x14ac:dyDescent="0.2">
      <c r="F37081" s="30"/>
      <c r="G37081" s="30"/>
      <c r="H37081" s="30"/>
    </row>
    <row r="37082" spans="6:8" x14ac:dyDescent="0.2">
      <c r="F37082" s="30"/>
      <c r="G37082" s="30"/>
      <c r="H37082" s="30"/>
    </row>
    <row r="37083" spans="6:8" x14ac:dyDescent="0.2">
      <c r="F37083" s="30"/>
      <c r="G37083" s="30"/>
      <c r="H37083" s="30"/>
    </row>
    <row r="37084" spans="6:8" x14ac:dyDescent="0.2">
      <c r="F37084" s="30"/>
      <c r="G37084" s="30"/>
      <c r="H37084" s="30"/>
    </row>
    <row r="37085" spans="6:8" x14ac:dyDescent="0.2">
      <c r="F37085" s="30"/>
      <c r="G37085" s="30"/>
      <c r="H37085" s="30"/>
    </row>
    <row r="37086" spans="6:8" x14ac:dyDescent="0.2">
      <c r="F37086" s="30"/>
      <c r="G37086" s="30"/>
      <c r="H37086" s="30"/>
    </row>
    <row r="37087" spans="6:8" x14ac:dyDescent="0.2">
      <c r="F37087" s="30"/>
      <c r="G37087" s="30"/>
      <c r="H37087" s="30"/>
    </row>
    <row r="37088" spans="6:8" x14ac:dyDescent="0.2">
      <c r="F37088" s="30"/>
      <c r="G37088" s="30"/>
      <c r="H37088" s="30"/>
    </row>
    <row r="37089" spans="6:8" x14ac:dyDescent="0.2">
      <c r="F37089" s="30"/>
      <c r="G37089" s="30"/>
      <c r="H37089" s="30"/>
    </row>
    <row r="37090" spans="6:8" x14ac:dyDescent="0.2">
      <c r="F37090" s="30"/>
      <c r="G37090" s="30"/>
      <c r="H37090" s="30"/>
    </row>
    <row r="37091" spans="6:8" x14ac:dyDescent="0.2">
      <c r="F37091" s="30"/>
      <c r="G37091" s="30"/>
      <c r="H37091" s="30"/>
    </row>
    <row r="37092" spans="6:8" x14ac:dyDescent="0.2">
      <c r="F37092" s="30"/>
      <c r="G37092" s="30"/>
      <c r="H37092" s="30"/>
    </row>
    <row r="37093" spans="6:8" x14ac:dyDescent="0.2">
      <c r="F37093" s="30"/>
      <c r="G37093" s="30"/>
      <c r="H37093" s="30"/>
    </row>
    <row r="37094" spans="6:8" x14ac:dyDescent="0.2">
      <c r="F37094" s="30"/>
      <c r="G37094" s="30"/>
      <c r="H37094" s="30"/>
    </row>
    <row r="37095" spans="6:8" x14ac:dyDescent="0.2">
      <c r="F37095" s="30"/>
      <c r="G37095" s="30"/>
      <c r="H37095" s="30"/>
    </row>
    <row r="37096" spans="6:8" x14ac:dyDescent="0.2">
      <c r="F37096" s="30"/>
      <c r="G37096" s="30"/>
      <c r="H37096" s="30"/>
    </row>
    <row r="37097" spans="6:8" x14ac:dyDescent="0.2">
      <c r="F37097" s="30"/>
      <c r="G37097" s="30"/>
      <c r="H37097" s="30"/>
    </row>
    <row r="37098" spans="6:8" x14ac:dyDescent="0.2">
      <c r="F37098" s="30"/>
      <c r="G37098" s="30"/>
      <c r="H37098" s="30"/>
    </row>
    <row r="37099" spans="6:8" x14ac:dyDescent="0.2">
      <c r="F37099" s="30"/>
      <c r="G37099" s="30"/>
      <c r="H37099" s="30"/>
    </row>
    <row r="37100" spans="6:8" x14ac:dyDescent="0.2">
      <c r="F37100" s="30"/>
      <c r="G37100" s="30"/>
      <c r="H37100" s="30"/>
    </row>
    <row r="37101" spans="6:8" x14ac:dyDescent="0.2">
      <c r="F37101" s="30"/>
      <c r="G37101" s="30"/>
      <c r="H37101" s="30"/>
    </row>
    <row r="37102" spans="6:8" x14ac:dyDescent="0.2">
      <c r="F37102" s="30"/>
      <c r="G37102" s="30"/>
      <c r="H37102" s="30"/>
    </row>
    <row r="37103" spans="6:8" x14ac:dyDescent="0.2">
      <c r="F37103" s="30"/>
      <c r="G37103" s="30"/>
      <c r="H37103" s="30"/>
    </row>
    <row r="37104" spans="6:8" x14ac:dyDescent="0.2">
      <c r="F37104" s="30"/>
      <c r="G37104" s="30"/>
      <c r="H37104" s="30"/>
    </row>
    <row r="37105" spans="6:8" x14ac:dyDescent="0.2">
      <c r="F37105" s="30"/>
      <c r="G37105" s="30"/>
      <c r="H37105" s="30"/>
    </row>
    <row r="37106" spans="6:8" x14ac:dyDescent="0.2">
      <c r="F37106" s="30"/>
      <c r="G37106" s="30"/>
      <c r="H37106" s="30"/>
    </row>
    <row r="37107" spans="6:8" x14ac:dyDescent="0.2">
      <c r="F37107" s="30"/>
      <c r="G37107" s="30"/>
      <c r="H37107" s="30"/>
    </row>
    <row r="37108" spans="6:8" x14ac:dyDescent="0.2">
      <c r="F37108" s="30"/>
      <c r="G37108" s="30"/>
      <c r="H37108" s="30"/>
    </row>
    <row r="37109" spans="6:8" x14ac:dyDescent="0.2">
      <c r="F37109" s="30"/>
      <c r="G37109" s="30"/>
      <c r="H37109" s="30"/>
    </row>
    <row r="37110" spans="6:8" x14ac:dyDescent="0.2">
      <c r="F37110" s="30"/>
      <c r="G37110" s="30"/>
      <c r="H37110" s="30"/>
    </row>
    <row r="37111" spans="6:8" x14ac:dyDescent="0.2">
      <c r="F37111" s="30"/>
      <c r="G37111" s="30"/>
      <c r="H37111" s="30"/>
    </row>
    <row r="37112" spans="6:8" x14ac:dyDescent="0.2">
      <c r="F37112" s="30"/>
      <c r="G37112" s="30"/>
      <c r="H37112" s="30"/>
    </row>
    <row r="37113" spans="6:8" x14ac:dyDescent="0.2">
      <c r="F37113" s="30"/>
      <c r="G37113" s="30"/>
      <c r="H37113" s="30"/>
    </row>
    <row r="37114" spans="6:8" x14ac:dyDescent="0.2">
      <c r="F37114" s="30"/>
      <c r="G37114" s="30"/>
      <c r="H37114" s="30"/>
    </row>
    <row r="37115" spans="6:8" x14ac:dyDescent="0.2">
      <c r="F37115" s="30"/>
      <c r="G37115" s="30"/>
      <c r="H37115" s="30"/>
    </row>
    <row r="37116" spans="6:8" x14ac:dyDescent="0.2">
      <c r="F37116" s="30"/>
      <c r="G37116" s="30"/>
      <c r="H37116" s="30"/>
    </row>
    <row r="37117" spans="6:8" x14ac:dyDescent="0.2">
      <c r="F37117" s="30"/>
      <c r="G37117" s="30"/>
      <c r="H37117" s="30"/>
    </row>
    <row r="37118" spans="6:8" x14ac:dyDescent="0.2">
      <c r="F37118" s="30"/>
      <c r="G37118" s="30"/>
      <c r="H37118" s="30"/>
    </row>
    <row r="37119" spans="6:8" x14ac:dyDescent="0.2">
      <c r="F37119" s="30"/>
      <c r="G37119" s="30"/>
      <c r="H37119" s="30"/>
    </row>
    <row r="37120" spans="6:8" x14ac:dyDescent="0.2">
      <c r="F37120" s="30"/>
      <c r="G37120" s="30"/>
      <c r="H37120" s="30"/>
    </row>
    <row r="37121" spans="6:8" x14ac:dyDescent="0.2">
      <c r="F37121" s="30"/>
      <c r="G37121" s="30"/>
      <c r="H37121" s="30"/>
    </row>
    <row r="37122" spans="6:8" x14ac:dyDescent="0.2">
      <c r="F37122" s="30"/>
      <c r="G37122" s="30"/>
      <c r="H37122" s="30"/>
    </row>
    <row r="37123" spans="6:8" x14ac:dyDescent="0.2">
      <c r="F37123" s="30"/>
      <c r="G37123" s="30"/>
      <c r="H37123" s="30"/>
    </row>
    <row r="37124" spans="6:8" x14ac:dyDescent="0.2">
      <c r="F37124" s="30"/>
      <c r="G37124" s="30"/>
      <c r="H37124" s="30"/>
    </row>
    <row r="37125" spans="6:8" x14ac:dyDescent="0.2">
      <c r="F37125" s="30"/>
      <c r="G37125" s="30"/>
      <c r="H37125" s="30"/>
    </row>
    <row r="37126" spans="6:8" x14ac:dyDescent="0.2">
      <c r="F37126" s="30"/>
      <c r="G37126" s="30"/>
      <c r="H37126" s="30"/>
    </row>
    <row r="37127" spans="6:8" x14ac:dyDescent="0.2">
      <c r="F37127" s="30"/>
      <c r="G37127" s="30"/>
      <c r="H37127" s="30"/>
    </row>
    <row r="37128" spans="6:8" x14ac:dyDescent="0.2">
      <c r="F37128" s="30"/>
      <c r="G37128" s="30"/>
      <c r="H37128" s="30"/>
    </row>
    <row r="37129" spans="6:8" x14ac:dyDescent="0.2">
      <c r="F37129" s="30"/>
      <c r="G37129" s="30"/>
      <c r="H37129" s="30"/>
    </row>
    <row r="37130" spans="6:8" x14ac:dyDescent="0.2">
      <c r="F37130" s="30"/>
      <c r="G37130" s="30"/>
      <c r="H37130" s="30"/>
    </row>
    <row r="37131" spans="6:8" x14ac:dyDescent="0.2">
      <c r="F37131" s="30"/>
      <c r="G37131" s="30"/>
      <c r="H37131" s="30"/>
    </row>
    <row r="37132" spans="6:8" x14ac:dyDescent="0.2">
      <c r="F37132" s="30"/>
      <c r="G37132" s="30"/>
      <c r="H37132" s="30"/>
    </row>
    <row r="37133" spans="6:8" x14ac:dyDescent="0.2">
      <c r="F37133" s="30"/>
      <c r="G37133" s="30"/>
      <c r="H37133" s="30"/>
    </row>
    <row r="37134" spans="6:8" x14ac:dyDescent="0.2">
      <c r="F37134" s="30"/>
      <c r="G37134" s="30"/>
      <c r="H37134" s="30"/>
    </row>
    <row r="37135" spans="6:8" x14ac:dyDescent="0.2">
      <c r="F37135" s="30"/>
      <c r="G37135" s="30"/>
      <c r="H37135" s="30"/>
    </row>
    <row r="37136" spans="6:8" x14ac:dyDescent="0.2">
      <c r="F37136" s="30"/>
      <c r="G37136" s="30"/>
      <c r="H37136" s="30"/>
    </row>
    <row r="37137" spans="6:8" x14ac:dyDescent="0.2">
      <c r="F37137" s="30"/>
      <c r="G37137" s="30"/>
      <c r="H37137" s="30"/>
    </row>
    <row r="37138" spans="6:8" x14ac:dyDescent="0.2">
      <c r="F37138" s="30"/>
      <c r="G37138" s="30"/>
      <c r="H37138" s="30"/>
    </row>
    <row r="37139" spans="6:8" x14ac:dyDescent="0.2">
      <c r="F37139" s="30"/>
      <c r="G37139" s="30"/>
      <c r="H37139" s="30"/>
    </row>
    <row r="37140" spans="6:8" x14ac:dyDescent="0.2">
      <c r="F37140" s="30"/>
      <c r="G37140" s="30"/>
      <c r="H37140" s="30"/>
    </row>
    <row r="37141" spans="6:8" x14ac:dyDescent="0.2">
      <c r="F37141" s="30"/>
      <c r="G37141" s="30"/>
      <c r="H37141" s="30"/>
    </row>
    <row r="37142" spans="6:8" x14ac:dyDescent="0.2">
      <c r="F37142" s="30"/>
      <c r="G37142" s="30"/>
      <c r="H37142" s="30"/>
    </row>
    <row r="37143" spans="6:8" x14ac:dyDescent="0.2">
      <c r="F37143" s="30"/>
      <c r="G37143" s="30"/>
      <c r="H37143" s="30"/>
    </row>
    <row r="37144" spans="6:8" x14ac:dyDescent="0.2">
      <c r="F37144" s="30"/>
      <c r="G37144" s="30"/>
      <c r="H37144" s="30"/>
    </row>
    <row r="37145" spans="6:8" x14ac:dyDescent="0.2">
      <c r="F37145" s="30"/>
      <c r="G37145" s="30"/>
      <c r="H37145" s="30"/>
    </row>
    <row r="37146" spans="6:8" x14ac:dyDescent="0.2">
      <c r="F37146" s="30"/>
      <c r="G37146" s="30"/>
      <c r="H37146" s="30"/>
    </row>
    <row r="37147" spans="6:8" x14ac:dyDescent="0.2">
      <c r="F37147" s="30"/>
      <c r="G37147" s="30"/>
      <c r="H37147" s="30"/>
    </row>
    <row r="37148" spans="6:8" x14ac:dyDescent="0.2">
      <c r="F37148" s="30"/>
      <c r="G37148" s="30"/>
      <c r="H37148" s="30"/>
    </row>
    <row r="37149" spans="6:8" x14ac:dyDescent="0.2">
      <c r="F37149" s="30"/>
      <c r="G37149" s="30"/>
      <c r="H37149" s="30"/>
    </row>
    <row r="37150" spans="6:8" x14ac:dyDescent="0.2">
      <c r="F37150" s="30"/>
      <c r="G37150" s="30"/>
      <c r="H37150" s="30"/>
    </row>
    <row r="37151" spans="6:8" x14ac:dyDescent="0.2">
      <c r="F37151" s="30"/>
      <c r="G37151" s="30"/>
      <c r="H37151" s="30"/>
    </row>
    <row r="37152" spans="6:8" x14ac:dyDescent="0.2">
      <c r="F37152" s="30"/>
      <c r="G37152" s="30"/>
      <c r="H37152" s="30"/>
    </row>
    <row r="37153" spans="6:8" x14ac:dyDescent="0.2">
      <c r="F37153" s="30"/>
      <c r="G37153" s="30"/>
      <c r="H37153" s="30"/>
    </row>
    <row r="37154" spans="6:8" x14ac:dyDescent="0.2">
      <c r="F37154" s="30"/>
      <c r="G37154" s="30"/>
      <c r="H37154" s="30"/>
    </row>
    <row r="37155" spans="6:8" x14ac:dyDescent="0.2">
      <c r="F37155" s="30"/>
      <c r="G37155" s="30"/>
      <c r="H37155" s="30"/>
    </row>
    <row r="37156" spans="6:8" x14ac:dyDescent="0.2">
      <c r="F37156" s="30"/>
      <c r="G37156" s="30"/>
      <c r="H37156" s="30"/>
    </row>
    <row r="37157" spans="6:8" x14ac:dyDescent="0.2">
      <c r="F37157" s="30"/>
      <c r="G37157" s="30"/>
      <c r="H37157" s="30"/>
    </row>
    <row r="37158" spans="6:8" x14ac:dyDescent="0.2">
      <c r="F37158" s="30"/>
      <c r="G37158" s="30"/>
      <c r="H37158" s="30"/>
    </row>
    <row r="37159" spans="6:8" x14ac:dyDescent="0.2">
      <c r="F37159" s="30"/>
      <c r="G37159" s="30"/>
      <c r="H37159" s="30"/>
    </row>
    <row r="37160" spans="6:8" x14ac:dyDescent="0.2">
      <c r="F37160" s="30"/>
      <c r="G37160" s="30"/>
      <c r="H37160" s="30"/>
    </row>
    <row r="37161" spans="6:8" x14ac:dyDescent="0.2">
      <c r="F37161" s="30"/>
      <c r="G37161" s="30"/>
      <c r="H37161" s="30"/>
    </row>
    <row r="37162" spans="6:8" x14ac:dyDescent="0.2">
      <c r="F37162" s="30"/>
      <c r="G37162" s="30"/>
      <c r="H37162" s="30"/>
    </row>
    <row r="37163" spans="6:8" x14ac:dyDescent="0.2">
      <c r="F37163" s="30"/>
      <c r="G37163" s="30"/>
      <c r="H37163" s="30"/>
    </row>
    <row r="37164" spans="6:8" x14ac:dyDescent="0.2">
      <c r="F37164" s="30"/>
      <c r="G37164" s="30"/>
      <c r="H37164" s="30"/>
    </row>
    <row r="37165" spans="6:8" x14ac:dyDescent="0.2">
      <c r="F37165" s="30"/>
      <c r="G37165" s="30"/>
      <c r="H37165" s="30"/>
    </row>
    <row r="37166" spans="6:8" x14ac:dyDescent="0.2">
      <c r="F37166" s="30"/>
      <c r="G37166" s="30"/>
      <c r="H37166" s="30"/>
    </row>
    <row r="37167" spans="6:8" x14ac:dyDescent="0.2">
      <c r="F37167" s="30"/>
      <c r="G37167" s="30"/>
      <c r="H37167" s="30"/>
    </row>
    <row r="37168" spans="6:8" x14ac:dyDescent="0.2">
      <c r="F37168" s="30"/>
      <c r="G37168" s="30"/>
      <c r="H37168" s="30"/>
    </row>
    <row r="37169" spans="6:8" x14ac:dyDescent="0.2">
      <c r="F37169" s="30"/>
      <c r="G37169" s="30"/>
      <c r="H37169" s="30"/>
    </row>
    <row r="37170" spans="6:8" x14ac:dyDescent="0.2">
      <c r="F37170" s="30"/>
      <c r="G37170" s="30"/>
      <c r="H37170" s="30"/>
    </row>
    <row r="37171" spans="6:8" x14ac:dyDescent="0.2">
      <c r="F37171" s="30"/>
      <c r="G37171" s="30"/>
      <c r="H37171" s="30"/>
    </row>
    <row r="37172" spans="6:8" x14ac:dyDescent="0.2">
      <c r="F37172" s="30"/>
      <c r="G37172" s="30"/>
      <c r="H37172" s="30"/>
    </row>
    <row r="37173" spans="6:8" x14ac:dyDescent="0.2">
      <c r="F37173" s="30"/>
      <c r="G37173" s="30"/>
      <c r="H37173" s="30"/>
    </row>
    <row r="37174" spans="6:8" x14ac:dyDescent="0.2">
      <c r="F37174" s="30"/>
      <c r="G37174" s="30"/>
      <c r="H37174" s="30"/>
    </row>
    <row r="37175" spans="6:8" x14ac:dyDescent="0.2">
      <c r="F37175" s="30"/>
      <c r="G37175" s="30"/>
      <c r="H37175" s="30"/>
    </row>
    <row r="37176" spans="6:8" x14ac:dyDescent="0.2">
      <c r="F37176" s="30"/>
      <c r="G37176" s="30"/>
      <c r="H37176" s="30"/>
    </row>
    <row r="37177" spans="6:8" x14ac:dyDescent="0.2">
      <c r="F37177" s="30"/>
      <c r="G37177" s="30"/>
      <c r="H37177" s="30"/>
    </row>
    <row r="37178" spans="6:8" x14ac:dyDescent="0.2">
      <c r="F37178" s="30"/>
      <c r="G37178" s="30"/>
      <c r="H37178" s="30"/>
    </row>
    <row r="37179" spans="6:8" x14ac:dyDescent="0.2">
      <c r="F37179" s="30"/>
      <c r="G37179" s="30"/>
      <c r="H37179" s="30"/>
    </row>
    <row r="37180" spans="6:8" x14ac:dyDescent="0.2">
      <c r="F37180" s="30"/>
      <c r="G37180" s="30"/>
      <c r="H37180" s="30"/>
    </row>
    <row r="37181" spans="6:8" x14ac:dyDescent="0.2">
      <c r="F37181" s="30"/>
      <c r="G37181" s="30"/>
      <c r="H37181" s="30"/>
    </row>
    <row r="37182" spans="6:8" x14ac:dyDescent="0.2">
      <c r="F37182" s="30"/>
      <c r="G37182" s="30"/>
      <c r="H37182" s="30"/>
    </row>
    <row r="37183" spans="6:8" x14ac:dyDescent="0.2">
      <c r="F37183" s="30"/>
      <c r="G37183" s="30"/>
      <c r="H37183" s="30"/>
    </row>
    <row r="37184" spans="6:8" x14ac:dyDescent="0.2">
      <c r="F37184" s="30"/>
      <c r="G37184" s="30"/>
      <c r="H37184" s="30"/>
    </row>
    <row r="37185" spans="6:8" x14ac:dyDescent="0.2">
      <c r="F37185" s="30"/>
      <c r="G37185" s="30"/>
      <c r="H37185" s="30"/>
    </row>
    <row r="37186" spans="6:8" x14ac:dyDescent="0.2">
      <c r="F37186" s="30"/>
      <c r="G37186" s="30"/>
      <c r="H37186" s="30"/>
    </row>
    <row r="37187" spans="6:8" x14ac:dyDescent="0.2">
      <c r="F37187" s="30"/>
      <c r="G37187" s="30"/>
      <c r="H37187" s="30"/>
    </row>
    <row r="37188" spans="6:8" x14ac:dyDescent="0.2">
      <c r="F37188" s="30"/>
      <c r="G37188" s="30"/>
      <c r="H37188" s="30"/>
    </row>
    <row r="37189" spans="6:8" x14ac:dyDescent="0.2">
      <c r="F37189" s="30"/>
      <c r="G37189" s="30"/>
      <c r="H37189" s="30"/>
    </row>
    <row r="37190" spans="6:8" x14ac:dyDescent="0.2">
      <c r="F37190" s="30"/>
      <c r="G37190" s="30"/>
      <c r="H37190" s="30"/>
    </row>
    <row r="37191" spans="6:8" x14ac:dyDescent="0.2">
      <c r="F37191" s="30"/>
      <c r="G37191" s="30"/>
      <c r="H37191" s="30"/>
    </row>
    <row r="37192" spans="6:8" x14ac:dyDescent="0.2">
      <c r="F37192" s="30"/>
      <c r="G37192" s="30"/>
      <c r="H37192" s="30"/>
    </row>
    <row r="37193" spans="6:8" x14ac:dyDescent="0.2">
      <c r="F37193" s="30"/>
      <c r="G37193" s="30"/>
      <c r="H37193" s="30"/>
    </row>
    <row r="37194" spans="6:8" x14ac:dyDescent="0.2">
      <c r="F37194" s="30"/>
      <c r="G37194" s="30"/>
      <c r="H37194" s="30"/>
    </row>
    <row r="37195" spans="6:8" x14ac:dyDescent="0.2">
      <c r="F37195" s="30"/>
      <c r="G37195" s="30"/>
      <c r="H37195" s="30"/>
    </row>
    <row r="37196" spans="6:8" x14ac:dyDescent="0.2">
      <c r="F37196" s="30"/>
      <c r="G37196" s="30"/>
      <c r="H37196" s="30"/>
    </row>
    <row r="37197" spans="6:8" x14ac:dyDescent="0.2">
      <c r="F37197" s="30"/>
      <c r="G37197" s="30"/>
      <c r="H37197" s="30"/>
    </row>
    <row r="37198" spans="6:8" x14ac:dyDescent="0.2">
      <c r="F37198" s="30"/>
      <c r="G37198" s="30"/>
      <c r="H37198" s="30"/>
    </row>
    <row r="37199" spans="6:8" x14ac:dyDescent="0.2">
      <c r="F37199" s="30"/>
      <c r="G37199" s="30"/>
      <c r="H37199" s="30"/>
    </row>
    <row r="37200" spans="6:8" x14ac:dyDescent="0.2">
      <c r="F37200" s="30"/>
      <c r="G37200" s="30"/>
      <c r="H37200" s="30"/>
    </row>
    <row r="37201" spans="6:8" x14ac:dyDescent="0.2">
      <c r="F37201" s="30"/>
      <c r="G37201" s="30"/>
      <c r="H37201" s="30"/>
    </row>
    <row r="37202" spans="6:8" x14ac:dyDescent="0.2">
      <c r="F37202" s="30"/>
      <c r="G37202" s="30"/>
      <c r="H37202" s="30"/>
    </row>
    <row r="37203" spans="6:8" x14ac:dyDescent="0.2">
      <c r="F37203" s="30"/>
      <c r="G37203" s="30"/>
      <c r="H37203" s="30"/>
    </row>
    <row r="37204" spans="6:8" x14ac:dyDescent="0.2">
      <c r="F37204" s="30"/>
      <c r="G37204" s="30"/>
      <c r="H37204" s="30"/>
    </row>
    <row r="37205" spans="6:8" x14ac:dyDescent="0.2">
      <c r="F37205" s="30"/>
      <c r="G37205" s="30"/>
      <c r="H37205" s="30"/>
    </row>
    <row r="37206" spans="6:8" x14ac:dyDescent="0.2">
      <c r="F37206" s="30"/>
      <c r="G37206" s="30"/>
      <c r="H37206" s="30"/>
    </row>
    <row r="37207" spans="6:8" x14ac:dyDescent="0.2">
      <c r="F37207" s="30"/>
      <c r="G37207" s="30"/>
      <c r="H37207" s="30"/>
    </row>
    <row r="37208" spans="6:8" x14ac:dyDescent="0.2">
      <c r="F37208" s="30"/>
      <c r="G37208" s="30"/>
      <c r="H37208" s="30"/>
    </row>
    <row r="37209" spans="6:8" x14ac:dyDescent="0.2">
      <c r="F37209" s="30"/>
      <c r="G37209" s="30"/>
      <c r="H37209" s="30"/>
    </row>
    <row r="37210" spans="6:8" x14ac:dyDescent="0.2">
      <c r="F37210" s="30"/>
      <c r="G37210" s="30"/>
      <c r="H37210" s="30"/>
    </row>
    <row r="37211" spans="6:8" x14ac:dyDescent="0.2">
      <c r="F37211" s="30"/>
      <c r="G37211" s="30"/>
      <c r="H37211" s="30"/>
    </row>
    <row r="37212" spans="6:8" x14ac:dyDescent="0.2">
      <c r="F37212" s="30"/>
      <c r="G37212" s="30"/>
      <c r="H37212" s="30"/>
    </row>
    <row r="37213" spans="6:8" x14ac:dyDescent="0.2">
      <c r="F37213" s="30"/>
      <c r="G37213" s="30"/>
      <c r="H37213" s="30"/>
    </row>
    <row r="37214" spans="6:8" x14ac:dyDescent="0.2">
      <c r="F37214" s="30"/>
      <c r="G37214" s="30"/>
      <c r="H37214" s="30"/>
    </row>
    <row r="37215" spans="6:8" x14ac:dyDescent="0.2">
      <c r="F37215" s="30"/>
      <c r="G37215" s="30"/>
      <c r="H37215" s="30"/>
    </row>
    <row r="37216" spans="6:8" x14ac:dyDescent="0.2">
      <c r="F37216" s="30"/>
      <c r="G37216" s="30"/>
      <c r="H37216" s="30"/>
    </row>
    <row r="37217" spans="6:8" x14ac:dyDescent="0.2">
      <c r="F37217" s="30"/>
      <c r="G37217" s="30"/>
      <c r="H37217" s="30"/>
    </row>
    <row r="37218" spans="6:8" x14ac:dyDescent="0.2">
      <c r="F37218" s="30"/>
      <c r="G37218" s="30"/>
      <c r="H37218" s="30"/>
    </row>
    <row r="37219" spans="6:8" x14ac:dyDescent="0.2">
      <c r="F37219" s="30"/>
      <c r="G37219" s="30"/>
      <c r="H37219" s="30"/>
    </row>
    <row r="37220" spans="6:8" x14ac:dyDescent="0.2">
      <c r="F37220" s="30"/>
      <c r="G37220" s="30"/>
      <c r="H37220" s="30"/>
    </row>
    <row r="37221" spans="6:8" x14ac:dyDescent="0.2">
      <c r="F37221" s="30"/>
      <c r="G37221" s="30"/>
      <c r="H37221" s="30"/>
    </row>
    <row r="37222" spans="6:8" x14ac:dyDescent="0.2">
      <c r="F37222" s="30"/>
      <c r="G37222" s="30"/>
      <c r="H37222" s="30"/>
    </row>
    <row r="37223" spans="6:8" x14ac:dyDescent="0.2">
      <c r="F37223" s="30"/>
      <c r="G37223" s="30"/>
      <c r="H37223" s="30"/>
    </row>
    <row r="37224" spans="6:8" x14ac:dyDescent="0.2">
      <c r="F37224" s="30"/>
      <c r="G37224" s="30"/>
      <c r="H37224" s="30"/>
    </row>
    <row r="37225" spans="6:8" x14ac:dyDescent="0.2">
      <c r="F37225" s="30"/>
      <c r="G37225" s="30"/>
      <c r="H37225" s="30"/>
    </row>
    <row r="37226" spans="6:8" x14ac:dyDescent="0.2">
      <c r="F37226" s="30"/>
      <c r="G37226" s="30"/>
      <c r="H37226" s="30"/>
    </row>
    <row r="37227" spans="6:8" x14ac:dyDescent="0.2">
      <c r="F37227" s="30"/>
      <c r="G37227" s="30"/>
      <c r="H37227" s="30"/>
    </row>
    <row r="37228" spans="6:8" x14ac:dyDescent="0.2">
      <c r="F37228" s="30"/>
      <c r="G37228" s="30"/>
      <c r="H37228" s="30"/>
    </row>
    <row r="37229" spans="6:8" x14ac:dyDescent="0.2">
      <c r="F37229" s="30"/>
      <c r="G37229" s="30"/>
      <c r="H37229" s="30"/>
    </row>
    <row r="37230" spans="6:8" x14ac:dyDescent="0.2">
      <c r="F37230" s="30"/>
      <c r="G37230" s="30"/>
      <c r="H37230" s="30"/>
    </row>
    <row r="37231" spans="6:8" x14ac:dyDescent="0.2">
      <c r="F37231" s="30"/>
      <c r="G37231" s="30"/>
      <c r="H37231" s="30"/>
    </row>
    <row r="37232" spans="6:8" x14ac:dyDescent="0.2">
      <c r="F37232" s="30"/>
      <c r="G37232" s="30"/>
      <c r="H37232" s="30"/>
    </row>
    <row r="37233" spans="6:8" x14ac:dyDescent="0.2">
      <c r="F37233" s="30"/>
      <c r="G37233" s="30"/>
      <c r="H37233" s="30"/>
    </row>
    <row r="37234" spans="6:8" x14ac:dyDescent="0.2">
      <c r="F37234" s="30"/>
      <c r="G37234" s="30"/>
      <c r="H37234" s="30"/>
    </row>
    <row r="37235" spans="6:8" x14ac:dyDescent="0.2">
      <c r="F37235" s="30"/>
      <c r="G37235" s="30"/>
      <c r="H37235" s="30"/>
    </row>
    <row r="37236" spans="6:8" x14ac:dyDescent="0.2">
      <c r="F37236" s="30"/>
      <c r="G37236" s="30"/>
      <c r="H37236" s="30"/>
    </row>
    <row r="37237" spans="6:8" x14ac:dyDescent="0.2">
      <c r="F37237" s="30"/>
      <c r="G37237" s="30"/>
      <c r="H37237" s="30"/>
    </row>
    <row r="37238" spans="6:8" x14ac:dyDescent="0.2">
      <c r="F37238" s="30"/>
      <c r="G37238" s="30"/>
      <c r="H37238" s="30"/>
    </row>
    <row r="37239" spans="6:8" x14ac:dyDescent="0.2">
      <c r="F37239" s="30"/>
      <c r="G37239" s="30"/>
      <c r="H37239" s="30"/>
    </row>
    <row r="37240" spans="6:8" x14ac:dyDescent="0.2">
      <c r="F37240" s="30"/>
      <c r="G37240" s="30"/>
      <c r="H37240" s="30"/>
    </row>
    <row r="37241" spans="6:8" x14ac:dyDescent="0.2">
      <c r="F37241" s="30"/>
      <c r="G37241" s="30"/>
      <c r="H37241" s="30"/>
    </row>
    <row r="37242" spans="6:8" x14ac:dyDescent="0.2">
      <c r="F37242" s="30"/>
      <c r="G37242" s="30"/>
      <c r="H37242" s="30"/>
    </row>
    <row r="37243" spans="6:8" x14ac:dyDescent="0.2">
      <c r="F37243" s="30"/>
      <c r="G37243" s="30"/>
      <c r="H37243" s="30"/>
    </row>
    <row r="37244" spans="6:8" x14ac:dyDescent="0.2">
      <c r="F37244" s="30"/>
      <c r="G37244" s="30"/>
      <c r="H37244" s="30"/>
    </row>
    <row r="37245" spans="6:8" x14ac:dyDescent="0.2">
      <c r="F37245" s="30"/>
      <c r="G37245" s="30"/>
      <c r="H37245" s="30"/>
    </row>
    <row r="37246" spans="6:8" x14ac:dyDescent="0.2">
      <c r="F37246" s="30"/>
      <c r="G37246" s="30"/>
      <c r="H37246" s="30"/>
    </row>
    <row r="37247" spans="6:8" x14ac:dyDescent="0.2">
      <c r="F37247" s="30"/>
      <c r="G37247" s="30"/>
      <c r="H37247" s="30"/>
    </row>
    <row r="37248" spans="6:8" x14ac:dyDescent="0.2">
      <c r="F37248" s="30"/>
      <c r="G37248" s="30"/>
      <c r="H37248" s="30"/>
    </row>
    <row r="37249" spans="6:8" x14ac:dyDescent="0.2">
      <c r="F37249" s="30"/>
      <c r="G37249" s="30"/>
      <c r="H37249" s="30"/>
    </row>
    <row r="37250" spans="6:8" x14ac:dyDescent="0.2">
      <c r="F37250" s="30"/>
      <c r="G37250" s="30"/>
      <c r="H37250" s="30"/>
    </row>
    <row r="37251" spans="6:8" x14ac:dyDescent="0.2">
      <c r="F37251" s="30"/>
      <c r="G37251" s="30"/>
      <c r="H37251" s="30"/>
    </row>
    <row r="37252" spans="6:8" x14ac:dyDescent="0.2">
      <c r="F37252" s="30"/>
      <c r="G37252" s="30"/>
      <c r="H37252" s="30"/>
    </row>
    <row r="37253" spans="6:8" x14ac:dyDescent="0.2">
      <c r="F37253" s="30"/>
      <c r="G37253" s="30"/>
      <c r="H37253" s="30"/>
    </row>
    <row r="37254" spans="6:8" x14ac:dyDescent="0.2">
      <c r="F37254" s="30"/>
      <c r="G37254" s="30"/>
      <c r="H37254" s="30"/>
    </row>
    <row r="37255" spans="6:8" x14ac:dyDescent="0.2">
      <c r="F37255" s="30"/>
      <c r="G37255" s="30"/>
      <c r="H37255" s="30"/>
    </row>
    <row r="37256" spans="6:8" x14ac:dyDescent="0.2">
      <c r="F37256" s="30"/>
      <c r="G37256" s="30"/>
      <c r="H37256" s="30"/>
    </row>
    <row r="37257" spans="6:8" x14ac:dyDescent="0.2">
      <c r="F37257" s="30"/>
      <c r="G37257" s="30"/>
      <c r="H37257" s="30"/>
    </row>
    <row r="37258" spans="6:8" x14ac:dyDescent="0.2">
      <c r="F37258" s="30"/>
      <c r="G37258" s="30"/>
      <c r="H37258" s="30"/>
    </row>
    <row r="37259" spans="6:8" x14ac:dyDescent="0.2">
      <c r="F37259" s="30"/>
      <c r="G37259" s="30"/>
      <c r="H37259" s="30"/>
    </row>
    <row r="37260" spans="6:8" x14ac:dyDescent="0.2">
      <c r="F37260" s="30"/>
      <c r="G37260" s="30"/>
      <c r="H37260" s="30"/>
    </row>
    <row r="37261" spans="6:8" x14ac:dyDescent="0.2">
      <c r="F37261" s="30"/>
      <c r="G37261" s="30"/>
      <c r="H37261" s="30"/>
    </row>
    <row r="37262" spans="6:8" x14ac:dyDescent="0.2">
      <c r="F37262" s="30"/>
      <c r="G37262" s="30"/>
      <c r="H37262" s="30"/>
    </row>
    <row r="37263" spans="6:8" x14ac:dyDescent="0.2">
      <c r="F37263" s="30"/>
      <c r="G37263" s="30"/>
      <c r="H37263" s="30"/>
    </row>
    <row r="37264" spans="6:8" x14ac:dyDescent="0.2">
      <c r="F37264" s="30"/>
      <c r="G37264" s="30"/>
      <c r="H37264" s="30"/>
    </row>
    <row r="37265" spans="6:8" x14ac:dyDescent="0.2">
      <c r="F37265" s="30"/>
      <c r="G37265" s="30"/>
      <c r="H37265" s="30"/>
    </row>
    <row r="37266" spans="6:8" x14ac:dyDescent="0.2">
      <c r="F37266" s="30"/>
      <c r="G37266" s="30"/>
      <c r="H37266" s="30"/>
    </row>
    <row r="37267" spans="6:8" x14ac:dyDescent="0.2">
      <c r="F37267" s="30"/>
      <c r="G37267" s="30"/>
      <c r="H37267" s="30"/>
    </row>
    <row r="37268" spans="6:8" x14ac:dyDescent="0.2">
      <c r="F37268" s="30"/>
      <c r="G37268" s="30"/>
      <c r="H37268" s="30"/>
    </row>
    <row r="37269" spans="6:8" x14ac:dyDescent="0.2">
      <c r="F37269" s="30"/>
      <c r="G37269" s="30"/>
      <c r="H37269" s="30"/>
    </row>
    <row r="37270" spans="6:8" x14ac:dyDescent="0.2">
      <c r="F37270" s="30"/>
      <c r="G37270" s="30"/>
      <c r="H37270" s="30"/>
    </row>
    <row r="37271" spans="6:8" x14ac:dyDescent="0.2">
      <c r="F37271" s="30"/>
      <c r="G37271" s="30"/>
      <c r="H37271" s="30"/>
    </row>
    <row r="37272" spans="6:8" x14ac:dyDescent="0.2">
      <c r="F37272" s="30"/>
      <c r="G37272" s="30"/>
      <c r="H37272" s="30"/>
    </row>
    <row r="37273" spans="6:8" x14ac:dyDescent="0.2">
      <c r="F37273" s="30"/>
      <c r="G37273" s="30"/>
      <c r="H37273" s="30"/>
    </row>
    <row r="37274" spans="6:8" x14ac:dyDescent="0.2">
      <c r="F37274" s="30"/>
      <c r="G37274" s="30"/>
      <c r="H37274" s="30"/>
    </row>
    <row r="37275" spans="6:8" x14ac:dyDescent="0.2">
      <c r="F37275" s="30"/>
      <c r="G37275" s="30"/>
      <c r="H37275" s="30"/>
    </row>
    <row r="37276" spans="6:8" x14ac:dyDescent="0.2">
      <c r="F37276" s="30"/>
      <c r="G37276" s="30"/>
      <c r="H37276" s="30"/>
    </row>
    <row r="37277" spans="6:8" x14ac:dyDescent="0.2">
      <c r="F37277" s="30"/>
      <c r="G37277" s="30"/>
      <c r="H37277" s="30"/>
    </row>
    <row r="37278" spans="6:8" x14ac:dyDescent="0.2">
      <c r="F37278" s="30"/>
      <c r="G37278" s="30"/>
      <c r="H37278" s="30"/>
    </row>
    <row r="37279" spans="6:8" x14ac:dyDescent="0.2">
      <c r="F37279" s="30"/>
      <c r="G37279" s="30"/>
      <c r="H37279" s="30"/>
    </row>
    <row r="37280" spans="6:8" x14ac:dyDescent="0.2">
      <c r="F37280" s="30"/>
      <c r="G37280" s="30"/>
      <c r="H37280" s="30"/>
    </row>
    <row r="37281" spans="6:8" x14ac:dyDescent="0.2">
      <c r="F37281" s="30"/>
      <c r="G37281" s="30"/>
      <c r="H37281" s="30"/>
    </row>
    <row r="37282" spans="6:8" x14ac:dyDescent="0.2">
      <c r="F37282" s="30"/>
      <c r="G37282" s="30"/>
      <c r="H37282" s="30"/>
    </row>
    <row r="37283" spans="6:8" x14ac:dyDescent="0.2">
      <c r="F37283" s="30"/>
      <c r="G37283" s="30"/>
      <c r="H37283" s="30"/>
    </row>
    <row r="37284" spans="6:8" x14ac:dyDescent="0.2">
      <c r="F37284" s="30"/>
      <c r="G37284" s="30"/>
      <c r="H37284" s="30"/>
    </row>
    <row r="37285" spans="6:8" x14ac:dyDescent="0.2">
      <c r="F37285" s="30"/>
      <c r="G37285" s="30"/>
      <c r="H37285" s="30"/>
    </row>
    <row r="37286" spans="6:8" x14ac:dyDescent="0.2">
      <c r="F37286" s="30"/>
      <c r="G37286" s="30"/>
      <c r="H37286" s="30"/>
    </row>
    <row r="37287" spans="6:8" x14ac:dyDescent="0.2">
      <c r="F37287" s="30"/>
      <c r="G37287" s="30"/>
      <c r="H37287" s="30"/>
    </row>
    <row r="37288" spans="6:8" x14ac:dyDescent="0.2">
      <c r="F37288" s="30"/>
      <c r="G37288" s="30"/>
      <c r="H37288" s="30"/>
    </row>
    <row r="37289" spans="6:8" x14ac:dyDescent="0.2">
      <c r="F37289" s="30"/>
      <c r="G37289" s="30"/>
      <c r="H37289" s="30"/>
    </row>
    <row r="37290" spans="6:8" x14ac:dyDescent="0.2">
      <c r="F37290" s="30"/>
      <c r="G37290" s="30"/>
      <c r="H37290" s="30"/>
    </row>
    <row r="37291" spans="6:8" x14ac:dyDescent="0.2">
      <c r="F37291" s="30"/>
      <c r="G37291" s="30"/>
      <c r="H37291" s="30"/>
    </row>
    <row r="37292" spans="6:8" x14ac:dyDescent="0.2">
      <c r="F37292" s="30"/>
      <c r="G37292" s="30"/>
      <c r="H37292" s="30"/>
    </row>
    <row r="37293" spans="6:8" x14ac:dyDescent="0.2">
      <c r="F37293" s="30"/>
      <c r="G37293" s="30"/>
      <c r="H37293" s="30"/>
    </row>
    <row r="37294" spans="6:8" x14ac:dyDescent="0.2">
      <c r="F37294" s="30"/>
      <c r="G37294" s="30"/>
      <c r="H37294" s="30"/>
    </row>
    <row r="37295" spans="6:8" x14ac:dyDescent="0.2">
      <c r="F37295" s="30"/>
      <c r="G37295" s="30"/>
      <c r="H37295" s="30"/>
    </row>
    <row r="37296" spans="6:8" x14ac:dyDescent="0.2">
      <c r="F37296" s="30"/>
      <c r="G37296" s="30"/>
      <c r="H37296" s="30"/>
    </row>
    <row r="37297" spans="6:8" x14ac:dyDescent="0.2">
      <c r="F37297" s="30"/>
      <c r="G37297" s="30"/>
      <c r="H37297" s="30"/>
    </row>
    <row r="37298" spans="6:8" x14ac:dyDescent="0.2">
      <c r="F37298" s="30"/>
      <c r="G37298" s="30"/>
      <c r="H37298" s="30"/>
    </row>
    <row r="37299" spans="6:8" x14ac:dyDescent="0.2">
      <c r="F37299" s="30"/>
      <c r="G37299" s="30"/>
      <c r="H37299" s="30"/>
    </row>
    <row r="37300" spans="6:8" x14ac:dyDescent="0.2">
      <c r="F37300" s="30"/>
      <c r="G37300" s="30"/>
      <c r="H37300" s="30"/>
    </row>
    <row r="37301" spans="6:8" x14ac:dyDescent="0.2">
      <c r="F37301" s="30"/>
      <c r="G37301" s="30"/>
      <c r="H37301" s="30"/>
    </row>
    <row r="37302" spans="6:8" x14ac:dyDescent="0.2">
      <c r="F37302" s="30"/>
      <c r="G37302" s="30"/>
      <c r="H37302" s="30"/>
    </row>
    <row r="37303" spans="6:8" x14ac:dyDescent="0.2">
      <c r="F37303" s="30"/>
      <c r="G37303" s="30"/>
      <c r="H37303" s="30"/>
    </row>
    <row r="37304" spans="6:8" x14ac:dyDescent="0.2">
      <c r="F37304" s="30"/>
      <c r="G37304" s="30"/>
      <c r="H37304" s="30"/>
    </row>
    <row r="37305" spans="6:8" x14ac:dyDescent="0.2">
      <c r="F37305" s="30"/>
      <c r="G37305" s="30"/>
      <c r="H37305" s="30"/>
    </row>
    <row r="37306" spans="6:8" x14ac:dyDescent="0.2">
      <c r="F37306" s="30"/>
      <c r="G37306" s="30"/>
      <c r="H37306" s="30"/>
    </row>
    <row r="37307" spans="6:8" x14ac:dyDescent="0.2">
      <c r="F37307" s="30"/>
      <c r="G37307" s="30"/>
      <c r="H37307" s="30"/>
    </row>
    <row r="37308" spans="6:8" x14ac:dyDescent="0.2">
      <c r="F37308" s="30"/>
      <c r="G37308" s="30"/>
      <c r="H37308" s="30"/>
    </row>
    <row r="37309" spans="6:8" x14ac:dyDescent="0.2">
      <c r="F37309" s="30"/>
      <c r="G37309" s="30"/>
      <c r="H37309" s="30"/>
    </row>
    <row r="37310" spans="6:8" x14ac:dyDescent="0.2">
      <c r="F37310" s="30"/>
      <c r="G37310" s="30"/>
      <c r="H37310" s="30"/>
    </row>
    <row r="37311" spans="6:8" x14ac:dyDescent="0.2">
      <c r="F37311" s="30"/>
      <c r="G37311" s="30"/>
      <c r="H37311" s="30"/>
    </row>
    <row r="37312" spans="6:8" x14ac:dyDescent="0.2">
      <c r="F37312" s="30"/>
      <c r="G37312" s="30"/>
      <c r="H37312" s="30"/>
    </row>
    <row r="37313" spans="6:8" x14ac:dyDescent="0.2">
      <c r="F37313" s="30"/>
      <c r="G37313" s="30"/>
      <c r="H37313" s="30"/>
    </row>
    <row r="37314" spans="6:8" x14ac:dyDescent="0.2">
      <c r="F37314" s="30"/>
      <c r="G37314" s="30"/>
      <c r="H37314" s="30"/>
    </row>
    <row r="37315" spans="6:8" x14ac:dyDescent="0.2">
      <c r="F37315" s="30"/>
      <c r="G37315" s="30"/>
      <c r="H37315" s="30"/>
    </row>
    <row r="37316" spans="6:8" x14ac:dyDescent="0.2">
      <c r="F37316" s="30"/>
      <c r="G37316" s="30"/>
      <c r="H37316" s="30"/>
    </row>
    <row r="37317" spans="6:8" x14ac:dyDescent="0.2">
      <c r="F37317" s="30"/>
      <c r="G37317" s="30"/>
      <c r="H37317" s="30"/>
    </row>
    <row r="37318" spans="6:8" x14ac:dyDescent="0.2">
      <c r="F37318" s="30"/>
      <c r="G37318" s="30"/>
      <c r="H37318" s="30"/>
    </row>
    <row r="37319" spans="6:8" x14ac:dyDescent="0.2">
      <c r="F37319" s="30"/>
      <c r="G37319" s="30"/>
      <c r="H37319" s="30"/>
    </row>
    <row r="37320" spans="6:8" x14ac:dyDescent="0.2">
      <c r="F37320" s="30"/>
      <c r="G37320" s="30"/>
      <c r="H37320" s="30"/>
    </row>
    <row r="37321" spans="6:8" x14ac:dyDescent="0.2">
      <c r="F37321" s="30"/>
      <c r="G37321" s="30"/>
      <c r="H37321" s="30"/>
    </row>
    <row r="37322" spans="6:8" x14ac:dyDescent="0.2">
      <c r="F37322" s="30"/>
      <c r="G37322" s="30"/>
      <c r="H37322" s="30"/>
    </row>
    <row r="37323" spans="6:8" x14ac:dyDescent="0.2">
      <c r="F37323" s="30"/>
      <c r="G37323" s="30"/>
      <c r="H37323" s="30"/>
    </row>
    <row r="37324" spans="6:8" x14ac:dyDescent="0.2">
      <c r="F37324" s="30"/>
      <c r="G37324" s="30"/>
      <c r="H37324" s="30"/>
    </row>
    <row r="37325" spans="6:8" x14ac:dyDescent="0.2">
      <c r="F37325" s="30"/>
      <c r="G37325" s="30"/>
      <c r="H37325" s="30"/>
    </row>
    <row r="37326" spans="6:8" x14ac:dyDescent="0.2">
      <c r="F37326" s="30"/>
      <c r="G37326" s="30"/>
      <c r="H37326" s="30"/>
    </row>
    <row r="37327" spans="6:8" x14ac:dyDescent="0.2">
      <c r="F37327" s="30"/>
      <c r="G37327" s="30"/>
      <c r="H37327" s="30"/>
    </row>
    <row r="37328" spans="6:8" x14ac:dyDescent="0.2">
      <c r="F37328" s="30"/>
      <c r="G37328" s="30"/>
      <c r="H37328" s="30"/>
    </row>
    <row r="37329" spans="6:8" x14ac:dyDescent="0.2">
      <c r="F37329" s="30"/>
      <c r="G37329" s="30"/>
      <c r="H37329" s="30"/>
    </row>
    <row r="37330" spans="6:8" x14ac:dyDescent="0.2">
      <c r="F37330" s="30"/>
      <c r="G37330" s="30"/>
      <c r="H37330" s="30"/>
    </row>
    <row r="37331" spans="6:8" x14ac:dyDescent="0.2">
      <c r="F37331" s="30"/>
      <c r="G37331" s="30"/>
      <c r="H37331" s="30"/>
    </row>
    <row r="37332" spans="6:8" x14ac:dyDescent="0.2">
      <c r="F37332" s="30"/>
      <c r="G37332" s="30"/>
      <c r="H37332" s="30"/>
    </row>
    <row r="37333" spans="6:8" x14ac:dyDescent="0.2">
      <c r="F37333" s="30"/>
      <c r="G37333" s="30"/>
      <c r="H37333" s="30"/>
    </row>
    <row r="37334" spans="6:8" x14ac:dyDescent="0.2">
      <c r="F37334" s="30"/>
      <c r="G37334" s="30"/>
      <c r="H37334" s="30"/>
    </row>
    <row r="37335" spans="6:8" x14ac:dyDescent="0.2">
      <c r="F37335" s="30"/>
      <c r="G37335" s="30"/>
      <c r="H37335" s="30"/>
    </row>
    <row r="37336" spans="6:8" x14ac:dyDescent="0.2">
      <c r="F37336" s="30"/>
      <c r="G37336" s="30"/>
      <c r="H37336" s="30"/>
    </row>
    <row r="37337" spans="6:8" x14ac:dyDescent="0.2">
      <c r="F37337" s="30"/>
      <c r="G37337" s="30"/>
      <c r="H37337" s="30"/>
    </row>
    <row r="37338" spans="6:8" x14ac:dyDescent="0.2">
      <c r="F37338" s="30"/>
      <c r="G37338" s="30"/>
      <c r="H37338" s="30"/>
    </row>
    <row r="37339" spans="6:8" x14ac:dyDescent="0.2">
      <c r="F37339" s="30"/>
      <c r="G37339" s="30"/>
      <c r="H37339" s="30"/>
    </row>
    <row r="37340" spans="6:8" x14ac:dyDescent="0.2">
      <c r="F37340" s="30"/>
      <c r="G37340" s="30"/>
      <c r="H37340" s="30"/>
    </row>
    <row r="37341" spans="6:8" x14ac:dyDescent="0.2">
      <c r="F37341" s="30"/>
      <c r="G37341" s="30"/>
      <c r="H37341" s="30"/>
    </row>
    <row r="37342" spans="6:8" x14ac:dyDescent="0.2">
      <c r="F37342" s="30"/>
      <c r="G37342" s="30"/>
      <c r="H37342" s="30"/>
    </row>
    <row r="37343" spans="6:8" x14ac:dyDescent="0.2">
      <c r="F37343" s="30"/>
      <c r="G37343" s="30"/>
      <c r="H37343" s="30"/>
    </row>
    <row r="37344" spans="6:8" x14ac:dyDescent="0.2">
      <c r="F37344" s="30"/>
      <c r="G37344" s="30"/>
      <c r="H37344" s="30"/>
    </row>
    <row r="37345" spans="6:8" x14ac:dyDescent="0.2">
      <c r="F37345" s="30"/>
      <c r="G37345" s="30"/>
      <c r="H37345" s="30"/>
    </row>
    <row r="37346" spans="6:8" x14ac:dyDescent="0.2">
      <c r="F37346" s="30"/>
      <c r="G37346" s="30"/>
      <c r="H37346" s="30"/>
    </row>
    <row r="37347" spans="6:8" x14ac:dyDescent="0.2">
      <c r="F37347" s="30"/>
      <c r="G37347" s="30"/>
      <c r="H37347" s="30"/>
    </row>
    <row r="37348" spans="6:8" x14ac:dyDescent="0.2">
      <c r="F37348" s="30"/>
      <c r="G37348" s="30"/>
      <c r="H37348" s="30"/>
    </row>
    <row r="37349" spans="6:8" x14ac:dyDescent="0.2">
      <c r="F37349" s="30"/>
      <c r="G37349" s="30"/>
      <c r="H37349" s="30"/>
    </row>
    <row r="37350" spans="6:8" x14ac:dyDescent="0.2">
      <c r="F37350" s="30"/>
      <c r="G37350" s="30"/>
      <c r="H37350" s="30"/>
    </row>
    <row r="37351" spans="6:8" x14ac:dyDescent="0.2">
      <c r="F37351" s="30"/>
      <c r="G37351" s="30"/>
      <c r="H37351" s="30"/>
    </row>
    <row r="37352" spans="6:8" x14ac:dyDescent="0.2">
      <c r="F37352" s="30"/>
      <c r="G37352" s="30"/>
      <c r="H37352" s="30"/>
    </row>
    <row r="37353" spans="6:8" x14ac:dyDescent="0.2">
      <c r="F37353" s="30"/>
      <c r="G37353" s="30"/>
      <c r="H37353" s="30"/>
    </row>
    <row r="37354" spans="6:8" x14ac:dyDescent="0.2">
      <c r="F37354" s="30"/>
      <c r="G37354" s="30"/>
      <c r="H37354" s="30"/>
    </row>
    <row r="37355" spans="6:8" x14ac:dyDescent="0.2">
      <c r="F37355" s="30"/>
      <c r="G37355" s="30"/>
      <c r="H37355" s="30"/>
    </row>
    <row r="37356" spans="6:8" x14ac:dyDescent="0.2">
      <c r="F37356" s="30"/>
      <c r="G37356" s="30"/>
      <c r="H37356" s="30"/>
    </row>
    <row r="37357" spans="6:8" x14ac:dyDescent="0.2">
      <c r="F37357" s="30"/>
      <c r="G37357" s="30"/>
      <c r="H37357" s="30"/>
    </row>
    <row r="37358" spans="6:8" x14ac:dyDescent="0.2">
      <c r="F37358" s="30"/>
      <c r="G37358" s="30"/>
      <c r="H37358" s="30"/>
    </row>
    <row r="37359" spans="6:8" x14ac:dyDescent="0.2">
      <c r="F37359" s="30"/>
      <c r="G37359" s="30"/>
      <c r="H37359" s="30"/>
    </row>
    <row r="37360" spans="6:8" x14ac:dyDescent="0.2">
      <c r="F37360" s="30"/>
      <c r="G37360" s="30"/>
      <c r="H37360" s="30"/>
    </row>
    <row r="37361" spans="6:8" x14ac:dyDescent="0.2">
      <c r="F37361" s="30"/>
      <c r="G37361" s="30"/>
      <c r="H37361" s="30"/>
    </row>
    <row r="37362" spans="6:8" x14ac:dyDescent="0.2">
      <c r="F37362" s="30"/>
      <c r="G37362" s="30"/>
      <c r="H37362" s="30"/>
    </row>
    <row r="37363" spans="6:8" x14ac:dyDescent="0.2">
      <c r="F37363" s="30"/>
      <c r="G37363" s="30"/>
      <c r="H37363" s="30"/>
    </row>
    <row r="37364" spans="6:8" x14ac:dyDescent="0.2">
      <c r="F37364" s="30"/>
      <c r="G37364" s="30"/>
      <c r="H37364" s="30"/>
    </row>
    <row r="37365" spans="6:8" x14ac:dyDescent="0.2">
      <c r="F37365" s="30"/>
      <c r="G37365" s="30"/>
      <c r="H37365" s="30"/>
    </row>
    <row r="37366" spans="6:8" x14ac:dyDescent="0.2">
      <c r="F37366" s="30"/>
      <c r="G37366" s="30"/>
      <c r="H37366" s="30"/>
    </row>
    <row r="37367" spans="6:8" x14ac:dyDescent="0.2">
      <c r="F37367" s="30"/>
      <c r="G37367" s="30"/>
      <c r="H37367" s="30"/>
    </row>
    <row r="37368" spans="6:8" x14ac:dyDescent="0.2">
      <c r="F37368" s="30"/>
      <c r="G37368" s="30"/>
      <c r="H37368" s="30"/>
    </row>
    <row r="37369" spans="6:8" x14ac:dyDescent="0.2">
      <c r="F37369" s="30"/>
      <c r="G37369" s="30"/>
      <c r="H37369" s="30"/>
    </row>
    <row r="37370" spans="6:8" x14ac:dyDescent="0.2">
      <c r="F37370" s="30"/>
      <c r="G37370" s="30"/>
      <c r="H37370" s="30"/>
    </row>
    <row r="37371" spans="6:8" x14ac:dyDescent="0.2">
      <c r="F37371" s="30"/>
      <c r="G37371" s="30"/>
      <c r="H37371" s="30"/>
    </row>
    <row r="37372" spans="6:8" x14ac:dyDescent="0.2">
      <c r="F37372" s="30"/>
      <c r="G37372" s="30"/>
      <c r="H37372" s="30"/>
    </row>
    <row r="37373" spans="6:8" x14ac:dyDescent="0.2">
      <c r="F37373" s="30"/>
      <c r="G37373" s="30"/>
      <c r="H37373" s="30"/>
    </row>
    <row r="37374" spans="6:8" x14ac:dyDescent="0.2">
      <c r="F37374" s="30"/>
      <c r="G37374" s="30"/>
      <c r="H37374" s="30"/>
    </row>
    <row r="37375" spans="6:8" x14ac:dyDescent="0.2">
      <c r="F37375" s="30"/>
      <c r="G37375" s="30"/>
      <c r="H37375" s="30"/>
    </row>
    <row r="37376" spans="6:8" x14ac:dyDescent="0.2">
      <c r="F37376" s="30"/>
      <c r="G37376" s="30"/>
      <c r="H37376" s="30"/>
    </row>
    <row r="37377" spans="6:8" x14ac:dyDescent="0.2">
      <c r="F37377" s="30"/>
      <c r="G37377" s="30"/>
      <c r="H37377" s="30"/>
    </row>
    <row r="37378" spans="6:8" x14ac:dyDescent="0.2">
      <c r="F37378" s="30"/>
      <c r="G37378" s="30"/>
      <c r="H37378" s="30"/>
    </row>
    <row r="37379" spans="6:8" x14ac:dyDescent="0.2">
      <c r="F37379" s="30"/>
      <c r="G37379" s="30"/>
      <c r="H37379" s="30"/>
    </row>
    <row r="37380" spans="6:8" x14ac:dyDescent="0.2">
      <c r="F37380" s="30"/>
      <c r="G37380" s="30"/>
      <c r="H37380" s="30"/>
    </row>
    <row r="37381" spans="6:8" x14ac:dyDescent="0.2">
      <c r="F37381" s="30"/>
      <c r="G37381" s="30"/>
      <c r="H37381" s="30"/>
    </row>
    <row r="37382" spans="6:8" x14ac:dyDescent="0.2">
      <c r="F37382" s="30"/>
      <c r="G37382" s="30"/>
      <c r="H37382" s="30"/>
    </row>
    <row r="37383" spans="6:8" x14ac:dyDescent="0.2">
      <c r="F37383" s="30"/>
      <c r="G37383" s="30"/>
      <c r="H37383" s="30"/>
    </row>
    <row r="37384" spans="6:8" x14ac:dyDescent="0.2">
      <c r="F37384" s="30"/>
      <c r="G37384" s="30"/>
      <c r="H37384" s="30"/>
    </row>
    <row r="37385" spans="6:8" x14ac:dyDescent="0.2">
      <c r="F37385" s="30"/>
      <c r="G37385" s="30"/>
      <c r="H37385" s="30"/>
    </row>
    <row r="37386" spans="6:8" x14ac:dyDescent="0.2">
      <c r="F37386" s="30"/>
      <c r="G37386" s="30"/>
      <c r="H37386" s="30"/>
    </row>
    <row r="37387" spans="6:8" x14ac:dyDescent="0.2">
      <c r="F37387" s="30"/>
      <c r="G37387" s="30"/>
      <c r="H37387" s="30"/>
    </row>
    <row r="37388" spans="6:8" x14ac:dyDescent="0.2">
      <c r="F37388" s="30"/>
      <c r="G37388" s="30"/>
      <c r="H37388" s="30"/>
    </row>
    <row r="37389" spans="6:8" x14ac:dyDescent="0.2">
      <c r="F37389" s="30"/>
      <c r="G37389" s="30"/>
      <c r="H37389" s="30"/>
    </row>
    <row r="37390" spans="6:8" x14ac:dyDescent="0.2">
      <c r="F37390" s="30"/>
      <c r="G37390" s="30"/>
      <c r="H37390" s="30"/>
    </row>
    <row r="37391" spans="6:8" x14ac:dyDescent="0.2">
      <c r="F37391" s="30"/>
      <c r="G37391" s="30"/>
      <c r="H37391" s="30"/>
    </row>
    <row r="37392" spans="6:8" x14ac:dyDescent="0.2">
      <c r="F37392" s="30"/>
      <c r="G37392" s="30"/>
      <c r="H37392" s="30"/>
    </row>
    <row r="37393" spans="6:8" x14ac:dyDescent="0.2">
      <c r="F37393" s="30"/>
      <c r="G37393" s="30"/>
      <c r="H37393" s="30"/>
    </row>
    <row r="37394" spans="6:8" x14ac:dyDescent="0.2">
      <c r="F37394" s="30"/>
      <c r="G37394" s="30"/>
      <c r="H37394" s="30"/>
    </row>
    <row r="37395" spans="6:8" x14ac:dyDescent="0.2">
      <c r="F37395" s="30"/>
      <c r="G37395" s="30"/>
      <c r="H37395" s="30"/>
    </row>
    <row r="37396" spans="6:8" x14ac:dyDescent="0.2">
      <c r="F37396" s="30"/>
      <c r="G37396" s="30"/>
      <c r="H37396" s="30"/>
    </row>
    <row r="37397" spans="6:8" x14ac:dyDescent="0.2">
      <c r="F37397" s="30"/>
      <c r="G37397" s="30"/>
      <c r="H37397" s="30"/>
    </row>
    <row r="37398" spans="6:8" x14ac:dyDescent="0.2">
      <c r="F37398" s="30"/>
      <c r="G37398" s="30"/>
      <c r="H37398" s="30"/>
    </row>
    <row r="37399" spans="6:8" x14ac:dyDescent="0.2">
      <c r="F37399" s="30"/>
      <c r="G37399" s="30"/>
      <c r="H37399" s="30"/>
    </row>
    <row r="37400" spans="6:8" x14ac:dyDescent="0.2">
      <c r="F37400" s="30"/>
      <c r="G37400" s="30"/>
      <c r="H37400" s="30"/>
    </row>
    <row r="37401" spans="6:8" x14ac:dyDescent="0.2">
      <c r="F37401" s="30"/>
      <c r="G37401" s="30"/>
      <c r="H37401" s="30"/>
    </row>
    <row r="37402" spans="6:8" x14ac:dyDescent="0.2">
      <c r="F37402" s="30"/>
      <c r="G37402" s="30"/>
      <c r="H37402" s="30"/>
    </row>
    <row r="37403" spans="6:8" x14ac:dyDescent="0.2">
      <c r="F37403" s="30"/>
      <c r="G37403" s="30"/>
      <c r="H37403" s="30"/>
    </row>
    <row r="37404" spans="6:8" x14ac:dyDescent="0.2">
      <c r="F37404" s="30"/>
      <c r="G37404" s="30"/>
      <c r="H37404" s="30"/>
    </row>
    <row r="37405" spans="6:8" x14ac:dyDescent="0.2">
      <c r="F37405" s="30"/>
      <c r="G37405" s="30"/>
      <c r="H37405" s="30"/>
    </row>
    <row r="37406" spans="6:8" x14ac:dyDescent="0.2">
      <c r="F37406" s="30"/>
      <c r="G37406" s="30"/>
      <c r="H37406" s="30"/>
    </row>
    <row r="37407" spans="6:8" x14ac:dyDescent="0.2">
      <c r="F37407" s="30"/>
      <c r="G37407" s="30"/>
      <c r="H37407" s="30"/>
    </row>
    <row r="37408" spans="6:8" x14ac:dyDescent="0.2">
      <c r="F37408" s="30"/>
      <c r="G37408" s="30"/>
      <c r="H37408" s="30"/>
    </row>
    <row r="37409" spans="6:8" x14ac:dyDescent="0.2">
      <c r="F37409" s="30"/>
      <c r="G37409" s="30"/>
      <c r="H37409" s="30"/>
    </row>
    <row r="37410" spans="6:8" x14ac:dyDescent="0.2">
      <c r="F37410" s="30"/>
      <c r="G37410" s="30"/>
      <c r="H37410" s="30"/>
    </row>
    <row r="37411" spans="6:8" x14ac:dyDescent="0.2">
      <c r="F37411" s="30"/>
      <c r="G37411" s="30"/>
      <c r="H37411" s="30"/>
    </row>
    <row r="37412" spans="6:8" x14ac:dyDescent="0.2">
      <c r="F37412" s="30"/>
      <c r="G37412" s="30"/>
      <c r="H37412" s="30"/>
    </row>
    <row r="37413" spans="6:8" x14ac:dyDescent="0.2">
      <c r="F37413" s="30"/>
      <c r="G37413" s="30"/>
      <c r="H37413" s="30"/>
    </row>
    <row r="37414" spans="6:8" x14ac:dyDescent="0.2">
      <c r="F37414" s="30"/>
      <c r="G37414" s="30"/>
      <c r="H37414" s="30"/>
    </row>
    <row r="37415" spans="6:8" x14ac:dyDescent="0.2">
      <c r="F37415" s="30"/>
      <c r="G37415" s="30"/>
      <c r="H37415" s="30"/>
    </row>
    <row r="37416" spans="6:8" x14ac:dyDescent="0.2">
      <c r="F37416" s="30"/>
      <c r="G37416" s="30"/>
      <c r="H37416" s="30"/>
    </row>
    <row r="37417" spans="6:8" x14ac:dyDescent="0.2">
      <c r="F37417" s="30"/>
      <c r="G37417" s="30"/>
      <c r="H37417" s="30"/>
    </row>
    <row r="37418" spans="6:8" x14ac:dyDescent="0.2">
      <c r="F37418" s="30"/>
      <c r="G37418" s="30"/>
      <c r="H37418" s="30"/>
    </row>
    <row r="37419" spans="6:8" x14ac:dyDescent="0.2">
      <c r="F37419" s="30"/>
      <c r="G37419" s="30"/>
      <c r="H37419" s="30"/>
    </row>
    <row r="37420" spans="6:8" x14ac:dyDescent="0.2">
      <c r="F37420" s="30"/>
      <c r="G37420" s="30"/>
      <c r="H37420" s="30"/>
    </row>
    <row r="37421" spans="6:8" x14ac:dyDescent="0.2">
      <c r="F37421" s="30"/>
      <c r="G37421" s="30"/>
      <c r="H37421" s="30"/>
    </row>
    <row r="37422" spans="6:8" x14ac:dyDescent="0.2">
      <c r="F37422" s="30"/>
      <c r="G37422" s="30"/>
      <c r="H37422" s="30"/>
    </row>
    <row r="37423" spans="6:8" x14ac:dyDescent="0.2">
      <c r="F37423" s="30"/>
      <c r="G37423" s="30"/>
      <c r="H37423" s="30"/>
    </row>
    <row r="37424" spans="6:8" x14ac:dyDescent="0.2">
      <c r="F37424" s="30"/>
      <c r="G37424" s="30"/>
      <c r="H37424" s="30"/>
    </row>
    <row r="37425" spans="6:8" x14ac:dyDescent="0.2">
      <c r="F37425" s="30"/>
      <c r="G37425" s="30"/>
      <c r="H37425" s="30"/>
    </row>
    <row r="37426" spans="6:8" x14ac:dyDescent="0.2">
      <c r="F37426" s="30"/>
      <c r="G37426" s="30"/>
      <c r="H37426" s="30"/>
    </row>
    <row r="37427" spans="6:8" x14ac:dyDescent="0.2">
      <c r="F37427" s="30"/>
      <c r="G37427" s="30"/>
      <c r="H37427" s="30"/>
    </row>
    <row r="37428" spans="6:8" x14ac:dyDescent="0.2">
      <c r="F37428" s="30"/>
      <c r="G37428" s="30"/>
      <c r="H37428" s="30"/>
    </row>
    <row r="37429" spans="6:8" x14ac:dyDescent="0.2">
      <c r="F37429" s="30"/>
      <c r="G37429" s="30"/>
      <c r="H37429" s="30"/>
    </row>
    <row r="37430" spans="6:8" x14ac:dyDescent="0.2">
      <c r="F37430" s="30"/>
      <c r="G37430" s="30"/>
      <c r="H37430" s="30"/>
    </row>
    <row r="37431" spans="6:8" x14ac:dyDescent="0.2">
      <c r="F37431" s="30"/>
      <c r="G37431" s="30"/>
      <c r="H37431" s="30"/>
    </row>
    <row r="37432" spans="6:8" x14ac:dyDescent="0.2">
      <c r="F37432" s="30"/>
      <c r="G37432" s="30"/>
      <c r="H37432" s="30"/>
    </row>
    <row r="37433" spans="6:8" x14ac:dyDescent="0.2">
      <c r="F37433" s="30"/>
      <c r="G37433" s="30"/>
      <c r="H37433" s="30"/>
    </row>
    <row r="37434" spans="6:8" x14ac:dyDescent="0.2">
      <c r="F37434" s="30"/>
      <c r="G37434" s="30"/>
      <c r="H37434" s="30"/>
    </row>
    <row r="37435" spans="6:8" x14ac:dyDescent="0.2">
      <c r="F37435" s="30"/>
      <c r="G37435" s="30"/>
      <c r="H37435" s="30"/>
    </row>
    <row r="37436" spans="6:8" x14ac:dyDescent="0.2">
      <c r="F37436" s="30"/>
      <c r="G37436" s="30"/>
      <c r="H37436" s="30"/>
    </row>
    <row r="37437" spans="6:8" x14ac:dyDescent="0.2">
      <c r="F37437" s="30"/>
      <c r="G37437" s="30"/>
      <c r="H37437" s="30"/>
    </row>
    <row r="37438" spans="6:8" x14ac:dyDescent="0.2">
      <c r="F37438" s="30"/>
      <c r="G37438" s="30"/>
      <c r="H37438" s="30"/>
    </row>
    <row r="37439" spans="6:8" x14ac:dyDescent="0.2">
      <c r="F37439" s="30"/>
      <c r="G37439" s="30"/>
      <c r="H37439" s="30"/>
    </row>
    <row r="37440" spans="6:8" x14ac:dyDescent="0.2">
      <c r="F37440" s="30"/>
      <c r="G37440" s="30"/>
      <c r="H37440" s="30"/>
    </row>
    <row r="37441" spans="6:8" x14ac:dyDescent="0.2">
      <c r="F37441" s="30"/>
      <c r="G37441" s="30"/>
      <c r="H37441" s="30"/>
    </row>
    <row r="37442" spans="6:8" x14ac:dyDescent="0.2">
      <c r="F37442" s="30"/>
      <c r="G37442" s="30"/>
      <c r="H37442" s="30"/>
    </row>
    <row r="37443" spans="6:8" x14ac:dyDescent="0.2">
      <c r="F37443" s="30"/>
      <c r="G37443" s="30"/>
      <c r="H37443" s="30"/>
    </row>
    <row r="37444" spans="6:8" x14ac:dyDescent="0.2">
      <c r="F37444" s="30"/>
      <c r="G37444" s="30"/>
      <c r="H37444" s="30"/>
    </row>
    <row r="37445" spans="6:8" x14ac:dyDescent="0.2">
      <c r="F37445" s="30"/>
      <c r="G37445" s="30"/>
      <c r="H37445" s="30"/>
    </row>
    <row r="37446" spans="6:8" x14ac:dyDescent="0.2">
      <c r="F37446" s="30"/>
      <c r="G37446" s="30"/>
      <c r="H37446" s="30"/>
    </row>
    <row r="37447" spans="6:8" x14ac:dyDescent="0.2">
      <c r="F37447" s="30"/>
      <c r="G37447" s="30"/>
      <c r="H37447" s="30"/>
    </row>
    <row r="37448" spans="6:8" x14ac:dyDescent="0.2">
      <c r="F37448" s="30"/>
      <c r="G37448" s="30"/>
      <c r="H37448" s="30"/>
    </row>
    <row r="37449" spans="6:8" x14ac:dyDescent="0.2">
      <c r="F37449" s="30"/>
      <c r="G37449" s="30"/>
      <c r="H37449" s="30"/>
    </row>
    <row r="37450" spans="6:8" x14ac:dyDescent="0.2">
      <c r="F37450" s="30"/>
      <c r="G37450" s="30"/>
      <c r="H37450" s="30"/>
    </row>
    <row r="37451" spans="6:8" x14ac:dyDescent="0.2">
      <c r="F37451" s="30"/>
      <c r="G37451" s="30"/>
      <c r="H37451" s="30"/>
    </row>
    <row r="37452" spans="6:8" x14ac:dyDescent="0.2">
      <c r="F37452" s="30"/>
      <c r="G37452" s="30"/>
      <c r="H37452" s="30"/>
    </row>
    <row r="37453" spans="6:8" x14ac:dyDescent="0.2">
      <c r="F37453" s="30"/>
      <c r="G37453" s="30"/>
      <c r="H37453" s="30"/>
    </row>
    <row r="37454" spans="6:8" x14ac:dyDescent="0.2">
      <c r="F37454" s="30"/>
      <c r="G37454" s="30"/>
      <c r="H37454" s="30"/>
    </row>
    <row r="37455" spans="6:8" x14ac:dyDescent="0.2">
      <c r="F37455" s="30"/>
      <c r="G37455" s="30"/>
      <c r="H37455" s="30"/>
    </row>
    <row r="37456" spans="6:8" x14ac:dyDescent="0.2">
      <c r="F37456" s="30"/>
      <c r="G37456" s="30"/>
      <c r="H37456" s="30"/>
    </row>
    <row r="37457" spans="6:8" x14ac:dyDescent="0.2">
      <c r="F37457" s="30"/>
      <c r="G37457" s="30"/>
      <c r="H37457" s="30"/>
    </row>
    <row r="37458" spans="6:8" x14ac:dyDescent="0.2">
      <c r="F37458" s="30"/>
      <c r="G37458" s="30"/>
      <c r="H37458" s="30"/>
    </row>
    <row r="37459" spans="6:8" x14ac:dyDescent="0.2">
      <c r="F37459" s="30"/>
      <c r="G37459" s="30"/>
      <c r="H37459" s="30"/>
    </row>
    <row r="37460" spans="6:8" x14ac:dyDescent="0.2">
      <c r="F37460" s="30"/>
      <c r="G37460" s="30"/>
      <c r="H37460" s="30"/>
    </row>
    <row r="37461" spans="6:8" x14ac:dyDescent="0.2">
      <c r="F37461" s="30"/>
      <c r="G37461" s="30"/>
      <c r="H37461" s="30"/>
    </row>
    <row r="37462" spans="6:8" x14ac:dyDescent="0.2">
      <c r="F37462" s="30"/>
      <c r="G37462" s="30"/>
      <c r="H37462" s="30"/>
    </row>
    <row r="37463" spans="6:8" x14ac:dyDescent="0.2">
      <c r="F37463" s="30"/>
      <c r="G37463" s="30"/>
      <c r="H37463" s="30"/>
    </row>
    <row r="37464" spans="6:8" x14ac:dyDescent="0.2">
      <c r="F37464" s="30"/>
      <c r="G37464" s="30"/>
      <c r="H37464" s="30"/>
    </row>
    <row r="37465" spans="6:8" x14ac:dyDescent="0.2">
      <c r="F37465" s="30"/>
      <c r="G37465" s="30"/>
      <c r="H37465" s="30"/>
    </row>
    <row r="37466" spans="6:8" x14ac:dyDescent="0.2">
      <c r="F37466" s="30"/>
      <c r="G37466" s="30"/>
      <c r="H37466" s="30"/>
    </row>
    <row r="37467" spans="6:8" x14ac:dyDescent="0.2">
      <c r="F37467" s="30"/>
      <c r="G37467" s="30"/>
      <c r="H37467" s="30"/>
    </row>
    <row r="37468" spans="6:8" x14ac:dyDescent="0.2">
      <c r="F37468" s="30"/>
      <c r="G37468" s="30"/>
      <c r="H37468" s="30"/>
    </row>
    <row r="37469" spans="6:8" x14ac:dyDescent="0.2">
      <c r="F37469" s="30"/>
      <c r="G37469" s="30"/>
      <c r="H37469" s="30"/>
    </row>
    <row r="37470" spans="6:8" x14ac:dyDescent="0.2">
      <c r="F37470" s="30"/>
      <c r="G37470" s="30"/>
      <c r="H37470" s="30"/>
    </row>
    <row r="37471" spans="6:8" x14ac:dyDescent="0.2">
      <c r="F37471" s="30"/>
      <c r="G37471" s="30"/>
      <c r="H37471" s="30"/>
    </row>
    <row r="37472" spans="6:8" x14ac:dyDescent="0.2">
      <c r="F37472" s="30"/>
      <c r="G37472" s="30"/>
      <c r="H37472" s="30"/>
    </row>
    <row r="37473" spans="6:8" x14ac:dyDescent="0.2">
      <c r="F37473" s="30"/>
      <c r="G37473" s="30"/>
      <c r="H37473" s="30"/>
    </row>
    <row r="37474" spans="6:8" x14ac:dyDescent="0.2">
      <c r="F37474" s="30"/>
      <c r="G37474" s="30"/>
      <c r="H37474" s="30"/>
    </row>
    <row r="37475" spans="6:8" x14ac:dyDescent="0.2">
      <c r="F37475" s="30"/>
      <c r="G37475" s="30"/>
      <c r="H37475" s="30"/>
    </row>
    <row r="37476" spans="6:8" x14ac:dyDescent="0.2">
      <c r="F37476" s="30"/>
      <c r="G37476" s="30"/>
      <c r="H37476" s="30"/>
    </row>
    <row r="37477" spans="6:8" x14ac:dyDescent="0.2">
      <c r="F37477" s="30"/>
      <c r="G37477" s="30"/>
      <c r="H37477" s="30"/>
    </row>
    <row r="37478" spans="6:8" x14ac:dyDescent="0.2">
      <c r="F37478" s="30"/>
      <c r="G37478" s="30"/>
      <c r="H37478" s="30"/>
    </row>
    <row r="37479" spans="6:8" x14ac:dyDescent="0.2">
      <c r="F37479" s="30"/>
      <c r="G37479" s="30"/>
      <c r="H37479" s="30"/>
    </row>
    <row r="37480" spans="6:8" x14ac:dyDescent="0.2">
      <c r="F37480" s="30"/>
      <c r="G37480" s="30"/>
      <c r="H37480" s="30"/>
    </row>
    <row r="37481" spans="6:8" x14ac:dyDescent="0.2">
      <c r="F37481" s="30"/>
      <c r="G37481" s="30"/>
      <c r="H37481" s="30"/>
    </row>
    <row r="37482" spans="6:8" x14ac:dyDescent="0.2">
      <c r="F37482" s="30"/>
      <c r="G37482" s="30"/>
      <c r="H37482" s="30"/>
    </row>
    <row r="37483" spans="6:8" x14ac:dyDescent="0.2">
      <c r="F37483" s="30"/>
      <c r="G37483" s="30"/>
      <c r="H37483" s="30"/>
    </row>
    <row r="37484" spans="6:8" x14ac:dyDescent="0.2">
      <c r="F37484" s="30"/>
      <c r="G37484" s="30"/>
      <c r="H37484" s="30"/>
    </row>
    <row r="37485" spans="6:8" x14ac:dyDescent="0.2">
      <c r="F37485" s="30"/>
      <c r="G37485" s="30"/>
      <c r="H37485" s="30"/>
    </row>
    <row r="37486" spans="6:8" x14ac:dyDescent="0.2">
      <c r="F37486" s="30"/>
      <c r="G37486" s="30"/>
      <c r="H37486" s="30"/>
    </row>
    <row r="37487" spans="6:8" x14ac:dyDescent="0.2">
      <c r="F37487" s="30"/>
      <c r="G37487" s="30"/>
      <c r="H37487" s="30"/>
    </row>
    <row r="37488" spans="6:8" x14ac:dyDescent="0.2">
      <c r="F37488" s="30"/>
      <c r="G37488" s="30"/>
      <c r="H37488" s="30"/>
    </row>
    <row r="37489" spans="6:8" x14ac:dyDescent="0.2">
      <c r="F37489" s="30"/>
      <c r="G37489" s="30"/>
      <c r="H37489" s="30"/>
    </row>
    <row r="37490" spans="6:8" x14ac:dyDescent="0.2">
      <c r="F37490" s="30"/>
      <c r="G37490" s="30"/>
      <c r="H37490" s="30"/>
    </row>
    <row r="37491" spans="6:8" x14ac:dyDescent="0.2">
      <c r="F37491" s="30"/>
      <c r="G37491" s="30"/>
      <c r="H37491" s="30"/>
    </row>
    <row r="37492" spans="6:8" x14ac:dyDescent="0.2">
      <c r="F37492" s="30"/>
      <c r="G37492" s="30"/>
      <c r="H37492" s="30"/>
    </row>
    <row r="37493" spans="6:8" x14ac:dyDescent="0.2">
      <c r="F37493" s="30"/>
      <c r="G37493" s="30"/>
      <c r="H37493" s="30"/>
    </row>
    <row r="37494" spans="6:8" x14ac:dyDescent="0.2">
      <c r="F37494" s="30"/>
      <c r="G37494" s="30"/>
      <c r="H37494" s="30"/>
    </row>
    <row r="37495" spans="6:8" x14ac:dyDescent="0.2">
      <c r="F37495" s="30"/>
      <c r="G37495" s="30"/>
      <c r="H37495" s="30"/>
    </row>
    <row r="37496" spans="6:8" x14ac:dyDescent="0.2">
      <c r="F37496" s="30"/>
      <c r="G37496" s="30"/>
      <c r="H37496" s="30"/>
    </row>
    <row r="37497" spans="6:8" x14ac:dyDescent="0.2">
      <c r="F37497" s="30"/>
      <c r="G37497" s="30"/>
      <c r="H37497" s="30"/>
    </row>
    <row r="37498" spans="6:8" x14ac:dyDescent="0.2">
      <c r="F37498" s="30"/>
      <c r="G37498" s="30"/>
      <c r="H37498" s="30"/>
    </row>
    <row r="37499" spans="6:8" x14ac:dyDescent="0.2">
      <c r="F37499" s="30"/>
      <c r="G37499" s="30"/>
      <c r="H37499" s="30"/>
    </row>
    <row r="37500" spans="6:8" x14ac:dyDescent="0.2">
      <c r="F37500" s="30"/>
      <c r="G37500" s="30"/>
      <c r="H37500" s="30"/>
    </row>
    <row r="37501" spans="6:8" x14ac:dyDescent="0.2">
      <c r="F37501" s="30"/>
      <c r="G37501" s="30"/>
      <c r="H37501" s="30"/>
    </row>
    <row r="37502" spans="6:8" x14ac:dyDescent="0.2">
      <c r="F37502" s="30"/>
      <c r="G37502" s="30"/>
      <c r="H37502" s="30"/>
    </row>
    <row r="37503" spans="6:8" x14ac:dyDescent="0.2">
      <c r="F37503" s="30"/>
      <c r="G37503" s="30"/>
      <c r="H37503" s="30"/>
    </row>
    <row r="37504" spans="6:8" x14ac:dyDescent="0.2">
      <c r="F37504" s="30"/>
      <c r="G37504" s="30"/>
      <c r="H37504" s="30"/>
    </row>
    <row r="37505" spans="6:8" x14ac:dyDescent="0.2">
      <c r="F37505" s="30"/>
      <c r="G37505" s="30"/>
      <c r="H37505" s="30"/>
    </row>
    <row r="37506" spans="6:8" x14ac:dyDescent="0.2">
      <c r="F37506" s="30"/>
      <c r="G37506" s="30"/>
      <c r="H37506" s="30"/>
    </row>
    <row r="37507" spans="6:8" x14ac:dyDescent="0.2">
      <c r="F37507" s="30"/>
      <c r="G37507" s="30"/>
      <c r="H37507" s="30"/>
    </row>
    <row r="37508" spans="6:8" x14ac:dyDescent="0.2">
      <c r="F37508" s="30"/>
      <c r="G37508" s="30"/>
      <c r="H37508" s="30"/>
    </row>
    <row r="37509" spans="6:8" x14ac:dyDescent="0.2">
      <c r="F37509" s="30"/>
      <c r="G37509" s="30"/>
      <c r="H37509" s="30"/>
    </row>
    <row r="37510" spans="6:8" x14ac:dyDescent="0.2">
      <c r="F37510" s="30"/>
      <c r="G37510" s="30"/>
      <c r="H37510" s="30"/>
    </row>
    <row r="37511" spans="6:8" x14ac:dyDescent="0.2">
      <c r="F37511" s="30"/>
      <c r="G37511" s="30"/>
      <c r="H37511" s="30"/>
    </row>
    <row r="37512" spans="6:8" x14ac:dyDescent="0.2">
      <c r="F37512" s="30"/>
      <c r="G37512" s="30"/>
      <c r="H37512" s="30"/>
    </row>
    <row r="37513" spans="6:8" x14ac:dyDescent="0.2">
      <c r="F37513" s="30"/>
      <c r="G37513" s="30"/>
      <c r="H37513" s="30"/>
    </row>
    <row r="37514" spans="6:8" x14ac:dyDescent="0.2">
      <c r="F37514" s="30"/>
      <c r="G37514" s="30"/>
      <c r="H37514" s="30"/>
    </row>
    <row r="37515" spans="6:8" x14ac:dyDescent="0.2">
      <c r="F37515" s="30"/>
      <c r="G37515" s="30"/>
      <c r="H37515" s="30"/>
    </row>
    <row r="37516" spans="6:8" x14ac:dyDescent="0.2">
      <c r="F37516" s="30"/>
      <c r="G37516" s="30"/>
      <c r="H37516" s="30"/>
    </row>
    <row r="37517" spans="6:8" x14ac:dyDescent="0.2">
      <c r="F37517" s="30"/>
      <c r="G37517" s="30"/>
      <c r="H37517" s="30"/>
    </row>
    <row r="37518" spans="6:8" x14ac:dyDescent="0.2">
      <c r="F37518" s="30"/>
      <c r="G37518" s="30"/>
      <c r="H37518" s="30"/>
    </row>
    <row r="37519" spans="6:8" x14ac:dyDescent="0.2">
      <c r="F37519" s="30"/>
      <c r="G37519" s="30"/>
      <c r="H37519" s="30"/>
    </row>
    <row r="37520" spans="6:8" x14ac:dyDescent="0.2">
      <c r="F37520" s="30"/>
      <c r="G37520" s="30"/>
      <c r="H37520" s="30"/>
    </row>
    <row r="37521" spans="6:8" x14ac:dyDescent="0.2">
      <c r="F37521" s="30"/>
      <c r="G37521" s="30"/>
      <c r="H37521" s="30"/>
    </row>
    <row r="37522" spans="6:8" x14ac:dyDescent="0.2">
      <c r="F37522" s="30"/>
      <c r="G37522" s="30"/>
      <c r="H37522" s="30"/>
    </row>
    <row r="37523" spans="6:8" x14ac:dyDescent="0.2">
      <c r="F37523" s="30"/>
      <c r="G37523" s="30"/>
      <c r="H37523" s="30"/>
    </row>
    <row r="37524" spans="6:8" x14ac:dyDescent="0.2">
      <c r="F37524" s="30"/>
      <c r="G37524" s="30"/>
      <c r="H37524" s="30"/>
    </row>
    <row r="37525" spans="6:8" x14ac:dyDescent="0.2">
      <c r="F37525" s="30"/>
      <c r="G37525" s="30"/>
      <c r="H37525" s="30"/>
    </row>
    <row r="37526" spans="6:8" x14ac:dyDescent="0.2">
      <c r="F37526" s="30"/>
      <c r="G37526" s="30"/>
      <c r="H37526" s="30"/>
    </row>
    <row r="37527" spans="6:8" x14ac:dyDescent="0.2">
      <c r="F37527" s="30"/>
      <c r="G37527" s="30"/>
      <c r="H37527" s="30"/>
    </row>
    <row r="37528" spans="6:8" x14ac:dyDescent="0.2">
      <c r="F37528" s="30"/>
      <c r="G37528" s="30"/>
      <c r="H37528" s="30"/>
    </row>
    <row r="37529" spans="6:8" x14ac:dyDescent="0.2">
      <c r="F37529" s="30"/>
      <c r="G37529" s="30"/>
      <c r="H37529" s="30"/>
    </row>
    <row r="37530" spans="6:8" x14ac:dyDescent="0.2">
      <c r="F37530" s="30"/>
      <c r="G37530" s="30"/>
      <c r="H37530" s="30"/>
    </row>
    <row r="37531" spans="6:8" x14ac:dyDescent="0.2">
      <c r="F37531" s="30"/>
      <c r="G37531" s="30"/>
      <c r="H37531" s="30"/>
    </row>
    <row r="37532" spans="6:8" x14ac:dyDescent="0.2">
      <c r="F37532" s="30"/>
      <c r="G37532" s="30"/>
      <c r="H37532" s="30"/>
    </row>
    <row r="37533" spans="6:8" x14ac:dyDescent="0.2">
      <c r="F37533" s="30"/>
      <c r="G37533" s="30"/>
      <c r="H37533" s="30"/>
    </row>
    <row r="37534" spans="6:8" x14ac:dyDescent="0.2">
      <c r="F37534" s="30"/>
      <c r="G37534" s="30"/>
      <c r="H37534" s="30"/>
    </row>
    <row r="37535" spans="6:8" x14ac:dyDescent="0.2">
      <c r="F37535" s="30"/>
      <c r="G37535" s="30"/>
      <c r="H37535" s="30"/>
    </row>
    <row r="37536" spans="6:8" x14ac:dyDescent="0.2">
      <c r="F37536" s="30"/>
      <c r="G37536" s="30"/>
      <c r="H37536" s="30"/>
    </row>
    <row r="37537" spans="6:8" x14ac:dyDescent="0.2">
      <c r="F37537" s="30"/>
      <c r="G37537" s="30"/>
      <c r="H37537" s="30"/>
    </row>
    <row r="37538" spans="6:8" x14ac:dyDescent="0.2">
      <c r="F37538" s="30"/>
      <c r="G37538" s="30"/>
      <c r="H37538" s="30"/>
    </row>
    <row r="37539" spans="6:8" x14ac:dyDescent="0.2">
      <c r="F37539" s="30"/>
      <c r="G37539" s="30"/>
      <c r="H37539" s="30"/>
    </row>
    <row r="37540" spans="6:8" x14ac:dyDescent="0.2">
      <c r="F37540" s="30"/>
      <c r="G37540" s="30"/>
      <c r="H37540" s="30"/>
    </row>
    <row r="37541" spans="6:8" x14ac:dyDescent="0.2">
      <c r="F37541" s="30"/>
      <c r="G37541" s="30"/>
      <c r="H37541" s="30"/>
    </row>
    <row r="37542" spans="6:8" x14ac:dyDescent="0.2">
      <c r="F37542" s="30"/>
      <c r="G37542" s="30"/>
      <c r="H37542" s="30"/>
    </row>
    <row r="37543" spans="6:8" x14ac:dyDescent="0.2">
      <c r="F37543" s="30"/>
      <c r="G37543" s="30"/>
      <c r="H37543" s="30"/>
    </row>
    <row r="37544" spans="6:8" x14ac:dyDescent="0.2">
      <c r="F37544" s="30"/>
      <c r="G37544" s="30"/>
      <c r="H37544" s="30"/>
    </row>
    <row r="37545" spans="6:8" x14ac:dyDescent="0.2">
      <c r="F37545" s="30"/>
      <c r="G37545" s="30"/>
      <c r="H37545" s="30"/>
    </row>
    <row r="37546" spans="6:8" x14ac:dyDescent="0.2">
      <c r="F37546" s="30"/>
      <c r="G37546" s="30"/>
      <c r="H37546" s="30"/>
    </row>
    <row r="37547" spans="6:8" x14ac:dyDescent="0.2">
      <c r="F37547" s="30"/>
      <c r="G37547" s="30"/>
      <c r="H37547" s="30"/>
    </row>
    <row r="37548" spans="6:8" x14ac:dyDescent="0.2">
      <c r="F37548" s="30"/>
      <c r="G37548" s="30"/>
      <c r="H37548" s="30"/>
    </row>
    <row r="37549" spans="6:8" x14ac:dyDescent="0.2">
      <c r="F37549" s="30"/>
      <c r="G37549" s="30"/>
      <c r="H37549" s="30"/>
    </row>
    <row r="37550" spans="6:8" x14ac:dyDescent="0.2">
      <c r="F37550" s="30"/>
      <c r="G37550" s="30"/>
      <c r="H37550" s="30"/>
    </row>
    <row r="37551" spans="6:8" x14ac:dyDescent="0.2">
      <c r="F37551" s="30"/>
      <c r="G37551" s="30"/>
      <c r="H37551" s="30"/>
    </row>
    <row r="37552" spans="6:8" x14ac:dyDescent="0.2">
      <c r="F37552" s="30"/>
      <c r="G37552" s="30"/>
      <c r="H37552" s="30"/>
    </row>
    <row r="37553" spans="6:8" x14ac:dyDescent="0.2">
      <c r="F37553" s="30"/>
      <c r="G37553" s="30"/>
      <c r="H37553" s="30"/>
    </row>
    <row r="37554" spans="6:8" x14ac:dyDescent="0.2">
      <c r="F37554" s="30"/>
      <c r="G37554" s="30"/>
      <c r="H37554" s="30"/>
    </row>
    <row r="37555" spans="6:8" x14ac:dyDescent="0.2">
      <c r="F37555" s="30"/>
      <c r="G37555" s="30"/>
      <c r="H37555" s="30"/>
    </row>
    <row r="37556" spans="6:8" x14ac:dyDescent="0.2">
      <c r="F37556" s="30"/>
      <c r="G37556" s="30"/>
      <c r="H37556" s="30"/>
    </row>
    <row r="37557" spans="6:8" x14ac:dyDescent="0.2">
      <c r="F37557" s="30"/>
      <c r="G37557" s="30"/>
      <c r="H37557" s="30"/>
    </row>
    <row r="37558" spans="6:8" x14ac:dyDescent="0.2">
      <c r="F37558" s="30"/>
      <c r="G37558" s="30"/>
      <c r="H37558" s="30"/>
    </row>
    <row r="37559" spans="6:8" x14ac:dyDescent="0.2">
      <c r="F37559" s="30"/>
      <c r="G37559" s="30"/>
      <c r="H37559" s="30"/>
    </row>
    <row r="37560" spans="6:8" x14ac:dyDescent="0.2">
      <c r="F37560" s="30"/>
      <c r="G37560" s="30"/>
      <c r="H37560" s="30"/>
    </row>
    <row r="37561" spans="6:8" x14ac:dyDescent="0.2">
      <c r="F37561" s="30"/>
      <c r="G37561" s="30"/>
      <c r="H37561" s="30"/>
    </row>
    <row r="37562" spans="6:8" x14ac:dyDescent="0.2">
      <c r="F37562" s="30"/>
      <c r="G37562" s="30"/>
      <c r="H37562" s="30"/>
    </row>
    <row r="37563" spans="6:8" x14ac:dyDescent="0.2">
      <c r="F37563" s="30"/>
      <c r="G37563" s="30"/>
      <c r="H37563" s="30"/>
    </row>
    <row r="37564" spans="6:8" x14ac:dyDescent="0.2">
      <c r="F37564" s="30"/>
      <c r="G37564" s="30"/>
      <c r="H37564" s="30"/>
    </row>
    <row r="37565" spans="6:8" x14ac:dyDescent="0.2">
      <c r="F37565" s="30"/>
      <c r="G37565" s="30"/>
      <c r="H37565" s="30"/>
    </row>
    <row r="37566" spans="6:8" x14ac:dyDescent="0.2">
      <c r="F37566" s="30"/>
      <c r="G37566" s="30"/>
      <c r="H37566" s="30"/>
    </row>
    <row r="37567" spans="6:8" x14ac:dyDescent="0.2">
      <c r="F37567" s="30"/>
      <c r="G37567" s="30"/>
      <c r="H37567" s="30"/>
    </row>
    <row r="37568" spans="6:8" x14ac:dyDescent="0.2">
      <c r="F37568" s="30"/>
      <c r="G37568" s="30"/>
      <c r="H37568" s="30"/>
    </row>
    <row r="37569" spans="6:8" x14ac:dyDescent="0.2">
      <c r="F37569" s="30"/>
      <c r="G37569" s="30"/>
      <c r="H37569" s="30"/>
    </row>
    <row r="37570" spans="6:8" x14ac:dyDescent="0.2">
      <c r="F37570" s="30"/>
      <c r="G37570" s="30"/>
      <c r="H37570" s="30"/>
    </row>
    <row r="37571" spans="6:8" x14ac:dyDescent="0.2">
      <c r="F37571" s="30"/>
      <c r="G37571" s="30"/>
      <c r="H37571" s="30"/>
    </row>
    <row r="37572" spans="6:8" x14ac:dyDescent="0.2">
      <c r="F37572" s="30"/>
      <c r="G37572" s="30"/>
      <c r="H37572" s="30"/>
    </row>
    <row r="37573" spans="6:8" x14ac:dyDescent="0.2">
      <c r="F37573" s="30"/>
      <c r="G37573" s="30"/>
      <c r="H37573" s="30"/>
    </row>
    <row r="37574" spans="6:8" x14ac:dyDescent="0.2">
      <c r="F37574" s="30"/>
      <c r="G37574" s="30"/>
      <c r="H37574" s="30"/>
    </row>
    <row r="37575" spans="6:8" x14ac:dyDescent="0.2">
      <c r="F37575" s="30"/>
      <c r="G37575" s="30"/>
      <c r="H37575" s="30"/>
    </row>
    <row r="37576" spans="6:8" x14ac:dyDescent="0.2">
      <c r="F37576" s="30"/>
      <c r="G37576" s="30"/>
      <c r="H37576" s="30"/>
    </row>
    <row r="37577" spans="6:8" x14ac:dyDescent="0.2">
      <c r="F37577" s="30"/>
      <c r="G37577" s="30"/>
      <c r="H37577" s="30"/>
    </row>
    <row r="37578" spans="6:8" x14ac:dyDescent="0.2">
      <c r="F37578" s="30"/>
      <c r="G37578" s="30"/>
      <c r="H37578" s="30"/>
    </row>
    <row r="37579" spans="6:8" x14ac:dyDescent="0.2">
      <c r="F37579" s="30"/>
      <c r="G37579" s="30"/>
      <c r="H37579" s="30"/>
    </row>
    <row r="37580" spans="6:8" x14ac:dyDescent="0.2">
      <c r="F37580" s="30"/>
      <c r="G37580" s="30"/>
      <c r="H37580" s="30"/>
    </row>
    <row r="37581" spans="6:8" x14ac:dyDescent="0.2">
      <c r="F37581" s="30"/>
      <c r="G37581" s="30"/>
      <c r="H37581" s="30"/>
    </row>
    <row r="37582" spans="6:8" x14ac:dyDescent="0.2">
      <c r="F37582" s="30"/>
      <c r="G37582" s="30"/>
      <c r="H37582" s="30"/>
    </row>
    <row r="37583" spans="6:8" x14ac:dyDescent="0.2">
      <c r="F37583" s="30"/>
      <c r="G37583" s="30"/>
      <c r="H37583" s="30"/>
    </row>
    <row r="37584" spans="6:8" x14ac:dyDescent="0.2">
      <c r="F37584" s="30"/>
      <c r="G37584" s="30"/>
      <c r="H37584" s="30"/>
    </row>
    <row r="37585" spans="6:8" x14ac:dyDescent="0.2">
      <c r="F37585" s="30"/>
      <c r="G37585" s="30"/>
      <c r="H37585" s="30"/>
    </row>
    <row r="37586" spans="6:8" x14ac:dyDescent="0.2">
      <c r="F37586" s="30"/>
      <c r="G37586" s="30"/>
      <c r="H37586" s="30"/>
    </row>
    <row r="37587" spans="6:8" x14ac:dyDescent="0.2">
      <c r="F37587" s="30"/>
      <c r="G37587" s="30"/>
      <c r="H37587" s="30"/>
    </row>
    <row r="37588" spans="6:8" x14ac:dyDescent="0.2">
      <c r="F37588" s="30"/>
      <c r="G37588" s="30"/>
      <c r="H37588" s="30"/>
    </row>
    <row r="37589" spans="6:8" x14ac:dyDescent="0.2">
      <c r="F37589" s="30"/>
      <c r="G37589" s="30"/>
      <c r="H37589" s="30"/>
    </row>
    <row r="37590" spans="6:8" x14ac:dyDescent="0.2">
      <c r="F37590" s="30"/>
      <c r="G37590" s="30"/>
      <c r="H37590" s="30"/>
    </row>
    <row r="37591" spans="6:8" x14ac:dyDescent="0.2">
      <c r="F37591" s="30"/>
      <c r="G37591" s="30"/>
      <c r="H37591" s="30"/>
    </row>
    <row r="37592" spans="6:8" x14ac:dyDescent="0.2">
      <c r="F37592" s="30"/>
      <c r="G37592" s="30"/>
      <c r="H37592" s="30"/>
    </row>
    <row r="37593" spans="6:8" x14ac:dyDescent="0.2">
      <c r="F37593" s="30"/>
      <c r="G37593" s="30"/>
      <c r="H37593" s="30"/>
    </row>
    <row r="37594" spans="6:8" x14ac:dyDescent="0.2">
      <c r="F37594" s="30"/>
      <c r="G37594" s="30"/>
      <c r="H37594" s="30"/>
    </row>
    <row r="37595" spans="6:8" x14ac:dyDescent="0.2">
      <c r="F37595" s="30"/>
      <c r="G37595" s="30"/>
      <c r="H37595" s="30"/>
    </row>
    <row r="37596" spans="6:8" x14ac:dyDescent="0.2">
      <c r="F37596" s="30"/>
      <c r="G37596" s="30"/>
      <c r="H37596" s="30"/>
    </row>
    <row r="37597" spans="6:8" x14ac:dyDescent="0.2">
      <c r="F37597" s="30"/>
      <c r="G37597" s="30"/>
      <c r="H37597" s="30"/>
    </row>
    <row r="37598" spans="6:8" x14ac:dyDescent="0.2">
      <c r="F37598" s="30"/>
      <c r="G37598" s="30"/>
      <c r="H37598" s="30"/>
    </row>
    <row r="37599" spans="6:8" x14ac:dyDescent="0.2">
      <c r="F37599" s="30"/>
      <c r="G37599" s="30"/>
      <c r="H37599" s="30"/>
    </row>
    <row r="37600" spans="6:8" x14ac:dyDescent="0.2">
      <c r="F37600" s="30"/>
      <c r="G37600" s="30"/>
      <c r="H37600" s="30"/>
    </row>
    <row r="37601" spans="6:8" x14ac:dyDescent="0.2">
      <c r="F37601" s="30"/>
      <c r="G37601" s="30"/>
      <c r="H37601" s="30"/>
    </row>
    <row r="37602" spans="6:8" x14ac:dyDescent="0.2">
      <c r="F37602" s="30"/>
      <c r="G37602" s="30"/>
      <c r="H37602" s="30"/>
    </row>
    <row r="37603" spans="6:8" x14ac:dyDescent="0.2">
      <c r="F37603" s="30"/>
      <c r="G37603" s="30"/>
      <c r="H37603" s="30"/>
    </row>
    <row r="37604" spans="6:8" x14ac:dyDescent="0.2">
      <c r="F37604" s="30"/>
      <c r="G37604" s="30"/>
      <c r="H37604" s="30"/>
    </row>
    <row r="37605" spans="6:8" x14ac:dyDescent="0.2">
      <c r="F37605" s="30"/>
      <c r="G37605" s="30"/>
      <c r="H37605" s="30"/>
    </row>
    <row r="37606" spans="6:8" x14ac:dyDescent="0.2">
      <c r="F37606" s="30"/>
      <c r="G37606" s="30"/>
      <c r="H37606" s="30"/>
    </row>
    <row r="37607" spans="6:8" x14ac:dyDescent="0.2">
      <c r="F37607" s="30"/>
      <c r="G37607" s="30"/>
      <c r="H37607" s="30"/>
    </row>
    <row r="37608" spans="6:8" x14ac:dyDescent="0.2">
      <c r="F37608" s="30"/>
      <c r="G37608" s="30"/>
      <c r="H37608" s="30"/>
    </row>
    <row r="37609" spans="6:8" x14ac:dyDescent="0.2">
      <c r="F37609" s="30"/>
      <c r="G37609" s="30"/>
      <c r="H37609" s="30"/>
    </row>
    <row r="37610" spans="6:8" x14ac:dyDescent="0.2">
      <c r="F37610" s="30"/>
      <c r="G37610" s="30"/>
      <c r="H37610" s="30"/>
    </row>
    <row r="37611" spans="6:8" x14ac:dyDescent="0.2">
      <c r="F37611" s="30"/>
      <c r="G37611" s="30"/>
      <c r="H37611" s="30"/>
    </row>
    <row r="37612" spans="6:8" x14ac:dyDescent="0.2">
      <c r="F37612" s="30"/>
      <c r="G37612" s="30"/>
      <c r="H37612" s="30"/>
    </row>
    <row r="37613" spans="6:8" x14ac:dyDescent="0.2">
      <c r="F37613" s="30"/>
      <c r="G37613" s="30"/>
      <c r="H37613" s="30"/>
    </row>
    <row r="37614" spans="6:8" x14ac:dyDescent="0.2">
      <c r="F37614" s="30"/>
      <c r="G37614" s="30"/>
      <c r="H37614" s="30"/>
    </row>
    <row r="37615" spans="6:8" x14ac:dyDescent="0.2">
      <c r="F37615" s="30"/>
      <c r="G37615" s="30"/>
      <c r="H37615" s="30"/>
    </row>
    <row r="37616" spans="6:8" x14ac:dyDescent="0.2">
      <c r="F37616" s="30"/>
      <c r="G37616" s="30"/>
      <c r="H37616" s="30"/>
    </row>
    <row r="37617" spans="6:8" x14ac:dyDescent="0.2">
      <c r="F37617" s="30"/>
      <c r="G37617" s="30"/>
      <c r="H37617" s="30"/>
    </row>
    <row r="37618" spans="6:8" x14ac:dyDescent="0.2">
      <c r="F37618" s="30"/>
      <c r="G37618" s="30"/>
      <c r="H37618" s="30"/>
    </row>
    <row r="37619" spans="6:8" x14ac:dyDescent="0.2">
      <c r="F37619" s="30"/>
      <c r="G37619" s="30"/>
      <c r="H37619" s="30"/>
    </row>
    <row r="37620" spans="6:8" x14ac:dyDescent="0.2">
      <c r="F37620" s="30"/>
      <c r="G37620" s="30"/>
      <c r="H37620" s="30"/>
    </row>
    <row r="37621" spans="6:8" x14ac:dyDescent="0.2">
      <c r="F37621" s="30"/>
      <c r="G37621" s="30"/>
      <c r="H37621" s="30"/>
    </row>
    <row r="37622" spans="6:8" x14ac:dyDescent="0.2">
      <c r="F37622" s="30"/>
      <c r="G37622" s="30"/>
      <c r="H37622" s="30"/>
    </row>
    <row r="37623" spans="6:8" x14ac:dyDescent="0.2">
      <c r="F37623" s="30"/>
      <c r="G37623" s="30"/>
      <c r="H37623" s="30"/>
    </row>
    <row r="37624" spans="6:8" x14ac:dyDescent="0.2">
      <c r="F37624" s="30"/>
      <c r="G37624" s="30"/>
      <c r="H37624" s="30"/>
    </row>
    <row r="37625" spans="6:8" x14ac:dyDescent="0.2">
      <c r="F37625" s="30"/>
      <c r="G37625" s="30"/>
      <c r="H37625" s="30"/>
    </row>
    <row r="37626" spans="6:8" x14ac:dyDescent="0.2">
      <c r="F37626" s="30"/>
      <c r="G37626" s="30"/>
      <c r="H37626" s="30"/>
    </row>
    <row r="37627" spans="6:8" x14ac:dyDescent="0.2">
      <c r="F37627" s="30"/>
      <c r="G37627" s="30"/>
      <c r="H37627" s="30"/>
    </row>
    <row r="37628" spans="6:8" x14ac:dyDescent="0.2">
      <c r="F37628" s="30"/>
      <c r="G37628" s="30"/>
      <c r="H37628" s="30"/>
    </row>
    <row r="37629" spans="6:8" x14ac:dyDescent="0.2">
      <c r="F37629" s="30"/>
      <c r="G37629" s="30"/>
      <c r="H37629" s="30"/>
    </row>
    <row r="37630" spans="6:8" x14ac:dyDescent="0.2">
      <c r="F37630" s="30"/>
      <c r="G37630" s="30"/>
      <c r="H37630" s="30"/>
    </row>
    <row r="37631" spans="6:8" x14ac:dyDescent="0.2">
      <c r="F37631" s="30"/>
      <c r="G37631" s="30"/>
      <c r="H37631" s="30"/>
    </row>
    <row r="37632" spans="6:8" x14ac:dyDescent="0.2">
      <c r="F37632" s="30"/>
      <c r="G37632" s="30"/>
      <c r="H37632" s="30"/>
    </row>
    <row r="37633" spans="6:8" x14ac:dyDescent="0.2">
      <c r="F37633" s="30"/>
      <c r="G37633" s="30"/>
      <c r="H37633" s="30"/>
    </row>
    <row r="37634" spans="6:8" x14ac:dyDescent="0.2">
      <c r="F37634" s="30"/>
      <c r="G37634" s="30"/>
      <c r="H37634" s="30"/>
    </row>
    <row r="37635" spans="6:8" x14ac:dyDescent="0.2">
      <c r="F37635" s="30"/>
      <c r="G37635" s="30"/>
      <c r="H37635" s="30"/>
    </row>
    <row r="37636" spans="6:8" x14ac:dyDescent="0.2">
      <c r="F37636" s="30"/>
      <c r="G37636" s="30"/>
      <c r="H37636" s="30"/>
    </row>
    <row r="37637" spans="6:8" x14ac:dyDescent="0.2">
      <c r="F37637" s="30"/>
      <c r="G37637" s="30"/>
      <c r="H37637" s="30"/>
    </row>
    <row r="37638" spans="6:8" x14ac:dyDescent="0.2">
      <c r="F37638" s="30"/>
      <c r="G37638" s="30"/>
      <c r="H37638" s="30"/>
    </row>
    <row r="37639" spans="6:8" x14ac:dyDescent="0.2">
      <c r="F37639" s="30"/>
      <c r="G37639" s="30"/>
      <c r="H37639" s="30"/>
    </row>
    <row r="37640" spans="6:8" x14ac:dyDescent="0.2">
      <c r="F37640" s="30"/>
      <c r="G37640" s="30"/>
      <c r="H37640" s="30"/>
    </row>
    <row r="37641" spans="6:8" x14ac:dyDescent="0.2">
      <c r="F37641" s="30"/>
      <c r="G37641" s="30"/>
      <c r="H37641" s="30"/>
    </row>
    <row r="37642" spans="6:8" x14ac:dyDescent="0.2">
      <c r="F37642" s="30"/>
      <c r="G37642" s="30"/>
      <c r="H37642" s="30"/>
    </row>
    <row r="37643" spans="6:8" x14ac:dyDescent="0.2">
      <c r="F37643" s="30"/>
      <c r="G37643" s="30"/>
      <c r="H37643" s="30"/>
    </row>
    <row r="37644" spans="6:8" x14ac:dyDescent="0.2">
      <c r="F37644" s="30"/>
      <c r="G37644" s="30"/>
      <c r="H37644" s="30"/>
    </row>
    <row r="37645" spans="6:8" x14ac:dyDescent="0.2">
      <c r="F37645" s="30"/>
      <c r="G37645" s="30"/>
      <c r="H37645" s="30"/>
    </row>
    <row r="37646" spans="6:8" x14ac:dyDescent="0.2">
      <c r="F37646" s="30"/>
      <c r="G37646" s="30"/>
      <c r="H37646" s="30"/>
    </row>
    <row r="37647" spans="6:8" x14ac:dyDescent="0.2">
      <c r="F37647" s="30"/>
      <c r="G37647" s="30"/>
      <c r="H37647" s="30"/>
    </row>
    <row r="37648" spans="6:8" x14ac:dyDescent="0.2">
      <c r="F37648" s="30"/>
      <c r="G37648" s="30"/>
      <c r="H37648" s="30"/>
    </row>
    <row r="37649" spans="6:8" x14ac:dyDescent="0.2">
      <c r="F37649" s="30"/>
      <c r="G37649" s="30"/>
      <c r="H37649" s="30"/>
    </row>
    <row r="37650" spans="6:8" x14ac:dyDescent="0.2">
      <c r="F37650" s="30"/>
      <c r="G37650" s="30"/>
      <c r="H37650" s="30"/>
    </row>
    <row r="37651" spans="6:8" x14ac:dyDescent="0.2">
      <c r="F37651" s="30"/>
      <c r="G37651" s="30"/>
      <c r="H37651" s="30"/>
    </row>
    <row r="37652" spans="6:8" x14ac:dyDescent="0.2">
      <c r="F37652" s="30"/>
      <c r="G37652" s="30"/>
      <c r="H37652" s="30"/>
    </row>
    <row r="37653" spans="6:8" x14ac:dyDescent="0.2">
      <c r="F37653" s="30"/>
      <c r="G37653" s="30"/>
      <c r="H37653" s="30"/>
    </row>
    <row r="37654" spans="6:8" x14ac:dyDescent="0.2">
      <c r="F37654" s="30"/>
      <c r="G37654" s="30"/>
      <c r="H37654" s="30"/>
    </row>
    <row r="37655" spans="6:8" x14ac:dyDescent="0.2">
      <c r="F37655" s="30"/>
      <c r="G37655" s="30"/>
      <c r="H37655" s="30"/>
    </row>
    <row r="37656" spans="6:8" x14ac:dyDescent="0.2">
      <c r="F37656" s="30"/>
      <c r="G37656" s="30"/>
      <c r="H37656" s="30"/>
    </row>
    <row r="37657" spans="6:8" x14ac:dyDescent="0.2">
      <c r="F37657" s="30"/>
      <c r="G37657" s="30"/>
      <c r="H37657" s="30"/>
    </row>
    <row r="37658" spans="6:8" x14ac:dyDescent="0.2">
      <c r="F37658" s="30"/>
      <c r="G37658" s="30"/>
      <c r="H37658" s="30"/>
    </row>
    <row r="37659" spans="6:8" x14ac:dyDescent="0.2">
      <c r="F37659" s="30"/>
      <c r="G37659" s="30"/>
      <c r="H37659" s="30"/>
    </row>
    <row r="37660" spans="6:8" x14ac:dyDescent="0.2">
      <c r="F37660" s="30"/>
      <c r="G37660" s="30"/>
      <c r="H37660" s="30"/>
    </row>
    <row r="37661" spans="6:8" x14ac:dyDescent="0.2">
      <c r="F37661" s="30"/>
      <c r="G37661" s="30"/>
      <c r="H37661" s="30"/>
    </row>
    <row r="37662" spans="6:8" x14ac:dyDescent="0.2">
      <c r="F37662" s="30"/>
      <c r="G37662" s="30"/>
      <c r="H37662" s="30"/>
    </row>
    <row r="37663" spans="6:8" x14ac:dyDescent="0.2">
      <c r="F37663" s="30"/>
      <c r="G37663" s="30"/>
      <c r="H37663" s="30"/>
    </row>
    <row r="37664" spans="6:8" x14ac:dyDescent="0.2">
      <c r="F37664" s="30"/>
      <c r="G37664" s="30"/>
      <c r="H37664" s="30"/>
    </row>
    <row r="37665" spans="6:8" x14ac:dyDescent="0.2">
      <c r="F37665" s="30"/>
      <c r="G37665" s="30"/>
      <c r="H37665" s="30"/>
    </row>
    <row r="37666" spans="6:8" x14ac:dyDescent="0.2">
      <c r="F37666" s="30"/>
      <c r="G37666" s="30"/>
      <c r="H37666" s="30"/>
    </row>
    <row r="37667" spans="6:8" x14ac:dyDescent="0.2">
      <c r="F37667" s="30"/>
      <c r="G37667" s="30"/>
      <c r="H37667" s="30"/>
    </row>
    <row r="37668" spans="6:8" x14ac:dyDescent="0.2">
      <c r="F37668" s="30"/>
      <c r="G37668" s="30"/>
      <c r="H37668" s="30"/>
    </row>
    <row r="37669" spans="6:8" x14ac:dyDescent="0.2">
      <c r="F37669" s="30"/>
      <c r="G37669" s="30"/>
      <c r="H37669" s="30"/>
    </row>
    <row r="37670" spans="6:8" x14ac:dyDescent="0.2">
      <c r="F37670" s="30"/>
      <c r="G37670" s="30"/>
      <c r="H37670" s="30"/>
    </row>
    <row r="37671" spans="6:8" x14ac:dyDescent="0.2">
      <c r="F37671" s="30"/>
      <c r="G37671" s="30"/>
      <c r="H37671" s="30"/>
    </row>
    <row r="37672" spans="6:8" x14ac:dyDescent="0.2">
      <c r="F37672" s="30"/>
      <c r="G37672" s="30"/>
      <c r="H37672" s="30"/>
    </row>
    <row r="37673" spans="6:8" x14ac:dyDescent="0.2">
      <c r="F37673" s="30"/>
      <c r="G37673" s="30"/>
      <c r="H37673" s="30"/>
    </row>
    <row r="37674" spans="6:8" x14ac:dyDescent="0.2">
      <c r="F37674" s="30"/>
      <c r="G37674" s="30"/>
      <c r="H37674" s="30"/>
    </row>
    <row r="37675" spans="6:8" x14ac:dyDescent="0.2">
      <c r="F37675" s="30"/>
      <c r="G37675" s="30"/>
      <c r="H37675" s="30"/>
    </row>
    <row r="37676" spans="6:8" x14ac:dyDescent="0.2">
      <c r="F37676" s="30"/>
      <c r="G37676" s="30"/>
      <c r="H37676" s="30"/>
    </row>
    <row r="37677" spans="6:8" x14ac:dyDescent="0.2">
      <c r="F37677" s="30"/>
      <c r="G37677" s="30"/>
      <c r="H37677" s="30"/>
    </row>
    <row r="37678" spans="6:8" x14ac:dyDescent="0.2">
      <c r="F37678" s="30"/>
      <c r="G37678" s="30"/>
      <c r="H37678" s="30"/>
    </row>
    <row r="37679" spans="6:8" x14ac:dyDescent="0.2">
      <c r="F37679" s="30"/>
      <c r="G37679" s="30"/>
      <c r="H37679" s="30"/>
    </row>
    <row r="37680" spans="6:8" x14ac:dyDescent="0.2">
      <c r="F37680" s="30"/>
      <c r="G37680" s="30"/>
      <c r="H37680" s="30"/>
    </row>
    <row r="37681" spans="6:8" x14ac:dyDescent="0.2">
      <c r="F37681" s="30"/>
      <c r="G37681" s="30"/>
      <c r="H37681" s="30"/>
    </row>
    <row r="37682" spans="6:8" x14ac:dyDescent="0.2">
      <c r="F37682" s="30"/>
      <c r="G37682" s="30"/>
      <c r="H37682" s="30"/>
    </row>
    <row r="37683" spans="6:8" x14ac:dyDescent="0.2">
      <c r="F37683" s="30"/>
      <c r="G37683" s="30"/>
      <c r="H37683" s="30"/>
    </row>
    <row r="37684" spans="6:8" x14ac:dyDescent="0.2">
      <c r="F37684" s="30"/>
      <c r="G37684" s="30"/>
      <c r="H37684" s="30"/>
    </row>
    <row r="37685" spans="6:8" x14ac:dyDescent="0.2">
      <c r="F37685" s="30"/>
      <c r="G37685" s="30"/>
      <c r="H37685" s="30"/>
    </row>
    <row r="37686" spans="6:8" x14ac:dyDescent="0.2">
      <c r="F37686" s="30"/>
      <c r="G37686" s="30"/>
      <c r="H37686" s="30"/>
    </row>
    <row r="37687" spans="6:8" x14ac:dyDescent="0.2">
      <c r="F37687" s="30"/>
      <c r="G37687" s="30"/>
      <c r="H37687" s="30"/>
    </row>
    <row r="37688" spans="6:8" x14ac:dyDescent="0.2">
      <c r="F37688" s="30"/>
      <c r="G37688" s="30"/>
      <c r="H37688" s="30"/>
    </row>
    <row r="37689" spans="6:8" x14ac:dyDescent="0.2">
      <c r="F37689" s="30"/>
      <c r="G37689" s="30"/>
      <c r="H37689" s="30"/>
    </row>
    <row r="37690" spans="6:8" x14ac:dyDescent="0.2">
      <c r="F37690" s="30"/>
      <c r="G37690" s="30"/>
      <c r="H37690" s="30"/>
    </row>
    <row r="37691" spans="6:8" x14ac:dyDescent="0.2">
      <c r="F37691" s="30"/>
      <c r="G37691" s="30"/>
      <c r="H37691" s="30"/>
    </row>
    <row r="37692" spans="6:8" x14ac:dyDescent="0.2">
      <c r="F37692" s="30"/>
      <c r="G37692" s="30"/>
      <c r="H37692" s="30"/>
    </row>
    <row r="37693" spans="6:8" x14ac:dyDescent="0.2">
      <c r="F37693" s="30"/>
      <c r="G37693" s="30"/>
      <c r="H37693" s="30"/>
    </row>
    <row r="37694" spans="6:8" x14ac:dyDescent="0.2">
      <c r="F37694" s="30"/>
      <c r="G37694" s="30"/>
      <c r="H37694" s="30"/>
    </row>
    <row r="37695" spans="6:8" x14ac:dyDescent="0.2">
      <c r="F37695" s="30"/>
      <c r="G37695" s="30"/>
      <c r="H37695" s="30"/>
    </row>
    <row r="37696" spans="6:8" x14ac:dyDescent="0.2">
      <c r="F37696" s="30"/>
      <c r="G37696" s="30"/>
      <c r="H37696" s="30"/>
    </row>
    <row r="37697" spans="6:8" x14ac:dyDescent="0.2">
      <c r="F37697" s="30"/>
      <c r="G37697" s="30"/>
      <c r="H37697" s="30"/>
    </row>
    <row r="37698" spans="6:8" x14ac:dyDescent="0.2">
      <c r="F37698" s="30"/>
      <c r="G37698" s="30"/>
      <c r="H37698" s="30"/>
    </row>
    <row r="37699" spans="6:8" x14ac:dyDescent="0.2">
      <c r="F37699" s="30"/>
      <c r="G37699" s="30"/>
      <c r="H37699" s="30"/>
    </row>
    <row r="37700" spans="6:8" x14ac:dyDescent="0.2">
      <c r="F37700" s="30"/>
      <c r="G37700" s="30"/>
      <c r="H37700" s="30"/>
    </row>
    <row r="37701" spans="6:8" x14ac:dyDescent="0.2">
      <c r="F37701" s="30"/>
      <c r="G37701" s="30"/>
      <c r="H37701" s="30"/>
    </row>
    <row r="37702" spans="6:8" x14ac:dyDescent="0.2">
      <c r="F37702" s="30"/>
      <c r="G37702" s="30"/>
      <c r="H37702" s="30"/>
    </row>
    <row r="37703" spans="6:8" x14ac:dyDescent="0.2">
      <c r="F37703" s="30"/>
      <c r="G37703" s="30"/>
      <c r="H37703" s="30"/>
    </row>
    <row r="37704" spans="6:8" x14ac:dyDescent="0.2">
      <c r="F37704" s="30"/>
      <c r="G37704" s="30"/>
      <c r="H37704" s="30"/>
    </row>
    <row r="37705" spans="6:8" x14ac:dyDescent="0.2">
      <c r="F37705" s="30"/>
      <c r="G37705" s="30"/>
      <c r="H37705" s="30"/>
    </row>
    <row r="37706" spans="6:8" x14ac:dyDescent="0.2">
      <c r="F37706" s="30"/>
      <c r="G37706" s="30"/>
      <c r="H37706" s="30"/>
    </row>
    <row r="37707" spans="6:8" x14ac:dyDescent="0.2">
      <c r="F37707" s="30"/>
      <c r="G37707" s="30"/>
      <c r="H37707" s="30"/>
    </row>
    <row r="37708" spans="6:8" x14ac:dyDescent="0.2">
      <c r="F37708" s="30"/>
      <c r="G37708" s="30"/>
      <c r="H37708" s="30"/>
    </row>
    <row r="37709" spans="6:8" x14ac:dyDescent="0.2">
      <c r="F37709" s="30"/>
      <c r="G37709" s="30"/>
      <c r="H37709" s="30"/>
    </row>
    <row r="37710" spans="6:8" x14ac:dyDescent="0.2">
      <c r="F37710" s="30"/>
      <c r="G37710" s="30"/>
      <c r="H37710" s="30"/>
    </row>
    <row r="37711" spans="6:8" x14ac:dyDescent="0.2">
      <c r="F37711" s="30"/>
      <c r="G37711" s="30"/>
      <c r="H37711" s="30"/>
    </row>
    <row r="37712" spans="6:8" x14ac:dyDescent="0.2">
      <c r="F37712" s="30"/>
      <c r="G37712" s="30"/>
      <c r="H37712" s="30"/>
    </row>
    <row r="37713" spans="6:8" x14ac:dyDescent="0.2">
      <c r="F37713" s="30"/>
      <c r="G37713" s="30"/>
      <c r="H37713" s="30"/>
    </row>
    <row r="37714" spans="6:8" x14ac:dyDescent="0.2">
      <c r="F37714" s="30"/>
      <c r="G37714" s="30"/>
      <c r="H37714" s="30"/>
    </row>
    <row r="37715" spans="6:8" x14ac:dyDescent="0.2">
      <c r="F37715" s="30"/>
      <c r="G37715" s="30"/>
      <c r="H37715" s="30"/>
    </row>
    <row r="37716" spans="6:8" x14ac:dyDescent="0.2">
      <c r="F37716" s="30"/>
      <c r="G37716" s="30"/>
      <c r="H37716" s="30"/>
    </row>
    <row r="37717" spans="6:8" x14ac:dyDescent="0.2">
      <c r="F37717" s="30"/>
      <c r="G37717" s="30"/>
      <c r="H37717" s="30"/>
    </row>
    <row r="37718" spans="6:8" x14ac:dyDescent="0.2">
      <c r="F37718" s="30"/>
      <c r="G37718" s="30"/>
      <c r="H37718" s="30"/>
    </row>
    <row r="37719" spans="6:8" x14ac:dyDescent="0.2">
      <c r="F37719" s="30"/>
      <c r="G37719" s="30"/>
      <c r="H37719" s="30"/>
    </row>
    <row r="37720" spans="6:8" x14ac:dyDescent="0.2">
      <c r="F37720" s="30"/>
      <c r="G37720" s="30"/>
      <c r="H37720" s="30"/>
    </row>
    <row r="37721" spans="6:8" x14ac:dyDescent="0.2">
      <c r="F37721" s="30"/>
      <c r="G37721" s="30"/>
      <c r="H37721" s="30"/>
    </row>
    <row r="37722" spans="6:8" x14ac:dyDescent="0.2">
      <c r="F37722" s="30"/>
      <c r="G37722" s="30"/>
      <c r="H37722" s="30"/>
    </row>
    <row r="37723" spans="6:8" x14ac:dyDescent="0.2">
      <c r="F37723" s="30"/>
      <c r="G37723" s="30"/>
      <c r="H37723" s="30"/>
    </row>
    <row r="37724" spans="6:8" x14ac:dyDescent="0.2">
      <c r="F37724" s="30"/>
      <c r="G37724" s="30"/>
      <c r="H37724" s="30"/>
    </row>
    <row r="37725" spans="6:8" x14ac:dyDescent="0.2">
      <c r="F37725" s="30"/>
      <c r="G37725" s="30"/>
      <c r="H37725" s="30"/>
    </row>
    <row r="37726" spans="6:8" x14ac:dyDescent="0.2">
      <c r="F37726" s="30"/>
      <c r="G37726" s="30"/>
      <c r="H37726" s="30"/>
    </row>
    <row r="37727" spans="6:8" x14ac:dyDescent="0.2">
      <c r="F37727" s="30"/>
      <c r="G37727" s="30"/>
      <c r="H37727" s="30"/>
    </row>
    <row r="37728" spans="6:8" x14ac:dyDescent="0.2">
      <c r="F37728" s="30"/>
      <c r="G37728" s="30"/>
      <c r="H37728" s="30"/>
    </row>
    <row r="37729" spans="6:8" x14ac:dyDescent="0.2">
      <c r="F37729" s="30"/>
      <c r="G37729" s="30"/>
      <c r="H37729" s="30"/>
    </row>
    <row r="37730" spans="6:8" x14ac:dyDescent="0.2">
      <c r="F37730" s="30"/>
      <c r="G37730" s="30"/>
      <c r="H37730" s="30"/>
    </row>
    <row r="37731" spans="6:8" x14ac:dyDescent="0.2">
      <c r="F37731" s="30"/>
      <c r="G37731" s="30"/>
      <c r="H37731" s="30"/>
    </row>
    <row r="37732" spans="6:8" x14ac:dyDescent="0.2">
      <c r="F37732" s="30"/>
      <c r="G37732" s="30"/>
      <c r="H37732" s="30"/>
    </row>
    <row r="37733" spans="6:8" x14ac:dyDescent="0.2">
      <c r="F37733" s="30"/>
      <c r="G37733" s="30"/>
      <c r="H37733" s="30"/>
    </row>
    <row r="37734" spans="6:8" x14ac:dyDescent="0.2">
      <c r="F37734" s="30"/>
      <c r="G37734" s="30"/>
      <c r="H37734" s="30"/>
    </row>
    <row r="37735" spans="6:8" x14ac:dyDescent="0.2">
      <c r="F37735" s="30"/>
      <c r="G37735" s="30"/>
      <c r="H37735" s="30"/>
    </row>
    <row r="37736" spans="6:8" x14ac:dyDescent="0.2">
      <c r="F37736" s="30"/>
      <c r="G37736" s="30"/>
      <c r="H37736" s="30"/>
    </row>
    <row r="37737" spans="6:8" x14ac:dyDescent="0.2">
      <c r="F37737" s="30"/>
      <c r="G37737" s="30"/>
      <c r="H37737" s="30"/>
    </row>
    <row r="37738" spans="6:8" x14ac:dyDescent="0.2">
      <c r="F37738" s="30"/>
      <c r="G37738" s="30"/>
      <c r="H37738" s="30"/>
    </row>
    <row r="37739" spans="6:8" x14ac:dyDescent="0.2">
      <c r="F37739" s="30"/>
      <c r="G37739" s="30"/>
      <c r="H37739" s="30"/>
    </row>
    <row r="37740" spans="6:8" x14ac:dyDescent="0.2">
      <c r="F37740" s="30"/>
      <c r="G37740" s="30"/>
      <c r="H37740" s="30"/>
    </row>
    <row r="37741" spans="6:8" x14ac:dyDescent="0.2">
      <c r="F37741" s="30"/>
      <c r="G37741" s="30"/>
      <c r="H37741" s="30"/>
    </row>
    <row r="37742" spans="6:8" x14ac:dyDescent="0.2">
      <c r="F37742" s="30"/>
      <c r="G37742" s="30"/>
      <c r="H37742" s="30"/>
    </row>
    <row r="37743" spans="6:8" x14ac:dyDescent="0.2">
      <c r="F37743" s="30"/>
      <c r="G37743" s="30"/>
      <c r="H37743" s="30"/>
    </row>
    <row r="37744" spans="6:8" x14ac:dyDescent="0.2">
      <c r="F37744" s="30"/>
      <c r="G37744" s="30"/>
      <c r="H37744" s="30"/>
    </row>
    <row r="37745" spans="6:8" x14ac:dyDescent="0.2">
      <c r="F37745" s="30"/>
      <c r="G37745" s="30"/>
      <c r="H37745" s="30"/>
    </row>
    <row r="37746" spans="6:8" x14ac:dyDescent="0.2">
      <c r="F37746" s="30"/>
      <c r="G37746" s="30"/>
      <c r="H37746" s="30"/>
    </row>
    <row r="37747" spans="6:8" x14ac:dyDescent="0.2">
      <c r="F37747" s="30"/>
      <c r="G37747" s="30"/>
      <c r="H37747" s="30"/>
    </row>
    <row r="37748" spans="6:8" x14ac:dyDescent="0.2">
      <c r="F37748" s="30"/>
      <c r="G37748" s="30"/>
      <c r="H37748" s="30"/>
    </row>
    <row r="37749" spans="6:8" x14ac:dyDescent="0.2">
      <c r="F37749" s="30"/>
      <c r="G37749" s="30"/>
      <c r="H37749" s="30"/>
    </row>
    <row r="37750" spans="6:8" x14ac:dyDescent="0.2">
      <c r="F37750" s="30"/>
      <c r="G37750" s="30"/>
      <c r="H37750" s="30"/>
    </row>
    <row r="37751" spans="6:8" x14ac:dyDescent="0.2">
      <c r="F37751" s="30"/>
      <c r="G37751" s="30"/>
      <c r="H37751" s="30"/>
    </row>
    <row r="37752" spans="6:8" x14ac:dyDescent="0.2">
      <c r="F37752" s="30"/>
      <c r="G37752" s="30"/>
      <c r="H37752" s="30"/>
    </row>
    <row r="37753" spans="6:8" x14ac:dyDescent="0.2">
      <c r="F37753" s="30"/>
      <c r="G37753" s="30"/>
      <c r="H37753" s="30"/>
    </row>
    <row r="37754" spans="6:8" x14ac:dyDescent="0.2">
      <c r="F37754" s="30"/>
      <c r="G37754" s="30"/>
      <c r="H37754" s="30"/>
    </row>
    <row r="37755" spans="6:8" x14ac:dyDescent="0.2">
      <c r="F37755" s="30"/>
      <c r="G37755" s="30"/>
      <c r="H37755" s="30"/>
    </row>
    <row r="37756" spans="6:8" x14ac:dyDescent="0.2">
      <c r="F37756" s="30"/>
      <c r="G37756" s="30"/>
      <c r="H37756" s="30"/>
    </row>
    <row r="37757" spans="6:8" x14ac:dyDescent="0.2">
      <c r="F37757" s="30"/>
      <c r="G37757" s="30"/>
      <c r="H37757" s="30"/>
    </row>
    <row r="37758" spans="6:8" x14ac:dyDescent="0.2">
      <c r="F37758" s="30"/>
      <c r="G37758" s="30"/>
      <c r="H37758" s="30"/>
    </row>
    <row r="37759" spans="6:8" x14ac:dyDescent="0.2">
      <c r="F37759" s="30"/>
      <c r="G37759" s="30"/>
      <c r="H37759" s="30"/>
    </row>
    <row r="37760" spans="6:8" x14ac:dyDescent="0.2">
      <c r="F37760" s="30"/>
      <c r="G37760" s="30"/>
      <c r="H37760" s="30"/>
    </row>
    <row r="37761" spans="6:8" x14ac:dyDescent="0.2">
      <c r="F37761" s="30"/>
      <c r="G37761" s="30"/>
      <c r="H37761" s="30"/>
    </row>
    <row r="37762" spans="6:8" x14ac:dyDescent="0.2">
      <c r="F37762" s="30"/>
      <c r="G37762" s="30"/>
      <c r="H37762" s="30"/>
    </row>
    <row r="37763" spans="6:8" x14ac:dyDescent="0.2">
      <c r="F37763" s="30"/>
      <c r="G37763" s="30"/>
      <c r="H37763" s="30"/>
    </row>
    <row r="37764" spans="6:8" x14ac:dyDescent="0.2">
      <c r="F37764" s="30"/>
      <c r="G37764" s="30"/>
      <c r="H37764" s="30"/>
    </row>
    <row r="37765" spans="6:8" x14ac:dyDescent="0.2">
      <c r="F37765" s="30"/>
      <c r="G37765" s="30"/>
      <c r="H37765" s="30"/>
    </row>
    <row r="37766" spans="6:8" x14ac:dyDescent="0.2">
      <c r="F37766" s="30"/>
      <c r="G37766" s="30"/>
      <c r="H37766" s="30"/>
    </row>
    <row r="37767" spans="6:8" x14ac:dyDescent="0.2">
      <c r="F37767" s="30"/>
      <c r="G37767" s="30"/>
      <c r="H37767" s="30"/>
    </row>
    <row r="37768" spans="6:8" x14ac:dyDescent="0.2">
      <c r="F37768" s="30"/>
      <c r="G37768" s="30"/>
      <c r="H37768" s="30"/>
    </row>
    <row r="37769" spans="6:8" x14ac:dyDescent="0.2">
      <c r="F37769" s="30"/>
      <c r="G37769" s="30"/>
      <c r="H37769" s="30"/>
    </row>
    <row r="37770" spans="6:8" x14ac:dyDescent="0.2">
      <c r="F37770" s="30"/>
      <c r="G37770" s="30"/>
      <c r="H37770" s="30"/>
    </row>
    <row r="37771" spans="6:8" x14ac:dyDescent="0.2">
      <c r="F37771" s="30"/>
      <c r="G37771" s="30"/>
      <c r="H37771" s="30"/>
    </row>
    <row r="37772" spans="6:8" x14ac:dyDescent="0.2">
      <c r="F37772" s="30"/>
      <c r="G37772" s="30"/>
      <c r="H37772" s="30"/>
    </row>
    <row r="37773" spans="6:8" x14ac:dyDescent="0.2">
      <c r="F37773" s="30"/>
      <c r="G37773" s="30"/>
      <c r="H37773" s="30"/>
    </row>
    <row r="37774" spans="6:8" x14ac:dyDescent="0.2">
      <c r="F37774" s="30"/>
      <c r="G37774" s="30"/>
      <c r="H37774" s="30"/>
    </row>
    <row r="37775" spans="6:8" x14ac:dyDescent="0.2">
      <c r="F37775" s="30"/>
      <c r="G37775" s="30"/>
      <c r="H37775" s="30"/>
    </row>
    <row r="37776" spans="6:8" x14ac:dyDescent="0.2">
      <c r="F37776" s="30"/>
      <c r="G37776" s="30"/>
      <c r="H37776" s="30"/>
    </row>
    <row r="37777" spans="6:8" x14ac:dyDescent="0.2">
      <c r="F37777" s="30"/>
      <c r="G37777" s="30"/>
      <c r="H37777" s="30"/>
    </row>
    <row r="37778" spans="6:8" x14ac:dyDescent="0.2">
      <c r="F37778" s="30"/>
      <c r="G37778" s="30"/>
      <c r="H37778" s="30"/>
    </row>
    <row r="37779" spans="6:8" x14ac:dyDescent="0.2">
      <c r="F37779" s="30"/>
      <c r="G37779" s="30"/>
      <c r="H37779" s="30"/>
    </row>
    <row r="37780" spans="6:8" x14ac:dyDescent="0.2">
      <c r="F37780" s="30"/>
      <c r="G37780" s="30"/>
      <c r="H37780" s="30"/>
    </row>
    <row r="37781" spans="6:8" x14ac:dyDescent="0.2">
      <c r="F37781" s="30"/>
      <c r="G37781" s="30"/>
      <c r="H37781" s="30"/>
    </row>
    <row r="37782" spans="6:8" x14ac:dyDescent="0.2">
      <c r="F37782" s="30"/>
      <c r="G37782" s="30"/>
      <c r="H37782" s="30"/>
    </row>
    <row r="37783" spans="6:8" x14ac:dyDescent="0.2">
      <c r="F37783" s="30"/>
      <c r="G37783" s="30"/>
      <c r="H37783" s="30"/>
    </row>
    <row r="37784" spans="6:8" x14ac:dyDescent="0.2">
      <c r="F37784" s="30"/>
      <c r="G37784" s="30"/>
      <c r="H37784" s="30"/>
    </row>
    <row r="37785" spans="6:8" x14ac:dyDescent="0.2">
      <c r="F37785" s="30"/>
      <c r="G37785" s="30"/>
      <c r="H37785" s="30"/>
    </row>
    <row r="37786" spans="6:8" x14ac:dyDescent="0.2">
      <c r="F37786" s="30"/>
      <c r="G37786" s="30"/>
      <c r="H37786" s="30"/>
    </row>
    <row r="37787" spans="6:8" x14ac:dyDescent="0.2">
      <c r="F37787" s="30"/>
      <c r="G37787" s="30"/>
      <c r="H37787" s="30"/>
    </row>
    <row r="37788" spans="6:8" x14ac:dyDescent="0.2">
      <c r="F37788" s="30"/>
      <c r="G37788" s="30"/>
      <c r="H37788" s="30"/>
    </row>
    <row r="37789" spans="6:8" x14ac:dyDescent="0.2">
      <c r="F37789" s="30"/>
      <c r="G37789" s="30"/>
      <c r="H37789" s="30"/>
    </row>
    <row r="37790" spans="6:8" x14ac:dyDescent="0.2">
      <c r="F37790" s="30"/>
      <c r="G37790" s="30"/>
      <c r="H37790" s="30"/>
    </row>
    <row r="37791" spans="6:8" x14ac:dyDescent="0.2">
      <c r="F37791" s="30"/>
      <c r="G37791" s="30"/>
      <c r="H37791" s="30"/>
    </row>
    <row r="37792" spans="6:8" x14ac:dyDescent="0.2">
      <c r="F37792" s="30"/>
      <c r="G37792" s="30"/>
      <c r="H37792" s="30"/>
    </row>
    <row r="37793" spans="6:8" x14ac:dyDescent="0.2">
      <c r="F37793" s="30"/>
      <c r="G37793" s="30"/>
      <c r="H37793" s="30"/>
    </row>
    <row r="37794" spans="6:8" x14ac:dyDescent="0.2">
      <c r="F37794" s="30"/>
      <c r="G37794" s="30"/>
      <c r="H37794" s="30"/>
    </row>
    <row r="37795" spans="6:8" x14ac:dyDescent="0.2">
      <c r="F37795" s="30"/>
      <c r="G37795" s="30"/>
      <c r="H37795" s="30"/>
    </row>
    <row r="37796" spans="6:8" x14ac:dyDescent="0.2">
      <c r="F37796" s="30"/>
      <c r="G37796" s="30"/>
      <c r="H37796" s="30"/>
    </row>
    <row r="37797" spans="6:8" x14ac:dyDescent="0.2">
      <c r="F37797" s="30"/>
      <c r="G37797" s="30"/>
      <c r="H37797" s="30"/>
    </row>
    <row r="37798" spans="6:8" x14ac:dyDescent="0.2">
      <c r="F37798" s="30"/>
      <c r="G37798" s="30"/>
      <c r="H37798" s="30"/>
    </row>
    <row r="37799" spans="6:8" x14ac:dyDescent="0.2">
      <c r="F37799" s="30"/>
      <c r="G37799" s="30"/>
      <c r="H37799" s="30"/>
    </row>
    <row r="37800" spans="6:8" x14ac:dyDescent="0.2">
      <c r="F37800" s="30"/>
      <c r="G37800" s="30"/>
      <c r="H37800" s="30"/>
    </row>
    <row r="37801" spans="6:8" x14ac:dyDescent="0.2">
      <c r="F37801" s="30"/>
      <c r="G37801" s="30"/>
      <c r="H37801" s="30"/>
    </row>
    <row r="37802" spans="6:8" x14ac:dyDescent="0.2">
      <c r="F37802" s="30"/>
      <c r="G37802" s="30"/>
      <c r="H37802" s="30"/>
    </row>
    <row r="37803" spans="6:8" x14ac:dyDescent="0.2">
      <c r="F37803" s="30"/>
      <c r="G37803" s="30"/>
      <c r="H37803" s="30"/>
    </row>
    <row r="37804" spans="6:8" x14ac:dyDescent="0.2">
      <c r="F37804" s="30"/>
      <c r="G37804" s="30"/>
      <c r="H37804" s="30"/>
    </row>
    <row r="37805" spans="6:8" x14ac:dyDescent="0.2">
      <c r="F37805" s="30"/>
      <c r="G37805" s="30"/>
      <c r="H37805" s="30"/>
    </row>
    <row r="37806" spans="6:8" x14ac:dyDescent="0.2">
      <c r="F37806" s="30"/>
      <c r="G37806" s="30"/>
      <c r="H37806" s="30"/>
    </row>
    <row r="37807" spans="6:8" x14ac:dyDescent="0.2">
      <c r="F37807" s="30"/>
      <c r="G37807" s="30"/>
      <c r="H37807" s="30"/>
    </row>
    <row r="37808" spans="6:8" x14ac:dyDescent="0.2">
      <c r="F37808" s="30"/>
      <c r="G37808" s="30"/>
      <c r="H37808" s="30"/>
    </row>
    <row r="37809" spans="6:8" x14ac:dyDescent="0.2">
      <c r="F37809" s="30"/>
      <c r="G37809" s="30"/>
      <c r="H37809" s="30"/>
    </row>
    <row r="37810" spans="6:8" x14ac:dyDescent="0.2">
      <c r="F37810" s="30"/>
      <c r="G37810" s="30"/>
      <c r="H37810" s="30"/>
    </row>
    <row r="37811" spans="6:8" x14ac:dyDescent="0.2">
      <c r="F37811" s="30"/>
      <c r="G37811" s="30"/>
      <c r="H37811" s="30"/>
    </row>
    <row r="37812" spans="6:8" x14ac:dyDescent="0.2">
      <c r="F37812" s="30"/>
      <c r="G37812" s="30"/>
      <c r="H37812" s="30"/>
    </row>
    <row r="37813" spans="6:8" x14ac:dyDescent="0.2">
      <c r="F37813" s="30"/>
      <c r="G37813" s="30"/>
      <c r="H37813" s="30"/>
    </row>
    <row r="37814" spans="6:8" x14ac:dyDescent="0.2">
      <c r="F37814" s="30"/>
      <c r="G37814" s="30"/>
      <c r="H37814" s="30"/>
    </row>
    <row r="37815" spans="6:8" x14ac:dyDescent="0.2">
      <c r="F37815" s="30"/>
      <c r="G37815" s="30"/>
      <c r="H37815" s="30"/>
    </row>
    <row r="37816" spans="6:8" x14ac:dyDescent="0.2">
      <c r="F37816" s="30"/>
      <c r="G37816" s="30"/>
      <c r="H37816" s="30"/>
    </row>
    <row r="37817" spans="6:8" x14ac:dyDescent="0.2">
      <c r="F37817" s="30"/>
      <c r="G37817" s="30"/>
      <c r="H37817" s="30"/>
    </row>
    <row r="37818" spans="6:8" x14ac:dyDescent="0.2">
      <c r="F37818" s="30"/>
      <c r="G37818" s="30"/>
      <c r="H37818" s="30"/>
    </row>
    <row r="37819" spans="6:8" x14ac:dyDescent="0.2">
      <c r="F37819" s="30"/>
      <c r="G37819" s="30"/>
      <c r="H37819" s="30"/>
    </row>
    <row r="37820" spans="6:8" x14ac:dyDescent="0.2">
      <c r="F37820" s="30"/>
      <c r="G37820" s="30"/>
      <c r="H37820" s="30"/>
    </row>
    <row r="37821" spans="6:8" x14ac:dyDescent="0.2">
      <c r="F37821" s="30"/>
      <c r="G37821" s="30"/>
      <c r="H37821" s="30"/>
    </row>
    <row r="37822" spans="6:8" x14ac:dyDescent="0.2">
      <c r="F37822" s="30"/>
      <c r="G37822" s="30"/>
      <c r="H37822" s="30"/>
    </row>
    <row r="37823" spans="6:8" x14ac:dyDescent="0.2">
      <c r="F37823" s="30"/>
      <c r="G37823" s="30"/>
      <c r="H37823" s="30"/>
    </row>
    <row r="37824" spans="6:8" x14ac:dyDescent="0.2">
      <c r="F37824" s="30"/>
      <c r="G37824" s="30"/>
      <c r="H37824" s="30"/>
    </row>
    <row r="37825" spans="6:8" x14ac:dyDescent="0.2">
      <c r="F37825" s="30"/>
      <c r="G37825" s="30"/>
      <c r="H37825" s="30"/>
    </row>
    <row r="37826" spans="6:8" x14ac:dyDescent="0.2">
      <c r="F37826" s="30"/>
      <c r="G37826" s="30"/>
      <c r="H37826" s="30"/>
    </row>
    <row r="37827" spans="6:8" x14ac:dyDescent="0.2">
      <c r="F37827" s="30"/>
      <c r="G37827" s="30"/>
      <c r="H37827" s="30"/>
    </row>
    <row r="37828" spans="6:8" x14ac:dyDescent="0.2">
      <c r="F37828" s="30"/>
      <c r="G37828" s="30"/>
      <c r="H37828" s="30"/>
    </row>
    <row r="37829" spans="6:8" x14ac:dyDescent="0.2">
      <c r="F37829" s="30"/>
      <c r="G37829" s="30"/>
      <c r="H37829" s="30"/>
    </row>
    <row r="37830" spans="6:8" x14ac:dyDescent="0.2">
      <c r="F37830" s="30"/>
      <c r="G37830" s="30"/>
      <c r="H37830" s="30"/>
    </row>
    <row r="37831" spans="6:8" x14ac:dyDescent="0.2">
      <c r="F37831" s="30"/>
      <c r="G37831" s="30"/>
      <c r="H37831" s="30"/>
    </row>
    <row r="37832" spans="6:8" x14ac:dyDescent="0.2">
      <c r="F37832" s="30"/>
      <c r="G37832" s="30"/>
      <c r="H37832" s="30"/>
    </row>
    <row r="37833" spans="6:8" x14ac:dyDescent="0.2">
      <c r="F37833" s="30"/>
      <c r="G37833" s="30"/>
      <c r="H37833" s="30"/>
    </row>
    <row r="37834" spans="6:8" x14ac:dyDescent="0.2">
      <c r="F37834" s="30"/>
      <c r="G37834" s="30"/>
      <c r="H37834" s="30"/>
    </row>
    <row r="37835" spans="6:8" x14ac:dyDescent="0.2">
      <c r="F37835" s="30"/>
      <c r="G37835" s="30"/>
      <c r="H37835" s="30"/>
    </row>
    <row r="37836" spans="6:8" x14ac:dyDescent="0.2">
      <c r="F37836" s="30"/>
      <c r="G37836" s="30"/>
      <c r="H37836" s="30"/>
    </row>
    <row r="37837" spans="6:8" x14ac:dyDescent="0.2">
      <c r="F37837" s="30"/>
      <c r="G37837" s="30"/>
      <c r="H37837" s="30"/>
    </row>
    <row r="37838" spans="6:8" x14ac:dyDescent="0.2">
      <c r="F37838" s="30"/>
      <c r="G37838" s="30"/>
      <c r="H37838" s="30"/>
    </row>
    <row r="37839" spans="6:8" x14ac:dyDescent="0.2">
      <c r="F37839" s="30"/>
      <c r="G37839" s="30"/>
      <c r="H37839" s="30"/>
    </row>
    <row r="37840" spans="6:8" x14ac:dyDescent="0.2">
      <c r="F37840" s="30"/>
      <c r="G37840" s="30"/>
      <c r="H37840" s="30"/>
    </row>
    <row r="37841" spans="6:8" x14ac:dyDescent="0.2">
      <c r="F37841" s="30"/>
      <c r="G37841" s="30"/>
      <c r="H37841" s="30"/>
    </row>
    <row r="37842" spans="6:8" x14ac:dyDescent="0.2">
      <c r="F37842" s="30"/>
      <c r="G37842" s="30"/>
      <c r="H37842" s="30"/>
    </row>
    <row r="37843" spans="6:8" x14ac:dyDescent="0.2">
      <c r="F37843" s="30"/>
      <c r="G37843" s="30"/>
      <c r="H37843" s="30"/>
    </row>
    <row r="37844" spans="6:8" x14ac:dyDescent="0.2">
      <c r="F37844" s="30"/>
      <c r="G37844" s="30"/>
      <c r="H37844" s="30"/>
    </row>
    <row r="37845" spans="6:8" x14ac:dyDescent="0.2">
      <c r="F37845" s="30"/>
      <c r="G37845" s="30"/>
      <c r="H37845" s="30"/>
    </row>
    <row r="37846" spans="6:8" x14ac:dyDescent="0.2">
      <c r="F37846" s="30"/>
      <c r="G37846" s="30"/>
      <c r="H37846" s="30"/>
    </row>
    <row r="37847" spans="6:8" x14ac:dyDescent="0.2">
      <c r="F37847" s="30"/>
      <c r="G37847" s="30"/>
      <c r="H37847" s="30"/>
    </row>
    <row r="37848" spans="6:8" x14ac:dyDescent="0.2">
      <c r="F37848" s="30"/>
      <c r="G37848" s="30"/>
      <c r="H37848" s="30"/>
    </row>
    <row r="37849" spans="6:8" x14ac:dyDescent="0.2">
      <c r="F37849" s="30"/>
      <c r="G37849" s="30"/>
      <c r="H37849" s="30"/>
    </row>
    <row r="37850" spans="6:8" x14ac:dyDescent="0.2">
      <c r="F37850" s="30"/>
      <c r="G37850" s="30"/>
      <c r="H37850" s="30"/>
    </row>
    <row r="37851" spans="6:8" x14ac:dyDescent="0.2">
      <c r="F37851" s="30"/>
      <c r="G37851" s="30"/>
      <c r="H37851" s="30"/>
    </row>
    <row r="37852" spans="6:8" x14ac:dyDescent="0.2">
      <c r="F37852" s="30"/>
      <c r="G37852" s="30"/>
      <c r="H37852" s="30"/>
    </row>
    <row r="37853" spans="6:8" x14ac:dyDescent="0.2">
      <c r="F37853" s="30"/>
      <c r="G37853" s="30"/>
      <c r="H37853" s="30"/>
    </row>
    <row r="37854" spans="6:8" x14ac:dyDescent="0.2">
      <c r="F37854" s="30"/>
      <c r="G37854" s="30"/>
      <c r="H37854" s="30"/>
    </row>
    <row r="37855" spans="6:8" x14ac:dyDescent="0.2">
      <c r="F37855" s="30"/>
      <c r="G37855" s="30"/>
      <c r="H37855" s="30"/>
    </row>
    <row r="37856" spans="6:8" x14ac:dyDescent="0.2">
      <c r="F37856" s="30"/>
      <c r="G37856" s="30"/>
      <c r="H37856" s="30"/>
    </row>
    <row r="37857" spans="6:8" x14ac:dyDescent="0.2">
      <c r="F37857" s="30"/>
      <c r="G37857" s="30"/>
      <c r="H37857" s="30"/>
    </row>
    <row r="37858" spans="6:8" x14ac:dyDescent="0.2">
      <c r="F37858" s="30"/>
      <c r="G37858" s="30"/>
      <c r="H37858" s="30"/>
    </row>
    <row r="37859" spans="6:8" x14ac:dyDescent="0.2">
      <c r="F37859" s="30"/>
      <c r="G37859" s="30"/>
      <c r="H37859" s="30"/>
    </row>
    <row r="37860" spans="6:8" x14ac:dyDescent="0.2">
      <c r="F37860" s="30"/>
      <c r="G37860" s="30"/>
      <c r="H37860" s="30"/>
    </row>
    <row r="37861" spans="6:8" x14ac:dyDescent="0.2">
      <c r="F37861" s="30"/>
      <c r="G37861" s="30"/>
      <c r="H37861" s="30"/>
    </row>
    <row r="37862" spans="6:8" x14ac:dyDescent="0.2">
      <c r="F37862" s="30"/>
      <c r="G37862" s="30"/>
      <c r="H37862" s="30"/>
    </row>
    <row r="37863" spans="6:8" x14ac:dyDescent="0.2">
      <c r="F37863" s="30"/>
      <c r="G37863" s="30"/>
      <c r="H37863" s="30"/>
    </row>
    <row r="37864" spans="6:8" x14ac:dyDescent="0.2">
      <c r="F37864" s="30"/>
      <c r="G37864" s="30"/>
      <c r="H37864" s="30"/>
    </row>
    <row r="37865" spans="6:8" x14ac:dyDescent="0.2">
      <c r="F37865" s="30"/>
      <c r="G37865" s="30"/>
      <c r="H37865" s="30"/>
    </row>
    <row r="37866" spans="6:8" x14ac:dyDescent="0.2">
      <c r="F37866" s="30"/>
      <c r="G37866" s="30"/>
      <c r="H37866" s="30"/>
    </row>
    <row r="37867" spans="6:8" x14ac:dyDescent="0.2">
      <c r="F37867" s="30"/>
      <c r="G37867" s="30"/>
      <c r="H37867" s="30"/>
    </row>
    <row r="37868" spans="6:8" x14ac:dyDescent="0.2">
      <c r="F37868" s="30"/>
      <c r="G37868" s="30"/>
      <c r="H37868" s="30"/>
    </row>
    <row r="37869" spans="6:8" x14ac:dyDescent="0.2">
      <c r="F37869" s="30"/>
      <c r="G37869" s="30"/>
      <c r="H37869" s="30"/>
    </row>
    <row r="37870" spans="6:8" x14ac:dyDescent="0.2">
      <c r="F37870" s="30"/>
      <c r="G37870" s="30"/>
      <c r="H37870" s="30"/>
    </row>
    <row r="37871" spans="6:8" x14ac:dyDescent="0.2">
      <c r="F37871" s="30"/>
      <c r="G37871" s="30"/>
      <c r="H37871" s="30"/>
    </row>
    <row r="37872" spans="6:8" x14ac:dyDescent="0.2">
      <c r="F37872" s="30"/>
      <c r="G37872" s="30"/>
      <c r="H37872" s="30"/>
    </row>
    <row r="37873" spans="6:8" x14ac:dyDescent="0.2">
      <c r="F37873" s="30"/>
      <c r="G37873" s="30"/>
      <c r="H37873" s="30"/>
    </row>
    <row r="37874" spans="6:8" x14ac:dyDescent="0.2">
      <c r="F37874" s="30"/>
      <c r="G37874" s="30"/>
      <c r="H37874" s="30"/>
    </row>
    <row r="37875" spans="6:8" x14ac:dyDescent="0.2">
      <c r="F37875" s="30"/>
      <c r="G37875" s="30"/>
      <c r="H37875" s="30"/>
    </row>
    <row r="37876" spans="6:8" x14ac:dyDescent="0.2">
      <c r="F37876" s="30"/>
      <c r="G37876" s="30"/>
      <c r="H37876" s="30"/>
    </row>
    <row r="37877" spans="6:8" x14ac:dyDescent="0.2">
      <c r="F37877" s="30"/>
      <c r="G37877" s="30"/>
      <c r="H37877" s="30"/>
    </row>
    <row r="37878" spans="6:8" x14ac:dyDescent="0.2">
      <c r="F37878" s="30"/>
      <c r="G37878" s="30"/>
      <c r="H37878" s="30"/>
    </row>
    <row r="37879" spans="6:8" x14ac:dyDescent="0.2">
      <c r="F37879" s="30"/>
      <c r="G37879" s="30"/>
      <c r="H37879" s="30"/>
    </row>
    <row r="37880" spans="6:8" x14ac:dyDescent="0.2">
      <c r="F37880" s="30"/>
      <c r="G37880" s="30"/>
      <c r="H37880" s="30"/>
    </row>
    <row r="37881" spans="6:8" x14ac:dyDescent="0.2">
      <c r="F37881" s="30"/>
      <c r="G37881" s="30"/>
      <c r="H37881" s="30"/>
    </row>
    <row r="37882" spans="6:8" x14ac:dyDescent="0.2">
      <c r="F37882" s="30"/>
      <c r="G37882" s="30"/>
      <c r="H37882" s="30"/>
    </row>
    <row r="37883" spans="6:8" x14ac:dyDescent="0.2">
      <c r="F37883" s="30"/>
      <c r="G37883" s="30"/>
      <c r="H37883" s="30"/>
    </row>
    <row r="37884" spans="6:8" x14ac:dyDescent="0.2">
      <c r="F37884" s="30"/>
      <c r="G37884" s="30"/>
      <c r="H37884" s="30"/>
    </row>
    <row r="37885" spans="6:8" x14ac:dyDescent="0.2">
      <c r="F37885" s="30"/>
      <c r="G37885" s="30"/>
      <c r="H37885" s="30"/>
    </row>
    <row r="37886" spans="6:8" x14ac:dyDescent="0.2">
      <c r="F37886" s="30"/>
      <c r="G37886" s="30"/>
      <c r="H37886" s="30"/>
    </row>
    <row r="37887" spans="6:8" x14ac:dyDescent="0.2">
      <c r="F37887" s="30"/>
      <c r="G37887" s="30"/>
      <c r="H37887" s="30"/>
    </row>
    <row r="37888" spans="6:8" x14ac:dyDescent="0.2">
      <c r="F37888" s="30"/>
      <c r="G37888" s="30"/>
      <c r="H37888" s="30"/>
    </row>
    <row r="37889" spans="6:8" x14ac:dyDescent="0.2">
      <c r="F37889" s="30"/>
      <c r="G37889" s="30"/>
      <c r="H37889" s="30"/>
    </row>
    <row r="37890" spans="6:8" x14ac:dyDescent="0.2">
      <c r="F37890" s="30"/>
      <c r="G37890" s="30"/>
      <c r="H37890" s="30"/>
    </row>
    <row r="37891" spans="6:8" x14ac:dyDescent="0.2">
      <c r="F37891" s="30"/>
      <c r="G37891" s="30"/>
      <c r="H37891" s="30"/>
    </row>
    <row r="37892" spans="6:8" x14ac:dyDescent="0.2">
      <c r="F37892" s="30"/>
      <c r="G37892" s="30"/>
      <c r="H37892" s="30"/>
    </row>
    <row r="37893" spans="6:8" x14ac:dyDescent="0.2">
      <c r="F37893" s="30"/>
      <c r="G37893" s="30"/>
      <c r="H37893" s="30"/>
    </row>
    <row r="37894" spans="6:8" x14ac:dyDescent="0.2">
      <c r="F37894" s="30"/>
      <c r="G37894" s="30"/>
      <c r="H37894" s="30"/>
    </row>
    <row r="37895" spans="6:8" x14ac:dyDescent="0.2">
      <c r="F37895" s="30"/>
      <c r="G37895" s="30"/>
      <c r="H37895" s="30"/>
    </row>
    <row r="37896" spans="6:8" x14ac:dyDescent="0.2">
      <c r="F37896" s="30"/>
      <c r="G37896" s="30"/>
      <c r="H37896" s="30"/>
    </row>
    <row r="37897" spans="6:8" x14ac:dyDescent="0.2">
      <c r="F37897" s="30"/>
      <c r="G37897" s="30"/>
      <c r="H37897" s="30"/>
    </row>
    <row r="37898" spans="6:8" x14ac:dyDescent="0.2">
      <c r="F37898" s="30"/>
      <c r="G37898" s="30"/>
      <c r="H37898" s="30"/>
    </row>
    <row r="37899" spans="6:8" x14ac:dyDescent="0.2">
      <c r="F37899" s="30"/>
      <c r="G37899" s="30"/>
      <c r="H37899" s="30"/>
    </row>
    <row r="37900" spans="6:8" x14ac:dyDescent="0.2">
      <c r="F37900" s="30"/>
      <c r="G37900" s="30"/>
      <c r="H37900" s="30"/>
    </row>
    <row r="37901" spans="6:8" x14ac:dyDescent="0.2">
      <c r="F37901" s="30"/>
      <c r="G37901" s="30"/>
      <c r="H37901" s="30"/>
    </row>
    <row r="37902" spans="6:8" x14ac:dyDescent="0.2">
      <c r="F37902" s="30"/>
      <c r="G37902" s="30"/>
      <c r="H37902" s="30"/>
    </row>
    <row r="37903" spans="6:8" x14ac:dyDescent="0.2">
      <c r="F37903" s="30"/>
      <c r="G37903" s="30"/>
      <c r="H37903" s="30"/>
    </row>
    <row r="37904" spans="6:8" x14ac:dyDescent="0.2">
      <c r="F37904" s="30"/>
      <c r="G37904" s="30"/>
      <c r="H37904" s="30"/>
    </row>
    <row r="37905" spans="6:8" x14ac:dyDescent="0.2">
      <c r="F37905" s="30"/>
      <c r="G37905" s="30"/>
      <c r="H37905" s="30"/>
    </row>
    <row r="37906" spans="6:8" x14ac:dyDescent="0.2">
      <c r="F37906" s="30"/>
      <c r="G37906" s="30"/>
      <c r="H37906" s="30"/>
    </row>
    <row r="37907" spans="6:8" x14ac:dyDescent="0.2">
      <c r="F37907" s="30"/>
      <c r="G37907" s="30"/>
      <c r="H37907" s="30"/>
    </row>
    <row r="37908" spans="6:8" x14ac:dyDescent="0.2">
      <c r="F37908" s="30"/>
      <c r="G37908" s="30"/>
      <c r="H37908" s="30"/>
    </row>
    <row r="37909" spans="6:8" x14ac:dyDescent="0.2">
      <c r="F37909" s="30"/>
      <c r="G37909" s="30"/>
      <c r="H37909" s="30"/>
    </row>
    <row r="37910" spans="6:8" x14ac:dyDescent="0.2">
      <c r="F37910" s="30"/>
      <c r="G37910" s="30"/>
      <c r="H37910" s="30"/>
    </row>
    <row r="37911" spans="6:8" x14ac:dyDescent="0.2">
      <c r="F37911" s="30"/>
      <c r="G37911" s="30"/>
      <c r="H37911" s="30"/>
    </row>
    <row r="37912" spans="6:8" x14ac:dyDescent="0.2">
      <c r="F37912" s="30"/>
      <c r="G37912" s="30"/>
      <c r="H37912" s="30"/>
    </row>
    <row r="37913" spans="6:8" x14ac:dyDescent="0.2">
      <c r="F37913" s="30"/>
      <c r="G37913" s="30"/>
      <c r="H37913" s="30"/>
    </row>
    <row r="37914" spans="6:8" x14ac:dyDescent="0.2">
      <c r="F37914" s="30"/>
      <c r="G37914" s="30"/>
      <c r="H37914" s="30"/>
    </row>
    <row r="37915" spans="6:8" x14ac:dyDescent="0.2">
      <c r="F37915" s="30"/>
      <c r="G37915" s="30"/>
      <c r="H37915" s="30"/>
    </row>
    <row r="37916" spans="6:8" x14ac:dyDescent="0.2">
      <c r="F37916" s="30"/>
      <c r="G37916" s="30"/>
      <c r="H37916" s="30"/>
    </row>
    <row r="37917" spans="6:8" x14ac:dyDescent="0.2">
      <c r="F37917" s="30"/>
      <c r="G37917" s="30"/>
      <c r="H37917" s="30"/>
    </row>
    <row r="37918" spans="6:8" x14ac:dyDescent="0.2">
      <c r="F37918" s="30"/>
      <c r="G37918" s="30"/>
      <c r="H37918" s="30"/>
    </row>
    <row r="37919" spans="6:8" x14ac:dyDescent="0.2">
      <c r="F37919" s="30"/>
      <c r="G37919" s="30"/>
      <c r="H37919" s="30"/>
    </row>
    <row r="37920" spans="6:8" x14ac:dyDescent="0.2">
      <c r="F37920" s="30"/>
      <c r="G37920" s="30"/>
      <c r="H37920" s="30"/>
    </row>
    <row r="37921" spans="6:8" x14ac:dyDescent="0.2">
      <c r="F37921" s="30"/>
      <c r="G37921" s="30"/>
      <c r="H37921" s="30"/>
    </row>
    <row r="37922" spans="6:8" x14ac:dyDescent="0.2">
      <c r="F37922" s="30"/>
      <c r="G37922" s="30"/>
      <c r="H37922" s="30"/>
    </row>
    <row r="37923" spans="6:8" x14ac:dyDescent="0.2">
      <c r="F37923" s="30"/>
      <c r="G37923" s="30"/>
      <c r="H37923" s="30"/>
    </row>
    <row r="37924" spans="6:8" x14ac:dyDescent="0.2">
      <c r="F37924" s="30"/>
      <c r="G37924" s="30"/>
      <c r="H37924" s="30"/>
    </row>
    <row r="37925" spans="6:8" x14ac:dyDescent="0.2">
      <c r="F37925" s="30"/>
      <c r="G37925" s="30"/>
      <c r="H37925" s="30"/>
    </row>
    <row r="37926" spans="6:8" x14ac:dyDescent="0.2">
      <c r="F37926" s="30"/>
      <c r="G37926" s="30"/>
      <c r="H37926" s="30"/>
    </row>
    <row r="37927" spans="6:8" x14ac:dyDescent="0.2">
      <c r="F37927" s="30"/>
      <c r="G37927" s="30"/>
      <c r="H37927" s="30"/>
    </row>
    <row r="37928" spans="6:8" x14ac:dyDescent="0.2">
      <c r="F37928" s="30"/>
      <c r="G37928" s="30"/>
      <c r="H37928" s="30"/>
    </row>
    <row r="37929" spans="6:8" x14ac:dyDescent="0.2">
      <c r="F37929" s="30"/>
      <c r="G37929" s="30"/>
      <c r="H37929" s="30"/>
    </row>
    <row r="37930" spans="6:8" x14ac:dyDescent="0.2">
      <c r="F37930" s="30"/>
      <c r="G37930" s="30"/>
      <c r="H37930" s="30"/>
    </row>
    <row r="37931" spans="6:8" x14ac:dyDescent="0.2">
      <c r="F37931" s="30"/>
      <c r="G37931" s="30"/>
      <c r="H37931" s="30"/>
    </row>
    <row r="37932" spans="6:8" x14ac:dyDescent="0.2">
      <c r="F37932" s="30"/>
      <c r="G37932" s="30"/>
      <c r="H37932" s="30"/>
    </row>
    <row r="37933" spans="6:8" x14ac:dyDescent="0.2">
      <c r="F37933" s="30"/>
      <c r="G37933" s="30"/>
      <c r="H37933" s="30"/>
    </row>
    <row r="37934" spans="6:8" x14ac:dyDescent="0.2">
      <c r="F37934" s="30"/>
      <c r="G37934" s="30"/>
      <c r="H37934" s="30"/>
    </row>
    <row r="37935" spans="6:8" x14ac:dyDescent="0.2">
      <c r="F37935" s="30"/>
      <c r="G37935" s="30"/>
      <c r="H37935" s="30"/>
    </row>
    <row r="37936" spans="6:8" x14ac:dyDescent="0.2">
      <c r="F37936" s="30"/>
      <c r="G37936" s="30"/>
      <c r="H37936" s="30"/>
    </row>
    <row r="37937" spans="6:8" x14ac:dyDescent="0.2">
      <c r="F37937" s="30"/>
      <c r="G37937" s="30"/>
      <c r="H37937" s="30"/>
    </row>
    <row r="37938" spans="6:8" x14ac:dyDescent="0.2">
      <c r="F37938" s="30"/>
      <c r="G37938" s="30"/>
      <c r="H37938" s="30"/>
    </row>
    <row r="37939" spans="6:8" x14ac:dyDescent="0.2">
      <c r="F37939" s="30"/>
      <c r="G37939" s="30"/>
      <c r="H37939" s="30"/>
    </row>
    <row r="37940" spans="6:8" x14ac:dyDescent="0.2">
      <c r="F37940" s="30"/>
      <c r="G37940" s="30"/>
      <c r="H37940" s="30"/>
    </row>
    <row r="37941" spans="6:8" x14ac:dyDescent="0.2">
      <c r="F37941" s="30"/>
      <c r="G37941" s="30"/>
      <c r="H37941" s="30"/>
    </row>
    <row r="37942" spans="6:8" x14ac:dyDescent="0.2">
      <c r="F37942" s="30"/>
      <c r="G37942" s="30"/>
      <c r="H37942" s="30"/>
    </row>
    <row r="37943" spans="6:8" x14ac:dyDescent="0.2">
      <c r="F37943" s="30"/>
      <c r="G37943" s="30"/>
      <c r="H37943" s="30"/>
    </row>
    <row r="37944" spans="6:8" x14ac:dyDescent="0.2">
      <c r="F37944" s="30"/>
      <c r="G37944" s="30"/>
      <c r="H37944" s="30"/>
    </row>
    <row r="37945" spans="6:8" x14ac:dyDescent="0.2">
      <c r="F37945" s="30"/>
      <c r="G37945" s="30"/>
      <c r="H37945" s="30"/>
    </row>
    <row r="37946" spans="6:8" x14ac:dyDescent="0.2">
      <c r="F37946" s="30"/>
      <c r="G37946" s="30"/>
      <c r="H37946" s="30"/>
    </row>
    <row r="37947" spans="6:8" x14ac:dyDescent="0.2">
      <c r="F37947" s="30"/>
      <c r="G37947" s="30"/>
      <c r="H37947" s="30"/>
    </row>
    <row r="37948" spans="6:8" x14ac:dyDescent="0.2">
      <c r="F37948" s="30"/>
      <c r="G37948" s="30"/>
      <c r="H37948" s="30"/>
    </row>
    <row r="37949" spans="6:8" x14ac:dyDescent="0.2">
      <c r="F37949" s="30"/>
      <c r="G37949" s="30"/>
      <c r="H37949" s="30"/>
    </row>
    <row r="37950" spans="6:8" x14ac:dyDescent="0.2">
      <c r="F37950" s="30"/>
      <c r="G37950" s="30"/>
      <c r="H37950" s="30"/>
    </row>
    <row r="37951" spans="6:8" x14ac:dyDescent="0.2">
      <c r="F37951" s="30"/>
      <c r="G37951" s="30"/>
      <c r="H37951" s="30"/>
    </row>
    <row r="37952" spans="6:8" x14ac:dyDescent="0.2">
      <c r="F37952" s="30"/>
      <c r="G37952" s="30"/>
      <c r="H37952" s="30"/>
    </row>
    <row r="37953" spans="6:8" x14ac:dyDescent="0.2">
      <c r="F37953" s="30"/>
      <c r="G37953" s="30"/>
      <c r="H37953" s="30"/>
    </row>
    <row r="37954" spans="6:8" x14ac:dyDescent="0.2">
      <c r="F37954" s="30"/>
      <c r="G37954" s="30"/>
      <c r="H37954" s="30"/>
    </row>
    <row r="37955" spans="6:8" x14ac:dyDescent="0.2">
      <c r="F37955" s="30"/>
      <c r="G37955" s="30"/>
      <c r="H37955" s="30"/>
    </row>
    <row r="37956" spans="6:8" x14ac:dyDescent="0.2">
      <c r="F37956" s="30"/>
      <c r="G37956" s="30"/>
      <c r="H37956" s="30"/>
    </row>
    <row r="37957" spans="6:8" x14ac:dyDescent="0.2">
      <c r="F37957" s="30"/>
      <c r="G37957" s="30"/>
      <c r="H37957" s="30"/>
    </row>
    <row r="37958" spans="6:8" x14ac:dyDescent="0.2">
      <c r="F37958" s="30"/>
      <c r="G37958" s="30"/>
      <c r="H37958" s="30"/>
    </row>
    <row r="37959" spans="6:8" x14ac:dyDescent="0.2">
      <c r="F37959" s="30"/>
      <c r="G37959" s="30"/>
      <c r="H37959" s="30"/>
    </row>
    <row r="37960" spans="6:8" x14ac:dyDescent="0.2">
      <c r="F37960" s="30"/>
      <c r="G37960" s="30"/>
      <c r="H37960" s="30"/>
    </row>
    <row r="37961" spans="6:8" x14ac:dyDescent="0.2">
      <c r="F37961" s="30"/>
      <c r="G37961" s="30"/>
      <c r="H37961" s="30"/>
    </row>
    <row r="37962" spans="6:8" x14ac:dyDescent="0.2">
      <c r="F37962" s="30"/>
      <c r="G37962" s="30"/>
      <c r="H37962" s="30"/>
    </row>
    <row r="37963" spans="6:8" x14ac:dyDescent="0.2">
      <c r="F37963" s="30"/>
      <c r="G37963" s="30"/>
      <c r="H37963" s="30"/>
    </row>
    <row r="37964" spans="6:8" x14ac:dyDescent="0.2">
      <c r="F37964" s="30"/>
      <c r="G37964" s="30"/>
      <c r="H37964" s="30"/>
    </row>
    <row r="37965" spans="6:8" x14ac:dyDescent="0.2">
      <c r="F37965" s="30"/>
      <c r="G37965" s="30"/>
      <c r="H37965" s="30"/>
    </row>
    <row r="37966" spans="6:8" x14ac:dyDescent="0.2">
      <c r="F37966" s="30"/>
      <c r="G37966" s="30"/>
      <c r="H37966" s="30"/>
    </row>
    <row r="37967" spans="6:8" x14ac:dyDescent="0.2">
      <c r="F37967" s="30"/>
      <c r="G37967" s="30"/>
      <c r="H37967" s="30"/>
    </row>
    <row r="37968" spans="6:8" x14ac:dyDescent="0.2">
      <c r="F37968" s="30"/>
      <c r="G37968" s="30"/>
      <c r="H37968" s="30"/>
    </row>
    <row r="37969" spans="6:8" x14ac:dyDescent="0.2">
      <c r="F37969" s="30"/>
      <c r="G37969" s="30"/>
      <c r="H37969" s="30"/>
    </row>
    <row r="37970" spans="6:8" x14ac:dyDescent="0.2">
      <c r="F37970" s="30"/>
      <c r="G37970" s="30"/>
      <c r="H37970" s="30"/>
    </row>
    <row r="37971" spans="6:8" x14ac:dyDescent="0.2">
      <c r="F37971" s="30"/>
      <c r="G37971" s="30"/>
      <c r="H37971" s="30"/>
    </row>
    <row r="37972" spans="6:8" x14ac:dyDescent="0.2">
      <c r="F37972" s="30"/>
      <c r="G37972" s="30"/>
      <c r="H37972" s="30"/>
    </row>
    <row r="37973" spans="6:8" x14ac:dyDescent="0.2">
      <c r="F37973" s="30"/>
      <c r="G37973" s="30"/>
      <c r="H37973" s="30"/>
    </row>
    <row r="37974" spans="6:8" x14ac:dyDescent="0.2">
      <c r="F37974" s="30"/>
      <c r="G37974" s="30"/>
      <c r="H37974" s="30"/>
    </row>
    <row r="37975" spans="6:8" x14ac:dyDescent="0.2">
      <c r="F37975" s="30"/>
      <c r="G37975" s="30"/>
      <c r="H37975" s="30"/>
    </row>
    <row r="37976" spans="6:8" x14ac:dyDescent="0.2">
      <c r="F37976" s="30"/>
      <c r="G37976" s="30"/>
      <c r="H37976" s="30"/>
    </row>
    <row r="37977" spans="6:8" x14ac:dyDescent="0.2">
      <c r="F37977" s="30"/>
      <c r="G37977" s="30"/>
      <c r="H37977" s="30"/>
    </row>
    <row r="37978" spans="6:8" x14ac:dyDescent="0.2">
      <c r="F37978" s="30"/>
      <c r="G37978" s="30"/>
      <c r="H37978" s="30"/>
    </row>
    <row r="37979" spans="6:8" x14ac:dyDescent="0.2">
      <c r="F37979" s="30"/>
      <c r="G37979" s="30"/>
      <c r="H37979" s="30"/>
    </row>
    <row r="37980" spans="6:8" x14ac:dyDescent="0.2">
      <c r="F37980" s="30"/>
      <c r="G37980" s="30"/>
      <c r="H37980" s="30"/>
    </row>
    <row r="37981" spans="6:8" x14ac:dyDescent="0.2">
      <c r="F37981" s="30"/>
      <c r="G37981" s="30"/>
      <c r="H37981" s="30"/>
    </row>
    <row r="37982" spans="6:8" x14ac:dyDescent="0.2">
      <c r="F37982" s="30"/>
      <c r="G37982" s="30"/>
      <c r="H37982" s="30"/>
    </row>
    <row r="37983" spans="6:8" x14ac:dyDescent="0.2">
      <c r="F37983" s="30"/>
      <c r="G37983" s="30"/>
      <c r="H37983" s="30"/>
    </row>
    <row r="37984" spans="6:8" x14ac:dyDescent="0.2">
      <c r="F37984" s="30"/>
      <c r="G37984" s="30"/>
      <c r="H37984" s="30"/>
    </row>
    <row r="37985" spans="6:8" x14ac:dyDescent="0.2">
      <c r="F37985" s="30"/>
      <c r="G37985" s="30"/>
      <c r="H37985" s="30"/>
    </row>
    <row r="37986" spans="6:8" x14ac:dyDescent="0.2">
      <c r="F37986" s="30"/>
      <c r="G37986" s="30"/>
      <c r="H37986" s="30"/>
    </row>
    <row r="37987" spans="6:8" x14ac:dyDescent="0.2">
      <c r="F37987" s="30"/>
      <c r="G37987" s="30"/>
      <c r="H37987" s="30"/>
    </row>
    <row r="37988" spans="6:8" x14ac:dyDescent="0.2">
      <c r="F37988" s="30"/>
      <c r="G37988" s="30"/>
      <c r="H37988" s="30"/>
    </row>
    <row r="37989" spans="6:8" x14ac:dyDescent="0.2">
      <c r="F37989" s="30"/>
      <c r="G37989" s="30"/>
      <c r="H37989" s="30"/>
    </row>
    <row r="37990" spans="6:8" x14ac:dyDescent="0.2">
      <c r="F37990" s="30"/>
      <c r="G37990" s="30"/>
      <c r="H37990" s="30"/>
    </row>
    <row r="37991" spans="6:8" x14ac:dyDescent="0.2">
      <c r="F37991" s="30"/>
      <c r="G37991" s="30"/>
      <c r="H37991" s="30"/>
    </row>
    <row r="37992" spans="6:8" x14ac:dyDescent="0.2">
      <c r="F37992" s="30"/>
      <c r="G37992" s="30"/>
      <c r="H37992" s="30"/>
    </row>
    <row r="37993" spans="6:8" x14ac:dyDescent="0.2">
      <c r="F37993" s="30"/>
      <c r="G37993" s="30"/>
      <c r="H37993" s="30"/>
    </row>
    <row r="37994" spans="6:8" x14ac:dyDescent="0.2">
      <c r="F37994" s="30"/>
      <c r="G37994" s="30"/>
      <c r="H37994" s="30"/>
    </row>
    <row r="37995" spans="6:8" x14ac:dyDescent="0.2">
      <c r="F37995" s="30"/>
      <c r="G37995" s="30"/>
      <c r="H37995" s="30"/>
    </row>
    <row r="37996" spans="6:8" x14ac:dyDescent="0.2">
      <c r="F37996" s="30"/>
      <c r="G37996" s="30"/>
      <c r="H37996" s="30"/>
    </row>
    <row r="37997" spans="6:8" x14ac:dyDescent="0.2">
      <c r="F37997" s="30"/>
      <c r="G37997" s="30"/>
      <c r="H37997" s="30"/>
    </row>
    <row r="37998" spans="6:8" x14ac:dyDescent="0.2">
      <c r="F37998" s="30"/>
      <c r="G37998" s="30"/>
      <c r="H37998" s="30"/>
    </row>
    <row r="37999" spans="6:8" x14ac:dyDescent="0.2">
      <c r="F37999" s="30"/>
      <c r="G37999" s="30"/>
      <c r="H37999" s="30"/>
    </row>
    <row r="38000" spans="6:8" x14ac:dyDescent="0.2">
      <c r="F38000" s="30"/>
      <c r="G38000" s="30"/>
      <c r="H38000" s="30"/>
    </row>
    <row r="38001" spans="6:8" x14ac:dyDescent="0.2">
      <c r="F38001" s="30"/>
      <c r="G38001" s="30"/>
      <c r="H38001" s="30"/>
    </row>
    <row r="38002" spans="6:8" x14ac:dyDescent="0.2">
      <c r="F38002" s="30"/>
      <c r="G38002" s="30"/>
      <c r="H38002" s="30"/>
    </row>
    <row r="38003" spans="6:8" x14ac:dyDescent="0.2">
      <c r="F38003" s="30"/>
      <c r="G38003" s="30"/>
      <c r="H38003" s="30"/>
    </row>
    <row r="38004" spans="6:8" x14ac:dyDescent="0.2">
      <c r="F38004" s="30"/>
      <c r="G38004" s="30"/>
      <c r="H38004" s="30"/>
    </row>
    <row r="38005" spans="6:8" x14ac:dyDescent="0.2">
      <c r="F38005" s="30"/>
      <c r="G38005" s="30"/>
      <c r="H38005" s="30"/>
    </row>
    <row r="38006" spans="6:8" x14ac:dyDescent="0.2">
      <c r="F38006" s="30"/>
      <c r="G38006" s="30"/>
      <c r="H38006" s="30"/>
    </row>
    <row r="38007" spans="6:8" x14ac:dyDescent="0.2">
      <c r="F38007" s="30"/>
      <c r="G38007" s="30"/>
      <c r="H38007" s="30"/>
    </row>
    <row r="38008" spans="6:8" x14ac:dyDescent="0.2">
      <c r="F38008" s="30"/>
      <c r="G38008" s="30"/>
      <c r="H38008" s="30"/>
    </row>
    <row r="38009" spans="6:8" x14ac:dyDescent="0.2">
      <c r="F38009" s="30"/>
      <c r="G38009" s="30"/>
      <c r="H38009" s="30"/>
    </row>
    <row r="38010" spans="6:8" x14ac:dyDescent="0.2">
      <c r="F38010" s="30"/>
      <c r="G38010" s="30"/>
      <c r="H38010" s="30"/>
    </row>
    <row r="38011" spans="6:8" x14ac:dyDescent="0.2">
      <c r="F38011" s="30"/>
      <c r="G38011" s="30"/>
      <c r="H38011" s="30"/>
    </row>
    <row r="38012" spans="6:8" x14ac:dyDescent="0.2">
      <c r="F38012" s="30"/>
      <c r="G38012" s="30"/>
      <c r="H38012" s="30"/>
    </row>
    <row r="38013" spans="6:8" x14ac:dyDescent="0.2">
      <c r="F38013" s="30"/>
      <c r="G38013" s="30"/>
      <c r="H38013" s="30"/>
    </row>
    <row r="38014" spans="6:8" x14ac:dyDescent="0.2">
      <c r="F38014" s="30"/>
      <c r="G38014" s="30"/>
      <c r="H38014" s="30"/>
    </row>
    <row r="38015" spans="6:8" x14ac:dyDescent="0.2">
      <c r="F38015" s="30"/>
      <c r="G38015" s="30"/>
      <c r="H38015" s="30"/>
    </row>
    <row r="38016" spans="6:8" x14ac:dyDescent="0.2">
      <c r="F38016" s="30"/>
      <c r="G38016" s="30"/>
      <c r="H38016" s="30"/>
    </row>
    <row r="38017" spans="6:8" x14ac:dyDescent="0.2">
      <c r="F38017" s="30"/>
      <c r="G38017" s="30"/>
      <c r="H38017" s="30"/>
    </row>
    <row r="38018" spans="6:8" x14ac:dyDescent="0.2">
      <c r="F38018" s="30"/>
      <c r="G38018" s="30"/>
      <c r="H38018" s="30"/>
    </row>
    <row r="38019" spans="6:8" x14ac:dyDescent="0.2">
      <c r="F38019" s="30"/>
      <c r="G38019" s="30"/>
      <c r="H38019" s="30"/>
    </row>
    <row r="38020" spans="6:8" x14ac:dyDescent="0.2">
      <c r="F38020" s="30"/>
      <c r="G38020" s="30"/>
      <c r="H38020" s="30"/>
    </row>
    <row r="38021" spans="6:8" x14ac:dyDescent="0.2">
      <c r="F38021" s="30"/>
      <c r="G38021" s="30"/>
      <c r="H38021" s="30"/>
    </row>
    <row r="38022" spans="6:8" x14ac:dyDescent="0.2">
      <c r="F38022" s="30"/>
      <c r="G38022" s="30"/>
      <c r="H38022" s="30"/>
    </row>
    <row r="38023" spans="6:8" x14ac:dyDescent="0.2">
      <c r="F38023" s="30"/>
      <c r="G38023" s="30"/>
      <c r="H38023" s="30"/>
    </row>
    <row r="38024" spans="6:8" x14ac:dyDescent="0.2">
      <c r="F38024" s="30"/>
      <c r="G38024" s="30"/>
      <c r="H38024" s="30"/>
    </row>
    <row r="38025" spans="6:8" x14ac:dyDescent="0.2">
      <c r="F38025" s="30"/>
      <c r="G38025" s="30"/>
      <c r="H38025" s="30"/>
    </row>
    <row r="38026" spans="6:8" x14ac:dyDescent="0.2">
      <c r="F38026" s="30"/>
      <c r="G38026" s="30"/>
      <c r="H38026" s="30"/>
    </row>
    <row r="38027" spans="6:8" x14ac:dyDescent="0.2">
      <c r="F38027" s="30"/>
      <c r="G38027" s="30"/>
      <c r="H38027" s="30"/>
    </row>
    <row r="38028" spans="6:8" x14ac:dyDescent="0.2">
      <c r="F38028" s="30"/>
      <c r="G38028" s="30"/>
      <c r="H38028" s="30"/>
    </row>
    <row r="38029" spans="6:8" x14ac:dyDescent="0.2">
      <c r="F38029" s="30"/>
      <c r="G38029" s="30"/>
      <c r="H38029" s="30"/>
    </row>
    <row r="38030" spans="6:8" x14ac:dyDescent="0.2">
      <c r="F38030" s="30"/>
      <c r="G38030" s="30"/>
      <c r="H38030" s="30"/>
    </row>
    <row r="38031" spans="6:8" x14ac:dyDescent="0.2">
      <c r="F38031" s="30"/>
      <c r="G38031" s="30"/>
      <c r="H38031" s="30"/>
    </row>
    <row r="38032" spans="6:8" x14ac:dyDescent="0.2">
      <c r="F38032" s="30"/>
      <c r="G38032" s="30"/>
      <c r="H38032" s="30"/>
    </row>
    <row r="38033" spans="6:8" x14ac:dyDescent="0.2">
      <c r="F38033" s="30"/>
      <c r="G38033" s="30"/>
      <c r="H38033" s="30"/>
    </row>
    <row r="38034" spans="6:8" x14ac:dyDescent="0.2">
      <c r="F38034" s="30"/>
      <c r="G38034" s="30"/>
      <c r="H38034" s="30"/>
    </row>
    <row r="38035" spans="6:8" x14ac:dyDescent="0.2">
      <c r="F38035" s="30"/>
      <c r="G38035" s="30"/>
      <c r="H38035" s="30"/>
    </row>
    <row r="38036" spans="6:8" x14ac:dyDescent="0.2">
      <c r="F38036" s="30"/>
      <c r="G38036" s="30"/>
      <c r="H38036" s="30"/>
    </row>
    <row r="38037" spans="6:8" x14ac:dyDescent="0.2">
      <c r="F38037" s="30"/>
      <c r="G38037" s="30"/>
      <c r="H38037" s="30"/>
    </row>
    <row r="38038" spans="6:8" x14ac:dyDescent="0.2">
      <c r="F38038" s="30"/>
      <c r="G38038" s="30"/>
      <c r="H38038" s="30"/>
    </row>
    <row r="38039" spans="6:8" x14ac:dyDescent="0.2">
      <c r="F38039" s="30"/>
      <c r="G38039" s="30"/>
      <c r="H38039" s="30"/>
    </row>
    <row r="38040" spans="6:8" x14ac:dyDescent="0.2">
      <c r="F38040" s="30"/>
      <c r="G38040" s="30"/>
      <c r="H38040" s="30"/>
    </row>
    <row r="38041" spans="6:8" x14ac:dyDescent="0.2">
      <c r="F38041" s="30"/>
      <c r="G38041" s="30"/>
      <c r="H38041" s="30"/>
    </row>
    <row r="38042" spans="6:8" x14ac:dyDescent="0.2">
      <c r="F38042" s="30"/>
      <c r="G38042" s="30"/>
      <c r="H38042" s="30"/>
    </row>
    <row r="38043" spans="6:8" x14ac:dyDescent="0.2">
      <c r="F38043" s="30"/>
      <c r="G38043" s="30"/>
      <c r="H38043" s="30"/>
    </row>
    <row r="38044" spans="6:8" x14ac:dyDescent="0.2">
      <c r="F38044" s="30"/>
      <c r="G38044" s="30"/>
      <c r="H38044" s="30"/>
    </row>
    <row r="38045" spans="6:8" x14ac:dyDescent="0.2">
      <c r="F38045" s="30"/>
      <c r="G38045" s="30"/>
      <c r="H38045" s="30"/>
    </row>
    <row r="38046" spans="6:8" x14ac:dyDescent="0.2">
      <c r="F38046" s="30"/>
      <c r="G38046" s="30"/>
      <c r="H38046" s="30"/>
    </row>
    <row r="38047" spans="6:8" x14ac:dyDescent="0.2">
      <c r="F38047" s="30"/>
      <c r="G38047" s="30"/>
      <c r="H38047" s="30"/>
    </row>
    <row r="38048" spans="6:8" x14ac:dyDescent="0.2">
      <c r="F38048" s="30"/>
      <c r="G38048" s="30"/>
      <c r="H38048" s="30"/>
    </row>
    <row r="38049" spans="6:8" x14ac:dyDescent="0.2">
      <c r="F38049" s="30"/>
      <c r="G38049" s="30"/>
      <c r="H38049" s="30"/>
    </row>
    <row r="38050" spans="6:8" x14ac:dyDescent="0.2">
      <c r="F38050" s="30"/>
      <c r="G38050" s="30"/>
      <c r="H38050" s="30"/>
    </row>
    <row r="38051" spans="6:8" x14ac:dyDescent="0.2">
      <c r="F38051" s="30"/>
      <c r="G38051" s="30"/>
      <c r="H38051" s="30"/>
    </row>
    <row r="38052" spans="6:8" x14ac:dyDescent="0.2">
      <c r="F38052" s="30"/>
      <c r="G38052" s="30"/>
      <c r="H38052" s="30"/>
    </row>
    <row r="38053" spans="6:8" x14ac:dyDescent="0.2">
      <c r="F38053" s="30"/>
      <c r="G38053" s="30"/>
      <c r="H38053" s="30"/>
    </row>
    <row r="38054" spans="6:8" x14ac:dyDescent="0.2">
      <c r="F38054" s="30"/>
      <c r="G38054" s="30"/>
      <c r="H38054" s="30"/>
    </row>
    <row r="38055" spans="6:8" x14ac:dyDescent="0.2">
      <c r="F38055" s="30"/>
      <c r="G38055" s="30"/>
      <c r="H38055" s="30"/>
    </row>
    <row r="38056" spans="6:8" x14ac:dyDescent="0.2">
      <c r="F38056" s="30"/>
      <c r="G38056" s="30"/>
      <c r="H38056" s="30"/>
    </row>
    <row r="38057" spans="6:8" x14ac:dyDescent="0.2">
      <c r="F38057" s="30"/>
      <c r="G38057" s="30"/>
      <c r="H38057" s="30"/>
    </row>
    <row r="38058" spans="6:8" x14ac:dyDescent="0.2">
      <c r="F38058" s="30"/>
      <c r="G38058" s="30"/>
      <c r="H38058" s="30"/>
    </row>
    <row r="38059" spans="6:8" x14ac:dyDescent="0.2">
      <c r="F38059" s="30"/>
      <c r="G38059" s="30"/>
      <c r="H38059" s="30"/>
    </row>
    <row r="38060" spans="6:8" x14ac:dyDescent="0.2">
      <c r="F38060" s="30"/>
      <c r="G38060" s="30"/>
      <c r="H38060" s="30"/>
    </row>
    <row r="38061" spans="6:8" x14ac:dyDescent="0.2">
      <c r="F38061" s="30"/>
      <c r="G38061" s="30"/>
      <c r="H38061" s="30"/>
    </row>
    <row r="38062" spans="6:8" x14ac:dyDescent="0.2">
      <c r="F38062" s="30"/>
      <c r="G38062" s="30"/>
      <c r="H38062" s="30"/>
    </row>
    <row r="38063" spans="6:8" x14ac:dyDescent="0.2">
      <c r="F38063" s="30"/>
      <c r="G38063" s="30"/>
      <c r="H38063" s="30"/>
    </row>
    <row r="38064" spans="6:8" x14ac:dyDescent="0.2">
      <c r="F38064" s="30"/>
      <c r="G38064" s="30"/>
      <c r="H38064" s="30"/>
    </row>
    <row r="38065" spans="6:8" x14ac:dyDescent="0.2">
      <c r="F38065" s="30"/>
      <c r="G38065" s="30"/>
      <c r="H38065" s="30"/>
    </row>
    <row r="38066" spans="6:8" x14ac:dyDescent="0.2">
      <c r="F38066" s="30"/>
      <c r="G38066" s="30"/>
      <c r="H38066" s="30"/>
    </row>
    <row r="38067" spans="6:8" x14ac:dyDescent="0.2">
      <c r="F38067" s="30"/>
      <c r="G38067" s="30"/>
      <c r="H38067" s="30"/>
    </row>
    <row r="38068" spans="6:8" x14ac:dyDescent="0.2">
      <c r="F38068" s="30"/>
      <c r="G38068" s="30"/>
      <c r="H38068" s="30"/>
    </row>
    <row r="38069" spans="6:8" x14ac:dyDescent="0.2">
      <c r="F38069" s="30"/>
      <c r="G38069" s="30"/>
      <c r="H38069" s="30"/>
    </row>
    <row r="38070" spans="6:8" x14ac:dyDescent="0.2">
      <c r="F38070" s="30"/>
      <c r="G38070" s="30"/>
      <c r="H38070" s="30"/>
    </row>
    <row r="38071" spans="6:8" x14ac:dyDescent="0.2">
      <c r="F38071" s="30"/>
      <c r="G38071" s="30"/>
      <c r="H38071" s="30"/>
    </row>
    <row r="38072" spans="6:8" x14ac:dyDescent="0.2">
      <c r="F38072" s="30"/>
      <c r="G38072" s="30"/>
      <c r="H38072" s="30"/>
    </row>
    <row r="38073" spans="6:8" x14ac:dyDescent="0.2">
      <c r="F38073" s="30"/>
      <c r="G38073" s="30"/>
      <c r="H38073" s="30"/>
    </row>
    <row r="38074" spans="6:8" x14ac:dyDescent="0.2">
      <c r="F38074" s="30"/>
      <c r="G38074" s="30"/>
      <c r="H38074" s="30"/>
    </row>
    <row r="38075" spans="6:8" x14ac:dyDescent="0.2">
      <c r="F38075" s="30"/>
      <c r="G38075" s="30"/>
      <c r="H38075" s="30"/>
    </row>
    <row r="38076" spans="6:8" x14ac:dyDescent="0.2">
      <c r="F38076" s="30"/>
      <c r="G38076" s="30"/>
      <c r="H38076" s="30"/>
    </row>
    <row r="38077" spans="6:8" x14ac:dyDescent="0.2">
      <c r="F38077" s="30"/>
      <c r="G38077" s="30"/>
      <c r="H38077" s="30"/>
    </row>
    <row r="38078" spans="6:8" x14ac:dyDescent="0.2">
      <c r="F38078" s="30"/>
      <c r="G38078" s="30"/>
      <c r="H38078" s="30"/>
    </row>
    <row r="38079" spans="6:8" x14ac:dyDescent="0.2">
      <c r="F38079" s="30"/>
      <c r="G38079" s="30"/>
      <c r="H38079" s="30"/>
    </row>
    <row r="38080" spans="6:8" x14ac:dyDescent="0.2">
      <c r="F38080" s="30"/>
      <c r="G38080" s="30"/>
      <c r="H38080" s="30"/>
    </row>
    <row r="38081" spans="6:8" x14ac:dyDescent="0.2">
      <c r="F38081" s="30"/>
      <c r="G38081" s="30"/>
      <c r="H38081" s="30"/>
    </row>
    <row r="38082" spans="6:8" x14ac:dyDescent="0.2">
      <c r="F38082" s="30"/>
      <c r="G38082" s="30"/>
      <c r="H38082" s="30"/>
    </row>
    <row r="38083" spans="6:8" x14ac:dyDescent="0.2">
      <c r="F38083" s="30"/>
      <c r="G38083" s="30"/>
      <c r="H38083" s="30"/>
    </row>
    <row r="38084" spans="6:8" x14ac:dyDescent="0.2">
      <c r="F38084" s="30"/>
      <c r="G38084" s="30"/>
      <c r="H38084" s="30"/>
    </row>
    <row r="38085" spans="6:8" x14ac:dyDescent="0.2">
      <c r="F38085" s="30"/>
      <c r="G38085" s="30"/>
      <c r="H38085" s="30"/>
    </row>
    <row r="38086" spans="6:8" x14ac:dyDescent="0.2">
      <c r="F38086" s="30"/>
      <c r="G38086" s="30"/>
      <c r="H38086" s="30"/>
    </row>
    <row r="38087" spans="6:8" x14ac:dyDescent="0.2">
      <c r="F38087" s="30"/>
      <c r="G38087" s="30"/>
      <c r="H38087" s="30"/>
    </row>
    <row r="38088" spans="6:8" x14ac:dyDescent="0.2">
      <c r="F38088" s="30"/>
      <c r="G38088" s="30"/>
      <c r="H38088" s="30"/>
    </row>
    <row r="38089" spans="6:8" x14ac:dyDescent="0.2">
      <c r="F38089" s="30"/>
      <c r="G38089" s="30"/>
      <c r="H38089" s="30"/>
    </row>
    <row r="38090" spans="6:8" x14ac:dyDescent="0.2">
      <c r="F38090" s="30"/>
      <c r="G38090" s="30"/>
      <c r="H38090" s="30"/>
    </row>
    <row r="38091" spans="6:8" x14ac:dyDescent="0.2">
      <c r="F38091" s="30"/>
      <c r="G38091" s="30"/>
      <c r="H38091" s="30"/>
    </row>
    <row r="38092" spans="6:8" x14ac:dyDescent="0.2">
      <c r="F38092" s="30"/>
      <c r="G38092" s="30"/>
      <c r="H38092" s="30"/>
    </row>
    <row r="38093" spans="6:8" x14ac:dyDescent="0.2">
      <c r="F38093" s="30"/>
      <c r="G38093" s="30"/>
      <c r="H38093" s="30"/>
    </row>
    <row r="38094" spans="6:8" x14ac:dyDescent="0.2">
      <c r="F38094" s="30"/>
      <c r="G38094" s="30"/>
      <c r="H38094" s="30"/>
    </row>
    <row r="38095" spans="6:8" x14ac:dyDescent="0.2">
      <c r="F38095" s="30"/>
      <c r="G38095" s="30"/>
      <c r="H38095" s="30"/>
    </row>
    <row r="38096" spans="6:8" x14ac:dyDescent="0.2">
      <c r="F38096" s="30"/>
      <c r="G38096" s="30"/>
      <c r="H38096" s="30"/>
    </row>
    <row r="38097" spans="6:8" x14ac:dyDescent="0.2">
      <c r="F38097" s="30"/>
      <c r="G38097" s="30"/>
      <c r="H38097" s="30"/>
    </row>
    <row r="38098" spans="6:8" x14ac:dyDescent="0.2">
      <c r="F38098" s="30"/>
      <c r="G38098" s="30"/>
      <c r="H38098" s="30"/>
    </row>
    <row r="38099" spans="6:8" x14ac:dyDescent="0.2">
      <c r="F38099" s="30"/>
      <c r="G38099" s="30"/>
      <c r="H38099" s="30"/>
    </row>
    <row r="38100" spans="6:8" x14ac:dyDescent="0.2">
      <c r="F38100" s="30"/>
      <c r="G38100" s="30"/>
      <c r="H38100" s="30"/>
    </row>
    <row r="38101" spans="6:8" x14ac:dyDescent="0.2">
      <c r="F38101" s="30"/>
      <c r="G38101" s="30"/>
      <c r="H38101" s="30"/>
    </row>
    <row r="38102" spans="6:8" x14ac:dyDescent="0.2">
      <c r="F38102" s="30"/>
      <c r="G38102" s="30"/>
      <c r="H38102" s="30"/>
    </row>
    <row r="38103" spans="6:8" x14ac:dyDescent="0.2">
      <c r="F38103" s="30"/>
      <c r="G38103" s="30"/>
      <c r="H38103" s="30"/>
    </row>
    <row r="38104" spans="6:8" x14ac:dyDescent="0.2">
      <c r="F38104" s="30"/>
      <c r="G38104" s="30"/>
      <c r="H38104" s="30"/>
    </row>
    <row r="38105" spans="6:8" x14ac:dyDescent="0.2">
      <c r="F38105" s="30"/>
      <c r="G38105" s="30"/>
      <c r="H38105" s="30"/>
    </row>
    <row r="38106" spans="6:8" x14ac:dyDescent="0.2">
      <c r="F38106" s="30"/>
      <c r="G38106" s="30"/>
      <c r="H38106" s="30"/>
    </row>
    <row r="38107" spans="6:8" x14ac:dyDescent="0.2">
      <c r="F38107" s="30"/>
      <c r="G38107" s="30"/>
      <c r="H38107" s="30"/>
    </row>
    <row r="38108" spans="6:8" x14ac:dyDescent="0.2">
      <c r="F38108" s="30"/>
      <c r="G38108" s="30"/>
      <c r="H38108" s="30"/>
    </row>
    <row r="38109" spans="6:8" x14ac:dyDescent="0.2">
      <c r="F38109" s="30"/>
      <c r="G38109" s="30"/>
      <c r="H38109" s="30"/>
    </row>
    <row r="38110" spans="6:8" x14ac:dyDescent="0.2">
      <c r="F38110" s="30"/>
      <c r="G38110" s="30"/>
      <c r="H38110" s="30"/>
    </row>
    <row r="38111" spans="6:8" x14ac:dyDescent="0.2">
      <c r="F38111" s="30"/>
      <c r="G38111" s="30"/>
      <c r="H38111" s="30"/>
    </row>
    <row r="38112" spans="6:8" x14ac:dyDescent="0.2">
      <c r="F38112" s="30"/>
      <c r="G38112" s="30"/>
      <c r="H38112" s="30"/>
    </row>
    <row r="38113" spans="6:8" x14ac:dyDescent="0.2">
      <c r="F38113" s="30"/>
      <c r="G38113" s="30"/>
      <c r="H38113" s="30"/>
    </row>
    <row r="38114" spans="6:8" x14ac:dyDescent="0.2">
      <c r="F38114" s="30"/>
      <c r="G38114" s="30"/>
      <c r="H38114" s="30"/>
    </row>
    <row r="38115" spans="6:8" x14ac:dyDescent="0.2">
      <c r="F38115" s="30"/>
      <c r="G38115" s="30"/>
      <c r="H38115" s="30"/>
    </row>
    <row r="38116" spans="6:8" x14ac:dyDescent="0.2">
      <c r="F38116" s="30"/>
      <c r="G38116" s="30"/>
      <c r="H38116" s="30"/>
    </row>
    <row r="38117" spans="6:8" x14ac:dyDescent="0.2">
      <c r="F38117" s="30"/>
      <c r="G38117" s="30"/>
      <c r="H38117" s="30"/>
    </row>
    <row r="38118" spans="6:8" x14ac:dyDescent="0.2">
      <c r="F38118" s="30"/>
      <c r="G38118" s="30"/>
      <c r="H38118" s="30"/>
    </row>
    <row r="38119" spans="6:8" x14ac:dyDescent="0.2">
      <c r="F38119" s="30"/>
      <c r="G38119" s="30"/>
      <c r="H38119" s="30"/>
    </row>
    <row r="38120" spans="6:8" x14ac:dyDescent="0.2">
      <c r="F38120" s="30"/>
      <c r="G38120" s="30"/>
      <c r="H38120" s="30"/>
    </row>
    <row r="38121" spans="6:8" x14ac:dyDescent="0.2">
      <c r="F38121" s="30"/>
      <c r="G38121" s="30"/>
      <c r="H38121" s="30"/>
    </row>
    <row r="38122" spans="6:8" x14ac:dyDescent="0.2">
      <c r="F38122" s="30"/>
      <c r="G38122" s="30"/>
      <c r="H38122" s="30"/>
    </row>
    <row r="38123" spans="6:8" x14ac:dyDescent="0.2">
      <c r="F38123" s="30"/>
      <c r="G38123" s="30"/>
      <c r="H38123" s="30"/>
    </row>
    <row r="38124" spans="6:8" x14ac:dyDescent="0.2">
      <c r="F38124" s="30"/>
      <c r="G38124" s="30"/>
      <c r="H38124" s="30"/>
    </row>
    <row r="38125" spans="6:8" x14ac:dyDescent="0.2">
      <c r="F38125" s="30"/>
      <c r="G38125" s="30"/>
      <c r="H38125" s="30"/>
    </row>
    <row r="38126" spans="6:8" x14ac:dyDescent="0.2">
      <c r="F38126" s="30"/>
      <c r="G38126" s="30"/>
      <c r="H38126" s="30"/>
    </row>
    <row r="38127" spans="6:8" x14ac:dyDescent="0.2">
      <c r="F38127" s="30"/>
      <c r="G38127" s="30"/>
      <c r="H38127" s="30"/>
    </row>
    <row r="38128" spans="6:8" x14ac:dyDescent="0.2">
      <c r="F38128" s="30"/>
      <c r="G38128" s="30"/>
      <c r="H38128" s="30"/>
    </row>
    <row r="38129" spans="6:8" x14ac:dyDescent="0.2">
      <c r="F38129" s="30"/>
      <c r="G38129" s="30"/>
      <c r="H38129" s="30"/>
    </row>
    <row r="38130" spans="6:8" x14ac:dyDescent="0.2">
      <c r="F38130" s="30"/>
      <c r="G38130" s="30"/>
      <c r="H38130" s="30"/>
    </row>
    <row r="38131" spans="6:8" x14ac:dyDescent="0.2">
      <c r="F38131" s="30"/>
      <c r="G38131" s="30"/>
      <c r="H38131" s="30"/>
    </row>
    <row r="38132" spans="6:8" x14ac:dyDescent="0.2">
      <c r="F38132" s="30"/>
      <c r="G38132" s="30"/>
      <c r="H38132" s="30"/>
    </row>
    <row r="38133" spans="6:8" x14ac:dyDescent="0.2">
      <c r="F38133" s="30"/>
      <c r="G38133" s="30"/>
      <c r="H38133" s="30"/>
    </row>
    <row r="38134" spans="6:8" x14ac:dyDescent="0.2">
      <c r="F38134" s="30"/>
      <c r="G38134" s="30"/>
      <c r="H38134" s="30"/>
    </row>
    <row r="38135" spans="6:8" x14ac:dyDescent="0.2">
      <c r="F38135" s="30"/>
      <c r="G38135" s="30"/>
      <c r="H38135" s="30"/>
    </row>
    <row r="38136" spans="6:8" x14ac:dyDescent="0.2">
      <c r="F38136" s="30"/>
      <c r="G38136" s="30"/>
      <c r="H38136" s="30"/>
    </row>
    <row r="38137" spans="6:8" x14ac:dyDescent="0.2">
      <c r="F38137" s="30"/>
      <c r="G38137" s="30"/>
      <c r="H38137" s="30"/>
    </row>
    <row r="38138" spans="6:8" x14ac:dyDescent="0.2">
      <c r="F38138" s="30"/>
      <c r="G38138" s="30"/>
      <c r="H38138" s="30"/>
    </row>
    <row r="38139" spans="6:8" x14ac:dyDescent="0.2">
      <c r="F38139" s="30"/>
      <c r="G38139" s="30"/>
      <c r="H38139" s="30"/>
    </row>
    <row r="38140" spans="6:8" x14ac:dyDescent="0.2">
      <c r="F38140" s="30"/>
      <c r="G38140" s="30"/>
      <c r="H38140" s="30"/>
    </row>
    <row r="38141" spans="6:8" x14ac:dyDescent="0.2">
      <c r="F38141" s="30"/>
      <c r="G38141" s="30"/>
      <c r="H38141" s="30"/>
    </row>
    <row r="38142" spans="6:8" x14ac:dyDescent="0.2">
      <c r="F38142" s="30"/>
      <c r="G38142" s="30"/>
      <c r="H38142" s="30"/>
    </row>
    <row r="38143" spans="6:8" x14ac:dyDescent="0.2">
      <c r="F38143" s="30"/>
      <c r="G38143" s="30"/>
      <c r="H38143" s="30"/>
    </row>
    <row r="38144" spans="6:8" x14ac:dyDescent="0.2">
      <c r="F38144" s="30"/>
      <c r="G38144" s="30"/>
      <c r="H38144" s="30"/>
    </row>
    <row r="38145" spans="6:8" x14ac:dyDescent="0.2">
      <c r="F38145" s="30"/>
      <c r="G38145" s="30"/>
      <c r="H38145" s="30"/>
    </row>
    <row r="38146" spans="6:8" x14ac:dyDescent="0.2">
      <c r="F38146" s="30"/>
      <c r="G38146" s="30"/>
      <c r="H38146" s="30"/>
    </row>
    <row r="38147" spans="6:8" x14ac:dyDescent="0.2">
      <c r="F38147" s="30"/>
      <c r="G38147" s="30"/>
      <c r="H38147" s="30"/>
    </row>
    <row r="38148" spans="6:8" x14ac:dyDescent="0.2">
      <c r="F38148" s="30"/>
      <c r="G38148" s="30"/>
      <c r="H38148" s="30"/>
    </row>
    <row r="38149" spans="6:8" x14ac:dyDescent="0.2">
      <c r="F38149" s="30"/>
      <c r="G38149" s="30"/>
      <c r="H38149" s="30"/>
    </row>
    <row r="38150" spans="6:8" x14ac:dyDescent="0.2">
      <c r="F38150" s="30"/>
      <c r="G38150" s="30"/>
      <c r="H38150" s="30"/>
    </row>
    <row r="38151" spans="6:8" x14ac:dyDescent="0.2">
      <c r="F38151" s="30"/>
      <c r="G38151" s="30"/>
      <c r="H38151" s="30"/>
    </row>
    <row r="38152" spans="6:8" x14ac:dyDescent="0.2">
      <c r="F38152" s="30"/>
      <c r="G38152" s="30"/>
      <c r="H38152" s="30"/>
    </row>
    <row r="38153" spans="6:8" x14ac:dyDescent="0.2">
      <c r="F38153" s="30"/>
      <c r="G38153" s="30"/>
      <c r="H38153" s="30"/>
    </row>
    <row r="38154" spans="6:8" x14ac:dyDescent="0.2">
      <c r="F38154" s="30"/>
      <c r="G38154" s="30"/>
      <c r="H38154" s="30"/>
    </row>
    <row r="38155" spans="6:8" x14ac:dyDescent="0.2">
      <c r="F38155" s="30"/>
      <c r="G38155" s="30"/>
      <c r="H38155" s="30"/>
    </row>
    <row r="38156" spans="6:8" x14ac:dyDescent="0.2">
      <c r="F38156" s="30"/>
      <c r="G38156" s="30"/>
      <c r="H38156" s="30"/>
    </row>
    <row r="38157" spans="6:8" x14ac:dyDescent="0.2">
      <c r="F38157" s="30"/>
      <c r="G38157" s="30"/>
      <c r="H38157" s="30"/>
    </row>
    <row r="38158" spans="6:8" x14ac:dyDescent="0.2">
      <c r="F38158" s="30"/>
      <c r="G38158" s="30"/>
      <c r="H38158" s="30"/>
    </row>
    <row r="38159" spans="6:8" x14ac:dyDescent="0.2">
      <c r="F38159" s="30"/>
      <c r="G38159" s="30"/>
      <c r="H38159" s="30"/>
    </row>
    <row r="38160" spans="6:8" x14ac:dyDescent="0.2">
      <c r="F38160" s="30"/>
      <c r="G38160" s="30"/>
      <c r="H38160" s="30"/>
    </row>
    <row r="38161" spans="6:8" x14ac:dyDescent="0.2">
      <c r="F38161" s="30"/>
      <c r="G38161" s="30"/>
      <c r="H38161" s="30"/>
    </row>
    <row r="38162" spans="6:8" x14ac:dyDescent="0.2">
      <c r="F38162" s="30"/>
      <c r="G38162" s="30"/>
      <c r="H38162" s="30"/>
    </row>
    <row r="38163" spans="6:8" x14ac:dyDescent="0.2">
      <c r="F38163" s="30"/>
      <c r="G38163" s="30"/>
      <c r="H38163" s="30"/>
    </row>
    <row r="38164" spans="6:8" x14ac:dyDescent="0.2">
      <c r="F38164" s="30"/>
      <c r="G38164" s="30"/>
      <c r="H38164" s="30"/>
    </row>
    <row r="38165" spans="6:8" x14ac:dyDescent="0.2">
      <c r="F38165" s="30"/>
      <c r="G38165" s="30"/>
      <c r="H38165" s="30"/>
    </row>
    <row r="38166" spans="6:8" x14ac:dyDescent="0.2">
      <c r="F38166" s="30"/>
      <c r="G38166" s="30"/>
      <c r="H38166" s="30"/>
    </row>
    <row r="38167" spans="6:8" x14ac:dyDescent="0.2">
      <c r="F38167" s="30"/>
      <c r="G38167" s="30"/>
      <c r="H38167" s="30"/>
    </row>
    <row r="38168" spans="6:8" x14ac:dyDescent="0.2">
      <c r="F38168" s="30"/>
      <c r="G38168" s="30"/>
      <c r="H38168" s="30"/>
    </row>
    <row r="38169" spans="6:8" x14ac:dyDescent="0.2">
      <c r="F38169" s="30"/>
      <c r="G38169" s="30"/>
      <c r="H38169" s="30"/>
    </row>
    <row r="38170" spans="6:8" x14ac:dyDescent="0.2">
      <c r="F38170" s="30"/>
      <c r="G38170" s="30"/>
      <c r="H38170" s="30"/>
    </row>
    <row r="38171" spans="6:8" x14ac:dyDescent="0.2">
      <c r="F38171" s="30"/>
      <c r="G38171" s="30"/>
      <c r="H38171" s="30"/>
    </row>
    <row r="38172" spans="6:8" x14ac:dyDescent="0.2">
      <c r="F38172" s="30"/>
      <c r="G38172" s="30"/>
      <c r="H38172" s="30"/>
    </row>
    <row r="38173" spans="6:8" x14ac:dyDescent="0.2">
      <c r="F38173" s="30"/>
      <c r="G38173" s="30"/>
      <c r="H38173" s="30"/>
    </row>
    <row r="38174" spans="6:8" x14ac:dyDescent="0.2">
      <c r="F38174" s="30"/>
      <c r="G38174" s="30"/>
      <c r="H38174" s="30"/>
    </row>
    <row r="38175" spans="6:8" x14ac:dyDescent="0.2">
      <c r="F38175" s="30"/>
      <c r="G38175" s="30"/>
      <c r="H38175" s="30"/>
    </row>
    <row r="38176" spans="6:8" x14ac:dyDescent="0.2">
      <c r="F38176" s="30"/>
      <c r="G38176" s="30"/>
      <c r="H38176" s="30"/>
    </row>
    <row r="38177" spans="6:8" x14ac:dyDescent="0.2">
      <c r="F38177" s="30"/>
      <c r="G38177" s="30"/>
      <c r="H38177" s="30"/>
    </row>
    <row r="38178" spans="6:8" x14ac:dyDescent="0.2">
      <c r="F38178" s="30"/>
      <c r="G38178" s="30"/>
      <c r="H38178" s="30"/>
    </row>
    <row r="38179" spans="6:8" x14ac:dyDescent="0.2">
      <c r="F38179" s="30"/>
      <c r="G38179" s="30"/>
      <c r="H38179" s="30"/>
    </row>
    <row r="38180" spans="6:8" x14ac:dyDescent="0.2">
      <c r="F38180" s="30"/>
      <c r="G38180" s="30"/>
      <c r="H38180" s="30"/>
    </row>
    <row r="38181" spans="6:8" x14ac:dyDescent="0.2">
      <c r="F38181" s="30"/>
      <c r="G38181" s="30"/>
      <c r="H38181" s="30"/>
    </row>
    <row r="38182" spans="6:8" x14ac:dyDescent="0.2">
      <c r="F38182" s="30"/>
      <c r="G38182" s="30"/>
      <c r="H38182" s="30"/>
    </row>
    <row r="38183" spans="6:8" x14ac:dyDescent="0.2">
      <c r="F38183" s="30"/>
      <c r="G38183" s="30"/>
      <c r="H38183" s="30"/>
    </row>
    <row r="38184" spans="6:8" x14ac:dyDescent="0.2">
      <c r="F38184" s="30"/>
      <c r="G38184" s="30"/>
      <c r="H38184" s="30"/>
    </row>
    <row r="38185" spans="6:8" x14ac:dyDescent="0.2">
      <c r="F38185" s="30"/>
      <c r="G38185" s="30"/>
      <c r="H38185" s="30"/>
    </row>
    <row r="38186" spans="6:8" x14ac:dyDescent="0.2">
      <c r="F38186" s="30"/>
      <c r="G38186" s="30"/>
      <c r="H38186" s="30"/>
    </row>
    <row r="38187" spans="6:8" x14ac:dyDescent="0.2">
      <c r="F38187" s="30"/>
      <c r="G38187" s="30"/>
      <c r="H38187" s="30"/>
    </row>
    <row r="38188" spans="6:8" x14ac:dyDescent="0.2">
      <c r="F38188" s="30"/>
      <c r="G38188" s="30"/>
      <c r="H38188" s="30"/>
    </row>
    <row r="38189" spans="6:8" x14ac:dyDescent="0.2">
      <c r="F38189" s="30"/>
      <c r="G38189" s="30"/>
      <c r="H38189" s="30"/>
    </row>
    <row r="38190" spans="6:8" x14ac:dyDescent="0.2">
      <c r="F38190" s="30"/>
      <c r="G38190" s="30"/>
      <c r="H38190" s="30"/>
    </row>
    <row r="38191" spans="6:8" x14ac:dyDescent="0.2">
      <c r="F38191" s="30"/>
      <c r="G38191" s="30"/>
      <c r="H38191" s="30"/>
    </row>
    <row r="38192" spans="6:8" x14ac:dyDescent="0.2">
      <c r="F38192" s="30"/>
      <c r="G38192" s="30"/>
      <c r="H38192" s="30"/>
    </row>
    <row r="38193" spans="6:8" x14ac:dyDescent="0.2">
      <c r="F38193" s="30"/>
      <c r="G38193" s="30"/>
      <c r="H38193" s="30"/>
    </row>
    <row r="38194" spans="6:8" x14ac:dyDescent="0.2">
      <c r="F38194" s="30"/>
      <c r="G38194" s="30"/>
      <c r="H38194" s="30"/>
    </row>
    <row r="38195" spans="6:8" x14ac:dyDescent="0.2">
      <c r="F38195" s="30"/>
      <c r="G38195" s="30"/>
      <c r="H38195" s="30"/>
    </row>
    <row r="38196" spans="6:8" x14ac:dyDescent="0.2">
      <c r="F38196" s="30"/>
      <c r="G38196" s="30"/>
      <c r="H38196" s="30"/>
    </row>
    <row r="38197" spans="6:8" x14ac:dyDescent="0.2">
      <c r="F38197" s="30"/>
      <c r="G38197" s="30"/>
      <c r="H38197" s="30"/>
    </row>
    <row r="38198" spans="6:8" x14ac:dyDescent="0.2">
      <c r="F38198" s="30"/>
      <c r="G38198" s="30"/>
      <c r="H38198" s="30"/>
    </row>
    <row r="38199" spans="6:8" x14ac:dyDescent="0.2">
      <c r="F38199" s="30"/>
      <c r="G38199" s="30"/>
      <c r="H38199" s="30"/>
    </row>
    <row r="38200" spans="6:8" x14ac:dyDescent="0.2">
      <c r="F38200" s="30"/>
      <c r="G38200" s="30"/>
      <c r="H38200" s="30"/>
    </row>
    <row r="38201" spans="6:8" x14ac:dyDescent="0.2">
      <c r="F38201" s="30"/>
      <c r="G38201" s="30"/>
      <c r="H38201" s="30"/>
    </row>
    <row r="38202" spans="6:8" x14ac:dyDescent="0.2">
      <c r="F38202" s="30"/>
      <c r="G38202" s="30"/>
      <c r="H38202" s="30"/>
    </row>
    <row r="38203" spans="6:8" x14ac:dyDescent="0.2">
      <c r="F38203" s="30"/>
      <c r="G38203" s="30"/>
      <c r="H38203" s="30"/>
    </row>
    <row r="38204" spans="6:8" x14ac:dyDescent="0.2">
      <c r="F38204" s="30"/>
      <c r="G38204" s="30"/>
      <c r="H38204" s="30"/>
    </row>
    <row r="38205" spans="6:8" x14ac:dyDescent="0.2">
      <c r="F38205" s="30"/>
      <c r="G38205" s="30"/>
      <c r="H38205" s="30"/>
    </row>
    <row r="38206" spans="6:8" x14ac:dyDescent="0.2">
      <c r="F38206" s="30"/>
      <c r="G38206" s="30"/>
      <c r="H38206" s="30"/>
    </row>
    <row r="38207" spans="6:8" x14ac:dyDescent="0.2">
      <c r="F38207" s="30"/>
      <c r="G38207" s="30"/>
      <c r="H38207" s="30"/>
    </row>
    <row r="38208" spans="6:8" x14ac:dyDescent="0.2">
      <c r="F38208" s="30"/>
      <c r="G38208" s="30"/>
      <c r="H38208" s="30"/>
    </row>
    <row r="38209" spans="6:8" x14ac:dyDescent="0.2">
      <c r="F38209" s="30"/>
      <c r="G38209" s="30"/>
      <c r="H38209" s="30"/>
    </row>
    <row r="38210" spans="6:8" x14ac:dyDescent="0.2">
      <c r="F38210" s="30"/>
      <c r="G38210" s="30"/>
      <c r="H38210" s="30"/>
    </row>
    <row r="38211" spans="6:8" x14ac:dyDescent="0.2">
      <c r="F38211" s="30"/>
      <c r="G38211" s="30"/>
      <c r="H38211" s="30"/>
    </row>
    <row r="38212" spans="6:8" x14ac:dyDescent="0.2">
      <c r="F38212" s="30"/>
      <c r="G38212" s="30"/>
      <c r="H38212" s="30"/>
    </row>
    <row r="38213" spans="6:8" x14ac:dyDescent="0.2">
      <c r="F38213" s="30"/>
      <c r="G38213" s="30"/>
      <c r="H38213" s="30"/>
    </row>
    <row r="38214" spans="6:8" x14ac:dyDescent="0.2">
      <c r="F38214" s="30"/>
      <c r="G38214" s="30"/>
      <c r="H38214" s="30"/>
    </row>
    <row r="38215" spans="6:8" x14ac:dyDescent="0.2">
      <c r="F38215" s="30"/>
      <c r="G38215" s="30"/>
      <c r="H38215" s="30"/>
    </row>
    <row r="38216" spans="6:8" x14ac:dyDescent="0.2">
      <c r="F38216" s="30"/>
      <c r="G38216" s="30"/>
      <c r="H38216" s="30"/>
    </row>
    <row r="38217" spans="6:8" x14ac:dyDescent="0.2">
      <c r="F38217" s="30"/>
      <c r="G38217" s="30"/>
      <c r="H38217" s="30"/>
    </row>
    <row r="38218" spans="6:8" x14ac:dyDescent="0.2">
      <c r="F38218" s="30"/>
      <c r="G38218" s="30"/>
      <c r="H38218" s="30"/>
    </row>
    <row r="38219" spans="6:8" x14ac:dyDescent="0.2">
      <c r="F38219" s="30"/>
      <c r="G38219" s="30"/>
      <c r="H38219" s="30"/>
    </row>
    <row r="38220" spans="6:8" x14ac:dyDescent="0.2">
      <c r="F38220" s="30"/>
      <c r="G38220" s="30"/>
      <c r="H38220" s="30"/>
    </row>
    <row r="38221" spans="6:8" x14ac:dyDescent="0.2">
      <c r="F38221" s="30"/>
      <c r="G38221" s="30"/>
      <c r="H38221" s="30"/>
    </row>
    <row r="38222" spans="6:8" x14ac:dyDescent="0.2">
      <c r="F38222" s="30"/>
      <c r="G38222" s="30"/>
      <c r="H38222" s="30"/>
    </row>
    <row r="38223" spans="6:8" x14ac:dyDescent="0.2">
      <c r="F38223" s="30"/>
      <c r="G38223" s="30"/>
      <c r="H38223" s="30"/>
    </row>
    <row r="38224" spans="6:8" x14ac:dyDescent="0.2">
      <c r="F38224" s="30"/>
      <c r="G38224" s="30"/>
      <c r="H38224" s="30"/>
    </row>
    <row r="38225" spans="6:8" x14ac:dyDescent="0.2">
      <c r="F38225" s="30"/>
      <c r="G38225" s="30"/>
      <c r="H38225" s="30"/>
    </row>
    <row r="38226" spans="6:8" x14ac:dyDescent="0.2">
      <c r="F38226" s="30"/>
      <c r="G38226" s="30"/>
      <c r="H38226" s="30"/>
    </row>
    <row r="38227" spans="6:8" x14ac:dyDescent="0.2">
      <c r="F38227" s="30"/>
      <c r="G38227" s="30"/>
      <c r="H38227" s="30"/>
    </row>
    <row r="38228" spans="6:8" x14ac:dyDescent="0.2">
      <c r="F38228" s="30"/>
      <c r="G38228" s="30"/>
      <c r="H38228" s="30"/>
    </row>
    <row r="38229" spans="6:8" x14ac:dyDescent="0.2">
      <c r="F38229" s="30"/>
      <c r="G38229" s="30"/>
      <c r="H38229" s="30"/>
    </row>
    <row r="38230" spans="6:8" x14ac:dyDescent="0.2">
      <c r="F38230" s="30"/>
      <c r="G38230" s="30"/>
      <c r="H38230" s="30"/>
    </row>
    <row r="38231" spans="6:8" x14ac:dyDescent="0.2">
      <c r="F38231" s="30"/>
      <c r="G38231" s="30"/>
      <c r="H38231" s="30"/>
    </row>
    <row r="38232" spans="6:8" x14ac:dyDescent="0.2">
      <c r="F38232" s="30"/>
      <c r="G38232" s="30"/>
      <c r="H38232" s="30"/>
    </row>
    <row r="38233" spans="6:8" x14ac:dyDescent="0.2">
      <c r="F38233" s="30"/>
      <c r="G38233" s="30"/>
      <c r="H38233" s="30"/>
    </row>
    <row r="38234" spans="6:8" x14ac:dyDescent="0.2">
      <c r="F38234" s="30"/>
      <c r="G38234" s="30"/>
      <c r="H38234" s="30"/>
    </row>
    <row r="38235" spans="6:8" x14ac:dyDescent="0.2">
      <c r="F38235" s="30"/>
      <c r="G38235" s="30"/>
      <c r="H38235" s="30"/>
    </row>
    <row r="38236" spans="6:8" x14ac:dyDescent="0.2">
      <c r="F38236" s="30"/>
      <c r="G38236" s="30"/>
      <c r="H38236" s="30"/>
    </row>
    <row r="38237" spans="6:8" x14ac:dyDescent="0.2">
      <c r="F38237" s="30"/>
      <c r="G38237" s="30"/>
      <c r="H38237" s="30"/>
    </row>
    <row r="38238" spans="6:8" x14ac:dyDescent="0.2">
      <c r="F38238" s="30"/>
      <c r="G38238" s="30"/>
      <c r="H38238" s="30"/>
    </row>
    <row r="38239" spans="6:8" x14ac:dyDescent="0.2">
      <c r="F38239" s="30"/>
      <c r="G38239" s="30"/>
      <c r="H38239" s="30"/>
    </row>
    <row r="38240" spans="6:8" x14ac:dyDescent="0.2">
      <c r="F38240" s="30"/>
      <c r="G38240" s="30"/>
      <c r="H38240" s="30"/>
    </row>
    <row r="38241" spans="6:8" x14ac:dyDescent="0.2">
      <c r="F38241" s="30"/>
      <c r="G38241" s="30"/>
      <c r="H38241" s="30"/>
    </row>
    <row r="38242" spans="6:8" x14ac:dyDescent="0.2">
      <c r="F38242" s="30"/>
      <c r="G38242" s="30"/>
      <c r="H38242" s="30"/>
    </row>
    <row r="38243" spans="6:8" x14ac:dyDescent="0.2">
      <c r="F38243" s="30"/>
      <c r="G38243" s="30"/>
      <c r="H38243" s="30"/>
    </row>
    <row r="38244" spans="6:8" x14ac:dyDescent="0.2">
      <c r="F38244" s="30"/>
      <c r="G38244" s="30"/>
      <c r="H38244" s="30"/>
    </row>
    <row r="38245" spans="6:8" x14ac:dyDescent="0.2">
      <c r="F38245" s="30"/>
      <c r="G38245" s="30"/>
      <c r="H38245" s="30"/>
    </row>
    <row r="38246" spans="6:8" x14ac:dyDescent="0.2">
      <c r="F38246" s="30"/>
      <c r="G38246" s="30"/>
      <c r="H38246" s="30"/>
    </row>
    <row r="38247" spans="6:8" x14ac:dyDescent="0.2">
      <c r="F38247" s="30"/>
      <c r="G38247" s="30"/>
      <c r="H38247" s="30"/>
    </row>
    <row r="38248" spans="6:8" x14ac:dyDescent="0.2">
      <c r="F38248" s="30"/>
      <c r="G38248" s="30"/>
      <c r="H38248" s="30"/>
    </row>
    <row r="38249" spans="6:8" x14ac:dyDescent="0.2">
      <c r="F38249" s="30"/>
      <c r="G38249" s="30"/>
      <c r="H38249" s="30"/>
    </row>
    <row r="38250" spans="6:8" x14ac:dyDescent="0.2">
      <c r="F38250" s="30"/>
      <c r="G38250" s="30"/>
      <c r="H38250" s="30"/>
    </row>
    <row r="38251" spans="6:8" x14ac:dyDescent="0.2">
      <c r="F38251" s="30"/>
      <c r="G38251" s="30"/>
      <c r="H38251" s="30"/>
    </row>
    <row r="38252" spans="6:8" x14ac:dyDescent="0.2">
      <c r="F38252" s="30"/>
      <c r="G38252" s="30"/>
      <c r="H38252" s="30"/>
    </row>
    <row r="38253" spans="6:8" x14ac:dyDescent="0.2">
      <c r="F38253" s="30"/>
      <c r="G38253" s="30"/>
      <c r="H38253" s="30"/>
    </row>
    <row r="38254" spans="6:8" x14ac:dyDescent="0.2">
      <c r="F38254" s="30"/>
      <c r="G38254" s="30"/>
      <c r="H38254" s="30"/>
    </row>
    <row r="38255" spans="6:8" x14ac:dyDescent="0.2">
      <c r="F38255" s="30"/>
      <c r="G38255" s="30"/>
      <c r="H38255" s="30"/>
    </row>
    <row r="38256" spans="6:8" x14ac:dyDescent="0.2">
      <c r="F38256" s="30"/>
      <c r="G38256" s="30"/>
      <c r="H38256" s="30"/>
    </row>
    <row r="38257" spans="6:8" x14ac:dyDescent="0.2">
      <c r="F38257" s="30"/>
      <c r="G38257" s="30"/>
      <c r="H38257" s="30"/>
    </row>
    <row r="38258" spans="6:8" x14ac:dyDescent="0.2">
      <c r="F38258" s="30"/>
      <c r="G38258" s="30"/>
      <c r="H38258" s="30"/>
    </row>
    <row r="38259" spans="6:8" x14ac:dyDescent="0.2">
      <c r="F38259" s="30"/>
      <c r="G38259" s="30"/>
      <c r="H38259" s="30"/>
    </row>
    <row r="38260" spans="6:8" x14ac:dyDescent="0.2">
      <c r="F38260" s="30"/>
      <c r="G38260" s="30"/>
      <c r="H38260" s="30"/>
    </row>
    <row r="38261" spans="6:8" x14ac:dyDescent="0.2">
      <c r="F38261" s="30"/>
      <c r="G38261" s="30"/>
      <c r="H38261" s="30"/>
    </row>
    <row r="38262" spans="6:8" x14ac:dyDescent="0.2">
      <c r="F38262" s="30"/>
      <c r="G38262" s="30"/>
      <c r="H38262" s="30"/>
    </row>
    <row r="38263" spans="6:8" x14ac:dyDescent="0.2">
      <c r="F38263" s="30"/>
      <c r="G38263" s="30"/>
      <c r="H38263" s="30"/>
    </row>
    <row r="38264" spans="6:8" x14ac:dyDescent="0.2">
      <c r="F38264" s="30"/>
      <c r="G38264" s="30"/>
      <c r="H38264" s="30"/>
    </row>
    <row r="38265" spans="6:8" x14ac:dyDescent="0.2">
      <c r="F38265" s="30"/>
      <c r="G38265" s="30"/>
      <c r="H38265" s="30"/>
    </row>
    <row r="38266" spans="6:8" x14ac:dyDescent="0.2">
      <c r="F38266" s="30"/>
      <c r="G38266" s="30"/>
      <c r="H38266" s="30"/>
    </row>
    <row r="38267" spans="6:8" x14ac:dyDescent="0.2">
      <c r="F38267" s="30"/>
      <c r="G38267" s="30"/>
      <c r="H38267" s="30"/>
    </row>
    <row r="38268" spans="6:8" x14ac:dyDescent="0.2">
      <c r="F38268" s="30"/>
      <c r="G38268" s="30"/>
      <c r="H38268" s="30"/>
    </row>
    <row r="38269" spans="6:8" x14ac:dyDescent="0.2">
      <c r="F38269" s="30"/>
      <c r="G38269" s="30"/>
      <c r="H38269" s="30"/>
    </row>
    <row r="38270" spans="6:8" x14ac:dyDescent="0.2">
      <c r="F38270" s="30"/>
      <c r="G38270" s="30"/>
      <c r="H38270" s="30"/>
    </row>
    <row r="38271" spans="6:8" x14ac:dyDescent="0.2">
      <c r="F38271" s="30"/>
      <c r="G38271" s="30"/>
      <c r="H38271" s="30"/>
    </row>
    <row r="38272" spans="6:8" x14ac:dyDescent="0.2">
      <c r="F38272" s="30"/>
      <c r="G38272" s="30"/>
      <c r="H38272" s="30"/>
    </row>
    <row r="38273" spans="6:8" x14ac:dyDescent="0.2">
      <c r="F38273" s="30"/>
      <c r="G38273" s="30"/>
      <c r="H38273" s="30"/>
    </row>
    <row r="38274" spans="6:8" x14ac:dyDescent="0.2">
      <c r="F38274" s="30"/>
      <c r="G38274" s="30"/>
      <c r="H38274" s="30"/>
    </row>
    <row r="38275" spans="6:8" x14ac:dyDescent="0.2">
      <c r="F38275" s="30"/>
      <c r="G38275" s="30"/>
      <c r="H38275" s="30"/>
    </row>
    <row r="38276" spans="6:8" x14ac:dyDescent="0.2">
      <c r="F38276" s="30"/>
      <c r="G38276" s="30"/>
      <c r="H38276" s="30"/>
    </row>
    <row r="38277" spans="6:8" x14ac:dyDescent="0.2">
      <c r="F38277" s="30"/>
      <c r="G38277" s="30"/>
      <c r="H38277" s="30"/>
    </row>
    <row r="38278" spans="6:8" x14ac:dyDescent="0.2">
      <c r="F38278" s="30"/>
      <c r="G38278" s="30"/>
      <c r="H38278" s="30"/>
    </row>
    <row r="38279" spans="6:8" x14ac:dyDescent="0.2">
      <c r="F38279" s="30"/>
      <c r="G38279" s="30"/>
      <c r="H38279" s="30"/>
    </row>
    <row r="38280" spans="6:8" x14ac:dyDescent="0.2">
      <c r="F38280" s="30"/>
      <c r="G38280" s="30"/>
      <c r="H38280" s="30"/>
    </row>
    <row r="38281" spans="6:8" x14ac:dyDescent="0.2">
      <c r="F38281" s="30"/>
      <c r="G38281" s="30"/>
      <c r="H38281" s="30"/>
    </row>
    <row r="38282" spans="6:8" x14ac:dyDescent="0.2">
      <c r="F38282" s="30"/>
      <c r="G38282" s="30"/>
      <c r="H38282" s="30"/>
    </row>
    <row r="38283" spans="6:8" x14ac:dyDescent="0.2">
      <c r="F38283" s="30"/>
      <c r="G38283" s="30"/>
      <c r="H38283" s="30"/>
    </row>
    <row r="38284" spans="6:8" x14ac:dyDescent="0.2">
      <c r="F38284" s="30"/>
      <c r="G38284" s="30"/>
      <c r="H38284" s="30"/>
    </row>
    <row r="38285" spans="6:8" x14ac:dyDescent="0.2">
      <c r="F38285" s="30"/>
      <c r="G38285" s="30"/>
      <c r="H38285" s="30"/>
    </row>
    <row r="38286" spans="6:8" x14ac:dyDescent="0.2">
      <c r="F38286" s="30"/>
      <c r="G38286" s="30"/>
      <c r="H38286" s="30"/>
    </row>
    <row r="38287" spans="6:8" x14ac:dyDescent="0.2">
      <c r="F38287" s="30"/>
      <c r="G38287" s="30"/>
      <c r="H38287" s="30"/>
    </row>
    <row r="38288" spans="6:8" x14ac:dyDescent="0.2">
      <c r="F38288" s="30"/>
      <c r="G38288" s="30"/>
      <c r="H38288" s="30"/>
    </row>
    <row r="38289" spans="6:8" x14ac:dyDescent="0.2">
      <c r="F38289" s="30"/>
      <c r="G38289" s="30"/>
      <c r="H38289" s="30"/>
    </row>
    <row r="38290" spans="6:8" x14ac:dyDescent="0.2">
      <c r="F38290" s="30"/>
      <c r="G38290" s="30"/>
      <c r="H38290" s="30"/>
    </row>
    <row r="38291" spans="6:8" x14ac:dyDescent="0.2">
      <c r="F38291" s="30"/>
      <c r="G38291" s="30"/>
      <c r="H38291" s="30"/>
    </row>
    <row r="38292" spans="6:8" x14ac:dyDescent="0.2">
      <c r="F38292" s="30"/>
      <c r="G38292" s="30"/>
      <c r="H38292" s="30"/>
    </row>
    <row r="38293" spans="6:8" x14ac:dyDescent="0.2">
      <c r="F38293" s="30"/>
      <c r="G38293" s="30"/>
      <c r="H38293" s="30"/>
    </row>
    <row r="38294" spans="6:8" x14ac:dyDescent="0.2">
      <c r="F38294" s="30"/>
      <c r="G38294" s="30"/>
      <c r="H38294" s="30"/>
    </row>
    <row r="38295" spans="6:8" x14ac:dyDescent="0.2">
      <c r="F38295" s="30"/>
      <c r="G38295" s="30"/>
      <c r="H38295" s="30"/>
    </row>
    <row r="38296" spans="6:8" x14ac:dyDescent="0.2">
      <c r="F38296" s="30"/>
      <c r="G38296" s="30"/>
      <c r="H38296" s="30"/>
    </row>
    <row r="38297" spans="6:8" x14ac:dyDescent="0.2">
      <c r="F38297" s="30"/>
      <c r="G38297" s="30"/>
      <c r="H38297" s="30"/>
    </row>
    <row r="38298" spans="6:8" x14ac:dyDescent="0.2">
      <c r="F38298" s="30"/>
      <c r="G38298" s="30"/>
      <c r="H38298" s="30"/>
    </row>
    <row r="38299" spans="6:8" x14ac:dyDescent="0.2">
      <c r="F38299" s="30"/>
      <c r="G38299" s="30"/>
      <c r="H38299" s="30"/>
    </row>
    <row r="38300" spans="6:8" x14ac:dyDescent="0.2">
      <c r="F38300" s="30"/>
      <c r="G38300" s="30"/>
      <c r="H38300" s="30"/>
    </row>
    <row r="38301" spans="6:8" x14ac:dyDescent="0.2">
      <c r="F38301" s="30"/>
      <c r="G38301" s="30"/>
      <c r="H38301" s="30"/>
    </row>
    <row r="38302" spans="6:8" x14ac:dyDescent="0.2">
      <c r="F38302" s="30"/>
      <c r="G38302" s="30"/>
      <c r="H38302" s="30"/>
    </row>
    <row r="38303" spans="6:8" x14ac:dyDescent="0.2">
      <c r="F38303" s="30"/>
      <c r="G38303" s="30"/>
      <c r="H38303" s="30"/>
    </row>
    <row r="38304" spans="6:8" x14ac:dyDescent="0.2">
      <c r="F38304" s="30"/>
      <c r="G38304" s="30"/>
      <c r="H38304" s="30"/>
    </row>
    <row r="38305" spans="6:8" x14ac:dyDescent="0.2">
      <c r="F38305" s="30"/>
      <c r="G38305" s="30"/>
      <c r="H38305" s="30"/>
    </row>
    <row r="38306" spans="6:8" x14ac:dyDescent="0.2">
      <c r="F38306" s="30"/>
      <c r="G38306" s="30"/>
      <c r="H38306" s="30"/>
    </row>
    <row r="38307" spans="6:8" x14ac:dyDescent="0.2">
      <c r="F38307" s="30"/>
      <c r="G38307" s="30"/>
      <c r="H38307" s="30"/>
    </row>
    <row r="38308" spans="6:8" x14ac:dyDescent="0.2">
      <c r="F38308" s="30"/>
      <c r="G38308" s="30"/>
      <c r="H38308" s="30"/>
    </row>
    <row r="38309" spans="6:8" x14ac:dyDescent="0.2">
      <c r="F38309" s="30"/>
      <c r="G38309" s="30"/>
      <c r="H38309" s="30"/>
    </row>
    <row r="38310" spans="6:8" x14ac:dyDescent="0.2">
      <c r="F38310" s="30"/>
      <c r="G38310" s="30"/>
      <c r="H38310" s="30"/>
    </row>
    <row r="38311" spans="6:8" x14ac:dyDescent="0.2">
      <c r="F38311" s="30"/>
      <c r="G38311" s="30"/>
      <c r="H38311" s="30"/>
    </row>
    <row r="38312" spans="6:8" x14ac:dyDescent="0.2">
      <c r="F38312" s="30"/>
      <c r="G38312" s="30"/>
      <c r="H38312" s="30"/>
    </row>
    <row r="38313" spans="6:8" x14ac:dyDescent="0.2">
      <c r="F38313" s="30"/>
      <c r="G38313" s="30"/>
      <c r="H38313" s="30"/>
    </row>
    <row r="38314" spans="6:8" x14ac:dyDescent="0.2">
      <c r="F38314" s="30"/>
      <c r="G38314" s="30"/>
      <c r="H38314" s="30"/>
    </row>
    <row r="38315" spans="6:8" x14ac:dyDescent="0.2">
      <c r="F38315" s="30"/>
      <c r="G38315" s="30"/>
      <c r="H38315" s="30"/>
    </row>
    <row r="38316" spans="6:8" x14ac:dyDescent="0.2">
      <c r="F38316" s="30"/>
      <c r="G38316" s="30"/>
      <c r="H38316" s="30"/>
    </row>
    <row r="38317" spans="6:8" x14ac:dyDescent="0.2">
      <c r="F38317" s="30"/>
      <c r="G38317" s="30"/>
      <c r="H38317" s="30"/>
    </row>
    <row r="38318" spans="6:8" x14ac:dyDescent="0.2">
      <c r="F38318" s="30"/>
      <c r="G38318" s="30"/>
      <c r="H38318" s="30"/>
    </row>
    <row r="38319" spans="6:8" x14ac:dyDescent="0.2">
      <c r="F38319" s="30"/>
      <c r="G38319" s="30"/>
      <c r="H38319" s="30"/>
    </row>
    <row r="38320" spans="6:8" x14ac:dyDescent="0.2">
      <c r="F38320" s="30"/>
      <c r="G38320" s="30"/>
      <c r="H38320" s="30"/>
    </row>
    <row r="38321" spans="6:8" x14ac:dyDescent="0.2">
      <c r="F38321" s="30"/>
      <c r="G38321" s="30"/>
      <c r="H38321" s="30"/>
    </row>
    <row r="38322" spans="6:8" x14ac:dyDescent="0.2">
      <c r="F38322" s="30"/>
      <c r="G38322" s="30"/>
      <c r="H38322" s="30"/>
    </row>
    <row r="38323" spans="6:8" x14ac:dyDescent="0.2">
      <c r="F38323" s="30"/>
      <c r="G38323" s="30"/>
      <c r="H38323" s="30"/>
    </row>
    <row r="38324" spans="6:8" x14ac:dyDescent="0.2">
      <c r="F38324" s="30"/>
      <c r="G38324" s="30"/>
      <c r="H38324" s="30"/>
    </row>
    <row r="38325" spans="6:8" x14ac:dyDescent="0.2">
      <c r="F38325" s="30"/>
      <c r="G38325" s="30"/>
      <c r="H38325" s="30"/>
    </row>
    <row r="38326" spans="6:8" x14ac:dyDescent="0.2">
      <c r="F38326" s="30"/>
      <c r="G38326" s="30"/>
      <c r="H38326" s="30"/>
    </row>
    <row r="38327" spans="6:8" x14ac:dyDescent="0.2">
      <c r="F38327" s="30"/>
      <c r="G38327" s="30"/>
      <c r="H38327" s="30"/>
    </row>
    <row r="38328" spans="6:8" x14ac:dyDescent="0.2">
      <c r="F38328" s="30"/>
      <c r="G38328" s="30"/>
      <c r="H38328" s="30"/>
    </row>
    <row r="38329" spans="6:8" x14ac:dyDescent="0.2">
      <c r="F38329" s="30"/>
      <c r="G38329" s="30"/>
      <c r="H38329" s="30"/>
    </row>
    <row r="38330" spans="6:8" x14ac:dyDescent="0.2">
      <c r="F38330" s="30"/>
      <c r="G38330" s="30"/>
      <c r="H38330" s="30"/>
    </row>
    <row r="38331" spans="6:8" x14ac:dyDescent="0.2">
      <c r="F38331" s="30"/>
      <c r="G38331" s="30"/>
      <c r="H38331" s="30"/>
    </row>
    <row r="38332" spans="6:8" x14ac:dyDescent="0.2">
      <c r="F38332" s="30"/>
      <c r="G38332" s="30"/>
      <c r="H38332" s="30"/>
    </row>
    <row r="38333" spans="6:8" x14ac:dyDescent="0.2">
      <c r="F38333" s="30"/>
      <c r="G38333" s="30"/>
      <c r="H38333" s="30"/>
    </row>
    <row r="38334" spans="6:8" x14ac:dyDescent="0.2">
      <c r="F38334" s="30"/>
      <c r="G38334" s="30"/>
      <c r="H38334" s="30"/>
    </row>
    <row r="38335" spans="6:8" x14ac:dyDescent="0.2">
      <c r="F38335" s="30"/>
      <c r="G38335" s="30"/>
      <c r="H38335" s="30"/>
    </row>
    <row r="38336" spans="6:8" x14ac:dyDescent="0.2">
      <c r="F38336" s="30"/>
      <c r="G38336" s="30"/>
      <c r="H38336" s="30"/>
    </row>
    <row r="38337" spans="6:8" x14ac:dyDescent="0.2">
      <c r="F38337" s="30"/>
      <c r="G38337" s="30"/>
      <c r="H38337" s="30"/>
    </row>
    <row r="38338" spans="6:8" x14ac:dyDescent="0.2">
      <c r="F38338" s="30"/>
      <c r="G38338" s="30"/>
      <c r="H38338" s="30"/>
    </row>
    <row r="38339" spans="6:8" x14ac:dyDescent="0.2">
      <c r="F38339" s="30"/>
      <c r="G38339" s="30"/>
      <c r="H38339" s="30"/>
    </row>
    <row r="38340" spans="6:8" x14ac:dyDescent="0.2">
      <c r="F38340" s="30"/>
      <c r="G38340" s="30"/>
      <c r="H38340" s="30"/>
    </row>
    <row r="38341" spans="6:8" x14ac:dyDescent="0.2">
      <c r="F38341" s="30"/>
      <c r="G38341" s="30"/>
      <c r="H38341" s="30"/>
    </row>
    <row r="38342" spans="6:8" x14ac:dyDescent="0.2">
      <c r="F38342" s="30"/>
      <c r="G38342" s="30"/>
      <c r="H38342" s="30"/>
    </row>
    <row r="38343" spans="6:8" x14ac:dyDescent="0.2">
      <c r="F38343" s="30"/>
      <c r="G38343" s="30"/>
      <c r="H38343" s="30"/>
    </row>
    <row r="38344" spans="6:8" x14ac:dyDescent="0.2">
      <c r="F38344" s="30"/>
      <c r="G38344" s="30"/>
      <c r="H38344" s="30"/>
    </row>
    <row r="38345" spans="6:8" x14ac:dyDescent="0.2">
      <c r="F38345" s="30"/>
      <c r="G38345" s="30"/>
      <c r="H38345" s="30"/>
    </row>
    <row r="38346" spans="6:8" x14ac:dyDescent="0.2">
      <c r="F38346" s="30"/>
      <c r="G38346" s="30"/>
      <c r="H38346" s="30"/>
    </row>
    <row r="38347" spans="6:8" x14ac:dyDescent="0.2">
      <c r="F38347" s="30"/>
      <c r="G38347" s="30"/>
      <c r="H38347" s="30"/>
    </row>
    <row r="38348" spans="6:8" x14ac:dyDescent="0.2">
      <c r="F38348" s="30"/>
      <c r="G38348" s="30"/>
      <c r="H38348" s="30"/>
    </row>
    <row r="38349" spans="6:8" x14ac:dyDescent="0.2">
      <c r="F38349" s="30"/>
      <c r="G38349" s="30"/>
      <c r="H38349" s="30"/>
    </row>
    <row r="38350" spans="6:8" x14ac:dyDescent="0.2">
      <c r="F38350" s="30"/>
      <c r="G38350" s="30"/>
      <c r="H38350" s="30"/>
    </row>
    <row r="38351" spans="6:8" x14ac:dyDescent="0.2">
      <c r="F38351" s="30"/>
      <c r="G38351" s="30"/>
      <c r="H38351" s="30"/>
    </row>
    <row r="38352" spans="6:8" x14ac:dyDescent="0.2">
      <c r="F38352" s="30"/>
      <c r="G38352" s="30"/>
      <c r="H38352" s="30"/>
    </row>
    <row r="38353" spans="6:8" x14ac:dyDescent="0.2">
      <c r="F38353" s="30"/>
      <c r="G38353" s="30"/>
      <c r="H38353" s="30"/>
    </row>
    <row r="38354" spans="6:8" x14ac:dyDescent="0.2">
      <c r="F38354" s="30"/>
      <c r="G38354" s="30"/>
      <c r="H38354" s="30"/>
    </row>
    <row r="38355" spans="6:8" x14ac:dyDescent="0.2">
      <c r="F38355" s="30"/>
      <c r="G38355" s="30"/>
      <c r="H38355" s="30"/>
    </row>
    <row r="38356" spans="6:8" x14ac:dyDescent="0.2">
      <c r="F38356" s="30"/>
      <c r="G38356" s="30"/>
      <c r="H38356" s="30"/>
    </row>
    <row r="38357" spans="6:8" x14ac:dyDescent="0.2">
      <c r="F38357" s="30"/>
      <c r="G38357" s="30"/>
      <c r="H38357" s="30"/>
    </row>
    <row r="38358" spans="6:8" x14ac:dyDescent="0.2">
      <c r="F38358" s="30"/>
      <c r="G38358" s="30"/>
      <c r="H38358" s="30"/>
    </row>
    <row r="38359" spans="6:8" x14ac:dyDescent="0.2">
      <c r="F38359" s="30"/>
      <c r="G38359" s="30"/>
      <c r="H38359" s="30"/>
    </row>
    <row r="38360" spans="6:8" x14ac:dyDescent="0.2">
      <c r="F38360" s="30"/>
      <c r="G38360" s="30"/>
      <c r="H38360" s="30"/>
    </row>
    <row r="38361" spans="6:8" x14ac:dyDescent="0.2">
      <c r="F38361" s="30"/>
      <c r="G38361" s="30"/>
      <c r="H38361" s="30"/>
    </row>
    <row r="38362" spans="6:8" x14ac:dyDescent="0.2">
      <c r="F38362" s="30"/>
      <c r="G38362" s="30"/>
      <c r="H38362" s="30"/>
    </row>
    <row r="38363" spans="6:8" x14ac:dyDescent="0.2">
      <c r="F38363" s="30"/>
      <c r="G38363" s="30"/>
      <c r="H38363" s="30"/>
    </row>
    <row r="38364" spans="6:8" x14ac:dyDescent="0.2">
      <c r="F38364" s="30"/>
      <c r="G38364" s="30"/>
      <c r="H38364" s="30"/>
    </row>
    <row r="38365" spans="6:8" x14ac:dyDescent="0.2">
      <c r="F38365" s="30"/>
      <c r="G38365" s="30"/>
      <c r="H38365" s="30"/>
    </row>
    <row r="38366" spans="6:8" x14ac:dyDescent="0.2">
      <c r="F38366" s="30"/>
      <c r="G38366" s="30"/>
      <c r="H38366" s="30"/>
    </row>
    <row r="38367" spans="6:8" x14ac:dyDescent="0.2">
      <c r="F38367" s="30"/>
      <c r="G38367" s="30"/>
      <c r="H38367" s="30"/>
    </row>
    <row r="38368" spans="6:8" x14ac:dyDescent="0.2">
      <c r="F38368" s="30"/>
      <c r="G38368" s="30"/>
      <c r="H38368" s="30"/>
    </row>
    <row r="38369" spans="6:8" x14ac:dyDescent="0.2">
      <c r="F38369" s="30"/>
      <c r="G38369" s="30"/>
      <c r="H38369" s="30"/>
    </row>
    <row r="38370" spans="6:8" x14ac:dyDescent="0.2">
      <c r="F38370" s="30"/>
      <c r="G38370" s="30"/>
      <c r="H38370" s="30"/>
    </row>
    <row r="38371" spans="6:8" x14ac:dyDescent="0.2">
      <c r="F38371" s="30"/>
      <c r="G38371" s="30"/>
      <c r="H38371" s="30"/>
    </row>
    <row r="38372" spans="6:8" x14ac:dyDescent="0.2">
      <c r="F38372" s="30"/>
      <c r="G38372" s="30"/>
      <c r="H38372" s="30"/>
    </row>
    <row r="38373" spans="6:8" x14ac:dyDescent="0.2">
      <c r="F38373" s="30"/>
      <c r="G38373" s="30"/>
      <c r="H38373" s="30"/>
    </row>
    <row r="38374" spans="6:8" x14ac:dyDescent="0.2">
      <c r="F38374" s="30"/>
      <c r="G38374" s="30"/>
      <c r="H38374" s="30"/>
    </row>
    <row r="38375" spans="6:8" x14ac:dyDescent="0.2">
      <c r="F38375" s="30"/>
      <c r="G38375" s="30"/>
      <c r="H38375" s="30"/>
    </row>
    <row r="38376" spans="6:8" x14ac:dyDescent="0.2">
      <c r="F38376" s="30"/>
      <c r="G38376" s="30"/>
      <c r="H38376" s="30"/>
    </row>
    <row r="38377" spans="6:8" x14ac:dyDescent="0.2">
      <c r="F38377" s="30"/>
      <c r="G38377" s="30"/>
      <c r="H38377" s="30"/>
    </row>
    <row r="38378" spans="6:8" x14ac:dyDescent="0.2">
      <c r="F38378" s="30"/>
      <c r="G38378" s="30"/>
      <c r="H38378" s="30"/>
    </row>
    <row r="38379" spans="6:8" x14ac:dyDescent="0.2">
      <c r="F38379" s="30"/>
      <c r="G38379" s="30"/>
      <c r="H38379" s="30"/>
    </row>
    <row r="38380" spans="6:8" x14ac:dyDescent="0.2">
      <c r="F38380" s="30"/>
      <c r="G38380" s="30"/>
      <c r="H38380" s="30"/>
    </row>
    <row r="38381" spans="6:8" x14ac:dyDescent="0.2">
      <c r="F38381" s="30"/>
      <c r="G38381" s="30"/>
      <c r="H38381" s="30"/>
    </row>
    <row r="38382" spans="6:8" x14ac:dyDescent="0.2">
      <c r="F38382" s="30"/>
      <c r="G38382" s="30"/>
      <c r="H38382" s="30"/>
    </row>
    <row r="38383" spans="6:8" x14ac:dyDescent="0.2">
      <c r="F38383" s="30"/>
      <c r="G38383" s="30"/>
      <c r="H38383" s="30"/>
    </row>
    <row r="38384" spans="6:8" x14ac:dyDescent="0.2">
      <c r="F38384" s="30"/>
      <c r="G38384" s="30"/>
      <c r="H38384" s="30"/>
    </row>
    <row r="38385" spans="6:8" x14ac:dyDescent="0.2">
      <c r="F38385" s="30"/>
      <c r="G38385" s="30"/>
      <c r="H38385" s="30"/>
    </row>
    <row r="38386" spans="6:8" x14ac:dyDescent="0.2">
      <c r="F38386" s="30"/>
      <c r="G38386" s="30"/>
      <c r="H38386" s="30"/>
    </row>
    <row r="38387" spans="6:8" x14ac:dyDescent="0.2">
      <c r="F38387" s="30"/>
      <c r="G38387" s="30"/>
      <c r="H38387" s="30"/>
    </row>
    <row r="38388" spans="6:8" x14ac:dyDescent="0.2">
      <c r="F38388" s="30"/>
      <c r="G38388" s="30"/>
      <c r="H38388" s="30"/>
    </row>
    <row r="38389" spans="6:8" x14ac:dyDescent="0.2">
      <c r="F38389" s="30"/>
      <c r="G38389" s="30"/>
      <c r="H38389" s="30"/>
    </row>
    <row r="38390" spans="6:8" x14ac:dyDescent="0.2">
      <c r="F38390" s="30"/>
      <c r="G38390" s="30"/>
      <c r="H38390" s="30"/>
    </row>
    <row r="38391" spans="6:8" x14ac:dyDescent="0.2">
      <c r="F38391" s="30"/>
      <c r="G38391" s="30"/>
      <c r="H38391" s="30"/>
    </row>
    <row r="38392" spans="6:8" x14ac:dyDescent="0.2">
      <c r="F38392" s="30"/>
      <c r="G38392" s="30"/>
      <c r="H38392" s="30"/>
    </row>
    <row r="38393" spans="6:8" x14ac:dyDescent="0.2">
      <c r="F38393" s="30"/>
      <c r="G38393" s="30"/>
      <c r="H38393" s="30"/>
    </row>
    <row r="38394" spans="6:8" x14ac:dyDescent="0.2">
      <c r="F38394" s="30"/>
      <c r="G38394" s="30"/>
      <c r="H38394" s="30"/>
    </row>
    <row r="38395" spans="6:8" x14ac:dyDescent="0.2">
      <c r="F38395" s="30"/>
      <c r="G38395" s="30"/>
      <c r="H38395" s="30"/>
    </row>
    <row r="38396" spans="6:8" x14ac:dyDescent="0.2">
      <c r="F38396" s="30"/>
      <c r="G38396" s="30"/>
      <c r="H38396" s="30"/>
    </row>
    <row r="38397" spans="6:8" x14ac:dyDescent="0.2">
      <c r="F38397" s="30"/>
      <c r="G38397" s="30"/>
      <c r="H38397" s="30"/>
    </row>
    <row r="38398" spans="6:8" x14ac:dyDescent="0.2">
      <c r="F38398" s="30"/>
      <c r="G38398" s="30"/>
      <c r="H38398" s="30"/>
    </row>
    <row r="38399" spans="6:8" x14ac:dyDescent="0.2">
      <c r="F38399" s="30"/>
      <c r="G38399" s="30"/>
      <c r="H38399" s="30"/>
    </row>
    <row r="38400" spans="6:8" x14ac:dyDescent="0.2">
      <c r="F38400" s="30"/>
      <c r="G38400" s="30"/>
      <c r="H38400" s="30"/>
    </row>
    <row r="38401" spans="6:8" x14ac:dyDescent="0.2">
      <c r="F38401" s="30"/>
      <c r="G38401" s="30"/>
      <c r="H38401" s="30"/>
    </row>
    <row r="38402" spans="6:8" x14ac:dyDescent="0.2">
      <c r="F38402" s="30"/>
      <c r="G38402" s="30"/>
      <c r="H38402" s="30"/>
    </row>
    <row r="38403" spans="6:8" x14ac:dyDescent="0.2">
      <c r="F38403" s="30"/>
      <c r="G38403" s="30"/>
      <c r="H38403" s="30"/>
    </row>
    <row r="38404" spans="6:8" x14ac:dyDescent="0.2">
      <c r="F38404" s="30"/>
      <c r="G38404" s="30"/>
      <c r="H38404" s="30"/>
    </row>
    <row r="38405" spans="6:8" x14ac:dyDescent="0.2">
      <c r="F38405" s="30"/>
      <c r="G38405" s="30"/>
      <c r="H38405" s="30"/>
    </row>
    <row r="38406" spans="6:8" x14ac:dyDescent="0.2">
      <c r="F38406" s="30"/>
      <c r="G38406" s="30"/>
      <c r="H38406" s="30"/>
    </row>
    <row r="38407" spans="6:8" x14ac:dyDescent="0.2">
      <c r="F38407" s="30"/>
      <c r="G38407" s="30"/>
      <c r="H38407" s="30"/>
    </row>
    <row r="38408" spans="6:8" x14ac:dyDescent="0.2">
      <c r="F38408" s="30"/>
      <c r="G38408" s="30"/>
      <c r="H38408" s="30"/>
    </row>
    <row r="38409" spans="6:8" x14ac:dyDescent="0.2">
      <c r="F38409" s="30"/>
      <c r="G38409" s="30"/>
      <c r="H38409" s="30"/>
    </row>
    <row r="38410" spans="6:8" x14ac:dyDescent="0.2">
      <c r="F38410" s="30"/>
      <c r="G38410" s="30"/>
      <c r="H38410" s="30"/>
    </row>
    <row r="38411" spans="6:8" x14ac:dyDescent="0.2">
      <c r="F38411" s="30"/>
      <c r="G38411" s="30"/>
      <c r="H38411" s="30"/>
    </row>
    <row r="38412" spans="6:8" x14ac:dyDescent="0.2">
      <c r="F38412" s="30"/>
      <c r="G38412" s="30"/>
      <c r="H38412" s="30"/>
    </row>
    <row r="38413" spans="6:8" x14ac:dyDescent="0.2">
      <c r="F38413" s="30"/>
      <c r="G38413" s="30"/>
      <c r="H38413" s="30"/>
    </row>
    <row r="38414" spans="6:8" x14ac:dyDescent="0.2">
      <c r="F38414" s="30"/>
      <c r="G38414" s="30"/>
      <c r="H38414" s="30"/>
    </row>
    <row r="38415" spans="6:8" x14ac:dyDescent="0.2">
      <c r="F38415" s="30"/>
      <c r="G38415" s="30"/>
      <c r="H38415" s="30"/>
    </row>
    <row r="38416" spans="6:8" x14ac:dyDescent="0.2">
      <c r="F38416" s="30"/>
      <c r="G38416" s="30"/>
      <c r="H38416" s="30"/>
    </row>
    <row r="38417" spans="6:8" x14ac:dyDescent="0.2">
      <c r="F38417" s="30"/>
      <c r="G38417" s="30"/>
      <c r="H38417" s="30"/>
    </row>
    <row r="38418" spans="6:8" x14ac:dyDescent="0.2">
      <c r="F38418" s="30"/>
      <c r="G38418" s="30"/>
      <c r="H38418" s="30"/>
    </row>
    <row r="38419" spans="6:8" x14ac:dyDescent="0.2">
      <c r="F38419" s="30"/>
      <c r="G38419" s="30"/>
      <c r="H38419" s="30"/>
    </row>
    <row r="38420" spans="6:8" x14ac:dyDescent="0.2">
      <c r="F38420" s="30"/>
      <c r="G38420" s="30"/>
      <c r="H38420" s="30"/>
    </row>
    <row r="38421" spans="6:8" x14ac:dyDescent="0.2">
      <c r="F38421" s="30"/>
      <c r="G38421" s="30"/>
      <c r="H38421" s="30"/>
    </row>
    <row r="38422" spans="6:8" x14ac:dyDescent="0.2">
      <c r="F38422" s="30"/>
      <c r="G38422" s="30"/>
      <c r="H38422" s="30"/>
    </row>
    <row r="38423" spans="6:8" x14ac:dyDescent="0.2">
      <c r="F38423" s="30"/>
      <c r="G38423" s="30"/>
      <c r="H38423" s="30"/>
    </row>
    <row r="38424" spans="6:8" x14ac:dyDescent="0.2">
      <c r="F38424" s="30"/>
      <c r="G38424" s="30"/>
      <c r="H38424" s="30"/>
    </row>
    <row r="38425" spans="6:8" x14ac:dyDescent="0.2">
      <c r="F38425" s="30"/>
      <c r="G38425" s="30"/>
      <c r="H38425" s="30"/>
    </row>
    <row r="38426" spans="6:8" x14ac:dyDescent="0.2">
      <c r="F38426" s="30"/>
      <c r="G38426" s="30"/>
      <c r="H38426" s="30"/>
    </row>
    <row r="38427" spans="6:8" x14ac:dyDescent="0.2">
      <c r="F38427" s="30"/>
      <c r="G38427" s="30"/>
      <c r="H38427" s="30"/>
    </row>
    <row r="38428" spans="6:8" x14ac:dyDescent="0.2">
      <c r="F38428" s="30"/>
      <c r="G38428" s="30"/>
      <c r="H38428" s="30"/>
    </row>
    <row r="38429" spans="6:8" x14ac:dyDescent="0.2">
      <c r="F38429" s="30"/>
      <c r="G38429" s="30"/>
      <c r="H38429" s="30"/>
    </row>
    <row r="38430" spans="6:8" x14ac:dyDescent="0.2">
      <c r="F38430" s="30"/>
      <c r="G38430" s="30"/>
      <c r="H38430" s="30"/>
    </row>
    <row r="38431" spans="6:8" x14ac:dyDescent="0.2">
      <c r="F38431" s="30"/>
      <c r="G38431" s="30"/>
      <c r="H38431" s="30"/>
    </row>
    <row r="38432" spans="6:8" x14ac:dyDescent="0.2">
      <c r="F38432" s="30"/>
      <c r="G38432" s="30"/>
      <c r="H38432" s="30"/>
    </row>
    <row r="38433" spans="6:8" x14ac:dyDescent="0.2">
      <c r="F38433" s="30"/>
      <c r="G38433" s="30"/>
      <c r="H38433" s="30"/>
    </row>
    <row r="38434" spans="6:8" x14ac:dyDescent="0.2">
      <c r="F38434" s="30"/>
      <c r="G38434" s="30"/>
      <c r="H38434" s="30"/>
    </row>
    <row r="38435" spans="6:8" x14ac:dyDescent="0.2">
      <c r="F38435" s="30"/>
      <c r="G38435" s="30"/>
      <c r="H38435" s="30"/>
    </row>
    <row r="38436" spans="6:8" x14ac:dyDescent="0.2">
      <c r="F38436" s="30"/>
      <c r="G38436" s="30"/>
      <c r="H38436" s="30"/>
    </row>
    <row r="38437" spans="6:8" x14ac:dyDescent="0.2">
      <c r="F38437" s="30"/>
      <c r="G38437" s="30"/>
      <c r="H38437" s="30"/>
    </row>
    <row r="38438" spans="6:8" x14ac:dyDescent="0.2">
      <c r="F38438" s="30"/>
      <c r="G38438" s="30"/>
      <c r="H38438" s="30"/>
    </row>
    <row r="38439" spans="6:8" x14ac:dyDescent="0.2">
      <c r="F38439" s="30"/>
      <c r="G38439" s="30"/>
      <c r="H38439" s="30"/>
    </row>
    <row r="38440" spans="6:8" x14ac:dyDescent="0.2">
      <c r="F38440" s="30"/>
      <c r="G38440" s="30"/>
      <c r="H38440" s="30"/>
    </row>
    <row r="38441" spans="6:8" x14ac:dyDescent="0.2">
      <c r="F38441" s="30"/>
      <c r="G38441" s="30"/>
      <c r="H38441" s="30"/>
    </row>
    <row r="38442" spans="6:8" x14ac:dyDescent="0.2">
      <c r="F38442" s="30"/>
      <c r="G38442" s="30"/>
      <c r="H38442" s="30"/>
    </row>
    <row r="38443" spans="6:8" x14ac:dyDescent="0.2">
      <c r="F38443" s="30"/>
      <c r="G38443" s="30"/>
      <c r="H38443" s="30"/>
    </row>
    <row r="38444" spans="6:8" x14ac:dyDescent="0.2">
      <c r="F38444" s="30"/>
      <c r="G38444" s="30"/>
      <c r="H38444" s="30"/>
    </row>
    <row r="38445" spans="6:8" x14ac:dyDescent="0.2">
      <c r="F38445" s="30"/>
      <c r="G38445" s="30"/>
      <c r="H38445" s="30"/>
    </row>
    <row r="38446" spans="6:8" x14ac:dyDescent="0.2">
      <c r="F38446" s="30"/>
      <c r="G38446" s="30"/>
      <c r="H38446" s="30"/>
    </row>
    <row r="38447" spans="6:8" x14ac:dyDescent="0.2">
      <c r="F38447" s="30"/>
      <c r="G38447" s="30"/>
      <c r="H38447" s="30"/>
    </row>
    <row r="38448" spans="6:8" x14ac:dyDescent="0.2">
      <c r="F38448" s="30"/>
      <c r="G38448" s="30"/>
      <c r="H38448" s="30"/>
    </row>
    <row r="38449" spans="6:8" x14ac:dyDescent="0.2">
      <c r="F38449" s="30"/>
      <c r="G38449" s="30"/>
      <c r="H38449" s="30"/>
    </row>
    <row r="38450" spans="6:8" x14ac:dyDescent="0.2">
      <c r="F38450" s="30"/>
      <c r="G38450" s="30"/>
      <c r="H38450" s="30"/>
    </row>
    <row r="38451" spans="6:8" x14ac:dyDescent="0.2">
      <c r="F38451" s="30"/>
      <c r="G38451" s="30"/>
      <c r="H38451" s="30"/>
    </row>
    <row r="38452" spans="6:8" x14ac:dyDescent="0.2">
      <c r="F38452" s="30"/>
      <c r="G38452" s="30"/>
      <c r="H38452" s="30"/>
    </row>
    <row r="38453" spans="6:8" x14ac:dyDescent="0.2">
      <c r="F38453" s="30"/>
      <c r="G38453" s="30"/>
      <c r="H38453" s="30"/>
    </row>
    <row r="38454" spans="6:8" x14ac:dyDescent="0.2">
      <c r="F38454" s="30"/>
      <c r="G38454" s="30"/>
      <c r="H38454" s="30"/>
    </row>
    <row r="38455" spans="6:8" x14ac:dyDescent="0.2">
      <c r="F38455" s="30"/>
      <c r="G38455" s="30"/>
      <c r="H38455" s="30"/>
    </row>
    <row r="38456" spans="6:8" x14ac:dyDescent="0.2">
      <c r="F38456" s="30"/>
      <c r="G38456" s="30"/>
      <c r="H38456" s="30"/>
    </row>
    <row r="38457" spans="6:8" x14ac:dyDescent="0.2">
      <c r="F38457" s="30"/>
      <c r="G38457" s="30"/>
      <c r="H38457" s="30"/>
    </row>
    <row r="38458" spans="6:8" x14ac:dyDescent="0.2">
      <c r="F38458" s="30"/>
      <c r="G38458" s="30"/>
      <c r="H38458" s="30"/>
    </row>
    <row r="38459" spans="6:8" x14ac:dyDescent="0.2">
      <c r="F38459" s="30"/>
      <c r="G38459" s="30"/>
      <c r="H38459" s="30"/>
    </row>
    <row r="38460" spans="6:8" x14ac:dyDescent="0.2">
      <c r="F38460" s="30"/>
      <c r="G38460" s="30"/>
      <c r="H38460" s="30"/>
    </row>
    <row r="38461" spans="6:8" x14ac:dyDescent="0.2">
      <c r="F38461" s="30"/>
      <c r="G38461" s="30"/>
      <c r="H38461" s="30"/>
    </row>
    <row r="38462" spans="6:8" x14ac:dyDescent="0.2">
      <c r="F38462" s="30"/>
      <c r="G38462" s="30"/>
      <c r="H38462" s="30"/>
    </row>
    <row r="38463" spans="6:8" x14ac:dyDescent="0.2">
      <c r="F38463" s="30"/>
      <c r="G38463" s="30"/>
      <c r="H38463" s="30"/>
    </row>
    <row r="38464" spans="6:8" x14ac:dyDescent="0.2">
      <c r="F38464" s="30"/>
      <c r="G38464" s="30"/>
      <c r="H38464" s="30"/>
    </row>
    <row r="38465" spans="6:8" x14ac:dyDescent="0.2">
      <c r="F38465" s="30"/>
      <c r="G38465" s="30"/>
      <c r="H38465" s="30"/>
    </row>
    <row r="38466" spans="6:8" x14ac:dyDescent="0.2">
      <c r="F38466" s="30"/>
      <c r="G38466" s="30"/>
      <c r="H38466" s="30"/>
    </row>
    <row r="38467" spans="6:8" x14ac:dyDescent="0.2">
      <c r="F38467" s="30"/>
      <c r="G38467" s="30"/>
      <c r="H38467" s="30"/>
    </row>
    <row r="38468" spans="6:8" x14ac:dyDescent="0.2">
      <c r="F38468" s="30"/>
      <c r="G38468" s="30"/>
      <c r="H38468" s="30"/>
    </row>
    <row r="38469" spans="6:8" x14ac:dyDescent="0.2">
      <c r="F38469" s="30"/>
      <c r="G38469" s="30"/>
      <c r="H38469" s="30"/>
    </row>
    <row r="38470" spans="6:8" x14ac:dyDescent="0.2">
      <c r="F38470" s="30"/>
      <c r="G38470" s="30"/>
      <c r="H38470" s="30"/>
    </row>
    <row r="38471" spans="6:8" x14ac:dyDescent="0.2">
      <c r="F38471" s="30"/>
      <c r="G38471" s="30"/>
      <c r="H38471" s="30"/>
    </row>
    <row r="38472" spans="6:8" x14ac:dyDescent="0.2">
      <c r="F38472" s="30"/>
      <c r="G38472" s="30"/>
      <c r="H38472" s="30"/>
    </row>
    <row r="38473" spans="6:8" x14ac:dyDescent="0.2">
      <c r="F38473" s="30"/>
      <c r="G38473" s="30"/>
      <c r="H38473" s="30"/>
    </row>
    <row r="38474" spans="6:8" x14ac:dyDescent="0.2">
      <c r="F38474" s="30"/>
      <c r="G38474" s="30"/>
      <c r="H38474" s="30"/>
    </row>
    <row r="38475" spans="6:8" x14ac:dyDescent="0.2">
      <c r="F38475" s="30"/>
      <c r="G38475" s="30"/>
      <c r="H38475" s="30"/>
    </row>
    <row r="38476" spans="6:8" x14ac:dyDescent="0.2">
      <c r="F38476" s="30"/>
      <c r="G38476" s="30"/>
      <c r="H38476" s="30"/>
    </row>
    <row r="38477" spans="6:8" x14ac:dyDescent="0.2">
      <c r="F38477" s="30"/>
      <c r="G38477" s="30"/>
      <c r="H38477" s="30"/>
    </row>
    <row r="38478" spans="6:8" x14ac:dyDescent="0.2">
      <c r="F38478" s="30"/>
      <c r="G38478" s="30"/>
      <c r="H38478" s="30"/>
    </row>
    <row r="38479" spans="6:8" x14ac:dyDescent="0.2">
      <c r="F38479" s="30"/>
      <c r="G38479" s="30"/>
      <c r="H38479" s="30"/>
    </row>
    <row r="38480" spans="6:8" x14ac:dyDescent="0.2">
      <c r="F38480" s="30"/>
      <c r="G38480" s="30"/>
      <c r="H38480" s="30"/>
    </row>
    <row r="38481" spans="6:8" x14ac:dyDescent="0.2">
      <c r="F38481" s="30"/>
      <c r="G38481" s="30"/>
      <c r="H38481" s="30"/>
    </row>
    <row r="38482" spans="6:8" x14ac:dyDescent="0.2">
      <c r="F38482" s="30"/>
      <c r="G38482" s="30"/>
      <c r="H38482" s="30"/>
    </row>
    <row r="38483" spans="6:8" x14ac:dyDescent="0.2">
      <c r="F38483" s="30"/>
      <c r="G38483" s="30"/>
      <c r="H38483" s="30"/>
    </row>
    <row r="38484" spans="6:8" x14ac:dyDescent="0.2">
      <c r="F38484" s="30"/>
      <c r="G38484" s="30"/>
      <c r="H38484" s="30"/>
    </row>
    <row r="38485" spans="6:8" x14ac:dyDescent="0.2">
      <c r="F38485" s="30"/>
      <c r="G38485" s="30"/>
      <c r="H38485" s="30"/>
    </row>
    <row r="38486" spans="6:8" x14ac:dyDescent="0.2">
      <c r="F38486" s="30"/>
      <c r="G38486" s="30"/>
      <c r="H38486" s="30"/>
    </row>
    <row r="38487" spans="6:8" x14ac:dyDescent="0.2">
      <c r="F38487" s="30"/>
      <c r="G38487" s="30"/>
      <c r="H38487" s="30"/>
    </row>
    <row r="38488" spans="6:8" x14ac:dyDescent="0.2">
      <c r="F38488" s="30"/>
      <c r="G38488" s="30"/>
      <c r="H38488" s="30"/>
    </row>
    <row r="38489" spans="6:8" x14ac:dyDescent="0.2">
      <c r="F38489" s="30"/>
      <c r="G38489" s="30"/>
      <c r="H38489" s="30"/>
    </row>
    <row r="38490" spans="6:8" x14ac:dyDescent="0.2">
      <c r="F38490" s="30"/>
      <c r="G38490" s="30"/>
      <c r="H38490" s="30"/>
    </row>
    <row r="38491" spans="6:8" x14ac:dyDescent="0.2">
      <c r="F38491" s="30"/>
      <c r="G38491" s="30"/>
      <c r="H38491" s="30"/>
    </row>
    <row r="38492" spans="6:8" x14ac:dyDescent="0.2">
      <c r="F38492" s="30"/>
      <c r="G38492" s="30"/>
      <c r="H38492" s="30"/>
    </row>
    <row r="38493" spans="6:8" x14ac:dyDescent="0.2">
      <c r="F38493" s="30"/>
      <c r="G38493" s="30"/>
      <c r="H38493" s="30"/>
    </row>
    <row r="38494" spans="6:8" x14ac:dyDescent="0.2">
      <c r="F38494" s="30"/>
      <c r="G38494" s="30"/>
      <c r="H38494" s="30"/>
    </row>
    <row r="38495" spans="6:8" x14ac:dyDescent="0.2">
      <c r="F38495" s="30"/>
      <c r="G38495" s="30"/>
      <c r="H38495" s="30"/>
    </row>
    <row r="38496" spans="6:8" x14ac:dyDescent="0.2">
      <c r="F38496" s="30"/>
      <c r="G38496" s="30"/>
      <c r="H38496" s="30"/>
    </row>
    <row r="38497" spans="6:8" x14ac:dyDescent="0.2">
      <c r="F38497" s="30"/>
      <c r="G38497" s="30"/>
      <c r="H38497" s="30"/>
    </row>
    <row r="38498" spans="6:8" x14ac:dyDescent="0.2">
      <c r="F38498" s="30"/>
      <c r="G38498" s="30"/>
      <c r="H38498" s="30"/>
    </row>
    <row r="38499" spans="6:8" x14ac:dyDescent="0.2">
      <c r="F38499" s="30"/>
      <c r="G38499" s="30"/>
      <c r="H38499" s="30"/>
    </row>
    <row r="38500" spans="6:8" x14ac:dyDescent="0.2">
      <c r="F38500" s="30"/>
      <c r="G38500" s="30"/>
      <c r="H38500" s="30"/>
    </row>
    <row r="38501" spans="6:8" x14ac:dyDescent="0.2">
      <c r="F38501" s="30"/>
      <c r="G38501" s="30"/>
      <c r="H38501" s="30"/>
    </row>
    <row r="38502" spans="6:8" x14ac:dyDescent="0.2">
      <c r="F38502" s="30"/>
      <c r="G38502" s="30"/>
      <c r="H38502" s="30"/>
    </row>
    <row r="38503" spans="6:8" x14ac:dyDescent="0.2">
      <c r="F38503" s="30"/>
      <c r="G38503" s="30"/>
      <c r="H38503" s="30"/>
    </row>
    <row r="38504" spans="6:8" x14ac:dyDescent="0.2">
      <c r="F38504" s="30"/>
      <c r="G38504" s="30"/>
      <c r="H38504" s="30"/>
    </row>
    <row r="38505" spans="6:8" x14ac:dyDescent="0.2">
      <c r="F38505" s="30"/>
      <c r="G38505" s="30"/>
      <c r="H38505" s="30"/>
    </row>
    <row r="38506" spans="6:8" x14ac:dyDescent="0.2">
      <c r="F38506" s="30"/>
      <c r="G38506" s="30"/>
      <c r="H38506" s="30"/>
    </row>
    <row r="38507" spans="6:8" x14ac:dyDescent="0.2">
      <c r="F38507" s="30"/>
      <c r="G38507" s="30"/>
      <c r="H38507" s="30"/>
    </row>
    <row r="38508" spans="6:8" x14ac:dyDescent="0.2">
      <c r="F38508" s="30"/>
      <c r="G38508" s="30"/>
      <c r="H38508" s="30"/>
    </row>
    <row r="38509" spans="6:8" x14ac:dyDescent="0.2">
      <c r="F38509" s="30"/>
      <c r="G38509" s="30"/>
      <c r="H38509" s="30"/>
    </row>
    <row r="38510" spans="6:8" x14ac:dyDescent="0.2">
      <c r="F38510" s="30"/>
      <c r="G38510" s="30"/>
      <c r="H38510" s="30"/>
    </row>
    <row r="38511" spans="6:8" x14ac:dyDescent="0.2">
      <c r="F38511" s="30"/>
      <c r="G38511" s="30"/>
      <c r="H38511" s="30"/>
    </row>
    <row r="38512" spans="6:8" x14ac:dyDescent="0.2">
      <c r="F38512" s="30"/>
      <c r="G38512" s="30"/>
      <c r="H38512" s="30"/>
    </row>
    <row r="38513" spans="6:8" x14ac:dyDescent="0.2">
      <c r="F38513" s="30"/>
      <c r="G38513" s="30"/>
      <c r="H38513" s="30"/>
    </row>
    <row r="38514" spans="6:8" x14ac:dyDescent="0.2">
      <c r="F38514" s="30"/>
      <c r="G38514" s="30"/>
      <c r="H38514" s="30"/>
    </row>
    <row r="38515" spans="6:8" x14ac:dyDescent="0.2">
      <c r="F38515" s="30"/>
      <c r="G38515" s="30"/>
      <c r="H38515" s="30"/>
    </row>
    <row r="38516" spans="6:8" x14ac:dyDescent="0.2">
      <c r="F38516" s="30"/>
      <c r="G38516" s="30"/>
      <c r="H38516" s="30"/>
    </row>
    <row r="38517" spans="6:8" x14ac:dyDescent="0.2">
      <c r="F38517" s="30"/>
      <c r="G38517" s="30"/>
      <c r="H38517" s="30"/>
    </row>
    <row r="38518" spans="6:8" x14ac:dyDescent="0.2">
      <c r="F38518" s="30"/>
      <c r="G38518" s="30"/>
      <c r="H38518" s="30"/>
    </row>
    <row r="38519" spans="6:8" x14ac:dyDescent="0.2">
      <c r="F38519" s="30"/>
      <c r="G38519" s="30"/>
      <c r="H38519" s="30"/>
    </row>
    <row r="38520" spans="6:8" x14ac:dyDescent="0.2">
      <c r="F38520" s="30"/>
      <c r="G38520" s="30"/>
      <c r="H38520" s="30"/>
    </row>
    <row r="38521" spans="6:8" x14ac:dyDescent="0.2">
      <c r="F38521" s="30"/>
      <c r="G38521" s="30"/>
      <c r="H38521" s="30"/>
    </row>
    <row r="38522" spans="6:8" x14ac:dyDescent="0.2">
      <c r="F38522" s="30"/>
      <c r="G38522" s="30"/>
      <c r="H38522" s="30"/>
    </row>
    <row r="38523" spans="6:8" x14ac:dyDescent="0.2">
      <c r="F38523" s="30"/>
      <c r="G38523" s="30"/>
      <c r="H38523" s="30"/>
    </row>
    <row r="38524" spans="6:8" x14ac:dyDescent="0.2">
      <c r="F38524" s="30"/>
      <c r="G38524" s="30"/>
      <c r="H38524" s="30"/>
    </row>
    <row r="38525" spans="6:8" x14ac:dyDescent="0.2">
      <c r="F38525" s="30"/>
      <c r="G38525" s="30"/>
      <c r="H38525" s="30"/>
    </row>
    <row r="38526" spans="6:8" x14ac:dyDescent="0.2">
      <c r="F38526" s="30"/>
      <c r="G38526" s="30"/>
      <c r="H38526" s="30"/>
    </row>
    <row r="38527" spans="6:8" x14ac:dyDescent="0.2">
      <c r="F38527" s="30"/>
      <c r="G38527" s="30"/>
      <c r="H38527" s="30"/>
    </row>
    <row r="38528" spans="6:8" x14ac:dyDescent="0.2">
      <c r="F38528" s="30"/>
      <c r="G38528" s="30"/>
      <c r="H38528" s="30"/>
    </row>
    <row r="38529" spans="6:8" x14ac:dyDescent="0.2">
      <c r="F38529" s="30"/>
      <c r="G38529" s="30"/>
      <c r="H38529" s="30"/>
    </row>
    <row r="38530" spans="6:8" x14ac:dyDescent="0.2">
      <c r="F38530" s="30"/>
      <c r="G38530" s="30"/>
      <c r="H38530" s="30"/>
    </row>
    <row r="38531" spans="6:8" x14ac:dyDescent="0.2">
      <c r="F38531" s="30"/>
      <c r="G38531" s="30"/>
      <c r="H38531" s="30"/>
    </row>
    <row r="38532" spans="6:8" x14ac:dyDescent="0.2">
      <c r="F38532" s="30"/>
      <c r="G38532" s="30"/>
      <c r="H38532" s="30"/>
    </row>
    <row r="38533" spans="6:8" x14ac:dyDescent="0.2">
      <c r="F38533" s="30"/>
      <c r="G38533" s="30"/>
      <c r="H38533" s="30"/>
    </row>
    <row r="38534" spans="6:8" x14ac:dyDescent="0.2">
      <c r="F38534" s="30"/>
      <c r="G38534" s="30"/>
      <c r="H38534" s="30"/>
    </row>
    <row r="38535" spans="6:8" x14ac:dyDescent="0.2">
      <c r="F38535" s="30"/>
      <c r="G38535" s="30"/>
      <c r="H38535" s="30"/>
    </row>
    <row r="38536" spans="6:8" x14ac:dyDescent="0.2">
      <c r="F38536" s="30"/>
      <c r="G38536" s="30"/>
      <c r="H38536" s="30"/>
    </row>
    <row r="38537" spans="6:8" x14ac:dyDescent="0.2">
      <c r="F38537" s="30"/>
      <c r="G38537" s="30"/>
      <c r="H38537" s="30"/>
    </row>
    <row r="38538" spans="6:8" x14ac:dyDescent="0.2">
      <c r="F38538" s="30"/>
      <c r="G38538" s="30"/>
      <c r="H38538" s="30"/>
    </row>
    <row r="38539" spans="6:8" x14ac:dyDescent="0.2">
      <c r="F38539" s="30"/>
      <c r="G38539" s="30"/>
      <c r="H38539" s="30"/>
    </row>
    <row r="38540" spans="6:8" x14ac:dyDescent="0.2">
      <c r="F38540" s="30"/>
      <c r="G38540" s="30"/>
      <c r="H38540" s="30"/>
    </row>
    <row r="38541" spans="6:8" x14ac:dyDescent="0.2">
      <c r="F38541" s="30"/>
      <c r="G38541" s="30"/>
      <c r="H38541" s="30"/>
    </row>
    <row r="38542" spans="6:8" x14ac:dyDescent="0.2">
      <c r="F38542" s="30"/>
      <c r="G38542" s="30"/>
      <c r="H38542" s="30"/>
    </row>
    <row r="38543" spans="6:8" x14ac:dyDescent="0.2">
      <c r="F38543" s="30"/>
      <c r="G38543" s="30"/>
      <c r="H38543" s="30"/>
    </row>
    <row r="38544" spans="6:8" x14ac:dyDescent="0.2">
      <c r="F38544" s="30"/>
      <c r="G38544" s="30"/>
      <c r="H38544" s="30"/>
    </row>
    <row r="38545" spans="6:8" x14ac:dyDescent="0.2">
      <c r="F38545" s="30"/>
      <c r="G38545" s="30"/>
      <c r="H38545" s="30"/>
    </row>
    <row r="38546" spans="6:8" x14ac:dyDescent="0.2">
      <c r="F38546" s="30"/>
      <c r="G38546" s="30"/>
      <c r="H38546" s="30"/>
    </row>
    <row r="38547" spans="6:8" x14ac:dyDescent="0.2">
      <c r="F38547" s="30"/>
      <c r="G38547" s="30"/>
      <c r="H38547" s="30"/>
    </row>
    <row r="38548" spans="6:8" x14ac:dyDescent="0.2">
      <c r="F38548" s="30"/>
      <c r="G38548" s="30"/>
      <c r="H38548" s="30"/>
    </row>
    <row r="38549" spans="6:8" x14ac:dyDescent="0.2">
      <c r="F38549" s="30"/>
      <c r="G38549" s="30"/>
      <c r="H38549" s="30"/>
    </row>
    <row r="38550" spans="6:8" x14ac:dyDescent="0.2">
      <c r="F38550" s="30"/>
      <c r="G38550" s="30"/>
      <c r="H38550" s="30"/>
    </row>
    <row r="38551" spans="6:8" x14ac:dyDescent="0.2">
      <c r="F38551" s="30"/>
      <c r="G38551" s="30"/>
      <c r="H38551" s="30"/>
    </row>
    <row r="38552" spans="6:8" x14ac:dyDescent="0.2">
      <c r="F38552" s="30"/>
      <c r="G38552" s="30"/>
      <c r="H38552" s="30"/>
    </row>
    <row r="38553" spans="6:8" x14ac:dyDescent="0.2">
      <c r="F38553" s="30"/>
      <c r="G38553" s="30"/>
      <c r="H38553" s="30"/>
    </row>
    <row r="38554" spans="6:8" x14ac:dyDescent="0.2">
      <c r="F38554" s="30"/>
      <c r="G38554" s="30"/>
      <c r="H38554" s="30"/>
    </row>
    <row r="38555" spans="6:8" x14ac:dyDescent="0.2">
      <c r="F38555" s="30"/>
      <c r="G38555" s="30"/>
      <c r="H38555" s="30"/>
    </row>
    <row r="38556" spans="6:8" x14ac:dyDescent="0.2">
      <c r="F38556" s="30"/>
      <c r="G38556" s="30"/>
      <c r="H38556" s="30"/>
    </row>
    <row r="38557" spans="6:8" x14ac:dyDescent="0.2">
      <c r="F38557" s="30"/>
      <c r="G38557" s="30"/>
      <c r="H38557" s="30"/>
    </row>
    <row r="38558" spans="6:8" x14ac:dyDescent="0.2">
      <c r="F38558" s="30"/>
      <c r="G38558" s="30"/>
      <c r="H38558" s="30"/>
    </row>
    <row r="38559" spans="6:8" x14ac:dyDescent="0.2">
      <c r="F38559" s="30"/>
      <c r="G38559" s="30"/>
      <c r="H38559" s="30"/>
    </row>
    <row r="38560" spans="6:8" x14ac:dyDescent="0.2">
      <c r="F38560" s="30"/>
      <c r="G38560" s="30"/>
      <c r="H38560" s="30"/>
    </row>
    <row r="38561" spans="6:8" x14ac:dyDescent="0.2">
      <c r="F38561" s="30"/>
      <c r="G38561" s="30"/>
      <c r="H38561" s="30"/>
    </row>
    <row r="38562" spans="6:8" x14ac:dyDescent="0.2">
      <c r="F38562" s="30"/>
      <c r="G38562" s="30"/>
      <c r="H38562" s="30"/>
    </row>
    <row r="38563" spans="6:8" x14ac:dyDescent="0.2">
      <c r="F38563" s="30"/>
      <c r="G38563" s="30"/>
      <c r="H38563" s="30"/>
    </row>
    <row r="38564" spans="6:8" x14ac:dyDescent="0.2">
      <c r="F38564" s="30"/>
      <c r="G38564" s="30"/>
      <c r="H38564" s="30"/>
    </row>
    <row r="38565" spans="6:8" x14ac:dyDescent="0.2">
      <c r="F38565" s="30"/>
      <c r="G38565" s="30"/>
      <c r="H38565" s="30"/>
    </row>
    <row r="38566" spans="6:8" x14ac:dyDescent="0.2">
      <c r="F38566" s="30"/>
      <c r="G38566" s="30"/>
      <c r="H38566" s="30"/>
    </row>
    <row r="38567" spans="6:8" x14ac:dyDescent="0.2">
      <c r="F38567" s="30"/>
      <c r="G38567" s="30"/>
      <c r="H38567" s="30"/>
    </row>
    <row r="38568" spans="6:8" x14ac:dyDescent="0.2">
      <c r="F38568" s="30"/>
      <c r="G38568" s="30"/>
      <c r="H38568" s="30"/>
    </row>
    <row r="38569" spans="6:8" x14ac:dyDescent="0.2">
      <c r="F38569" s="30"/>
      <c r="G38569" s="30"/>
      <c r="H38569" s="30"/>
    </row>
    <row r="38570" spans="6:8" x14ac:dyDescent="0.2">
      <c r="F38570" s="30"/>
      <c r="G38570" s="30"/>
      <c r="H38570" s="30"/>
    </row>
    <row r="38571" spans="6:8" x14ac:dyDescent="0.2">
      <c r="F38571" s="30"/>
      <c r="G38571" s="30"/>
      <c r="H38571" s="30"/>
    </row>
    <row r="38572" spans="6:8" x14ac:dyDescent="0.2">
      <c r="F38572" s="30"/>
      <c r="G38572" s="30"/>
      <c r="H38572" s="30"/>
    </row>
    <row r="38573" spans="6:8" x14ac:dyDescent="0.2">
      <c r="F38573" s="30"/>
      <c r="G38573" s="30"/>
      <c r="H38573" s="30"/>
    </row>
    <row r="38574" spans="6:8" x14ac:dyDescent="0.2">
      <c r="F38574" s="30"/>
      <c r="G38574" s="30"/>
      <c r="H38574" s="30"/>
    </row>
    <row r="38575" spans="6:8" x14ac:dyDescent="0.2">
      <c r="F38575" s="30"/>
      <c r="G38575" s="30"/>
      <c r="H38575" s="30"/>
    </row>
    <row r="38576" spans="6:8" x14ac:dyDescent="0.2">
      <c r="F38576" s="30"/>
      <c r="G38576" s="30"/>
      <c r="H38576" s="30"/>
    </row>
    <row r="38577" spans="6:8" x14ac:dyDescent="0.2">
      <c r="F38577" s="30"/>
      <c r="G38577" s="30"/>
      <c r="H38577" s="30"/>
    </row>
    <row r="38578" spans="6:8" x14ac:dyDescent="0.2">
      <c r="F38578" s="30"/>
      <c r="G38578" s="30"/>
      <c r="H38578" s="30"/>
    </row>
    <row r="38579" spans="6:8" x14ac:dyDescent="0.2">
      <c r="F38579" s="30"/>
      <c r="G38579" s="30"/>
      <c r="H38579" s="30"/>
    </row>
    <row r="38580" spans="6:8" x14ac:dyDescent="0.2">
      <c r="F38580" s="30"/>
      <c r="G38580" s="30"/>
      <c r="H38580" s="30"/>
    </row>
    <row r="38581" spans="6:8" x14ac:dyDescent="0.2">
      <c r="F38581" s="30"/>
      <c r="G38581" s="30"/>
      <c r="H38581" s="30"/>
    </row>
    <row r="38582" spans="6:8" x14ac:dyDescent="0.2">
      <c r="F38582" s="30"/>
      <c r="G38582" s="30"/>
      <c r="H38582" s="30"/>
    </row>
    <row r="38583" spans="6:8" x14ac:dyDescent="0.2">
      <c r="F38583" s="30"/>
      <c r="G38583" s="30"/>
      <c r="H38583" s="30"/>
    </row>
    <row r="38584" spans="6:8" x14ac:dyDescent="0.2">
      <c r="F38584" s="30"/>
      <c r="G38584" s="30"/>
      <c r="H38584" s="30"/>
    </row>
    <row r="38585" spans="6:8" x14ac:dyDescent="0.2">
      <c r="F38585" s="30"/>
      <c r="G38585" s="30"/>
      <c r="H38585" s="30"/>
    </row>
    <row r="38586" spans="6:8" x14ac:dyDescent="0.2">
      <c r="F38586" s="30"/>
      <c r="G38586" s="30"/>
      <c r="H38586" s="30"/>
    </row>
    <row r="38587" spans="6:8" x14ac:dyDescent="0.2">
      <c r="F38587" s="30"/>
      <c r="G38587" s="30"/>
      <c r="H38587" s="30"/>
    </row>
    <row r="38588" spans="6:8" x14ac:dyDescent="0.2">
      <c r="F38588" s="30"/>
      <c r="G38588" s="30"/>
      <c r="H38588" s="30"/>
    </row>
    <row r="38589" spans="6:8" x14ac:dyDescent="0.2">
      <c r="F38589" s="30"/>
      <c r="G38589" s="30"/>
      <c r="H38589" s="30"/>
    </row>
    <row r="38590" spans="6:8" x14ac:dyDescent="0.2">
      <c r="F38590" s="30"/>
      <c r="G38590" s="30"/>
      <c r="H38590" s="30"/>
    </row>
    <row r="38591" spans="6:8" x14ac:dyDescent="0.2">
      <c r="F38591" s="30"/>
      <c r="G38591" s="30"/>
      <c r="H38591" s="30"/>
    </row>
    <row r="38592" spans="6:8" x14ac:dyDescent="0.2">
      <c r="F38592" s="30"/>
      <c r="G38592" s="30"/>
      <c r="H38592" s="30"/>
    </row>
    <row r="38593" spans="6:8" x14ac:dyDescent="0.2">
      <c r="F38593" s="30"/>
      <c r="G38593" s="30"/>
      <c r="H38593" s="30"/>
    </row>
    <row r="38594" spans="6:8" x14ac:dyDescent="0.2">
      <c r="F38594" s="30"/>
      <c r="G38594" s="30"/>
      <c r="H38594" s="30"/>
    </row>
    <row r="38595" spans="6:8" x14ac:dyDescent="0.2">
      <c r="F38595" s="30"/>
      <c r="G38595" s="30"/>
      <c r="H38595" s="30"/>
    </row>
    <row r="38596" spans="6:8" x14ac:dyDescent="0.2">
      <c r="F38596" s="30"/>
      <c r="G38596" s="30"/>
      <c r="H38596" s="30"/>
    </row>
    <row r="38597" spans="6:8" x14ac:dyDescent="0.2">
      <c r="F38597" s="30"/>
      <c r="G38597" s="30"/>
      <c r="H38597" s="30"/>
    </row>
    <row r="38598" spans="6:8" x14ac:dyDescent="0.2">
      <c r="F38598" s="30"/>
      <c r="G38598" s="30"/>
      <c r="H38598" s="30"/>
    </row>
    <row r="38599" spans="6:8" x14ac:dyDescent="0.2">
      <c r="F38599" s="30"/>
      <c r="G38599" s="30"/>
      <c r="H38599" s="30"/>
    </row>
    <row r="38600" spans="6:8" x14ac:dyDescent="0.2">
      <c r="F38600" s="30"/>
      <c r="G38600" s="30"/>
      <c r="H38600" s="30"/>
    </row>
    <row r="38601" spans="6:8" x14ac:dyDescent="0.2">
      <c r="F38601" s="30"/>
      <c r="G38601" s="30"/>
      <c r="H38601" s="30"/>
    </row>
    <row r="38602" spans="6:8" x14ac:dyDescent="0.2">
      <c r="F38602" s="30"/>
      <c r="G38602" s="30"/>
      <c r="H38602" s="30"/>
    </row>
    <row r="38603" spans="6:8" x14ac:dyDescent="0.2">
      <c r="F38603" s="30"/>
      <c r="G38603" s="30"/>
      <c r="H38603" s="30"/>
    </row>
    <row r="38604" spans="6:8" x14ac:dyDescent="0.2">
      <c r="F38604" s="30"/>
      <c r="G38604" s="30"/>
      <c r="H38604" s="30"/>
    </row>
    <row r="38605" spans="6:8" x14ac:dyDescent="0.2">
      <c r="F38605" s="30"/>
      <c r="G38605" s="30"/>
      <c r="H38605" s="30"/>
    </row>
    <row r="38606" spans="6:8" x14ac:dyDescent="0.2">
      <c r="F38606" s="30"/>
      <c r="G38606" s="30"/>
      <c r="H38606" s="30"/>
    </row>
    <row r="38607" spans="6:8" x14ac:dyDescent="0.2">
      <c r="F38607" s="30"/>
      <c r="G38607" s="30"/>
      <c r="H38607" s="30"/>
    </row>
    <row r="38608" spans="6:8" x14ac:dyDescent="0.2">
      <c r="F38608" s="30"/>
      <c r="G38608" s="30"/>
      <c r="H38608" s="30"/>
    </row>
    <row r="38609" spans="6:8" x14ac:dyDescent="0.2">
      <c r="F38609" s="30"/>
      <c r="G38609" s="30"/>
      <c r="H38609" s="30"/>
    </row>
    <row r="38610" spans="6:8" x14ac:dyDescent="0.2">
      <c r="F38610" s="30"/>
      <c r="G38610" s="30"/>
      <c r="H38610" s="30"/>
    </row>
    <row r="38611" spans="6:8" x14ac:dyDescent="0.2">
      <c r="F38611" s="30"/>
      <c r="G38611" s="30"/>
      <c r="H38611" s="30"/>
    </row>
    <row r="38612" spans="6:8" x14ac:dyDescent="0.2">
      <c r="F38612" s="30"/>
      <c r="G38612" s="30"/>
      <c r="H38612" s="30"/>
    </row>
    <row r="38613" spans="6:8" x14ac:dyDescent="0.2">
      <c r="F38613" s="30"/>
      <c r="G38613" s="30"/>
      <c r="H38613" s="30"/>
    </row>
    <row r="38614" spans="6:8" x14ac:dyDescent="0.2">
      <c r="F38614" s="30"/>
      <c r="G38614" s="30"/>
      <c r="H38614" s="30"/>
    </row>
    <row r="38615" spans="6:8" x14ac:dyDescent="0.2">
      <c r="F38615" s="30"/>
      <c r="G38615" s="30"/>
      <c r="H38615" s="30"/>
    </row>
    <row r="38616" spans="6:8" x14ac:dyDescent="0.2">
      <c r="F38616" s="30"/>
      <c r="G38616" s="30"/>
      <c r="H38616" s="30"/>
    </row>
    <row r="38617" spans="6:8" x14ac:dyDescent="0.2">
      <c r="F38617" s="30"/>
      <c r="G38617" s="30"/>
      <c r="H38617" s="30"/>
    </row>
    <row r="38618" spans="6:8" x14ac:dyDescent="0.2">
      <c r="F38618" s="30"/>
      <c r="G38618" s="30"/>
      <c r="H38618" s="30"/>
    </row>
    <row r="38619" spans="6:8" x14ac:dyDescent="0.2">
      <c r="F38619" s="30"/>
      <c r="G38619" s="30"/>
      <c r="H38619" s="30"/>
    </row>
    <row r="38620" spans="6:8" x14ac:dyDescent="0.2">
      <c r="F38620" s="30"/>
      <c r="G38620" s="30"/>
      <c r="H38620" s="30"/>
    </row>
    <row r="38621" spans="6:8" x14ac:dyDescent="0.2">
      <c r="F38621" s="30"/>
      <c r="G38621" s="30"/>
      <c r="H38621" s="30"/>
    </row>
    <row r="38622" spans="6:8" x14ac:dyDescent="0.2">
      <c r="F38622" s="30"/>
      <c r="G38622" s="30"/>
      <c r="H38622" s="30"/>
    </row>
    <row r="38623" spans="6:8" x14ac:dyDescent="0.2">
      <c r="F38623" s="30"/>
      <c r="G38623" s="30"/>
      <c r="H38623" s="30"/>
    </row>
    <row r="38624" spans="6:8" x14ac:dyDescent="0.2">
      <c r="F38624" s="30"/>
      <c r="G38624" s="30"/>
      <c r="H38624" s="30"/>
    </row>
    <row r="38625" spans="6:8" x14ac:dyDescent="0.2">
      <c r="F38625" s="30"/>
      <c r="G38625" s="30"/>
      <c r="H38625" s="30"/>
    </row>
    <row r="38626" spans="6:8" x14ac:dyDescent="0.2">
      <c r="F38626" s="30"/>
      <c r="G38626" s="30"/>
      <c r="H38626" s="30"/>
    </row>
    <row r="38627" spans="6:8" x14ac:dyDescent="0.2">
      <c r="F38627" s="30"/>
      <c r="G38627" s="30"/>
      <c r="H38627" s="30"/>
    </row>
    <row r="38628" spans="6:8" x14ac:dyDescent="0.2">
      <c r="F38628" s="30"/>
      <c r="G38628" s="30"/>
      <c r="H38628" s="30"/>
    </row>
    <row r="38629" spans="6:8" x14ac:dyDescent="0.2">
      <c r="F38629" s="30"/>
      <c r="G38629" s="30"/>
      <c r="H38629" s="30"/>
    </row>
    <row r="38630" spans="6:8" x14ac:dyDescent="0.2">
      <c r="F38630" s="30"/>
      <c r="G38630" s="30"/>
      <c r="H38630" s="30"/>
    </row>
    <row r="38631" spans="6:8" x14ac:dyDescent="0.2">
      <c r="F38631" s="30"/>
      <c r="G38631" s="30"/>
      <c r="H38631" s="30"/>
    </row>
    <row r="38632" spans="6:8" x14ac:dyDescent="0.2">
      <c r="F38632" s="30"/>
      <c r="G38632" s="30"/>
      <c r="H38632" s="30"/>
    </row>
    <row r="38633" spans="6:8" x14ac:dyDescent="0.2">
      <c r="F38633" s="30"/>
      <c r="G38633" s="30"/>
      <c r="H38633" s="30"/>
    </row>
    <row r="38634" spans="6:8" x14ac:dyDescent="0.2">
      <c r="F38634" s="30"/>
      <c r="G38634" s="30"/>
      <c r="H38634" s="30"/>
    </row>
    <row r="38635" spans="6:8" x14ac:dyDescent="0.2">
      <c r="F38635" s="30"/>
      <c r="G38635" s="30"/>
      <c r="H38635" s="30"/>
    </row>
    <row r="38636" spans="6:8" x14ac:dyDescent="0.2">
      <c r="F38636" s="30"/>
      <c r="G38636" s="30"/>
      <c r="H38636" s="30"/>
    </row>
    <row r="38637" spans="6:8" x14ac:dyDescent="0.2">
      <c r="F38637" s="30"/>
      <c r="G38637" s="30"/>
      <c r="H38637" s="30"/>
    </row>
    <row r="38638" spans="6:8" x14ac:dyDescent="0.2">
      <c r="F38638" s="30"/>
      <c r="G38638" s="30"/>
      <c r="H38638" s="30"/>
    </row>
    <row r="38639" spans="6:8" x14ac:dyDescent="0.2">
      <c r="F38639" s="30"/>
      <c r="G38639" s="30"/>
      <c r="H38639" s="30"/>
    </row>
    <row r="38640" spans="6:8" x14ac:dyDescent="0.2">
      <c r="F38640" s="30"/>
      <c r="G38640" s="30"/>
      <c r="H38640" s="30"/>
    </row>
    <row r="38641" spans="6:8" x14ac:dyDescent="0.2">
      <c r="F38641" s="30"/>
      <c r="G38641" s="30"/>
      <c r="H38641" s="30"/>
    </row>
    <row r="38642" spans="6:8" x14ac:dyDescent="0.2">
      <c r="F38642" s="30"/>
      <c r="G38642" s="30"/>
      <c r="H38642" s="30"/>
    </row>
    <row r="38643" spans="6:8" x14ac:dyDescent="0.2">
      <c r="F38643" s="30"/>
      <c r="G38643" s="30"/>
      <c r="H38643" s="30"/>
    </row>
    <row r="38644" spans="6:8" x14ac:dyDescent="0.2">
      <c r="F38644" s="30"/>
      <c r="G38644" s="30"/>
      <c r="H38644" s="30"/>
    </row>
    <row r="38645" spans="6:8" x14ac:dyDescent="0.2">
      <c r="F38645" s="30"/>
      <c r="G38645" s="30"/>
      <c r="H38645" s="30"/>
    </row>
    <row r="38646" spans="6:8" x14ac:dyDescent="0.2">
      <c r="F38646" s="30"/>
      <c r="G38646" s="30"/>
      <c r="H38646" s="30"/>
    </row>
    <row r="38647" spans="6:8" x14ac:dyDescent="0.2">
      <c r="F38647" s="30"/>
      <c r="G38647" s="30"/>
      <c r="H38647" s="30"/>
    </row>
    <row r="38648" spans="6:8" x14ac:dyDescent="0.2">
      <c r="F38648" s="30"/>
      <c r="G38648" s="30"/>
      <c r="H38648" s="30"/>
    </row>
    <row r="38649" spans="6:8" x14ac:dyDescent="0.2">
      <c r="F38649" s="30"/>
      <c r="G38649" s="30"/>
      <c r="H38649" s="30"/>
    </row>
    <row r="38650" spans="6:8" x14ac:dyDescent="0.2">
      <c r="F38650" s="30"/>
      <c r="G38650" s="30"/>
      <c r="H38650" s="30"/>
    </row>
    <row r="38651" spans="6:8" x14ac:dyDescent="0.2">
      <c r="F38651" s="30"/>
      <c r="G38651" s="30"/>
      <c r="H38651" s="30"/>
    </row>
    <row r="38652" spans="6:8" x14ac:dyDescent="0.2">
      <c r="F38652" s="30"/>
      <c r="G38652" s="30"/>
      <c r="H38652" s="30"/>
    </row>
    <row r="38653" spans="6:8" x14ac:dyDescent="0.2">
      <c r="F38653" s="30"/>
      <c r="G38653" s="30"/>
      <c r="H38653" s="30"/>
    </row>
    <row r="38654" spans="6:8" x14ac:dyDescent="0.2">
      <c r="F38654" s="30"/>
      <c r="G38654" s="30"/>
      <c r="H38654" s="30"/>
    </row>
    <row r="38655" spans="6:8" x14ac:dyDescent="0.2">
      <c r="F38655" s="30"/>
      <c r="G38655" s="30"/>
      <c r="H38655" s="30"/>
    </row>
    <row r="38656" spans="6:8" x14ac:dyDescent="0.2">
      <c r="F38656" s="30"/>
      <c r="G38656" s="30"/>
      <c r="H38656" s="30"/>
    </row>
    <row r="38657" spans="6:8" x14ac:dyDescent="0.2">
      <c r="F38657" s="30"/>
      <c r="G38657" s="30"/>
      <c r="H38657" s="30"/>
    </row>
    <row r="38658" spans="6:8" x14ac:dyDescent="0.2">
      <c r="F38658" s="30"/>
      <c r="G38658" s="30"/>
      <c r="H38658" s="30"/>
    </row>
    <row r="38659" spans="6:8" x14ac:dyDescent="0.2">
      <c r="F38659" s="30"/>
      <c r="G38659" s="30"/>
      <c r="H38659" s="30"/>
    </row>
    <row r="38660" spans="6:8" x14ac:dyDescent="0.2">
      <c r="F38660" s="30"/>
      <c r="G38660" s="30"/>
      <c r="H38660" s="30"/>
    </row>
    <row r="38661" spans="6:8" x14ac:dyDescent="0.2">
      <c r="F38661" s="30"/>
      <c r="G38661" s="30"/>
      <c r="H38661" s="30"/>
    </row>
    <row r="38662" spans="6:8" x14ac:dyDescent="0.2">
      <c r="F38662" s="30"/>
      <c r="G38662" s="30"/>
      <c r="H38662" s="30"/>
    </row>
    <row r="38663" spans="6:8" x14ac:dyDescent="0.2">
      <c r="F38663" s="30"/>
      <c r="G38663" s="30"/>
      <c r="H38663" s="30"/>
    </row>
    <row r="38664" spans="6:8" x14ac:dyDescent="0.2">
      <c r="F38664" s="30"/>
      <c r="G38664" s="30"/>
      <c r="H38664" s="30"/>
    </row>
    <row r="38665" spans="6:8" x14ac:dyDescent="0.2">
      <c r="F38665" s="30"/>
      <c r="G38665" s="30"/>
      <c r="H38665" s="30"/>
    </row>
    <row r="38666" spans="6:8" x14ac:dyDescent="0.2">
      <c r="F38666" s="30"/>
      <c r="G38666" s="30"/>
      <c r="H38666" s="30"/>
    </row>
    <row r="38667" spans="6:8" x14ac:dyDescent="0.2">
      <c r="F38667" s="30"/>
      <c r="G38667" s="30"/>
      <c r="H38667" s="30"/>
    </row>
    <row r="38668" spans="6:8" x14ac:dyDescent="0.2">
      <c r="F38668" s="30"/>
      <c r="G38668" s="30"/>
      <c r="H38668" s="30"/>
    </row>
    <row r="38669" spans="6:8" x14ac:dyDescent="0.2">
      <c r="F38669" s="30"/>
      <c r="G38669" s="30"/>
      <c r="H38669" s="30"/>
    </row>
    <row r="38670" spans="6:8" x14ac:dyDescent="0.2">
      <c r="F38670" s="30"/>
      <c r="G38670" s="30"/>
      <c r="H38670" s="30"/>
    </row>
    <row r="38671" spans="6:8" x14ac:dyDescent="0.2">
      <c r="F38671" s="30"/>
      <c r="G38671" s="30"/>
      <c r="H38671" s="30"/>
    </row>
    <row r="38672" spans="6:8" x14ac:dyDescent="0.2">
      <c r="F38672" s="30"/>
      <c r="G38672" s="30"/>
      <c r="H38672" s="30"/>
    </row>
    <row r="38673" spans="6:8" x14ac:dyDescent="0.2">
      <c r="F38673" s="30"/>
      <c r="G38673" s="30"/>
      <c r="H38673" s="30"/>
    </row>
    <row r="38674" spans="6:8" x14ac:dyDescent="0.2">
      <c r="F38674" s="30"/>
      <c r="G38674" s="30"/>
      <c r="H38674" s="30"/>
    </row>
    <row r="38675" spans="6:8" x14ac:dyDescent="0.2">
      <c r="F38675" s="30"/>
      <c r="G38675" s="30"/>
      <c r="H38675" s="30"/>
    </row>
    <row r="38676" spans="6:8" x14ac:dyDescent="0.2">
      <c r="F38676" s="30"/>
      <c r="G38676" s="30"/>
      <c r="H38676" s="30"/>
    </row>
    <row r="38677" spans="6:8" x14ac:dyDescent="0.2">
      <c r="F38677" s="30"/>
      <c r="G38677" s="30"/>
      <c r="H38677" s="30"/>
    </row>
    <row r="38678" spans="6:8" x14ac:dyDescent="0.2">
      <c r="F38678" s="30"/>
      <c r="G38678" s="30"/>
      <c r="H38678" s="30"/>
    </row>
    <row r="38679" spans="6:8" x14ac:dyDescent="0.2">
      <c r="F38679" s="30"/>
      <c r="G38679" s="30"/>
      <c r="H38679" s="30"/>
    </row>
    <row r="38680" spans="6:8" x14ac:dyDescent="0.2">
      <c r="F38680" s="30"/>
      <c r="G38680" s="30"/>
      <c r="H38680" s="30"/>
    </row>
    <row r="38681" spans="6:8" x14ac:dyDescent="0.2">
      <c r="F38681" s="30"/>
      <c r="G38681" s="30"/>
      <c r="H38681" s="30"/>
    </row>
    <row r="38682" spans="6:8" x14ac:dyDescent="0.2">
      <c r="F38682" s="30"/>
      <c r="G38682" s="30"/>
      <c r="H38682" s="30"/>
    </row>
    <row r="38683" spans="6:8" x14ac:dyDescent="0.2">
      <c r="F38683" s="30"/>
      <c r="G38683" s="30"/>
      <c r="H38683" s="30"/>
    </row>
    <row r="38684" spans="6:8" x14ac:dyDescent="0.2">
      <c r="F38684" s="30"/>
      <c r="G38684" s="30"/>
      <c r="H38684" s="30"/>
    </row>
    <row r="38685" spans="6:8" x14ac:dyDescent="0.2">
      <c r="F38685" s="30"/>
      <c r="G38685" s="30"/>
      <c r="H38685" s="30"/>
    </row>
    <row r="38686" spans="6:8" x14ac:dyDescent="0.2">
      <c r="F38686" s="30"/>
      <c r="G38686" s="30"/>
      <c r="H38686" s="30"/>
    </row>
    <row r="38687" spans="6:8" x14ac:dyDescent="0.2">
      <c r="F38687" s="30"/>
      <c r="G38687" s="30"/>
      <c r="H38687" s="30"/>
    </row>
    <row r="38688" spans="6:8" x14ac:dyDescent="0.2">
      <c r="F38688" s="30"/>
      <c r="G38688" s="30"/>
      <c r="H38688" s="30"/>
    </row>
    <row r="38689" spans="6:8" x14ac:dyDescent="0.2">
      <c r="F38689" s="30"/>
      <c r="G38689" s="30"/>
      <c r="H38689" s="30"/>
    </row>
    <row r="38690" spans="6:8" x14ac:dyDescent="0.2">
      <c r="F38690" s="30"/>
      <c r="G38690" s="30"/>
      <c r="H38690" s="30"/>
    </row>
    <row r="38691" spans="6:8" x14ac:dyDescent="0.2">
      <c r="F38691" s="30"/>
      <c r="G38691" s="30"/>
      <c r="H38691" s="30"/>
    </row>
    <row r="38692" spans="6:8" x14ac:dyDescent="0.2">
      <c r="F38692" s="30"/>
      <c r="G38692" s="30"/>
      <c r="H38692" s="30"/>
    </row>
    <row r="38693" spans="6:8" x14ac:dyDescent="0.2">
      <c r="F38693" s="30"/>
      <c r="G38693" s="30"/>
      <c r="H38693" s="30"/>
    </row>
    <row r="38694" spans="6:8" x14ac:dyDescent="0.2">
      <c r="F38694" s="30"/>
      <c r="G38694" s="30"/>
      <c r="H38694" s="30"/>
    </row>
    <row r="38695" spans="6:8" x14ac:dyDescent="0.2">
      <c r="F38695" s="30"/>
      <c r="G38695" s="30"/>
      <c r="H38695" s="30"/>
    </row>
    <row r="38696" spans="6:8" x14ac:dyDescent="0.2">
      <c r="F38696" s="30"/>
      <c r="G38696" s="30"/>
      <c r="H38696" s="30"/>
    </row>
    <row r="38697" spans="6:8" x14ac:dyDescent="0.2">
      <c r="F38697" s="30"/>
      <c r="G38697" s="30"/>
      <c r="H38697" s="30"/>
    </row>
    <row r="38698" spans="6:8" x14ac:dyDescent="0.2">
      <c r="F38698" s="30"/>
      <c r="G38698" s="30"/>
      <c r="H38698" s="30"/>
    </row>
    <row r="38699" spans="6:8" x14ac:dyDescent="0.2">
      <c r="F38699" s="30"/>
      <c r="G38699" s="30"/>
      <c r="H38699" s="30"/>
    </row>
    <row r="38700" spans="6:8" x14ac:dyDescent="0.2">
      <c r="F38700" s="30"/>
      <c r="G38700" s="30"/>
      <c r="H38700" s="30"/>
    </row>
    <row r="38701" spans="6:8" x14ac:dyDescent="0.2">
      <c r="F38701" s="30"/>
      <c r="G38701" s="30"/>
      <c r="H38701" s="30"/>
    </row>
    <row r="38702" spans="6:8" x14ac:dyDescent="0.2">
      <c r="F38702" s="30"/>
      <c r="G38702" s="30"/>
      <c r="H38702" s="30"/>
    </row>
    <row r="38703" spans="6:8" x14ac:dyDescent="0.2">
      <c r="F38703" s="30"/>
      <c r="G38703" s="30"/>
      <c r="H38703" s="30"/>
    </row>
    <row r="38704" spans="6:8" x14ac:dyDescent="0.2">
      <c r="F38704" s="30"/>
      <c r="G38704" s="30"/>
      <c r="H38704" s="30"/>
    </row>
    <row r="38705" spans="6:8" x14ac:dyDescent="0.2">
      <c r="F38705" s="30"/>
      <c r="G38705" s="30"/>
      <c r="H38705" s="30"/>
    </row>
    <row r="38706" spans="6:8" x14ac:dyDescent="0.2">
      <c r="F38706" s="30"/>
      <c r="G38706" s="30"/>
      <c r="H38706" s="30"/>
    </row>
    <row r="38707" spans="6:8" x14ac:dyDescent="0.2">
      <c r="F38707" s="30"/>
      <c r="G38707" s="30"/>
      <c r="H38707" s="30"/>
    </row>
    <row r="38708" spans="6:8" x14ac:dyDescent="0.2">
      <c r="F38708" s="30"/>
      <c r="G38708" s="30"/>
      <c r="H38708" s="30"/>
    </row>
    <row r="38709" spans="6:8" x14ac:dyDescent="0.2">
      <c r="F38709" s="30"/>
      <c r="G38709" s="30"/>
      <c r="H38709" s="30"/>
    </row>
    <row r="38710" spans="6:8" x14ac:dyDescent="0.2">
      <c r="F38710" s="30"/>
      <c r="G38710" s="30"/>
      <c r="H38710" s="30"/>
    </row>
    <row r="38711" spans="6:8" x14ac:dyDescent="0.2">
      <c r="F38711" s="30"/>
      <c r="G38711" s="30"/>
      <c r="H38711" s="30"/>
    </row>
    <row r="38712" spans="6:8" x14ac:dyDescent="0.2">
      <c r="F38712" s="30"/>
      <c r="G38712" s="30"/>
      <c r="H38712" s="30"/>
    </row>
    <row r="38713" spans="6:8" x14ac:dyDescent="0.2">
      <c r="F38713" s="30"/>
      <c r="G38713" s="30"/>
      <c r="H38713" s="30"/>
    </row>
    <row r="38714" spans="6:8" x14ac:dyDescent="0.2">
      <c r="F38714" s="30"/>
      <c r="G38714" s="30"/>
      <c r="H38714" s="30"/>
    </row>
    <row r="38715" spans="6:8" x14ac:dyDescent="0.2">
      <c r="F38715" s="30"/>
      <c r="G38715" s="30"/>
      <c r="H38715" s="30"/>
    </row>
    <row r="38716" spans="6:8" x14ac:dyDescent="0.2">
      <c r="F38716" s="30"/>
      <c r="G38716" s="30"/>
      <c r="H38716" s="30"/>
    </row>
    <row r="38717" spans="6:8" x14ac:dyDescent="0.2">
      <c r="F38717" s="30"/>
      <c r="G38717" s="30"/>
      <c r="H38717" s="30"/>
    </row>
    <row r="38718" spans="6:8" x14ac:dyDescent="0.2">
      <c r="F38718" s="30"/>
      <c r="G38718" s="30"/>
      <c r="H38718" s="30"/>
    </row>
    <row r="38719" spans="6:8" x14ac:dyDescent="0.2">
      <c r="F38719" s="30"/>
      <c r="G38719" s="30"/>
      <c r="H38719" s="30"/>
    </row>
    <row r="38720" spans="6:8" x14ac:dyDescent="0.2">
      <c r="F38720" s="30"/>
      <c r="G38720" s="30"/>
      <c r="H38720" s="30"/>
    </row>
    <row r="38721" spans="6:8" x14ac:dyDescent="0.2">
      <c r="F38721" s="30"/>
      <c r="G38721" s="30"/>
      <c r="H38721" s="30"/>
    </row>
    <row r="38722" spans="6:8" x14ac:dyDescent="0.2">
      <c r="F38722" s="30"/>
      <c r="G38722" s="30"/>
      <c r="H38722" s="30"/>
    </row>
    <row r="38723" spans="6:8" x14ac:dyDescent="0.2">
      <c r="F38723" s="30"/>
      <c r="G38723" s="30"/>
      <c r="H38723" s="30"/>
    </row>
    <row r="38724" spans="6:8" x14ac:dyDescent="0.2">
      <c r="F38724" s="30"/>
      <c r="G38724" s="30"/>
      <c r="H38724" s="30"/>
    </row>
    <row r="38725" spans="6:8" x14ac:dyDescent="0.2">
      <c r="F38725" s="30"/>
      <c r="G38725" s="30"/>
      <c r="H38725" s="30"/>
    </row>
    <row r="38726" spans="6:8" x14ac:dyDescent="0.2">
      <c r="F38726" s="30"/>
      <c r="G38726" s="30"/>
      <c r="H38726" s="30"/>
    </row>
    <row r="38727" spans="6:8" x14ac:dyDescent="0.2">
      <c r="F38727" s="30"/>
      <c r="G38727" s="30"/>
      <c r="H38727" s="30"/>
    </row>
    <row r="38728" spans="6:8" x14ac:dyDescent="0.2">
      <c r="F38728" s="30"/>
      <c r="G38728" s="30"/>
      <c r="H38728" s="30"/>
    </row>
    <row r="38729" spans="6:8" x14ac:dyDescent="0.2">
      <c r="F38729" s="30"/>
      <c r="G38729" s="30"/>
      <c r="H38729" s="30"/>
    </row>
    <row r="38730" spans="6:8" x14ac:dyDescent="0.2">
      <c r="F38730" s="30"/>
      <c r="G38730" s="30"/>
      <c r="H38730" s="30"/>
    </row>
    <row r="38731" spans="6:8" x14ac:dyDescent="0.2">
      <c r="F38731" s="30"/>
      <c r="G38731" s="30"/>
      <c r="H38731" s="30"/>
    </row>
    <row r="38732" spans="6:8" x14ac:dyDescent="0.2">
      <c r="F38732" s="30"/>
      <c r="G38732" s="30"/>
      <c r="H38732" s="30"/>
    </row>
    <row r="38733" spans="6:8" x14ac:dyDescent="0.2">
      <c r="F38733" s="30"/>
      <c r="G38733" s="30"/>
      <c r="H38733" s="30"/>
    </row>
    <row r="38734" spans="6:8" x14ac:dyDescent="0.2">
      <c r="F38734" s="30"/>
      <c r="G38734" s="30"/>
      <c r="H38734" s="30"/>
    </row>
    <row r="38735" spans="6:8" x14ac:dyDescent="0.2">
      <c r="F38735" s="30"/>
      <c r="G38735" s="30"/>
      <c r="H38735" s="30"/>
    </row>
    <row r="38736" spans="6:8" x14ac:dyDescent="0.2">
      <c r="F38736" s="30"/>
      <c r="G38736" s="30"/>
      <c r="H38736" s="30"/>
    </row>
    <row r="38737" spans="6:8" x14ac:dyDescent="0.2">
      <c r="F38737" s="30"/>
      <c r="G38737" s="30"/>
      <c r="H38737" s="30"/>
    </row>
    <row r="38738" spans="6:8" x14ac:dyDescent="0.2">
      <c r="F38738" s="30"/>
      <c r="G38738" s="30"/>
      <c r="H38738" s="30"/>
    </row>
    <row r="38739" spans="6:8" x14ac:dyDescent="0.2">
      <c r="F38739" s="30"/>
      <c r="G38739" s="30"/>
      <c r="H38739" s="30"/>
    </row>
    <row r="38740" spans="6:8" x14ac:dyDescent="0.2">
      <c r="F38740" s="30"/>
      <c r="G38740" s="30"/>
      <c r="H38740" s="30"/>
    </row>
    <row r="38741" spans="6:8" x14ac:dyDescent="0.2">
      <c r="F38741" s="30"/>
      <c r="G38741" s="30"/>
      <c r="H38741" s="30"/>
    </row>
    <row r="38742" spans="6:8" x14ac:dyDescent="0.2">
      <c r="F38742" s="30"/>
      <c r="G38742" s="30"/>
      <c r="H38742" s="30"/>
    </row>
    <row r="38743" spans="6:8" x14ac:dyDescent="0.2">
      <c r="F38743" s="30"/>
      <c r="G38743" s="30"/>
      <c r="H38743" s="30"/>
    </row>
    <row r="38744" spans="6:8" x14ac:dyDescent="0.2">
      <c r="F38744" s="30"/>
      <c r="G38744" s="30"/>
      <c r="H38744" s="30"/>
    </row>
    <row r="38745" spans="6:8" x14ac:dyDescent="0.2">
      <c r="F38745" s="30"/>
      <c r="G38745" s="30"/>
      <c r="H38745" s="30"/>
    </row>
    <row r="38746" spans="6:8" x14ac:dyDescent="0.2">
      <c r="F38746" s="30"/>
      <c r="G38746" s="30"/>
      <c r="H38746" s="30"/>
    </row>
    <row r="38747" spans="6:8" x14ac:dyDescent="0.2">
      <c r="F38747" s="30"/>
      <c r="G38747" s="30"/>
      <c r="H38747" s="30"/>
    </row>
    <row r="38748" spans="6:8" x14ac:dyDescent="0.2">
      <c r="F38748" s="30"/>
      <c r="G38748" s="30"/>
      <c r="H38748" s="30"/>
    </row>
    <row r="38749" spans="6:8" x14ac:dyDescent="0.2">
      <c r="F38749" s="30"/>
      <c r="G38749" s="30"/>
      <c r="H38749" s="30"/>
    </row>
    <row r="38750" spans="6:8" x14ac:dyDescent="0.2">
      <c r="F38750" s="30"/>
      <c r="G38750" s="30"/>
      <c r="H38750" s="30"/>
    </row>
    <row r="38751" spans="6:8" x14ac:dyDescent="0.2">
      <c r="F38751" s="30"/>
      <c r="G38751" s="30"/>
      <c r="H38751" s="30"/>
    </row>
    <row r="38752" spans="6:8" x14ac:dyDescent="0.2">
      <c r="F38752" s="30"/>
      <c r="G38752" s="30"/>
      <c r="H38752" s="30"/>
    </row>
    <row r="38753" spans="6:8" x14ac:dyDescent="0.2">
      <c r="F38753" s="30"/>
      <c r="G38753" s="30"/>
      <c r="H38753" s="30"/>
    </row>
    <row r="38754" spans="6:8" x14ac:dyDescent="0.2">
      <c r="F38754" s="30"/>
      <c r="G38754" s="30"/>
      <c r="H38754" s="30"/>
    </row>
    <row r="38755" spans="6:8" x14ac:dyDescent="0.2">
      <c r="F38755" s="30"/>
      <c r="G38755" s="30"/>
      <c r="H38755" s="30"/>
    </row>
    <row r="38756" spans="6:8" x14ac:dyDescent="0.2">
      <c r="F38756" s="30"/>
      <c r="G38756" s="30"/>
      <c r="H38756" s="30"/>
    </row>
    <row r="38757" spans="6:8" x14ac:dyDescent="0.2">
      <c r="F38757" s="30"/>
      <c r="G38757" s="30"/>
      <c r="H38757" s="30"/>
    </row>
    <row r="38758" spans="6:8" x14ac:dyDescent="0.2">
      <c r="F38758" s="30"/>
      <c r="G38758" s="30"/>
      <c r="H38758" s="30"/>
    </row>
    <row r="38759" spans="6:8" x14ac:dyDescent="0.2">
      <c r="F38759" s="30"/>
      <c r="G38759" s="30"/>
      <c r="H38759" s="30"/>
    </row>
    <row r="38760" spans="6:8" x14ac:dyDescent="0.2">
      <c r="F38760" s="30"/>
      <c r="G38760" s="30"/>
      <c r="H38760" s="30"/>
    </row>
    <row r="38761" spans="6:8" x14ac:dyDescent="0.2">
      <c r="F38761" s="30"/>
      <c r="G38761" s="30"/>
      <c r="H38761" s="30"/>
    </row>
    <row r="38762" spans="6:8" x14ac:dyDescent="0.2">
      <c r="F38762" s="30"/>
      <c r="G38762" s="30"/>
      <c r="H38762" s="30"/>
    </row>
    <row r="38763" spans="6:8" x14ac:dyDescent="0.2">
      <c r="F38763" s="30"/>
      <c r="G38763" s="30"/>
      <c r="H38763" s="30"/>
    </row>
    <row r="38764" spans="6:8" x14ac:dyDescent="0.2">
      <c r="F38764" s="30"/>
      <c r="G38764" s="30"/>
      <c r="H38764" s="30"/>
    </row>
    <row r="38765" spans="6:8" x14ac:dyDescent="0.2">
      <c r="F38765" s="30"/>
      <c r="G38765" s="30"/>
      <c r="H38765" s="30"/>
    </row>
    <row r="38766" spans="6:8" x14ac:dyDescent="0.2">
      <c r="F38766" s="30"/>
      <c r="G38766" s="30"/>
      <c r="H38766" s="30"/>
    </row>
    <row r="38767" spans="6:8" x14ac:dyDescent="0.2">
      <c r="F38767" s="30"/>
      <c r="G38767" s="30"/>
      <c r="H38767" s="30"/>
    </row>
    <row r="38768" spans="6:8" x14ac:dyDescent="0.2">
      <c r="F38768" s="30"/>
      <c r="G38768" s="30"/>
      <c r="H38768" s="30"/>
    </row>
    <row r="38769" spans="6:8" x14ac:dyDescent="0.2">
      <c r="F38769" s="30"/>
      <c r="G38769" s="30"/>
      <c r="H38769" s="30"/>
    </row>
    <row r="38770" spans="6:8" x14ac:dyDescent="0.2">
      <c r="F38770" s="30"/>
      <c r="G38770" s="30"/>
      <c r="H38770" s="30"/>
    </row>
    <row r="38771" spans="6:8" x14ac:dyDescent="0.2">
      <c r="F38771" s="30"/>
      <c r="G38771" s="30"/>
      <c r="H38771" s="30"/>
    </row>
    <row r="38772" spans="6:8" x14ac:dyDescent="0.2">
      <c r="F38772" s="30"/>
      <c r="G38772" s="30"/>
      <c r="H38772" s="30"/>
    </row>
    <row r="38773" spans="6:8" x14ac:dyDescent="0.2">
      <c r="F38773" s="30"/>
      <c r="G38773" s="30"/>
      <c r="H38773" s="30"/>
    </row>
    <row r="38774" spans="6:8" x14ac:dyDescent="0.2">
      <c r="F38774" s="30"/>
      <c r="G38774" s="30"/>
      <c r="H38774" s="30"/>
    </row>
    <row r="38775" spans="6:8" x14ac:dyDescent="0.2">
      <c r="F38775" s="30"/>
      <c r="G38775" s="30"/>
      <c r="H38775" s="30"/>
    </row>
    <row r="38776" spans="6:8" x14ac:dyDescent="0.2">
      <c r="F38776" s="30"/>
      <c r="G38776" s="30"/>
      <c r="H38776" s="30"/>
    </row>
    <row r="38777" spans="6:8" x14ac:dyDescent="0.2">
      <c r="F38777" s="30"/>
      <c r="G38777" s="30"/>
      <c r="H38777" s="30"/>
    </row>
    <row r="38778" spans="6:8" x14ac:dyDescent="0.2">
      <c r="F38778" s="30"/>
      <c r="G38778" s="30"/>
      <c r="H38778" s="30"/>
    </row>
    <row r="38779" spans="6:8" x14ac:dyDescent="0.2">
      <c r="F38779" s="30"/>
      <c r="G38779" s="30"/>
      <c r="H38779" s="30"/>
    </row>
    <row r="38780" spans="6:8" x14ac:dyDescent="0.2">
      <c r="F38780" s="30"/>
      <c r="G38780" s="30"/>
      <c r="H38780" s="30"/>
    </row>
    <row r="38781" spans="6:8" x14ac:dyDescent="0.2">
      <c r="F38781" s="30"/>
      <c r="G38781" s="30"/>
      <c r="H38781" s="30"/>
    </row>
    <row r="38782" spans="6:8" x14ac:dyDescent="0.2">
      <c r="F38782" s="30"/>
      <c r="G38782" s="30"/>
      <c r="H38782" s="30"/>
    </row>
    <row r="38783" spans="6:8" x14ac:dyDescent="0.2">
      <c r="F38783" s="30"/>
      <c r="G38783" s="30"/>
      <c r="H38783" s="30"/>
    </row>
    <row r="38784" spans="6:8" x14ac:dyDescent="0.2">
      <c r="F38784" s="30"/>
      <c r="G38784" s="30"/>
      <c r="H38784" s="30"/>
    </row>
    <row r="38785" spans="6:8" x14ac:dyDescent="0.2">
      <c r="F38785" s="30"/>
      <c r="G38785" s="30"/>
      <c r="H38785" s="30"/>
    </row>
    <row r="38786" spans="6:8" x14ac:dyDescent="0.2">
      <c r="F38786" s="30"/>
      <c r="G38786" s="30"/>
      <c r="H38786" s="30"/>
    </row>
    <row r="38787" spans="6:8" x14ac:dyDescent="0.2">
      <c r="F38787" s="30"/>
      <c r="G38787" s="30"/>
      <c r="H38787" s="30"/>
    </row>
    <row r="38788" spans="6:8" x14ac:dyDescent="0.2">
      <c r="F38788" s="30"/>
      <c r="G38788" s="30"/>
      <c r="H38788" s="30"/>
    </row>
    <row r="38789" spans="6:8" x14ac:dyDescent="0.2">
      <c r="F38789" s="30"/>
      <c r="G38789" s="30"/>
      <c r="H38789" s="30"/>
    </row>
    <row r="38790" spans="6:8" x14ac:dyDescent="0.2">
      <c r="F38790" s="30"/>
      <c r="G38790" s="30"/>
      <c r="H38790" s="30"/>
    </row>
    <row r="38791" spans="6:8" x14ac:dyDescent="0.2">
      <c r="F38791" s="30"/>
      <c r="G38791" s="30"/>
      <c r="H38791" s="30"/>
    </row>
    <row r="38792" spans="6:8" x14ac:dyDescent="0.2">
      <c r="F38792" s="30"/>
      <c r="G38792" s="30"/>
      <c r="H38792" s="30"/>
    </row>
    <row r="38793" spans="6:8" x14ac:dyDescent="0.2">
      <c r="F38793" s="30"/>
      <c r="G38793" s="30"/>
      <c r="H38793" s="30"/>
    </row>
    <row r="38794" spans="6:8" x14ac:dyDescent="0.2">
      <c r="F38794" s="30"/>
      <c r="G38794" s="30"/>
      <c r="H38794" s="30"/>
    </row>
    <row r="38795" spans="6:8" x14ac:dyDescent="0.2">
      <c r="F38795" s="30"/>
      <c r="G38795" s="30"/>
      <c r="H38795" s="30"/>
    </row>
    <row r="38796" spans="6:8" x14ac:dyDescent="0.2">
      <c r="F38796" s="30"/>
      <c r="G38796" s="30"/>
      <c r="H38796" s="30"/>
    </row>
    <row r="38797" spans="6:8" x14ac:dyDescent="0.2">
      <c r="F38797" s="30"/>
      <c r="G38797" s="30"/>
      <c r="H38797" s="30"/>
    </row>
    <row r="38798" spans="6:8" x14ac:dyDescent="0.2">
      <c r="F38798" s="30"/>
      <c r="G38798" s="30"/>
      <c r="H38798" s="30"/>
    </row>
    <row r="38799" spans="6:8" x14ac:dyDescent="0.2">
      <c r="F38799" s="30"/>
      <c r="G38799" s="30"/>
      <c r="H38799" s="30"/>
    </row>
    <row r="38800" spans="6:8" x14ac:dyDescent="0.2">
      <c r="F38800" s="30"/>
      <c r="G38800" s="30"/>
      <c r="H38800" s="30"/>
    </row>
    <row r="38801" spans="6:8" x14ac:dyDescent="0.2">
      <c r="F38801" s="30"/>
      <c r="G38801" s="30"/>
      <c r="H38801" s="30"/>
    </row>
    <row r="38802" spans="6:8" x14ac:dyDescent="0.2">
      <c r="F38802" s="30"/>
      <c r="G38802" s="30"/>
      <c r="H38802" s="30"/>
    </row>
    <row r="38803" spans="6:8" x14ac:dyDescent="0.2">
      <c r="F38803" s="30"/>
      <c r="G38803" s="30"/>
      <c r="H38803" s="30"/>
    </row>
    <row r="38804" spans="6:8" x14ac:dyDescent="0.2">
      <c r="F38804" s="30"/>
      <c r="G38804" s="30"/>
      <c r="H38804" s="30"/>
    </row>
    <row r="38805" spans="6:8" x14ac:dyDescent="0.2">
      <c r="F38805" s="30"/>
      <c r="G38805" s="30"/>
      <c r="H38805" s="30"/>
    </row>
    <row r="38806" spans="6:8" x14ac:dyDescent="0.2">
      <c r="F38806" s="30"/>
      <c r="G38806" s="30"/>
      <c r="H38806" s="30"/>
    </row>
    <row r="38807" spans="6:8" x14ac:dyDescent="0.2">
      <c r="F38807" s="30"/>
      <c r="G38807" s="30"/>
      <c r="H38807" s="30"/>
    </row>
    <row r="38808" spans="6:8" x14ac:dyDescent="0.2">
      <c r="F38808" s="30"/>
      <c r="G38808" s="30"/>
      <c r="H38808" s="30"/>
    </row>
    <row r="38809" spans="6:8" x14ac:dyDescent="0.2">
      <c r="F38809" s="30"/>
      <c r="G38809" s="30"/>
      <c r="H38809" s="30"/>
    </row>
    <row r="38810" spans="6:8" x14ac:dyDescent="0.2">
      <c r="F38810" s="30"/>
      <c r="G38810" s="30"/>
      <c r="H38810" s="30"/>
    </row>
    <row r="38811" spans="6:8" x14ac:dyDescent="0.2">
      <c r="F38811" s="30"/>
      <c r="G38811" s="30"/>
      <c r="H38811" s="30"/>
    </row>
    <row r="38812" spans="6:8" x14ac:dyDescent="0.2">
      <c r="F38812" s="30"/>
      <c r="G38812" s="30"/>
      <c r="H38812" s="30"/>
    </row>
    <row r="38813" spans="6:8" x14ac:dyDescent="0.2">
      <c r="F38813" s="30"/>
      <c r="G38813" s="30"/>
      <c r="H38813" s="30"/>
    </row>
    <row r="38814" spans="6:8" x14ac:dyDescent="0.2">
      <c r="F38814" s="30"/>
      <c r="G38814" s="30"/>
      <c r="H38814" s="30"/>
    </row>
    <row r="38815" spans="6:8" x14ac:dyDescent="0.2">
      <c r="F38815" s="30"/>
      <c r="G38815" s="30"/>
      <c r="H38815" s="30"/>
    </row>
    <row r="38816" spans="6:8" x14ac:dyDescent="0.2">
      <c r="F38816" s="30"/>
      <c r="G38816" s="30"/>
      <c r="H38816" s="30"/>
    </row>
    <row r="38817" spans="6:8" x14ac:dyDescent="0.2">
      <c r="F38817" s="30"/>
      <c r="G38817" s="30"/>
      <c r="H38817" s="30"/>
    </row>
    <row r="38818" spans="6:8" x14ac:dyDescent="0.2">
      <c r="F38818" s="30"/>
      <c r="G38818" s="30"/>
      <c r="H38818" s="30"/>
    </row>
    <row r="38819" spans="6:8" x14ac:dyDescent="0.2">
      <c r="F38819" s="30"/>
      <c r="G38819" s="30"/>
      <c r="H38819" s="30"/>
    </row>
    <row r="38820" spans="6:8" x14ac:dyDescent="0.2">
      <c r="F38820" s="30"/>
      <c r="G38820" s="30"/>
      <c r="H38820" s="30"/>
    </row>
    <row r="38821" spans="6:8" x14ac:dyDescent="0.2">
      <c r="F38821" s="30"/>
      <c r="G38821" s="30"/>
      <c r="H38821" s="30"/>
    </row>
    <row r="38822" spans="6:8" x14ac:dyDescent="0.2">
      <c r="F38822" s="30"/>
      <c r="G38822" s="30"/>
      <c r="H38822" s="30"/>
    </row>
    <row r="38823" spans="6:8" x14ac:dyDescent="0.2">
      <c r="F38823" s="30"/>
      <c r="G38823" s="30"/>
      <c r="H38823" s="30"/>
    </row>
    <row r="38824" spans="6:8" x14ac:dyDescent="0.2">
      <c r="F38824" s="30"/>
      <c r="G38824" s="30"/>
      <c r="H38824" s="30"/>
    </row>
    <row r="38825" spans="6:8" x14ac:dyDescent="0.2">
      <c r="F38825" s="30"/>
      <c r="G38825" s="30"/>
      <c r="H38825" s="30"/>
    </row>
    <row r="38826" spans="6:8" x14ac:dyDescent="0.2">
      <c r="F38826" s="30"/>
      <c r="G38826" s="30"/>
      <c r="H38826" s="30"/>
    </row>
    <row r="38827" spans="6:8" x14ac:dyDescent="0.2">
      <c r="F38827" s="30"/>
      <c r="G38827" s="30"/>
      <c r="H38827" s="30"/>
    </row>
    <row r="38828" spans="6:8" x14ac:dyDescent="0.2">
      <c r="F38828" s="30"/>
      <c r="G38828" s="30"/>
      <c r="H38828" s="30"/>
    </row>
    <row r="38829" spans="6:8" x14ac:dyDescent="0.2">
      <c r="F38829" s="30"/>
      <c r="G38829" s="30"/>
      <c r="H38829" s="30"/>
    </row>
    <row r="38830" spans="6:8" x14ac:dyDescent="0.2">
      <c r="F38830" s="30"/>
      <c r="G38830" s="30"/>
      <c r="H38830" s="30"/>
    </row>
    <row r="38831" spans="6:8" x14ac:dyDescent="0.2">
      <c r="F38831" s="30"/>
      <c r="G38831" s="30"/>
      <c r="H38831" s="30"/>
    </row>
    <row r="38832" spans="6:8" x14ac:dyDescent="0.2">
      <c r="F38832" s="30"/>
      <c r="G38832" s="30"/>
      <c r="H38832" s="30"/>
    </row>
    <row r="38833" spans="6:8" x14ac:dyDescent="0.2">
      <c r="F38833" s="30"/>
      <c r="G38833" s="30"/>
      <c r="H38833" s="30"/>
    </row>
    <row r="38834" spans="6:8" x14ac:dyDescent="0.2">
      <c r="F38834" s="30"/>
      <c r="G38834" s="30"/>
      <c r="H38834" s="30"/>
    </row>
    <row r="38835" spans="6:8" x14ac:dyDescent="0.2">
      <c r="F38835" s="30"/>
      <c r="G38835" s="30"/>
      <c r="H38835" s="30"/>
    </row>
    <row r="38836" spans="6:8" x14ac:dyDescent="0.2">
      <c r="F38836" s="30"/>
      <c r="G38836" s="30"/>
      <c r="H38836" s="30"/>
    </row>
    <row r="38837" spans="6:8" x14ac:dyDescent="0.2">
      <c r="F38837" s="30"/>
      <c r="G38837" s="30"/>
      <c r="H38837" s="30"/>
    </row>
    <row r="38838" spans="6:8" x14ac:dyDescent="0.2">
      <c r="F38838" s="30"/>
      <c r="G38838" s="30"/>
      <c r="H38838" s="30"/>
    </row>
    <row r="38839" spans="6:8" x14ac:dyDescent="0.2">
      <c r="F38839" s="30"/>
      <c r="G38839" s="30"/>
      <c r="H38839" s="30"/>
    </row>
    <row r="38840" spans="6:8" x14ac:dyDescent="0.2">
      <c r="F38840" s="30"/>
      <c r="G38840" s="30"/>
      <c r="H38840" s="30"/>
    </row>
    <row r="38841" spans="6:8" x14ac:dyDescent="0.2">
      <c r="F38841" s="30"/>
      <c r="G38841" s="30"/>
      <c r="H38841" s="30"/>
    </row>
    <row r="38842" spans="6:8" x14ac:dyDescent="0.2">
      <c r="F38842" s="30"/>
      <c r="G38842" s="30"/>
      <c r="H38842" s="30"/>
    </row>
    <row r="38843" spans="6:8" x14ac:dyDescent="0.2">
      <c r="F38843" s="30"/>
      <c r="G38843" s="30"/>
      <c r="H38843" s="30"/>
    </row>
    <row r="38844" spans="6:8" x14ac:dyDescent="0.2">
      <c r="F38844" s="30"/>
      <c r="G38844" s="30"/>
      <c r="H38844" s="30"/>
    </row>
    <row r="38845" spans="6:8" x14ac:dyDescent="0.2">
      <c r="F38845" s="30"/>
      <c r="G38845" s="30"/>
      <c r="H38845" s="30"/>
    </row>
    <row r="38846" spans="6:8" x14ac:dyDescent="0.2">
      <c r="F38846" s="30"/>
      <c r="G38846" s="30"/>
      <c r="H38846" s="30"/>
    </row>
    <row r="38847" spans="6:8" x14ac:dyDescent="0.2">
      <c r="F38847" s="30"/>
      <c r="G38847" s="30"/>
      <c r="H38847" s="30"/>
    </row>
    <row r="38848" spans="6:8" x14ac:dyDescent="0.2">
      <c r="F38848" s="30"/>
      <c r="G38848" s="30"/>
      <c r="H38848" s="30"/>
    </row>
    <row r="38849" spans="6:8" x14ac:dyDescent="0.2">
      <c r="F38849" s="30"/>
      <c r="G38849" s="30"/>
      <c r="H38849" s="30"/>
    </row>
    <row r="38850" spans="6:8" x14ac:dyDescent="0.2">
      <c r="F38850" s="30"/>
      <c r="G38850" s="30"/>
      <c r="H38850" s="30"/>
    </row>
    <row r="38851" spans="6:8" x14ac:dyDescent="0.2">
      <c r="F38851" s="30"/>
      <c r="G38851" s="30"/>
      <c r="H38851" s="30"/>
    </row>
    <row r="38852" spans="6:8" x14ac:dyDescent="0.2">
      <c r="F38852" s="30"/>
      <c r="G38852" s="30"/>
      <c r="H38852" s="30"/>
    </row>
    <row r="38853" spans="6:8" x14ac:dyDescent="0.2">
      <c r="F38853" s="30"/>
      <c r="G38853" s="30"/>
      <c r="H38853" s="30"/>
    </row>
    <row r="38854" spans="6:8" x14ac:dyDescent="0.2">
      <c r="F38854" s="30"/>
      <c r="G38854" s="30"/>
      <c r="H38854" s="30"/>
    </row>
    <row r="38855" spans="6:8" x14ac:dyDescent="0.2">
      <c r="F38855" s="30"/>
      <c r="G38855" s="30"/>
      <c r="H38855" s="30"/>
    </row>
    <row r="38856" spans="6:8" x14ac:dyDescent="0.2">
      <c r="F38856" s="30"/>
      <c r="G38856" s="30"/>
      <c r="H38856" s="30"/>
    </row>
    <row r="38857" spans="6:8" x14ac:dyDescent="0.2">
      <c r="F38857" s="30"/>
      <c r="G38857" s="30"/>
      <c r="H38857" s="30"/>
    </row>
    <row r="38858" spans="6:8" x14ac:dyDescent="0.2">
      <c r="F38858" s="30"/>
      <c r="G38858" s="30"/>
      <c r="H38858" s="30"/>
    </row>
    <row r="38859" spans="6:8" x14ac:dyDescent="0.2">
      <c r="F38859" s="30"/>
      <c r="G38859" s="30"/>
      <c r="H38859" s="30"/>
    </row>
    <row r="38860" spans="6:8" x14ac:dyDescent="0.2">
      <c r="F38860" s="30"/>
      <c r="G38860" s="30"/>
      <c r="H38860" s="30"/>
    </row>
    <row r="38861" spans="6:8" x14ac:dyDescent="0.2">
      <c r="F38861" s="30"/>
      <c r="G38861" s="30"/>
      <c r="H38861" s="30"/>
    </row>
    <row r="38862" spans="6:8" x14ac:dyDescent="0.2">
      <c r="F38862" s="30"/>
      <c r="G38862" s="30"/>
      <c r="H38862" s="30"/>
    </row>
    <row r="38863" spans="6:8" x14ac:dyDescent="0.2">
      <c r="F38863" s="30"/>
      <c r="G38863" s="30"/>
      <c r="H38863" s="30"/>
    </row>
    <row r="38864" spans="6:8" x14ac:dyDescent="0.2">
      <c r="F38864" s="30"/>
      <c r="G38864" s="30"/>
      <c r="H38864" s="30"/>
    </row>
    <row r="38865" spans="6:8" x14ac:dyDescent="0.2">
      <c r="F38865" s="30"/>
      <c r="G38865" s="30"/>
      <c r="H38865" s="30"/>
    </row>
    <row r="38866" spans="6:8" x14ac:dyDescent="0.2">
      <c r="F38866" s="30"/>
      <c r="G38866" s="30"/>
      <c r="H38866" s="30"/>
    </row>
    <row r="38867" spans="6:8" x14ac:dyDescent="0.2">
      <c r="F38867" s="30"/>
      <c r="G38867" s="30"/>
      <c r="H38867" s="30"/>
    </row>
    <row r="38868" spans="6:8" x14ac:dyDescent="0.2">
      <c r="F38868" s="30"/>
      <c r="G38868" s="30"/>
      <c r="H38868" s="30"/>
    </row>
    <row r="38869" spans="6:8" x14ac:dyDescent="0.2">
      <c r="F38869" s="30"/>
      <c r="G38869" s="30"/>
      <c r="H38869" s="30"/>
    </row>
    <row r="38870" spans="6:8" x14ac:dyDescent="0.2">
      <c r="F38870" s="30"/>
      <c r="G38870" s="30"/>
      <c r="H38870" s="30"/>
    </row>
    <row r="38871" spans="6:8" x14ac:dyDescent="0.2">
      <c r="F38871" s="30"/>
      <c r="G38871" s="30"/>
      <c r="H38871" s="30"/>
    </row>
    <row r="38872" spans="6:8" x14ac:dyDescent="0.2">
      <c r="F38872" s="30"/>
      <c r="G38872" s="30"/>
      <c r="H38872" s="30"/>
    </row>
    <row r="38873" spans="6:8" x14ac:dyDescent="0.2">
      <c r="F38873" s="30"/>
      <c r="G38873" s="30"/>
      <c r="H38873" s="30"/>
    </row>
    <row r="38874" spans="6:8" x14ac:dyDescent="0.2">
      <c r="F38874" s="30"/>
      <c r="G38874" s="30"/>
      <c r="H38874" s="30"/>
    </row>
    <row r="38875" spans="6:8" x14ac:dyDescent="0.2">
      <c r="F38875" s="30"/>
      <c r="G38875" s="30"/>
      <c r="H38875" s="30"/>
    </row>
    <row r="38876" spans="6:8" x14ac:dyDescent="0.2">
      <c r="F38876" s="30"/>
      <c r="G38876" s="30"/>
      <c r="H38876" s="30"/>
    </row>
    <row r="38877" spans="6:8" x14ac:dyDescent="0.2">
      <c r="F38877" s="30"/>
      <c r="G38877" s="30"/>
      <c r="H38877" s="30"/>
    </row>
    <row r="38878" spans="6:8" x14ac:dyDescent="0.2">
      <c r="F38878" s="30"/>
      <c r="G38878" s="30"/>
      <c r="H38878" s="30"/>
    </row>
    <row r="38879" spans="6:8" x14ac:dyDescent="0.2">
      <c r="F38879" s="30"/>
      <c r="G38879" s="30"/>
      <c r="H38879" s="30"/>
    </row>
    <row r="38880" spans="6:8" x14ac:dyDescent="0.2">
      <c r="F38880" s="30"/>
      <c r="G38880" s="30"/>
      <c r="H38880" s="30"/>
    </row>
    <row r="38881" spans="6:8" x14ac:dyDescent="0.2">
      <c r="F38881" s="30"/>
      <c r="G38881" s="30"/>
      <c r="H38881" s="30"/>
    </row>
    <row r="38882" spans="6:8" x14ac:dyDescent="0.2">
      <c r="F38882" s="30"/>
      <c r="G38882" s="30"/>
      <c r="H38882" s="30"/>
    </row>
    <row r="38883" spans="6:8" x14ac:dyDescent="0.2">
      <c r="F38883" s="30"/>
      <c r="G38883" s="30"/>
      <c r="H38883" s="30"/>
    </row>
    <row r="38884" spans="6:8" x14ac:dyDescent="0.2">
      <c r="F38884" s="30"/>
      <c r="G38884" s="30"/>
      <c r="H38884" s="30"/>
    </row>
    <row r="38885" spans="6:8" x14ac:dyDescent="0.2">
      <c r="F38885" s="30"/>
      <c r="G38885" s="30"/>
      <c r="H38885" s="30"/>
    </row>
    <row r="38886" spans="6:8" x14ac:dyDescent="0.2">
      <c r="F38886" s="30"/>
      <c r="G38886" s="30"/>
      <c r="H38886" s="30"/>
    </row>
    <row r="38887" spans="6:8" x14ac:dyDescent="0.2">
      <c r="F38887" s="30"/>
      <c r="G38887" s="30"/>
      <c r="H38887" s="30"/>
    </row>
    <row r="38888" spans="6:8" x14ac:dyDescent="0.2">
      <c r="F38888" s="30"/>
      <c r="G38888" s="30"/>
      <c r="H38888" s="30"/>
    </row>
    <row r="38889" spans="6:8" x14ac:dyDescent="0.2">
      <c r="F38889" s="30"/>
      <c r="G38889" s="30"/>
      <c r="H38889" s="30"/>
    </row>
    <row r="38890" spans="6:8" x14ac:dyDescent="0.2">
      <c r="F38890" s="30"/>
      <c r="G38890" s="30"/>
      <c r="H38890" s="30"/>
    </row>
    <row r="38891" spans="6:8" x14ac:dyDescent="0.2">
      <c r="F38891" s="30"/>
      <c r="G38891" s="30"/>
      <c r="H38891" s="30"/>
    </row>
    <row r="38892" spans="6:8" x14ac:dyDescent="0.2">
      <c r="F38892" s="30"/>
      <c r="G38892" s="30"/>
      <c r="H38892" s="30"/>
    </row>
    <row r="38893" spans="6:8" x14ac:dyDescent="0.2">
      <c r="F38893" s="30"/>
      <c r="G38893" s="30"/>
      <c r="H38893" s="30"/>
    </row>
    <row r="38894" spans="6:8" x14ac:dyDescent="0.2">
      <c r="F38894" s="30"/>
      <c r="G38894" s="30"/>
      <c r="H38894" s="30"/>
    </row>
    <row r="38895" spans="6:8" x14ac:dyDescent="0.2">
      <c r="F38895" s="30"/>
      <c r="G38895" s="30"/>
      <c r="H38895" s="30"/>
    </row>
    <row r="38896" spans="6:8" x14ac:dyDescent="0.2">
      <c r="F38896" s="30"/>
      <c r="G38896" s="30"/>
      <c r="H38896" s="30"/>
    </row>
    <row r="38897" spans="6:8" x14ac:dyDescent="0.2">
      <c r="F38897" s="30"/>
      <c r="G38897" s="30"/>
      <c r="H38897" s="30"/>
    </row>
    <row r="38898" spans="6:8" x14ac:dyDescent="0.2">
      <c r="F38898" s="30"/>
      <c r="G38898" s="30"/>
      <c r="H38898" s="30"/>
    </row>
    <row r="38899" spans="6:8" x14ac:dyDescent="0.2">
      <c r="F38899" s="30"/>
      <c r="G38899" s="30"/>
      <c r="H38899" s="30"/>
    </row>
    <row r="38900" spans="6:8" x14ac:dyDescent="0.2">
      <c r="F38900" s="30"/>
      <c r="G38900" s="30"/>
      <c r="H38900" s="30"/>
    </row>
    <row r="38901" spans="6:8" x14ac:dyDescent="0.2">
      <c r="F38901" s="30"/>
      <c r="G38901" s="30"/>
      <c r="H38901" s="30"/>
    </row>
    <row r="38902" spans="6:8" x14ac:dyDescent="0.2">
      <c r="F38902" s="30"/>
      <c r="G38902" s="30"/>
      <c r="H38902" s="30"/>
    </row>
    <row r="38903" spans="6:8" x14ac:dyDescent="0.2">
      <c r="F38903" s="30"/>
      <c r="G38903" s="30"/>
      <c r="H38903" s="30"/>
    </row>
    <row r="38904" spans="6:8" x14ac:dyDescent="0.2">
      <c r="F38904" s="30"/>
      <c r="G38904" s="30"/>
      <c r="H38904" s="30"/>
    </row>
    <row r="38905" spans="6:8" x14ac:dyDescent="0.2">
      <c r="F38905" s="30"/>
      <c r="G38905" s="30"/>
      <c r="H38905" s="30"/>
    </row>
    <row r="38906" spans="6:8" x14ac:dyDescent="0.2">
      <c r="F38906" s="30"/>
      <c r="G38906" s="30"/>
      <c r="H38906" s="30"/>
    </row>
    <row r="38907" spans="6:8" x14ac:dyDescent="0.2">
      <c r="F38907" s="30"/>
      <c r="G38907" s="30"/>
      <c r="H38907" s="30"/>
    </row>
    <row r="38908" spans="6:8" x14ac:dyDescent="0.2">
      <c r="F38908" s="30"/>
      <c r="G38908" s="30"/>
      <c r="H38908" s="30"/>
    </row>
    <row r="38909" spans="6:8" x14ac:dyDescent="0.2">
      <c r="F38909" s="30"/>
      <c r="G38909" s="30"/>
      <c r="H38909" s="30"/>
    </row>
    <row r="38910" spans="6:8" x14ac:dyDescent="0.2">
      <c r="F38910" s="30"/>
      <c r="G38910" s="30"/>
      <c r="H38910" s="30"/>
    </row>
    <row r="38911" spans="6:8" x14ac:dyDescent="0.2">
      <c r="F38911" s="30"/>
      <c r="G38911" s="30"/>
      <c r="H38911" s="30"/>
    </row>
    <row r="38912" spans="6:8" x14ac:dyDescent="0.2">
      <c r="F38912" s="30"/>
      <c r="G38912" s="30"/>
      <c r="H38912" s="30"/>
    </row>
    <row r="38913" spans="6:8" x14ac:dyDescent="0.2">
      <c r="F38913" s="30"/>
      <c r="G38913" s="30"/>
      <c r="H38913" s="30"/>
    </row>
    <row r="38914" spans="6:8" x14ac:dyDescent="0.2">
      <c r="F38914" s="30"/>
      <c r="G38914" s="30"/>
      <c r="H38914" s="30"/>
    </row>
    <row r="38915" spans="6:8" x14ac:dyDescent="0.2">
      <c r="F38915" s="30"/>
      <c r="G38915" s="30"/>
      <c r="H38915" s="30"/>
    </row>
    <row r="38916" spans="6:8" x14ac:dyDescent="0.2">
      <c r="F38916" s="30"/>
      <c r="G38916" s="30"/>
      <c r="H38916" s="30"/>
    </row>
    <row r="38917" spans="6:8" x14ac:dyDescent="0.2">
      <c r="F38917" s="30"/>
      <c r="G38917" s="30"/>
      <c r="H38917" s="30"/>
    </row>
    <row r="38918" spans="6:8" x14ac:dyDescent="0.2">
      <c r="F38918" s="30"/>
      <c r="G38918" s="30"/>
      <c r="H38918" s="30"/>
    </row>
    <row r="38919" spans="6:8" x14ac:dyDescent="0.2">
      <c r="F38919" s="30"/>
      <c r="G38919" s="30"/>
      <c r="H38919" s="30"/>
    </row>
    <row r="38920" spans="6:8" x14ac:dyDescent="0.2">
      <c r="F38920" s="30"/>
      <c r="G38920" s="30"/>
      <c r="H38920" s="30"/>
    </row>
    <row r="38921" spans="6:8" x14ac:dyDescent="0.2">
      <c r="F38921" s="30"/>
      <c r="G38921" s="30"/>
      <c r="H38921" s="30"/>
    </row>
    <row r="38922" spans="6:8" x14ac:dyDescent="0.2">
      <c r="F38922" s="30"/>
      <c r="G38922" s="30"/>
      <c r="H38922" s="30"/>
    </row>
    <row r="38923" spans="6:8" x14ac:dyDescent="0.2">
      <c r="F38923" s="30"/>
      <c r="G38923" s="30"/>
      <c r="H38923" s="30"/>
    </row>
    <row r="38924" spans="6:8" x14ac:dyDescent="0.2">
      <c r="F38924" s="30"/>
      <c r="G38924" s="30"/>
      <c r="H38924" s="30"/>
    </row>
    <row r="38925" spans="6:8" x14ac:dyDescent="0.2">
      <c r="F38925" s="30"/>
      <c r="G38925" s="30"/>
      <c r="H38925" s="30"/>
    </row>
    <row r="38926" spans="6:8" x14ac:dyDescent="0.2">
      <c r="F38926" s="30"/>
      <c r="G38926" s="30"/>
      <c r="H38926" s="30"/>
    </row>
    <row r="38927" spans="6:8" x14ac:dyDescent="0.2">
      <c r="F38927" s="30"/>
      <c r="G38927" s="30"/>
      <c r="H38927" s="30"/>
    </row>
    <row r="38928" spans="6:8" x14ac:dyDescent="0.2">
      <c r="F38928" s="30"/>
      <c r="G38928" s="30"/>
      <c r="H38928" s="30"/>
    </row>
    <row r="38929" spans="6:8" x14ac:dyDescent="0.2">
      <c r="F38929" s="30"/>
      <c r="G38929" s="30"/>
      <c r="H38929" s="30"/>
    </row>
    <row r="38930" spans="6:8" x14ac:dyDescent="0.2">
      <c r="F38930" s="30"/>
      <c r="G38930" s="30"/>
      <c r="H38930" s="30"/>
    </row>
    <row r="38931" spans="6:8" x14ac:dyDescent="0.2">
      <c r="F38931" s="30"/>
      <c r="G38931" s="30"/>
      <c r="H38931" s="30"/>
    </row>
    <row r="38932" spans="6:8" x14ac:dyDescent="0.2">
      <c r="F38932" s="30"/>
      <c r="G38932" s="30"/>
      <c r="H38932" s="30"/>
    </row>
    <row r="38933" spans="6:8" x14ac:dyDescent="0.2">
      <c r="F38933" s="30"/>
      <c r="G38933" s="30"/>
      <c r="H38933" s="30"/>
    </row>
    <row r="38934" spans="6:8" x14ac:dyDescent="0.2">
      <c r="F38934" s="30"/>
      <c r="G38934" s="30"/>
      <c r="H38934" s="30"/>
    </row>
    <row r="38935" spans="6:8" x14ac:dyDescent="0.2">
      <c r="F38935" s="30"/>
      <c r="G38935" s="30"/>
      <c r="H38935" s="30"/>
    </row>
    <row r="38936" spans="6:8" x14ac:dyDescent="0.2">
      <c r="F38936" s="30"/>
      <c r="G38936" s="30"/>
      <c r="H38936" s="30"/>
    </row>
    <row r="38937" spans="6:8" x14ac:dyDescent="0.2">
      <c r="F38937" s="30"/>
      <c r="G38937" s="30"/>
      <c r="H38937" s="30"/>
    </row>
    <row r="38938" spans="6:8" x14ac:dyDescent="0.2">
      <c r="F38938" s="30"/>
      <c r="G38938" s="30"/>
      <c r="H38938" s="30"/>
    </row>
    <row r="38939" spans="6:8" x14ac:dyDescent="0.2">
      <c r="F38939" s="30"/>
      <c r="G38939" s="30"/>
      <c r="H38939" s="30"/>
    </row>
    <row r="38940" spans="6:8" x14ac:dyDescent="0.2">
      <c r="F38940" s="30"/>
      <c r="G38940" s="30"/>
      <c r="H38940" s="30"/>
    </row>
    <row r="38941" spans="6:8" x14ac:dyDescent="0.2">
      <c r="F38941" s="30"/>
      <c r="G38941" s="30"/>
      <c r="H38941" s="30"/>
    </row>
    <row r="38942" spans="6:8" x14ac:dyDescent="0.2">
      <c r="F38942" s="30"/>
      <c r="G38942" s="30"/>
      <c r="H38942" s="30"/>
    </row>
    <row r="38943" spans="6:8" x14ac:dyDescent="0.2">
      <c r="F38943" s="30"/>
      <c r="G38943" s="30"/>
      <c r="H38943" s="30"/>
    </row>
    <row r="38944" spans="6:8" x14ac:dyDescent="0.2">
      <c r="F38944" s="30"/>
      <c r="G38944" s="30"/>
      <c r="H38944" s="30"/>
    </row>
    <row r="38945" spans="6:8" x14ac:dyDescent="0.2">
      <c r="F38945" s="30"/>
      <c r="G38945" s="30"/>
      <c r="H38945" s="30"/>
    </row>
    <row r="38946" spans="6:8" x14ac:dyDescent="0.2">
      <c r="F38946" s="30"/>
      <c r="G38946" s="30"/>
      <c r="H38946" s="30"/>
    </row>
    <row r="38947" spans="6:8" x14ac:dyDescent="0.2">
      <c r="F38947" s="30"/>
      <c r="G38947" s="30"/>
      <c r="H38947" s="30"/>
    </row>
    <row r="38948" spans="6:8" x14ac:dyDescent="0.2">
      <c r="F38948" s="30"/>
      <c r="G38948" s="30"/>
      <c r="H38948" s="30"/>
    </row>
    <row r="38949" spans="6:8" x14ac:dyDescent="0.2">
      <c r="F38949" s="30"/>
      <c r="G38949" s="30"/>
      <c r="H38949" s="30"/>
    </row>
    <row r="38950" spans="6:8" x14ac:dyDescent="0.2">
      <c r="F38950" s="30"/>
      <c r="G38950" s="30"/>
      <c r="H38950" s="30"/>
    </row>
    <row r="38951" spans="6:8" x14ac:dyDescent="0.2">
      <c r="F38951" s="30"/>
      <c r="G38951" s="30"/>
      <c r="H38951" s="30"/>
    </row>
    <row r="38952" spans="6:8" x14ac:dyDescent="0.2">
      <c r="F38952" s="30"/>
      <c r="G38952" s="30"/>
      <c r="H38952" s="30"/>
    </row>
    <row r="38953" spans="6:8" x14ac:dyDescent="0.2">
      <c r="F38953" s="30"/>
      <c r="G38953" s="30"/>
      <c r="H38953" s="30"/>
    </row>
    <row r="38954" spans="6:8" x14ac:dyDescent="0.2">
      <c r="F38954" s="30"/>
      <c r="G38954" s="30"/>
      <c r="H38954" s="30"/>
    </row>
    <row r="38955" spans="6:8" x14ac:dyDescent="0.2">
      <c r="F38955" s="30"/>
      <c r="G38955" s="30"/>
      <c r="H38955" s="30"/>
    </row>
    <row r="38956" spans="6:8" x14ac:dyDescent="0.2">
      <c r="F38956" s="30"/>
      <c r="G38956" s="30"/>
      <c r="H38956" s="30"/>
    </row>
    <row r="38957" spans="6:8" x14ac:dyDescent="0.2">
      <c r="F38957" s="30"/>
      <c r="G38957" s="30"/>
      <c r="H38957" s="30"/>
    </row>
    <row r="38958" spans="6:8" x14ac:dyDescent="0.2">
      <c r="F38958" s="30"/>
      <c r="G38958" s="30"/>
      <c r="H38958" s="30"/>
    </row>
    <row r="38959" spans="6:8" x14ac:dyDescent="0.2">
      <c r="F38959" s="30"/>
      <c r="G38959" s="30"/>
      <c r="H38959" s="30"/>
    </row>
    <row r="38960" spans="6:8" x14ac:dyDescent="0.2">
      <c r="F38960" s="30"/>
      <c r="G38960" s="30"/>
      <c r="H38960" s="30"/>
    </row>
    <row r="38961" spans="6:8" x14ac:dyDescent="0.2">
      <c r="F38961" s="30"/>
      <c r="G38961" s="30"/>
      <c r="H38961" s="30"/>
    </row>
    <row r="38962" spans="6:8" x14ac:dyDescent="0.2">
      <c r="F38962" s="30"/>
      <c r="G38962" s="30"/>
      <c r="H38962" s="30"/>
    </row>
    <row r="38963" spans="6:8" x14ac:dyDescent="0.2">
      <c r="F38963" s="30"/>
      <c r="G38963" s="30"/>
      <c r="H38963" s="30"/>
    </row>
    <row r="38964" spans="6:8" x14ac:dyDescent="0.2">
      <c r="F38964" s="30"/>
      <c r="G38964" s="30"/>
      <c r="H38964" s="30"/>
    </row>
    <row r="38965" spans="6:8" x14ac:dyDescent="0.2">
      <c r="F38965" s="30"/>
      <c r="G38965" s="30"/>
      <c r="H38965" s="30"/>
    </row>
    <row r="38966" spans="6:8" x14ac:dyDescent="0.2">
      <c r="F38966" s="30"/>
      <c r="G38966" s="30"/>
      <c r="H38966" s="30"/>
    </row>
    <row r="38967" spans="6:8" x14ac:dyDescent="0.2">
      <c r="F38967" s="30"/>
      <c r="G38967" s="30"/>
      <c r="H38967" s="30"/>
    </row>
    <row r="38968" spans="6:8" x14ac:dyDescent="0.2">
      <c r="F38968" s="30"/>
      <c r="G38968" s="30"/>
      <c r="H38968" s="30"/>
    </row>
    <row r="38969" spans="6:8" x14ac:dyDescent="0.2">
      <c r="F38969" s="30"/>
      <c r="G38969" s="30"/>
      <c r="H38969" s="30"/>
    </row>
    <row r="38970" spans="6:8" x14ac:dyDescent="0.2">
      <c r="F38970" s="30"/>
      <c r="G38970" s="30"/>
      <c r="H38970" s="30"/>
    </row>
    <row r="38971" spans="6:8" x14ac:dyDescent="0.2">
      <c r="F38971" s="30"/>
      <c r="G38971" s="30"/>
      <c r="H38971" s="30"/>
    </row>
    <row r="38972" spans="6:8" x14ac:dyDescent="0.2">
      <c r="F38972" s="30"/>
      <c r="G38972" s="30"/>
      <c r="H38972" s="30"/>
    </row>
    <row r="38973" spans="6:8" x14ac:dyDescent="0.2">
      <c r="F38973" s="30"/>
      <c r="G38973" s="30"/>
      <c r="H38973" s="30"/>
    </row>
    <row r="38974" spans="6:8" x14ac:dyDescent="0.2">
      <c r="F38974" s="30"/>
      <c r="G38974" s="30"/>
      <c r="H38974" s="30"/>
    </row>
    <row r="38975" spans="6:8" x14ac:dyDescent="0.2">
      <c r="F38975" s="30"/>
      <c r="G38975" s="30"/>
      <c r="H38975" s="30"/>
    </row>
    <row r="38976" spans="6:8" x14ac:dyDescent="0.2">
      <c r="F38976" s="30"/>
      <c r="G38976" s="30"/>
      <c r="H38976" s="30"/>
    </row>
    <row r="38977" spans="6:8" x14ac:dyDescent="0.2">
      <c r="F38977" s="30"/>
      <c r="G38977" s="30"/>
      <c r="H38977" s="30"/>
    </row>
    <row r="38978" spans="6:8" x14ac:dyDescent="0.2">
      <c r="F38978" s="30"/>
      <c r="G38978" s="30"/>
      <c r="H38978" s="30"/>
    </row>
    <row r="38979" spans="6:8" x14ac:dyDescent="0.2">
      <c r="F38979" s="30"/>
      <c r="G38979" s="30"/>
      <c r="H38979" s="30"/>
    </row>
    <row r="38980" spans="6:8" x14ac:dyDescent="0.2">
      <c r="F38980" s="30"/>
      <c r="G38980" s="30"/>
      <c r="H38980" s="30"/>
    </row>
    <row r="38981" spans="6:8" x14ac:dyDescent="0.2">
      <c r="F38981" s="30"/>
      <c r="G38981" s="30"/>
      <c r="H38981" s="30"/>
    </row>
    <row r="38982" spans="6:8" x14ac:dyDescent="0.2">
      <c r="F38982" s="30"/>
      <c r="G38982" s="30"/>
      <c r="H38982" s="30"/>
    </row>
    <row r="38983" spans="6:8" x14ac:dyDescent="0.2">
      <c r="F38983" s="30"/>
      <c r="G38983" s="30"/>
      <c r="H38983" s="30"/>
    </row>
    <row r="38984" spans="6:8" x14ac:dyDescent="0.2">
      <c r="F38984" s="30"/>
      <c r="G38984" s="30"/>
      <c r="H38984" s="30"/>
    </row>
    <row r="38985" spans="6:8" x14ac:dyDescent="0.2">
      <c r="F38985" s="30"/>
      <c r="G38985" s="30"/>
      <c r="H38985" s="30"/>
    </row>
    <row r="38986" spans="6:8" x14ac:dyDescent="0.2">
      <c r="F38986" s="30"/>
      <c r="G38986" s="30"/>
      <c r="H38986" s="30"/>
    </row>
    <row r="38987" spans="6:8" x14ac:dyDescent="0.2">
      <c r="F38987" s="30"/>
      <c r="G38987" s="30"/>
      <c r="H38987" s="30"/>
    </row>
    <row r="38988" spans="6:8" x14ac:dyDescent="0.2">
      <c r="F38988" s="30"/>
      <c r="G38988" s="30"/>
      <c r="H38988" s="30"/>
    </row>
    <row r="38989" spans="6:8" x14ac:dyDescent="0.2">
      <c r="F38989" s="30"/>
      <c r="G38989" s="30"/>
      <c r="H38989" s="30"/>
    </row>
    <row r="38990" spans="6:8" x14ac:dyDescent="0.2">
      <c r="F38990" s="30"/>
      <c r="G38990" s="30"/>
      <c r="H38990" s="30"/>
    </row>
    <row r="38991" spans="6:8" x14ac:dyDescent="0.2">
      <c r="F38991" s="30"/>
      <c r="G38991" s="30"/>
      <c r="H38991" s="30"/>
    </row>
    <row r="38992" spans="6:8" x14ac:dyDescent="0.2">
      <c r="F38992" s="30"/>
      <c r="G38992" s="30"/>
      <c r="H38992" s="30"/>
    </row>
    <row r="38993" spans="6:8" x14ac:dyDescent="0.2">
      <c r="F38993" s="30"/>
      <c r="G38993" s="30"/>
      <c r="H38993" s="30"/>
    </row>
    <row r="38994" spans="6:8" x14ac:dyDescent="0.2">
      <c r="F38994" s="30"/>
      <c r="G38994" s="30"/>
      <c r="H38994" s="30"/>
    </row>
    <row r="38995" spans="6:8" x14ac:dyDescent="0.2">
      <c r="F38995" s="30"/>
      <c r="G38995" s="30"/>
      <c r="H38995" s="30"/>
    </row>
    <row r="38996" spans="6:8" x14ac:dyDescent="0.2">
      <c r="F38996" s="30"/>
      <c r="G38996" s="30"/>
      <c r="H38996" s="30"/>
    </row>
    <row r="38997" spans="6:8" x14ac:dyDescent="0.2">
      <c r="F38997" s="30"/>
      <c r="G38997" s="30"/>
      <c r="H38997" s="30"/>
    </row>
    <row r="38998" spans="6:8" x14ac:dyDescent="0.2">
      <c r="F38998" s="30"/>
      <c r="G38998" s="30"/>
      <c r="H38998" s="30"/>
    </row>
    <row r="38999" spans="6:8" x14ac:dyDescent="0.2">
      <c r="F38999" s="30"/>
      <c r="G38999" s="30"/>
      <c r="H38999" s="30"/>
    </row>
    <row r="39000" spans="6:8" x14ac:dyDescent="0.2">
      <c r="F39000" s="30"/>
      <c r="G39000" s="30"/>
      <c r="H39000" s="30"/>
    </row>
    <row r="39001" spans="6:8" x14ac:dyDescent="0.2">
      <c r="F39001" s="30"/>
      <c r="G39001" s="30"/>
      <c r="H39001" s="30"/>
    </row>
    <row r="39002" spans="6:8" x14ac:dyDescent="0.2">
      <c r="F39002" s="30"/>
      <c r="G39002" s="30"/>
      <c r="H39002" s="30"/>
    </row>
    <row r="39003" spans="6:8" x14ac:dyDescent="0.2">
      <c r="F39003" s="30"/>
      <c r="G39003" s="30"/>
      <c r="H39003" s="30"/>
    </row>
    <row r="39004" spans="6:8" x14ac:dyDescent="0.2">
      <c r="F39004" s="30"/>
      <c r="G39004" s="30"/>
      <c r="H39004" s="30"/>
    </row>
    <row r="39005" spans="6:8" x14ac:dyDescent="0.2">
      <c r="F39005" s="30"/>
      <c r="G39005" s="30"/>
      <c r="H39005" s="30"/>
    </row>
    <row r="39006" spans="6:8" x14ac:dyDescent="0.2">
      <c r="F39006" s="30"/>
      <c r="G39006" s="30"/>
      <c r="H39006" s="30"/>
    </row>
    <row r="39007" spans="6:8" x14ac:dyDescent="0.2">
      <c r="F39007" s="30"/>
      <c r="G39007" s="30"/>
      <c r="H39007" s="30"/>
    </row>
    <row r="39008" spans="6:8" x14ac:dyDescent="0.2">
      <c r="F39008" s="30"/>
      <c r="G39008" s="30"/>
      <c r="H39008" s="30"/>
    </row>
    <row r="39009" spans="6:8" x14ac:dyDescent="0.2">
      <c r="F39009" s="30"/>
      <c r="G39009" s="30"/>
      <c r="H39009" s="30"/>
    </row>
    <row r="39010" spans="6:8" x14ac:dyDescent="0.2">
      <c r="F39010" s="30"/>
      <c r="G39010" s="30"/>
      <c r="H39010" s="30"/>
    </row>
    <row r="39011" spans="6:8" x14ac:dyDescent="0.2">
      <c r="F39011" s="30"/>
      <c r="G39011" s="30"/>
      <c r="H39011" s="30"/>
    </row>
    <row r="39012" spans="6:8" x14ac:dyDescent="0.2">
      <c r="F39012" s="30"/>
      <c r="G39012" s="30"/>
      <c r="H39012" s="30"/>
    </row>
    <row r="39013" spans="6:8" x14ac:dyDescent="0.2">
      <c r="F39013" s="30"/>
      <c r="G39013" s="30"/>
      <c r="H39013" s="30"/>
    </row>
    <row r="39014" spans="6:8" x14ac:dyDescent="0.2">
      <c r="F39014" s="30"/>
      <c r="G39014" s="30"/>
      <c r="H39014" s="30"/>
    </row>
    <row r="39015" spans="6:8" x14ac:dyDescent="0.2">
      <c r="F39015" s="30"/>
      <c r="G39015" s="30"/>
      <c r="H39015" s="30"/>
    </row>
    <row r="39016" spans="6:8" x14ac:dyDescent="0.2">
      <c r="F39016" s="30"/>
      <c r="G39016" s="30"/>
      <c r="H39016" s="30"/>
    </row>
    <row r="39017" spans="6:8" x14ac:dyDescent="0.2">
      <c r="F39017" s="30"/>
      <c r="G39017" s="30"/>
      <c r="H39017" s="30"/>
    </row>
    <row r="39018" spans="6:8" x14ac:dyDescent="0.2">
      <c r="F39018" s="30"/>
      <c r="G39018" s="30"/>
      <c r="H39018" s="30"/>
    </row>
    <row r="39019" spans="6:8" x14ac:dyDescent="0.2">
      <c r="F39019" s="30"/>
      <c r="G39019" s="30"/>
      <c r="H39019" s="30"/>
    </row>
    <row r="39020" spans="6:8" x14ac:dyDescent="0.2">
      <c r="F39020" s="30"/>
      <c r="G39020" s="30"/>
      <c r="H39020" s="30"/>
    </row>
    <row r="39021" spans="6:8" x14ac:dyDescent="0.2">
      <c r="F39021" s="30"/>
      <c r="G39021" s="30"/>
      <c r="H39021" s="30"/>
    </row>
    <row r="39022" spans="6:8" x14ac:dyDescent="0.2">
      <c r="F39022" s="30"/>
      <c r="G39022" s="30"/>
      <c r="H39022" s="30"/>
    </row>
    <row r="39023" spans="6:8" x14ac:dyDescent="0.2">
      <c r="F39023" s="30"/>
      <c r="G39023" s="30"/>
      <c r="H39023" s="30"/>
    </row>
    <row r="39024" spans="6:8" x14ac:dyDescent="0.2">
      <c r="F39024" s="30"/>
      <c r="G39024" s="30"/>
      <c r="H39024" s="30"/>
    </row>
    <row r="39025" spans="6:8" x14ac:dyDescent="0.2">
      <c r="F39025" s="30"/>
      <c r="G39025" s="30"/>
      <c r="H39025" s="30"/>
    </row>
    <row r="39026" spans="6:8" x14ac:dyDescent="0.2">
      <c r="F39026" s="30"/>
      <c r="G39026" s="30"/>
      <c r="H39026" s="30"/>
    </row>
    <row r="39027" spans="6:8" x14ac:dyDescent="0.2">
      <c r="F39027" s="30"/>
      <c r="G39027" s="30"/>
      <c r="H39027" s="30"/>
    </row>
    <row r="39028" spans="6:8" x14ac:dyDescent="0.2">
      <c r="F39028" s="30"/>
      <c r="G39028" s="30"/>
      <c r="H39028" s="30"/>
    </row>
    <row r="39029" spans="6:8" x14ac:dyDescent="0.2">
      <c r="F39029" s="30"/>
      <c r="G39029" s="30"/>
      <c r="H39029" s="30"/>
    </row>
    <row r="39030" spans="6:8" x14ac:dyDescent="0.2">
      <c r="F39030" s="30"/>
      <c r="G39030" s="30"/>
      <c r="H39030" s="30"/>
    </row>
    <row r="39031" spans="6:8" x14ac:dyDescent="0.2">
      <c r="F39031" s="30"/>
      <c r="G39031" s="30"/>
      <c r="H39031" s="30"/>
    </row>
    <row r="39032" spans="6:8" x14ac:dyDescent="0.2">
      <c r="F39032" s="30"/>
      <c r="G39032" s="30"/>
      <c r="H39032" s="30"/>
    </row>
    <row r="39033" spans="6:8" x14ac:dyDescent="0.2">
      <c r="F39033" s="30"/>
      <c r="G39033" s="30"/>
      <c r="H39033" s="30"/>
    </row>
    <row r="39034" spans="6:8" x14ac:dyDescent="0.2">
      <c r="F39034" s="30"/>
      <c r="G39034" s="30"/>
      <c r="H39034" s="30"/>
    </row>
    <row r="39035" spans="6:8" x14ac:dyDescent="0.2">
      <c r="F39035" s="30"/>
      <c r="G39035" s="30"/>
      <c r="H39035" s="30"/>
    </row>
    <row r="39036" spans="6:8" x14ac:dyDescent="0.2">
      <c r="F39036" s="30"/>
      <c r="G39036" s="30"/>
      <c r="H39036" s="30"/>
    </row>
    <row r="39037" spans="6:8" x14ac:dyDescent="0.2">
      <c r="F39037" s="30"/>
      <c r="G39037" s="30"/>
      <c r="H39037" s="30"/>
    </row>
    <row r="39038" spans="6:8" x14ac:dyDescent="0.2">
      <c r="F39038" s="30"/>
      <c r="G39038" s="30"/>
      <c r="H39038" s="30"/>
    </row>
    <row r="39039" spans="6:8" x14ac:dyDescent="0.2">
      <c r="F39039" s="30"/>
      <c r="G39039" s="30"/>
      <c r="H39039" s="30"/>
    </row>
    <row r="39040" spans="6:8" x14ac:dyDescent="0.2">
      <c r="F39040" s="30"/>
      <c r="G39040" s="30"/>
      <c r="H39040" s="30"/>
    </row>
    <row r="39041" spans="6:8" x14ac:dyDescent="0.2">
      <c r="F39041" s="30"/>
      <c r="G39041" s="30"/>
      <c r="H39041" s="30"/>
    </row>
    <row r="39042" spans="6:8" x14ac:dyDescent="0.2">
      <c r="F39042" s="30"/>
      <c r="G39042" s="30"/>
      <c r="H39042" s="30"/>
    </row>
    <row r="39043" spans="6:8" x14ac:dyDescent="0.2">
      <c r="F39043" s="30"/>
      <c r="G39043" s="30"/>
      <c r="H39043" s="30"/>
    </row>
    <row r="39044" spans="6:8" x14ac:dyDescent="0.2">
      <c r="F39044" s="30"/>
      <c r="G39044" s="30"/>
      <c r="H39044" s="30"/>
    </row>
    <row r="39045" spans="6:8" x14ac:dyDescent="0.2">
      <c r="F39045" s="30"/>
      <c r="G39045" s="30"/>
      <c r="H39045" s="30"/>
    </row>
    <row r="39046" spans="6:8" x14ac:dyDescent="0.2">
      <c r="F39046" s="30"/>
      <c r="G39046" s="30"/>
      <c r="H39046" s="30"/>
    </row>
    <row r="39047" spans="6:8" x14ac:dyDescent="0.2">
      <c r="F39047" s="30"/>
      <c r="G39047" s="30"/>
      <c r="H39047" s="30"/>
    </row>
    <row r="39048" spans="6:8" x14ac:dyDescent="0.2">
      <c r="F39048" s="30"/>
      <c r="G39048" s="30"/>
      <c r="H39048" s="30"/>
    </row>
    <row r="39049" spans="6:8" x14ac:dyDescent="0.2">
      <c r="F39049" s="30"/>
      <c r="G39049" s="30"/>
      <c r="H39049" s="30"/>
    </row>
    <row r="39050" spans="6:8" x14ac:dyDescent="0.2">
      <c r="F39050" s="30"/>
      <c r="G39050" s="30"/>
      <c r="H39050" s="30"/>
    </row>
    <row r="39051" spans="6:8" x14ac:dyDescent="0.2">
      <c r="F39051" s="30"/>
      <c r="G39051" s="30"/>
      <c r="H39051" s="30"/>
    </row>
    <row r="39052" spans="6:8" x14ac:dyDescent="0.2">
      <c r="F39052" s="30"/>
      <c r="G39052" s="30"/>
      <c r="H39052" s="30"/>
    </row>
    <row r="39053" spans="6:8" x14ac:dyDescent="0.2">
      <c r="F39053" s="30"/>
      <c r="G39053" s="30"/>
      <c r="H39053" s="30"/>
    </row>
    <row r="39054" spans="6:8" x14ac:dyDescent="0.2">
      <c r="F39054" s="30"/>
      <c r="G39054" s="30"/>
      <c r="H39054" s="30"/>
    </row>
    <row r="39055" spans="6:8" x14ac:dyDescent="0.2">
      <c r="F39055" s="30"/>
      <c r="G39055" s="30"/>
      <c r="H39055" s="30"/>
    </row>
    <row r="39056" spans="6:8" x14ac:dyDescent="0.2">
      <c r="F39056" s="30"/>
      <c r="G39056" s="30"/>
      <c r="H39056" s="30"/>
    </row>
    <row r="39057" spans="6:8" x14ac:dyDescent="0.2">
      <c r="F39057" s="30"/>
      <c r="G39057" s="30"/>
      <c r="H39057" s="30"/>
    </row>
    <row r="39058" spans="6:8" x14ac:dyDescent="0.2">
      <c r="F39058" s="30"/>
      <c r="G39058" s="30"/>
      <c r="H39058" s="30"/>
    </row>
    <row r="39059" spans="6:8" x14ac:dyDescent="0.2">
      <c r="F39059" s="30"/>
      <c r="G39059" s="30"/>
      <c r="H39059" s="30"/>
    </row>
    <row r="39060" spans="6:8" x14ac:dyDescent="0.2">
      <c r="F39060" s="30"/>
      <c r="G39060" s="30"/>
      <c r="H39060" s="30"/>
    </row>
    <row r="39061" spans="6:8" x14ac:dyDescent="0.2">
      <c r="F39061" s="30"/>
      <c r="G39061" s="30"/>
      <c r="H39061" s="30"/>
    </row>
    <row r="39062" spans="6:8" x14ac:dyDescent="0.2">
      <c r="F39062" s="30"/>
      <c r="G39062" s="30"/>
      <c r="H39062" s="30"/>
    </row>
    <row r="39063" spans="6:8" x14ac:dyDescent="0.2">
      <c r="F39063" s="30"/>
      <c r="G39063" s="30"/>
      <c r="H39063" s="30"/>
    </row>
    <row r="39064" spans="6:8" x14ac:dyDescent="0.2">
      <c r="F39064" s="30"/>
      <c r="G39064" s="30"/>
      <c r="H39064" s="30"/>
    </row>
    <row r="39065" spans="6:8" x14ac:dyDescent="0.2">
      <c r="F39065" s="30"/>
      <c r="G39065" s="30"/>
      <c r="H39065" s="30"/>
    </row>
    <row r="39066" spans="6:8" x14ac:dyDescent="0.2">
      <c r="F39066" s="30"/>
      <c r="G39066" s="30"/>
      <c r="H39066" s="30"/>
    </row>
    <row r="39067" spans="6:8" x14ac:dyDescent="0.2">
      <c r="F39067" s="30"/>
      <c r="G39067" s="30"/>
      <c r="H39067" s="30"/>
    </row>
    <row r="39068" spans="6:8" x14ac:dyDescent="0.2">
      <c r="F39068" s="30"/>
      <c r="G39068" s="30"/>
      <c r="H39068" s="30"/>
    </row>
    <row r="39069" spans="6:8" x14ac:dyDescent="0.2">
      <c r="F39069" s="30"/>
      <c r="G39069" s="30"/>
      <c r="H39069" s="30"/>
    </row>
    <row r="39070" spans="6:8" x14ac:dyDescent="0.2">
      <c r="F39070" s="30"/>
      <c r="G39070" s="30"/>
      <c r="H39070" s="30"/>
    </row>
    <row r="39071" spans="6:8" x14ac:dyDescent="0.2">
      <c r="F39071" s="30"/>
      <c r="G39071" s="30"/>
      <c r="H39071" s="30"/>
    </row>
    <row r="39072" spans="6:8" x14ac:dyDescent="0.2">
      <c r="F39072" s="30"/>
      <c r="G39072" s="30"/>
      <c r="H39072" s="30"/>
    </row>
    <row r="39073" spans="6:8" x14ac:dyDescent="0.2">
      <c r="F39073" s="30"/>
      <c r="G39073" s="30"/>
      <c r="H39073" s="30"/>
    </row>
    <row r="39074" spans="6:8" x14ac:dyDescent="0.2">
      <c r="F39074" s="30"/>
      <c r="G39074" s="30"/>
      <c r="H39074" s="30"/>
    </row>
    <row r="39075" spans="6:8" x14ac:dyDescent="0.2">
      <c r="F39075" s="30"/>
      <c r="G39075" s="30"/>
      <c r="H39075" s="30"/>
    </row>
    <row r="39076" spans="6:8" x14ac:dyDescent="0.2">
      <c r="F39076" s="30"/>
      <c r="G39076" s="30"/>
      <c r="H39076" s="30"/>
    </row>
    <row r="39077" spans="6:8" x14ac:dyDescent="0.2">
      <c r="F39077" s="30"/>
      <c r="G39077" s="30"/>
      <c r="H39077" s="30"/>
    </row>
    <row r="39078" spans="6:8" x14ac:dyDescent="0.2">
      <c r="F39078" s="30"/>
      <c r="G39078" s="30"/>
      <c r="H39078" s="30"/>
    </row>
    <row r="39079" spans="6:8" x14ac:dyDescent="0.2">
      <c r="F39079" s="30"/>
      <c r="G39079" s="30"/>
      <c r="H39079" s="30"/>
    </row>
    <row r="39080" spans="6:8" x14ac:dyDescent="0.2">
      <c r="F39080" s="30"/>
      <c r="G39080" s="30"/>
      <c r="H39080" s="30"/>
    </row>
    <row r="39081" spans="6:8" x14ac:dyDescent="0.2">
      <c r="F39081" s="30"/>
      <c r="G39081" s="30"/>
      <c r="H39081" s="30"/>
    </row>
    <row r="39082" spans="6:8" x14ac:dyDescent="0.2">
      <c r="F39082" s="30"/>
      <c r="G39082" s="30"/>
      <c r="H39082" s="30"/>
    </row>
    <row r="39083" spans="6:8" x14ac:dyDescent="0.2">
      <c r="F39083" s="30"/>
      <c r="G39083" s="30"/>
      <c r="H39083" s="30"/>
    </row>
    <row r="39084" spans="6:8" x14ac:dyDescent="0.2">
      <c r="F39084" s="30"/>
      <c r="G39084" s="30"/>
      <c r="H39084" s="30"/>
    </row>
    <row r="39085" spans="6:8" x14ac:dyDescent="0.2">
      <c r="F39085" s="30"/>
      <c r="G39085" s="30"/>
      <c r="H39085" s="30"/>
    </row>
    <row r="39086" spans="6:8" x14ac:dyDescent="0.2">
      <c r="F39086" s="30"/>
      <c r="G39086" s="30"/>
      <c r="H39086" s="30"/>
    </row>
    <row r="39087" spans="6:8" x14ac:dyDescent="0.2">
      <c r="F39087" s="30"/>
      <c r="G39087" s="30"/>
      <c r="H39087" s="30"/>
    </row>
    <row r="39088" spans="6:8" x14ac:dyDescent="0.2">
      <c r="F39088" s="30"/>
      <c r="G39088" s="30"/>
      <c r="H39088" s="30"/>
    </row>
    <row r="39089" spans="6:8" x14ac:dyDescent="0.2">
      <c r="F39089" s="30"/>
      <c r="G39089" s="30"/>
      <c r="H39089" s="30"/>
    </row>
    <row r="39090" spans="6:8" x14ac:dyDescent="0.2">
      <c r="F39090" s="30"/>
      <c r="G39090" s="30"/>
      <c r="H39090" s="30"/>
    </row>
    <row r="39091" spans="6:8" x14ac:dyDescent="0.2">
      <c r="F39091" s="30"/>
      <c r="G39091" s="30"/>
      <c r="H39091" s="30"/>
    </row>
    <row r="39092" spans="6:8" x14ac:dyDescent="0.2">
      <c r="F39092" s="30"/>
      <c r="G39092" s="30"/>
      <c r="H39092" s="30"/>
    </row>
    <row r="39093" spans="6:8" x14ac:dyDescent="0.2">
      <c r="F39093" s="30"/>
      <c r="G39093" s="30"/>
      <c r="H39093" s="30"/>
    </row>
    <row r="39094" spans="6:8" x14ac:dyDescent="0.2">
      <c r="F39094" s="30"/>
      <c r="G39094" s="30"/>
      <c r="H39094" s="30"/>
    </row>
    <row r="39095" spans="6:8" x14ac:dyDescent="0.2">
      <c r="F39095" s="30"/>
      <c r="G39095" s="30"/>
      <c r="H39095" s="30"/>
    </row>
    <row r="39096" spans="6:8" x14ac:dyDescent="0.2">
      <c r="F39096" s="30"/>
      <c r="G39096" s="30"/>
      <c r="H39096" s="30"/>
    </row>
    <row r="39097" spans="6:8" x14ac:dyDescent="0.2">
      <c r="F39097" s="30"/>
      <c r="G39097" s="30"/>
      <c r="H39097" s="30"/>
    </row>
    <row r="39098" spans="6:8" x14ac:dyDescent="0.2">
      <c r="F39098" s="30"/>
      <c r="G39098" s="30"/>
      <c r="H39098" s="30"/>
    </row>
    <row r="39099" spans="6:8" x14ac:dyDescent="0.2">
      <c r="F39099" s="30"/>
      <c r="G39099" s="30"/>
      <c r="H39099" s="30"/>
    </row>
    <row r="39100" spans="6:8" x14ac:dyDescent="0.2">
      <c r="F39100" s="30"/>
      <c r="G39100" s="30"/>
      <c r="H39100" s="30"/>
    </row>
    <row r="39101" spans="6:8" x14ac:dyDescent="0.2">
      <c r="F39101" s="30"/>
      <c r="G39101" s="30"/>
      <c r="H39101" s="30"/>
    </row>
    <row r="39102" spans="6:8" x14ac:dyDescent="0.2">
      <c r="F39102" s="30"/>
      <c r="G39102" s="30"/>
      <c r="H39102" s="30"/>
    </row>
    <row r="39103" spans="6:8" x14ac:dyDescent="0.2">
      <c r="F39103" s="30"/>
      <c r="G39103" s="30"/>
      <c r="H39103" s="30"/>
    </row>
    <row r="39104" spans="6:8" x14ac:dyDescent="0.2">
      <c r="F39104" s="30"/>
      <c r="G39104" s="30"/>
      <c r="H39104" s="30"/>
    </row>
    <row r="39105" spans="6:8" x14ac:dyDescent="0.2">
      <c r="F39105" s="30"/>
      <c r="G39105" s="30"/>
      <c r="H39105" s="30"/>
    </row>
    <row r="39106" spans="6:8" x14ac:dyDescent="0.2">
      <c r="F39106" s="30"/>
      <c r="G39106" s="30"/>
      <c r="H39106" s="30"/>
    </row>
    <row r="39107" spans="6:8" x14ac:dyDescent="0.2">
      <c r="F39107" s="30"/>
      <c r="G39107" s="30"/>
      <c r="H39107" s="30"/>
    </row>
    <row r="39108" spans="6:8" x14ac:dyDescent="0.2">
      <c r="F39108" s="30"/>
      <c r="G39108" s="30"/>
      <c r="H39108" s="30"/>
    </row>
    <row r="39109" spans="6:8" x14ac:dyDescent="0.2">
      <c r="F39109" s="30"/>
      <c r="G39109" s="30"/>
      <c r="H39109" s="30"/>
    </row>
    <row r="39110" spans="6:8" x14ac:dyDescent="0.2">
      <c r="F39110" s="30"/>
      <c r="G39110" s="30"/>
      <c r="H39110" s="30"/>
    </row>
    <row r="39111" spans="6:8" x14ac:dyDescent="0.2">
      <c r="F39111" s="30"/>
      <c r="G39111" s="30"/>
      <c r="H39111" s="30"/>
    </row>
    <row r="39112" spans="6:8" x14ac:dyDescent="0.2">
      <c r="F39112" s="30"/>
      <c r="G39112" s="30"/>
      <c r="H39112" s="30"/>
    </row>
    <row r="39113" spans="6:8" x14ac:dyDescent="0.2">
      <c r="F39113" s="30"/>
      <c r="G39113" s="30"/>
      <c r="H39113" s="30"/>
    </row>
    <row r="39114" spans="6:8" x14ac:dyDescent="0.2">
      <c r="F39114" s="30"/>
      <c r="G39114" s="30"/>
      <c r="H39114" s="30"/>
    </row>
    <row r="39115" spans="6:8" x14ac:dyDescent="0.2">
      <c r="F39115" s="30"/>
      <c r="G39115" s="30"/>
      <c r="H39115" s="30"/>
    </row>
    <row r="39116" spans="6:8" x14ac:dyDescent="0.2">
      <c r="F39116" s="30"/>
      <c r="G39116" s="30"/>
      <c r="H39116" s="30"/>
    </row>
    <row r="39117" spans="6:8" x14ac:dyDescent="0.2">
      <c r="F39117" s="30"/>
      <c r="G39117" s="30"/>
      <c r="H39117" s="30"/>
    </row>
    <row r="39118" spans="6:8" x14ac:dyDescent="0.2">
      <c r="F39118" s="30"/>
      <c r="G39118" s="30"/>
      <c r="H39118" s="30"/>
    </row>
    <row r="39119" spans="6:8" x14ac:dyDescent="0.2">
      <c r="F39119" s="30"/>
      <c r="G39119" s="30"/>
      <c r="H39119" s="30"/>
    </row>
    <row r="39120" spans="6:8" x14ac:dyDescent="0.2">
      <c r="F39120" s="30"/>
      <c r="G39120" s="30"/>
      <c r="H39120" s="30"/>
    </row>
    <row r="39121" spans="6:8" x14ac:dyDescent="0.2">
      <c r="F39121" s="30"/>
      <c r="G39121" s="30"/>
      <c r="H39121" s="30"/>
    </row>
    <row r="39122" spans="6:8" x14ac:dyDescent="0.2">
      <c r="F39122" s="30"/>
      <c r="G39122" s="30"/>
      <c r="H39122" s="30"/>
    </row>
    <row r="39123" spans="6:8" x14ac:dyDescent="0.2">
      <c r="F39123" s="30"/>
      <c r="G39123" s="30"/>
      <c r="H39123" s="30"/>
    </row>
    <row r="39124" spans="6:8" x14ac:dyDescent="0.2">
      <c r="F39124" s="30"/>
      <c r="G39124" s="30"/>
      <c r="H39124" s="30"/>
    </row>
    <row r="39125" spans="6:8" x14ac:dyDescent="0.2">
      <c r="F39125" s="30"/>
      <c r="G39125" s="30"/>
      <c r="H39125" s="30"/>
    </row>
    <row r="39126" spans="6:8" x14ac:dyDescent="0.2">
      <c r="F39126" s="30"/>
      <c r="G39126" s="30"/>
      <c r="H39126" s="30"/>
    </row>
    <row r="39127" spans="6:8" x14ac:dyDescent="0.2">
      <c r="F39127" s="30"/>
      <c r="G39127" s="30"/>
      <c r="H39127" s="30"/>
    </row>
    <row r="39128" spans="6:8" x14ac:dyDescent="0.2">
      <c r="F39128" s="30"/>
      <c r="G39128" s="30"/>
      <c r="H39128" s="30"/>
    </row>
    <row r="39129" spans="6:8" x14ac:dyDescent="0.2">
      <c r="F39129" s="30"/>
      <c r="G39129" s="30"/>
      <c r="H39129" s="30"/>
    </row>
    <row r="39130" spans="6:8" x14ac:dyDescent="0.2">
      <c r="F39130" s="30"/>
      <c r="G39130" s="30"/>
      <c r="H39130" s="30"/>
    </row>
    <row r="39131" spans="6:8" x14ac:dyDescent="0.2">
      <c r="F39131" s="30"/>
      <c r="G39131" s="30"/>
      <c r="H39131" s="30"/>
    </row>
    <row r="39132" spans="6:8" x14ac:dyDescent="0.2">
      <c r="F39132" s="30"/>
      <c r="G39132" s="30"/>
      <c r="H39132" s="30"/>
    </row>
    <row r="39133" spans="6:8" x14ac:dyDescent="0.2">
      <c r="F39133" s="30"/>
      <c r="G39133" s="30"/>
      <c r="H39133" s="30"/>
    </row>
    <row r="39134" spans="6:8" x14ac:dyDescent="0.2">
      <c r="F39134" s="30"/>
      <c r="G39134" s="30"/>
      <c r="H39134" s="30"/>
    </row>
    <row r="39135" spans="6:8" x14ac:dyDescent="0.2">
      <c r="F39135" s="30"/>
      <c r="G39135" s="30"/>
      <c r="H39135" s="30"/>
    </row>
    <row r="39136" spans="6:8" x14ac:dyDescent="0.2">
      <c r="F39136" s="30"/>
      <c r="G39136" s="30"/>
      <c r="H39136" s="30"/>
    </row>
    <row r="39137" spans="6:8" x14ac:dyDescent="0.2">
      <c r="F39137" s="30"/>
      <c r="G39137" s="30"/>
      <c r="H39137" s="30"/>
    </row>
    <row r="39138" spans="6:8" x14ac:dyDescent="0.2">
      <c r="F39138" s="30"/>
      <c r="G39138" s="30"/>
      <c r="H39138" s="30"/>
    </row>
    <row r="39139" spans="6:8" x14ac:dyDescent="0.2">
      <c r="F39139" s="30"/>
      <c r="G39139" s="30"/>
      <c r="H39139" s="30"/>
    </row>
    <row r="39140" spans="6:8" x14ac:dyDescent="0.2">
      <c r="F39140" s="30"/>
      <c r="G39140" s="30"/>
      <c r="H39140" s="30"/>
    </row>
    <row r="39141" spans="6:8" x14ac:dyDescent="0.2">
      <c r="F39141" s="30"/>
      <c r="G39141" s="30"/>
      <c r="H39141" s="30"/>
    </row>
    <row r="39142" spans="6:8" x14ac:dyDescent="0.2">
      <c r="F39142" s="30"/>
      <c r="G39142" s="30"/>
      <c r="H39142" s="30"/>
    </row>
    <row r="39143" spans="6:8" x14ac:dyDescent="0.2">
      <c r="F39143" s="30"/>
      <c r="G39143" s="30"/>
      <c r="H39143" s="30"/>
    </row>
    <row r="39144" spans="6:8" x14ac:dyDescent="0.2">
      <c r="F39144" s="30"/>
      <c r="G39144" s="30"/>
      <c r="H39144" s="30"/>
    </row>
    <row r="39145" spans="6:8" x14ac:dyDescent="0.2">
      <c r="F39145" s="30"/>
      <c r="G39145" s="30"/>
      <c r="H39145" s="30"/>
    </row>
    <row r="39146" spans="6:8" x14ac:dyDescent="0.2">
      <c r="F39146" s="30"/>
      <c r="G39146" s="30"/>
      <c r="H39146" s="30"/>
    </row>
    <row r="39147" spans="6:8" x14ac:dyDescent="0.2">
      <c r="F39147" s="30"/>
      <c r="G39147" s="30"/>
      <c r="H39147" s="30"/>
    </row>
    <row r="39148" spans="6:8" x14ac:dyDescent="0.2">
      <c r="F39148" s="30"/>
      <c r="G39148" s="30"/>
      <c r="H39148" s="30"/>
    </row>
    <row r="39149" spans="6:8" x14ac:dyDescent="0.2">
      <c r="F39149" s="30"/>
      <c r="G39149" s="30"/>
      <c r="H39149" s="30"/>
    </row>
    <row r="39150" spans="6:8" x14ac:dyDescent="0.2">
      <c r="F39150" s="30"/>
      <c r="G39150" s="30"/>
      <c r="H39150" s="30"/>
    </row>
    <row r="39151" spans="6:8" x14ac:dyDescent="0.2">
      <c r="F39151" s="30"/>
      <c r="G39151" s="30"/>
      <c r="H39151" s="30"/>
    </row>
    <row r="39152" spans="6:8" x14ac:dyDescent="0.2">
      <c r="F39152" s="30"/>
      <c r="G39152" s="30"/>
      <c r="H39152" s="30"/>
    </row>
    <row r="39153" spans="6:8" x14ac:dyDescent="0.2">
      <c r="F39153" s="30"/>
      <c r="G39153" s="30"/>
      <c r="H39153" s="30"/>
    </row>
    <row r="39154" spans="6:8" x14ac:dyDescent="0.2">
      <c r="F39154" s="30"/>
      <c r="G39154" s="30"/>
      <c r="H39154" s="30"/>
    </row>
    <row r="39155" spans="6:8" x14ac:dyDescent="0.2">
      <c r="F39155" s="30"/>
      <c r="G39155" s="30"/>
      <c r="H39155" s="30"/>
    </row>
    <row r="39156" spans="6:8" x14ac:dyDescent="0.2">
      <c r="F39156" s="30"/>
      <c r="G39156" s="30"/>
      <c r="H39156" s="30"/>
    </row>
    <row r="39157" spans="6:8" x14ac:dyDescent="0.2">
      <c r="F39157" s="30"/>
      <c r="G39157" s="30"/>
      <c r="H39157" s="30"/>
    </row>
    <row r="39158" spans="6:8" x14ac:dyDescent="0.2">
      <c r="F39158" s="30"/>
      <c r="G39158" s="30"/>
      <c r="H39158" s="30"/>
    </row>
    <row r="39159" spans="6:8" x14ac:dyDescent="0.2">
      <c r="F39159" s="30"/>
      <c r="G39159" s="30"/>
      <c r="H39159" s="30"/>
    </row>
    <row r="39160" spans="6:8" x14ac:dyDescent="0.2">
      <c r="F39160" s="30"/>
      <c r="G39160" s="30"/>
      <c r="H39160" s="30"/>
    </row>
    <row r="39161" spans="6:8" x14ac:dyDescent="0.2">
      <c r="F39161" s="30"/>
      <c r="G39161" s="30"/>
      <c r="H39161" s="30"/>
    </row>
    <row r="39162" spans="6:8" x14ac:dyDescent="0.2">
      <c r="F39162" s="30"/>
      <c r="G39162" s="30"/>
      <c r="H39162" s="30"/>
    </row>
    <row r="39163" spans="6:8" x14ac:dyDescent="0.2">
      <c r="F39163" s="30"/>
      <c r="G39163" s="30"/>
      <c r="H39163" s="30"/>
    </row>
    <row r="39164" spans="6:8" x14ac:dyDescent="0.2">
      <c r="F39164" s="30"/>
      <c r="G39164" s="30"/>
      <c r="H39164" s="30"/>
    </row>
    <row r="39165" spans="6:8" x14ac:dyDescent="0.2">
      <c r="F39165" s="30"/>
      <c r="G39165" s="30"/>
      <c r="H39165" s="30"/>
    </row>
    <row r="39166" spans="6:8" x14ac:dyDescent="0.2">
      <c r="F39166" s="30"/>
      <c r="G39166" s="30"/>
      <c r="H39166" s="30"/>
    </row>
    <row r="39167" spans="6:8" x14ac:dyDescent="0.2">
      <c r="F39167" s="30"/>
      <c r="G39167" s="30"/>
      <c r="H39167" s="30"/>
    </row>
    <row r="39168" spans="6:8" x14ac:dyDescent="0.2">
      <c r="F39168" s="30"/>
      <c r="G39168" s="30"/>
      <c r="H39168" s="30"/>
    </row>
    <row r="39169" spans="6:8" x14ac:dyDescent="0.2">
      <c r="F39169" s="30"/>
      <c r="G39169" s="30"/>
      <c r="H39169" s="30"/>
    </row>
    <row r="39170" spans="6:8" x14ac:dyDescent="0.2">
      <c r="F39170" s="30"/>
      <c r="G39170" s="30"/>
      <c r="H39170" s="30"/>
    </row>
    <row r="39171" spans="6:8" x14ac:dyDescent="0.2">
      <c r="F39171" s="30"/>
      <c r="G39171" s="30"/>
      <c r="H39171" s="30"/>
    </row>
    <row r="39172" spans="6:8" x14ac:dyDescent="0.2">
      <c r="F39172" s="30"/>
      <c r="G39172" s="30"/>
      <c r="H39172" s="30"/>
    </row>
    <row r="39173" spans="6:8" x14ac:dyDescent="0.2">
      <c r="F39173" s="30"/>
      <c r="G39173" s="30"/>
      <c r="H39173" s="30"/>
    </row>
    <row r="39174" spans="6:8" x14ac:dyDescent="0.2">
      <c r="F39174" s="30"/>
      <c r="G39174" s="30"/>
      <c r="H39174" s="30"/>
    </row>
    <row r="39175" spans="6:8" x14ac:dyDescent="0.2">
      <c r="F39175" s="30"/>
      <c r="G39175" s="30"/>
      <c r="H39175" s="30"/>
    </row>
    <row r="39176" spans="6:8" x14ac:dyDescent="0.2">
      <c r="F39176" s="30"/>
      <c r="G39176" s="30"/>
      <c r="H39176" s="30"/>
    </row>
    <row r="39177" spans="6:8" x14ac:dyDescent="0.2">
      <c r="F39177" s="30"/>
      <c r="G39177" s="30"/>
      <c r="H39177" s="30"/>
    </row>
    <row r="39178" spans="6:8" x14ac:dyDescent="0.2">
      <c r="F39178" s="30"/>
      <c r="G39178" s="30"/>
      <c r="H39178" s="30"/>
    </row>
    <row r="39179" spans="6:8" x14ac:dyDescent="0.2">
      <c r="F39179" s="30"/>
      <c r="G39179" s="30"/>
      <c r="H39179" s="30"/>
    </row>
    <row r="39180" spans="6:8" x14ac:dyDescent="0.2">
      <c r="F39180" s="30"/>
      <c r="G39180" s="30"/>
      <c r="H39180" s="30"/>
    </row>
    <row r="39181" spans="6:8" x14ac:dyDescent="0.2">
      <c r="F39181" s="30"/>
      <c r="G39181" s="30"/>
      <c r="H39181" s="30"/>
    </row>
    <row r="39182" spans="6:8" x14ac:dyDescent="0.2">
      <c r="F39182" s="30"/>
      <c r="G39182" s="30"/>
      <c r="H39182" s="30"/>
    </row>
    <row r="39183" spans="6:8" x14ac:dyDescent="0.2">
      <c r="F39183" s="30"/>
      <c r="G39183" s="30"/>
      <c r="H39183" s="30"/>
    </row>
    <row r="39184" spans="6:8" x14ac:dyDescent="0.2">
      <c r="F39184" s="30"/>
      <c r="G39184" s="30"/>
      <c r="H39184" s="30"/>
    </row>
    <row r="39185" spans="6:8" x14ac:dyDescent="0.2">
      <c r="F39185" s="30"/>
      <c r="G39185" s="30"/>
      <c r="H39185" s="30"/>
    </row>
    <row r="39186" spans="6:8" x14ac:dyDescent="0.2">
      <c r="F39186" s="30"/>
      <c r="G39186" s="30"/>
      <c r="H39186" s="30"/>
    </row>
    <row r="39187" spans="6:8" x14ac:dyDescent="0.2">
      <c r="F39187" s="30"/>
      <c r="G39187" s="30"/>
      <c r="H39187" s="30"/>
    </row>
    <row r="39188" spans="6:8" x14ac:dyDescent="0.2">
      <c r="F39188" s="30"/>
      <c r="G39188" s="30"/>
      <c r="H39188" s="30"/>
    </row>
    <row r="39189" spans="6:8" x14ac:dyDescent="0.2">
      <c r="F39189" s="30"/>
      <c r="G39189" s="30"/>
      <c r="H39189" s="30"/>
    </row>
    <row r="39190" spans="6:8" x14ac:dyDescent="0.2">
      <c r="F39190" s="30"/>
      <c r="G39190" s="30"/>
      <c r="H39190" s="30"/>
    </row>
    <row r="39191" spans="6:8" x14ac:dyDescent="0.2">
      <c r="F39191" s="30"/>
      <c r="G39191" s="30"/>
      <c r="H39191" s="30"/>
    </row>
    <row r="39192" spans="6:8" x14ac:dyDescent="0.2">
      <c r="F39192" s="30"/>
      <c r="G39192" s="30"/>
      <c r="H39192" s="30"/>
    </row>
    <row r="39193" spans="6:8" x14ac:dyDescent="0.2">
      <c r="F39193" s="30"/>
      <c r="G39193" s="30"/>
      <c r="H39193" s="30"/>
    </row>
    <row r="39194" spans="6:8" x14ac:dyDescent="0.2">
      <c r="F39194" s="30"/>
      <c r="G39194" s="30"/>
      <c r="H39194" s="30"/>
    </row>
    <row r="39195" spans="6:8" x14ac:dyDescent="0.2">
      <c r="F39195" s="30"/>
      <c r="G39195" s="30"/>
      <c r="H39195" s="30"/>
    </row>
    <row r="39196" spans="6:8" x14ac:dyDescent="0.2">
      <c r="F39196" s="30"/>
      <c r="G39196" s="30"/>
      <c r="H39196" s="30"/>
    </row>
    <row r="39197" spans="6:8" x14ac:dyDescent="0.2">
      <c r="F39197" s="30"/>
      <c r="G39197" s="30"/>
      <c r="H39197" s="30"/>
    </row>
    <row r="39198" spans="6:8" x14ac:dyDescent="0.2">
      <c r="F39198" s="30"/>
      <c r="G39198" s="30"/>
      <c r="H39198" s="30"/>
    </row>
    <row r="39199" spans="6:8" x14ac:dyDescent="0.2">
      <c r="F39199" s="30"/>
      <c r="G39199" s="30"/>
      <c r="H39199" s="30"/>
    </row>
    <row r="39200" spans="6:8" x14ac:dyDescent="0.2">
      <c r="F39200" s="30"/>
      <c r="G39200" s="30"/>
      <c r="H39200" s="30"/>
    </row>
    <row r="39201" spans="6:8" x14ac:dyDescent="0.2">
      <c r="F39201" s="30"/>
      <c r="G39201" s="30"/>
      <c r="H39201" s="30"/>
    </row>
    <row r="39202" spans="6:8" x14ac:dyDescent="0.2">
      <c r="F39202" s="30"/>
      <c r="G39202" s="30"/>
      <c r="H39202" s="30"/>
    </row>
    <row r="39203" spans="6:8" x14ac:dyDescent="0.2">
      <c r="F39203" s="30"/>
      <c r="G39203" s="30"/>
      <c r="H39203" s="30"/>
    </row>
    <row r="39204" spans="6:8" x14ac:dyDescent="0.2">
      <c r="F39204" s="30"/>
      <c r="G39204" s="30"/>
      <c r="H39204" s="30"/>
    </row>
    <row r="39205" spans="6:8" x14ac:dyDescent="0.2">
      <c r="F39205" s="30"/>
      <c r="G39205" s="30"/>
      <c r="H39205" s="30"/>
    </row>
    <row r="39206" spans="6:8" x14ac:dyDescent="0.2">
      <c r="F39206" s="30"/>
      <c r="G39206" s="30"/>
      <c r="H39206" s="30"/>
    </row>
    <row r="39207" spans="6:8" x14ac:dyDescent="0.2">
      <c r="F39207" s="30"/>
      <c r="G39207" s="30"/>
      <c r="H39207" s="30"/>
    </row>
    <row r="39208" spans="6:8" x14ac:dyDescent="0.2">
      <c r="F39208" s="30"/>
      <c r="G39208" s="30"/>
      <c r="H39208" s="30"/>
    </row>
    <row r="39209" spans="6:8" x14ac:dyDescent="0.2">
      <c r="F39209" s="30"/>
      <c r="G39209" s="30"/>
      <c r="H39209" s="30"/>
    </row>
    <row r="39210" spans="6:8" x14ac:dyDescent="0.2">
      <c r="F39210" s="30"/>
      <c r="G39210" s="30"/>
      <c r="H39210" s="30"/>
    </row>
    <row r="39211" spans="6:8" x14ac:dyDescent="0.2">
      <c r="F39211" s="30"/>
      <c r="G39211" s="30"/>
      <c r="H39211" s="30"/>
    </row>
    <row r="39212" spans="6:8" x14ac:dyDescent="0.2">
      <c r="F39212" s="30"/>
      <c r="G39212" s="30"/>
      <c r="H39212" s="30"/>
    </row>
    <row r="39213" spans="6:8" x14ac:dyDescent="0.2">
      <c r="F39213" s="30"/>
      <c r="G39213" s="30"/>
      <c r="H39213" s="30"/>
    </row>
    <row r="39214" spans="6:8" x14ac:dyDescent="0.2">
      <c r="F39214" s="30"/>
      <c r="G39214" s="30"/>
      <c r="H39214" s="30"/>
    </row>
    <row r="39215" spans="6:8" x14ac:dyDescent="0.2">
      <c r="F39215" s="30"/>
      <c r="G39215" s="30"/>
      <c r="H39215" s="30"/>
    </row>
    <row r="39216" spans="6:8" x14ac:dyDescent="0.2">
      <c r="F39216" s="30"/>
      <c r="G39216" s="30"/>
      <c r="H39216" s="30"/>
    </row>
    <row r="39217" spans="6:8" x14ac:dyDescent="0.2">
      <c r="F39217" s="30"/>
      <c r="G39217" s="30"/>
      <c r="H39217" s="30"/>
    </row>
    <row r="39218" spans="6:8" x14ac:dyDescent="0.2">
      <c r="F39218" s="30"/>
      <c r="G39218" s="30"/>
      <c r="H39218" s="30"/>
    </row>
    <row r="39219" spans="6:8" x14ac:dyDescent="0.2">
      <c r="F39219" s="30"/>
      <c r="G39219" s="30"/>
      <c r="H39219" s="30"/>
    </row>
    <row r="39220" spans="6:8" x14ac:dyDescent="0.2">
      <c r="F39220" s="30"/>
      <c r="G39220" s="30"/>
      <c r="H39220" s="30"/>
    </row>
    <row r="39221" spans="6:8" x14ac:dyDescent="0.2">
      <c r="F39221" s="30"/>
      <c r="G39221" s="30"/>
      <c r="H39221" s="30"/>
    </row>
    <row r="39222" spans="6:8" x14ac:dyDescent="0.2">
      <c r="F39222" s="30"/>
      <c r="G39222" s="30"/>
      <c r="H39222" s="30"/>
    </row>
    <row r="39223" spans="6:8" x14ac:dyDescent="0.2">
      <c r="F39223" s="30"/>
      <c r="G39223" s="30"/>
      <c r="H39223" s="30"/>
    </row>
    <row r="39224" spans="6:8" x14ac:dyDescent="0.2">
      <c r="F39224" s="30"/>
      <c r="G39224" s="30"/>
      <c r="H39224" s="30"/>
    </row>
    <row r="39225" spans="6:8" x14ac:dyDescent="0.2">
      <c r="F39225" s="30"/>
      <c r="G39225" s="30"/>
      <c r="H39225" s="30"/>
    </row>
    <row r="39226" spans="6:8" x14ac:dyDescent="0.2">
      <c r="F39226" s="30"/>
      <c r="G39226" s="30"/>
      <c r="H39226" s="30"/>
    </row>
    <row r="39227" spans="6:8" x14ac:dyDescent="0.2">
      <c r="F39227" s="30"/>
      <c r="G39227" s="30"/>
      <c r="H39227" s="30"/>
    </row>
    <row r="39228" spans="6:8" x14ac:dyDescent="0.2">
      <c r="F39228" s="30"/>
      <c r="G39228" s="30"/>
      <c r="H39228" s="30"/>
    </row>
    <row r="39229" spans="6:8" x14ac:dyDescent="0.2">
      <c r="F39229" s="30"/>
      <c r="G39229" s="30"/>
      <c r="H39229" s="30"/>
    </row>
    <row r="39230" spans="6:8" x14ac:dyDescent="0.2">
      <c r="F39230" s="30"/>
      <c r="G39230" s="30"/>
      <c r="H39230" s="30"/>
    </row>
    <row r="39231" spans="6:8" x14ac:dyDescent="0.2">
      <c r="F39231" s="30"/>
      <c r="G39231" s="30"/>
      <c r="H39231" s="30"/>
    </row>
    <row r="39232" spans="6:8" x14ac:dyDescent="0.2">
      <c r="F39232" s="30"/>
      <c r="G39232" s="30"/>
      <c r="H39232" s="30"/>
    </row>
    <row r="39233" spans="6:8" x14ac:dyDescent="0.2">
      <c r="F39233" s="30"/>
      <c r="G39233" s="30"/>
      <c r="H39233" s="30"/>
    </row>
    <row r="39234" spans="6:8" x14ac:dyDescent="0.2">
      <c r="F39234" s="30"/>
      <c r="G39234" s="30"/>
      <c r="H39234" s="30"/>
    </row>
    <row r="39235" spans="6:8" x14ac:dyDescent="0.2">
      <c r="F39235" s="30"/>
      <c r="G39235" s="30"/>
      <c r="H39235" s="30"/>
    </row>
    <row r="39236" spans="6:8" x14ac:dyDescent="0.2">
      <c r="F39236" s="30"/>
      <c r="G39236" s="30"/>
      <c r="H39236" s="30"/>
    </row>
    <row r="39237" spans="6:8" x14ac:dyDescent="0.2">
      <c r="F39237" s="30"/>
      <c r="G39237" s="30"/>
      <c r="H39237" s="30"/>
    </row>
    <row r="39238" spans="6:8" x14ac:dyDescent="0.2">
      <c r="F39238" s="30"/>
      <c r="G39238" s="30"/>
      <c r="H39238" s="30"/>
    </row>
    <row r="39239" spans="6:8" x14ac:dyDescent="0.2">
      <c r="F39239" s="30"/>
      <c r="G39239" s="30"/>
      <c r="H39239" s="30"/>
    </row>
    <row r="39240" spans="6:8" x14ac:dyDescent="0.2">
      <c r="F39240" s="30"/>
      <c r="G39240" s="30"/>
      <c r="H39240" s="30"/>
    </row>
    <row r="39241" spans="6:8" x14ac:dyDescent="0.2">
      <c r="F39241" s="30"/>
      <c r="G39241" s="30"/>
      <c r="H39241" s="30"/>
    </row>
    <row r="39242" spans="6:8" x14ac:dyDescent="0.2">
      <c r="F39242" s="30"/>
      <c r="G39242" s="30"/>
      <c r="H39242" s="30"/>
    </row>
    <row r="39243" spans="6:8" x14ac:dyDescent="0.2">
      <c r="F39243" s="30"/>
      <c r="G39243" s="30"/>
      <c r="H39243" s="30"/>
    </row>
    <row r="39244" spans="6:8" x14ac:dyDescent="0.2">
      <c r="F39244" s="30"/>
      <c r="G39244" s="30"/>
      <c r="H39244" s="30"/>
    </row>
    <row r="39245" spans="6:8" x14ac:dyDescent="0.2">
      <c r="F39245" s="30"/>
      <c r="G39245" s="30"/>
      <c r="H39245" s="30"/>
    </row>
    <row r="39246" spans="6:8" x14ac:dyDescent="0.2">
      <c r="F39246" s="30"/>
      <c r="G39246" s="30"/>
      <c r="H39246" s="30"/>
    </row>
    <row r="39247" spans="6:8" x14ac:dyDescent="0.2">
      <c r="F39247" s="30"/>
      <c r="G39247" s="30"/>
      <c r="H39247" s="30"/>
    </row>
    <row r="39248" spans="6:8" x14ac:dyDescent="0.2">
      <c r="F39248" s="30"/>
      <c r="G39248" s="30"/>
      <c r="H39248" s="30"/>
    </row>
    <row r="39249" spans="6:8" x14ac:dyDescent="0.2">
      <c r="F39249" s="30"/>
      <c r="G39249" s="30"/>
      <c r="H39249" s="30"/>
    </row>
    <row r="39250" spans="6:8" x14ac:dyDescent="0.2">
      <c r="F39250" s="30"/>
      <c r="G39250" s="30"/>
      <c r="H39250" s="30"/>
    </row>
    <row r="39251" spans="6:8" x14ac:dyDescent="0.2">
      <c r="F39251" s="30"/>
      <c r="G39251" s="30"/>
      <c r="H39251" s="30"/>
    </row>
    <row r="39252" spans="6:8" x14ac:dyDescent="0.2">
      <c r="F39252" s="30"/>
      <c r="G39252" s="30"/>
      <c r="H39252" s="30"/>
    </row>
    <row r="39253" spans="6:8" x14ac:dyDescent="0.2">
      <c r="F39253" s="30"/>
      <c r="G39253" s="30"/>
      <c r="H39253" s="30"/>
    </row>
    <row r="39254" spans="6:8" x14ac:dyDescent="0.2">
      <c r="F39254" s="30"/>
      <c r="G39254" s="30"/>
      <c r="H39254" s="30"/>
    </row>
    <row r="39255" spans="6:8" x14ac:dyDescent="0.2">
      <c r="F39255" s="30"/>
      <c r="G39255" s="30"/>
      <c r="H39255" s="30"/>
    </row>
    <row r="39256" spans="6:8" x14ac:dyDescent="0.2">
      <c r="F39256" s="30"/>
      <c r="G39256" s="30"/>
      <c r="H39256" s="30"/>
    </row>
    <row r="39257" spans="6:8" x14ac:dyDescent="0.2">
      <c r="F39257" s="30"/>
      <c r="G39257" s="30"/>
      <c r="H39257" s="30"/>
    </row>
    <row r="39258" spans="6:8" x14ac:dyDescent="0.2">
      <c r="F39258" s="30"/>
      <c r="G39258" s="30"/>
      <c r="H39258" s="30"/>
    </row>
    <row r="39259" spans="6:8" x14ac:dyDescent="0.2">
      <c r="F39259" s="30"/>
      <c r="G39259" s="30"/>
      <c r="H39259" s="30"/>
    </row>
    <row r="39260" spans="6:8" x14ac:dyDescent="0.2">
      <c r="F39260" s="30"/>
      <c r="G39260" s="30"/>
      <c r="H39260" s="30"/>
    </row>
    <row r="39261" spans="6:8" x14ac:dyDescent="0.2">
      <c r="F39261" s="30"/>
      <c r="G39261" s="30"/>
      <c r="H39261" s="30"/>
    </row>
    <row r="39262" spans="6:8" x14ac:dyDescent="0.2">
      <c r="F39262" s="30"/>
      <c r="G39262" s="30"/>
      <c r="H39262" s="30"/>
    </row>
    <row r="39263" spans="6:8" x14ac:dyDescent="0.2">
      <c r="F39263" s="30"/>
      <c r="G39263" s="30"/>
      <c r="H39263" s="30"/>
    </row>
    <row r="39264" spans="6:8" x14ac:dyDescent="0.2">
      <c r="F39264" s="30"/>
      <c r="G39264" s="30"/>
      <c r="H39264" s="30"/>
    </row>
    <row r="39265" spans="6:8" x14ac:dyDescent="0.2">
      <c r="F39265" s="30"/>
      <c r="G39265" s="30"/>
      <c r="H39265" s="30"/>
    </row>
    <row r="39266" spans="6:8" x14ac:dyDescent="0.2">
      <c r="F39266" s="30"/>
      <c r="G39266" s="30"/>
      <c r="H39266" s="30"/>
    </row>
    <row r="39267" spans="6:8" x14ac:dyDescent="0.2">
      <c r="F39267" s="30"/>
      <c r="G39267" s="30"/>
      <c r="H39267" s="30"/>
    </row>
    <row r="39268" spans="6:8" x14ac:dyDescent="0.2">
      <c r="F39268" s="30"/>
      <c r="G39268" s="30"/>
      <c r="H39268" s="30"/>
    </row>
    <row r="39269" spans="6:8" x14ac:dyDescent="0.2">
      <c r="F39269" s="30"/>
      <c r="G39269" s="30"/>
      <c r="H39269" s="30"/>
    </row>
    <row r="39270" spans="6:8" x14ac:dyDescent="0.2">
      <c r="F39270" s="30"/>
      <c r="G39270" s="30"/>
      <c r="H39270" s="30"/>
    </row>
    <row r="39271" spans="6:8" x14ac:dyDescent="0.2">
      <c r="F39271" s="30"/>
      <c r="G39271" s="30"/>
      <c r="H39271" s="30"/>
    </row>
    <row r="39272" spans="6:8" x14ac:dyDescent="0.2">
      <c r="F39272" s="30"/>
      <c r="G39272" s="30"/>
      <c r="H39272" s="30"/>
    </row>
    <row r="39273" spans="6:8" x14ac:dyDescent="0.2">
      <c r="F39273" s="30"/>
      <c r="G39273" s="30"/>
      <c r="H39273" s="30"/>
    </row>
    <row r="39274" spans="6:8" x14ac:dyDescent="0.2">
      <c r="F39274" s="30"/>
      <c r="G39274" s="30"/>
      <c r="H39274" s="30"/>
    </row>
    <row r="39275" spans="6:8" x14ac:dyDescent="0.2">
      <c r="F39275" s="30"/>
      <c r="G39275" s="30"/>
      <c r="H39275" s="30"/>
    </row>
    <row r="39276" spans="6:8" x14ac:dyDescent="0.2">
      <c r="F39276" s="30"/>
      <c r="G39276" s="30"/>
      <c r="H39276" s="30"/>
    </row>
    <row r="39277" spans="6:8" x14ac:dyDescent="0.2">
      <c r="F39277" s="30"/>
      <c r="G39277" s="30"/>
      <c r="H39277" s="30"/>
    </row>
    <row r="39278" spans="6:8" x14ac:dyDescent="0.2">
      <c r="F39278" s="30"/>
      <c r="G39278" s="30"/>
      <c r="H39278" s="30"/>
    </row>
    <row r="39279" spans="6:8" x14ac:dyDescent="0.2">
      <c r="F39279" s="30"/>
      <c r="G39279" s="30"/>
      <c r="H39279" s="30"/>
    </row>
    <row r="39280" spans="6:8" x14ac:dyDescent="0.2">
      <c r="F39280" s="30"/>
      <c r="G39280" s="30"/>
      <c r="H39280" s="30"/>
    </row>
    <row r="39281" spans="6:8" x14ac:dyDescent="0.2">
      <c r="F39281" s="30"/>
      <c r="G39281" s="30"/>
      <c r="H39281" s="30"/>
    </row>
    <row r="39282" spans="6:8" x14ac:dyDescent="0.2">
      <c r="F39282" s="30"/>
      <c r="G39282" s="30"/>
      <c r="H39282" s="30"/>
    </row>
    <row r="39283" spans="6:8" x14ac:dyDescent="0.2">
      <c r="F39283" s="30"/>
      <c r="G39283" s="30"/>
      <c r="H39283" s="30"/>
    </row>
    <row r="39284" spans="6:8" x14ac:dyDescent="0.2">
      <c r="F39284" s="30"/>
      <c r="G39284" s="30"/>
      <c r="H39284" s="30"/>
    </row>
    <row r="39285" spans="6:8" x14ac:dyDescent="0.2">
      <c r="F39285" s="30"/>
      <c r="G39285" s="30"/>
      <c r="H39285" s="30"/>
    </row>
    <row r="39286" spans="6:8" x14ac:dyDescent="0.2">
      <c r="F39286" s="30"/>
      <c r="G39286" s="30"/>
      <c r="H39286" s="30"/>
    </row>
    <row r="39287" spans="6:8" x14ac:dyDescent="0.2">
      <c r="F39287" s="30"/>
      <c r="G39287" s="30"/>
      <c r="H39287" s="30"/>
    </row>
    <row r="39288" spans="6:8" x14ac:dyDescent="0.2">
      <c r="F39288" s="30"/>
      <c r="G39288" s="30"/>
      <c r="H39288" s="30"/>
    </row>
    <row r="39289" spans="6:8" x14ac:dyDescent="0.2">
      <c r="F39289" s="30"/>
      <c r="G39289" s="30"/>
      <c r="H39289" s="30"/>
    </row>
    <row r="39290" spans="6:8" x14ac:dyDescent="0.2">
      <c r="F39290" s="30"/>
      <c r="G39290" s="30"/>
      <c r="H39290" s="30"/>
    </row>
    <row r="39291" spans="6:8" x14ac:dyDescent="0.2">
      <c r="F39291" s="30"/>
      <c r="G39291" s="30"/>
      <c r="H39291" s="30"/>
    </row>
    <row r="39292" spans="6:8" x14ac:dyDescent="0.2">
      <c r="F39292" s="30"/>
      <c r="G39292" s="30"/>
      <c r="H39292" s="30"/>
    </row>
    <row r="39293" spans="6:8" x14ac:dyDescent="0.2">
      <c r="F39293" s="30"/>
      <c r="G39293" s="30"/>
      <c r="H39293" s="30"/>
    </row>
    <row r="39294" spans="6:8" x14ac:dyDescent="0.2">
      <c r="F39294" s="30"/>
      <c r="G39294" s="30"/>
      <c r="H39294" s="30"/>
    </row>
    <row r="39295" spans="6:8" x14ac:dyDescent="0.2">
      <c r="F39295" s="30"/>
      <c r="G39295" s="30"/>
      <c r="H39295" s="30"/>
    </row>
    <row r="39296" spans="6:8" x14ac:dyDescent="0.2">
      <c r="F39296" s="30"/>
      <c r="G39296" s="30"/>
      <c r="H39296" s="30"/>
    </row>
    <row r="39297" spans="6:8" x14ac:dyDescent="0.2">
      <c r="F39297" s="30"/>
      <c r="G39297" s="30"/>
      <c r="H39297" s="30"/>
    </row>
    <row r="39298" spans="6:8" x14ac:dyDescent="0.2">
      <c r="F39298" s="30"/>
      <c r="G39298" s="30"/>
      <c r="H39298" s="30"/>
    </row>
    <row r="39299" spans="6:8" x14ac:dyDescent="0.2">
      <c r="F39299" s="30"/>
      <c r="G39299" s="30"/>
      <c r="H39299" s="30"/>
    </row>
    <row r="39300" spans="6:8" x14ac:dyDescent="0.2">
      <c r="F39300" s="30"/>
      <c r="G39300" s="30"/>
      <c r="H39300" s="30"/>
    </row>
    <row r="39301" spans="6:8" x14ac:dyDescent="0.2">
      <c r="F39301" s="30"/>
      <c r="G39301" s="30"/>
      <c r="H39301" s="30"/>
    </row>
    <row r="39302" spans="6:8" x14ac:dyDescent="0.2">
      <c r="F39302" s="30"/>
      <c r="G39302" s="30"/>
      <c r="H39302" s="30"/>
    </row>
    <row r="39303" spans="6:8" x14ac:dyDescent="0.2">
      <c r="F39303" s="30"/>
      <c r="G39303" s="30"/>
      <c r="H39303" s="30"/>
    </row>
    <row r="39304" spans="6:8" x14ac:dyDescent="0.2">
      <c r="F39304" s="30"/>
      <c r="G39304" s="30"/>
      <c r="H39304" s="30"/>
    </row>
    <row r="39305" spans="6:8" x14ac:dyDescent="0.2">
      <c r="F39305" s="30"/>
      <c r="G39305" s="30"/>
      <c r="H39305" s="30"/>
    </row>
    <row r="39306" spans="6:8" x14ac:dyDescent="0.2">
      <c r="F39306" s="30"/>
      <c r="G39306" s="30"/>
      <c r="H39306" s="30"/>
    </row>
    <row r="39307" spans="6:8" x14ac:dyDescent="0.2">
      <c r="F39307" s="30"/>
      <c r="G39307" s="30"/>
      <c r="H39307" s="30"/>
    </row>
    <row r="39308" spans="6:8" x14ac:dyDescent="0.2">
      <c r="F39308" s="30"/>
      <c r="G39308" s="30"/>
      <c r="H39308" s="30"/>
    </row>
    <row r="39309" spans="6:8" x14ac:dyDescent="0.2">
      <c r="F39309" s="30"/>
      <c r="G39309" s="30"/>
      <c r="H39309" s="30"/>
    </row>
    <row r="39310" spans="6:8" x14ac:dyDescent="0.2">
      <c r="F39310" s="30"/>
      <c r="G39310" s="30"/>
      <c r="H39310" s="30"/>
    </row>
    <row r="39311" spans="6:8" x14ac:dyDescent="0.2">
      <c r="F39311" s="30"/>
      <c r="G39311" s="30"/>
      <c r="H39311" s="30"/>
    </row>
    <row r="39312" spans="6:8" x14ac:dyDescent="0.2">
      <c r="F39312" s="30"/>
      <c r="G39312" s="30"/>
      <c r="H39312" s="30"/>
    </row>
    <row r="39313" spans="6:8" x14ac:dyDescent="0.2">
      <c r="F39313" s="30"/>
      <c r="G39313" s="30"/>
      <c r="H39313" s="30"/>
    </row>
    <row r="39314" spans="6:8" x14ac:dyDescent="0.2">
      <c r="F39314" s="30"/>
      <c r="G39314" s="30"/>
      <c r="H39314" s="30"/>
    </row>
    <row r="39315" spans="6:8" x14ac:dyDescent="0.2">
      <c r="F39315" s="30"/>
      <c r="G39315" s="30"/>
      <c r="H39315" s="30"/>
    </row>
    <row r="39316" spans="6:8" x14ac:dyDescent="0.2">
      <c r="F39316" s="30"/>
      <c r="G39316" s="30"/>
      <c r="H39316" s="30"/>
    </row>
    <row r="39317" spans="6:8" x14ac:dyDescent="0.2">
      <c r="F39317" s="30"/>
      <c r="G39317" s="30"/>
      <c r="H39317" s="30"/>
    </row>
    <row r="39318" spans="6:8" x14ac:dyDescent="0.2">
      <c r="F39318" s="30"/>
      <c r="G39318" s="30"/>
      <c r="H39318" s="30"/>
    </row>
    <row r="39319" spans="6:8" x14ac:dyDescent="0.2">
      <c r="F39319" s="30"/>
      <c r="G39319" s="30"/>
      <c r="H39319" s="30"/>
    </row>
    <row r="39320" spans="6:8" x14ac:dyDescent="0.2">
      <c r="F39320" s="30"/>
      <c r="G39320" s="30"/>
      <c r="H39320" s="30"/>
    </row>
    <row r="39321" spans="6:8" x14ac:dyDescent="0.2">
      <c r="F39321" s="30"/>
      <c r="G39321" s="30"/>
      <c r="H39321" s="30"/>
    </row>
    <row r="39322" spans="6:8" x14ac:dyDescent="0.2">
      <c r="F39322" s="30"/>
      <c r="G39322" s="30"/>
      <c r="H39322" s="30"/>
    </row>
    <row r="39323" spans="6:8" x14ac:dyDescent="0.2">
      <c r="F39323" s="30"/>
      <c r="G39323" s="30"/>
      <c r="H39323" s="30"/>
    </row>
    <row r="39324" spans="6:8" x14ac:dyDescent="0.2">
      <c r="F39324" s="30"/>
      <c r="G39324" s="30"/>
      <c r="H39324" s="30"/>
    </row>
    <row r="39325" spans="6:8" x14ac:dyDescent="0.2">
      <c r="F39325" s="30"/>
      <c r="G39325" s="30"/>
      <c r="H39325" s="30"/>
    </row>
    <row r="39326" spans="6:8" x14ac:dyDescent="0.2">
      <c r="F39326" s="30"/>
      <c r="G39326" s="30"/>
      <c r="H39326" s="30"/>
    </row>
    <row r="39327" spans="6:8" x14ac:dyDescent="0.2">
      <c r="F39327" s="30"/>
      <c r="G39327" s="30"/>
      <c r="H39327" s="30"/>
    </row>
    <row r="39328" spans="6:8" x14ac:dyDescent="0.2">
      <c r="F39328" s="30"/>
      <c r="G39328" s="30"/>
      <c r="H39328" s="30"/>
    </row>
    <row r="39329" spans="6:8" x14ac:dyDescent="0.2">
      <c r="F39329" s="30"/>
      <c r="G39329" s="30"/>
      <c r="H39329" s="30"/>
    </row>
    <row r="39330" spans="6:8" x14ac:dyDescent="0.2">
      <c r="F39330" s="30"/>
      <c r="G39330" s="30"/>
      <c r="H39330" s="30"/>
    </row>
    <row r="39331" spans="6:8" x14ac:dyDescent="0.2">
      <c r="F39331" s="30"/>
      <c r="G39331" s="30"/>
      <c r="H39331" s="30"/>
    </row>
    <row r="39332" spans="6:8" x14ac:dyDescent="0.2">
      <c r="F39332" s="30"/>
      <c r="G39332" s="30"/>
      <c r="H39332" s="30"/>
    </row>
    <row r="39333" spans="6:8" x14ac:dyDescent="0.2">
      <c r="F39333" s="30"/>
      <c r="G39333" s="30"/>
      <c r="H39333" s="30"/>
    </row>
    <row r="39334" spans="6:8" x14ac:dyDescent="0.2">
      <c r="F39334" s="30"/>
      <c r="G39334" s="30"/>
      <c r="H39334" s="30"/>
    </row>
    <row r="39335" spans="6:8" x14ac:dyDescent="0.2">
      <c r="F39335" s="30"/>
      <c r="G39335" s="30"/>
      <c r="H39335" s="30"/>
    </row>
    <row r="39336" spans="6:8" x14ac:dyDescent="0.2">
      <c r="F39336" s="30"/>
      <c r="G39336" s="30"/>
      <c r="H39336" s="30"/>
    </row>
    <row r="39337" spans="6:8" x14ac:dyDescent="0.2">
      <c r="F39337" s="30"/>
      <c r="G39337" s="30"/>
      <c r="H39337" s="30"/>
    </row>
    <row r="39338" spans="6:8" x14ac:dyDescent="0.2">
      <c r="F39338" s="30"/>
      <c r="G39338" s="30"/>
      <c r="H39338" s="30"/>
    </row>
    <row r="39339" spans="6:8" x14ac:dyDescent="0.2">
      <c r="F39339" s="30"/>
      <c r="G39339" s="30"/>
      <c r="H39339" s="30"/>
    </row>
    <row r="39340" spans="6:8" x14ac:dyDescent="0.2">
      <c r="F39340" s="30"/>
      <c r="G39340" s="30"/>
      <c r="H39340" s="30"/>
    </row>
    <row r="39341" spans="6:8" x14ac:dyDescent="0.2">
      <c r="F39341" s="30"/>
      <c r="G39341" s="30"/>
      <c r="H39341" s="30"/>
    </row>
    <row r="39342" spans="6:8" x14ac:dyDescent="0.2">
      <c r="F39342" s="30"/>
      <c r="G39342" s="30"/>
      <c r="H39342" s="30"/>
    </row>
    <row r="39343" spans="6:8" x14ac:dyDescent="0.2">
      <c r="F39343" s="30"/>
      <c r="G39343" s="30"/>
      <c r="H39343" s="30"/>
    </row>
    <row r="39344" spans="6:8" x14ac:dyDescent="0.2">
      <c r="F39344" s="30"/>
      <c r="G39344" s="30"/>
      <c r="H39344" s="30"/>
    </row>
    <row r="39345" spans="6:8" x14ac:dyDescent="0.2">
      <c r="F39345" s="30"/>
      <c r="G39345" s="30"/>
      <c r="H39345" s="30"/>
    </row>
    <row r="39346" spans="6:8" x14ac:dyDescent="0.2">
      <c r="F39346" s="30"/>
      <c r="G39346" s="30"/>
      <c r="H39346" s="30"/>
    </row>
    <row r="39347" spans="6:8" x14ac:dyDescent="0.2">
      <c r="F39347" s="30"/>
      <c r="G39347" s="30"/>
      <c r="H39347" s="30"/>
    </row>
    <row r="39348" spans="6:8" x14ac:dyDescent="0.2">
      <c r="F39348" s="30"/>
      <c r="G39348" s="30"/>
      <c r="H39348" s="30"/>
    </row>
    <row r="39349" spans="6:8" x14ac:dyDescent="0.2">
      <c r="F39349" s="30"/>
      <c r="G39349" s="30"/>
      <c r="H39349" s="30"/>
    </row>
    <row r="39350" spans="6:8" x14ac:dyDescent="0.2">
      <c r="F39350" s="30"/>
      <c r="G39350" s="30"/>
      <c r="H39350" s="30"/>
    </row>
    <row r="39351" spans="6:8" x14ac:dyDescent="0.2">
      <c r="F39351" s="30"/>
      <c r="G39351" s="30"/>
      <c r="H39351" s="30"/>
    </row>
    <row r="39352" spans="6:8" x14ac:dyDescent="0.2">
      <c r="F39352" s="30"/>
      <c r="G39352" s="30"/>
      <c r="H39352" s="30"/>
    </row>
    <row r="39353" spans="6:8" x14ac:dyDescent="0.2">
      <c r="F39353" s="30"/>
      <c r="G39353" s="30"/>
      <c r="H39353" s="30"/>
    </row>
    <row r="39354" spans="6:8" x14ac:dyDescent="0.2">
      <c r="F39354" s="30"/>
      <c r="G39354" s="30"/>
      <c r="H39354" s="30"/>
    </row>
    <row r="39355" spans="6:8" x14ac:dyDescent="0.2">
      <c r="F39355" s="30"/>
      <c r="G39355" s="30"/>
      <c r="H39355" s="30"/>
    </row>
    <row r="39356" spans="6:8" x14ac:dyDescent="0.2">
      <c r="F39356" s="30"/>
      <c r="G39356" s="30"/>
      <c r="H39356" s="30"/>
    </row>
    <row r="39357" spans="6:8" x14ac:dyDescent="0.2">
      <c r="F39357" s="30"/>
      <c r="G39357" s="30"/>
      <c r="H39357" s="30"/>
    </row>
    <row r="39358" spans="6:8" x14ac:dyDescent="0.2">
      <c r="F39358" s="30"/>
      <c r="G39358" s="30"/>
      <c r="H39358" s="30"/>
    </row>
    <row r="39359" spans="6:8" x14ac:dyDescent="0.2">
      <c r="F39359" s="30"/>
      <c r="G39359" s="30"/>
      <c r="H39359" s="30"/>
    </row>
    <row r="39360" spans="6:8" x14ac:dyDescent="0.2">
      <c r="F39360" s="30"/>
      <c r="G39360" s="30"/>
      <c r="H39360" s="30"/>
    </row>
    <row r="39361" spans="6:8" x14ac:dyDescent="0.2">
      <c r="F39361" s="30"/>
      <c r="G39361" s="30"/>
      <c r="H39361" s="30"/>
    </row>
    <row r="39362" spans="6:8" x14ac:dyDescent="0.2">
      <c r="F39362" s="30"/>
      <c r="G39362" s="30"/>
      <c r="H39362" s="30"/>
    </row>
    <row r="39363" spans="6:8" x14ac:dyDescent="0.2">
      <c r="F39363" s="30"/>
      <c r="G39363" s="30"/>
      <c r="H39363" s="30"/>
    </row>
    <row r="39364" spans="6:8" x14ac:dyDescent="0.2">
      <c r="F39364" s="30"/>
      <c r="G39364" s="30"/>
      <c r="H39364" s="30"/>
    </row>
    <row r="39365" spans="6:8" x14ac:dyDescent="0.2">
      <c r="F39365" s="30"/>
      <c r="G39365" s="30"/>
      <c r="H39365" s="30"/>
    </row>
    <row r="39366" spans="6:8" x14ac:dyDescent="0.2">
      <c r="F39366" s="30"/>
      <c r="G39366" s="30"/>
      <c r="H39366" s="30"/>
    </row>
    <row r="39367" spans="6:8" x14ac:dyDescent="0.2">
      <c r="F39367" s="30"/>
      <c r="G39367" s="30"/>
      <c r="H39367" s="30"/>
    </row>
    <row r="39368" spans="6:8" x14ac:dyDescent="0.2">
      <c r="F39368" s="30"/>
      <c r="G39368" s="30"/>
      <c r="H39368" s="30"/>
    </row>
    <row r="39369" spans="6:8" x14ac:dyDescent="0.2">
      <c r="F39369" s="30"/>
      <c r="G39369" s="30"/>
      <c r="H39369" s="30"/>
    </row>
    <row r="39370" spans="6:8" x14ac:dyDescent="0.2">
      <c r="F39370" s="30"/>
      <c r="G39370" s="30"/>
      <c r="H39370" s="30"/>
    </row>
    <row r="39371" spans="6:8" x14ac:dyDescent="0.2">
      <c r="F39371" s="30"/>
      <c r="G39371" s="30"/>
      <c r="H39371" s="30"/>
    </row>
    <row r="39372" spans="6:8" x14ac:dyDescent="0.2">
      <c r="F39372" s="30"/>
      <c r="G39372" s="30"/>
      <c r="H39372" s="30"/>
    </row>
    <row r="39373" spans="6:8" x14ac:dyDescent="0.2">
      <c r="F39373" s="30"/>
      <c r="G39373" s="30"/>
      <c r="H39373" s="30"/>
    </row>
    <row r="39374" spans="6:8" x14ac:dyDescent="0.2">
      <c r="F39374" s="30"/>
      <c r="G39374" s="30"/>
      <c r="H39374" s="30"/>
    </row>
    <row r="39375" spans="6:8" x14ac:dyDescent="0.2">
      <c r="F39375" s="30"/>
      <c r="G39375" s="30"/>
      <c r="H39375" s="30"/>
    </row>
    <row r="39376" spans="6:8" x14ac:dyDescent="0.2">
      <c r="F39376" s="30"/>
      <c r="G39376" s="30"/>
      <c r="H39376" s="30"/>
    </row>
    <row r="39377" spans="6:8" x14ac:dyDescent="0.2">
      <c r="F39377" s="30"/>
      <c r="G39377" s="30"/>
      <c r="H39377" s="30"/>
    </row>
    <row r="39378" spans="6:8" x14ac:dyDescent="0.2">
      <c r="F39378" s="30"/>
      <c r="G39378" s="30"/>
      <c r="H39378" s="30"/>
    </row>
    <row r="39379" spans="6:8" x14ac:dyDescent="0.2">
      <c r="F39379" s="30"/>
      <c r="G39379" s="30"/>
      <c r="H39379" s="30"/>
    </row>
    <row r="39380" spans="6:8" x14ac:dyDescent="0.2">
      <c r="F39380" s="30"/>
      <c r="G39380" s="30"/>
      <c r="H39380" s="30"/>
    </row>
    <row r="39381" spans="6:8" x14ac:dyDescent="0.2">
      <c r="F39381" s="30"/>
      <c r="G39381" s="30"/>
      <c r="H39381" s="30"/>
    </row>
    <row r="39382" spans="6:8" x14ac:dyDescent="0.2">
      <c r="F39382" s="30"/>
      <c r="G39382" s="30"/>
      <c r="H39382" s="30"/>
    </row>
    <row r="39383" spans="6:8" x14ac:dyDescent="0.2">
      <c r="F39383" s="30"/>
      <c r="G39383" s="30"/>
      <c r="H39383" s="30"/>
    </row>
    <row r="39384" spans="6:8" x14ac:dyDescent="0.2">
      <c r="F39384" s="30"/>
      <c r="G39384" s="30"/>
      <c r="H39384" s="30"/>
    </row>
    <row r="39385" spans="6:8" x14ac:dyDescent="0.2">
      <c r="F39385" s="30"/>
      <c r="G39385" s="30"/>
      <c r="H39385" s="30"/>
    </row>
    <row r="39386" spans="6:8" x14ac:dyDescent="0.2">
      <c r="F39386" s="30"/>
      <c r="G39386" s="30"/>
      <c r="H39386" s="30"/>
    </row>
    <row r="39387" spans="6:8" x14ac:dyDescent="0.2">
      <c r="F39387" s="30"/>
      <c r="G39387" s="30"/>
      <c r="H39387" s="30"/>
    </row>
    <row r="39388" spans="6:8" x14ac:dyDescent="0.2">
      <c r="F39388" s="30"/>
      <c r="G39388" s="30"/>
      <c r="H39388" s="30"/>
    </row>
    <row r="39389" spans="6:8" x14ac:dyDescent="0.2">
      <c r="F39389" s="30"/>
      <c r="G39389" s="30"/>
      <c r="H39389" s="30"/>
    </row>
    <row r="39390" spans="6:8" x14ac:dyDescent="0.2">
      <c r="F39390" s="30"/>
      <c r="G39390" s="30"/>
      <c r="H39390" s="30"/>
    </row>
    <row r="39391" spans="6:8" x14ac:dyDescent="0.2">
      <c r="F39391" s="30"/>
      <c r="G39391" s="30"/>
      <c r="H39391" s="30"/>
    </row>
    <row r="39392" spans="6:8" x14ac:dyDescent="0.2">
      <c r="F39392" s="30"/>
      <c r="G39392" s="30"/>
      <c r="H39392" s="30"/>
    </row>
    <row r="39393" spans="6:8" x14ac:dyDescent="0.2">
      <c r="F39393" s="30"/>
      <c r="G39393" s="30"/>
      <c r="H39393" s="30"/>
    </row>
    <row r="39394" spans="6:8" x14ac:dyDescent="0.2">
      <c r="F39394" s="30"/>
      <c r="G39394" s="30"/>
      <c r="H39394" s="30"/>
    </row>
    <row r="39395" spans="6:8" x14ac:dyDescent="0.2">
      <c r="F39395" s="30"/>
      <c r="G39395" s="30"/>
      <c r="H39395" s="30"/>
    </row>
    <row r="39396" spans="6:8" x14ac:dyDescent="0.2">
      <c r="F39396" s="30"/>
      <c r="G39396" s="30"/>
      <c r="H39396" s="30"/>
    </row>
    <row r="39397" spans="6:8" x14ac:dyDescent="0.2">
      <c r="F39397" s="30"/>
      <c r="G39397" s="30"/>
      <c r="H39397" s="30"/>
    </row>
    <row r="39398" spans="6:8" x14ac:dyDescent="0.2">
      <c r="F39398" s="30"/>
      <c r="G39398" s="30"/>
      <c r="H39398" s="30"/>
    </row>
    <row r="39399" spans="6:8" x14ac:dyDescent="0.2">
      <c r="F39399" s="30"/>
      <c r="G39399" s="30"/>
      <c r="H39399" s="30"/>
    </row>
    <row r="39400" spans="6:8" x14ac:dyDescent="0.2">
      <c r="F39400" s="30"/>
      <c r="G39400" s="30"/>
      <c r="H39400" s="30"/>
    </row>
    <row r="39401" spans="6:8" x14ac:dyDescent="0.2">
      <c r="F39401" s="30"/>
      <c r="G39401" s="30"/>
      <c r="H39401" s="30"/>
    </row>
    <row r="39402" spans="6:8" x14ac:dyDescent="0.2">
      <c r="F39402" s="30"/>
      <c r="G39402" s="30"/>
      <c r="H39402" s="30"/>
    </row>
    <row r="39403" spans="6:8" x14ac:dyDescent="0.2">
      <c r="F39403" s="30"/>
      <c r="G39403" s="30"/>
      <c r="H39403" s="30"/>
    </row>
    <row r="39404" spans="6:8" x14ac:dyDescent="0.2">
      <c r="F39404" s="30"/>
      <c r="G39404" s="30"/>
      <c r="H39404" s="30"/>
    </row>
    <row r="39405" spans="6:8" x14ac:dyDescent="0.2">
      <c r="F39405" s="30"/>
      <c r="G39405" s="30"/>
      <c r="H39405" s="30"/>
    </row>
    <row r="39406" spans="6:8" x14ac:dyDescent="0.2">
      <c r="F39406" s="30"/>
      <c r="G39406" s="30"/>
      <c r="H39406" s="30"/>
    </row>
    <row r="39407" spans="6:8" x14ac:dyDescent="0.2">
      <c r="F39407" s="30"/>
      <c r="G39407" s="30"/>
      <c r="H39407" s="30"/>
    </row>
    <row r="39408" spans="6:8" x14ac:dyDescent="0.2">
      <c r="F39408" s="30"/>
      <c r="G39408" s="30"/>
      <c r="H39408" s="30"/>
    </row>
    <row r="39409" spans="6:8" x14ac:dyDescent="0.2">
      <c r="F39409" s="30"/>
      <c r="G39409" s="30"/>
      <c r="H39409" s="30"/>
    </row>
    <row r="39410" spans="6:8" x14ac:dyDescent="0.2">
      <c r="F39410" s="30"/>
      <c r="G39410" s="30"/>
      <c r="H39410" s="30"/>
    </row>
    <row r="39411" spans="6:8" x14ac:dyDescent="0.2">
      <c r="F39411" s="30"/>
      <c r="G39411" s="30"/>
      <c r="H39411" s="30"/>
    </row>
    <row r="39412" spans="6:8" x14ac:dyDescent="0.2">
      <c r="F39412" s="30"/>
      <c r="G39412" s="30"/>
      <c r="H39412" s="30"/>
    </row>
    <row r="39413" spans="6:8" x14ac:dyDescent="0.2">
      <c r="F39413" s="30"/>
      <c r="G39413" s="30"/>
      <c r="H39413" s="30"/>
    </row>
    <row r="39414" spans="6:8" x14ac:dyDescent="0.2">
      <c r="F39414" s="30"/>
      <c r="G39414" s="30"/>
      <c r="H39414" s="30"/>
    </row>
    <row r="39415" spans="6:8" x14ac:dyDescent="0.2">
      <c r="F39415" s="30"/>
      <c r="G39415" s="30"/>
      <c r="H39415" s="30"/>
    </row>
    <row r="39416" spans="6:8" x14ac:dyDescent="0.2">
      <c r="F39416" s="30"/>
      <c r="G39416" s="30"/>
      <c r="H39416" s="30"/>
    </row>
    <row r="39417" spans="6:8" x14ac:dyDescent="0.2">
      <c r="F39417" s="30"/>
      <c r="G39417" s="30"/>
      <c r="H39417" s="30"/>
    </row>
    <row r="39418" spans="6:8" x14ac:dyDescent="0.2">
      <c r="F39418" s="30"/>
      <c r="G39418" s="30"/>
      <c r="H39418" s="30"/>
    </row>
    <row r="39419" spans="6:8" x14ac:dyDescent="0.2">
      <c r="F39419" s="30"/>
      <c r="G39419" s="30"/>
      <c r="H39419" s="30"/>
    </row>
    <row r="39420" spans="6:8" x14ac:dyDescent="0.2">
      <c r="F39420" s="30"/>
      <c r="G39420" s="30"/>
      <c r="H39420" s="30"/>
    </row>
    <row r="39421" spans="6:8" x14ac:dyDescent="0.2">
      <c r="F39421" s="30"/>
      <c r="G39421" s="30"/>
      <c r="H39421" s="30"/>
    </row>
    <row r="39422" spans="6:8" x14ac:dyDescent="0.2">
      <c r="F39422" s="30"/>
      <c r="G39422" s="30"/>
      <c r="H39422" s="30"/>
    </row>
    <row r="39423" spans="6:8" x14ac:dyDescent="0.2">
      <c r="F39423" s="30"/>
      <c r="G39423" s="30"/>
      <c r="H39423" s="30"/>
    </row>
    <row r="39424" spans="6:8" x14ac:dyDescent="0.2">
      <c r="F39424" s="30"/>
      <c r="G39424" s="30"/>
      <c r="H39424" s="30"/>
    </row>
    <row r="39425" spans="6:8" x14ac:dyDescent="0.2">
      <c r="F39425" s="30"/>
      <c r="G39425" s="30"/>
      <c r="H39425" s="30"/>
    </row>
    <row r="39426" spans="6:8" x14ac:dyDescent="0.2">
      <c r="F39426" s="30"/>
      <c r="G39426" s="30"/>
      <c r="H39426" s="30"/>
    </row>
    <row r="39427" spans="6:8" x14ac:dyDescent="0.2">
      <c r="F39427" s="30"/>
      <c r="G39427" s="30"/>
      <c r="H39427" s="30"/>
    </row>
    <row r="39428" spans="6:8" x14ac:dyDescent="0.2">
      <c r="F39428" s="30"/>
      <c r="G39428" s="30"/>
      <c r="H39428" s="30"/>
    </row>
    <row r="39429" spans="6:8" x14ac:dyDescent="0.2">
      <c r="F39429" s="30"/>
      <c r="G39429" s="30"/>
      <c r="H39429" s="30"/>
    </row>
    <row r="39430" spans="6:8" x14ac:dyDescent="0.2">
      <c r="F39430" s="30"/>
      <c r="G39430" s="30"/>
      <c r="H39430" s="30"/>
    </row>
    <row r="39431" spans="6:8" x14ac:dyDescent="0.2">
      <c r="F39431" s="30"/>
      <c r="G39431" s="30"/>
      <c r="H39431" s="30"/>
    </row>
    <row r="39432" spans="6:8" x14ac:dyDescent="0.2">
      <c r="F39432" s="30"/>
      <c r="G39432" s="30"/>
      <c r="H39432" s="30"/>
    </row>
    <row r="39433" spans="6:8" x14ac:dyDescent="0.2">
      <c r="F39433" s="30"/>
      <c r="G39433" s="30"/>
      <c r="H39433" s="30"/>
    </row>
    <row r="39434" spans="6:8" x14ac:dyDescent="0.2">
      <c r="F39434" s="30"/>
      <c r="G39434" s="30"/>
      <c r="H39434" s="30"/>
    </row>
    <row r="39435" spans="6:8" x14ac:dyDescent="0.2">
      <c r="F39435" s="30"/>
      <c r="G39435" s="30"/>
      <c r="H39435" s="30"/>
    </row>
    <row r="39436" spans="6:8" x14ac:dyDescent="0.2">
      <c r="F39436" s="30"/>
      <c r="G39436" s="30"/>
      <c r="H39436" s="30"/>
    </row>
    <row r="39437" spans="6:8" x14ac:dyDescent="0.2">
      <c r="F39437" s="30"/>
      <c r="G39437" s="30"/>
      <c r="H39437" s="30"/>
    </row>
    <row r="39438" spans="6:8" x14ac:dyDescent="0.2">
      <c r="F39438" s="30"/>
      <c r="G39438" s="30"/>
      <c r="H39438" s="30"/>
    </row>
    <row r="39439" spans="6:8" x14ac:dyDescent="0.2">
      <c r="F39439" s="30"/>
      <c r="G39439" s="30"/>
      <c r="H39439" s="30"/>
    </row>
    <row r="39440" spans="6:8" x14ac:dyDescent="0.2">
      <c r="F39440" s="30"/>
      <c r="G39440" s="30"/>
      <c r="H39440" s="30"/>
    </row>
    <row r="39441" spans="6:8" x14ac:dyDescent="0.2">
      <c r="F39441" s="30"/>
      <c r="G39441" s="30"/>
      <c r="H39441" s="30"/>
    </row>
    <row r="39442" spans="6:8" x14ac:dyDescent="0.2">
      <c r="F39442" s="30"/>
      <c r="G39442" s="30"/>
      <c r="H39442" s="30"/>
    </row>
    <row r="39443" spans="6:8" x14ac:dyDescent="0.2">
      <c r="F39443" s="30"/>
      <c r="G39443" s="30"/>
      <c r="H39443" s="30"/>
    </row>
    <row r="39444" spans="6:8" x14ac:dyDescent="0.2">
      <c r="F39444" s="30"/>
      <c r="G39444" s="30"/>
      <c r="H39444" s="30"/>
    </row>
    <row r="39445" spans="6:8" x14ac:dyDescent="0.2">
      <c r="F39445" s="30"/>
      <c r="G39445" s="30"/>
      <c r="H39445" s="30"/>
    </row>
    <row r="39446" spans="6:8" x14ac:dyDescent="0.2">
      <c r="F39446" s="30"/>
      <c r="G39446" s="30"/>
      <c r="H39446" s="30"/>
    </row>
    <row r="39447" spans="6:8" x14ac:dyDescent="0.2">
      <c r="F39447" s="30"/>
      <c r="G39447" s="30"/>
      <c r="H39447" s="30"/>
    </row>
    <row r="39448" spans="6:8" x14ac:dyDescent="0.2">
      <c r="F39448" s="30"/>
      <c r="G39448" s="30"/>
      <c r="H39448" s="30"/>
    </row>
    <row r="39449" spans="6:8" x14ac:dyDescent="0.2">
      <c r="F39449" s="30"/>
      <c r="G39449" s="30"/>
      <c r="H39449" s="30"/>
    </row>
    <row r="39450" spans="6:8" x14ac:dyDescent="0.2">
      <c r="F39450" s="30"/>
      <c r="G39450" s="30"/>
      <c r="H39450" s="30"/>
    </row>
    <row r="39451" spans="6:8" x14ac:dyDescent="0.2">
      <c r="F39451" s="30"/>
      <c r="G39451" s="30"/>
      <c r="H39451" s="30"/>
    </row>
    <row r="39452" spans="6:8" x14ac:dyDescent="0.2">
      <c r="F39452" s="30"/>
      <c r="G39452" s="30"/>
      <c r="H39452" s="30"/>
    </row>
    <row r="39453" spans="6:8" x14ac:dyDescent="0.2">
      <c r="F39453" s="30"/>
      <c r="G39453" s="30"/>
      <c r="H39453" s="30"/>
    </row>
    <row r="39454" spans="6:8" x14ac:dyDescent="0.2">
      <c r="F39454" s="30"/>
      <c r="G39454" s="30"/>
      <c r="H39454" s="30"/>
    </row>
    <row r="39455" spans="6:8" x14ac:dyDescent="0.2">
      <c r="F39455" s="30"/>
      <c r="G39455" s="30"/>
      <c r="H39455" s="30"/>
    </row>
    <row r="39456" spans="6:8" x14ac:dyDescent="0.2">
      <c r="F39456" s="30"/>
      <c r="G39456" s="30"/>
      <c r="H39456" s="30"/>
    </row>
    <row r="39457" spans="6:8" x14ac:dyDescent="0.2">
      <c r="F39457" s="30"/>
      <c r="G39457" s="30"/>
      <c r="H39457" s="30"/>
    </row>
    <row r="39458" spans="6:8" x14ac:dyDescent="0.2">
      <c r="F39458" s="30"/>
      <c r="G39458" s="30"/>
      <c r="H39458" s="30"/>
    </row>
    <row r="39459" spans="6:8" x14ac:dyDescent="0.2">
      <c r="F39459" s="30"/>
      <c r="G39459" s="30"/>
      <c r="H39459" s="30"/>
    </row>
    <row r="39460" spans="6:8" x14ac:dyDescent="0.2">
      <c r="F39460" s="30"/>
      <c r="G39460" s="30"/>
      <c r="H39460" s="30"/>
    </row>
    <row r="39461" spans="6:8" x14ac:dyDescent="0.2">
      <c r="F39461" s="30"/>
      <c r="G39461" s="30"/>
      <c r="H39461" s="30"/>
    </row>
    <row r="39462" spans="6:8" x14ac:dyDescent="0.2">
      <c r="F39462" s="30"/>
      <c r="G39462" s="30"/>
      <c r="H39462" s="30"/>
    </row>
    <row r="39463" spans="6:8" x14ac:dyDescent="0.2">
      <c r="F39463" s="30"/>
      <c r="G39463" s="30"/>
      <c r="H39463" s="30"/>
    </row>
    <row r="39464" spans="6:8" x14ac:dyDescent="0.2">
      <c r="F39464" s="30"/>
      <c r="G39464" s="30"/>
      <c r="H39464" s="30"/>
    </row>
    <row r="39465" spans="6:8" x14ac:dyDescent="0.2">
      <c r="F39465" s="30"/>
      <c r="G39465" s="30"/>
      <c r="H39465" s="30"/>
    </row>
    <row r="39466" spans="6:8" x14ac:dyDescent="0.2">
      <c r="F39466" s="30"/>
      <c r="G39466" s="30"/>
      <c r="H39466" s="30"/>
    </row>
    <row r="39467" spans="6:8" x14ac:dyDescent="0.2">
      <c r="F39467" s="30"/>
      <c r="G39467" s="30"/>
      <c r="H39467" s="30"/>
    </row>
    <row r="39468" spans="6:8" x14ac:dyDescent="0.2">
      <c r="F39468" s="30"/>
      <c r="G39468" s="30"/>
      <c r="H39468" s="30"/>
    </row>
    <row r="39469" spans="6:8" x14ac:dyDescent="0.2">
      <c r="F39469" s="30"/>
      <c r="G39469" s="30"/>
      <c r="H39469" s="30"/>
    </row>
    <row r="39470" spans="6:8" x14ac:dyDescent="0.2">
      <c r="F39470" s="30"/>
      <c r="G39470" s="30"/>
      <c r="H39470" s="30"/>
    </row>
    <row r="39471" spans="6:8" x14ac:dyDescent="0.2">
      <c r="F39471" s="30"/>
      <c r="G39471" s="30"/>
      <c r="H39471" s="30"/>
    </row>
    <row r="39472" spans="6:8" x14ac:dyDescent="0.2">
      <c r="F39472" s="30"/>
      <c r="G39472" s="30"/>
      <c r="H39472" s="30"/>
    </row>
    <row r="39473" spans="6:8" x14ac:dyDescent="0.2">
      <c r="F39473" s="30"/>
      <c r="G39473" s="30"/>
      <c r="H39473" s="30"/>
    </row>
    <row r="39474" spans="6:8" x14ac:dyDescent="0.2">
      <c r="F39474" s="30"/>
      <c r="G39474" s="30"/>
      <c r="H39474" s="30"/>
    </row>
    <row r="39475" spans="6:8" x14ac:dyDescent="0.2">
      <c r="F39475" s="30"/>
      <c r="G39475" s="30"/>
      <c r="H39475" s="30"/>
    </row>
    <row r="39476" spans="6:8" x14ac:dyDescent="0.2">
      <c r="F39476" s="30"/>
      <c r="G39476" s="30"/>
      <c r="H39476" s="30"/>
    </row>
    <row r="39477" spans="6:8" x14ac:dyDescent="0.2">
      <c r="F39477" s="30"/>
      <c r="G39477" s="30"/>
      <c r="H39477" s="30"/>
    </row>
    <row r="39478" spans="6:8" x14ac:dyDescent="0.2">
      <c r="F39478" s="30"/>
      <c r="G39478" s="30"/>
      <c r="H39478" s="30"/>
    </row>
    <row r="39479" spans="6:8" x14ac:dyDescent="0.2">
      <c r="F39479" s="30"/>
      <c r="G39479" s="30"/>
      <c r="H39479" s="30"/>
    </row>
    <row r="39480" spans="6:8" x14ac:dyDescent="0.2">
      <c r="F39480" s="30"/>
      <c r="G39480" s="30"/>
      <c r="H39480" s="30"/>
    </row>
    <row r="39481" spans="6:8" x14ac:dyDescent="0.2">
      <c r="F39481" s="30"/>
      <c r="G39481" s="30"/>
      <c r="H39481" s="30"/>
    </row>
    <row r="39482" spans="6:8" x14ac:dyDescent="0.2">
      <c r="F39482" s="30"/>
      <c r="G39482" s="30"/>
      <c r="H39482" s="30"/>
    </row>
    <row r="39483" spans="6:8" x14ac:dyDescent="0.2">
      <c r="F39483" s="30"/>
      <c r="G39483" s="30"/>
      <c r="H39483" s="30"/>
    </row>
    <row r="39484" spans="6:8" x14ac:dyDescent="0.2">
      <c r="F39484" s="30"/>
      <c r="G39484" s="30"/>
      <c r="H39484" s="30"/>
    </row>
    <row r="39485" spans="6:8" x14ac:dyDescent="0.2">
      <c r="F39485" s="30"/>
      <c r="G39485" s="30"/>
      <c r="H39485" s="30"/>
    </row>
    <row r="39486" spans="6:8" x14ac:dyDescent="0.2">
      <c r="F39486" s="30"/>
      <c r="G39486" s="30"/>
      <c r="H39486" s="30"/>
    </row>
    <row r="39487" spans="6:8" x14ac:dyDescent="0.2">
      <c r="F39487" s="30"/>
      <c r="G39487" s="30"/>
      <c r="H39487" s="30"/>
    </row>
    <row r="39488" spans="6:8" x14ac:dyDescent="0.2">
      <c r="F39488" s="30"/>
      <c r="G39488" s="30"/>
      <c r="H39488" s="30"/>
    </row>
    <row r="39489" spans="6:8" x14ac:dyDescent="0.2">
      <c r="F39489" s="30"/>
      <c r="G39489" s="30"/>
      <c r="H39489" s="30"/>
    </row>
    <row r="39490" spans="6:8" x14ac:dyDescent="0.2">
      <c r="F39490" s="30"/>
      <c r="G39490" s="30"/>
      <c r="H39490" s="30"/>
    </row>
    <row r="39491" spans="6:8" x14ac:dyDescent="0.2">
      <c r="F39491" s="30"/>
      <c r="G39491" s="30"/>
      <c r="H39491" s="30"/>
    </row>
    <row r="39492" spans="6:8" x14ac:dyDescent="0.2">
      <c r="F39492" s="30"/>
      <c r="G39492" s="30"/>
      <c r="H39492" s="30"/>
    </row>
    <row r="39493" spans="6:8" x14ac:dyDescent="0.2">
      <c r="F39493" s="30"/>
      <c r="G39493" s="30"/>
      <c r="H39493" s="30"/>
    </row>
    <row r="39494" spans="6:8" x14ac:dyDescent="0.2">
      <c r="F39494" s="30"/>
      <c r="G39494" s="30"/>
      <c r="H39494" s="30"/>
    </row>
    <row r="39495" spans="6:8" x14ac:dyDescent="0.2">
      <c r="F39495" s="30"/>
      <c r="G39495" s="30"/>
      <c r="H39495" s="30"/>
    </row>
    <row r="39496" spans="6:8" x14ac:dyDescent="0.2">
      <c r="F39496" s="30"/>
      <c r="G39496" s="30"/>
      <c r="H39496" s="30"/>
    </row>
    <row r="39497" spans="6:8" x14ac:dyDescent="0.2">
      <c r="F39497" s="30"/>
      <c r="G39497" s="30"/>
      <c r="H39497" s="30"/>
    </row>
    <row r="39498" spans="6:8" x14ac:dyDescent="0.2">
      <c r="F39498" s="30"/>
      <c r="G39498" s="30"/>
      <c r="H39498" s="30"/>
    </row>
    <row r="39499" spans="6:8" x14ac:dyDescent="0.2">
      <c r="F39499" s="30"/>
      <c r="G39499" s="30"/>
      <c r="H39499" s="30"/>
    </row>
    <row r="39500" spans="6:8" x14ac:dyDescent="0.2">
      <c r="F39500" s="30"/>
      <c r="G39500" s="30"/>
      <c r="H39500" s="30"/>
    </row>
    <row r="39501" spans="6:8" x14ac:dyDescent="0.2">
      <c r="F39501" s="30"/>
      <c r="G39501" s="30"/>
      <c r="H39501" s="30"/>
    </row>
    <row r="39502" spans="6:8" x14ac:dyDescent="0.2">
      <c r="F39502" s="30"/>
      <c r="G39502" s="30"/>
      <c r="H39502" s="30"/>
    </row>
    <row r="39503" spans="6:8" x14ac:dyDescent="0.2">
      <c r="F39503" s="30"/>
      <c r="G39503" s="30"/>
      <c r="H39503" s="30"/>
    </row>
    <row r="39504" spans="6:8" x14ac:dyDescent="0.2">
      <c r="F39504" s="30"/>
      <c r="G39504" s="30"/>
      <c r="H39504" s="30"/>
    </row>
    <row r="39505" spans="6:8" x14ac:dyDescent="0.2">
      <c r="F39505" s="30"/>
      <c r="G39505" s="30"/>
      <c r="H39505" s="30"/>
    </row>
    <row r="39506" spans="6:8" x14ac:dyDescent="0.2">
      <c r="F39506" s="30"/>
      <c r="G39506" s="30"/>
      <c r="H39506" s="30"/>
    </row>
    <row r="39507" spans="6:8" x14ac:dyDescent="0.2">
      <c r="F39507" s="30"/>
      <c r="G39507" s="30"/>
      <c r="H39507" s="30"/>
    </row>
    <row r="39508" spans="6:8" x14ac:dyDescent="0.2">
      <c r="F39508" s="30"/>
      <c r="G39508" s="30"/>
      <c r="H39508" s="30"/>
    </row>
    <row r="39509" spans="6:8" x14ac:dyDescent="0.2">
      <c r="F39509" s="30"/>
      <c r="G39509" s="30"/>
      <c r="H39509" s="30"/>
    </row>
    <row r="39510" spans="6:8" x14ac:dyDescent="0.2">
      <c r="F39510" s="30"/>
      <c r="G39510" s="30"/>
      <c r="H39510" s="30"/>
    </row>
    <row r="39511" spans="6:8" x14ac:dyDescent="0.2">
      <c r="F39511" s="30"/>
      <c r="G39511" s="30"/>
      <c r="H39511" s="30"/>
    </row>
    <row r="39512" spans="6:8" x14ac:dyDescent="0.2">
      <c r="F39512" s="30"/>
      <c r="G39512" s="30"/>
      <c r="H39512" s="30"/>
    </row>
    <row r="39513" spans="6:8" x14ac:dyDescent="0.2">
      <c r="F39513" s="30"/>
      <c r="G39513" s="30"/>
      <c r="H39513" s="30"/>
    </row>
    <row r="39514" spans="6:8" x14ac:dyDescent="0.2">
      <c r="F39514" s="30"/>
      <c r="G39514" s="30"/>
      <c r="H39514" s="30"/>
    </row>
    <row r="39515" spans="6:8" x14ac:dyDescent="0.2">
      <c r="F39515" s="30"/>
      <c r="G39515" s="30"/>
      <c r="H39515" s="30"/>
    </row>
    <row r="39516" spans="6:8" x14ac:dyDescent="0.2">
      <c r="F39516" s="30"/>
      <c r="G39516" s="30"/>
      <c r="H39516" s="30"/>
    </row>
    <row r="39517" spans="6:8" x14ac:dyDescent="0.2">
      <c r="F39517" s="30"/>
      <c r="G39517" s="30"/>
      <c r="H39517" s="30"/>
    </row>
    <row r="39518" spans="6:8" x14ac:dyDescent="0.2">
      <c r="F39518" s="30"/>
      <c r="G39518" s="30"/>
      <c r="H39518" s="30"/>
    </row>
    <row r="39519" spans="6:8" x14ac:dyDescent="0.2">
      <c r="F39519" s="30"/>
      <c r="G39519" s="30"/>
      <c r="H39519" s="30"/>
    </row>
    <row r="39520" spans="6:8" x14ac:dyDescent="0.2">
      <c r="F39520" s="30"/>
      <c r="G39520" s="30"/>
      <c r="H39520" s="30"/>
    </row>
    <row r="39521" spans="6:8" x14ac:dyDescent="0.2">
      <c r="F39521" s="30"/>
      <c r="G39521" s="30"/>
      <c r="H39521" s="30"/>
    </row>
    <row r="39522" spans="6:8" x14ac:dyDescent="0.2">
      <c r="F39522" s="30"/>
      <c r="G39522" s="30"/>
      <c r="H39522" s="30"/>
    </row>
    <row r="39523" spans="6:8" x14ac:dyDescent="0.2">
      <c r="F39523" s="30"/>
      <c r="G39523" s="30"/>
      <c r="H39523" s="30"/>
    </row>
    <row r="39524" spans="6:8" x14ac:dyDescent="0.2">
      <c r="F39524" s="30"/>
      <c r="G39524" s="30"/>
      <c r="H39524" s="30"/>
    </row>
    <row r="39525" spans="6:8" x14ac:dyDescent="0.2">
      <c r="F39525" s="30"/>
      <c r="G39525" s="30"/>
      <c r="H39525" s="30"/>
    </row>
    <row r="39526" spans="6:8" x14ac:dyDescent="0.2">
      <c r="F39526" s="30"/>
      <c r="G39526" s="30"/>
      <c r="H39526" s="30"/>
    </row>
    <row r="39527" spans="6:8" x14ac:dyDescent="0.2">
      <c r="F39527" s="30"/>
      <c r="G39527" s="30"/>
      <c r="H39527" s="30"/>
    </row>
    <row r="39528" spans="6:8" x14ac:dyDescent="0.2">
      <c r="F39528" s="30"/>
      <c r="G39528" s="30"/>
      <c r="H39528" s="30"/>
    </row>
    <row r="39529" spans="6:8" x14ac:dyDescent="0.2">
      <c r="F39529" s="30"/>
      <c r="G39529" s="30"/>
      <c r="H39529" s="30"/>
    </row>
    <row r="39530" spans="6:8" x14ac:dyDescent="0.2">
      <c r="F39530" s="30"/>
      <c r="G39530" s="30"/>
      <c r="H39530" s="30"/>
    </row>
    <row r="39531" spans="6:8" x14ac:dyDescent="0.2">
      <c r="F39531" s="30"/>
      <c r="G39531" s="30"/>
      <c r="H39531" s="30"/>
    </row>
    <row r="39532" spans="6:8" x14ac:dyDescent="0.2">
      <c r="F39532" s="30"/>
      <c r="G39532" s="30"/>
      <c r="H39532" s="30"/>
    </row>
    <row r="39533" spans="6:8" x14ac:dyDescent="0.2">
      <c r="F39533" s="30"/>
      <c r="G39533" s="30"/>
      <c r="H39533" s="30"/>
    </row>
    <row r="39534" spans="6:8" x14ac:dyDescent="0.2">
      <c r="F39534" s="30"/>
      <c r="G39534" s="30"/>
      <c r="H39534" s="30"/>
    </row>
    <row r="39535" spans="6:8" x14ac:dyDescent="0.2">
      <c r="F39535" s="30"/>
      <c r="G39535" s="30"/>
      <c r="H39535" s="30"/>
    </row>
    <row r="39536" spans="6:8" x14ac:dyDescent="0.2">
      <c r="F39536" s="30"/>
      <c r="G39536" s="30"/>
      <c r="H39536" s="30"/>
    </row>
    <row r="39537" spans="6:8" x14ac:dyDescent="0.2">
      <c r="F39537" s="30"/>
      <c r="G39537" s="30"/>
      <c r="H39537" s="30"/>
    </row>
    <row r="39538" spans="6:8" x14ac:dyDescent="0.2">
      <c r="F39538" s="30"/>
      <c r="G39538" s="30"/>
      <c r="H39538" s="30"/>
    </row>
    <row r="39539" spans="6:8" x14ac:dyDescent="0.2">
      <c r="F39539" s="30"/>
      <c r="G39539" s="30"/>
      <c r="H39539" s="30"/>
    </row>
    <row r="39540" spans="6:8" x14ac:dyDescent="0.2">
      <c r="F39540" s="30"/>
      <c r="G39540" s="30"/>
      <c r="H39540" s="30"/>
    </row>
    <row r="39541" spans="6:8" x14ac:dyDescent="0.2">
      <c r="F39541" s="30"/>
      <c r="G39541" s="30"/>
      <c r="H39541" s="30"/>
    </row>
    <row r="39542" spans="6:8" x14ac:dyDescent="0.2">
      <c r="F39542" s="30"/>
      <c r="G39542" s="30"/>
      <c r="H39542" s="30"/>
    </row>
    <row r="39543" spans="6:8" x14ac:dyDescent="0.2">
      <c r="F39543" s="30"/>
      <c r="G39543" s="30"/>
      <c r="H39543" s="30"/>
    </row>
    <row r="39544" spans="6:8" x14ac:dyDescent="0.2">
      <c r="F39544" s="30"/>
      <c r="G39544" s="30"/>
      <c r="H39544" s="30"/>
    </row>
    <row r="39545" spans="6:8" x14ac:dyDescent="0.2">
      <c r="F39545" s="30"/>
      <c r="G39545" s="30"/>
      <c r="H39545" s="30"/>
    </row>
    <row r="39546" spans="6:8" x14ac:dyDescent="0.2">
      <c r="F39546" s="30"/>
      <c r="G39546" s="30"/>
      <c r="H39546" s="30"/>
    </row>
    <row r="39547" spans="6:8" x14ac:dyDescent="0.2">
      <c r="F39547" s="30"/>
      <c r="G39547" s="30"/>
      <c r="H39547" s="30"/>
    </row>
    <row r="39548" spans="6:8" x14ac:dyDescent="0.2">
      <c r="F39548" s="30"/>
      <c r="G39548" s="30"/>
      <c r="H39548" s="30"/>
    </row>
    <row r="39549" spans="6:8" x14ac:dyDescent="0.2">
      <c r="F39549" s="30"/>
      <c r="G39549" s="30"/>
      <c r="H39549" s="30"/>
    </row>
    <row r="39550" spans="6:8" x14ac:dyDescent="0.2">
      <c r="F39550" s="30"/>
      <c r="G39550" s="30"/>
      <c r="H39550" s="30"/>
    </row>
    <row r="39551" spans="6:8" x14ac:dyDescent="0.2">
      <c r="F39551" s="30"/>
      <c r="G39551" s="30"/>
      <c r="H39551" s="30"/>
    </row>
    <row r="39552" spans="6:8" x14ac:dyDescent="0.2">
      <c r="F39552" s="30"/>
      <c r="G39552" s="30"/>
      <c r="H39552" s="30"/>
    </row>
    <row r="39553" spans="6:8" x14ac:dyDescent="0.2">
      <c r="F39553" s="30"/>
      <c r="G39553" s="30"/>
      <c r="H39553" s="30"/>
    </row>
    <row r="39554" spans="6:8" x14ac:dyDescent="0.2">
      <c r="F39554" s="30"/>
      <c r="G39554" s="30"/>
      <c r="H39554" s="30"/>
    </row>
    <row r="39555" spans="6:8" x14ac:dyDescent="0.2">
      <c r="F39555" s="30"/>
      <c r="G39555" s="30"/>
      <c r="H39555" s="30"/>
    </row>
    <row r="39556" spans="6:8" x14ac:dyDescent="0.2">
      <c r="F39556" s="30"/>
      <c r="G39556" s="30"/>
      <c r="H39556" s="30"/>
    </row>
    <row r="39557" spans="6:8" x14ac:dyDescent="0.2">
      <c r="F39557" s="30"/>
      <c r="G39557" s="30"/>
      <c r="H39557" s="30"/>
    </row>
    <row r="39558" spans="6:8" x14ac:dyDescent="0.2">
      <c r="F39558" s="30"/>
      <c r="G39558" s="30"/>
      <c r="H39558" s="30"/>
    </row>
    <row r="39559" spans="6:8" x14ac:dyDescent="0.2">
      <c r="F39559" s="30"/>
      <c r="G39559" s="30"/>
      <c r="H39559" s="30"/>
    </row>
    <row r="39560" spans="6:8" x14ac:dyDescent="0.2">
      <c r="F39560" s="30"/>
      <c r="G39560" s="30"/>
      <c r="H39560" s="30"/>
    </row>
    <row r="39561" spans="6:8" x14ac:dyDescent="0.2">
      <c r="F39561" s="30"/>
      <c r="G39561" s="30"/>
      <c r="H39561" s="30"/>
    </row>
    <row r="39562" spans="6:8" x14ac:dyDescent="0.2">
      <c r="F39562" s="30"/>
      <c r="G39562" s="30"/>
      <c r="H39562" s="30"/>
    </row>
    <row r="39563" spans="6:8" x14ac:dyDescent="0.2">
      <c r="F39563" s="30"/>
      <c r="G39563" s="30"/>
      <c r="H39563" s="30"/>
    </row>
    <row r="39564" spans="6:8" x14ac:dyDescent="0.2">
      <c r="F39564" s="30"/>
      <c r="G39564" s="30"/>
      <c r="H39564" s="30"/>
    </row>
    <row r="39565" spans="6:8" x14ac:dyDescent="0.2">
      <c r="F39565" s="30"/>
      <c r="G39565" s="30"/>
      <c r="H39565" s="30"/>
    </row>
    <row r="39566" spans="6:8" x14ac:dyDescent="0.2">
      <c r="F39566" s="30"/>
      <c r="G39566" s="30"/>
      <c r="H39566" s="30"/>
    </row>
    <row r="39567" spans="6:8" x14ac:dyDescent="0.2">
      <c r="F39567" s="30"/>
      <c r="G39567" s="30"/>
      <c r="H39567" s="30"/>
    </row>
    <row r="39568" spans="6:8" x14ac:dyDescent="0.2">
      <c r="F39568" s="30"/>
      <c r="G39568" s="30"/>
      <c r="H39568" s="30"/>
    </row>
    <row r="39569" spans="6:8" x14ac:dyDescent="0.2">
      <c r="F39569" s="30"/>
      <c r="G39569" s="30"/>
      <c r="H39569" s="30"/>
    </row>
    <row r="39570" spans="6:8" x14ac:dyDescent="0.2">
      <c r="F39570" s="30"/>
      <c r="G39570" s="30"/>
      <c r="H39570" s="30"/>
    </row>
    <row r="39571" spans="6:8" x14ac:dyDescent="0.2">
      <c r="F39571" s="30"/>
      <c r="G39571" s="30"/>
      <c r="H39571" s="30"/>
    </row>
    <row r="39572" spans="6:8" x14ac:dyDescent="0.2">
      <c r="F39572" s="30"/>
      <c r="G39572" s="30"/>
      <c r="H39572" s="30"/>
    </row>
    <row r="39573" spans="6:8" x14ac:dyDescent="0.2">
      <c r="F39573" s="30"/>
      <c r="G39573" s="30"/>
      <c r="H39573" s="30"/>
    </row>
    <row r="39574" spans="6:8" x14ac:dyDescent="0.2">
      <c r="F39574" s="30"/>
      <c r="G39574" s="30"/>
      <c r="H39574" s="30"/>
    </row>
    <row r="39575" spans="6:8" x14ac:dyDescent="0.2">
      <c r="F39575" s="30"/>
      <c r="G39575" s="30"/>
      <c r="H39575" s="30"/>
    </row>
    <row r="39576" spans="6:8" x14ac:dyDescent="0.2">
      <c r="F39576" s="30"/>
      <c r="G39576" s="30"/>
      <c r="H39576" s="30"/>
    </row>
    <row r="39577" spans="6:8" x14ac:dyDescent="0.2">
      <c r="F39577" s="30"/>
      <c r="G39577" s="30"/>
      <c r="H39577" s="30"/>
    </row>
    <row r="39578" spans="6:8" x14ac:dyDescent="0.2">
      <c r="F39578" s="30"/>
      <c r="G39578" s="30"/>
      <c r="H39578" s="30"/>
    </row>
    <row r="39579" spans="6:8" x14ac:dyDescent="0.2">
      <c r="F39579" s="30"/>
      <c r="G39579" s="30"/>
      <c r="H39579" s="30"/>
    </row>
    <row r="39580" spans="6:8" x14ac:dyDescent="0.2">
      <c r="F39580" s="30"/>
      <c r="G39580" s="30"/>
      <c r="H39580" s="30"/>
    </row>
    <row r="39581" spans="6:8" x14ac:dyDescent="0.2">
      <c r="F39581" s="30"/>
      <c r="G39581" s="30"/>
      <c r="H39581" s="30"/>
    </row>
    <row r="39582" spans="6:8" x14ac:dyDescent="0.2">
      <c r="F39582" s="30"/>
      <c r="G39582" s="30"/>
      <c r="H39582" s="30"/>
    </row>
    <row r="39583" spans="6:8" x14ac:dyDescent="0.2">
      <c r="F39583" s="30"/>
      <c r="G39583" s="30"/>
      <c r="H39583" s="30"/>
    </row>
    <row r="39584" spans="6:8" x14ac:dyDescent="0.2">
      <c r="F39584" s="30"/>
      <c r="G39584" s="30"/>
      <c r="H39584" s="30"/>
    </row>
    <row r="39585" spans="6:8" x14ac:dyDescent="0.2">
      <c r="F39585" s="30"/>
      <c r="G39585" s="30"/>
      <c r="H39585" s="30"/>
    </row>
    <row r="39586" spans="6:8" x14ac:dyDescent="0.2">
      <c r="F39586" s="30"/>
      <c r="G39586" s="30"/>
      <c r="H39586" s="30"/>
    </row>
    <row r="39587" spans="6:8" x14ac:dyDescent="0.2">
      <c r="F39587" s="30"/>
      <c r="G39587" s="30"/>
      <c r="H39587" s="30"/>
    </row>
    <row r="39588" spans="6:8" x14ac:dyDescent="0.2">
      <c r="F39588" s="30"/>
      <c r="G39588" s="30"/>
      <c r="H39588" s="30"/>
    </row>
    <row r="39589" spans="6:8" x14ac:dyDescent="0.2">
      <c r="F39589" s="30"/>
      <c r="G39589" s="30"/>
      <c r="H39589" s="30"/>
    </row>
    <row r="39590" spans="6:8" x14ac:dyDescent="0.2">
      <c r="F39590" s="30"/>
      <c r="G39590" s="30"/>
      <c r="H39590" s="30"/>
    </row>
    <row r="39591" spans="6:8" x14ac:dyDescent="0.2">
      <c r="F39591" s="30"/>
      <c r="G39591" s="30"/>
      <c r="H39591" s="30"/>
    </row>
    <row r="39592" spans="6:8" x14ac:dyDescent="0.2">
      <c r="F39592" s="30"/>
      <c r="G39592" s="30"/>
      <c r="H39592" s="30"/>
    </row>
    <row r="39593" spans="6:8" x14ac:dyDescent="0.2">
      <c r="F39593" s="30"/>
      <c r="G39593" s="30"/>
      <c r="H39593" s="30"/>
    </row>
    <row r="39594" spans="6:8" x14ac:dyDescent="0.2">
      <c r="F39594" s="30"/>
      <c r="G39594" s="30"/>
      <c r="H39594" s="30"/>
    </row>
    <row r="39595" spans="6:8" x14ac:dyDescent="0.2">
      <c r="F39595" s="30"/>
      <c r="G39595" s="30"/>
      <c r="H39595" s="30"/>
    </row>
    <row r="39596" spans="6:8" x14ac:dyDescent="0.2">
      <c r="F39596" s="30"/>
      <c r="G39596" s="30"/>
      <c r="H39596" s="30"/>
    </row>
    <row r="39597" spans="6:8" x14ac:dyDescent="0.2">
      <c r="F39597" s="30"/>
      <c r="G39597" s="30"/>
      <c r="H39597" s="30"/>
    </row>
    <row r="39598" spans="6:8" x14ac:dyDescent="0.2">
      <c r="F39598" s="30"/>
      <c r="G39598" s="30"/>
      <c r="H39598" s="30"/>
    </row>
    <row r="39599" spans="6:8" x14ac:dyDescent="0.2">
      <c r="F39599" s="30"/>
      <c r="G39599" s="30"/>
      <c r="H39599" s="30"/>
    </row>
    <row r="39600" spans="6:8" x14ac:dyDescent="0.2">
      <c r="F39600" s="30"/>
      <c r="G39600" s="30"/>
      <c r="H39600" s="30"/>
    </row>
    <row r="39601" spans="6:8" x14ac:dyDescent="0.2">
      <c r="F39601" s="30"/>
      <c r="G39601" s="30"/>
      <c r="H39601" s="30"/>
    </row>
    <row r="39602" spans="6:8" x14ac:dyDescent="0.2">
      <c r="F39602" s="30"/>
      <c r="G39602" s="30"/>
      <c r="H39602" s="30"/>
    </row>
    <row r="39603" spans="6:8" x14ac:dyDescent="0.2">
      <c r="F39603" s="30"/>
      <c r="G39603" s="30"/>
      <c r="H39603" s="30"/>
    </row>
    <row r="39604" spans="6:8" x14ac:dyDescent="0.2">
      <c r="F39604" s="30"/>
      <c r="G39604" s="30"/>
      <c r="H39604" s="30"/>
    </row>
    <row r="39605" spans="6:8" x14ac:dyDescent="0.2">
      <c r="F39605" s="30"/>
      <c r="G39605" s="30"/>
      <c r="H39605" s="30"/>
    </row>
    <row r="39606" spans="6:8" x14ac:dyDescent="0.2">
      <c r="F39606" s="30"/>
      <c r="G39606" s="30"/>
      <c r="H39606" s="30"/>
    </row>
    <row r="39607" spans="6:8" x14ac:dyDescent="0.2">
      <c r="F39607" s="30"/>
      <c r="G39607" s="30"/>
      <c r="H39607" s="30"/>
    </row>
    <row r="39608" spans="6:8" x14ac:dyDescent="0.2">
      <c r="F39608" s="30"/>
      <c r="G39608" s="30"/>
      <c r="H39608" s="30"/>
    </row>
    <row r="39609" spans="6:8" x14ac:dyDescent="0.2">
      <c r="F39609" s="30"/>
      <c r="G39609" s="30"/>
      <c r="H39609" s="30"/>
    </row>
    <row r="39610" spans="6:8" x14ac:dyDescent="0.2">
      <c r="F39610" s="30"/>
      <c r="G39610" s="30"/>
      <c r="H39610" s="30"/>
    </row>
    <row r="39611" spans="6:8" x14ac:dyDescent="0.2">
      <c r="F39611" s="30"/>
      <c r="G39611" s="30"/>
      <c r="H39611" s="30"/>
    </row>
    <row r="39612" spans="6:8" x14ac:dyDescent="0.2">
      <c r="F39612" s="30"/>
      <c r="G39612" s="30"/>
      <c r="H39612" s="30"/>
    </row>
    <row r="39613" spans="6:8" x14ac:dyDescent="0.2">
      <c r="F39613" s="30"/>
      <c r="G39613" s="30"/>
      <c r="H39613" s="30"/>
    </row>
    <row r="39614" spans="6:8" x14ac:dyDescent="0.2">
      <c r="F39614" s="30"/>
      <c r="G39614" s="30"/>
      <c r="H39614" s="30"/>
    </row>
    <row r="39615" spans="6:8" x14ac:dyDescent="0.2">
      <c r="F39615" s="30"/>
      <c r="G39615" s="30"/>
      <c r="H39615" s="30"/>
    </row>
    <row r="39616" spans="6:8" x14ac:dyDescent="0.2">
      <c r="F39616" s="30"/>
      <c r="G39616" s="30"/>
      <c r="H39616" s="30"/>
    </row>
    <row r="39617" spans="6:8" x14ac:dyDescent="0.2">
      <c r="F39617" s="30"/>
      <c r="G39617" s="30"/>
      <c r="H39617" s="30"/>
    </row>
    <row r="39618" spans="6:8" x14ac:dyDescent="0.2">
      <c r="F39618" s="30"/>
      <c r="G39618" s="30"/>
      <c r="H39618" s="30"/>
    </row>
    <row r="39619" spans="6:8" x14ac:dyDescent="0.2">
      <c r="F39619" s="30"/>
      <c r="G39619" s="30"/>
      <c r="H39619" s="30"/>
    </row>
    <row r="39620" spans="6:8" x14ac:dyDescent="0.2">
      <c r="F39620" s="30"/>
      <c r="G39620" s="30"/>
      <c r="H39620" s="30"/>
    </row>
    <row r="39621" spans="6:8" x14ac:dyDescent="0.2">
      <c r="F39621" s="30"/>
      <c r="G39621" s="30"/>
      <c r="H39621" s="30"/>
    </row>
    <row r="39622" spans="6:8" x14ac:dyDescent="0.2">
      <c r="F39622" s="30"/>
      <c r="G39622" s="30"/>
      <c r="H39622" s="30"/>
    </row>
    <row r="39623" spans="6:8" x14ac:dyDescent="0.2">
      <c r="F39623" s="30"/>
      <c r="G39623" s="30"/>
      <c r="H39623" s="30"/>
    </row>
    <row r="39624" spans="6:8" x14ac:dyDescent="0.2">
      <c r="F39624" s="30"/>
      <c r="G39624" s="30"/>
      <c r="H39624" s="30"/>
    </row>
    <row r="39625" spans="6:8" x14ac:dyDescent="0.2">
      <c r="F39625" s="30"/>
      <c r="G39625" s="30"/>
      <c r="H39625" s="30"/>
    </row>
    <row r="39626" spans="6:8" x14ac:dyDescent="0.2">
      <c r="F39626" s="30"/>
      <c r="G39626" s="30"/>
      <c r="H39626" s="30"/>
    </row>
    <row r="39627" spans="6:8" x14ac:dyDescent="0.2">
      <c r="F39627" s="30"/>
      <c r="G39627" s="30"/>
      <c r="H39627" s="30"/>
    </row>
    <row r="39628" spans="6:8" x14ac:dyDescent="0.2">
      <c r="F39628" s="30"/>
      <c r="G39628" s="30"/>
      <c r="H39628" s="30"/>
    </row>
    <row r="39629" spans="6:8" x14ac:dyDescent="0.2">
      <c r="F39629" s="30"/>
      <c r="G39629" s="30"/>
      <c r="H39629" s="30"/>
    </row>
    <row r="39630" spans="6:8" x14ac:dyDescent="0.2">
      <c r="F39630" s="30"/>
      <c r="G39630" s="30"/>
      <c r="H39630" s="30"/>
    </row>
    <row r="39631" spans="6:8" x14ac:dyDescent="0.2">
      <c r="F39631" s="30"/>
      <c r="G39631" s="30"/>
      <c r="H39631" s="30"/>
    </row>
    <row r="39632" spans="6:8" x14ac:dyDescent="0.2">
      <c r="F39632" s="30"/>
      <c r="G39632" s="30"/>
      <c r="H39632" s="30"/>
    </row>
    <row r="39633" spans="6:8" x14ac:dyDescent="0.2">
      <c r="F39633" s="30"/>
      <c r="G39633" s="30"/>
      <c r="H39633" s="30"/>
    </row>
    <row r="39634" spans="6:8" x14ac:dyDescent="0.2">
      <c r="F39634" s="30"/>
      <c r="G39634" s="30"/>
      <c r="H39634" s="30"/>
    </row>
    <row r="39635" spans="6:8" x14ac:dyDescent="0.2">
      <c r="F39635" s="30"/>
      <c r="G39635" s="30"/>
      <c r="H39635" s="30"/>
    </row>
    <row r="39636" spans="6:8" x14ac:dyDescent="0.2">
      <c r="F39636" s="30"/>
      <c r="G39636" s="30"/>
      <c r="H39636" s="30"/>
    </row>
    <row r="39637" spans="6:8" x14ac:dyDescent="0.2">
      <c r="F39637" s="30"/>
      <c r="G39637" s="30"/>
      <c r="H39637" s="30"/>
    </row>
    <row r="39638" spans="6:8" x14ac:dyDescent="0.2">
      <c r="F39638" s="30"/>
      <c r="G39638" s="30"/>
      <c r="H39638" s="30"/>
    </row>
    <row r="39639" spans="6:8" x14ac:dyDescent="0.2">
      <c r="F39639" s="30"/>
      <c r="G39639" s="30"/>
      <c r="H39639" s="30"/>
    </row>
    <row r="39640" spans="6:8" x14ac:dyDescent="0.2">
      <c r="F39640" s="30"/>
      <c r="G39640" s="30"/>
      <c r="H39640" s="30"/>
    </row>
    <row r="39641" spans="6:8" x14ac:dyDescent="0.2">
      <c r="F39641" s="30"/>
      <c r="G39641" s="30"/>
      <c r="H39641" s="30"/>
    </row>
    <row r="39642" spans="6:8" x14ac:dyDescent="0.2">
      <c r="F39642" s="30"/>
      <c r="G39642" s="30"/>
      <c r="H39642" s="30"/>
    </row>
    <row r="39643" spans="6:8" x14ac:dyDescent="0.2">
      <c r="F39643" s="30"/>
      <c r="G39643" s="30"/>
      <c r="H39643" s="30"/>
    </row>
    <row r="39644" spans="6:8" x14ac:dyDescent="0.2">
      <c r="F39644" s="30"/>
      <c r="G39644" s="30"/>
      <c r="H39644" s="30"/>
    </row>
    <row r="39645" spans="6:8" x14ac:dyDescent="0.2">
      <c r="F39645" s="30"/>
      <c r="G39645" s="30"/>
      <c r="H39645" s="30"/>
    </row>
    <row r="39646" spans="6:8" x14ac:dyDescent="0.2">
      <c r="F39646" s="30"/>
      <c r="G39646" s="30"/>
      <c r="H39646" s="30"/>
    </row>
    <row r="39647" spans="6:8" x14ac:dyDescent="0.2">
      <c r="F39647" s="30"/>
      <c r="G39647" s="30"/>
      <c r="H39647" s="30"/>
    </row>
    <row r="39648" spans="6:8" x14ac:dyDescent="0.2">
      <c r="F39648" s="30"/>
      <c r="G39648" s="30"/>
      <c r="H39648" s="30"/>
    </row>
    <row r="39649" spans="6:8" x14ac:dyDescent="0.2">
      <c r="F39649" s="30"/>
      <c r="G39649" s="30"/>
      <c r="H39649" s="30"/>
    </row>
    <row r="39650" spans="6:8" x14ac:dyDescent="0.2">
      <c r="F39650" s="30"/>
      <c r="G39650" s="30"/>
      <c r="H39650" s="30"/>
    </row>
    <row r="39651" spans="6:8" x14ac:dyDescent="0.2">
      <c r="F39651" s="30"/>
      <c r="G39651" s="30"/>
      <c r="H39651" s="30"/>
    </row>
    <row r="39652" spans="6:8" x14ac:dyDescent="0.2">
      <c r="F39652" s="30"/>
      <c r="G39652" s="30"/>
      <c r="H39652" s="30"/>
    </row>
    <row r="39653" spans="6:8" x14ac:dyDescent="0.2">
      <c r="F39653" s="30"/>
      <c r="G39653" s="30"/>
      <c r="H39653" s="30"/>
    </row>
    <row r="39654" spans="6:8" x14ac:dyDescent="0.2">
      <c r="F39654" s="30"/>
      <c r="G39654" s="30"/>
      <c r="H39654" s="30"/>
    </row>
    <row r="39655" spans="6:8" x14ac:dyDescent="0.2">
      <c r="F39655" s="30"/>
      <c r="G39655" s="30"/>
      <c r="H39655" s="30"/>
    </row>
    <row r="39656" spans="6:8" x14ac:dyDescent="0.2">
      <c r="F39656" s="30"/>
      <c r="G39656" s="30"/>
      <c r="H39656" s="30"/>
    </row>
    <row r="39657" spans="6:8" x14ac:dyDescent="0.2">
      <c r="F39657" s="30"/>
      <c r="G39657" s="30"/>
      <c r="H39657" s="30"/>
    </row>
    <row r="39658" spans="6:8" x14ac:dyDescent="0.2">
      <c r="F39658" s="30"/>
      <c r="G39658" s="30"/>
      <c r="H39658" s="30"/>
    </row>
    <row r="39659" spans="6:8" x14ac:dyDescent="0.2">
      <c r="F39659" s="30"/>
      <c r="G39659" s="30"/>
      <c r="H39659" s="30"/>
    </row>
    <row r="39660" spans="6:8" x14ac:dyDescent="0.2">
      <c r="F39660" s="30"/>
      <c r="G39660" s="30"/>
      <c r="H39660" s="30"/>
    </row>
    <row r="39661" spans="6:8" x14ac:dyDescent="0.2">
      <c r="F39661" s="30"/>
      <c r="G39661" s="30"/>
      <c r="H39661" s="30"/>
    </row>
    <row r="39662" spans="6:8" x14ac:dyDescent="0.2">
      <c r="F39662" s="30"/>
      <c r="G39662" s="30"/>
      <c r="H39662" s="30"/>
    </row>
    <row r="39663" spans="6:8" x14ac:dyDescent="0.2">
      <c r="F39663" s="30"/>
      <c r="G39663" s="30"/>
      <c r="H39663" s="30"/>
    </row>
    <row r="39664" spans="6:8" x14ac:dyDescent="0.2">
      <c r="F39664" s="30"/>
      <c r="G39664" s="30"/>
      <c r="H39664" s="30"/>
    </row>
    <row r="39665" spans="6:8" x14ac:dyDescent="0.2">
      <c r="F39665" s="30"/>
      <c r="G39665" s="30"/>
      <c r="H39665" s="30"/>
    </row>
    <row r="39666" spans="6:8" x14ac:dyDescent="0.2">
      <c r="F39666" s="30"/>
      <c r="G39666" s="30"/>
      <c r="H39666" s="30"/>
    </row>
    <row r="39667" spans="6:8" x14ac:dyDescent="0.2">
      <c r="F39667" s="30"/>
      <c r="G39667" s="30"/>
      <c r="H39667" s="30"/>
    </row>
    <row r="39668" spans="6:8" x14ac:dyDescent="0.2">
      <c r="F39668" s="30"/>
      <c r="G39668" s="30"/>
      <c r="H39668" s="30"/>
    </row>
    <row r="39669" spans="6:8" x14ac:dyDescent="0.2">
      <c r="F39669" s="30"/>
      <c r="G39669" s="30"/>
      <c r="H39669" s="30"/>
    </row>
    <row r="39670" spans="6:8" x14ac:dyDescent="0.2">
      <c r="F39670" s="30"/>
      <c r="G39670" s="30"/>
      <c r="H39670" s="30"/>
    </row>
    <row r="39671" spans="6:8" x14ac:dyDescent="0.2">
      <c r="F39671" s="30"/>
      <c r="G39671" s="30"/>
      <c r="H39671" s="30"/>
    </row>
    <row r="39672" spans="6:8" x14ac:dyDescent="0.2">
      <c r="F39672" s="30"/>
      <c r="G39672" s="30"/>
      <c r="H39672" s="30"/>
    </row>
    <row r="39673" spans="6:8" x14ac:dyDescent="0.2">
      <c r="F39673" s="30"/>
      <c r="G39673" s="30"/>
      <c r="H39673" s="30"/>
    </row>
    <row r="39674" spans="6:8" x14ac:dyDescent="0.2">
      <c r="F39674" s="30"/>
      <c r="G39674" s="30"/>
      <c r="H39674" s="30"/>
    </row>
    <row r="39675" spans="6:8" x14ac:dyDescent="0.2">
      <c r="F39675" s="30"/>
      <c r="G39675" s="30"/>
      <c r="H39675" s="30"/>
    </row>
    <row r="39676" spans="6:8" x14ac:dyDescent="0.2">
      <c r="F39676" s="30"/>
      <c r="G39676" s="30"/>
      <c r="H39676" s="30"/>
    </row>
    <row r="39677" spans="6:8" x14ac:dyDescent="0.2">
      <c r="F39677" s="30"/>
      <c r="G39677" s="30"/>
      <c r="H39677" s="30"/>
    </row>
    <row r="39678" spans="6:8" x14ac:dyDescent="0.2">
      <c r="F39678" s="30"/>
      <c r="G39678" s="30"/>
      <c r="H39678" s="30"/>
    </row>
    <row r="39679" spans="6:8" x14ac:dyDescent="0.2">
      <c r="F39679" s="30"/>
      <c r="G39679" s="30"/>
      <c r="H39679" s="30"/>
    </row>
    <row r="39680" spans="6:8" x14ac:dyDescent="0.2">
      <c r="F39680" s="30"/>
      <c r="G39680" s="30"/>
      <c r="H39680" s="30"/>
    </row>
    <row r="39681" spans="6:8" x14ac:dyDescent="0.2">
      <c r="F39681" s="30"/>
      <c r="G39681" s="30"/>
      <c r="H39681" s="30"/>
    </row>
    <row r="39682" spans="6:8" x14ac:dyDescent="0.2">
      <c r="F39682" s="30"/>
      <c r="G39682" s="30"/>
      <c r="H39682" s="30"/>
    </row>
    <row r="39683" spans="6:8" x14ac:dyDescent="0.2">
      <c r="F39683" s="30"/>
      <c r="G39683" s="30"/>
      <c r="H39683" s="30"/>
    </row>
    <row r="39684" spans="6:8" x14ac:dyDescent="0.2">
      <c r="F39684" s="30"/>
      <c r="G39684" s="30"/>
      <c r="H39684" s="30"/>
    </row>
    <row r="39685" spans="6:8" x14ac:dyDescent="0.2">
      <c r="F39685" s="30"/>
      <c r="G39685" s="30"/>
      <c r="H39685" s="30"/>
    </row>
    <row r="39686" spans="6:8" x14ac:dyDescent="0.2">
      <c r="F39686" s="30"/>
      <c r="G39686" s="30"/>
      <c r="H39686" s="30"/>
    </row>
    <row r="39687" spans="6:8" x14ac:dyDescent="0.2">
      <c r="F39687" s="30"/>
      <c r="G39687" s="30"/>
      <c r="H39687" s="30"/>
    </row>
    <row r="39688" spans="6:8" x14ac:dyDescent="0.2">
      <c r="F39688" s="30"/>
      <c r="G39688" s="30"/>
      <c r="H39688" s="30"/>
    </row>
    <row r="39689" spans="6:8" x14ac:dyDescent="0.2">
      <c r="F39689" s="30"/>
      <c r="G39689" s="30"/>
      <c r="H39689" s="30"/>
    </row>
    <row r="39690" spans="6:8" x14ac:dyDescent="0.2">
      <c r="F39690" s="30"/>
      <c r="G39690" s="30"/>
      <c r="H39690" s="30"/>
    </row>
    <row r="39691" spans="6:8" x14ac:dyDescent="0.2">
      <c r="F39691" s="30"/>
      <c r="G39691" s="30"/>
      <c r="H39691" s="30"/>
    </row>
    <row r="39692" spans="6:8" x14ac:dyDescent="0.2">
      <c r="F39692" s="30"/>
      <c r="G39692" s="30"/>
      <c r="H39692" s="30"/>
    </row>
    <row r="39693" spans="6:8" x14ac:dyDescent="0.2">
      <c r="F39693" s="30"/>
      <c r="G39693" s="30"/>
      <c r="H39693" s="30"/>
    </row>
    <row r="39694" spans="6:8" x14ac:dyDescent="0.2">
      <c r="F39694" s="30"/>
      <c r="G39694" s="30"/>
      <c r="H39694" s="30"/>
    </row>
    <row r="39695" spans="6:8" x14ac:dyDescent="0.2">
      <c r="F39695" s="30"/>
      <c r="G39695" s="30"/>
      <c r="H39695" s="30"/>
    </row>
    <row r="39696" spans="6:8" x14ac:dyDescent="0.2">
      <c r="F39696" s="30"/>
      <c r="G39696" s="30"/>
      <c r="H39696" s="30"/>
    </row>
    <row r="39697" spans="6:8" x14ac:dyDescent="0.2">
      <c r="F39697" s="30"/>
      <c r="G39697" s="30"/>
      <c r="H39697" s="30"/>
    </row>
    <row r="39698" spans="6:8" x14ac:dyDescent="0.2">
      <c r="F39698" s="30"/>
      <c r="G39698" s="30"/>
      <c r="H39698" s="30"/>
    </row>
    <row r="39699" spans="6:8" x14ac:dyDescent="0.2">
      <c r="F39699" s="30"/>
      <c r="G39699" s="30"/>
      <c r="H39699" s="30"/>
    </row>
    <row r="39700" spans="6:8" x14ac:dyDescent="0.2">
      <c r="F39700" s="30"/>
      <c r="G39700" s="30"/>
      <c r="H39700" s="30"/>
    </row>
    <row r="39701" spans="6:8" x14ac:dyDescent="0.2">
      <c r="F39701" s="30"/>
      <c r="G39701" s="30"/>
      <c r="H39701" s="30"/>
    </row>
    <row r="39702" spans="6:8" x14ac:dyDescent="0.2">
      <c r="F39702" s="30"/>
      <c r="G39702" s="30"/>
      <c r="H39702" s="30"/>
    </row>
    <row r="39703" spans="6:8" x14ac:dyDescent="0.2">
      <c r="F39703" s="30"/>
      <c r="G39703" s="30"/>
      <c r="H39703" s="30"/>
    </row>
    <row r="39704" spans="6:8" x14ac:dyDescent="0.2">
      <c r="F39704" s="30"/>
      <c r="G39704" s="30"/>
      <c r="H39704" s="30"/>
    </row>
    <row r="39705" spans="6:8" x14ac:dyDescent="0.2">
      <c r="F39705" s="30"/>
      <c r="G39705" s="30"/>
      <c r="H39705" s="30"/>
    </row>
    <row r="39706" spans="6:8" x14ac:dyDescent="0.2">
      <c r="F39706" s="30"/>
      <c r="G39706" s="30"/>
      <c r="H39706" s="30"/>
    </row>
    <row r="39707" spans="6:8" x14ac:dyDescent="0.2">
      <c r="F39707" s="30"/>
      <c r="G39707" s="30"/>
      <c r="H39707" s="30"/>
    </row>
    <row r="39708" spans="6:8" x14ac:dyDescent="0.2">
      <c r="F39708" s="30"/>
      <c r="G39708" s="30"/>
      <c r="H39708" s="30"/>
    </row>
    <row r="39709" spans="6:8" x14ac:dyDescent="0.2">
      <c r="F39709" s="30"/>
      <c r="G39709" s="30"/>
      <c r="H39709" s="30"/>
    </row>
    <row r="39710" spans="6:8" x14ac:dyDescent="0.2">
      <c r="F39710" s="30"/>
      <c r="G39710" s="30"/>
      <c r="H39710" s="30"/>
    </row>
    <row r="39711" spans="6:8" x14ac:dyDescent="0.2">
      <c r="F39711" s="30"/>
      <c r="G39711" s="30"/>
      <c r="H39711" s="30"/>
    </row>
    <row r="39712" spans="6:8" x14ac:dyDescent="0.2">
      <c r="F39712" s="30"/>
      <c r="G39712" s="30"/>
      <c r="H39712" s="30"/>
    </row>
    <row r="39713" spans="6:8" x14ac:dyDescent="0.2">
      <c r="F39713" s="30"/>
      <c r="G39713" s="30"/>
      <c r="H39713" s="30"/>
    </row>
    <row r="39714" spans="6:8" x14ac:dyDescent="0.2">
      <c r="F39714" s="30"/>
      <c r="G39714" s="30"/>
      <c r="H39714" s="30"/>
    </row>
    <row r="39715" spans="6:8" x14ac:dyDescent="0.2">
      <c r="F39715" s="30"/>
      <c r="G39715" s="30"/>
      <c r="H39715" s="30"/>
    </row>
    <row r="39716" spans="6:8" x14ac:dyDescent="0.2">
      <c r="F39716" s="30"/>
      <c r="G39716" s="30"/>
      <c r="H39716" s="30"/>
    </row>
    <row r="39717" spans="6:8" x14ac:dyDescent="0.2">
      <c r="F39717" s="30"/>
      <c r="G39717" s="30"/>
      <c r="H39717" s="30"/>
    </row>
    <row r="39718" spans="6:8" x14ac:dyDescent="0.2">
      <c r="F39718" s="30"/>
      <c r="G39718" s="30"/>
      <c r="H39718" s="30"/>
    </row>
    <row r="39719" spans="6:8" x14ac:dyDescent="0.2">
      <c r="F39719" s="30"/>
      <c r="G39719" s="30"/>
      <c r="H39719" s="30"/>
    </row>
    <row r="39720" spans="6:8" x14ac:dyDescent="0.2">
      <c r="F39720" s="30"/>
      <c r="G39720" s="30"/>
      <c r="H39720" s="30"/>
    </row>
    <row r="39721" spans="6:8" x14ac:dyDescent="0.2">
      <c r="F39721" s="30"/>
      <c r="G39721" s="30"/>
      <c r="H39721" s="30"/>
    </row>
    <row r="39722" spans="6:8" x14ac:dyDescent="0.2">
      <c r="F39722" s="30"/>
      <c r="G39722" s="30"/>
      <c r="H39722" s="30"/>
    </row>
    <row r="39723" spans="6:8" x14ac:dyDescent="0.2">
      <c r="F39723" s="30"/>
      <c r="G39723" s="30"/>
      <c r="H39723" s="30"/>
    </row>
    <row r="39724" spans="6:8" x14ac:dyDescent="0.2">
      <c r="F39724" s="30"/>
      <c r="G39724" s="30"/>
      <c r="H39724" s="30"/>
    </row>
    <row r="39725" spans="6:8" x14ac:dyDescent="0.2">
      <c r="F39725" s="30"/>
      <c r="G39725" s="30"/>
      <c r="H39725" s="30"/>
    </row>
    <row r="39726" spans="6:8" x14ac:dyDescent="0.2">
      <c r="F39726" s="30"/>
      <c r="G39726" s="30"/>
      <c r="H39726" s="30"/>
    </row>
    <row r="39727" spans="6:8" x14ac:dyDescent="0.2">
      <c r="F39727" s="30"/>
      <c r="G39727" s="30"/>
      <c r="H39727" s="30"/>
    </row>
    <row r="39728" spans="6:8" x14ac:dyDescent="0.2">
      <c r="F39728" s="30"/>
      <c r="G39728" s="30"/>
      <c r="H39728" s="30"/>
    </row>
    <row r="39729" spans="6:8" x14ac:dyDescent="0.2">
      <c r="F39729" s="30"/>
      <c r="G39729" s="30"/>
      <c r="H39729" s="30"/>
    </row>
    <row r="39730" spans="6:8" x14ac:dyDescent="0.2">
      <c r="F39730" s="30"/>
      <c r="G39730" s="30"/>
      <c r="H39730" s="30"/>
    </row>
    <row r="39731" spans="6:8" x14ac:dyDescent="0.2">
      <c r="F39731" s="30"/>
      <c r="G39731" s="30"/>
      <c r="H39731" s="30"/>
    </row>
    <row r="39732" spans="6:8" x14ac:dyDescent="0.2">
      <c r="F39732" s="30"/>
      <c r="G39732" s="30"/>
      <c r="H39732" s="30"/>
    </row>
    <row r="39733" spans="6:8" x14ac:dyDescent="0.2">
      <c r="F39733" s="30"/>
      <c r="G39733" s="30"/>
      <c r="H39733" s="30"/>
    </row>
    <row r="39734" spans="6:8" x14ac:dyDescent="0.2">
      <c r="F39734" s="30"/>
      <c r="G39734" s="30"/>
      <c r="H39734" s="30"/>
    </row>
    <row r="39735" spans="6:8" x14ac:dyDescent="0.2">
      <c r="F39735" s="30"/>
      <c r="G39735" s="30"/>
      <c r="H39735" s="30"/>
    </row>
    <row r="39736" spans="6:8" x14ac:dyDescent="0.2">
      <c r="F39736" s="30"/>
      <c r="G39736" s="30"/>
      <c r="H39736" s="30"/>
    </row>
    <row r="39737" spans="6:8" x14ac:dyDescent="0.2">
      <c r="F39737" s="30"/>
      <c r="G39737" s="30"/>
      <c r="H39737" s="30"/>
    </row>
    <row r="39738" spans="6:8" x14ac:dyDescent="0.2">
      <c r="F39738" s="30"/>
      <c r="G39738" s="30"/>
      <c r="H39738" s="30"/>
    </row>
    <row r="39739" spans="6:8" x14ac:dyDescent="0.2">
      <c r="F39739" s="30"/>
      <c r="G39739" s="30"/>
      <c r="H39739" s="30"/>
    </row>
    <row r="39740" spans="6:8" x14ac:dyDescent="0.2">
      <c r="F39740" s="30"/>
      <c r="G39740" s="30"/>
      <c r="H39740" s="30"/>
    </row>
    <row r="39741" spans="6:8" x14ac:dyDescent="0.2">
      <c r="F39741" s="30"/>
      <c r="G39741" s="30"/>
      <c r="H39741" s="30"/>
    </row>
    <row r="39742" spans="6:8" x14ac:dyDescent="0.2">
      <c r="F39742" s="30"/>
      <c r="G39742" s="30"/>
      <c r="H39742" s="30"/>
    </row>
    <row r="39743" spans="6:8" x14ac:dyDescent="0.2">
      <c r="F39743" s="30"/>
      <c r="G39743" s="30"/>
      <c r="H39743" s="30"/>
    </row>
    <row r="39744" spans="6:8" x14ac:dyDescent="0.2">
      <c r="F39744" s="30"/>
      <c r="G39744" s="30"/>
      <c r="H39744" s="30"/>
    </row>
    <row r="39745" spans="6:8" x14ac:dyDescent="0.2">
      <c r="F39745" s="30"/>
      <c r="G39745" s="30"/>
      <c r="H39745" s="30"/>
    </row>
    <row r="39746" spans="6:8" x14ac:dyDescent="0.2">
      <c r="F39746" s="30"/>
      <c r="G39746" s="30"/>
      <c r="H39746" s="30"/>
    </row>
    <row r="39747" spans="6:8" x14ac:dyDescent="0.2">
      <c r="F39747" s="30"/>
      <c r="G39747" s="30"/>
      <c r="H39747" s="30"/>
    </row>
    <row r="39748" spans="6:8" x14ac:dyDescent="0.2">
      <c r="F39748" s="30"/>
      <c r="G39748" s="30"/>
      <c r="H39748" s="30"/>
    </row>
    <row r="39749" spans="6:8" x14ac:dyDescent="0.2">
      <c r="F39749" s="30"/>
      <c r="G39749" s="30"/>
      <c r="H39749" s="30"/>
    </row>
    <row r="39750" spans="6:8" x14ac:dyDescent="0.2">
      <c r="F39750" s="30"/>
      <c r="G39750" s="30"/>
      <c r="H39750" s="30"/>
    </row>
    <row r="39751" spans="6:8" x14ac:dyDescent="0.2">
      <c r="F39751" s="30"/>
      <c r="G39751" s="30"/>
      <c r="H39751" s="30"/>
    </row>
    <row r="39752" spans="6:8" x14ac:dyDescent="0.2">
      <c r="F39752" s="30"/>
      <c r="G39752" s="30"/>
      <c r="H39752" s="30"/>
    </row>
    <row r="39753" spans="6:8" x14ac:dyDescent="0.2">
      <c r="F39753" s="30"/>
      <c r="G39753" s="30"/>
      <c r="H39753" s="30"/>
    </row>
    <row r="39754" spans="6:8" x14ac:dyDescent="0.2">
      <c r="F39754" s="30"/>
      <c r="G39754" s="30"/>
      <c r="H39754" s="30"/>
    </row>
    <row r="39755" spans="6:8" x14ac:dyDescent="0.2">
      <c r="F39755" s="30"/>
      <c r="G39755" s="30"/>
      <c r="H39755" s="30"/>
    </row>
    <row r="39756" spans="6:8" x14ac:dyDescent="0.2">
      <c r="F39756" s="30"/>
      <c r="G39756" s="30"/>
      <c r="H39756" s="30"/>
    </row>
    <row r="39757" spans="6:8" x14ac:dyDescent="0.2">
      <c r="F39757" s="30"/>
      <c r="G39757" s="30"/>
      <c r="H39757" s="30"/>
    </row>
    <row r="39758" spans="6:8" x14ac:dyDescent="0.2">
      <c r="F39758" s="30"/>
      <c r="G39758" s="30"/>
      <c r="H39758" s="30"/>
    </row>
    <row r="39759" spans="6:8" x14ac:dyDescent="0.2">
      <c r="F39759" s="30"/>
      <c r="G39759" s="30"/>
      <c r="H39759" s="30"/>
    </row>
    <row r="39760" spans="6:8" x14ac:dyDescent="0.2">
      <c r="F39760" s="30"/>
      <c r="G39760" s="30"/>
      <c r="H39760" s="30"/>
    </row>
    <row r="39761" spans="6:8" x14ac:dyDescent="0.2">
      <c r="F39761" s="30"/>
      <c r="G39761" s="30"/>
      <c r="H39761" s="30"/>
    </row>
    <row r="39762" spans="6:8" x14ac:dyDescent="0.2">
      <c r="F39762" s="30"/>
      <c r="G39762" s="30"/>
      <c r="H39762" s="30"/>
    </row>
    <row r="39763" spans="6:8" x14ac:dyDescent="0.2">
      <c r="F39763" s="30"/>
      <c r="G39763" s="30"/>
      <c r="H39763" s="30"/>
    </row>
    <row r="39764" spans="6:8" x14ac:dyDescent="0.2">
      <c r="F39764" s="30"/>
      <c r="G39764" s="30"/>
      <c r="H39764" s="30"/>
    </row>
    <row r="39765" spans="6:8" x14ac:dyDescent="0.2">
      <c r="F39765" s="30"/>
      <c r="G39765" s="30"/>
      <c r="H39765" s="30"/>
    </row>
    <row r="39766" spans="6:8" x14ac:dyDescent="0.2">
      <c r="F39766" s="30"/>
      <c r="G39766" s="30"/>
      <c r="H39766" s="30"/>
    </row>
    <row r="39767" spans="6:8" x14ac:dyDescent="0.2">
      <c r="F39767" s="30"/>
      <c r="G39767" s="30"/>
      <c r="H39767" s="30"/>
    </row>
    <row r="39768" spans="6:8" x14ac:dyDescent="0.2">
      <c r="F39768" s="30"/>
      <c r="G39768" s="30"/>
      <c r="H39768" s="30"/>
    </row>
    <row r="39769" spans="6:8" x14ac:dyDescent="0.2">
      <c r="F39769" s="30"/>
      <c r="G39769" s="30"/>
      <c r="H39769" s="30"/>
    </row>
    <row r="39770" spans="6:8" x14ac:dyDescent="0.2">
      <c r="F39770" s="30"/>
      <c r="G39770" s="30"/>
      <c r="H39770" s="30"/>
    </row>
    <row r="39771" spans="6:8" x14ac:dyDescent="0.2">
      <c r="F39771" s="30"/>
      <c r="G39771" s="30"/>
      <c r="H39771" s="30"/>
    </row>
    <row r="39772" spans="6:8" x14ac:dyDescent="0.2">
      <c r="F39772" s="30"/>
      <c r="G39772" s="30"/>
      <c r="H39772" s="30"/>
    </row>
    <row r="39773" spans="6:8" x14ac:dyDescent="0.2">
      <c r="F39773" s="30"/>
      <c r="G39773" s="30"/>
      <c r="H39773" s="30"/>
    </row>
    <row r="39774" spans="6:8" x14ac:dyDescent="0.2">
      <c r="F39774" s="30"/>
      <c r="G39774" s="30"/>
      <c r="H39774" s="30"/>
    </row>
    <row r="39775" spans="6:8" x14ac:dyDescent="0.2">
      <c r="F39775" s="30"/>
      <c r="G39775" s="30"/>
      <c r="H39775" s="30"/>
    </row>
    <row r="39776" spans="6:8" x14ac:dyDescent="0.2">
      <c r="F39776" s="30"/>
      <c r="G39776" s="30"/>
      <c r="H39776" s="30"/>
    </row>
    <row r="39777" spans="6:8" x14ac:dyDescent="0.2">
      <c r="F39777" s="30"/>
      <c r="G39777" s="30"/>
      <c r="H39777" s="30"/>
    </row>
    <row r="39778" spans="6:8" x14ac:dyDescent="0.2">
      <c r="F39778" s="30"/>
      <c r="G39778" s="30"/>
      <c r="H39778" s="30"/>
    </row>
    <row r="39779" spans="6:8" x14ac:dyDescent="0.2">
      <c r="F39779" s="30"/>
      <c r="G39779" s="30"/>
      <c r="H39779" s="30"/>
    </row>
    <row r="39780" spans="6:8" x14ac:dyDescent="0.2">
      <c r="F39780" s="30"/>
      <c r="G39780" s="30"/>
      <c r="H39780" s="30"/>
    </row>
    <row r="39781" spans="6:8" x14ac:dyDescent="0.2">
      <c r="F39781" s="30"/>
      <c r="G39781" s="30"/>
      <c r="H39781" s="30"/>
    </row>
    <row r="39782" spans="6:8" x14ac:dyDescent="0.2">
      <c r="F39782" s="30"/>
      <c r="G39782" s="30"/>
      <c r="H39782" s="30"/>
    </row>
    <row r="39783" spans="6:8" x14ac:dyDescent="0.2">
      <c r="F39783" s="30"/>
      <c r="G39783" s="30"/>
      <c r="H39783" s="30"/>
    </row>
    <row r="39784" spans="6:8" x14ac:dyDescent="0.2">
      <c r="F39784" s="30"/>
      <c r="G39784" s="30"/>
      <c r="H39784" s="30"/>
    </row>
    <row r="39785" spans="6:8" x14ac:dyDescent="0.2">
      <c r="F39785" s="30"/>
      <c r="G39785" s="30"/>
      <c r="H39785" s="30"/>
    </row>
    <row r="39786" spans="6:8" x14ac:dyDescent="0.2">
      <c r="F39786" s="30"/>
      <c r="G39786" s="30"/>
      <c r="H39786" s="30"/>
    </row>
    <row r="39787" spans="6:8" x14ac:dyDescent="0.2">
      <c r="F39787" s="30"/>
      <c r="G39787" s="30"/>
      <c r="H39787" s="30"/>
    </row>
    <row r="39788" spans="6:8" x14ac:dyDescent="0.2">
      <c r="F39788" s="30"/>
      <c r="G39788" s="30"/>
      <c r="H39788" s="30"/>
    </row>
    <row r="39789" spans="6:8" x14ac:dyDescent="0.2">
      <c r="F39789" s="30"/>
      <c r="G39789" s="30"/>
      <c r="H39789" s="30"/>
    </row>
    <row r="39790" spans="6:8" x14ac:dyDescent="0.2">
      <c r="F39790" s="30"/>
      <c r="G39790" s="30"/>
      <c r="H39790" s="30"/>
    </row>
    <row r="39791" spans="6:8" x14ac:dyDescent="0.2">
      <c r="F39791" s="30"/>
      <c r="G39791" s="30"/>
      <c r="H39791" s="30"/>
    </row>
    <row r="39792" spans="6:8" x14ac:dyDescent="0.2">
      <c r="F39792" s="30"/>
      <c r="G39792" s="30"/>
      <c r="H39792" s="30"/>
    </row>
    <row r="39793" spans="6:8" x14ac:dyDescent="0.2">
      <c r="F39793" s="30"/>
      <c r="G39793" s="30"/>
      <c r="H39793" s="30"/>
    </row>
    <row r="39794" spans="6:8" x14ac:dyDescent="0.2">
      <c r="F39794" s="30"/>
      <c r="G39794" s="30"/>
      <c r="H39794" s="30"/>
    </row>
    <row r="39795" spans="6:8" x14ac:dyDescent="0.2">
      <c r="F39795" s="30"/>
      <c r="G39795" s="30"/>
      <c r="H39795" s="30"/>
    </row>
    <row r="39796" spans="6:8" x14ac:dyDescent="0.2">
      <c r="F39796" s="30"/>
      <c r="G39796" s="30"/>
      <c r="H39796" s="30"/>
    </row>
    <row r="39797" spans="6:8" x14ac:dyDescent="0.2">
      <c r="F39797" s="30"/>
      <c r="G39797" s="30"/>
      <c r="H39797" s="30"/>
    </row>
    <row r="39798" spans="6:8" x14ac:dyDescent="0.2">
      <c r="F39798" s="30"/>
      <c r="G39798" s="30"/>
      <c r="H39798" s="30"/>
    </row>
    <row r="39799" spans="6:8" x14ac:dyDescent="0.2">
      <c r="F39799" s="30"/>
      <c r="G39799" s="30"/>
      <c r="H39799" s="30"/>
    </row>
    <row r="39800" spans="6:8" x14ac:dyDescent="0.2">
      <c r="F39800" s="30"/>
      <c r="G39800" s="30"/>
      <c r="H39800" s="30"/>
    </row>
    <row r="39801" spans="6:8" x14ac:dyDescent="0.2">
      <c r="F39801" s="30"/>
      <c r="G39801" s="30"/>
      <c r="H39801" s="30"/>
    </row>
    <row r="39802" spans="6:8" x14ac:dyDescent="0.2">
      <c r="F39802" s="30"/>
      <c r="G39802" s="30"/>
      <c r="H39802" s="30"/>
    </row>
    <row r="39803" spans="6:8" x14ac:dyDescent="0.2">
      <c r="F39803" s="30"/>
      <c r="G39803" s="30"/>
      <c r="H39803" s="30"/>
    </row>
    <row r="39804" spans="6:8" x14ac:dyDescent="0.2">
      <c r="F39804" s="30"/>
      <c r="G39804" s="30"/>
      <c r="H39804" s="30"/>
    </row>
    <row r="39805" spans="6:8" x14ac:dyDescent="0.2">
      <c r="F39805" s="30"/>
      <c r="G39805" s="30"/>
      <c r="H39805" s="30"/>
    </row>
    <row r="39806" spans="6:8" x14ac:dyDescent="0.2">
      <c r="F39806" s="30"/>
      <c r="G39806" s="30"/>
      <c r="H39806" s="30"/>
    </row>
    <row r="39807" spans="6:8" x14ac:dyDescent="0.2">
      <c r="F39807" s="30"/>
      <c r="G39807" s="30"/>
      <c r="H39807" s="30"/>
    </row>
    <row r="39808" spans="6:8" x14ac:dyDescent="0.2">
      <c r="F39808" s="30"/>
      <c r="G39808" s="30"/>
      <c r="H39808" s="30"/>
    </row>
    <row r="39809" spans="6:8" x14ac:dyDescent="0.2">
      <c r="F39809" s="30"/>
      <c r="G39809" s="30"/>
      <c r="H39809" s="30"/>
    </row>
    <row r="39810" spans="6:8" x14ac:dyDescent="0.2">
      <c r="F39810" s="30"/>
      <c r="G39810" s="30"/>
      <c r="H39810" s="30"/>
    </row>
    <row r="39811" spans="6:8" x14ac:dyDescent="0.2">
      <c r="F39811" s="30"/>
      <c r="G39811" s="30"/>
      <c r="H39811" s="30"/>
    </row>
    <row r="39812" spans="6:8" x14ac:dyDescent="0.2">
      <c r="F39812" s="30"/>
      <c r="G39812" s="30"/>
      <c r="H39812" s="30"/>
    </row>
    <row r="39813" spans="6:8" x14ac:dyDescent="0.2">
      <c r="F39813" s="30"/>
      <c r="G39813" s="30"/>
      <c r="H39813" s="30"/>
    </row>
    <row r="39814" spans="6:8" x14ac:dyDescent="0.2">
      <c r="F39814" s="30"/>
      <c r="G39814" s="30"/>
      <c r="H39814" s="30"/>
    </row>
    <row r="39815" spans="6:8" x14ac:dyDescent="0.2">
      <c r="F39815" s="30"/>
      <c r="G39815" s="30"/>
      <c r="H39815" s="30"/>
    </row>
    <row r="39816" spans="6:8" x14ac:dyDescent="0.2">
      <c r="F39816" s="30"/>
      <c r="G39816" s="30"/>
      <c r="H39816" s="30"/>
    </row>
    <row r="39817" spans="6:8" x14ac:dyDescent="0.2">
      <c r="F39817" s="30"/>
      <c r="G39817" s="30"/>
      <c r="H39817" s="30"/>
    </row>
    <row r="39818" spans="6:8" x14ac:dyDescent="0.2">
      <c r="F39818" s="30"/>
      <c r="G39818" s="30"/>
      <c r="H39818" s="30"/>
    </row>
    <row r="39819" spans="6:8" x14ac:dyDescent="0.2">
      <c r="F39819" s="30"/>
      <c r="G39819" s="30"/>
      <c r="H39819" s="30"/>
    </row>
    <row r="39820" spans="6:8" x14ac:dyDescent="0.2">
      <c r="F39820" s="30"/>
      <c r="G39820" s="30"/>
      <c r="H39820" s="30"/>
    </row>
    <row r="39821" spans="6:8" x14ac:dyDescent="0.2">
      <c r="F39821" s="30"/>
      <c r="G39821" s="30"/>
      <c r="H39821" s="30"/>
    </row>
    <row r="39822" spans="6:8" x14ac:dyDescent="0.2">
      <c r="F39822" s="30"/>
      <c r="G39822" s="30"/>
      <c r="H39822" s="30"/>
    </row>
    <row r="39823" spans="6:8" x14ac:dyDescent="0.2">
      <c r="F39823" s="30"/>
      <c r="G39823" s="30"/>
      <c r="H39823" s="30"/>
    </row>
    <row r="39824" spans="6:8" x14ac:dyDescent="0.2">
      <c r="F39824" s="30"/>
      <c r="G39824" s="30"/>
      <c r="H39824" s="30"/>
    </row>
    <row r="39825" spans="6:8" x14ac:dyDescent="0.2">
      <c r="F39825" s="30"/>
      <c r="G39825" s="30"/>
      <c r="H39825" s="30"/>
    </row>
    <row r="39826" spans="6:8" x14ac:dyDescent="0.2">
      <c r="F39826" s="30"/>
      <c r="G39826" s="30"/>
      <c r="H39826" s="30"/>
    </row>
    <row r="39827" spans="6:8" x14ac:dyDescent="0.2">
      <c r="F39827" s="30"/>
      <c r="G39827" s="30"/>
      <c r="H39827" s="30"/>
    </row>
    <row r="39828" spans="6:8" x14ac:dyDescent="0.2">
      <c r="F39828" s="30"/>
      <c r="G39828" s="30"/>
      <c r="H39828" s="30"/>
    </row>
    <row r="39829" spans="6:8" x14ac:dyDescent="0.2">
      <c r="F39829" s="30"/>
      <c r="G39829" s="30"/>
      <c r="H39829" s="30"/>
    </row>
    <row r="39830" spans="6:8" x14ac:dyDescent="0.2">
      <c r="F39830" s="30"/>
      <c r="G39830" s="30"/>
      <c r="H39830" s="30"/>
    </row>
    <row r="39831" spans="6:8" x14ac:dyDescent="0.2">
      <c r="F39831" s="30"/>
      <c r="G39831" s="30"/>
      <c r="H39831" s="30"/>
    </row>
    <row r="39832" spans="6:8" x14ac:dyDescent="0.2">
      <c r="F39832" s="30"/>
      <c r="G39832" s="30"/>
      <c r="H39832" s="30"/>
    </row>
    <row r="39833" spans="6:8" x14ac:dyDescent="0.2">
      <c r="F39833" s="30"/>
      <c r="G39833" s="30"/>
      <c r="H39833" s="30"/>
    </row>
    <row r="39834" spans="6:8" x14ac:dyDescent="0.2">
      <c r="F39834" s="30"/>
      <c r="G39834" s="30"/>
      <c r="H39834" s="30"/>
    </row>
    <row r="39835" spans="6:8" x14ac:dyDescent="0.2">
      <c r="F39835" s="30"/>
      <c r="G39835" s="30"/>
      <c r="H39835" s="30"/>
    </row>
    <row r="39836" spans="6:8" x14ac:dyDescent="0.2">
      <c r="F39836" s="30"/>
      <c r="G39836" s="30"/>
      <c r="H39836" s="30"/>
    </row>
    <row r="39837" spans="6:8" x14ac:dyDescent="0.2">
      <c r="F39837" s="30"/>
      <c r="G39837" s="30"/>
      <c r="H39837" s="30"/>
    </row>
    <row r="39838" spans="6:8" x14ac:dyDescent="0.2">
      <c r="F39838" s="30"/>
      <c r="G39838" s="30"/>
      <c r="H39838" s="30"/>
    </row>
    <row r="39839" spans="6:8" x14ac:dyDescent="0.2">
      <c r="F39839" s="30"/>
      <c r="G39839" s="30"/>
      <c r="H39839" s="30"/>
    </row>
    <row r="39840" spans="6:8" x14ac:dyDescent="0.2">
      <c r="F39840" s="30"/>
      <c r="G39840" s="30"/>
      <c r="H39840" s="30"/>
    </row>
    <row r="39841" spans="6:8" x14ac:dyDescent="0.2">
      <c r="F39841" s="30"/>
      <c r="G39841" s="30"/>
      <c r="H39841" s="30"/>
    </row>
    <row r="39842" spans="6:8" x14ac:dyDescent="0.2">
      <c r="F39842" s="30"/>
      <c r="G39842" s="30"/>
      <c r="H39842" s="30"/>
    </row>
    <row r="39843" spans="6:8" x14ac:dyDescent="0.2">
      <c r="F39843" s="30"/>
      <c r="G39843" s="30"/>
      <c r="H39843" s="30"/>
    </row>
    <row r="39844" spans="6:8" x14ac:dyDescent="0.2">
      <c r="F39844" s="30"/>
      <c r="G39844" s="30"/>
      <c r="H39844" s="30"/>
    </row>
    <row r="39845" spans="6:8" x14ac:dyDescent="0.2">
      <c r="F39845" s="30"/>
      <c r="G39845" s="30"/>
      <c r="H39845" s="30"/>
    </row>
    <row r="39846" spans="6:8" x14ac:dyDescent="0.2">
      <c r="F39846" s="30"/>
      <c r="G39846" s="30"/>
      <c r="H39846" s="30"/>
    </row>
    <row r="39847" spans="6:8" x14ac:dyDescent="0.2">
      <c r="F39847" s="30"/>
      <c r="G39847" s="30"/>
      <c r="H39847" s="30"/>
    </row>
    <row r="39848" spans="6:8" x14ac:dyDescent="0.2">
      <c r="F39848" s="30"/>
      <c r="G39848" s="30"/>
      <c r="H39848" s="30"/>
    </row>
    <row r="39849" spans="6:8" x14ac:dyDescent="0.2">
      <c r="F39849" s="30"/>
      <c r="G39849" s="30"/>
      <c r="H39849" s="30"/>
    </row>
    <row r="39850" spans="6:8" x14ac:dyDescent="0.2">
      <c r="F39850" s="30"/>
      <c r="G39850" s="30"/>
      <c r="H39850" s="30"/>
    </row>
    <row r="39851" spans="6:8" x14ac:dyDescent="0.2">
      <c r="F39851" s="30"/>
      <c r="G39851" s="30"/>
      <c r="H39851" s="30"/>
    </row>
    <row r="39852" spans="6:8" x14ac:dyDescent="0.2">
      <c r="F39852" s="30"/>
      <c r="G39852" s="30"/>
      <c r="H39852" s="30"/>
    </row>
    <row r="39853" spans="6:8" x14ac:dyDescent="0.2">
      <c r="F39853" s="30"/>
      <c r="G39853" s="30"/>
      <c r="H39853" s="30"/>
    </row>
    <row r="39854" spans="6:8" x14ac:dyDescent="0.2">
      <c r="F39854" s="30"/>
      <c r="G39854" s="30"/>
      <c r="H39854" s="30"/>
    </row>
    <row r="39855" spans="6:8" x14ac:dyDescent="0.2">
      <c r="F39855" s="30"/>
      <c r="G39855" s="30"/>
      <c r="H39855" s="30"/>
    </row>
    <row r="39856" spans="6:8" x14ac:dyDescent="0.2">
      <c r="F39856" s="30"/>
      <c r="G39856" s="30"/>
      <c r="H39856" s="30"/>
    </row>
    <row r="39857" spans="6:8" x14ac:dyDescent="0.2">
      <c r="F39857" s="30"/>
      <c r="G39857" s="30"/>
      <c r="H39857" s="30"/>
    </row>
    <row r="39858" spans="6:8" x14ac:dyDescent="0.2">
      <c r="F39858" s="30"/>
      <c r="G39858" s="30"/>
      <c r="H39858" s="30"/>
    </row>
    <row r="39859" spans="6:8" x14ac:dyDescent="0.2">
      <c r="F39859" s="30"/>
      <c r="G39859" s="30"/>
      <c r="H39859" s="30"/>
    </row>
    <row r="39860" spans="6:8" x14ac:dyDescent="0.2">
      <c r="F39860" s="30"/>
      <c r="G39860" s="30"/>
      <c r="H39860" s="30"/>
    </row>
    <row r="39861" spans="6:8" x14ac:dyDescent="0.2">
      <c r="F39861" s="30"/>
      <c r="G39861" s="30"/>
      <c r="H39861" s="30"/>
    </row>
    <row r="39862" spans="6:8" x14ac:dyDescent="0.2">
      <c r="F39862" s="30"/>
      <c r="G39862" s="30"/>
      <c r="H39862" s="30"/>
    </row>
    <row r="39863" spans="6:8" x14ac:dyDescent="0.2">
      <c r="F39863" s="30"/>
      <c r="G39863" s="30"/>
      <c r="H39863" s="30"/>
    </row>
    <row r="39864" spans="6:8" x14ac:dyDescent="0.2">
      <c r="F39864" s="30"/>
      <c r="G39864" s="30"/>
      <c r="H39864" s="30"/>
    </row>
    <row r="39865" spans="6:8" x14ac:dyDescent="0.2">
      <c r="F39865" s="30"/>
      <c r="G39865" s="30"/>
      <c r="H39865" s="30"/>
    </row>
    <row r="39866" spans="6:8" x14ac:dyDescent="0.2">
      <c r="F39866" s="30"/>
      <c r="G39866" s="30"/>
      <c r="H39866" s="30"/>
    </row>
    <row r="39867" spans="6:8" x14ac:dyDescent="0.2">
      <c r="F39867" s="30"/>
      <c r="G39867" s="30"/>
      <c r="H39867" s="30"/>
    </row>
    <row r="39868" spans="6:8" x14ac:dyDescent="0.2">
      <c r="F39868" s="30"/>
      <c r="G39868" s="30"/>
      <c r="H39868" s="30"/>
    </row>
    <row r="39869" spans="6:8" x14ac:dyDescent="0.2">
      <c r="F39869" s="30"/>
      <c r="G39869" s="30"/>
      <c r="H39869" s="30"/>
    </row>
    <row r="39870" spans="6:8" x14ac:dyDescent="0.2">
      <c r="F39870" s="30"/>
      <c r="G39870" s="30"/>
      <c r="H39870" s="30"/>
    </row>
    <row r="39871" spans="6:8" x14ac:dyDescent="0.2">
      <c r="F39871" s="30"/>
      <c r="G39871" s="30"/>
      <c r="H39871" s="30"/>
    </row>
    <row r="39872" spans="6:8" x14ac:dyDescent="0.2">
      <c r="F39872" s="30"/>
      <c r="G39872" s="30"/>
      <c r="H39872" s="30"/>
    </row>
    <row r="39873" spans="6:8" x14ac:dyDescent="0.2">
      <c r="F39873" s="30"/>
      <c r="G39873" s="30"/>
      <c r="H39873" s="30"/>
    </row>
    <row r="39874" spans="6:8" x14ac:dyDescent="0.2">
      <c r="F39874" s="30"/>
      <c r="G39874" s="30"/>
      <c r="H39874" s="30"/>
    </row>
    <row r="39875" spans="6:8" x14ac:dyDescent="0.2">
      <c r="F39875" s="30"/>
      <c r="G39875" s="30"/>
      <c r="H39875" s="30"/>
    </row>
    <row r="39876" spans="6:8" x14ac:dyDescent="0.2">
      <c r="F39876" s="30"/>
      <c r="G39876" s="30"/>
      <c r="H39876" s="30"/>
    </row>
    <row r="39877" spans="6:8" x14ac:dyDescent="0.2">
      <c r="F39877" s="30"/>
      <c r="G39877" s="30"/>
      <c r="H39877" s="30"/>
    </row>
    <row r="39878" spans="6:8" x14ac:dyDescent="0.2">
      <c r="F39878" s="30"/>
      <c r="G39878" s="30"/>
      <c r="H39878" s="30"/>
    </row>
    <row r="39879" spans="6:8" x14ac:dyDescent="0.2">
      <c r="F39879" s="30"/>
      <c r="G39879" s="30"/>
      <c r="H39879" s="30"/>
    </row>
    <row r="39880" spans="6:8" x14ac:dyDescent="0.2">
      <c r="F39880" s="30"/>
      <c r="G39880" s="30"/>
      <c r="H39880" s="30"/>
    </row>
    <row r="39881" spans="6:8" x14ac:dyDescent="0.2">
      <c r="F39881" s="30"/>
      <c r="G39881" s="30"/>
      <c r="H39881" s="30"/>
    </row>
    <row r="39882" spans="6:8" x14ac:dyDescent="0.2">
      <c r="F39882" s="30"/>
      <c r="G39882" s="30"/>
      <c r="H39882" s="30"/>
    </row>
    <row r="39883" spans="6:8" x14ac:dyDescent="0.2">
      <c r="F39883" s="30"/>
      <c r="G39883" s="30"/>
      <c r="H39883" s="30"/>
    </row>
    <row r="39884" spans="6:8" x14ac:dyDescent="0.2">
      <c r="F39884" s="30"/>
      <c r="G39884" s="30"/>
      <c r="H39884" s="30"/>
    </row>
    <row r="39885" spans="6:8" x14ac:dyDescent="0.2">
      <c r="F39885" s="30"/>
      <c r="G39885" s="30"/>
      <c r="H39885" s="30"/>
    </row>
    <row r="39886" spans="6:8" x14ac:dyDescent="0.2">
      <c r="F39886" s="30"/>
      <c r="G39886" s="30"/>
      <c r="H39886" s="30"/>
    </row>
    <row r="39887" spans="6:8" x14ac:dyDescent="0.2">
      <c r="F39887" s="30"/>
      <c r="G39887" s="30"/>
      <c r="H39887" s="30"/>
    </row>
    <row r="39888" spans="6:8" x14ac:dyDescent="0.2">
      <c r="F39888" s="30"/>
      <c r="G39888" s="30"/>
      <c r="H39888" s="30"/>
    </row>
    <row r="39889" spans="6:8" x14ac:dyDescent="0.2">
      <c r="F39889" s="30"/>
      <c r="G39889" s="30"/>
      <c r="H39889" s="30"/>
    </row>
    <row r="39890" spans="6:8" x14ac:dyDescent="0.2">
      <c r="F39890" s="30"/>
      <c r="G39890" s="30"/>
      <c r="H39890" s="30"/>
    </row>
    <row r="39891" spans="6:8" x14ac:dyDescent="0.2">
      <c r="F39891" s="30"/>
      <c r="G39891" s="30"/>
      <c r="H39891" s="30"/>
    </row>
    <row r="39892" spans="6:8" x14ac:dyDescent="0.2">
      <c r="F39892" s="30"/>
      <c r="G39892" s="30"/>
      <c r="H39892" s="30"/>
    </row>
    <row r="39893" spans="6:8" x14ac:dyDescent="0.2">
      <c r="F39893" s="30"/>
      <c r="G39893" s="30"/>
      <c r="H39893" s="30"/>
    </row>
    <row r="39894" spans="6:8" x14ac:dyDescent="0.2">
      <c r="F39894" s="30"/>
      <c r="G39894" s="30"/>
      <c r="H39894" s="30"/>
    </row>
    <row r="39895" spans="6:8" x14ac:dyDescent="0.2">
      <c r="F39895" s="30"/>
      <c r="G39895" s="30"/>
      <c r="H39895" s="30"/>
    </row>
    <row r="39896" spans="6:8" x14ac:dyDescent="0.2">
      <c r="F39896" s="30"/>
      <c r="G39896" s="30"/>
      <c r="H39896" s="30"/>
    </row>
    <row r="39897" spans="6:8" x14ac:dyDescent="0.2">
      <c r="F39897" s="30"/>
      <c r="G39897" s="30"/>
      <c r="H39897" s="30"/>
    </row>
    <row r="39898" spans="6:8" x14ac:dyDescent="0.2">
      <c r="F39898" s="30"/>
      <c r="G39898" s="30"/>
      <c r="H39898" s="30"/>
    </row>
    <row r="39899" spans="6:8" x14ac:dyDescent="0.2">
      <c r="F39899" s="30"/>
      <c r="G39899" s="30"/>
      <c r="H39899" s="30"/>
    </row>
    <row r="39900" spans="6:8" x14ac:dyDescent="0.2">
      <c r="F39900" s="30"/>
      <c r="G39900" s="30"/>
      <c r="H39900" s="30"/>
    </row>
    <row r="39901" spans="6:8" x14ac:dyDescent="0.2">
      <c r="F39901" s="30"/>
      <c r="G39901" s="30"/>
      <c r="H39901" s="30"/>
    </row>
    <row r="39902" spans="6:8" x14ac:dyDescent="0.2">
      <c r="F39902" s="30"/>
      <c r="G39902" s="30"/>
      <c r="H39902" s="30"/>
    </row>
    <row r="39903" spans="6:8" x14ac:dyDescent="0.2">
      <c r="F39903" s="30"/>
      <c r="G39903" s="30"/>
      <c r="H39903" s="30"/>
    </row>
    <row r="39904" spans="6:8" x14ac:dyDescent="0.2">
      <c r="F39904" s="30"/>
      <c r="G39904" s="30"/>
      <c r="H39904" s="30"/>
    </row>
    <row r="39905" spans="6:8" x14ac:dyDescent="0.2">
      <c r="F39905" s="30"/>
      <c r="G39905" s="30"/>
      <c r="H39905" s="30"/>
    </row>
    <row r="39906" spans="6:8" x14ac:dyDescent="0.2">
      <c r="F39906" s="30"/>
      <c r="G39906" s="30"/>
      <c r="H39906" s="30"/>
    </row>
    <row r="39907" spans="6:8" x14ac:dyDescent="0.2">
      <c r="F39907" s="30"/>
      <c r="G39907" s="30"/>
      <c r="H39907" s="30"/>
    </row>
    <row r="39908" spans="6:8" x14ac:dyDescent="0.2">
      <c r="F39908" s="30"/>
      <c r="G39908" s="30"/>
      <c r="H39908" s="30"/>
    </row>
    <row r="39909" spans="6:8" x14ac:dyDescent="0.2">
      <c r="F39909" s="30"/>
      <c r="G39909" s="30"/>
      <c r="H39909" s="30"/>
    </row>
    <row r="39910" spans="6:8" x14ac:dyDescent="0.2">
      <c r="F39910" s="30"/>
      <c r="G39910" s="30"/>
      <c r="H39910" s="30"/>
    </row>
    <row r="39911" spans="6:8" x14ac:dyDescent="0.2">
      <c r="F39911" s="30"/>
      <c r="G39911" s="30"/>
      <c r="H39911" s="30"/>
    </row>
    <row r="39912" spans="6:8" x14ac:dyDescent="0.2">
      <c r="F39912" s="30"/>
      <c r="G39912" s="30"/>
      <c r="H39912" s="30"/>
    </row>
    <row r="39913" spans="6:8" x14ac:dyDescent="0.2">
      <c r="F39913" s="30"/>
      <c r="G39913" s="30"/>
      <c r="H39913" s="30"/>
    </row>
    <row r="39914" spans="6:8" x14ac:dyDescent="0.2">
      <c r="F39914" s="30"/>
      <c r="G39914" s="30"/>
      <c r="H39914" s="30"/>
    </row>
    <row r="39915" spans="6:8" x14ac:dyDescent="0.2">
      <c r="F39915" s="30"/>
      <c r="G39915" s="30"/>
      <c r="H39915" s="30"/>
    </row>
    <row r="39916" spans="6:8" x14ac:dyDescent="0.2">
      <c r="F39916" s="30"/>
      <c r="G39916" s="30"/>
      <c r="H39916" s="30"/>
    </row>
    <row r="39917" spans="6:8" x14ac:dyDescent="0.2">
      <c r="F39917" s="30"/>
      <c r="G39917" s="30"/>
      <c r="H39917" s="30"/>
    </row>
    <row r="39918" spans="6:8" x14ac:dyDescent="0.2">
      <c r="F39918" s="30"/>
      <c r="G39918" s="30"/>
      <c r="H39918" s="30"/>
    </row>
    <row r="39919" spans="6:8" x14ac:dyDescent="0.2">
      <c r="F39919" s="30"/>
      <c r="G39919" s="30"/>
      <c r="H39919" s="30"/>
    </row>
    <row r="39920" spans="6:8" x14ac:dyDescent="0.2">
      <c r="F39920" s="30"/>
      <c r="G39920" s="30"/>
      <c r="H39920" s="30"/>
    </row>
    <row r="39921" spans="6:8" x14ac:dyDescent="0.2">
      <c r="F39921" s="30"/>
      <c r="G39921" s="30"/>
      <c r="H39921" s="30"/>
    </row>
    <row r="39922" spans="6:8" x14ac:dyDescent="0.2">
      <c r="F39922" s="30"/>
      <c r="G39922" s="30"/>
      <c r="H39922" s="30"/>
    </row>
    <row r="39923" spans="6:8" x14ac:dyDescent="0.2">
      <c r="F39923" s="30"/>
      <c r="G39923" s="30"/>
      <c r="H39923" s="30"/>
    </row>
    <row r="39924" spans="6:8" x14ac:dyDescent="0.2">
      <c r="F39924" s="30"/>
      <c r="G39924" s="30"/>
      <c r="H39924" s="30"/>
    </row>
    <row r="39925" spans="6:8" x14ac:dyDescent="0.2">
      <c r="F39925" s="30"/>
      <c r="G39925" s="30"/>
      <c r="H39925" s="30"/>
    </row>
    <row r="39926" spans="6:8" x14ac:dyDescent="0.2">
      <c r="F39926" s="30"/>
      <c r="G39926" s="30"/>
      <c r="H39926" s="30"/>
    </row>
    <row r="39927" spans="6:8" x14ac:dyDescent="0.2">
      <c r="F39927" s="30"/>
      <c r="G39927" s="30"/>
      <c r="H39927" s="30"/>
    </row>
    <row r="39928" spans="6:8" x14ac:dyDescent="0.2">
      <c r="F39928" s="30"/>
      <c r="G39928" s="30"/>
      <c r="H39928" s="30"/>
    </row>
    <row r="39929" spans="6:8" x14ac:dyDescent="0.2">
      <c r="F39929" s="30"/>
      <c r="G39929" s="30"/>
      <c r="H39929" s="30"/>
    </row>
    <row r="39930" spans="6:8" x14ac:dyDescent="0.2">
      <c r="F39930" s="30"/>
      <c r="G39930" s="30"/>
      <c r="H39930" s="30"/>
    </row>
    <row r="39931" spans="6:8" x14ac:dyDescent="0.2">
      <c r="F39931" s="30"/>
      <c r="G39931" s="30"/>
      <c r="H39931" s="30"/>
    </row>
    <row r="39932" spans="6:8" x14ac:dyDescent="0.2">
      <c r="F39932" s="30"/>
      <c r="G39932" s="30"/>
      <c r="H39932" s="30"/>
    </row>
    <row r="39933" spans="6:8" x14ac:dyDescent="0.2">
      <c r="F39933" s="30"/>
      <c r="G39933" s="30"/>
      <c r="H39933" s="30"/>
    </row>
    <row r="39934" spans="6:8" x14ac:dyDescent="0.2">
      <c r="F39934" s="30"/>
      <c r="G39934" s="30"/>
      <c r="H39934" s="30"/>
    </row>
    <row r="39935" spans="6:8" x14ac:dyDescent="0.2">
      <c r="F39935" s="30"/>
      <c r="G39935" s="30"/>
      <c r="H39935" s="30"/>
    </row>
    <row r="39936" spans="6:8" x14ac:dyDescent="0.2">
      <c r="F39936" s="30"/>
      <c r="G39936" s="30"/>
      <c r="H39936" s="30"/>
    </row>
    <row r="39937" spans="6:8" x14ac:dyDescent="0.2">
      <c r="F39937" s="30"/>
      <c r="G39937" s="30"/>
      <c r="H39937" s="30"/>
    </row>
    <row r="39938" spans="6:8" x14ac:dyDescent="0.2">
      <c r="F39938" s="30"/>
      <c r="G39938" s="30"/>
      <c r="H39938" s="30"/>
    </row>
    <row r="39939" spans="6:8" x14ac:dyDescent="0.2">
      <c r="F39939" s="30"/>
      <c r="G39939" s="30"/>
      <c r="H39939" s="30"/>
    </row>
    <row r="39940" spans="6:8" x14ac:dyDescent="0.2">
      <c r="F39940" s="30"/>
      <c r="G39940" s="30"/>
      <c r="H39940" s="30"/>
    </row>
    <row r="39941" spans="6:8" x14ac:dyDescent="0.2">
      <c r="F39941" s="30"/>
      <c r="G39941" s="30"/>
      <c r="H39941" s="30"/>
    </row>
    <row r="39942" spans="6:8" x14ac:dyDescent="0.2">
      <c r="F39942" s="30"/>
      <c r="G39942" s="30"/>
      <c r="H39942" s="30"/>
    </row>
    <row r="39943" spans="6:8" x14ac:dyDescent="0.2">
      <c r="F39943" s="30"/>
      <c r="G39943" s="30"/>
      <c r="H39943" s="30"/>
    </row>
    <row r="39944" spans="6:8" x14ac:dyDescent="0.2">
      <c r="F39944" s="30"/>
      <c r="G39944" s="30"/>
      <c r="H39944" s="30"/>
    </row>
    <row r="39945" spans="6:8" x14ac:dyDescent="0.2">
      <c r="F39945" s="30"/>
      <c r="G39945" s="30"/>
      <c r="H39945" s="30"/>
    </row>
    <row r="39946" spans="6:8" x14ac:dyDescent="0.2">
      <c r="F39946" s="30"/>
      <c r="G39946" s="30"/>
      <c r="H39946" s="30"/>
    </row>
    <row r="39947" spans="6:8" x14ac:dyDescent="0.2">
      <c r="F39947" s="30"/>
      <c r="G39947" s="30"/>
      <c r="H39947" s="30"/>
    </row>
    <row r="39948" spans="6:8" x14ac:dyDescent="0.2">
      <c r="F39948" s="30"/>
      <c r="G39948" s="30"/>
      <c r="H39948" s="30"/>
    </row>
    <row r="39949" spans="6:8" x14ac:dyDescent="0.2">
      <c r="F39949" s="30"/>
      <c r="G39949" s="30"/>
      <c r="H39949" s="30"/>
    </row>
    <row r="39950" spans="6:8" x14ac:dyDescent="0.2">
      <c r="F39950" s="30"/>
      <c r="G39950" s="30"/>
      <c r="H39950" s="30"/>
    </row>
    <row r="39951" spans="6:8" x14ac:dyDescent="0.2">
      <c r="F39951" s="30"/>
      <c r="G39951" s="30"/>
      <c r="H39951" s="30"/>
    </row>
    <row r="39952" spans="6:8" x14ac:dyDescent="0.2">
      <c r="F39952" s="30"/>
      <c r="G39952" s="30"/>
      <c r="H39952" s="30"/>
    </row>
    <row r="39953" spans="6:8" x14ac:dyDescent="0.2">
      <c r="F39953" s="30"/>
      <c r="G39953" s="30"/>
      <c r="H39953" s="30"/>
    </row>
    <row r="39954" spans="6:8" x14ac:dyDescent="0.2">
      <c r="F39954" s="30"/>
      <c r="G39954" s="30"/>
      <c r="H39954" s="30"/>
    </row>
    <row r="39955" spans="6:8" x14ac:dyDescent="0.2">
      <c r="F39955" s="30"/>
      <c r="G39955" s="30"/>
      <c r="H39955" s="30"/>
    </row>
    <row r="39956" spans="6:8" x14ac:dyDescent="0.2">
      <c r="F39956" s="30"/>
      <c r="G39956" s="30"/>
      <c r="H39956" s="30"/>
    </row>
    <row r="39957" spans="6:8" x14ac:dyDescent="0.2">
      <c r="F39957" s="30"/>
      <c r="G39957" s="30"/>
      <c r="H39957" s="30"/>
    </row>
    <row r="39958" spans="6:8" x14ac:dyDescent="0.2">
      <c r="F39958" s="30"/>
      <c r="G39958" s="30"/>
      <c r="H39958" s="30"/>
    </row>
    <row r="39959" spans="6:8" x14ac:dyDescent="0.2">
      <c r="F39959" s="30"/>
      <c r="G39959" s="30"/>
      <c r="H39959" s="30"/>
    </row>
    <row r="39960" spans="6:8" x14ac:dyDescent="0.2">
      <c r="F39960" s="30"/>
      <c r="G39960" s="30"/>
      <c r="H39960" s="30"/>
    </row>
    <row r="39961" spans="6:8" x14ac:dyDescent="0.2">
      <c r="F39961" s="30"/>
      <c r="G39961" s="30"/>
      <c r="H39961" s="30"/>
    </row>
    <row r="39962" spans="6:8" x14ac:dyDescent="0.2">
      <c r="F39962" s="30"/>
      <c r="G39962" s="30"/>
      <c r="H39962" s="30"/>
    </row>
    <row r="39963" spans="6:8" x14ac:dyDescent="0.2">
      <c r="F39963" s="30"/>
      <c r="G39963" s="30"/>
      <c r="H39963" s="30"/>
    </row>
    <row r="39964" spans="6:8" x14ac:dyDescent="0.2">
      <c r="F39964" s="30"/>
      <c r="G39964" s="30"/>
      <c r="H39964" s="30"/>
    </row>
    <row r="39965" spans="6:8" x14ac:dyDescent="0.2">
      <c r="F39965" s="30"/>
      <c r="G39965" s="30"/>
      <c r="H39965" s="30"/>
    </row>
    <row r="39966" spans="6:8" x14ac:dyDescent="0.2">
      <c r="F39966" s="30"/>
      <c r="G39966" s="30"/>
      <c r="H39966" s="30"/>
    </row>
    <row r="39967" spans="6:8" x14ac:dyDescent="0.2">
      <c r="F39967" s="30"/>
      <c r="G39967" s="30"/>
      <c r="H39967" s="30"/>
    </row>
    <row r="39968" spans="6:8" x14ac:dyDescent="0.2">
      <c r="F39968" s="30"/>
      <c r="G39968" s="30"/>
      <c r="H39968" s="30"/>
    </row>
    <row r="39969" spans="6:8" x14ac:dyDescent="0.2">
      <c r="F39969" s="30"/>
      <c r="G39969" s="30"/>
      <c r="H39969" s="30"/>
    </row>
    <row r="39970" spans="6:8" x14ac:dyDescent="0.2">
      <c r="F39970" s="30"/>
      <c r="G39970" s="30"/>
      <c r="H39970" s="30"/>
    </row>
    <row r="39971" spans="6:8" x14ac:dyDescent="0.2">
      <c r="F39971" s="30"/>
      <c r="G39971" s="30"/>
      <c r="H39971" s="30"/>
    </row>
    <row r="39972" spans="6:8" x14ac:dyDescent="0.2">
      <c r="F39972" s="30"/>
      <c r="G39972" s="30"/>
      <c r="H39972" s="30"/>
    </row>
    <row r="39973" spans="6:8" x14ac:dyDescent="0.2">
      <c r="F39973" s="30"/>
      <c r="G39973" s="30"/>
      <c r="H39973" s="30"/>
    </row>
    <row r="39974" spans="6:8" x14ac:dyDescent="0.2">
      <c r="F39974" s="30"/>
      <c r="G39974" s="30"/>
      <c r="H39974" s="30"/>
    </row>
    <row r="39975" spans="6:8" x14ac:dyDescent="0.2">
      <c r="F39975" s="30"/>
      <c r="G39975" s="30"/>
      <c r="H39975" s="30"/>
    </row>
    <row r="39976" spans="6:8" x14ac:dyDescent="0.2">
      <c r="F39976" s="30"/>
      <c r="G39976" s="30"/>
      <c r="H39976" s="30"/>
    </row>
    <row r="39977" spans="6:8" x14ac:dyDescent="0.2">
      <c r="F39977" s="30"/>
      <c r="G39977" s="30"/>
      <c r="H39977" s="30"/>
    </row>
    <row r="39978" spans="6:8" x14ac:dyDescent="0.2">
      <c r="F39978" s="30"/>
      <c r="G39978" s="30"/>
      <c r="H39978" s="30"/>
    </row>
    <row r="39979" spans="6:8" x14ac:dyDescent="0.2">
      <c r="F39979" s="30"/>
      <c r="G39979" s="30"/>
      <c r="H39979" s="30"/>
    </row>
    <row r="39980" spans="6:8" x14ac:dyDescent="0.2">
      <c r="F39980" s="30"/>
      <c r="G39980" s="30"/>
      <c r="H39980" s="30"/>
    </row>
    <row r="39981" spans="6:8" x14ac:dyDescent="0.2">
      <c r="F39981" s="30"/>
      <c r="G39981" s="30"/>
      <c r="H39981" s="30"/>
    </row>
    <row r="39982" spans="6:8" x14ac:dyDescent="0.2">
      <c r="F39982" s="30"/>
      <c r="G39982" s="30"/>
      <c r="H39982" s="30"/>
    </row>
    <row r="39983" spans="6:8" x14ac:dyDescent="0.2">
      <c r="F39983" s="30"/>
      <c r="G39983" s="30"/>
      <c r="H39983" s="30"/>
    </row>
    <row r="39984" spans="6:8" x14ac:dyDescent="0.2">
      <c r="F39984" s="30"/>
      <c r="G39984" s="30"/>
      <c r="H39984" s="30"/>
    </row>
    <row r="39985" spans="6:8" x14ac:dyDescent="0.2">
      <c r="F39985" s="30"/>
      <c r="G39985" s="30"/>
      <c r="H39985" s="30"/>
    </row>
    <row r="39986" spans="6:8" x14ac:dyDescent="0.2">
      <c r="F39986" s="30"/>
      <c r="G39986" s="30"/>
      <c r="H39986" s="30"/>
    </row>
    <row r="39987" spans="6:8" x14ac:dyDescent="0.2">
      <c r="F39987" s="30"/>
      <c r="G39987" s="30"/>
      <c r="H39987" s="30"/>
    </row>
    <row r="39988" spans="6:8" x14ac:dyDescent="0.2">
      <c r="F39988" s="30"/>
      <c r="G39988" s="30"/>
      <c r="H39988" s="30"/>
    </row>
    <row r="39989" spans="6:8" x14ac:dyDescent="0.2">
      <c r="F39989" s="30"/>
      <c r="G39989" s="30"/>
      <c r="H39989" s="30"/>
    </row>
    <row r="39990" spans="6:8" x14ac:dyDescent="0.2">
      <c r="F39990" s="30"/>
      <c r="G39990" s="30"/>
      <c r="H39990" s="30"/>
    </row>
    <row r="39991" spans="6:8" x14ac:dyDescent="0.2">
      <c r="F39991" s="30"/>
      <c r="G39991" s="30"/>
      <c r="H39991" s="30"/>
    </row>
    <row r="39992" spans="6:8" x14ac:dyDescent="0.2">
      <c r="F39992" s="30"/>
      <c r="G39992" s="30"/>
      <c r="H39992" s="30"/>
    </row>
    <row r="39993" spans="6:8" x14ac:dyDescent="0.2">
      <c r="F39993" s="30"/>
      <c r="G39993" s="30"/>
      <c r="H39993" s="30"/>
    </row>
    <row r="39994" spans="6:8" x14ac:dyDescent="0.2">
      <c r="F39994" s="30"/>
      <c r="G39994" s="30"/>
      <c r="H39994" s="30"/>
    </row>
    <row r="39995" spans="6:8" x14ac:dyDescent="0.2">
      <c r="F39995" s="30"/>
      <c r="G39995" s="30"/>
      <c r="H39995" s="30"/>
    </row>
    <row r="39996" spans="6:8" x14ac:dyDescent="0.2">
      <c r="F39996" s="30"/>
      <c r="G39996" s="30"/>
      <c r="H39996" s="30"/>
    </row>
    <row r="39997" spans="6:8" x14ac:dyDescent="0.2">
      <c r="F39997" s="30"/>
      <c r="G39997" s="30"/>
      <c r="H39997" s="30"/>
    </row>
    <row r="39998" spans="6:8" x14ac:dyDescent="0.2">
      <c r="F39998" s="30"/>
      <c r="G39998" s="30"/>
      <c r="H39998" s="30"/>
    </row>
    <row r="39999" spans="6:8" x14ac:dyDescent="0.2">
      <c r="F39999" s="30"/>
      <c r="G39999" s="30"/>
      <c r="H39999" s="30"/>
    </row>
    <row r="40000" spans="6:8" x14ac:dyDescent="0.2">
      <c r="F40000" s="30"/>
      <c r="G40000" s="30"/>
      <c r="H40000" s="30"/>
    </row>
    <row r="40001" spans="6:8" x14ac:dyDescent="0.2">
      <c r="F40001" s="30"/>
      <c r="G40001" s="30"/>
      <c r="H40001" s="30"/>
    </row>
    <row r="40002" spans="6:8" x14ac:dyDescent="0.2">
      <c r="F40002" s="30"/>
      <c r="G40002" s="30"/>
      <c r="H40002" s="30"/>
    </row>
    <row r="40003" spans="6:8" x14ac:dyDescent="0.2">
      <c r="F40003" s="30"/>
      <c r="G40003" s="30"/>
      <c r="H40003" s="30"/>
    </row>
    <row r="40004" spans="6:8" x14ac:dyDescent="0.2">
      <c r="F40004" s="30"/>
      <c r="G40004" s="30"/>
      <c r="H40004" s="30"/>
    </row>
    <row r="40005" spans="6:8" x14ac:dyDescent="0.2">
      <c r="F40005" s="30"/>
      <c r="G40005" s="30"/>
      <c r="H40005" s="30"/>
    </row>
    <row r="40006" spans="6:8" x14ac:dyDescent="0.2">
      <c r="F40006" s="30"/>
      <c r="G40006" s="30"/>
      <c r="H40006" s="30"/>
    </row>
    <row r="40007" spans="6:8" x14ac:dyDescent="0.2">
      <c r="F40007" s="30"/>
      <c r="G40007" s="30"/>
      <c r="H40007" s="30"/>
    </row>
    <row r="40008" spans="6:8" x14ac:dyDescent="0.2">
      <c r="F40008" s="30"/>
      <c r="G40008" s="30"/>
      <c r="H40008" s="30"/>
    </row>
    <row r="40009" spans="6:8" x14ac:dyDescent="0.2">
      <c r="F40009" s="30"/>
      <c r="G40009" s="30"/>
      <c r="H40009" s="30"/>
    </row>
    <row r="40010" spans="6:8" x14ac:dyDescent="0.2">
      <c r="F40010" s="30"/>
      <c r="G40010" s="30"/>
      <c r="H40010" s="30"/>
    </row>
    <row r="40011" spans="6:8" x14ac:dyDescent="0.2">
      <c r="F40011" s="30"/>
      <c r="G40011" s="30"/>
      <c r="H40011" s="30"/>
    </row>
    <row r="40012" spans="6:8" x14ac:dyDescent="0.2">
      <c r="F40012" s="30"/>
      <c r="G40012" s="30"/>
      <c r="H40012" s="30"/>
    </row>
    <row r="40013" spans="6:8" x14ac:dyDescent="0.2">
      <c r="F40013" s="30"/>
      <c r="G40013" s="30"/>
      <c r="H40013" s="30"/>
    </row>
    <row r="40014" spans="6:8" x14ac:dyDescent="0.2">
      <c r="F40014" s="30"/>
      <c r="G40014" s="30"/>
      <c r="H40014" s="30"/>
    </row>
    <row r="40015" spans="6:8" x14ac:dyDescent="0.2">
      <c r="F40015" s="30"/>
      <c r="G40015" s="30"/>
      <c r="H40015" s="30"/>
    </row>
    <row r="40016" spans="6:8" x14ac:dyDescent="0.2">
      <c r="F40016" s="30"/>
      <c r="G40016" s="30"/>
      <c r="H40016" s="30"/>
    </row>
    <row r="40017" spans="6:8" x14ac:dyDescent="0.2">
      <c r="F40017" s="30"/>
      <c r="G40017" s="30"/>
      <c r="H40017" s="30"/>
    </row>
    <row r="40018" spans="6:8" x14ac:dyDescent="0.2">
      <c r="F40018" s="30"/>
      <c r="G40018" s="30"/>
      <c r="H40018" s="30"/>
    </row>
    <row r="40019" spans="6:8" x14ac:dyDescent="0.2">
      <c r="F40019" s="30"/>
      <c r="G40019" s="30"/>
      <c r="H40019" s="30"/>
    </row>
    <row r="40020" spans="6:8" x14ac:dyDescent="0.2">
      <c r="F40020" s="30"/>
      <c r="G40020" s="30"/>
      <c r="H40020" s="30"/>
    </row>
    <row r="40021" spans="6:8" x14ac:dyDescent="0.2">
      <c r="F40021" s="30"/>
      <c r="G40021" s="30"/>
      <c r="H40021" s="30"/>
    </row>
    <row r="40022" spans="6:8" x14ac:dyDescent="0.2">
      <c r="F40022" s="30"/>
      <c r="G40022" s="30"/>
      <c r="H40022" s="30"/>
    </row>
    <row r="40023" spans="6:8" x14ac:dyDescent="0.2">
      <c r="F40023" s="30"/>
      <c r="G40023" s="30"/>
      <c r="H40023" s="30"/>
    </row>
    <row r="40024" spans="6:8" x14ac:dyDescent="0.2">
      <c r="F40024" s="30"/>
      <c r="G40024" s="30"/>
      <c r="H40024" s="30"/>
    </row>
    <row r="40025" spans="6:8" x14ac:dyDescent="0.2">
      <c r="F40025" s="30"/>
      <c r="G40025" s="30"/>
      <c r="H40025" s="30"/>
    </row>
    <row r="40026" spans="6:8" x14ac:dyDescent="0.2">
      <c r="F40026" s="30"/>
      <c r="G40026" s="30"/>
      <c r="H40026" s="30"/>
    </row>
    <row r="40027" spans="6:8" x14ac:dyDescent="0.2">
      <c r="F40027" s="30"/>
      <c r="G40027" s="30"/>
      <c r="H40027" s="30"/>
    </row>
    <row r="40028" spans="6:8" x14ac:dyDescent="0.2">
      <c r="F40028" s="30"/>
      <c r="G40028" s="30"/>
      <c r="H40028" s="30"/>
    </row>
    <row r="40029" spans="6:8" x14ac:dyDescent="0.2">
      <c r="F40029" s="30"/>
      <c r="G40029" s="30"/>
      <c r="H40029" s="30"/>
    </row>
    <row r="40030" spans="6:8" x14ac:dyDescent="0.2">
      <c r="F40030" s="30"/>
      <c r="G40030" s="30"/>
      <c r="H40030" s="30"/>
    </row>
    <row r="40031" spans="6:8" x14ac:dyDescent="0.2">
      <c r="F40031" s="30"/>
      <c r="G40031" s="30"/>
      <c r="H40031" s="30"/>
    </row>
    <row r="40032" spans="6:8" x14ac:dyDescent="0.2">
      <c r="F40032" s="30"/>
      <c r="G40032" s="30"/>
      <c r="H40032" s="30"/>
    </row>
    <row r="40033" spans="6:8" x14ac:dyDescent="0.2">
      <c r="F40033" s="30"/>
      <c r="G40033" s="30"/>
      <c r="H40033" s="30"/>
    </row>
    <row r="40034" spans="6:8" x14ac:dyDescent="0.2">
      <c r="F40034" s="30"/>
      <c r="G40034" s="30"/>
      <c r="H40034" s="30"/>
    </row>
    <row r="40035" spans="6:8" x14ac:dyDescent="0.2">
      <c r="F40035" s="30"/>
      <c r="G40035" s="30"/>
      <c r="H40035" s="30"/>
    </row>
    <row r="40036" spans="6:8" x14ac:dyDescent="0.2">
      <c r="F40036" s="30"/>
      <c r="G40036" s="30"/>
      <c r="H40036" s="30"/>
    </row>
    <row r="40037" spans="6:8" x14ac:dyDescent="0.2">
      <c r="F40037" s="30"/>
      <c r="G40037" s="30"/>
      <c r="H40037" s="30"/>
    </row>
    <row r="40038" spans="6:8" x14ac:dyDescent="0.2">
      <c r="F40038" s="30"/>
      <c r="G40038" s="30"/>
      <c r="H40038" s="30"/>
    </row>
    <row r="40039" spans="6:8" x14ac:dyDescent="0.2">
      <c r="F40039" s="30"/>
      <c r="G40039" s="30"/>
      <c r="H40039" s="30"/>
    </row>
    <row r="40040" spans="6:8" x14ac:dyDescent="0.2">
      <c r="F40040" s="30"/>
      <c r="G40040" s="30"/>
      <c r="H40040" s="30"/>
    </row>
    <row r="40041" spans="6:8" x14ac:dyDescent="0.2">
      <c r="F40041" s="30"/>
      <c r="G40041" s="30"/>
      <c r="H40041" s="30"/>
    </row>
    <row r="40042" spans="6:8" x14ac:dyDescent="0.2">
      <c r="F40042" s="30"/>
      <c r="G40042" s="30"/>
      <c r="H40042" s="30"/>
    </row>
    <row r="40043" spans="6:8" x14ac:dyDescent="0.2">
      <c r="F40043" s="30"/>
      <c r="G40043" s="30"/>
      <c r="H40043" s="30"/>
    </row>
    <row r="40044" spans="6:8" x14ac:dyDescent="0.2">
      <c r="F40044" s="30"/>
      <c r="G40044" s="30"/>
      <c r="H40044" s="30"/>
    </row>
    <row r="40045" spans="6:8" x14ac:dyDescent="0.2">
      <c r="F40045" s="30"/>
      <c r="G40045" s="30"/>
      <c r="H40045" s="30"/>
    </row>
    <row r="40046" spans="6:8" x14ac:dyDescent="0.2">
      <c r="F40046" s="30"/>
      <c r="G40046" s="30"/>
      <c r="H40046" s="30"/>
    </row>
    <row r="40047" spans="6:8" x14ac:dyDescent="0.2">
      <c r="F40047" s="30"/>
      <c r="G40047" s="30"/>
      <c r="H40047" s="30"/>
    </row>
    <row r="40048" spans="6:8" x14ac:dyDescent="0.2">
      <c r="F40048" s="30"/>
      <c r="G40048" s="30"/>
      <c r="H40048" s="30"/>
    </row>
    <row r="40049" spans="6:8" x14ac:dyDescent="0.2">
      <c r="F40049" s="30"/>
      <c r="G40049" s="30"/>
      <c r="H40049" s="30"/>
    </row>
    <row r="40050" spans="6:8" x14ac:dyDescent="0.2">
      <c r="F40050" s="30"/>
      <c r="G40050" s="30"/>
      <c r="H40050" s="30"/>
    </row>
    <row r="40051" spans="6:8" x14ac:dyDescent="0.2">
      <c r="F40051" s="30"/>
      <c r="G40051" s="30"/>
      <c r="H40051" s="30"/>
    </row>
    <row r="40052" spans="6:8" x14ac:dyDescent="0.2">
      <c r="F40052" s="30"/>
      <c r="G40052" s="30"/>
      <c r="H40052" s="30"/>
    </row>
    <row r="40053" spans="6:8" x14ac:dyDescent="0.2">
      <c r="F40053" s="30"/>
      <c r="G40053" s="30"/>
      <c r="H40053" s="30"/>
    </row>
    <row r="40054" spans="6:8" x14ac:dyDescent="0.2">
      <c r="F40054" s="30"/>
      <c r="G40054" s="30"/>
      <c r="H40054" s="30"/>
    </row>
    <row r="40055" spans="6:8" x14ac:dyDescent="0.2">
      <c r="F40055" s="30"/>
      <c r="G40055" s="30"/>
      <c r="H40055" s="30"/>
    </row>
    <row r="40056" spans="6:8" x14ac:dyDescent="0.2">
      <c r="F40056" s="30"/>
      <c r="G40056" s="30"/>
      <c r="H40056" s="30"/>
    </row>
    <row r="40057" spans="6:8" x14ac:dyDescent="0.2">
      <c r="F40057" s="30"/>
      <c r="G40057" s="30"/>
      <c r="H40057" s="30"/>
    </row>
    <row r="40058" spans="6:8" x14ac:dyDescent="0.2">
      <c r="F40058" s="30"/>
      <c r="G40058" s="30"/>
      <c r="H40058" s="30"/>
    </row>
    <row r="40059" spans="6:8" x14ac:dyDescent="0.2">
      <c r="F40059" s="30"/>
      <c r="G40059" s="30"/>
      <c r="H40059" s="30"/>
    </row>
    <row r="40060" spans="6:8" x14ac:dyDescent="0.2">
      <c r="F40060" s="30"/>
      <c r="G40060" s="30"/>
      <c r="H40060" s="30"/>
    </row>
    <row r="40061" spans="6:8" x14ac:dyDescent="0.2">
      <c r="F40061" s="30"/>
      <c r="G40061" s="30"/>
      <c r="H40061" s="30"/>
    </row>
    <row r="40062" spans="6:8" x14ac:dyDescent="0.2">
      <c r="F40062" s="30"/>
      <c r="G40062" s="30"/>
      <c r="H40062" s="30"/>
    </row>
    <row r="40063" spans="6:8" x14ac:dyDescent="0.2">
      <c r="F40063" s="30"/>
      <c r="G40063" s="30"/>
      <c r="H40063" s="30"/>
    </row>
    <row r="40064" spans="6:8" x14ac:dyDescent="0.2">
      <c r="F40064" s="30"/>
      <c r="G40064" s="30"/>
      <c r="H40064" s="30"/>
    </row>
    <row r="40065" spans="6:8" x14ac:dyDescent="0.2">
      <c r="F40065" s="30"/>
      <c r="G40065" s="30"/>
      <c r="H40065" s="30"/>
    </row>
    <row r="40066" spans="6:8" x14ac:dyDescent="0.2">
      <c r="F40066" s="30"/>
      <c r="G40066" s="30"/>
      <c r="H40066" s="30"/>
    </row>
    <row r="40067" spans="6:8" x14ac:dyDescent="0.2">
      <c r="F40067" s="30"/>
      <c r="G40067" s="30"/>
      <c r="H40067" s="30"/>
    </row>
    <row r="40068" spans="6:8" x14ac:dyDescent="0.2">
      <c r="F40068" s="30"/>
      <c r="G40068" s="30"/>
      <c r="H40068" s="30"/>
    </row>
    <row r="40069" spans="6:8" x14ac:dyDescent="0.2">
      <c r="F40069" s="30"/>
      <c r="G40069" s="30"/>
      <c r="H40069" s="30"/>
    </row>
    <row r="40070" spans="6:8" x14ac:dyDescent="0.2">
      <c r="F40070" s="30"/>
      <c r="G40070" s="30"/>
      <c r="H40070" s="30"/>
    </row>
    <row r="40071" spans="6:8" x14ac:dyDescent="0.2">
      <c r="F40071" s="30"/>
      <c r="G40071" s="30"/>
      <c r="H40071" s="30"/>
    </row>
    <row r="40072" spans="6:8" x14ac:dyDescent="0.2">
      <c r="F40072" s="30"/>
      <c r="G40072" s="30"/>
      <c r="H40072" s="30"/>
    </row>
    <row r="40073" spans="6:8" x14ac:dyDescent="0.2">
      <c r="F40073" s="30"/>
      <c r="G40073" s="30"/>
      <c r="H40073" s="30"/>
    </row>
    <row r="40074" spans="6:8" x14ac:dyDescent="0.2">
      <c r="F40074" s="30"/>
      <c r="G40074" s="30"/>
      <c r="H40074" s="30"/>
    </row>
    <row r="40075" spans="6:8" x14ac:dyDescent="0.2">
      <c r="F40075" s="30"/>
      <c r="G40075" s="30"/>
      <c r="H40075" s="30"/>
    </row>
    <row r="40076" spans="6:8" x14ac:dyDescent="0.2">
      <c r="F40076" s="30"/>
      <c r="G40076" s="30"/>
      <c r="H40076" s="30"/>
    </row>
    <row r="40077" spans="6:8" x14ac:dyDescent="0.2">
      <c r="F40077" s="30"/>
      <c r="G40077" s="30"/>
      <c r="H40077" s="30"/>
    </row>
    <row r="40078" spans="6:8" x14ac:dyDescent="0.2">
      <c r="F40078" s="30"/>
      <c r="G40078" s="30"/>
      <c r="H40078" s="30"/>
    </row>
    <row r="40079" spans="6:8" x14ac:dyDescent="0.2">
      <c r="F40079" s="30"/>
      <c r="G40079" s="30"/>
      <c r="H40079" s="30"/>
    </row>
    <row r="40080" spans="6:8" x14ac:dyDescent="0.2">
      <c r="F40080" s="30"/>
      <c r="G40080" s="30"/>
      <c r="H40080" s="30"/>
    </row>
    <row r="40081" spans="6:8" x14ac:dyDescent="0.2">
      <c r="F40081" s="30"/>
      <c r="G40081" s="30"/>
      <c r="H40081" s="30"/>
    </row>
    <row r="40082" spans="6:8" x14ac:dyDescent="0.2">
      <c r="F40082" s="30"/>
      <c r="G40082" s="30"/>
      <c r="H40082" s="30"/>
    </row>
    <row r="40083" spans="6:8" x14ac:dyDescent="0.2">
      <c r="F40083" s="30"/>
      <c r="G40083" s="30"/>
      <c r="H40083" s="30"/>
    </row>
    <row r="40084" spans="6:8" x14ac:dyDescent="0.2">
      <c r="F40084" s="30"/>
      <c r="G40084" s="30"/>
      <c r="H40084" s="30"/>
    </row>
    <row r="40085" spans="6:8" x14ac:dyDescent="0.2">
      <c r="F40085" s="30"/>
      <c r="G40085" s="30"/>
      <c r="H40085" s="30"/>
    </row>
    <row r="40086" spans="6:8" x14ac:dyDescent="0.2">
      <c r="F40086" s="30"/>
      <c r="G40086" s="30"/>
      <c r="H40086" s="30"/>
    </row>
    <row r="40087" spans="6:8" x14ac:dyDescent="0.2">
      <c r="F40087" s="30"/>
      <c r="G40087" s="30"/>
      <c r="H40087" s="30"/>
    </row>
    <row r="40088" spans="6:8" x14ac:dyDescent="0.2">
      <c r="F40088" s="30"/>
      <c r="G40088" s="30"/>
      <c r="H40088" s="30"/>
    </row>
    <row r="40089" spans="6:8" x14ac:dyDescent="0.2">
      <c r="F40089" s="30"/>
      <c r="G40089" s="30"/>
      <c r="H40089" s="30"/>
    </row>
    <row r="40090" spans="6:8" x14ac:dyDescent="0.2">
      <c r="F40090" s="30"/>
      <c r="G40090" s="30"/>
      <c r="H40090" s="30"/>
    </row>
    <row r="40091" spans="6:8" x14ac:dyDescent="0.2">
      <c r="F40091" s="30"/>
      <c r="G40091" s="30"/>
      <c r="H40091" s="30"/>
    </row>
    <row r="40092" spans="6:8" x14ac:dyDescent="0.2">
      <c r="F40092" s="30"/>
      <c r="G40092" s="30"/>
      <c r="H40092" s="30"/>
    </row>
    <row r="40093" spans="6:8" x14ac:dyDescent="0.2">
      <c r="F40093" s="30"/>
      <c r="G40093" s="30"/>
      <c r="H40093" s="30"/>
    </row>
    <row r="40094" spans="6:8" x14ac:dyDescent="0.2">
      <c r="F40094" s="30"/>
      <c r="G40094" s="30"/>
      <c r="H40094" s="30"/>
    </row>
    <row r="40095" spans="6:8" x14ac:dyDescent="0.2">
      <c r="F40095" s="30"/>
      <c r="G40095" s="30"/>
      <c r="H40095" s="30"/>
    </row>
    <row r="40096" spans="6:8" x14ac:dyDescent="0.2">
      <c r="F40096" s="30"/>
      <c r="G40096" s="30"/>
      <c r="H40096" s="30"/>
    </row>
    <row r="40097" spans="6:8" x14ac:dyDescent="0.2">
      <c r="F40097" s="30"/>
      <c r="G40097" s="30"/>
      <c r="H40097" s="30"/>
    </row>
    <row r="40098" spans="6:8" x14ac:dyDescent="0.2">
      <c r="F40098" s="30"/>
      <c r="G40098" s="30"/>
      <c r="H40098" s="30"/>
    </row>
    <row r="40099" spans="6:8" x14ac:dyDescent="0.2">
      <c r="F40099" s="30"/>
      <c r="G40099" s="30"/>
      <c r="H40099" s="30"/>
    </row>
    <row r="40100" spans="6:8" x14ac:dyDescent="0.2">
      <c r="F40100" s="30"/>
      <c r="G40100" s="30"/>
      <c r="H40100" s="30"/>
    </row>
    <row r="40101" spans="6:8" x14ac:dyDescent="0.2">
      <c r="F40101" s="30"/>
      <c r="G40101" s="30"/>
      <c r="H40101" s="30"/>
    </row>
    <row r="40102" spans="6:8" x14ac:dyDescent="0.2">
      <c r="F40102" s="30"/>
      <c r="G40102" s="30"/>
      <c r="H40102" s="30"/>
    </row>
    <row r="40103" spans="6:8" x14ac:dyDescent="0.2">
      <c r="F40103" s="30"/>
      <c r="G40103" s="30"/>
      <c r="H40103" s="30"/>
    </row>
    <row r="40104" spans="6:8" x14ac:dyDescent="0.2">
      <c r="F40104" s="30"/>
      <c r="G40104" s="30"/>
      <c r="H40104" s="30"/>
    </row>
    <row r="40105" spans="6:8" x14ac:dyDescent="0.2">
      <c r="F40105" s="30"/>
      <c r="G40105" s="30"/>
      <c r="H40105" s="30"/>
    </row>
    <row r="40106" spans="6:8" x14ac:dyDescent="0.2">
      <c r="F40106" s="30"/>
      <c r="G40106" s="30"/>
      <c r="H40106" s="30"/>
    </row>
    <row r="40107" spans="6:8" x14ac:dyDescent="0.2">
      <c r="F40107" s="30"/>
      <c r="G40107" s="30"/>
      <c r="H40107" s="30"/>
    </row>
    <row r="40108" spans="6:8" x14ac:dyDescent="0.2">
      <c r="F40108" s="30"/>
      <c r="G40108" s="30"/>
      <c r="H40108" s="30"/>
    </row>
    <row r="40109" spans="6:8" x14ac:dyDescent="0.2">
      <c r="F40109" s="30"/>
      <c r="G40109" s="30"/>
      <c r="H40109" s="30"/>
    </row>
    <row r="40110" spans="6:8" x14ac:dyDescent="0.2">
      <c r="F40110" s="30"/>
      <c r="G40110" s="30"/>
      <c r="H40110" s="30"/>
    </row>
    <row r="40111" spans="6:8" x14ac:dyDescent="0.2">
      <c r="F40111" s="30"/>
      <c r="G40111" s="30"/>
      <c r="H40111" s="30"/>
    </row>
    <row r="40112" spans="6:8" x14ac:dyDescent="0.2">
      <c r="F40112" s="30"/>
      <c r="G40112" s="30"/>
      <c r="H40112" s="30"/>
    </row>
    <row r="40113" spans="6:8" x14ac:dyDescent="0.2">
      <c r="F40113" s="30"/>
      <c r="G40113" s="30"/>
      <c r="H40113" s="30"/>
    </row>
    <row r="40114" spans="6:8" x14ac:dyDescent="0.2">
      <c r="F40114" s="30"/>
      <c r="G40114" s="30"/>
      <c r="H40114" s="30"/>
    </row>
    <row r="40115" spans="6:8" x14ac:dyDescent="0.2">
      <c r="F40115" s="30"/>
      <c r="G40115" s="30"/>
      <c r="H40115" s="30"/>
    </row>
    <row r="40116" spans="6:8" x14ac:dyDescent="0.2">
      <c r="F40116" s="30"/>
      <c r="G40116" s="30"/>
      <c r="H40116" s="30"/>
    </row>
    <row r="40117" spans="6:8" x14ac:dyDescent="0.2">
      <c r="F40117" s="30"/>
      <c r="G40117" s="30"/>
      <c r="H40117" s="30"/>
    </row>
    <row r="40118" spans="6:8" x14ac:dyDescent="0.2">
      <c r="F40118" s="30"/>
      <c r="G40118" s="30"/>
      <c r="H40118" s="30"/>
    </row>
    <row r="40119" spans="6:8" x14ac:dyDescent="0.2">
      <c r="F40119" s="30"/>
      <c r="G40119" s="30"/>
      <c r="H40119" s="30"/>
    </row>
    <row r="40120" spans="6:8" x14ac:dyDescent="0.2">
      <c r="F40120" s="30"/>
      <c r="G40120" s="30"/>
      <c r="H40120" s="30"/>
    </row>
    <row r="40121" spans="6:8" x14ac:dyDescent="0.2">
      <c r="F40121" s="30"/>
      <c r="G40121" s="30"/>
      <c r="H40121" s="30"/>
    </row>
    <row r="40122" spans="6:8" x14ac:dyDescent="0.2">
      <c r="F40122" s="30"/>
      <c r="G40122" s="30"/>
      <c r="H40122" s="30"/>
    </row>
    <row r="40123" spans="6:8" x14ac:dyDescent="0.2">
      <c r="F40123" s="30"/>
      <c r="G40123" s="30"/>
      <c r="H40123" s="30"/>
    </row>
    <row r="40124" spans="6:8" x14ac:dyDescent="0.2">
      <c r="F40124" s="30"/>
      <c r="G40124" s="30"/>
      <c r="H40124" s="30"/>
    </row>
    <row r="40125" spans="6:8" x14ac:dyDescent="0.2">
      <c r="F40125" s="30"/>
      <c r="G40125" s="30"/>
      <c r="H40125" s="30"/>
    </row>
    <row r="40126" spans="6:8" x14ac:dyDescent="0.2">
      <c r="F40126" s="30"/>
      <c r="G40126" s="30"/>
      <c r="H40126" s="30"/>
    </row>
    <row r="40127" spans="6:8" x14ac:dyDescent="0.2">
      <c r="F40127" s="30"/>
      <c r="G40127" s="30"/>
      <c r="H40127" s="30"/>
    </row>
    <row r="40128" spans="6:8" x14ac:dyDescent="0.2">
      <c r="F40128" s="30"/>
      <c r="G40128" s="30"/>
      <c r="H40128" s="30"/>
    </row>
    <row r="40129" spans="6:8" x14ac:dyDescent="0.2">
      <c r="F40129" s="30"/>
      <c r="G40129" s="30"/>
      <c r="H40129" s="30"/>
    </row>
    <row r="40130" spans="6:8" x14ac:dyDescent="0.2">
      <c r="F40130" s="30"/>
      <c r="G40130" s="30"/>
      <c r="H40130" s="30"/>
    </row>
    <row r="40131" spans="6:8" x14ac:dyDescent="0.2">
      <c r="F40131" s="30"/>
      <c r="G40131" s="30"/>
      <c r="H40131" s="30"/>
    </row>
    <row r="40132" spans="6:8" x14ac:dyDescent="0.2">
      <c r="F40132" s="30"/>
      <c r="G40132" s="30"/>
      <c r="H40132" s="30"/>
    </row>
    <row r="40133" spans="6:8" x14ac:dyDescent="0.2">
      <c r="F40133" s="30"/>
      <c r="G40133" s="30"/>
      <c r="H40133" s="30"/>
    </row>
    <row r="40134" spans="6:8" x14ac:dyDescent="0.2">
      <c r="F40134" s="30"/>
      <c r="G40134" s="30"/>
      <c r="H40134" s="30"/>
    </row>
    <row r="40135" spans="6:8" x14ac:dyDescent="0.2">
      <c r="F40135" s="30"/>
      <c r="G40135" s="30"/>
      <c r="H40135" s="30"/>
    </row>
    <row r="40136" spans="6:8" x14ac:dyDescent="0.2">
      <c r="F40136" s="30"/>
      <c r="G40136" s="30"/>
      <c r="H40136" s="30"/>
    </row>
    <row r="40137" spans="6:8" x14ac:dyDescent="0.2">
      <c r="F40137" s="30"/>
      <c r="G40137" s="30"/>
      <c r="H40137" s="30"/>
    </row>
    <row r="40138" spans="6:8" x14ac:dyDescent="0.2">
      <c r="F40138" s="30"/>
      <c r="G40138" s="30"/>
      <c r="H40138" s="30"/>
    </row>
    <row r="40139" spans="6:8" x14ac:dyDescent="0.2">
      <c r="F40139" s="30"/>
      <c r="G40139" s="30"/>
      <c r="H40139" s="30"/>
    </row>
    <row r="40140" spans="6:8" x14ac:dyDescent="0.2">
      <c r="F40140" s="30"/>
      <c r="G40140" s="30"/>
      <c r="H40140" s="30"/>
    </row>
    <row r="40141" spans="6:8" x14ac:dyDescent="0.2">
      <c r="F40141" s="30"/>
      <c r="G40141" s="30"/>
      <c r="H40141" s="30"/>
    </row>
    <row r="40142" spans="6:8" x14ac:dyDescent="0.2">
      <c r="F40142" s="30"/>
      <c r="G40142" s="30"/>
      <c r="H40142" s="30"/>
    </row>
    <row r="40143" spans="6:8" x14ac:dyDescent="0.2">
      <c r="F40143" s="30"/>
      <c r="G40143" s="30"/>
      <c r="H40143" s="30"/>
    </row>
    <row r="40144" spans="6:8" x14ac:dyDescent="0.2">
      <c r="F40144" s="30"/>
      <c r="G40144" s="30"/>
      <c r="H40144" s="30"/>
    </row>
    <row r="40145" spans="6:8" x14ac:dyDescent="0.2">
      <c r="F40145" s="30"/>
      <c r="G40145" s="30"/>
      <c r="H40145" s="30"/>
    </row>
    <row r="40146" spans="6:8" x14ac:dyDescent="0.2">
      <c r="F40146" s="30"/>
      <c r="G40146" s="30"/>
      <c r="H40146" s="30"/>
    </row>
    <row r="40147" spans="6:8" x14ac:dyDescent="0.2">
      <c r="F40147" s="30"/>
      <c r="G40147" s="30"/>
      <c r="H40147" s="30"/>
    </row>
    <row r="40148" spans="6:8" x14ac:dyDescent="0.2">
      <c r="F40148" s="30"/>
      <c r="G40148" s="30"/>
      <c r="H40148" s="30"/>
    </row>
    <row r="40149" spans="6:8" x14ac:dyDescent="0.2">
      <c r="F40149" s="30"/>
      <c r="G40149" s="30"/>
      <c r="H40149" s="30"/>
    </row>
    <row r="40150" spans="6:8" x14ac:dyDescent="0.2">
      <c r="F40150" s="30"/>
      <c r="G40150" s="30"/>
      <c r="H40150" s="30"/>
    </row>
    <row r="40151" spans="6:8" x14ac:dyDescent="0.2">
      <c r="F40151" s="30"/>
      <c r="G40151" s="30"/>
      <c r="H40151" s="30"/>
    </row>
    <row r="40152" spans="6:8" x14ac:dyDescent="0.2">
      <c r="F40152" s="30"/>
      <c r="G40152" s="30"/>
      <c r="H40152" s="30"/>
    </row>
    <row r="40153" spans="6:8" x14ac:dyDescent="0.2">
      <c r="F40153" s="30"/>
      <c r="G40153" s="30"/>
      <c r="H40153" s="30"/>
    </row>
    <row r="40154" spans="6:8" x14ac:dyDescent="0.2">
      <c r="F40154" s="30"/>
      <c r="G40154" s="30"/>
      <c r="H40154" s="30"/>
    </row>
    <row r="40155" spans="6:8" x14ac:dyDescent="0.2">
      <c r="F40155" s="30"/>
      <c r="G40155" s="30"/>
      <c r="H40155" s="30"/>
    </row>
    <row r="40156" spans="6:8" x14ac:dyDescent="0.2">
      <c r="F40156" s="30"/>
      <c r="G40156" s="30"/>
      <c r="H40156" s="30"/>
    </row>
    <row r="40157" spans="6:8" x14ac:dyDescent="0.2">
      <c r="F40157" s="30"/>
      <c r="G40157" s="30"/>
      <c r="H40157" s="30"/>
    </row>
    <row r="40158" spans="6:8" x14ac:dyDescent="0.2">
      <c r="F40158" s="30"/>
      <c r="G40158" s="30"/>
      <c r="H40158" s="30"/>
    </row>
    <row r="40159" spans="6:8" x14ac:dyDescent="0.2">
      <c r="F40159" s="30"/>
      <c r="G40159" s="30"/>
      <c r="H40159" s="30"/>
    </row>
    <row r="40160" spans="6:8" x14ac:dyDescent="0.2">
      <c r="F40160" s="30"/>
      <c r="G40160" s="30"/>
      <c r="H40160" s="30"/>
    </row>
    <row r="40161" spans="6:8" x14ac:dyDescent="0.2">
      <c r="F40161" s="30"/>
      <c r="G40161" s="30"/>
      <c r="H40161" s="30"/>
    </row>
    <row r="40162" spans="6:8" x14ac:dyDescent="0.2">
      <c r="F40162" s="30"/>
      <c r="G40162" s="30"/>
      <c r="H40162" s="30"/>
    </row>
    <row r="40163" spans="6:8" x14ac:dyDescent="0.2">
      <c r="F40163" s="30"/>
      <c r="G40163" s="30"/>
      <c r="H40163" s="30"/>
    </row>
    <row r="40164" spans="6:8" x14ac:dyDescent="0.2">
      <c r="F40164" s="30"/>
      <c r="G40164" s="30"/>
      <c r="H40164" s="30"/>
    </row>
    <row r="40165" spans="6:8" x14ac:dyDescent="0.2">
      <c r="F40165" s="30"/>
      <c r="G40165" s="30"/>
      <c r="H40165" s="30"/>
    </row>
    <row r="40166" spans="6:8" x14ac:dyDescent="0.2">
      <c r="F40166" s="30"/>
      <c r="G40166" s="30"/>
      <c r="H40166" s="30"/>
    </row>
    <row r="40167" spans="6:8" x14ac:dyDescent="0.2">
      <c r="F40167" s="30"/>
      <c r="G40167" s="30"/>
      <c r="H40167" s="30"/>
    </row>
    <row r="40168" spans="6:8" x14ac:dyDescent="0.2">
      <c r="F40168" s="30"/>
      <c r="G40168" s="30"/>
      <c r="H40168" s="30"/>
    </row>
    <row r="40169" spans="6:8" x14ac:dyDescent="0.2">
      <c r="F40169" s="30"/>
      <c r="G40169" s="30"/>
      <c r="H40169" s="30"/>
    </row>
    <row r="40170" spans="6:8" x14ac:dyDescent="0.2">
      <c r="F40170" s="30"/>
      <c r="G40170" s="30"/>
      <c r="H40170" s="30"/>
    </row>
    <row r="40171" spans="6:8" x14ac:dyDescent="0.2">
      <c r="F40171" s="30"/>
      <c r="G40171" s="30"/>
      <c r="H40171" s="30"/>
    </row>
    <row r="40172" spans="6:8" x14ac:dyDescent="0.2">
      <c r="F40172" s="30"/>
      <c r="G40172" s="30"/>
      <c r="H40172" s="30"/>
    </row>
    <row r="40173" spans="6:8" x14ac:dyDescent="0.2">
      <c r="F40173" s="30"/>
      <c r="G40173" s="30"/>
      <c r="H40173" s="30"/>
    </row>
    <row r="40174" spans="6:8" x14ac:dyDescent="0.2">
      <c r="F40174" s="30"/>
      <c r="G40174" s="30"/>
      <c r="H40174" s="30"/>
    </row>
    <row r="40175" spans="6:8" x14ac:dyDescent="0.2">
      <c r="F40175" s="30"/>
      <c r="G40175" s="30"/>
      <c r="H40175" s="30"/>
    </row>
    <row r="40176" spans="6:8" x14ac:dyDescent="0.2">
      <c r="F40176" s="30"/>
      <c r="G40176" s="30"/>
      <c r="H40176" s="30"/>
    </row>
    <row r="40177" spans="6:8" x14ac:dyDescent="0.2">
      <c r="F40177" s="30"/>
      <c r="G40177" s="30"/>
      <c r="H40177" s="30"/>
    </row>
    <row r="40178" spans="6:8" x14ac:dyDescent="0.2">
      <c r="F40178" s="30"/>
      <c r="G40178" s="30"/>
      <c r="H40178" s="30"/>
    </row>
    <row r="40179" spans="6:8" x14ac:dyDescent="0.2">
      <c r="F40179" s="30"/>
      <c r="G40179" s="30"/>
      <c r="H40179" s="30"/>
    </row>
    <row r="40180" spans="6:8" x14ac:dyDescent="0.2">
      <c r="F40180" s="30"/>
      <c r="G40180" s="30"/>
      <c r="H40180" s="30"/>
    </row>
    <row r="40181" spans="6:8" x14ac:dyDescent="0.2">
      <c r="F40181" s="30"/>
      <c r="G40181" s="30"/>
      <c r="H40181" s="30"/>
    </row>
    <row r="40182" spans="6:8" x14ac:dyDescent="0.2">
      <c r="F40182" s="30"/>
      <c r="G40182" s="30"/>
      <c r="H40182" s="30"/>
    </row>
    <row r="40183" spans="6:8" x14ac:dyDescent="0.2">
      <c r="F40183" s="30"/>
      <c r="G40183" s="30"/>
      <c r="H40183" s="30"/>
    </row>
    <row r="40184" spans="6:8" x14ac:dyDescent="0.2">
      <c r="F40184" s="30"/>
      <c r="G40184" s="30"/>
      <c r="H40184" s="30"/>
    </row>
    <row r="40185" spans="6:8" x14ac:dyDescent="0.2">
      <c r="F40185" s="30"/>
      <c r="G40185" s="30"/>
      <c r="H40185" s="30"/>
    </row>
    <row r="40186" spans="6:8" x14ac:dyDescent="0.2">
      <c r="F40186" s="30"/>
      <c r="G40186" s="30"/>
      <c r="H40186" s="30"/>
    </row>
    <row r="40187" spans="6:8" x14ac:dyDescent="0.2">
      <c r="F40187" s="30"/>
      <c r="G40187" s="30"/>
      <c r="H40187" s="30"/>
    </row>
    <row r="40188" spans="6:8" x14ac:dyDescent="0.2">
      <c r="F40188" s="30"/>
      <c r="G40188" s="30"/>
      <c r="H40188" s="30"/>
    </row>
    <row r="40189" spans="6:8" x14ac:dyDescent="0.2">
      <c r="F40189" s="30"/>
      <c r="G40189" s="30"/>
      <c r="H40189" s="30"/>
    </row>
    <row r="40190" spans="6:8" x14ac:dyDescent="0.2">
      <c r="F40190" s="30"/>
      <c r="G40190" s="30"/>
      <c r="H40190" s="30"/>
    </row>
    <row r="40191" spans="6:8" x14ac:dyDescent="0.2">
      <c r="F40191" s="30"/>
      <c r="G40191" s="30"/>
      <c r="H40191" s="30"/>
    </row>
    <row r="40192" spans="6:8" x14ac:dyDescent="0.2">
      <c r="F40192" s="30"/>
      <c r="G40192" s="30"/>
      <c r="H40192" s="30"/>
    </row>
    <row r="40193" spans="6:8" x14ac:dyDescent="0.2">
      <c r="F40193" s="30"/>
      <c r="G40193" s="30"/>
      <c r="H40193" s="30"/>
    </row>
    <row r="40194" spans="6:8" x14ac:dyDescent="0.2">
      <c r="F40194" s="30"/>
      <c r="G40194" s="30"/>
      <c r="H40194" s="30"/>
    </row>
    <row r="40195" spans="6:8" x14ac:dyDescent="0.2">
      <c r="F40195" s="30"/>
      <c r="G40195" s="30"/>
      <c r="H40195" s="30"/>
    </row>
    <row r="40196" spans="6:8" x14ac:dyDescent="0.2">
      <c r="F40196" s="30"/>
      <c r="G40196" s="30"/>
      <c r="H40196" s="30"/>
    </row>
    <row r="40197" spans="6:8" x14ac:dyDescent="0.2">
      <c r="F40197" s="30"/>
      <c r="G40197" s="30"/>
      <c r="H40197" s="30"/>
    </row>
    <row r="40198" spans="6:8" x14ac:dyDescent="0.2">
      <c r="F40198" s="30"/>
      <c r="G40198" s="30"/>
      <c r="H40198" s="30"/>
    </row>
    <row r="40199" spans="6:8" x14ac:dyDescent="0.2">
      <c r="F40199" s="30"/>
      <c r="G40199" s="30"/>
      <c r="H40199" s="30"/>
    </row>
    <row r="40200" spans="6:8" x14ac:dyDescent="0.2">
      <c r="F40200" s="30"/>
      <c r="G40200" s="30"/>
      <c r="H40200" s="30"/>
    </row>
    <row r="40201" spans="6:8" x14ac:dyDescent="0.2">
      <c r="F40201" s="30"/>
      <c r="G40201" s="30"/>
      <c r="H40201" s="30"/>
    </row>
    <row r="40202" spans="6:8" x14ac:dyDescent="0.2">
      <c r="F40202" s="30"/>
      <c r="G40202" s="30"/>
      <c r="H40202" s="30"/>
    </row>
    <row r="40203" spans="6:8" x14ac:dyDescent="0.2">
      <c r="F40203" s="30"/>
      <c r="G40203" s="30"/>
      <c r="H40203" s="30"/>
    </row>
    <row r="40204" spans="6:8" x14ac:dyDescent="0.2">
      <c r="F40204" s="30"/>
      <c r="G40204" s="30"/>
      <c r="H40204" s="30"/>
    </row>
    <row r="40205" spans="6:8" x14ac:dyDescent="0.2">
      <c r="F40205" s="30"/>
      <c r="G40205" s="30"/>
      <c r="H40205" s="30"/>
    </row>
    <row r="40206" spans="6:8" x14ac:dyDescent="0.2">
      <c r="F40206" s="30"/>
      <c r="G40206" s="30"/>
      <c r="H40206" s="30"/>
    </row>
    <row r="40207" spans="6:8" x14ac:dyDescent="0.2">
      <c r="F40207" s="30"/>
      <c r="G40207" s="30"/>
      <c r="H40207" s="30"/>
    </row>
    <row r="40208" spans="6:8" x14ac:dyDescent="0.2">
      <c r="F40208" s="30"/>
      <c r="G40208" s="30"/>
      <c r="H40208" s="30"/>
    </row>
    <row r="40209" spans="6:8" x14ac:dyDescent="0.2">
      <c r="F40209" s="30"/>
      <c r="G40209" s="30"/>
      <c r="H40209" s="30"/>
    </row>
    <row r="40210" spans="6:8" x14ac:dyDescent="0.2">
      <c r="F40210" s="30"/>
      <c r="G40210" s="30"/>
      <c r="H40210" s="30"/>
    </row>
    <row r="40211" spans="6:8" x14ac:dyDescent="0.2">
      <c r="F40211" s="30"/>
      <c r="G40211" s="30"/>
      <c r="H40211" s="30"/>
    </row>
    <row r="40212" spans="6:8" x14ac:dyDescent="0.2">
      <c r="F40212" s="30"/>
      <c r="G40212" s="30"/>
      <c r="H40212" s="30"/>
    </row>
    <row r="40213" spans="6:8" x14ac:dyDescent="0.2">
      <c r="F40213" s="30"/>
      <c r="G40213" s="30"/>
      <c r="H40213" s="30"/>
    </row>
    <row r="40214" spans="6:8" x14ac:dyDescent="0.2">
      <c r="F40214" s="30"/>
      <c r="G40214" s="30"/>
      <c r="H40214" s="30"/>
    </row>
    <row r="40215" spans="6:8" x14ac:dyDescent="0.2">
      <c r="F40215" s="30"/>
      <c r="G40215" s="30"/>
      <c r="H40215" s="30"/>
    </row>
    <row r="40216" spans="6:8" x14ac:dyDescent="0.2">
      <c r="F40216" s="30"/>
      <c r="G40216" s="30"/>
      <c r="H40216" s="30"/>
    </row>
    <row r="40217" spans="6:8" x14ac:dyDescent="0.2">
      <c r="F40217" s="30"/>
      <c r="G40217" s="30"/>
      <c r="H40217" s="30"/>
    </row>
    <row r="40218" spans="6:8" x14ac:dyDescent="0.2">
      <c r="F40218" s="30"/>
      <c r="G40218" s="30"/>
      <c r="H40218" s="30"/>
    </row>
    <row r="40219" spans="6:8" x14ac:dyDescent="0.2">
      <c r="F40219" s="30"/>
      <c r="G40219" s="30"/>
      <c r="H40219" s="30"/>
    </row>
    <row r="40220" spans="6:8" x14ac:dyDescent="0.2">
      <c r="F40220" s="30"/>
      <c r="G40220" s="30"/>
      <c r="H40220" s="30"/>
    </row>
    <row r="40221" spans="6:8" x14ac:dyDescent="0.2">
      <c r="F40221" s="30"/>
      <c r="G40221" s="30"/>
      <c r="H40221" s="30"/>
    </row>
    <row r="40222" spans="6:8" x14ac:dyDescent="0.2">
      <c r="F40222" s="30"/>
      <c r="G40222" s="30"/>
      <c r="H40222" s="30"/>
    </row>
    <row r="40223" spans="6:8" x14ac:dyDescent="0.2">
      <c r="F40223" s="30"/>
      <c r="G40223" s="30"/>
      <c r="H40223" s="30"/>
    </row>
    <row r="40224" spans="6:8" x14ac:dyDescent="0.2">
      <c r="F40224" s="30"/>
      <c r="G40224" s="30"/>
      <c r="H40224" s="30"/>
    </row>
    <row r="40225" spans="6:8" x14ac:dyDescent="0.2">
      <c r="F40225" s="30"/>
      <c r="G40225" s="30"/>
      <c r="H40225" s="30"/>
    </row>
    <row r="40226" spans="6:8" x14ac:dyDescent="0.2">
      <c r="F40226" s="30"/>
      <c r="G40226" s="30"/>
      <c r="H40226" s="30"/>
    </row>
    <row r="40227" spans="6:8" x14ac:dyDescent="0.2">
      <c r="F40227" s="30"/>
      <c r="G40227" s="30"/>
      <c r="H40227" s="30"/>
    </row>
    <row r="40228" spans="6:8" x14ac:dyDescent="0.2">
      <c r="F40228" s="30"/>
      <c r="G40228" s="30"/>
      <c r="H40228" s="30"/>
    </row>
    <row r="40229" spans="6:8" x14ac:dyDescent="0.2">
      <c r="F40229" s="30"/>
      <c r="G40229" s="30"/>
      <c r="H40229" s="30"/>
    </row>
    <row r="40230" spans="6:8" x14ac:dyDescent="0.2">
      <c r="F40230" s="30"/>
      <c r="G40230" s="30"/>
      <c r="H40230" s="30"/>
    </row>
    <row r="40231" spans="6:8" x14ac:dyDescent="0.2">
      <c r="F40231" s="30"/>
      <c r="G40231" s="30"/>
      <c r="H40231" s="30"/>
    </row>
    <row r="40232" spans="6:8" x14ac:dyDescent="0.2">
      <c r="F40232" s="30"/>
      <c r="G40232" s="30"/>
      <c r="H40232" s="30"/>
    </row>
    <row r="40233" spans="6:8" x14ac:dyDescent="0.2">
      <c r="F40233" s="30"/>
      <c r="G40233" s="30"/>
      <c r="H40233" s="30"/>
    </row>
    <row r="40234" spans="6:8" x14ac:dyDescent="0.2">
      <c r="F40234" s="30"/>
      <c r="G40234" s="30"/>
      <c r="H40234" s="30"/>
    </row>
    <row r="40235" spans="6:8" x14ac:dyDescent="0.2">
      <c r="F40235" s="30"/>
      <c r="G40235" s="30"/>
      <c r="H40235" s="30"/>
    </row>
    <row r="40236" spans="6:8" x14ac:dyDescent="0.2">
      <c r="F40236" s="30"/>
      <c r="G40236" s="30"/>
      <c r="H40236" s="30"/>
    </row>
    <row r="40237" spans="6:8" x14ac:dyDescent="0.2">
      <c r="F40237" s="30"/>
      <c r="G40237" s="30"/>
      <c r="H40237" s="30"/>
    </row>
    <row r="40238" spans="6:8" x14ac:dyDescent="0.2">
      <c r="F40238" s="30"/>
      <c r="G40238" s="30"/>
      <c r="H40238" s="30"/>
    </row>
    <row r="40239" spans="6:8" x14ac:dyDescent="0.2">
      <c r="F40239" s="30"/>
      <c r="G40239" s="30"/>
      <c r="H40239" s="30"/>
    </row>
    <row r="40240" spans="6:8" x14ac:dyDescent="0.2">
      <c r="F40240" s="30"/>
      <c r="G40240" s="30"/>
      <c r="H40240" s="30"/>
    </row>
    <row r="40241" spans="6:8" x14ac:dyDescent="0.2">
      <c r="F40241" s="30"/>
      <c r="G40241" s="30"/>
      <c r="H40241" s="30"/>
    </row>
    <row r="40242" spans="6:8" x14ac:dyDescent="0.2">
      <c r="F40242" s="30"/>
      <c r="G40242" s="30"/>
      <c r="H40242" s="30"/>
    </row>
    <row r="40243" spans="6:8" x14ac:dyDescent="0.2">
      <c r="F40243" s="30"/>
      <c r="G40243" s="30"/>
      <c r="H40243" s="30"/>
    </row>
    <row r="40244" spans="6:8" x14ac:dyDescent="0.2">
      <c r="F40244" s="30"/>
      <c r="G40244" s="30"/>
      <c r="H40244" s="30"/>
    </row>
    <row r="40245" spans="6:8" x14ac:dyDescent="0.2">
      <c r="F40245" s="30"/>
      <c r="G40245" s="30"/>
      <c r="H40245" s="30"/>
    </row>
    <row r="40246" spans="6:8" x14ac:dyDescent="0.2">
      <c r="F40246" s="30"/>
      <c r="G40246" s="30"/>
      <c r="H40246" s="30"/>
    </row>
    <row r="40247" spans="6:8" x14ac:dyDescent="0.2">
      <c r="F40247" s="30"/>
      <c r="G40247" s="30"/>
      <c r="H40247" s="30"/>
    </row>
    <row r="40248" spans="6:8" x14ac:dyDescent="0.2">
      <c r="F40248" s="30"/>
      <c r="G40248" s="30"/>
      <c r="H40248" s="30"/>
    </row>
    <row r="40249" spans="6:8" x14ac:dyDescent="0.2">
      <c r="F40249" s="30"/>
      <c r="G40249" s="30"/>
      <c r="H40249" s="30"/>
    </row>
    <row r="40250" spans="6:8" x14ac:dyDescent="0.2">
      <c r="F40250" s="30"/>
      <c r="G40250" s="30"/>
      <c r="H40250" s="30"/>
    </row>
    <row r="40251" spans="6:8" x14ac:dyDescent="0.2">
      <c r="F40251" s="30"/>
      <c r="G40251" s="30"/>
      <c r="H40251" s="30"/>
    </row>
    <row r="40252" spans="6:8" x14ac:dyDescent="0.2">
      <c r="F40252" s="30"/>
      <c r="G40252" s="30"/>
      <c r="H40252" s="30"/>
    </row>
    <row r="40253" spans="6:8" x14ac:dyDescent="0.2">
      <c r="F40253" s="30"/>
      <c r="G40253" s="30"/>
      <c r="H40253" s="30"/>
    </row>
    <row r="40254" spans="6:8" x14ac:dyDescent="0.2">
      <c r="F40254" s="30"/>
      <c r="G40254" s="30"/>
      <c r="H40254" s="30"/>
    </row>
    <row r="40255" spans="6:8" x14ac:dyDescent="0.2">
      <c r="F40255" s="30"/>
      <c r="G40255" s="30"/>
      <c r="H40255" s="30"/>
    </row>
    <row r="40256" spans="6:8" x14ac:dyDescent="0.2">
      <c r="F40256" s="30"/>
      <c r="G40256" s="30"/>
      <c r="H40256" s="30"/>
    </row>
    <row r="40257" spans="6:8" x14ac:dyDescent="0.2">
      <c r="F40257" s="30"/>
      <c r="G40257" s="30"/>
      <c r="H40257" s="30"/>
    </row>
    <row r="40258" spans="6:8" x14ac:dyDescent="0.2">
      <c r="F40258" s="30"/>
      <c r="G40258" s="30"/>
      <c r="H40258" s="30"/>
    </row>
    <row r="40259" spans="6:8" x14ac:dyDescent="0.2">
      <c r="F40259" s="30"/>
      <c r="G40259" s="30"/>
      <c r="H40259" s="30"/>
    </row>
    <row r="40260" spans="6:8" x14ac:dyDescent="0.2">
      <c r="F40260" s="30"/>
      <c r="G40260" s="30"/>
      <c r="H40260" s="30"/>
    </row>
    <row r="40261" spans="6:8" x14ac:dyDescent="0.2">
      <c r="F40261" s="30"/>
      <c r="G40261" s="30"/>
      <c r="H40261" s="30"/>
    </row>
    <row r="40262" spans="6:8" x14ac:dyDescent="0.2">
      <c r="F40262" s="30"/>
      <c r="G40262" s="30"/>
      <c r="H40262" s="30"/>
    </row>
    <row r="40263" spans="6:8" x14ac:dyDescent="0.2">
      <c r="F40263" s="30"/>
      <c r="G40263" s="30"/>
      <c r="H40263" s="30"/>
    </row>
    <row r="40264" spans="6:8" x14ac:dyDescent="0.2">
      <c r="F40264" s="30"/>
      <c r="G40264" s="30"/>
      <c r="H40264" s="30"/>
    </row>
    <row r="40265" spans="6:8" x14ac:dyDescent="0.2">
      <c r="F40265" s="30"/>
      <c r="G40265" s="30"/>
      <c r="H40265" s="30"/>
    </row>
    <row r="40266" spans="6:8" x14ac:dyDescent="0.2">
      <c r="F40266" s="30"/>
      <c r="G40266" s="30"/>
      <c r="H40266" s="30"/>
    </row>
    <row r="40267" spans="6:8" x14ac:dyDescent="0.2">
      <c r="F40267" s="30"/>
      <c r="G40267" s="30"/>
      <c r="H40267" s="30"/>
    </row>
    <row r="40268" spans="6:8" x14ac:dyDescent="0.2">
      <c r="F40268" s="30"/>
      <c r="G40268" s="30"/>
      <c r="H40268" s="30"/>
    </row>
    <row r="40269" spans="6:8" x14ac:dyDescent="0.2">
      <c r="F40269" s="30"/>
      <c r="G40269" s="30"/>
      <c r="H40269" s="30"/>
    </row>
    <row r="40270" spans="6:8" x14ac:dyDescent="0.2">
      <c r="F40270" s="30"/>
      <c r="G40270" s="30"/>
      <c r="H40270" s="30"/>
    </row>
    <row r="40271" spans="6:8" x14ac:dyDescent="0.2">
      <c r="F40271" s="30"/>
      <c r="G40271" s="30"/>
      <c r="H40271" s="30"/>
    </row>
    <row r="40272" spans="6:8" x14ac:dyDescent="0.2">
      <c r="F40272" s="30"/>
      <c r="G40272" s="30"/>
      <c r="H40272" s="30"/>
    </row>
    <row r="40273" spans="6:8" x14ac:dyDescent="0.2">
      <c r="F40273" s="30"/>
      <c r="G40273" s="30"/>
      <c r="H40273" s="30"/>
    </row>
    <row r="40274" spans="6:8" x14ac:dyDescent="0.2">
      <c r="F40274" s="30"/>
      <c r="G40274" s="30"/>
      <c r="H40274" s="30"/>
    </row>
    <row r="40275" spans="6:8" x14ac:dyDescent="0.2">
      <c r="F40275" s="30"/>
      <c r="G40275" s="30"/>
      <c r="H40275" s="30"/>
    </row>
    <row r="40276" spans="6:8" x14ac:dyDescent="0.2">
      <c r="F40276" s="30"/>
      <c r="G40276" s="30"/>
      <c r="H40276" s="30"/>
    </row>
    <row r="40277" spans="6:8" x14ac:dyDescent="0.2">
      <c r="F40277" s="30"/>
      <c r="G40277" s="30"/>
      <c r="H40277" s="30"/>
    </row>
    <row r="40278" spans="6:8" x14ac:dyDescent="0.2">
      <c r="F40278" s="30"/>
      <c r="G40278" s="30"/>
      <c r="H40278" s="30"/>
    </row>
    <row r="40279" spans="6:8" x14ac:dyDescent="0.2">
      <c r="F40279" s="30"/>
      <c r="G40279" s="30"/>
      <c r="H40279" s="30"/>
    </row>
    <row r="40280" spans="6:8" x14ac:dyDescent="0.2">
      <c r="F40280" s="30"/>
      <c r="G40280" s="30"/>
      <c r="H40280" s="30"/>
    </row>
    <row r="40281" spans="6:8" x14ac:dyDescent="0.2">
      <c r="F40281" s="30"/>
      <c r="G40281" s="30"/>
      <c r="H40281" s="30"/>
    </row>
    <row r="40282" spans="6:8" x14ac:dyDescent="0.2">
      <c r="F40282" s="30"/>
      <c r="G40282" s="30"/>
      <c r="H40282" s="30"/>
    </row>
    <row r="40283" spans="6:8" x14ac:dyDescent="0.2">
      <c r="F40283" s="30"/>
      <c r="G40283" s="30"/>
      <c r="H40283" s="30"/>
    </row>
    <row r="40284" spans="6:8" x14ac:dyDescent="0.2">
      <c r="F40284" s="30"/>
      <c r="G40284" s="30"/>
      <c r="H40284" s="30"/>
    </row>
    <row r="40285" spans="6:8" x14ac:dyDescent="0.2">
      <c r="F40285" s="30"/>
      <c r="G40285" s="30"/>
      <c r="H40285" s="30"/>
    </row>
    <row r="40286" spans="6:8" x14ac:dyDescent="0.2">
      <c r="F40286" s="30"/>
      <c r="G40286" s="30"/>
      <c r="H40286" s="30"/>
    </row>
    <row r="40287" spans="6:8" x14ac:dyDescent="0.2">
      <c r="F40287" s="30"/>
      <c r="G40287" s="30"/>
      <c r="H40287" s="30"/>
    </row>
    <row r="40288" spans="6:8" x14ac:dyDescent="0.2">
      <c r="F40288" s="30"/>
      <c r="G40288" s="30"/>
      <c r="H40288" s="30"/>
    </row>
    <row r="40289" spans="6:8" x14ac:dyDescent="0.2">
      <c r="F40289" s="30"/>
      <c r="G40289" s="30"/>
      <c r="H40289" s="30"/>
    </row>
    <row r="40290" spans="6:8" x14ac:dyDescent="0.2">
      <c r="F40290" s="30"/>
      <c r="G40290" s="30"/>
      <c r="H40290" s="30"/>
    </row>
    <row r="40291" spans="6:8" x14ac:dyDescent="0.2">
      <c r="F40291" s="30"/>
      <c r="G40291" s="30"/>
      <c r="H40291" s="30"/>
    </row>
    <row r="40292" spans="6:8" x14ac:dyDescent="0.2">
      <c r="F40292" s="30"/>
      <c r="G40292" s="30"/>
      <c r="H40292" s="30"/>
    </row>
    <row r="40293" spans="6:8" x14ac:dyDescent="0.2">
      <c r="F40293" s="30"/>
      <c r="G40293" s="30"/>
      <c r="H40293" s="30"/>
    </row>
    <row r="40294" spans="6:8" x14ac:dyDescent="0.2">
      <c r="F40294" s="30"/>
      <c r="G40294" s="30"/>
      <c r="H40294" s="30"/>
    </row>
    <row r="40295" spans="6:8" x14ac:dyDescent="0.2">
      <c r="F40295" s="30"/>
      <c r="G40295" s="30"/>
      <c r="H40295" s="30"/>
    </row>
    <row r="40296" spans="6:8" x14ac:dyDescent="0.2">
      <c r="F40296" s="30"/>
      <c r="G40296" s="30"/>
      <c r="H40296" s="30"/>
    </row>
    <row r="40297" spans="6:8" x14ac:dyDescent="0.2">
      <c r="F40297" s="30"/>
      <c r="G40297" s="30"/>
      <c r="H40297" s="30"/>
    </row>
    <row r="40298" spans="6:8" x14ac:dyDescent="0.2">
      <c r="F40298" s="30"/>
      <c r="G40298" s="30"/>
      <c r="H40298" s="30"/>
    </row>
    <row r="40299" spans="6:8" x14ac:dyDescent="0.2">
      <c r="F40299" s="30"/>
      <c r="G40299" s="30"/>
      <c r="H40299" s="30"/>
    </row>
    <row r="40300" spans="6:8" x14ac:dyDescent="0.2">
      <c r="F40300" s="30"/>
      <c r="G40300" s="30"/>
      <c r="H40300" s="30"/>
    </row>
    <row r="40301" spans="6:8" x14ac:dyDescent="0.2">
      <c r="F40301" s="30"/>
      <c r="G40301" s="30"/>
      <c r="H40301" s="30"/>
    </row>
    <row r="40302" spans="6:8" x14ac:dyDescent="0.2">
      <c r="F40302" s="30"/>
      <c r="G40302" s="30"/>
      <c r="H40302" s="30"/>
    </row>
    <row r="40303" spans="6:8" x14ac:dyDescent="0.2">
      <c r="F40303" s="30"/>
      <c r="G40303" s="30"/>
      <c r="H40303" s="30"/>
    </row>
    <row r="40304" spans="6:8" x14ac:dyDescent="0.2">
      <c r="F40304" s="30"/>
      <c r="G40304" s="30"/>
      <c r="H40304" s="30"/>
    </row>
    <row r="40305" spans="6:8" x14ac:dyDescent="0.2">
      <c r="F40305" s="30"/>
      <c r="G40305" s="30"/>
      <c r="H40305" s="30"/>
    </row>
    <row r="40306" spans="6:8" x14ac:dyDescent="0.2">
      <c r="F40306" s="30"/>
      <c r="G40306" s="30"/>
      <c r="H40306" s="30"/>
    </row>
    <row r="40307" spans="6:8" x14ac:dyDescent="0.2">
      <c r="F40307" s="30"/>
      <c r="G40307" s="30"/>
      <c r="H40307" s="30"/>
    </row>
    <row r="40308" spans="6:8" x14ac:dyDescent="0.2">
      <c r="F40308" s="30"/>
      <c r="G40308" s="30"/>
      <c r="H40308" s="30"/>
    </row>
    <row r="40309" spans="6:8" x14ac:dyDescent="0.2">
      <c r="F40309" s="30"/>
      <c r="G40309" s="30"/>
      <c r="H40309" s="30"/>
    </row>
    <row r="40310" spans="6:8" x14ac:dyDescent="0.2">
      <c r="F40310" s="30"/>
      <c r="G40310" s="30"/>
      <c r="H40310" s="30"/>
    </row>
    <row r="40311" spans="6:8" x14ac:dyDescent="0.2">
      <c r="F40311" s="30"/>
      <c r="G40311" s="30"/>
      <c r="H40311" s="30"/>
    </row>
    <row r="40312" spans="6:8" x14ac:dyDescent="0.2">
      <c r="F40312" s="30"/>
      <c r="G40312" s="30"/>
      <c r="H40312" s="30"/>
    </row>
    <row r="40313" spans="6:8" x14ac:dyDescent="0.2">
      <c r="F40313" s="30"/>
      <c r="G40313" s="30"/>
      <c r="H40313" s="30"/>
    </row>
    <row r="40314" spans="6:8" x14ac:dyDescent="0.2">
      <c r="F40314" s="30"/>
      <c r="G40314" s="30"/>
      <c r="H40314" s="30"/>
    </row>
    <row r="40315" spans="6:8" x14ac:dyDescent="0.2">
      <c r="F40315" s="30"/>
      <c r="G40315" s="30"/>
      <c r="H40315" s="30"/>
    </row>
    <row r="40316" spans="6:8" x14ac:dyDescent="0.2">
      <c r="F40316" s="30"/>
      <c r="G40316" s="30"/>
      <c r="H40316" s="30"/>
    </row>
    <row r="40317" spans="6:8" x14ac:dyDescent="0.2">
      <c r="F40317" s="30"/>
      <c r="G40317" s="30"/>
      <c r="H40317" s="30"/>
    </row>
    <row r="40318" spans="6:8" x14ac:dyDescent="0.2">
      <c r="F40318" s="30"/>
      <c r="G40318" s="30"/>
      <c r="H40318" s="30"/>
    </row>
    <row r="40319" spans="6:8" x14ac:dyDescent="0.2">
      <c r="F40319" s="30"/>
      <c r="G40319" s="30"/>
      <c r="H40319" s="30"/>
    </row>
    <row r="40320" spans="6:8" x14ac:dyDescent="0.2">
      <c r="F40320" s="30"/>
      <c r="G40320" s="30"/>
      <c r="H40320" s="30"/>
    </row>
    <row r="40321" spans="6:8" x14ac:dyDescent="0.2">
      <c r="F40321" s="30"/>
      <c r="G40321" s="30"/>
      <c r="H40321" s="30"/>
    </row>
    <row r="40322" spans="6:8" x14ac:dyDescent="0.2">
      <c r="F40322" s="30"/>
      <c r="G40322" s="30"/>
      <c r="H40322" s="30"/>
    </row>
    <row r="40323" spans="6:8" x14ac:dyDescent="0.2">
      <c r="F40323" s="30"/>
      <c r="G40323" s="30"/>
      <c r="H40323" s="30"/>
    </row>
    <row r="40324" spans="6:8" x14ac:dyDescent="0.2">
      <c r="F40324" s="30"/>
      <c r="G40324" s="30"/>
      <c r="H40324" s="30"/>
    </row>
    <row r="40325" spans="6:8" x14ac:dyDescent="0.2">
      <c r="F40325" s="30"/>
      <c r="G40325" s="30"/>
      <c r="H40325" s="30"/>
    </row>
    <row r="40326" spans="6:8" x14ac:dyDescent="0.2">
      <c r="F40326" s="30"/>
      <c r="G40326" s="30"/>
      <c r="H40326" s="30"/>
    </row>
    <row r="40327" spans="6:8" x14ac:dyDescent="0.2">
      <c r="F40327" s="30"/>
      <c r="G40327" s="30"/>
      <c r="H40327" s="30"/>
    </row>
    <row r="40328" spans="6:8" x14ac:dyDescent="0.2">
      <c r="F40328" s="30"/>
      <c r="G40328" s="30"/>
      <c r="H40328" s="30"/>
    </row>
    <row r="40329" spans="6:8" x14ac:dyDescent="0.2">
      <c r="F40329" s="30"/>
      <c r="G40329" s="30"/>
      <c r="H40329" s="30"/>
    </row>
    <row r="40330" spans="6:8" x14ac:dyDescent="0.2">
      <c r="F40330" s="30"/>
      <c r="G40330" s="30"/>
      <c r="H40330" s="30"/>
    </row>
    <row r="40331" spans="6:8" x14ac:dyDescent="0.2">
      <c r="F40331" s="30"/>
      <c r="G40331" s="30"/>
      <c r="H40331" s="30"/>
    </row>
    <row r="40332" spans="6:8" x14ac:dyDescent="0.2">
      <c r="F40332" s="30"/>
      <c r="G40332" s="30"/>
      <c r="H40332" s="30"/>
    </row>
    <row r="40333" spans="6:8" x14ac:dyDescent="0.2">
      <c r="F40333" s="30"/>
      <c r="G40333" s="30"/>
      <c r="H40333" s="30"/>
    </row>
    <row r="40334" spans="6:8" x14ac:dyDescent="0.2">
      <c r="F40334" s="30"/>
      <c r="G40334" s="30"/>
      <c r="H40334" s="30"/>
    </row>
    <row r="40335" spans="6:8" x14ac:dyDescent="0.2">
      <c r="F40335" s="30"/>
      <c r="G40335" s="30"/>
      <c r="H40335" s="30"/>
    </row>
    <row r="40336" spans="6:8" x14ac:dyDescent="0.2">
      <c r="F40336" s="30"/>
      <c r="G40336" s="30"/>
      <c r="H40336" s="30"/>
    </row>
    <row r="40337" spans="6:8" x14ac:dyDescent="0.2">
      <c r="F40337" s="30"/>
      <c r="G40337" s="30"/>
      <c r="H40337" s="30"/>
    </row>
    <row r="40338" spans="6:8" x14ac:dyDescent="0.2">
      <c r="F40338" s="30"/>
      <c r="G40338" s="30"/>
      <c r="H40338" s="30"/>
    </row>
    <row r="40339" spans="6:8" x14ac:dyDescent="0.2">
      <c r="F40339" s="30"/>
      <c r="G40339" s="30"/>
      <c r="H40339" s="30"/>
    </row>
    <row r="40340" spans="6:8" x14ac:dyDescent="0.2">
      <c r="F40340" s="30"/>
      <c r="G40340" s="30"/>
      <c r="H40340" s="30"/>
    </row>
    <row r="40341" spans="6:8" x14ac:dyDescent="0.2">
      <c r="F40341" s="30"/>
      <c r="G40341" s="30"/>
      <c r="H40341" s="30"/>
    </row>
    <row r="40342" spans="6:8" x14ac:dyDescent="0.2">
      <c r="F40342" s="30"/>
      <c r="G40342" s="30"/>
      <c r="H40342" s="30"/>
    </row>
    <row r="40343" spans="6:8" x14ac:dyDescent="0.2">
      <c r="F40343" s="30"/>
      <c r="G40343" s="30"/>
      <c r="H40343" s="30"/>
    </row>
    <row r="40344" spans="6:8" x14ac:dyDescent="0.2">
      <c r="F40344" s="30"/>
      <c r="G40344" s="30"/>
      <c r="H40344" s="30"/>
    </row>
    <row r="40345" spans="6:8" x14ac:dyDescent="0.2">
      <c r="F40345" s="30"/>
      <c r="G40345" s="30"/>
      <c r="H40345" s="30"/>
    </row>
    <row r="40346" spans="6:8" x14ac:dyDescent="0.2">
      <c r="F40346" s="30"/>
      <c r="G40346" s="30"/>
      <c r="H40346" s="30"/>
    </row>
    <row r="40347" spans="6:8" x14ac:dyDescent="0.2">
      <c r="F40347" s="30"/>
      <c r="G40347" s="30"/>
      <c r="H40347" s="30"/>
    </row>
    <row r="40348" spans="6:8" x14ac:dyDescent="0.2">
      <c r="F40348" s="30"/>
      <c r="G40348" s="30"/>
      <c r="H40348" s="30"/>
    </row>
    <row r="40349" spans="6:8" x14ac:dyDescent="0.2">
      <c r="F40349" s="30"/>
      <c r="G40349" s="30"/>
      <c r="H40349" s="30"/>
    </row>
    <row r="40350" spans="6:8" x14ac:dyDescent="0.2">
      <c r="F40350" s="30"/>
      <c r="G40350" s="30"/>
      <c r="H40350" s="30"/>
    </row>
    <row r="40351" spans="6:8" x14ac:dyDescent="0.2">
      <c r="F40351" s="30"/>
      <c r="G40351" s="30"/>
      <c r="H40351" s="30"/>
    </row>
    <row r="40352" spans="6:8" x14ac:dyDescent="0.2">
      <c r="F40352" s="30"/>
      <c r="G40352" s="30"/>
      <c r="H40352" s="30"/>
    </row>
    <row r="40353" spans="6:8" x14ac:dyDescent="0.2">
      <c r="F40353" s="30"/>
      <c r="G40353" s="30"/>
      <c r="H40353" s="30"/>
    </row>
    <row r="40354" spans="6:8" x14ac:dyDescent="0.2">
      <c r="F40354" s="30"/>
      <c r="G40354" s="30"/>
      <c r="H40354" s="30"/>
    </row>
    <row r="40355" spans="6:8" x14ac:dyDescent="0.2">
      <c r="F40355" s="30"/>
      <c r="G40355" s="30"/>
      <c r="H40355" s="30"/>
    </row>
    <row r="40356" spans="6:8" x14ac:dyDescent="0.2">
      <c r="F40356" s="30"/>
      <c r="G40356" s="30"/>
      <c r="H40356" s="30"/>
    </row>
    <row r="40357" spans="6:8" x14ac:dyDescent="0.2">
      <c r="F40357" s="30"/>
      <c r="G40357" s="30"/>
      <c r="H40357" s="30"/>
    </row>
    <row r="40358" spans="6:8" x14ac:dyDescent="0.2">
      <c r="F40358" s="30"/>
      <c r="G40358" s="30"/>
      <c r="H40358" s="30"/>
    </row>
    <row r="40359" spans="6:8" x14ac:dyDescent="0.2">
      <c r="F40359" s="30"/>
      <c r="G40359" s="30"/>
      <c r="H40359" s="30"/>
    </row>
    <row r="40360" spans="6:8" x14ac:dyDescent="0.2">
      <c r="F40360" s="30"/>
      <c r="G40360" s="30"/>
      <c r="H40360" s="30"/>
    </row>
    <row r="40361" spans="6:8" x14ac:dyDescent="0.2">
      <c r="F40361" s="30"/>
      <c r="G40361" s="30"/>
      <c r="H40361" s="30"/>
    </row>
    <row r="40362" spans="6:8" x14ac:dyDescent="0.2">
      <c r="F40362" s="30"/>
      <c r="G40362" s="30"/>
      <c r="H40362" s="30"/>
    </row>
    <row r="40363" spans="6:8" x14ac:dyDescent="0.2">
      <c r="F40363" s="30"/>
      <c r="G40363" s="30"/>
      <c r="H40363" s="30"/>
    </row>
    <row r="40364" spans="6:8" x14ac:dyDescent="0.2">
      <c r="F40364" s="30"/>
      <c r="G40364" s="30"/>
      <c r="H40364" s="30"/>
    </row>
    <row r="40365" spans="6:8" x14ac:dyDescent="0.2">
      <c r="F40365" s="30"/>
      <c r="G40365" s="30"/>
      <c r="H40365" s="30"/>
    </row>
    <row r="40366" spans="6:8" x14ac:dyDescent="0.2">
      <c r="F40366" s="30"/>
      <c r="G40366" s="30"/>
      <c r="H40366" s="30"/>
    </row>
    <row r="40367" spans="6:8" x14ac:dyDescent="0.2">
      <c r="F40367" s="30"/>
      <c r="G40367" s="30"/>
      <c r="H40367" s="30"/>
    </row>
    <row r="40368" spans="6:8" x14ac:dyDescent="0.2">
      <c r="F40368" s="30"/>
      <c r="G40368" s="30"/>
      <c r="H40368" s="30"/>
    </row>
    <row r="40369" spans="6:8" x14ac:dyDescent="0.2">
      <c r="F40369" s="30"/>
      <c r="G40369" s="30"/>
      <c r="H40369" s="30"/>
    </row>
    <row r="40370" spans="6:8" x14ac:dyDescent="0.2">
      <c r="F40370" s="30"/>
      <c r="G40370" s="30"/>
      <c r="H40370" s="30"/>
    </row>
    <row r="40371" spans="6:8" x14ac:dyDescent="0.2">
      <c r="F40371" s="30"/>
      <c r="G40371" s="30"/>
      <c r="H40371" s="30"/>
    </row>
    <row r="40372" spans="6:8" x14ac:dyDescent="0.2">
      <c r="F40372" s="30"/>
      <c r="G40372" s="30"/>
      <c r="H40372" s="30"/>
    </row>
    <row r="40373" spans="6:8" x14ac:dyDescent="0.2">
      <c r="F40373" s="30"/>
      <c r="G40373" s="30"/>
      <c r="H40373" s="30"/>
    </row>
    <row r="40374" spans="6:8" x14ac:dyDescent="0.2">
      <c r="F40374" s="30"/>
      <c r="G40374" s="30"/>
      <c r="H40374" s="30"/>
    </row>
    <row r="40375" spans="6:8" x14ac:dyDescent="0.2">
      <c r="F40375" s="30"/>
      <c r="G40375" s="30"/>
      <c r="H40375" s="30"/>
    </row>
    <row r="40376" spans="6:8" x14ac:dyDescent="0.2">
      <c r="F40376" s="30"/>
      <c r="G40376" s="30"/>
      <c r="H40376" s="30"/>
    </row>
    <row r="40377" spans="6:8" x14ac:dyDescent="0.2">
      <c r="F40377" s="30"/>
      <c r="G40377" s="30"/>
      <c r="H40377" s="30"/>
    </row>
    <row r="40378" spans="6:8" x14ac:dyDescent="0.2">
      <c r="F40378" s="30"/>
      <c r="G40378" s="30"/>
      <c r="H40378" s="30"/>
    </row>
    <row r="40379" spans="6:8" x14ac:dyDescent="0.2">
      <c r="F40379" s="30"/>
      <c r="G40379" s="30"/>
      <c r="H40379" s="30"/>
    </row>
    <row r="40380" spans="6:8" x14ac:dyDescent="0.2">
      <c r="F40380" s="30"/>
      <c r="G40380" s="30"/>
      <c r="H40380" s="30"/>
    </row>
    <row r="40381" spans="6:8" x14ac:dyDescent="0.2">
      <c r="F40381" s="30"/>
      <c r="G40381" s="30"/>
      <c r="H40381" s="30"/>
    </row>
    <row r="40382" spans="6:8" x14ac:dyDescent="0.2">
      <c r="F40382" s="30"/>
      <c r="G40382" s="30"/>
      <c r="H40382" s="30"/>
    </row>
    <row r="40383" spans="6:8" x14ac:dyDescent="0.2">
      <c r="F40383" s="30"/>
      <c r="G40383" s="30"/>
      <c r="H40383" s="30"/>
    </row>
    <row r="40384" spans="6:8" x14ac:dyDescent="0.2">
      <c r="F40384" s="30"/>
      <c r="G40384" s="30"/>
      <c r="H40384" s="30"/>
    </row>
    <row r="40385" spans="6:8" x14ac:dyDescent="0.2">
      <c r="F40385" s="30"/>
      <c r="G40385" s="30"/>
      <c r="H40385" s="30"/>
    </row>
    <row r="40386" spans="6:8" x14ac:dyDescent="0.2">
      <c r="F40386" s="30"/>
      <c r="G40386" s="30"/>
      <c r="H40386" s="30"/>
    </row>
    <row r="40387" spans="6:8" x14ac:dyDescent="0.2">
      <c r="F40387" s="30"/>
      <c r="G40387" s="30"/>
      <c r="H40387" s="30"/>
    </row>
    <row r="40388" spans="6:8" x14ac:dyDescent="0.2">
      <c r="F40388" s="30"/>
      <c r="G40388" s="30"/>
      <c r="H40388" s="30"/>
    </row>
    <row r="40389" spans="6:8" x14ac:dyDescent="0.2">
      <c r="F40389" s="30"/>
      <c r="G40389" s="30"/>
      <c r="H40389" s="30"/>
    </row>
    <row r="40390" spans="6:8" x14ac:dyDescent="0.2">
      <c r="F40390" s="30"/>
      <c r="G40390" s="30"/>
      <c r="H40390" s="30"/>
    </row>
    <row r="40391" spans="6:8" x14ac:dyDescent="0.2">
      <c r="F40391" s="30"/>
      <c r="G40391" s="30"/>
      <c r="H40391" s="30"/>
    </row>
    <row r="40392" spans="6:8" x14ac:dyDescent="0.2">
      <c r="F40392" s="30"/>
      <c r="G40392" s="30"/>
      <c r="H40392" s="30"/>
    </row>
    <row r="40393" spans="6:8" x14ac:dyDescent="0.2">
      <c r="F40393" s="30"/>
      <c r="G40393" s="30"/>
      <c r="H40393" s="30"/>
    </row>
    <row r="40394" spans="6:8" x14ac:dyDescent="0.2">
      <c r="F40394" s="30"/>
      <c r="G40394" s="30"/>
      <c r="H40394" s="30"/>
    </row>
    <row r="40395" spans="6:8" x14ac:dyDescent="0.2">
      <c r="F40395" s="30"/>
      <c r="G40395" s="30"/>
      <c r="H40395" s="30"/>
    </row>
    <row r="40396" spans="6:8" x14ac:dyDescent="0.2">
      <c r="F40396" s="30"/>
      <c r="G40396" s="30"/>
      <c r="H40396" s="30"/>
    </row>
    <row r="40397" spans="6:8" x14ac:dyDescent="0.2">
      <c r="F40397" s="30"/>
      <c r="G40397" s="30"/>
      <c r="H40397" s="30"/>
    </row>
    <row r="40398" spans="6:8" x14ac:dyDescent="0.2">
      <c r="F40398" s="30"/>
      <c r="G40398" s="30"/>
      <c r="H40398" s="30"/>
    </row>
    <row r="40399" spans="6:8" x14ac:dyDescent="0.2">
      <c r="F40399" s="30"/>
      <c r="G40399" s="30"/>
      <c r="H40399" s="30"/>
    </row>
    <row r="40400" spans="6:8" x14ac:dyDescent="0.2">
      <c r="F40400" s="30"/>
      <c r="G40400" s="30"/>
      <c r="H40400" s="30"/>
    </row>
    <row r="40401" spans="6:8" x14ac:dyDescent="0.2">
      <c r="F40401" s="30"/>
      <c r="G40401" s="30"/>
      <c r="H40401" s="30"/>
    </row>
    <row r="40402" spans="6:8" x14ac:dyDescent="0.2">
      <c r="F40402" s="30"/>
      <c r="G40402" s="30"/>
      <c r="H40402" s="30"/>
    </row>
    <row r="40403" spans="6:8" x14ac:dyDescent="0.2">
      <c r="F40403" s="30"/>
      <c r="G40403" s="30"/>
      <c r="H40403" s="30"/>
    </row>
    <row r="40404" spans="6:8" x14ac:dyDescent="0.2">
      <c r="F40404" s="30"/>
      <c r="G40404" s="30"/>
      <c r="H40404" s="30"/>
    </row>
    <row r="40405" spans="6:8" x14ac:dyDescent="0.2">
      <c r="F40405" s="30"/>
      <c r="G40405" s="30"/>
      <c r="H40405" s="30"/>
    </row>
    <row r="40406" spans="6:8" x14ac:dyDescent="0.2">
      <c r="F40406" s="30"/>
      <c r="G40406" s="30"/>
      <c r="H40406" s="30"/>
    </row>
    <row r="40407" spans="6:8" x14ac:dyDescent="0.2">
      <c r="F40407" s="30"/>
      <c r="G40407" s="30"/>
      <c r="H40407" s="30"/>
    </row>
    <row r="40408" spans="6:8" x14ac:dyDescent="0.2">
      <c r="F40408" s="30"/>
      <c r="G40408" s="30"/>
      <c r="H40408" s="30"/>
    </row>
    <row r="40409" spans="6:8" x14ac:dyDescent="0.2">
      <c r="F40409" s="30"/>
      <c r="G40409" s="30"/>
      <c r="H40409" s="30"/>
    </row>
    <row r="40410" spans="6:8" x14ac:dyDescent="0.2">
      <c r="F40410" s="30"/>
      <c r="G40410" s="30"/>
      <c r="H40410" s="30"/>
    </row>
    <row r="40411" spans="6:8" x14ac:dyDescent="0.2">
      <c r="F40411" s="30"/>
      <c r="G40411" s="30"/>
      <c r="H40411" s="30"/>
    </row>
    <row r="40412" spans="6:8" x14ac:dyDescent="0.2">
      <c r="F40412" s="30"/>
      <c r="G40412" s="30"/>
      <c r="H40412" s="30"/>
    </row>
    <row r="40413" spans="6:8" x14ac:dyDescent="0.2">
      <c r="F40413" s="30"/>
      <c r="G40413" s="30"/>
      <c r="H40413" s="30"/>
    </row>
    <row r="40414" spans="6:8" x14ac:dyDescent="0.2">
      <c r="F40414" s="30"/>
      <c r="G40414" s="30"/>
      <c r="H40414" s="30"/>
    </row>
    <row r="40415" spans="6:8" x14ac:dyDescent="0.2">
      <c r="F40415" s="30"/>
      <c r="G40415" s="30"/>
      <c r="H40415" s="30"/>
    </row>
    <row r="40416" spans="6:8" x14ac:dyDescent="0.2">
      <c r="F40416" s="30"/>
      <c r="G40416" s="30"/>
      <c r="H40416" s="30"/>
    </row>
    <row r="40417" spans="6:8" x14ac:dyDescent="0.2">
      <c r="F40417" s="30"/>
      <c r="G40417" s="30"/>
      <c r="H40417" s="30"/>
    </row>
    <row r="40418" spans="6:8" x14ac:dyDescent="0.2">
      <c r="F40418" s="30"/>
      <c r="G40418" s="30"/>
      <c r="H40418" s="30"/>
    </row>
    <row r="40419" spans="6:8" x14ac:dyDescent="0.2">
      <c r="F40419" s="30"/>
      <c r="G40419" s="30"/>
      <c r="H40419" s="30"/>
    </row>
    <row r="40420" spans="6:8" x14ac:dyDescent="0.2">
      <c r="F40420" s="30"/>
      <c r="G40420" s="30"/>
      <c r="H40420" s="30"/>
    </row>
    <row r="40421" spans="6:8" x14ac:dyDescent="0.2">
      <c r="F40421" s="30"/>
      <c r="G40421" s="30"/>
      <c r="H40421" s="30"/>
    </row>
    <row r="40422" spans="6:8" x14ac:dyDescent="0.2">
      <c r="F40422" s="30"/>
      <c r="G40422" s="30"/>
      <c r="H40422" s="30"/>
    </row>
    <row r="40423" spans="6:8" x14ac:dyDescent="0.2">
      <c r="F40423" s="30"/>
      <c r="G40423" s="30"/>
      <c r="H40423" s="30"/>
    </row>
    <row r="40424" spans="6:8" x14ac:dyDescent="0.2">
      <c r="F40424" s="30"/>
      <c r="G40424" s="30"/>
      <c r="H40424" s="30"/>
    </row>
    <row r="40425" spans="6:8" x14ac:dyDescent="0.2">
      <c r="F40425" s="30"/>
      <c r="G40425" s="30"/>
      <c r="H40425" s="30"/>
    </row>
    <row r="40426" spans="6:8" x14ac:dyDescent="0.2">
      <c r="F40426" s="30"/>
      <c r="G40426" s="30"/>
      <c r="H40426" s="30"/>
    </row>
    <row r="40427" spans="6:8" x14ac:dyDescent="0.2">
      <c r="F40427" s="30"/>
      <c r="G40427" s="30"/>
      <c r="H40427" s="30"/>
    </row>
    <row r="40428" spans="6:8" x14ac:dyDescent="0.2">
      <c r="F40428" s="30"/>
      <c r="G40428" s="30"/>
      <c r="H40428" s="30"/>
    </row>
    <row r="40429" spans="6:8" x14ac:dyDescent="0.2">
      <c r="F40429" s="30"/>
      <c r="G40429" s="30"/>
      <c r="H40429" s="30"/>
    </row>
    <row r="40430" spans="6:8" x14ac:dyDescent="0.2">
      <c r="F40430" s="30"/>
      <c r="G40430" s="30"/>
      <c r="H40430" s="30"/>
    </row>
    <row r="40431" spans="6:8" x14ac:dyDescent="0.2">
      <c r="F40431" s="30"/>
      <c r="G40431" s="30"/>
      <c r="H40431" s="30"/>
    </row>
    <row r="40432" spans="6:8" x14ac:dyDescent="0.2">
      <c r="F40432" s="30"/>
      <c r="G40432" s="30"/>
      <c r="H40432" s="30"/>
    </row>
    <row r="40433" spans="6:8" x14ac:dyDescent="0.2">
      <c r="F40433" s="30"/>
      <c r="G40433" s="30"/>
      <c r="H40433" s="30"/>
    </row>
    <row r="40434" spans="6:8" x14ac:dyDescent="0.2">
      <c r="F40434" s="30"/>
      <c r="G40434" s="30"/>
      <c r="H40434" s="30"/>
    </row>
    <row r="40435" spans="6:8" x14ac:dyDescent="0.2">
      <c r="F40435" s="30"/>
      <c r="G40435" s="30"/>
      <c r="H40435" s="30"/>
    </row>
    <row r="40436" spans="6:8" x14ac:dyDescent="0.2">
      <c r="F40436" s="30"/>
      <c r="G40436" s="30"/>
      <c r="H40436" s="30"/>
    </row>
    <row r="40437" spans="6:8" x14ac:dyDescent="0.2">
      <c r="F40437" s="30"/>
      <c r="G40437" s="30"/>
      <c r="H40437" s="30"/>
    </row>
    <row r="40438" spans="6:8" x14ac:dyDescent="0.2">
      <c r="F40438" s="30"/>
      <c r="G40438" s="30"/>
      <c r="H40438" s="30"/>
    </row>
    <row r="40439" spans="6:8" x14ac:dyDescent="0.2">
      <c r="F40439" s="30"/>
      <c r="G40439" s="30"/>
      <c r="H40439" s="30"/>
    </row>
    <row r="40440" spans="6:8" x14ac:dyDescent="0.2">
      <c r="F40440" s="30"/>
      <c r="G40440" s="30"/>
      <c r="H40440" s="30"/>
    </row>
    <row r="40441" spans="6:8" x14ac:dyDescent="0.2">
      <c r="F40441" s="30"/>
      <c r="G40441" s="30"/>
      <c r="H40441" s="30"/>
    </row>
    <row r="40442" spans="6:8" x14ac:dyDescent="0.2">
      <c r="F40442" s="30"/>
      <c r="G40442" s="30"/>
      <c r="H40442" s="30"/>
    </row>
    <row r="40443" spans="6:8" x14ac:dyDescent="0.2">
      <c r="F40443" s="30"/>
      <c r="G40443" s="30"/>
      <c r="H40443" s="30"/>
    </row>
    <row r="40444" spans="6:8" x14ac:dyDescent="0.2">
      <c r="F40444" s="30"/>
      <c r="G40444" s="30"/>
      <c r="H40444" s="30"/>
    </row>
    <row r="40445" spans="6:8" x14ac:dyDescent="0.2">
      <c r="F40445" s="30"/>
      <c r="G40445" s="30"/>
      <c r="H40445" s="30"/>
    </row>
    <row r="40446" spans="6:8" x14ac:dyDescent="0.2">
      <c r="F40446" s="30"/>
      <c r="G40446" s="30"/>
      <c r="H40446" s="30"/>
    </row>
    <row r="40447" spans="6:8" x14ac:dyDescent="0.2">
      <c r="F40447" s="30"/>
      <c r="G40447" s="30"/>
      <c r="H40447" s="30"/>
    </row>
    <row r="40448" spans="6:8" x14ac:dyDescent="0.2">
      <c r="F40448" s="30"/>
      <c r="G40448" s="30"/>
      <c r="H40448" s="30"/>
    </row>
    <row r="40449" spans="6:8" x14ac:dyDescent="0.2">
      <c r="F40449" s="30"/>
      <c r="G40449" s="30"/>
      <c r="H40449" s="30"/>
    </row>
    <row r="40450" spans="6:8" x14ac:dyDescent="0.2">
      <c r="F40450" s="30"/>
      <c r="G40450" s="30"/>
      <c r="H40450" s="30"/>
    </row>
    <row r="40451" spans="6:8" x14ac:dyDescent="0.2">
      <c r="F40451" s="30"/>
      <c r="G40451" s="30"/>
      <c r="H40451" s="30"/>
    </row>
    <row r="40452" spans="6:8" x14ac:dyDescent="0.2">
      <c r="F40452" s="30"/>
      <c r="G40452" s="30"/>
      <c r="H40452" s="30"/>
    </row>
    <row r="40453" spans="6:8" x14ac:dyDescent="0.2">
      <c r="F40453" s="30"/>
      <c r="G40453" s="30"/>
      <c r="H40453" s="30"/>
    </row>
    <row r="40454" spans="6:8" x14ac:dyDescent="0.2">
      <c r="F40454" s="30"/>
      <c r="G40454" s="30"/>
      <c r="H40454" s="30"/>
    </row>
    <row r="40455" spans="6:8" x14ac:dyDescent="0.2">
      <c r="F40455" s="30"/>
      <c r="G40455" s="30"/>
      <c r="H40455" s="30"/>
    </row>
    <row r="40456" spans="6:8" x14ac:dyDescent="0.2">
      <c r="F40456" s="30"/>
      <c r="G40456" s="30"/>
      <c r="H40456" s="30"/>
    </row>
    <row r="40457" spans="6:8" x14ac:dyDescent="0.2">
      <c r="F40457" s="30"/>
      <c r="G40457" s="30"/>
      <c r="H40457" s="30"/>
    </row>
    <row r="40458" spans="6:8" x14ac:dyDescent="0.2">
      <c r="F40458" s="30"/>
      <c r="G40458" s="30"/>
      <c r="H40458" s="30"/>
    </row>
    <row r="40459" spans="6:8" x14ac:dyDescent="0.2">
      <c r="F40459" s="30"/>
      <c r="G40459" s="30"/>
      <c r="H40459" s="30"/>
    </row>
    <row r="40460" spans="6:8" x14ac:dyDescent="0.2">
      <c r="F40460" s="30"/>
      <c r="G40460" s="30"/>
      <c r="H40460" s="30"/>
    </row>
    <row r="40461" spans="6:8" x14ac:dyDescent="0.2">
      <c r="F40461" s="30"/>
      <c r="G40461" s="30"/>
      <c r="H40461" s="30"/>
    </row>
    <row r="40462" spans="6:8" x14ac:dyDescent="0.2">
      <c r="F40462" s="30"/>
      <c r="G40462" s="30"/>
      <c r="H40462" s="30"/>
    </row>
    <row r="40463" spans="6:8" x14ac:dyDescent="0.2">
      <c r="F40463" s="30"/>
      <c r="G40463" s="30"/>
      <c r="H40463" s="30"/>
    </row>
    <row r="40464" spans="6:8" x14ac:dyDescent="0.2">
      <c r="F40464" s="30"/>
      <c r="G40464" s="30"/>
      <c r="H40464" s="30"/>
    </row>
    <row r="40465" spans="6:8" x14ac:dyDescent="0.2">
      <c r="F40465" s="30"/>
      <c r="G40465" s="30"/>
      <c r="H40465" s="30"/>
    </row>
    <row r="40466" spans="6:8" x14ac:dyDescent="0.2">
      <c r="F40466" s="30"/>
      <c r="G40466" s="30"/>
      <c r="H40466" s="30"/>
    </row>
    <row r="40467" spans="6:8" x14ac:dyDescent="0.2">
      <c r="F40467" s="30"/>
      <c r="G40467" s="30"/>
      <c r="H40467" s="30"/>
    </row>
    <row r="40468" spans="6:8" x14ac:dyDescent="0.2">
      <c r="F40468" s="30"/>
      <c r="G40468" s="30"/>
      <c r="H40468" s="30"/>
    </row>
    <row r="40469" spans="6:8" x14ac:dyDescent="0.2">
      <c r="F40469" s="30"/>
      <c r="G40469" s="30"/>
      <c r="H40469" s="30"/>
    </row>
    <row r="40470" spans="6:8" x14ac:dyDescent="0.2">
      <c r="F40470" s="30"/>
      <c r="G40470" s="30"/>
      <c r="H40470" s="30"/>
    </row>
    <row r="40471" spans="6:8" x14ac:dyDescent="0.2">
      <c r="F40471" s="30"/>
      <c r="G40471" s="30"/>
      <c r="H40471" s="30"/>
    </row>
    <row r="40472" spans="6:8" x14ac:dyDescent="0.2">
      <c r="F40472" s="30"/>
      <c r="G40472" s="30"/>
      <c r="H40472" s="30"/>
    </row>
    <row r="40473" spans="6:8" x14ac:dyDescent="0.2">
      <c r="F40473" s="30"/>
      <c r="G40473" s="30"/>
      <c r="H40473" s="30"/>
    </row>
    <row r="40474" spans="6:8" x14ac:dyDescent="0.2">
      <c r="F40474" s="30"/>
      <c r="G40474" s="30"/>
      <c r="H40474" s="30"/>
    </row>
    <row r="40475" spans="6:8" x14ac:dyDescent="0.2">
      <c r="F40475" s="30"/>
      <c r="G40475" s="30"/>
      <c r="H40475" s="30"/>
    </row>
    <row r="40476" spans="6:8" x14ac:dyDescent="0.2">
      <c r="F40476" s="30"/>
      <c r="G40476" s="30"/>
      <c r="H40476" s="30"/>
    </row>
    <row r="40477" spans="6:8" x14ac:dyDescent="0.2">
      <c r="F40477" s="30"/>
      <c r="G40477" s="30"/>
      <c r="H40477" s="30"/>
    </row>
    <row r="40478" spans="6:8" x14ac:dyDescent="0.2">
      <c r="F40478" s="30"/>
      <c r="G40478" s="30"/>
      <c r="H40478" s="30"/>
    </row>
    <row r="40479" spans="6:8" x14ac:dyDescent="0.2">
      <c r="F40479" s="30"/>
      <c r="G40479" s="30"/>
      <c r="H40479" s="30"/>
    </row>
    <row r="40480" spans="6:8" x14ac:dyDescent="0.2">
      <c r="F40480" s="30"/>
      <c r="G40480" s="30"/>
      <c r="H40480" s="30"/>
    </row>
    <row r="40481" spans="6:8" x14ac:dyDescent="0.2">
      <c r="F40481" s="30"/>
      <c r="G40481" s="30"/>
      <c r="H40481" s="30"/>
    </row>
    <row r="40482" spans="6:8" x14ac:dyDescent="0.2">
      <c r="F40482" s="30"/>
      <c r="G40482" s="30"/>
      <c r="H40482" s="30"/>
    </row>
    <row r="40483" spans="6:8" x14ac:dyDescent="0.2">
      <c r="F40483" s="30"/>
      <c r="G40483" s="30"/>
      <c r="H40483" s="30"/>
    </row>
    <row r="40484" spans="6:8" x14ac:dyDescent="0.2">
      <c r="F40484" s="30"/>
      <c r="G40484" s="30"/>
      <c r="H40484" s="30"/>
    </row>
    <row r="40485" spans="6:8" x14ac:dyDescent="0.2">
      <c r="F40485" s="30"/>
      <c r="G40485" s="30"/>
      <c r="H40485" s="30"/>
    </row>
    <row r="40486" spans="6:8" x14ac:dyDescent="0.2">
      <c r="F40486" s="30"/>
      <c r="G40486" s="30"/>
      <c r="H40486" s="30"/>
    </row>
    <row r="40487" spans="6:8" x14ac:dyDescent="0.2">
      <c r="F40487" s="30"/>
      <c r="G40487" s="30"/>
      <c r="H40487" s="30"/>
    </row>
    <row r="40488" spans="6:8" x14ac:dyDescent="0.2">
      <c r="F40488" s="30"/>
      <c r="G40488" s="30"/>
      <c r="H40488" s="30"/>
    </row>
    <row r="40489" spans="6:8" x14ac:dyDescent="0.2">
      <c r="F40489" s="30"/>
      <c r="G40489" s="30"/>
      <c r="H40489" s="30"/>
    </row>
    <row r="40490" spans="6:8" x14ac:dyDescent="0.2">
      <c r="F40490" s="30"/>
      <c r="G40490" s="30"/>
      <c r="H40490" s="30"/>
    </row>
    <row r="40491" spans="6:8" x14ac:dyDescent="0.2">
      <c r="F40491" s="30"/>
      <c r="G40491" s="30"/>
      <c r="H40491" s="30"/>
    </row>
    <row r="40492" spans="6:8" x14ac:dyDescent="0.2">
      <c r="F40492" s="30"/>
      <c r="G40492" s="30"/>
      <c r="H40492" s="30"/>
    </row>
    <row r="40493" spans="6:8" x14ac:dyDescent="0.2">
      <c r="F40493" s="30"/>
      <c r="G40493" s="30"/>
      <c r="H40493" s="30"/>
    </row>
    <row r="40494" spans="6:8" x14ac:dyDescent="0.2">
      <c r="F40494" s="30"/>
      <c r="G40494" s="30"/>
      <c r="H40494" s="30"/>
    </row>
    <row r="40495" spans="6:8" x14ac:dyDescent="0.2">
      <c r="F40495" s="30"/>
      <c r="G40495" s="30"/>
      <c r="H40495" s="30"/>
    </row>
    <row r="40496" spans="6:8" x14ac:dyDescent="0.2">
      <c r="F40496" s="30"/>
      <c r="G40496" s="30"/>
      <c r="H40496" s="30"/>
    </row>
    <row r="40497" spans="6:8" x14ac:dyDescent="0.2">
      <c r="F40497" s="30"/>
      <c r="G40497" s="30"/>
      <c r="H40497" s="30"/>
    </row>
    <row r="40498" spans="6:8" x14ac:dyDescent="0.2">
      <c r="F40498" s="30"/>
      <c r="G40498" s="30"/>
      <c r="H40498" s="30"/>
    </row>
    <row r="40499" spans="6:8" x14ac:dyDescent="0.2">
      <c r="F40499" s="30"/>
      <c r="G40499" s="30"/>
      <c r="H40499" s="30"/>
    </row>
    <row r="40500" spans="6:8" x14ac:dyDescent="0.2">
      <c r="F40500" s="30"/>
      <c r="G40500" s="30"/>
      <c r="H40500" s="30"/>
    </row>
    <row r="40501" spans="6:8" x14ac:dyDescent="0.2">
      <c r="F40501" s="30"/>
      <c r="G40501" s="30"/>
      <c r="H40501" s="30"/>
    </row>
    <row r="40502" spans="6:8" x14ac:dyDescent="0.2">
      <c r="F40502" s="30"/>
      <c r="G40502" s="30"/>
      <c r="H40502" s="30"/>
    </row>
    <row r="40503" spans="6:8" x14ac:dyDescent="0.2">
      <c r="F40503" s="30"/>
      <c r="G40503" s="30"/>
      <c r="H40503" s="30"/>
    </row>
    <row r="40504" spans="6:8" x14ac:dyDescent="0.2">
      <c r="F40504" s="30"/>
      <c r="G40504" s="30"/>
      <c r="H40504" s="30"/>
    </row>
    <row r="40505" spans="6:8" x14ac:dyDescent="0.2">
      <c r="F40505" s="30"/>
      <c r="G40505" s="30"/>
      <c r="H40505" s="30"/>
    </row>
    <row r="40506" spans="6:8" x14ac:dyDescent="0.2">
      <c r="F40506" s="30"/>
      <c r="G40506" s="30"/>
      <c r="H40506" s="30"/>
    </row>
    <row r="40507" spans="6:8" x14ac:dyDescent="0.2">
      <c r="F40507" s="30"/>
      <c r="G40507" s="30"/>
      <c r="H40507" s="30"/>
    </row>
    <row r="40508" spans="6:8" x14ac:dyDescent="0.2">
      <c r="F40508" s="30"/>
      <c r="G40508" s="30"/>
      <c r="H40508" s="30"/>
    </row>
    <row r="40509" spans="6:8" x14ac:dyDescent="0.2">
      <c r="F40509" s="30"/>
      <c r="G40509" s="30"/>
      <c r="H40509" s="30"/>
    </row>
    <row r="40510" spans="6:8" x14ac:dyDescent="0.2">
      <c r="F40510" s="30"/>
      <c r="G40510" s="30"/>
      <c r="H40510" s="30"/>
    </row>
    <row r="40511" spans="6:8" x14ac:dyDescent="0.2">
      <c r="F40511" s="30"/>
      <c r="G40511" s="30"/>
      <c r="H40511" s="30"/>
    </row>
    <row r="40512" spans="6:8" x14ac:dyDescent="0.2">
      <c r="F40512" s="30"/>
      <c r="G40512" s="30"/>
      <c r="H40512" s="30"/>
    </row>
    <row r="40513" spans="6:8" x14ac:dyDescent="0.2">
      <c r="F40513" s="30"/>
      <c r="G40513" s="30"/>
      <c r="H40513" s="30"/>
    </row>
    <row r="40514" spans="6:8" x14ac:dyDescent="0.2">
      <c r="F40514" s="30"/>
      <c r="G40514" s="30"/>
      <c r="H40514" s="30"/>
    </row>
    <row r="40515" spans="6:8" x14ac:dyDescent="0.2">
      <c r="F40515" s="30"/>
      <c r="G40515" s="30"/>
      <c r="H40515" s="30"/>
    </row>
    <row r="40516" spans="6:8" x14ac:dyDescent="0.2">
      <c r="F40516" s="30"/>
      <c r="G40516" s="30"/>
      <c r="H40516" s="30"/>
    </row>
    <row r="40517" spans="6:8" x14ac:dyDescent="0.2">
      <c r="F40517" s="30"/>
      <c r="G40517" s="30"/>
      <c r="H40517" s="30"/>
    </row>
    <row r="40518" spans="6:8" x14ac:dyDescent="0.2">
      <c r="F40518" s="30"/>
      <c r="G40518" s="30"/>
      <c r="H40518" s="30"/>
    </row>
    <row r="40519" spans="6:8" x14ac:dyDescent="0.2">
      <c r="F40519" s="30"/>
      <c r="G40519" s="30"/>
      <c r="H40519" s="30"/>
    </row>
    <row r="40520" spans="6:8" x14ac:dyDescent="0.2">
      <c r="F40520" s="30"/>
      <c r="G40520" s="30"/>
      <c r="H40520" s="30"/>
    </row>
    <row r="40521" spans="6:8" x14ac:dyDescent="0.2">
      <c r="F40521" s="30"/>
      <c r="G40521" s="30"/>
      <c r="H40521" s="30"/>
    </row>
    <row r="40522" spans="6:8" x14ac:dyDescent="0.2">
      <c r="F40522" s="30"/>
      <c r="G40522" s="30"/>
      <c r="H40522" s="30"/>
    </row>
    <row r="40523" spans="6:8" x14ac:dyDescent="0.2">
      <c r="F40523" s="30"/>
      <c r="G40523" s="30"/>
      <c r="H40523" s="30"/>
    </row>
    <row r="40524" spans="6:8" x14ac:dyDescent="0.2">
      <c r="F40524" s="30"/>
      <c r="G40524" s="30"/>
      <c r="H40524" s="30"/>
    </row>
    <row r="40525" spans="6:8" x14ac:dyDescent="0.2">
      <c r="F40525" s="30"/>
      <c r="G40525" s="30"/>
      <c r="H40525" s="30"/>
    </row>
    <row r="40526" spans="6:8" x14ac:dyDescent="0.2">
      <c r="F40526" s="30"/>
      <c r="G40526" s="30"/>
      <c r="H40526" s="30"/>
    </row>
    <row r="40527" spans="6:8" x14ac:dyDescent="0.2">
      <c r="F40527" s="30"/>
      <c r="G40527" s="30"/>
      <c r="H40527" s="30"/>
    </row>
    <row r="40528" spans="6:8" x14ac:dyDescent="0.2">
      <c r="F40528" s="30"/>
      <c r="G40528" s="30"/>
      <c r="H40528" s="30"/>
    </row>
    <row r="40529" spans="6:8" x14ac:dyDescent="0.2">
      <c r="F40529" s="30"/>
      <c r="G40529" s="30"/>
      <c r="H40529" s="30"/>
    </row>
    <row r="40530" spans="6:8" x14ac:dyDescent="0.2">
      <c r="F40530" s="30"/>
      <c r="G40530" s="30"/>
      <c r="H40530" s="30"/>
    </row>
    <row r="40531" spans="6:8" x14ac:dyDescent="0.2">
      <c r="F40531" s="30"/>
      <c r="G40531" s="30"/>
      <c r="H40531" s="30"/>
    </row>
    <row r="40532" spans="6:8" x14ac:dyDescent="0.2">
      <c r="F40532" s="30"/>
      <c r="G40532" s="30"/>
      <c r="H40532" s="30"/>
    </row>
    <row r="40533" spans="6:8" x14ac:dyDescent="0.2">
      <c r="F40533" s="30"/>
      <c r="G40533" s="30"/>
      <c r="H40533" s="30"/>
    </row>
    <row r="40534" spans="6:8" x14ac:dyDescent="0.2">
      <c r="F40534" s="30"/>
      <c r="G40534" s="30"/>
      <c r="H40534" s="30"/>
    </row>
    <row r="40535" spans="6:8" x14ac:dyDescent="0.2">
      <c r="F40535" s="30"/>
      <c r="G40535" s="30"/>
      <c r="H40535" s="30"/>
    </row>
    <row r="40536" spans="6:8" x14ac:dyDescent="0.2">
      <c r="F40536" s="30"/>
      <c r="G40536" s="30"/>
      <c r="H40536" s="30"/>
    </row>
    <row r="40537" spans="6:8" x14ac:dyDescent="0.2">
      <c r="F40537" s="30"/>
      <c r="G40537" s="30"/>
      <c r="H40537" s="30"/>
    </row>
    <row r="40538" spans="6:8" x14ac:dyDescent="0.2">
      <c r="F40538" s="30"/>
      <c r="G40538" s="30"/>
      <c r="H40538" s="30"/>
    </row>
    <row r="40539" spans="6:8" x14ac:dyDescent="0.2">
      <c r="F40539" s="30"/>
      <c r="G40539" s="30"/>
      <c r="H40539" s="30"/>
    </row>
    <row r="40540" spans="6:8" x14ac:dyDescent="0.2">
      <c r="F40540" s="30"/>
      <c r="G40540" s="30"/>
      <c r="H40540" s="30"/>
    </row>
    <row r="40541" spans="6:8" x14ac:dyDescent="0.2">
      <c r="F40541" s="30"/>
      <c r="G40541" s="30"/>
      <c r="H40541" s="30"/>
    </row>
    <row r="40542" spans="6:8" x14ac:dyDescent="0.2">
      <c r="F40542" s="30"/>
      <c r="G40542" s="30"/>
      <c r="H40542" s="30"/>
    </row>
    <row r="40543" spans="6:8" x14ac:dyDescent="0.2">
      <c r="F40543" s="30"/>
      <c r="G40543" s="30"/>
      <c r="H40543" s="30"/>
    </row>
    <row r="40544" spans="6:8" x14ac:dyDescent="0.2">
      <c r="F40544" s="30"/>
      <c r="G40544" s="30"/>
      <c r="H40544" s="30"/>
    </row>
    <row r="40545" spans="6:8" x14ac:dyDescent="0.2">
      <c r="F40545" s="30"/>
      <c r="G40545" s="30"/>
      <c r="H40545" s="30"/>
    </row>
    <row r="40546" spans="6:8" x14ac:dyDescent="0.2">
      <c r="F40546" s="30"/>
      <c r="G40546" s="30"/>
      <c r="H40546" s="30"/>
    </row>
    <row r="40547" spans="6:8" x14ac:dyDescent="0.2">
      <c r="F40547" s="30"/>
      <c r="G40547" s="30"/>
      <c r="H40547" s="30"/>
    </row>
    <row r="40548" spans="6:8" x14ac:dyDescent="0.2">
      <c r="F40548" s="30"/>
      <c r="G40548" s="30"/>
      <c r="H40548" s="30"/>
    </row>
    <row r="40549" spans="6:8" x14ac:dyDescent="0.2">
      <c r="F40549" s="30"/>
      <c r="G40549" s="30"/>
      <c r="H40549" s="30"/>
    </row>
    <row r="40550" spans="6:8" x14ac:dyDescent="0.2">
      <c r="F40550" s="30"/>
      <c r="G40550" s="30"/>
      <c r="H40550" s="30"/>
    </row>
    <row r="40551" spans="6:8" x14ac:dyDescent="0.2">
      <c r="F40551" s="30"/>
      <c r="G40551" s="30"/>
      <c r="H40551" s="30"/>
    </row>
    <row r="40552" spans="6:8" x14ac:dyDescent="0.2">
      <c r="F40552" s="30"/>
      <c r="G40552" s="30"/>
      <c r="H40552" s="30"/>
    </row>
    <row r="40553" spans="6:8" x14ac:dyDescent="0.2">
      <c r="F40553" s="30"/>
      <c r="G40553" s="30"/>
      <c r="H40553" s="30"/>
    </row>
    <row r="40554" spans="6:8" x14ac:dyDescent="0.2">
      <c r="F40554" s="30"/>
      <c r="G40554" s="30"/>
      <c r="H40554" s="30"/>
    </row>
    <row r="40555" spans="6:8" x14ac:dyDescent="0.2">
      <c r="F40555" s="30"/>
      <c r="G40555" s="30"/>
      <c r="H40555" s="30"/>
    </row>
    <row r="40556" spans="6:8" x14ac:dyDescent="0.2">
      <c r="F40556" s="30"/>
      <c r="G40556" s="30"/>
      <c r="H40556" s="30"/>
    </row>
    <row r="40557" spans="6:8" x14ac:dyDescent="0.2">
      <c r="F40557" s="30"/>
      <c r="G40557" s="30"/>
      <c r="H40557" s="30"/>
    </row>
    <row r="40558" spans="6:8" x14ac:dyDescent="0.2">
      <c r="F40558" s="30"/>
      <c r="G40558" s="30"/>
      <c r="H40558" s="30"/>
    </row>
    <row r="40559" spans="6:8" x14ac:dyDescent="0.2">
      <c r="F40559" s="30"/>
      <c r="G40559" s="30"/>
      <c r="H40559" s="30"/>
    </row>
    <row r="40560" spans="6:8" x14ac:dyDescent="0.2">
      <c r="F40560" s="30"/>
      <c r="G40560" s="30"/>
      <c r="H40560" s="30"/>
    </row>
    <row r="40561" spans="6:8" x14ac:dyDescent="0.2">
      <c r="F40561" s="30"/>
      <c r="G40561" s="30"/>
      <c r="H40561" s="30"/>
    </row>
    <row r="40562" spans="6:8" x14ac:dyDescent="0.2">
      <c r="F40562" s="30"/>
      <c r="G40562" s="30"/>
      <c r="H40562" s="30"/>
    </row>
    <row r="40563" spans="6:8" x14ac:dyDescent="0.2">
      <c r="F40563" s="30"/>
      <c r="G40563" s="30"/>
      <c r="H40563" s="30"/>
    </row>
    <row r="40564" spans="6:8" x14ac:dyDescent="0.2">
      <c r="F40564" s="30"/>
      <c r="G40564" s="30"/>
      <c r="H40564" s="30"/>
    </row>
    <row r="40565" spans="6:8" x14ac:dyDescent="0.2">
      <c r="F40565" s="30"/>
      <c r="G40565" s="30"/>
      <c r="H40565" s="30"/>
    </row>
    <row r="40566" spans="6:8" x14ac:dyDescent="0.2">
      <c r="F40566" s="30"/>
      <c r="G40566" s="30"/>
      <c r="H40566" s="30"/>
    </row>
    <row r="40567" spans="6:8" x14ac:dyDescent="0.2">
      <c r="F40567" s="30"/>
      <c r="G40567" s="30"/>
      <c r="H40567" s="30"/>
    </row>
    <row r="40568" spans="6:8" x14ac:dyDescent="0.2">
      <c r="F40568" s="30"/>
      <c r="G40568" s="30"/>
      <c r="H40568" s="30"/>
    </row>
    <row r="40569" spans="6:8" x14ac:dyDescent="0.2">
      <c r="F40569" s="30"/>
      <c r="G40569" s="30"/>
      <c r="H40569" s="30"/>
    </row>
    <row r="40570" spans="6:8" x14ac:dyDescent="0.2">
      <c r="F40570" s="30"/>
      <c r="G40570" s="30"/>
      <c r="H40570" s="30"/>
    </row>
    <row r="40571" spans="6:8" x14ac:dyDescent="0.2">
      <c r="F40571" s="30"/>
      <c r="G40571" s="30"/>
      <c r="H40571" s="30"/>
    </row>
    <row r="40572" spans="6:8" x14ac:dyDescent="0.2">
      <c r="F40572" s="30"/>
      <c r="G40572" s="30"/>
      <c r="H40572" s="30"/>
    </row>
    <row r="40573" spans="6:8" x14ac:dyDescent="0.2">
      <c r="F40573" s="30"/>
      <c r="G40573" s="30"/>
      <c r="H40573" s="30"/>
    </row>
    <row r="40574" spans="6:8" x14ac:dyDescent="0.2">
      <c r="F40574" s="30"/>
      <c r="G40574" s="30"/>
      <c r="H40574" s="30"/>
    </row>
    <row r="40575" spans="6:8" x14ac:dyDescent="0.2">
      <c r="F40575" s="30"/>
      <c r="G40575" s="30"/>
      <c r="H40575" s="30"/>
    </row>
    <row r="40576" spans="6:8" x14ac:dyDescent="0.2">
      <c r="F40576" s="30"/>
      <c r="G40576" s="30"/>
      <c r="H40576" s="30"/>
    </row>
    <row r="40577" spans="6:8" x14ac:dyDescent="0.2">
      <c r="F40577" s="30"/>
      <c r="G40577" s="30"/>
      <c r="H40577" s="30"/>
    </row>
    <row r="40578" spans="6:8" x14ac:dyDescent="0.2">
      <c r="F40578" s="30"/>
      <c r="G40578" s="30"/>
      <c r="H40578" s="30"/>
    </row>
    <row r="40579" spans="6:8" x14ac:dyDescent="0.2">
      <c r="F40579" s="30"/>
      <c r="G40579" s="30"/>
      <c r="H40579" s="30"/>
    </row>
    <row r="40580" spans="6:8" x14ac:dyDescent="0.2">
      <c r="F40580" s="30"/>
      <c r="G40580" s="30"/>
      <c r="H40580" s="30"/>
    </row>
    <row r="40581" spans="6:8" x14ac:dyDescent="0.2">
      <c r="F40581" s="30"/>
      <c r="G40581" s="30"/>
      <c r="H40581" s="30"/>
    </row>
    <row r="40582" spans="6:8" x14ac:dyDescent="0.2">
      <c r="F40582" s="30"/>
      <c r="G40582" s="30"/>
      <c r="H40582" s="30"/>
    </row>
    <row r="40583" spans="6:8" x14ac:dyDescent="0.2">
      <c r="F40583" s="30"/>
      <c r="G40583" s="30"/>
      <c r="H40583" s="30"/>
    </row>
    <row r="40584" spans="6:8" x14ac:dyDescent="0.2">
      <c r="F40584" s="30"/>
      <c r="G40584" s="30"/>
      <c r="H40584" s="30"/>
    </row>
    <row r="40585" spans="6:8" x14ac:dyDescent="0.2">
      <c r="F40585" s="30"/>
      <c r="G40585" s="30"/>
      <c r="H40585" s="30"/>
    </row>
    <row r="40586" spans="6:8" x14ac:dyDescent="0.2">
      <c r="F40586" s="30"/>
      <c r="G40586" s="30"/>
      <c r="H40586" s="30"/>
    </row>
    <row r="40587" spans="6:8" x14ac:dyDescent="0.2">
      <c r="F40587" s="30"/>
      <c r="G40587" s="30"/>
      <c r="H40587" s="30"/>
    </row>
    <row r="40588" spans="6:8" x14ac:dyDescent="0.2">
      <c r="F40588" s="30"/>
      <c r="G40588" s="30"/>
      <c r="H40588" s="30"/>
    </row>
    <row r="40589" spans="6:8" x14ac:dyDescent="0.2">
      <c r="F40589" s="30"/>
      <c r="G40589" s="30"/>
      <c r="H40589" s="30"/>
    </row>
    <row r="40590" spans="6:8" x14ac:dyDescent="0.2">
      <c r="F40590" s="30"/>
      <c r="G40590" s="30"/>
      <c r="H40590" s="30"/>
    </row>
    <row r="40591" spans="6:8" x14ac:dyDescent="0.2">
      <c r="F40591" s="30"/>
      <c r="G40591" s="30"/>
      <c r="H40591" s="30"/>
    </row>
    <row r="40592" spans="6:8" x14ac:dyDescent="0.2">
      <c r="F40592" s="30"/>
      <c r="G40592" s="30"/>
      <c r="H40592" s="30"/>
    </row>
    <row r="40593" spans="6:8" x14ac:dyDescent="0.2">
      <c r="F40593" s="30"/>
      <c r="G40593" s="30"/>
      <c r="H40593" s="30"/>
    </row>
    <row r="40594" spans="6:8" x14ac:dyDescent="0.2">
      <c r="F40594" s="30"/>
      <c r="G40594" s="30"/>
      <c r="H40594" s="30"/>
    </row>
    <row r="40595" spans="6:8" x14ac:dyDescent="0.2">
      <c r="F40595" s="30"/>
      <c r="G40595" s="30"/>
      <c r="H40595" s="30"/>
    </row>
    <row r="40596" spans="6:8" x14ac:dyDescent="0.2">
      <c r="F40596" s="30"/>
      <c r="G40596" s="30"/>
      <c r="H40596" s="30"/>
    </row>
    <row r="40597" spans="6:8" x14ac:dyDescent="0.2">
      <c r="F40597" s="30"/>
      <c r="G40597" s="30"/>
      <c r="H40597" s="30"/>
    </row>
    <row r="40598" spans="6:8" x14ac:dyDescent="0.2">
      <c r="F40598" s="30"/>
      <c r="G40598" s="30"/>
      <c r="H40598" s="30"/>
    </row>
    <row r="40599" spans="6:8" x14ac:dyDescent="0.2">
      <c r="F40599" s="30"/>
      <c r="G40599" s="30"/>
      <c r="H40599" s="30"/>
    </row>
    <row r="40600" spans="6:8" x14ac:dyDescent="0.2">
      <c r="F40600" s="30"/>
      <c r="G40600" s="30"/>
      <c r="H40600" s="30"/>
    </row>
    <row r="40601" spans="6:8" x14ac:dyDescent="0.2">
      <c r="F40601" s="30"/>
      <c r="G40601" s="30"/>
      <c r="H40601" s="30"/>
    </row>
    <row r="40602" spans="6:8" x14ac:dyDescent="0.2">
      <c r="F40602" s="30"/>
      <c r="G40602" s="30"/>
      <c r="H40602" s="30"/>
    </row>
    <row r="40603" spans="6:8" x14ac:dyDescent="0.2">
      <c r="F40603" s="30"/>
      <c r="G40603" s="30"/>
      <c r="H40603" s="30"/>
    </row>
    <row r="40604" spans="6:8" x14ac:dyDescent="0.2">
      <c r="F40604" s="30"/>
      <c r="G40604" s="30"/>
      <c r="H40604" s="30"/>
    </row>
    <row r="40605" spans="6:8" x14ac:dyDescent="0.2">
      <c r="F40605" s="30"/>
      <c r="G40605" s="30"/>
      <c r="H40605" s="30"/>
    </row>
    <row r="40606" spans="6:8" x14ac:dyDescent="0.2">
      <c r="F40606" s="30"/>
      <c r="G40606" s="30"/>
      <c r="H40606" s="30"/>
    </row>
    <row r="40607" spans="6:8" x14ac:dyDescent="0.2">
      <c r="F40607" s="30"/>
      <c r="G40607" s="30"/>
      <c r="H40607" s="30"/>
    </row>
    <row r="40608" spans="6:8" x14ac:dyDescent="0.2">
      <c r="F40608" s="30"/>
      <c r="G40608" s="30"/>
      <c r="H40608" s="30"/>
    </row>
    <row r="40609" spans="6:8" x14ac:dyDescent="0.2">
      <c r="F40609" s="30"/>
      <c r="G40609" s="30"/>
      <c r="H40609" s="30"/>
    </row>
    <row r="40610" spans="6:8" x14ac:dyDescent="0.2">
      <c r="F40610" s="30"/>
      <c r="G40610" s="30"/>
      <c r="H40610" s="30"/>
    </row>
    <row r="40611" spans="6:8" x14ac:dyDescent="0.2">
      <c r="F40611" s="30"/>
      <c r="G40611" s="30"/>
      <c r="H40611" s="30"/>
    </row>
    <row r="40612" spans="6:8" x14ac:dyDescent="0.2">
      <c r="F40612" s="30"/>
      <c r="G40612" s="30"/>
      <c r="H40612" s="30"/>
    </row>
    <row r="40613" spans="6:8" x14ac:dyDescent="0.2">
      <c r="F40613" s="30"/>
      <c r="G40613" s="30"/>
      <c r="H40613" s="30"/>
    </row>
    <row r="40614" spans="6:8" x14ac:dyDescent="0.2">
      <c r="F40614" s="30"/>
      <c r="G40614" s="30"/>
      <c r="H40614" s="30"/>
    </row>
    <row r="40615" spans="6:8" x14ac:dyDescent="0.2">
      <c r="F40615" s="30"/>
      <c r="G40615" s="30"/>
      <c r="H40615" s="30"/>
    </row>
    <row r="40616" spans="6:8" x14ac:dyDescent="0.2">
      <c r="F40616" s="30"/>
      <c r="G40616" s="30"/>
      <c r="H40616" s="30"/>
    </row>
    <row r="40617" spans="6:8" x14ac:dyDescent="0.2">
      <c r="F40617" s="30"/>
      <c r="G40617" s="30"/>
      <c r="H40617" s="30"/>
    </row>
    <row r="40618" spans="6:8" x14ac:dyDescent="0.2">
      <c r="F40618" s="30"/>
      <c r="G40618" s="30"/>
      <c r="H40618" s="30"/>
    </row>
    <row r="40619" spans="6:8" x14ac:dyDescent="0.2">
      <c r="F40619" s="30"/>
      <c r="G40619" s="30"/>
      <c r="H40619" s="30"/>
    </row>
    <row r="40620" spans="6:8" x14ac:dyDescent="0.2">
      <c r="F40620" s="30"/>
      <c r="G40620" s="30"/>
      <c r="H40620" s="30"/>
    </row>
    <row r="40621" spans="6:8" x14ac:dyDescent="0.2">
      <c r="F40621" s="30"/>
      <c r="G40621" s="30"/>
      <c r="H40621" s="30"/>
    </row>
    <row r="40622" spans="6:8" x14ac:dyDescent="0.2">
      <c r="F40622" s="30"/>
      <c r="G40622" s="30"/>
      <c r="H40622" s="30"/>
    </row>
    <row r="40623" spans="6:8" x14ac:dyDescent="0.2">
      <c r="F40623" s="30"/>
      <c r="G40623" s="30"/>
      <c r="H40623" s="30"/>
    </row>
    <row r="40624" spans="6:8" x14ac:dyDescent="0.2">
      <c r="F40624" s="30"/>
      <c r="G40624" s="30"/>
      <c r="H40624" s="30"/>
    </row>
    <row r="40625" spans="6:8" x14ac:dyDescent="0.2">
      <c r="F40625" s="30"/>
      <c r="G40625" s="30"/>
      <c r="H40625" s="30"/>
    </row>
    <row r="40626" spans="6:8" x14ac:dyDescent="0.2">
      <c r="F40626" s="30"/>
      <c r="G40626" s="30"/>
      <c r="H40626" s="30"/>
    </row>
    <row r="40627" spans="6:8" x14ac:dyDescent="0.2">
      <c r="F40627" s="30"/>
      <c r="G40627" s="30"/>
      <c r="H40627" s="30"/>
    </row>
    <row r="40628" spans="6:8" x14ac:dyDescent="0.2">
      <c r="F40628" s="30"/>
      <c r="G40628" s="30"/>
      <c r="H40628" s="30"/>
    </row>
    <row r="40629" spans="6:8" x14ac:dyDescent="0.2">
      <c r="F40629" s="30"/>
      <c r="G40629" s="30"/>
      <c r="H40629" s="30"/>
    </row>
    <row r="40630" spans="6:8" x14ac:dyDescent="0.2">
      <c r="F40630" s="30"/>
      <c r="G40630" s="30"/>
      <c r="H40630" s="30"/>
    </row>
    <row r="40631" spans="6:8" x14ac:dyDescent="0.2">
      <c r="F40631" s="30"/>
      <c r="G40631" s="30"/>
      <c r="H40631" s="30"/>
    </row>
    <row r="40632" spans="6:8" x14ac:dyDescent="0.2">
      <c r="F40632" s="30"/>
      <c r="G40632" s="30"/>
      <c r="H40632" s="30"/>
    </row>
    <row r="40633" spans="6:8" x14ac:dyDescent="0.2">
      <c r="F40633" s="30"/>
      <c r="G40633" s="30"/>
      <c r="H40633" s="30"/>
    </row>
    <row r="40634" spans="6:8" x14ac:dyDescent="0.2">
      <c r="F40634" s="30"/>
      <c r="G40634" s="30"/>
      <c r="H40634" s="30"/>
    </row>
    <row r="40635" spans="6:8" x14ac:dyDescent="0.2">
      <c r="F40635" s="30"/>
      <c r="G40635" s="30"/>
      <c r="H40635" s="30"/>
    </row>
    <row r="40636" spans="6:8" x14ac:dyDescent="0.2">
      <c r="F40636" s="30"/>
      <c r="G40636" s="30"/>
      <c r="H40636" s="30"/>
    </row>
    <row r="40637" spans="6:8" x14ac:dyDescent="0.2">
      <c r="F40637" s="30"/>
      <c r="G40637" s="30"/>
      <c r="H40637" s="30"/>
    </row>
    <row r="40638" spans="6:8" x14ac:dyDescent="0.2">
      <c r="F40638" s="30"/>
      <c r="G40638" s="30"/>
      <c r="H40638" s="30"/>
    </row>
    <row r="40639" spans="6:8" x14ac:dyDescent="0.2">
      <c r="F40639" s="30"/>
      <c r="G40639" s="30"/>
      <c r="H40639" s="30"/>
    </row>
    <row r="40640" spans="6:8" x14ac:dyDescent="0.2">
      <c r="F40640" s="30"/>
      <c r="G40640" s="30"/>
      <c r="H40640" s="30"/>
    </row>
    <row r="40641" spans="6:8" x14ac:dyDescent="0.2">
      <c r="F40641" s="30"/>
      <c r="G40641" s="30"/>
      <c r="H40641" s="30"/>
    </row>
    <row r="40642" spans="6:8" x14ac:dyDescent="0.2">
      <c r="F40642" s="30"/>
      <c r="G40642" s="30"/>
      <c r="H40642" s="30"/>
    </row>
    <row r="40643" spans="6:8" x14ac:dyDescent="0.2">
      <c r="F40643" s="30"/>
      <c r="G40643" s="30"/>
      <c r="H40643" s="30"/>
    </row>
    <row r="40644" spans="6:8" x14ac:dyDescent="0.2">
      <c r="F40644" s="30"/>
      <c r="G40644" s="30"/>
      <c r="H40644" s="30"/>
    </row>
    <row r="40645" spans="6:8" x14ac:dyDescent="0.2">
      <c r="F40645" s="30"/>
      <c r="G40645" s="30"/>
      <c r="H40645" s="30"/>
    </row>
    <row r="40646" spans="6:8" x14ac:dyDescent="0.2">
      <c r="F40646" s="30"/>
      <c r="G40646" s="30"/>
      <c r="H40646" s="30"/>
    </row>
    <row r="40647" spans="6:8" x14ac:dyDescent="0.2">
      <c r="F40647" s="30"/>
      <c r="G40647" s="30"/>
      <c r="H40647" s="30"/>
    </row>
    <row r="40648" spans="6:8" x14ac:dyDescent="0.2">
      <c r="F40648" s="30"/>
      <c r="G40648" s="30"/>
      <c r="H40648" s="30"/>
    </row>
    <row r="40649" spans="6:8" x14ac:dyDescent="0.2">
      <c r="F40649" s="30"/>
      <c r="G40649" s="30"/>
      <c r="H40649" s="30"/>
    </row>
    <row r="40650" spans="6:8" x14ac:dyDescent="0.2">
      <c r="F40650" s="30"/>
      <c r="G40650" s="30"/>
      <c r="H40650" s="30"/>
    </row>
    <row r="40651" spans="6:8" x14ac:dyDescent="0.2">
      <c r="F40651" s="30"/>
      <c r="G40651" s="30"/>
      <c r="H40651" s="30"/>
    </row>
    <row r="40652" spans="6:8" x14ac:dyDescent="0.2">
      <c r="F40652" s="30"/>
      <c r="G40652" s="30"/>
      <c r="H40652" s="30"/>
    </row>
    <row r="40653" spans="6:8" x14ac:dyDescent="0.2">
      <c r="F40653" s="30"/>
      <c r="G40653" s="30"/>
      <c r="H40653" s="30"/>
    </row>
    <row r="40654" spans="6:8" x14ac:dyDescent="0.2">
      <c r="F40654" s="30"/>
      <c r="G40654" s="30"/>
      <c r="H40654" s="30"/>
    </row>
    <row r="40655" spans="6:8" x14ac:dyDescent="0.2">
      <c r="F40655" s="30"/>
      <c r="G40655" s="30"/>
      <c r="H40655" s="30"/>
    </row>
    <row r="40656" spans="6:8" x14ac:dyDescent="0.2">
      <c r="F40656" s="30"/>
      <c r="G40656" s="30"/>
      <c r="H40656" s="30"/>
    </row>
    <row r="40657" spans="6:8" x14ac:dyDescent="0.2">
      <c r="F40657" s="30"/>
      <c r="G40657" s="30"/>
      <c r="H40657" s="30"/>
    </row>
    <row r="40658" spans="6:8" x14ac:dyDescent="0.2">
      <c r="F40658" s="30"/>
      <c r="G40658" s="30"/>
      <c r="H40658" s="30"/>
    </row>
    <row r="40659" spans="6:8" x14ac:dyDescent="0.2">
      <c r="F40659" s="30"/>
      <c r="G40659" s="30"/>
      <c r="H40659" s="30"/>
    </row>
    <row r="40660" spans="6:8" x14ac:dyDescent="0.2">
      <c r="F40660" s="30"/>
      <c r="G40660" s="30"/>
      <c r="H40660" s="30"/>
    </row>
    <row r="40661" spans="6:8" x14ac:dyDescent="0.2">
      <c r="F40661" s="30"/>
      <c r="G40661" s="30"/>
      <c r="H40661" s="30"/>
    </row>
    <row r="40662" spans="6:8" x14ac:dyDescent="0.2">
      <c r="F40662" s="30"/>
      <c r="G40662" s="30"/>
      <c r="H40662" s="30"/>
    </row>
    <row r="40663" spans="6:8" x14ac:dyDescent="0.2">
      <c r="F40663" s="30"/>
      <c r="G40663" s="30"/>
      <c r="H40663" s="30"/>
    </row>
    <row r="40664" spans="6:8" x14ac:dyDescent="0.2">
      <c r="F40664" s="30"/>
      <c r="G40664" s="30"/>
      <c r="H40664" s="30"/>
    </row>
    <row r="40665" spans="6:8" x14ac:dyDescent="0.2">
      <c r="F40665" s="30"/>
      <c r="G40665" s="30"/>
      <c r="H40665" s="30"/>
    </row>
    <row r="40666" spans="6:8" x14ac:dyDescent="0.2">
      <c r="F40666" s="30"/>
      <c r="G40666" s="30"/>
      <c r="H40666" s="30"/>
    </row>
    <row r="40667" spans="6:8" x14ac:dyDescent="0.2">
      <c r="F40667" s="30"/>
      <c r="G40667" s="30"/>
      <c r="H40667" s="30"/>
    </row>
    <row r="40668" spans="6:8" x14ac:dyDescent="0.2">
      <c r="F40668" s="30"/>
      <c r="G40668" s="30"/>
      <c r="H40668" s="30"/>
    </row>
    <row r="40669" spans="6:8" x14ac:dyDescent="0.2">
      <c r="F40669" s="30"/>
      <c r="G40669" s="30"/>
      <c r="H40669" s="30"/>
    </row>
    <row r="40670" spans="6:8" x14ac:dyDescent="0.2">
      <c r="F40670" s="30"/>
      <c r="G40670" s="30"/>
      <c r="H40670" s="30"/>
    </row>
    <row r="40671" spans="6:8" x14ac:dyDescent="0.2">
      <c r="F40671" s="30"/>
      <c r="G40671" s="30"/>
      <c r="H40671" s="30"/>
    </row>
    <row r="40672" spans="6:8" x14ac:dyDescent="0.2">
      <c r="F40672" s="30"/>
      <c r="G40672" s="30"/>
      <c r="H40672" s="30"/>
    </row>
    <row r="40673" spans="6:8" x14ac:dyDescent="0.2">
      <c r="F40673" s="30"/>
      <c r="G40673" s="30"/>
      <c r="H40673" s="30"/>
    </row>
    <row r="40674" spans="6:8" x14ac:dyDescent="0.2">
      <c r="F40674" s="30"/>
      <c r="G40674" s="30"/>
      <c r="H40674" s="30"/>
    </row>
    <row r="40675" spans="6:8" x14ac:dyDescent="0.2">
      <c r="F40675" s="30"/>
      <c r="G40675" s="30"/>
      <c r="H40675" s="30"/>
    </row>
    <row r="40676" spans="6:8" x14ac:dyDescent="0.2">
      <c r="F40676" s="30"/>
      <c r="G40676" s="30"/>
      <c r="H40676" s="30"/>
    </row>
    <row r="40677" spans="6:8" x14ac:dyDescent="0.2">
      <c r="F40677" s="30"/>
      <c r="G40677" s="30"/>
      <c r="H40677" s="30"/>
    </row>
    <row r="40678" spans="6:8" x14ac:dyDescent="0.2">
      <c r="F40678" s="30"/>
      <c r="G40678" s="30"/>
      <c r="H40678" s="30"/>
    </row>
    <row r="40679" spans="6:8" x14ac:dyDescent="0.2">
      <c r="F40679" s="30"/>
      <c r="G40679" s="30"/>
      <c r="H40679" s="30"/>
    </row>
    <row r="40680" spans="6:8" x14ac:dyDescent="0.2">
      <c r="F40680" s="30"/>
      <c r="G40680" s="30"/>
      <c r="H40680" s="30"/>
    </row>
    <row r="40681" spans="6:8" x14ac:dyDescent="0.2">
      <c r="F40681" s="30"/>
      <c r="G40681" s="30"/>
      <c r="H40681" s="30"/>
    </row>
    <row r="40682" spans="6:8" x14ac:dyDescent="0.2">
      <c r="F40682" s="30"/>
      <c r="G40682" s="30"/>
      <c r="H40682" s="30"/>
    </row>
    <row r="40683" spans="6:8" x14ac:dyDescent="0.2">
      <c r="F40683" s="30"/>
      <c r="G40683" s="30"/>
      <c r="H40683" s="30"/>
    </row>
    <row r="40684" spans="6:8" x14ac:dyDescent="0.2">
      <c r="F40684" s="30"/>
      <c r="G40684" s="30"/>
      <c r="H40684" s="30"/>
    </row>
    <row r="40685" spans="6:8" x14ac:dyDescent="0.2">
      <c r="F40685" s="30"/>
      <c r="G40685" s="30"/>
      <c r="H40685" s="30"/>
    </row>
    <row r="40686" spans="6:8" x14ac:dyDescent="0.2">
      <c r="F40686" s="30"/>
      <c r="G40686" s="30"/>
      <c r="H40686" s="30"/>
    </row>
    <row r="40687" spans="6:8" x14ac:dyDescent="0.2">
      <c r="F40687" s="30"/>
      <c r="G40687" s="30"/>
      <c r="H40687" s="30"/>
    </row>
    <row r="40688" spans="6:8" x14ac:dyDescent="0.2">
      <c r="F40688" s="30"/>
      <c r="G40688" s="30"/>
      <c r="H40688" s="30"/>
    </row>
    <row r="40689" spans="6:8" x14ac:dyDescent="0.2">
      <c r="F40689" s="30"/>
      <c r="G40689" s="30"/>
      <c r="H40689" s="30"/>
    </row>
    <row r="40690" spans="6:8" x14ac:dyDescent="0.2">
      <c r="F40690" s="30"/>
      <c r="G40690" s="30"/>
      <c r="H40690" s="30"/>
    </row>
    <row r="40691" spans="6:8" x14ac:dyDescent="0.2">
      <c r="F40691" s="30"/>
      <c r="G40691" s="30"/>
      <c r="H40691" s="30"/>
    </row>
    <row r="40692" spans="6:8" x14ac:dyDescent="0.2">
      <c r="F40692" s="30"/>
      <c r="G40692" s="30"/>
      <c r="H40692" s="30"/>
    </row>
    <row r="40693" spans="6:8" x14ac:dyDescent="0.2">
      <c r="F40693" s="30"/>
      <c r="G40693" s="30"/>
      <c r="H40693" s="30"/>
    </row>
    <row r="40694" spans="6:8" x14ac:dyDescent="0.2">
      <c r="F40694" s="30"/>
      <c r="G40694" s="30"/>
      <c r="H40694" s="30"/>
    </row>
    <row r="40695" spans="6:8" x14ac:dyDescent="0.2">
      <c r="F40695" s="30"/>
      <c r="G40695" s="30"/>
      <c r="H40695" s="30"/>
    </row>
    <row r="40696" spans="6:8" x14ac:dyDescent="0.2">
      <c r="F40696" s="30"/>
      <c r="G40696" s="30"/>
      <c r="H40696" s="30"/>
    </row>
    <row r="40697" spans="6:8" x14ac:dyDescent="0.2">
      <c r="F40697" s="30"/>
      <c r="G40697" s="30"/>
      <c r="H40697" s="30"/>
    </row>
    <row r="40698" spans="6:8" x14ac:dyDescent="0.2">
      <c r="F40698" s="30"/>
      <c r="G40698" s="30"/>
      <c r="H40698" s="30"/>
    </row>
    <row r="40699" spans="6:8" x14ac:dyDescent="0.2">
      <c r="F40699" s="30"/>
      <c r="G40699" s="30"/>
      <c r="H40699" s="30"/>
    </row>
    <row r="40700" spans="6:8" x14ac:dyDescent="0.2">
      <c r="F40700" s="30"/>
      <c r="G40700" s="30"/>
      <c r="H40700" s="30"/>
    </row>
    <row r="40701" spans="6:8" x14ac:dyDescent="0.2">
      <c r="F40701" s="30"/>
      <c r="G40701" s="30"/>
      <c r="H40701" s="30"/>
    </row>
    <row r="40702" spans="6:8" x14ac:dyDescent="0.2">
      <c r="F40702" s="30"/>
      <c r="G40702" s="30"/>
      <c r="H40702" s="30"/>
    </row>
    <row r="40703" spans="6:8" x14ac:dyDescent="0.2">
      <c r="F40703" s="30"/>
      <c r="G40703" s="30"/>
      <c r="H40703" s="30"/>
    </row>
    <row r="40704" spans="6:8" x14ac:dyDescent="0.2">
      <c r="F40704" s="30"/>
      <c r="G40704" s="30"/>
      <c r="H40704" s="30"/>
    </row>
    <row r="40705" spans="6:8" x14ac:dyDescent="0.2">
      <c r="F40705" s="30"/>
      <c r="G40705" s="30"/>
      <c r="H40705" s="30"/>
    </row>
    <row r="40706" spans="6:8" x14ac:dyDescent="0.2">
      <c r="F40706" s="30"/>
      <c r="G40706" s="30"/>
      <c r="H40706" s="30"/>
    </row>
    <row r="40707" spans="6:8" x14ac:dyDescent="0.2">
      <c r="F40707" s="30"/>
      <c r="G40707" s="30"/>
      <c r="H40707" s="30"/>
    </row>
    <row r="40708" spans="6:8" x14ac:dyDescent="0.2">
      <c r="F40708" s="30"/>
      <c r="G40708" s="30"/>
      <c r="H40708" s="30"/>
    </row>
    <row r="40709" spans="6:8" x14ac:dyDescent="0.2">
      <c r="F40709" s="30"/>
      <c r="G40709" s="30"/>
      <c r="H40709" s="30"/>
    </row>
    <row r="40710" spans="6:8" x14ac:dyDescent="0.2">
      <c r="F40710" s="30"/>
      <c r="G40710" s="30"/>
      <c r="H40710" s="30"/>
    </row>
    <row r="40711" spans="6:8" x14ac:dyDescent="0.2">
      <c r="F40711" s="30"/>
      <c r="G40711" s="30"/>
      <c r="H40711" s="30"/>
    </row>
    <row r="40712" spans="6:8" x14ac:dyDescent="0.2">
      <c r="F40712" s="30"/>
      <c r="G40712" s="30"/>
      <c r="H40712" s="30"/>
    </row>
    <row r="40713" spans="6:8" x14ac:dyDescent="0.2">
      <c r="F40713" s="30"/>
      <c r="G40713" s="30"/>
      <c r="H40713" s="30"/>
    </row>
    <row r="40714" spans="6:8" x14ac:dyDescent="0.2">
      <c r="F40714" s="30"/>
      <c r="G40714" s="30"/>
      <c r="H40714" s="30"/>
    </row>
    <row r="40715" spans="6:8" x14ac:dyDescent="0.2">
      <c r="F40715" s="30"/>
      <c r="G40715" s="30"/>
      <c r="H40715" s="30"/>
    </row>
    <row r="40716" spans="6:8" x14ac:dyDescent="0.2">
      <c r="F40716" s="30"/>
      <c r="G40716" s="30"/>
      <c r="H40716" s="30"/>
    </row>
    <row r="40717" spans="6:8" x14ac:dyDescent="0.2">
      <c r="F40717" s="30"/>
      <c r="G40717" s="30"/>
      <c r="H40717" s="30"/>
    </row>
    <row r="40718" spans="6:8" x14ac:dyDescent="0.2">
      <c r="F40718" s="30"/>
      <c r="G40718" s="30"/>
      <c r="H40718" s="30"/>
    </row>
    <row r="40719" spans="6:8" x14ac:dyDescent="0.2">
      <c r="F40719" s="30"/>
      <c r="G40719" s="30"/>
      <c r="H40719" s="30"/>
    </row>
    <row r="40720" spans="6:8" x14ac:dyDescent="0.2">
      <c r="F40720" s="30"/>
      <c r="G40720" s="30"/>
      <c r="H40720" s="30"/>
    </row>
    <row r="40721" spans="6:8" x14ac:dyDescent="0.2">
      <c r="F40721" s="30"/>
      <c r="G40721" s="30"/>
      <c r="H40721" s="30"/>
    </row>
    <row r="40722" spans="6:8" x14ac:dyDescent="0.2">
      <c r="F40722" s="30"/>
      <c r="G40722" s="30"/>
      <c r="H40722" s="30"/>
    </row>
    <row r="40723" spans="6:8" x14ac:dyDescent="0.2">
      <c r="F40723" s="30"/>
      <c r="G40723" s="30"/>
      <c r="H40723" s="30"/>
    </row>
    <row r="40724" spans="6:8" x14ac:dyDescent="0.2">
      <c r="F40724" s="30"/>
      <c r="G40724" s="30"/>
      <c r="H40724" s="30"/>
    </row>
    <row r="40725" spans="6:8" x14ac:dyDescent="0.2">
      <c r="F40725" s="30"/>
      <c r="G40725" s="30"/>
      <c r="H40725" s="30"/>
    </row>
    <row r="40726" spans="6:8" x14ac:dyDescent="0.2">
      <c r="F40726" s="30"/>
      <c r="G40726" s="30"/>
      <c r="H40726" s="30"/>
    </row>
    <row r="40727" spans="6:8" x14ac:dyDescent="0.2">
      <c r="F40727" s="30"/>
      <c r="G40727" s="30"/>
      <c r="H40727" s="30"/>
    </row>
    <row r="40728" spans="6:8" x14ac:dyDescent="0.2">
      <c r="F40728" s="30"/>
      <c r="G40728" s="30"/>
      <c r="H40728" s="30"/>
    </row>
    <row r="40729" spans="6:8" x14ac:dyDescent="0.2">
      <c r="F40729" s="30"/>
      <c r="G40729" s="30"/>
      <c r="H40729" s="30"/>
    </row>
    <row r="40730" spans="6:8" x14ac:dyDescent="0.2">
      <c r="F40730" s="30"/>
      <c r="G40730" s="30"/>
      <c r="H40730" s="30"/>
    </row>
    <row r="40731" spans="6:8" x14ac:dyDescent="0.2">
      <c r="F40731" s="30"/>
      <c r="G40731" s="30"/>
      <c r="H40731" s="30"/>
    </row>
    <row r="40732" spans="6:8" x14ac:dyDescent="0.2">
      <c r="F40732" s="30"/>
      <c r="G40732" s="30"/>
      <c r="H40732" s="30"/>
    </row>
    <row r="40733" spans="6:8" x14ac:dyDescent="0.2">
      <c r="F40733" s="30"/>
      <c r="G40733" s="30"/>
      <c r="H40733" s="30"/>
    </row>
    <row r="40734" spans="6:8" x14ac:dyDescent="0.2">
      <c r="F40734" s="30"/>
      <c r="G40734" s="30"/>
      <c r="H40734" s="30"/>
    </row>
    <row r="40735" spans="6:8" x14ac:dyDescent="0.2">
      <c r="F40735" s="30"/>
      <c r="G40735" s="30"/>
      <c r="H40735" s="30"/>
    </row>
    <row r="40736" spans="6:8" x14ac:dyDescent="0.2">
      <c r="F40736" s="30"/>
      <c r="G40736" s="30"/>
      <c r="H40736" s="30"/>
    </row>
    <row r="40737" spans="6:8" x14ac:dyDescent="0.2">
      <c r="F40737" s="30"/>
      <c r="G40737" s="30"/>
      <c r="H40737" s="30"/>
    </row>
    <row r="40738" spans="6:8" x14ac:dyDescent="0.2">
      <c r="F40738" s="30"/>
      <c r="G40738" s="30"/>
      <c r="H40738" s="30"/>
    </row>
    <row r="40739" spans="6:8" x14ac:dyDescent="0.2">
      <c r="F40739" s="30"/>
      <c r="G40739" s="30"/>
      <c r="H40739" s="30"/>
    </row>
    <row r="40740" spans="6:8" x14ac:dyDescent="0.2">
      <c r="F40740" s="30"/>
      <c r="G40740" s="30"/>
      <c r="H40740" s="30"/>
    </row>
    <row r="40741" spans="6:8" x14ac:dyDescent="0.2">
      <c r="F40741" s="30"/>
      <c r="G40741" s="30"/>
      <c r="H40741" s="30"/>
    </row>
    <row r="40742" spans="6:8" x14ac:dyDescent="0.2">
      <c r="F40742" s="30"/>
      <c r="G40742" s="30"/>
      <c r="H40742" s="30"/>
    </row>
    <row r="40743" spans="6:8" x14ac:dyDescent="0.2">
      <c r="F40743" s="30"/>
      <c r="G40743" s="30"/>
      <c r="H40743" s="30"/>
    </row>
    <row r="40744" spans="6:8" x14ac:dyDescent="0.2">
      <c r="F40744" s="30"/>
      <c r="G40744" s="30"/>
      <c r="H40744" s="30"/>
    </row>
    <row r="40745" spans="6:8" x14ac:dyDescent="0.2">
      <c r="F40745" s="30"/>
      <c r="G40745" s="30"/>
      <c r="H40745" s="30"/>
    </row>
    <row r="40746" spans="6:8" x14ac:dyDescent="0.2">
      <c r="F40746" s="30"/>
      <c r="G40746" s="30"/>
      <c r="H40746" s="30"/>
    </row>
    <row r="40747" spans="6:8" x14ac:dyDescent="0.2">
      <c r="F40747" s="30"/>
      <c r="G40747" s="30"/>
      <c r="H40747" s="30"/>
    </row>
    <row r="40748" spans="6:8" x14ac:dyDescent="0.2">
      <c r="F40748" s="30"/>
      <c r="G40748" s="30"/>
      <c r="H40748" s="30"/>
    </row>
    <row r="40749" spans="6:8" x14ac:dyDescent="0.2">
      <c r="F40749" s="30"/>
      <c r="G40749" s="30"/>
      <c r="H40749" s="30"/>
    </row>
    <row r="40750" spans="6:8" x14ac:dyDescent="0.2">
      <c r="F40750" s="30"/>
      <c r="G40750" s="30"/>
      <c r="H40750" s="30"/>
    </row>
    <row r="40751" spans="6:8" x14ac:dyDescent="0.2">
      <c r="F40751" s="30"/>
      <c r="G40751" s="30"/>
      <c r="H40751" s="30"/>
    </row>
    <row r="40752" spans="6:8" x14ac:dyDescent="0.2">
      <c r="F40752" s="30"/>
      <c r="G40752" s="30"/>
      <c r="H40752" s="30"/>
    </row>
    <row r="40753" spans="6:8" x14ac:dyDescent="0.2">
      <c r="F40753" s="30"/>
      <c r="G40753" s="30"/>
      <c r="H40753" s="30"/>
    </row>
    <row r="40754" spans="6:8" x14ac:dyDescent="0.2">
      <c r="F40754" s="30"/>
      <c r="G40754" s="30"/>
      <c r="H40754" s="30"/>
    </row>
    <row r="40755" spans="6:8" x14ac:dyDescent="0.2">
      <c r="F40755" s="30"/>
      <c r="G40755" s="30"/>
      <c r="H40755" s="30"/>
    </row>
    <row r="40756" spans="6:8" x14ac:dyDescent="0.2">
      <c r="F40756" s="30"/>
      <c r="G40756" s="30"/>
      <c r="H40756" s="30"/>
    </row>
    <row r="40757" spans="6:8" x14ac:dyDescent="0.2">
      <c r="F40757" s="30"/>
      <c r="G40757" s="30"/>
      <c r="H40757" s="30"/>
    </row>
    <row r="40758" spans="6:8" x14ac:dyDescent="0.2">
      <c r="F40758" s="30"/>
      <c r="G40758" s="30"/>
      <c r="H40758" s="30"/>
    </row>
    <row r="40759" spans="6:8" x14ac:dyDescent="0.2">
      <c r="F40759" s="30"/>
      <c r="G40759" s="30"/>
      <c r="H40759" s="30"/>
    </row>
    <row r="40760" spans="6:8" x14ac:dyDescent="0.2">
      <c r="F40760" s="30"/>
      <c r="G40760" s="30"/>
      <c r="H40760" s="30"/>
    </row>
    <row r="40761" spans="6:8" x14ac:dyDescent="0.2">
      <c r="F40761" s="30"/>
      <c r="G40761" s="30"/>
      <c r="H40761" s="30"/>
    </row>
    <row r="40762" spans="6:8" x14ac:dyDescent="0.2">
      <c r="F40762" s="30"/>
      <c r="G40762" s="30"/>
      <c r="H40762" s="30"/>
    </row>
    <row r="40763" spans="6:8" x14ac:dyDescent="0.2">
      <c r="F40763" s="30"/>
      <c r="G40763" s="30"/>
      <c r="H40763" s="30"/>
    </row>
    <row r="40764" spans="6:8" x14ac:dyDescent="0.2">
      <c r="F40764" s="30"/>
      <c r="G40764" s="30"/>
      <c r="H40764" s="30"/>
    </row>
    <row r="40765" spans="6:8" x14ac:dyDescent="0.2">
      <c r="F40765" s="30"/>
      <c r="G40765" s="30"/>
      <c r="H40765" s="30"/>
    </row>
    <row r="40766" spans="6:8" x14ac:dyDescent="0.2">
      <c r="F40766" s="30"/>
      <c r="G40766" s="30"/>
      <c r="H40766" s="30"/>
    </row>
    <row r="40767" spans="6:8" x14ac:dyDescent="0.2">
      <c r="F40767" s="30"/>
      <c r="G40767" s="30"/>
      <c r="H40767" s="30"/>
    </row>
    <row r="40768" spans="6:8" x14ac:dyDescent="0.2">
      <c r="F40768" s="30"/>
      <c r="G40768" s="30"/>
      <c r="H40768" s="30"/>
    </row>
    <row r="40769" spans="6:8" x14ac:dyDescent="0.2">
      <c r="F40769" s="30"/>
      <c r="G40769" s="30"/>
      <c r="H40769" s="30"/>
    </row>
    <row r="40770" spans="6:8" x14ac:dyDescent="0.2">
      <c r="F40770" s="30"/>
      <c r="G40770" s="30"/>
      <c r="H40770" s="30"/>
    </row>
    <row r="40771" spans="6:8" x14ac:dyDescent="0.2">
      <c r="F40771" s="30"/>
      <c r="G40771" s="30"/>
      <c r="H40771" s="30"/>
    </row>
    <row r="40772" spans="6:8" x14ac:dyDescent="0.2">
      <c r="F40772" s="30"/>
      <c r="G40772" s="30"/>
      <c r="H40772" s="30"/>
    </row>
    <row r="40773" spans="6:8" x14ac:dyDescent="0.2">
      <c r="F40773" s="30"/>
      <c r="G40773" s="30"/>
      <c r="H40773" s="30"/>
    </row>
    <row r="40774" spans="6:8" x14ac:dyDescent="0.2">
      <c r="F40774" s="30"/>
      <c r="G40774" s="30"/>
      <c r="H40774" s="30"/>
    </row>
    <row r="40775" spans="6:8" x14ac:dyDescent="0.2">
      <c r="F40775" s="30"/>
      <c r="G40775" s="30"/>
      <c r="H40775" s="30"/>
    </row>
    <row r="40776" spans="6:8" x14ac:dyDescent="0.2">
      <c r="F40776" s="30"/>
      <c r="G40776" s="30"/>
      <c r="H40776" s="30"/>
    </row>
    <row r="40777" spans="6:8" x14ac:dyDescent="0.2">
      <c r="F40777" s="30"/>
      <c r="G40777" s="30"/>
      <c r="H40777" s="30"/>
    </row>
    <row r="40778" spans="6:8" x14ac:dyDescent="0.2">
      <c r="F40778" s="30"/>
      <c r="G40778" s="30"/>
      <c r="H40778" s="30"/>
    </row>
    <row r="40779" spans="6:8" x14ac:dyDescent="0.2">
      <c r="F40779" s="30"/>
      <c r="G40779" s="30"/>
      <c r="H40779" s="30"/>
    </row>
    <row r="40780" spans="6:8" x14ac:dyDescent="0.2">
      <c r="F40780" s="30"/>
      <c r="G40780" s="30"/>
      <c r="H40780" s="30"/>
    </row>
    <row r="40781" spans="6:8" x14ac:dyDescent="0.2">
      <c r="F40781" s="30"/>
      <c r="G40781" s="30"/>
      <c r="H40781" s="30"/>
    </row>
    <row r="40782" spans="6:8" x14ac:dyDescent="0.2">
      <c r="F40782" s="30"/>
      <c r="G40782" s="30"/>
      <c r="H40782" s="30"/>
    </row>
    <row r="40783" spans="6:8" x14ac:dyDescent="0.2">
      <c r="F40783" s="30"/>
      <c r="G40783" s="30"/>
      <c r="H40783" s="30"/>
    </row>
    <row r="40784" spans="6:8" x14ac:dyDescent="0.2">
      <c r="F40784" s="30"/>
      <c r="G40784" s="30"/>
      <c r="H40784" s="30"/>
    </row>
    <row r="40785" spans="6:8" x14ac:dyDescent="0.2">
      <c r="F40785" s="30"/>
      <c r="G40785" s="30"/>
      <c r="H40785" s="30"/>
    </row>
    <row r="40786" spans="6:8" x14ac:dyDescent="0.2">
      <c r="F40786" s="30"/>
      <c r="G40786" s="30"/>
      <c r="H40786" s="30"/>
    </row>
    <row r="40787" spans="6:8" x14ac:dyDescent="0.2">
      <c r="F40787" s="30"/>
      <c r="G40787" s="30"/>
      <c r="H40787" s="30"/>
    </row>
    <row r="40788" spans="6:8" x14ac:dyDescent="0.2">
      <c r="F40788" s="30"/>
      <c r="G40788" s="30"/>
      <c r="H40788" s="30"/>
    </row>
    <row r="40789" spans="6:8" x14ac:dyDescent="0.2">
      <c r="F40789" s="30"/>
      <c r="G40789" s="30"/>
      <c r="H40789" s="30"/>
    </row>
    <row r="40790" spans="6:8" x14ac:dyDescent="0.2">
      <c r="F40790" s="30"/>
      <c r="G40790" s="30"/>
      <c r="H40790" s="30"/>
    </row>
    <row r="40791" spans="6:8" x14ac:dyDescent="0.2">
      <c r="F40791" s="30"/>
      <c r="G40791" s="30"/>
      <c r="H40791" s="30"/>
    </row>
    <row r="40792" spans="6:8" x14ac:dyDescent="0.2">
      <c r="F40792" s="30"/>
      <c r="G40792" s="30"/>
      <c r="H40792" s="30"/>
    </row>
    <row r="40793" spans="6:8" x14ac:dyDescent="0.2">
      <c r="F40793" s="30"/>
      <c r="G40793" s="30"/>
      <c r="H40793" s="30"/>
    </row>
    <row r="40794" spans="6:8" x14ac:dyDescent="0.2">
      <c r="F40794" s="30"/>
      <c r="G40794" s="30"/>
      <c r="H40794" s="30"/>
    </row>
    <row r="40795" spans="6:8" x14ac:dyDescent="0.2">
      <c r="F40795" s="30"/>
      <c r="G40795" s="30"/>
      <c r="H40795" s="30"/>
    </row>
    <row r="40796" spans="6:8" x14ac:dyDescent="0.2">
      <c r="F40796" s="30"/>
      <c r="G40796" s="30"/>
      <c r="H40796" s="30"/>
    </row>
    <row r="40797" spans="6:8" x14ac:dyDescent="0.2">
      <c r="F40797" s="30"/>
      <c r="G40797" s="30"/>
      <c r="H40797" s="30"/>
    </row>
    <row r="40798" spans="6:8" x14ac:dyDescent="0.2">
      <c r="F40798" s="30"/>
      <c r="G40798" s="30"/>
      <c r="H40798" s="30"/>
    </row>
    <row r="40799" spans="6:8" x14ac:dyDescent="0.2">
      <c r="F40799" s="30"/>
      <c r="G40799" s="30"/>
      <c r="H40799" s="30"/>
    </row>
    <row r="40800" spans="6:8" x14ac:dyDescent="0.2">
      <c r="F40800" s="30"/>
      <c r="G40800" s="30"/>
      <c r="H40800" s="30"/>
    </row>
    <row r="40801" spans="6:8" x14ac:dyDescent="0.2">
      <c r="F40801" s="30"/>
      <c r="G40801" s="30"/>
      <c r="H40801" s="30"/>
    </row>
    <row r="40802" spans="6:8" x14ac:dyDescent="0.2">
      <c r="F40802" s="30"/>
      <c r="G40802" s="30"/>
      <c r="H40802" s="30"/>
    </row>
    <row r="40803" spans="6:8" x14ac:dyDescent="0.2">
      <c r="F40803" s="30"/>
      <c r="G40803" s="30"/>
      <c r="H40803" s="30"/>
    </row>
    <row r="40804" spans="6:8" x14ac:dyDescent="0.2">
      <c r="F40804" s="30"/>
      <c r="G40804" s="30"/>
      <c r="H40804" s="30"/>
    </row>
    <row r="40805" spans="6:8" x14ac:dyDescent="0.2">
      <c r="F40805" s="30"/>
      <c r="G40805" s="30"/>
      <c r="H40805" s="30"/>
    </row>
    <row r="40806" spans="6:8" x14ac:dyDescent="0.2">
      <c r="F40806" s="30"/>
      <c r="G40806" s="30"/>
      <c r="H40806" s="30"/>
    </row>
    <row r="40807" spans="6:8" x14ac:dyDescent="0.2">
      <c r="F40807" s="30"/>
      <c r="G40807" s="30"/>
      <c r="H40807" s="30"/>
    </row>
    <row r="40808" spans="6:8" x14ac:dyDescent="0.2">
      <c r="F40808" s="30"/>
      <c r="G40808" s="30"/>
      <c r="H40808" s="30"/>
    </row>
    <row r="40809" spans="6:8" x14ac:dyDescent="0.2">
      <c r="F40809" s="30"/>
      <c r="G40809" s="30"/>
      <c r="H40809" s="30"/>
    </row>
    <row r="40810" spans="6:8" x14ac:dyDescent="0.2">
      <c r="F40810" s="30"/>
      <c r="G40810" s="30"/>
      <c r="H40810" s="30"/>
    </row>
    <row r="40811" spans="6:8" x14ac:dyDescent="0.2">
      <c r="F40811" s="30"/>
      <c r="G40811" s="30"/>
      <c r="H40811" s="30"/>
    </row>
    <row r="40812" spans="6:8" x14ac:dyDescent="0.2">
      <c r="F40812" s="30"/>
      <c r="G40812" s="30"/>
      <c r="H40812" s="30"/>
    </row>
    <row r="40813" spans="6:8" x14ac:dyDescent="0.2">
      <c r="F40813" s="30"/>
      <c r="G40813" s="30"/>
      <c r="H40813" s="30"/>
    </row>
    <row r="40814" spans="6:8" x14ac:dyDescent="0.2">
      <c r="F40814" s="30"/>
      <c r="G40814" s="30"/>
      <c r="H40814" s="30"/>
    </row>
    <row r="40815" spans="6:8" x14ac:dyDescent="0.2">
      <c r="F40815" s="30"/>
      <c r="G40815" s="30"/>
      <c r="H40815" s="30"/>
    </row>
    <row r="40816" spans="6:8" x14ac:dyDescent="0.2">
      <c r="F40816" s="30"/>
      <c r="G40816" s="30"/>
      <c r="H40816" s="30"/>
    </row>
    <row r="40817" spans="6:8" x14ac:dyDescent="0.2">
      <c r="F40817" s="30"/>
      <c r="G40817" s="30"/>
      <c r="H40817" s="30"/>
    </row>
    <row r="40818" spans="6:8" x14ac:dyDescent="0.2">
      <c r="F40818" s="30"/>
      <c r="G40818" s="30"/>
      <c r="H40818" s="30"/>
    </row>
    <row r="40819" spans="6:8" x14ac:dyDescent="0.2">
      <c r="F40819" s="30"/>
      <c r="G40819" s="30"/>
      <c r="H40819" s="30"/>
    </row>
    <row r="40820" spans="6:8" x14ac:dyDescent="0.2">
      <c r="F40820" s="30"/>
      <c r="G40820" s="30"/>
      <c r="H40820" s="30"/>
    </row>
    <row r="40821" spans="6:8" x14ac:dyDescent="0.2">
      <c r="F40821" s="30"/>
      <c r="G40821" s="30"/>
      <c r="H40821" s="30"/>
    </row>
    <row r="40822" spans="6:8" x14ac:dyDescent="0.2">
      <c r="F40822" s="30"/>
      <c r="G40822" s="30"/>
      <c r="H40822" s="30"/>
    </row>
    <row r="40823" spans="6:8" x14ac:dyDescent="0.2">
      <c r="F40823" s="30"/>
      <c r="G40823" s="30"/>
      <c r="H40823" s="30"/>
    </row>
    <row r="40824" spans="6:8" x14ac:dyDescent="0.2">
      <c r="F40824" s="30"/>
      <c r="G40824" s="30"/>
      <c r="H40824" s="30"/>
    </row>
    <row r="40825" spans="6:8" x14ac:dyDescent="0.2">
      <c r="F40825" s="30"/>
      <c r="G40825" s="30"/>
      <c r="H40825" s="30"/>
    </row>
    <row r="40826" spans="6:8" x14ac:dyDescent="0.2">
      <c r="F40826" s="30"/>
      <c r="G40826" s="30"/>
      <c r="H40826" s="30"/>
    </row>
    <row r="40827" spans="6:8" x14ac:dyDescent="0.2">
      <c r="F40827" s="30"/>
      <c r="G40827" s="30"/>
      <c r="H40827" s="30"/>
    </row>
    <row r="40828" spans="6:8" x14ac:dyDescent="0.2">
      <c r="F40828" s="30"/>
      <c r="G40828" s="30"/>
      <c r="H40828" s="30"/>
    </row>
    <row r="40829" spans="6:8" x14ac:dyDescent="0.2">
      <c r="F40829" s="30"/>
      <c r="G40829" s="30"/>
      <c r="H40829" s="30"/>
    </row>
    <row r="40830" spans="6:8" x14ac:dyDescent="0.2">
      <c r="F40830" s="30"/>
      <c r="G40830" s="30"/>
      <c r="H40830" s="30"/>
    </row>
    <row r="40831" spans="6:8" x14ac:dyDescent="0.2">
      <c r="F40831" s="30"/>
      <c r="G40831" s="30"/>
      <c r="H40831" s="30"/>
    </row>
    <row r="40832" spans="6:8" x14ac:dyDescent="0.2">
      <c r="F40832" s="30"/>
      <c r="G40832" s="30"/>
      <c r="H40832" s="30"/>
    </row>
    <row r="40833" spans="6:8" x14ac:dyDescent="0.2">
      <c r="F40833" s="30"/>
      <c r="G40833" s="30"/>
      <c r="H40833" s="30"/>
    </row>
    <row r="40834" spans="6:8" x14ac:dyDescent="0.2">
      <c r="F40834" s="30"/>
      <c r="G40834" s="30"/>
      <c r="H40834" s="30"/>
    </row>
    <row r="40835" spans="6:8" x14ac:dyDescent="0.2">
      <c r="F40835" s="30"/>
      <c r="G40835" s="30"/>
      <c r="H40835" s="30"/>
    </row>
    <row r="40836" spans="6:8" x14ac:dyDescent="0.2">
      <c r="F40836" s="30"/>
      <c r="G40836" s="30"/>
      <c r="H40836" s="30"/>
    </row>
    <row r="40837" spans="6:8" x14ac:dyDescent="0.2">
      <c r="F40837" s="30"/>
      <c r="G40837" s="30"/>
      <c r="H40837" s="30"/>
    </row>
    <row r="40838" spans="6:8" x14ac:dyDescent="0.2">
      <c r="F40838" s="30"/>
      <c r="G40838" s="30"/>
      <c r="H40838" s="30"/>
    </row>
    <row r="40839" spans="6:8" x14ac:dyDescent="0.2">
      <c r="F40839" s="30"/>
      <c r="G40839" s="30"/>
      <c r="H40839" s="30"/>
    </row>
    <row r="40840" spans="6:8" x14ac:dyDescent="0.2">
      <c r="F40840" s="30"/>
      <c r="G40840" s="30"/>
      <c r="H40840" s="30"/>
    </row>
    <row r="40841" spans="6:8" x14ac:dyDescent="0.2">
      <c r="F40841" s="30"/>
      <c r="G40841" s="30"/>
      <c r="H40841" s="30"/>
    </row>
    <row r="40842" spans="6:8" x14ac:dyDescent="0.2">
      <c r="F40842" s="30"/>
      <c r="G40842" s="30"/>
      <c r="H40842" s="30"/>
    </row>
    <row r="40843" spans="6:8" x14ac:dyDescent="0.2">
      <c r="F40843" s="30"/>
      <c r="G40843" s="30"/>
      <c r="H40843" s="30"/>
    </row>
    <row r="40844" spans="6:8" x14ac:dyDescent="0.2">
      <c r="F40844" s="30"/>
      <c r="G40844" s="30"/>
      <c r="H40844" s="30"/>
    </row>
    <row r="40845" spans="6:8" x14ac:dyDescent="0.2">
      <c r="F40845" s="30"/>
      <c r="G40845" s="30"/>
      <c r="H40845" s="30"/>
    </row>
    <row r="40846" spans="6:8" x14ac:dyDescent="0.2">
      <c r="F40846" s="30"/>
      <c r="G40846" s="30"/>
      <c r="H40846" s="30"/>
    </row>
    <row r="40847" spans="6:8" x14ac:dyDescent="0.2">
      <c r="F40847" s="30"/>
      <c r="G40847" s="30"/>
      <c r="H40847" s="30"/>
    </row>
    <row r="40848" spans="6:8" x14ac:dyDescent="0.2">
      <c r="F40848" s="30"/>
      <c r="G40848" s="30"/>
      <c r="H40848" s="30"/>
    </row>
    <row r="40849" spans="6:8" x14ac:dyDescent="0.2">
      <c r="F40849" s="30"/>
      <c r="G40849" s="30"/>
      <c r="H40849" s="30"/>
    </row>
    <row r="40850" spans="6:8" x14ac:dyDescent="0.2">
      <c r="F40850" s="30"/>
      <c r="G40850" s="30"/>
      <c r="H40850" s="30"/>
    </row>
    <row r="40851" spans="6:8" x14ac:dyDescent="0.2">
      <c r="F40851" s="30"/>
      <c r="G40851" s="30"/>
      <c r="H40851" s="30"/>
    </row>
    <row r="40852" spans="6:8" x14ac:dyDescent="0.2">
      <c r="F40852" s="30"/>
      <c r="G40852" s="30"/>
      <c r="H40852" s="30"/>
    </row>
    <row r="40853" spans="6:8" x14ac:dyDescent="0.2">
      <c r="F40853" s="30"/>
      <c r="G40853" s="30"/>
      <c r="H40853" s="30"/>
    </row>
    <row r="40854" spans="6:8" x14ac:dyDescent="0.2">
      <c r="F40854" s="30"/>
      <c r="G40854" s="30"/>
      <c r="H40854" s="30"/>
    </row>
    <row r="40855" spans="6:8" x14ac:dyDescent="0.2">
      <c r="F40855" s="30"/>
      <c r="G40855" s="30"/>
      <c r="H40855" s="30"/>
    </row>
    <row r="40856" spans="6:8" x14ac:dyDescent="0.2">
      <c r="F40856" s="30"/>
      <c r="G40856" s="30"/>
      <c r="H40856" s="30"/>
    </row>
    <row r="40857" spans="6:8" x14ac:dyDescent="0.2">
      <c r="F40857" s="30"/>
      <c r="G40857" s="30"/>
      <c r="H40857" s="30"/>
    </row>
    <row r="40858" spans="6:8" x14ac:dyDescent="0.2">
      <c r="F40858" s="30"/>
      <c r="G40858" s="30"/>
      <c r="H40858" s="30"/>
    </row>
    <row r="40859" spans="6:8" x14ac:dyDescent="0.2">
      <c r="F40859" s="30"/>
      <c r="G40859" s="30"/>
      <c r="H40859" s="30"/>
    </row>
    <row r="40860" spans="6:8" x14ac:dyDescent="0.2">
      <c r="F40860" s="30"/>
      <c r="G40860" s="30"/>
      <c r="H40860" s="30"/>
    </row>
    <row r="40861" spans="6:8" x14ac:dyDescent="0.2">
      <c r="F40861" s="30"/>
      <c r="G40861" s="30"/>
      <c r="H40861" s="30"/>
    </row>
    <row r="40862" spans="6:8" x14ac:dyDescent="0.2">
      <c r="F40862" s="30"/>
      <c r="G40862" s="30"/>
      <c r="H40862" s="30"/>
    </row>
    <row r="40863" spans="6:8" x14ac:dyDescent="0.2">
      <c r="F40863" s="30"/>
      <c r="G40863" s="30"/>
      <c r="H40863" s="30"/>
    </row>
    <row r="40864" spans="6:8" x14ac:dyDescent="0.2">
      <c r="F40864" s="30"/>
      <c r="G40864" s="30"/>
      <c r="H40864" s="30"/>
    </row>
    <row r="40865" spans="6:8" x14ac:dyDescent="0.2">
      <c r="F40865" s="30"/>
      <c r="G40865" s="30"/>
      <c r="H40865" s="30"/>
    </row>
    <row r="40866" spans="6:8" x14ac:dyDescent="0.2">
      <c r="F40866" s="30"/>
      <c r="G40866" s="30"/>
      <c r="H40866" s="30"/>
    </row>
    <row r="40867" spans="6:8" x14ac:dyDescent="0.2">
      <c r="F40867" s="30"/>
      <c r="G40867" s="30"/>
      <c r="H40867" s="30"/>
    </row>
    <row r="40868" spans="6:8" x14ac:dyDescent="0.2">
      <c r="F40868" s="30"/>
      <c r="G40868" s="30"/>
      <c r="H40868" s="30"/>
    </row>
    <row r="40869" spans="6:8" x14ac:dyDescent="0.2">
      <c r="F40869" s="30"/>
      <c r="G40869" s="30"/>
      <c r="H40869" s="30"/>
    </row>
    <row r="40870" spans="6:8" x14ac:dyDescent="0.2">
      <c r="F40870" s="30"/>
      <c r="G40870" s="30"/>
      <c r="H40870" s="30"/>
    </row>
    <row r="40871" spans="6:8" x14ac:dyDescent="0.2">
      <c r="F40871" s="30"/>
      <c r="G40871" s="30"/>
      <c r="H40871" s="30"/>
    </row>
    <row r="40872" spans="6:8" x14ac:dyDescent="0.2">
      <c r="F40872" s="30"/>
      <c r="G40872" s="30"/>
      <c r="H40872" s="30"/>
    </row>
    <row r="40873" spans="6:8" x14ac:dyDescent="0.2">
      <c r="F40873" s="30"/>
      <c r="G40873" s="30"/>
      <c r="H40873" s="30"/>
    </row>
    <row r="40874" spans="6:8" x14ac:dyDescent="0.2">
      <c r="F40874" s="30"/>
      <c r="G40874" s="30"/>
      <c r="H40874" s="30"/>
    </row>
    <row r="40875" spans="6:8" x14ac:dyDescent="0.2">
      <c r="F40875" s="30"/>
      <c r="G40875" s="30"/>
      <c r="H40875" s="30"/>
    </row>
    <row r="40876" spans="6:8" x14ac:dyDescent="0.2">
      <c r="F40876" s="30"/>
      <c r="G40876" s="30"/>
      <c r="H40876" s="30"/>
    </row>
    <row r="40877" spans="6:8" x14ac:dyDescent="0.2">
      <c r="F40877" s="30"/>
      <c r="G40877" s="30"/>
      <c r="H40877" s="30"/>
    </row>
    <row r="40878" spans="6:8" x14ac:dyDescent="0.2">
      <c r="F40878" s="30"/>
      <c r="G40878" s="30"/>
      <c r="H40878" s="30"/>
    </row>
    <row r="40879" spans="6:8" x14ac:dyDescent="0.2">
      <c r="F40879" s="30"/>
      <c r="G40879" s="30"/>
      <c r="H40879" s="30"/>
    </row>
    <row r="40880" spans="6:8" x14ac:dyDescent="0.2">
      <c r="F40880" s="30"/>
      <c r="G40880" s="30"/>
      <c r="H40880" s="30"/>
    </row>
    <row r="40881" spans="6:8" x14ac:dyDescent="0.2">
      <c r="F40881" s="30"/>
      <c r="G40881" s="30"/>
      <c r="H40881" s="30"/>
    </row>
    <row r="40882" spans="6:8" x14ac:dyDescent="0.2">
      <c r="F40882" s="30"/>
      <c r="G40882" s="30"/>
      <c r="H40882" s="30"/>
    </row>
    <row r="40883" spans="6:8" x14ac:dyDescent="0.2">
      <c r="F40883" s="30"/>
      <c r="G40883" s="30"/>
      <c r="H40883" s="30"/>
    </row>
    <row r="40884" spans="6:8" x14ac:dyDescent="0.2">
      <c r="F40884" s="30"/>
      <c r="G40884" s="30"/>
      <c r="H40884" s="30"/>
    </row>
    <row r="40885" spans="6:8" x14ac:dyDescent="0.2">
      <c r="F40885" s="30"/>
      <c r="G40885" s="30"/>
      <c r="H40885" s="30"/>
    </row>
    <row r="40886" spans="6:8" x14ac:dyDescent="0.2">
      <c r="F40886" s="30"/>
      <c r="G40886" s="30"/>
      <c r="H40886" s="30"/>
    </row>
    <row r="40887" spans="6:8" x14ac:dyDescent="0.2">
      <c r="F40887" s="30"/>
      <c r="G40887" s="30"/>
      <c r="H40887" s="30"/>
    </row>
    <row r="40888" spans="6:8" x14ac:dyDescent="0.2">
      <c r="F40888" s="30"/>
      <c r="G40888" s="30"/>
      <c r="H40888" s="30"/>
    </row>
    <row r="40889" spans="6:8" x14ac:dyDescent="0.2">
      <c r="F40889" s="30"/>
      <c r="G40889" s="30"/>
      <c r="H40889" s="30"/>
    </row>
    <row r="40890" spans="6:8" x14ac:dyDescent="0.2">
      <c r="F40890" s="30"/>
      <c r="G40890" s="30"/>
      <c r="H40890" s="30"/>
    </row>
    <row r="40891" spans="6:8" x14ac:dyDescent="0.2">
      <c r="F40891" s="30"/>
      <c r="G40891" s="30"/>
      <c r="H40891" s="30"/>
    </row>
    <row r="40892" spans="6:8" x14ac:dyDescent="0.2">
      <c r="F40892" s="30"/>
      <c r="G40892" s="30"/>
      <c r="H40892" s="30"/>
    </row>
    <row r="40893" spans="6:8" x14ac:dyDescent="0.2">
      <c r="F40893" s="30"/>
      <c r="G40893" s="30"/>
      <c r="H40893" s="30"/>
    </row>
    <row r="40894" spans="6:8" x14ac:dyDescent="0.2">
      <c r="F40894" s="30"/>
      <c r="G40894" s="30"/>
      <c r="H40894" s="30"/>
    </row>
    <row r="40895" spans="6:8" x14ac:dyDescent="0.2">
      <c r="F40895" s="30"/>
      <c r="G40895" s="30"/>
      <c r="H40895" s="30"/>
    </row>
    <row r="40896" spans="6:8" x14ac:dyDescent="0.2">
      <c r="F40896" s="30"/>
      <c r="G40896" s="30"/>
      <c r="H40896" s="30"/>
    </row>
    <row r="40897" spans="6:8" x14ac:dyDescent="0.2">
      <c r="F40897" s="30"/>
      <c r="G40897" s="30"/>
      <c r="H40897" s="30"/>
    </row>
    <row r="40898" spans="6:8" x14ac:dyDescent="0.2">
      <c r="F40898" s="30"/>
      <c r="G40898" s="30"/>
      <c r="H40898" s="30"/>
    </row>
    <row r="40899" spans="6:8" x14ac:dyDescent="0.2">
      <c r="F40899" s="30"/>
      <c r="G40899" s="30"/>
      <c r="H40899" s="30"/>
    </row>
    <row r="40900" spans="6:8" x14ac:dyDescent="0.2">
      <c r="F40900" s="30"/>
      <c r="G40900" s="30"/>
      <c r="H40900" s="30"/>
    </row>
    <row r="40901" spans="6:8" x14ac:dyDescent="0.2">
      <c r="F40901" s="30"/>
      <c r="G40901" s="30"/>
      <c r="H40901" s="30"/>
    </row>
    <row r="40902" spans="6:8" x14ac:dyDescent="0.2">
      <c r="F40902" s="30"/>
      <c r="G40902" s="30"/>
      <c r="H40902" s="30"/>
    </row>
    <row r="40903" spans="6:8" x14ac:dyDescent="0.2">
      <c r="F40903" s="30"/>
      <c r="G40903" s="30"/>
      <c r="H40903" s="30"/>
    </row>
    <row r="40904" spans="6:8" x14ac:dyDescent="0.2">
      <c r="F40904" s="30"/>
      <c r="G40904" s="30"/>
      <c r="H40904" s="30"/>
    </row>
    <row r="40905" spans="6:8" x14ac:dyDescent="0.2">
      <c r="F40905" s="30"/>
      <c r="G40905" s="30"/>
      <c r="H40905" s="30"/>
    </row>
    <row r="40906" spans="6:8" x14ac:dyDescent="0.2">
      <c r="F40906" s="30"/>
      <c r="G40906" s="30"/>
      <c r="H40906" s="30"/>
    </row>
    <row r="40907" spans="6:8" x14ac:dyDescent="0.2">
      <c r="F40907" s="30"/>
      <c r="G40907" s="30"/>
      <c r="H40907" s="30"/>
    </row>
    <row r="40908" spans="6:8" x14ac:dyDescent="0.2">
      <c r="F40908" s="30"/>
      <c r="G40908" s="30"/>
      <c r="H40908" s="30"/>
    </row>
    <row r="40909" spans="6:8" x14ac:dyDescent="0.2">
      <c r="F40909" s="30"/>
      <c r="G40909" s="30"/>
      <c r="H40909" s="30"/>
    </row>
    <row r="40910" spans="6:8" x14ac:dyDescent="0.2">
      <c r="F40910" s="30"/>
      <c r="G40910" s="30"/>
      <c r="H40910" s="30"/>
    </row>
    <row r="40911" spans="6:8" x14ac:dyDescent="0.2">
      <c r="F40911" s="30"/>
      <c r="G40911" s="30"/>
      <c r="H40911" s="30"/>
    </row>
    <row r="40912" spans="6:8" x14ac:dyDescent="0.2">
      <c r="F40912" s="30"/>
      <c r="G40912" s="30"/>
      <c r="H40912" s="30"/>
    </row>
    <row r="40913" spans="6:8" x14ac:dyDescent="0.2">
      <c r="F40913" s="30"/>
      <c r="G40913" s="30"/>
      <c r="H40913" s="30"/>
    </row>
    <row r="40914" spans="6:8" x14ac:dyDescent="0.2">
      <c r="F40914" s="30"/>
      <c r="G40914" s="30"/>
      <c r="H40914" s="30"/>
    </row>
    <row r="40915" spans="6:8" x14ac:dyDescent="0.2">
      <c r="F40915" s="30"/>
      <c r="G40915" s="30"/>
      <c r="H40915" s="30"/>
    </row>
    <row r="40916" spans="6:8" x14ac:dyDescent="0.2">
      <c r="F40916" s="30"/>
      <c r="G40916" s="30"/>
      <c r="H40916" s="30"/>
    </row>
    <row r="40917" spans="6:8" x14ac:dyDescent="0.2">
      <c r="F40917" s="30"/>
      <c r="G40917" s="30"/>
      <c r="H40917" s="30"/>
    </row>
    <row r="40918" spans="6:8" x14ac:dyDescent="0.2">
      <c r="F40918" s="30"/>
      <c r="G40918" s="30"/>
      <c r="H40918" s="30"/>
    </row>
    <row r="40919" spans="6:8" x14ac:dyDescent="0.2">
      <c r="F40919" s="30"/>
      <c r="G40919" s="30"/>
      <c r="H40919" s="30"/>
    </row>
    <row r="40920" spans="6:8" x14ac:dyDescent="0.2">
      <c r="F40920" s="30"/>
      <c r="G40920" s="30"/>
      <c r="H40920" s="30"/>
    </row>
    <row r="40921" spans="6:8" x14ac:dyDescent="0.2">
      <c r="F40921" s="30"/>
      <c r="G40921" s="30"/>
      <c r="H40921" s="30"/>
    </row>
    <row r="40922" spans="6:8" x14ac:dyDescent="0.2">
      <c r="F40922" s="30"/>
      <c r="G40922" s="30"/>
      <c r="H40922" s="30"/>
    </row>
    <row r="40923" spans="6:8" x14ac:dyDescent="0.2">
      <c r="F40923" s="30"/>
      <c r="G40923" s="30"/>
      <c r="H40923" s="30"/>
    </row>
    <row r="40924" spans="6:8" x14ac:dyDescent="0.2">
      <c r="F40924" s="30"/>
      <c r="G40924" s="30"/>
      <c r="H40924" s="30"/>
    </row>
    <row r="40925" spans="6:8" x14ac:dyDescent="0.2">
      <c r="F40925" s="30"/>
      <c r="G40925" s="30"/>
      <c r="H40925" s="30"/>
    </row>
    <row r="40926" spans="6:8" x14ac:dyDescent="0.2">
      <c r="F40926" s="30"/>
      <c r="G40926" s="30"/>
      <c r="H40926" s="30"/>
    </row>
    <row r="40927" spans="6:8" x14ac:dyDescent="0.2">
      <c r="F40927" s="30"/>
      <c r="G40927" s="30"/>
      <c r="H40927" s="30"/>
    </row>
    <row r="40928" spans="6:8" x14ac:dyDescent="0.2">
      <c r="F40928" s="30"/>
      <c r="G40928" s="30"/>
      <c r="H40928" s="30"/>
    </row>
    <row r="40929" spans="6:8" x14ac:dyDescent="0.2">
      <c r="F40929" s="30"/>
      <c r="G40929" s="30"/>
      <c r="H40929" s="30"/>
    </row>
    <row r="40930" spans="6:8" x14ac:dyDescent="0.2">
      <c r="F40930" s="30"/>
      <c r="G40930" s="30"/>
      <c r="H40930" s="30"/>
    </row>
    <row r="40931" spans="6:8" x14ac:dyDescent="0.2">
      <c r="F40931" s="30"/>
      <c r="G40931" s="30"/>
      <c r="H40931" s="30"/>
    </row>
    <row r="40932" spans="6:8" x14ac:dyDescent="0.2">
      <c r="F40932" s="30"/>
      <c r="G40932" s="30"/>
      <c r="H40932" s="30"/>
    </row>
    <row r="40933" spans="6:8" x14ac:dyDescent="0.2">
      <c r="F40933" s="30"/>
      <c r="G40933" s="30"/>
      <c r="H40933" s="30"/>
    </row>
    <row r="40934" spans="6:8" x14ac:dyDescent="0.2">
      <c r="F40934" s="30"/>
      <c r="G40934" s="30"/>
      <c r="H40934" s="30"/>
    </row>
    <row r="40935" spans="6:8" x14ac:dyDescent="0.2">
      <c r="F40935" s="30"/>
      <c r="G40935" s="30"/>
      <c r="H40935" s="30"/>
    </row>
    <row r="40936" spans="6:8" x14ac:dyDescent="0.2">
      <c r="F40936" s="30"/>
      <c r="G40936" s="30"/>
      <c r="H40936" s="30"/>
    </row>
    <row r="40937" spans="6:8" x14ac:dyDescent="0.2">
      <c r="F40937" s="30"/>
      <c r="G40937" s="30"/>
      <c r="H40937" s="30"/>
    </row>
    <row r="40938" spans="6:8" x14ac:dyDescent="0.2">
      <c r="F40938" s="30"/>
      <c r="G40938" s="30"/>
      <c r="H40938" s="30"/>
    </row>
    <row r="40939" spans="6:8" x14ac:dyDescent="0.2">
      <c r="F40939" s="30"/>
      <c r="G40939" s="30"/>
      <c r="H40939" s="30"/>
    </row>
    <row r="40940" spans="6:8" x14ac:dyDescent="0.2">
      <c r="F40940" s="30"/>
      <c r="G40940" s="30"/>
      <c r="H40940" s="30"/>
    </row>
    <row r="40941" spans="6:8" x14ac:dyDescent="0.2">
      <c r="F40941" s="30"/>
      <c r="G40941" s="30"/>
      <c r="H40941" s="30"/>
    </row>
    <row r="40942" spans="6:8" x14ac:dyDescent="0.2">
      <c r="F40942" s="30"/>
      <c r="G40942" s="30"/>
      <c r="H40942" s="30"/>
    </row>
    <row r="40943" spans="6:8" x14ac:dyDescent="0.2">
      <c r="F40943" s="30"/>
      <c r="G40943" s="30"/>
      <c r="H40943" s="30"/>
    </row>
    <row r="40944" spans="6:8" x14ac:dyDescent="0.2">
      <c r="F40944" s="30"/>
      <c r="G40944" s="30"/>
      <c r="H40944" s="30"/>
    </row>
    <row r="40945" spans="6:8" x14ac:dyDescent="0.2">
      <c r="F40945" s="30"/>
      <c r="G40945" s="30"/>
      <c r="H40945" s="30"/>
    </row>
    <row r="40946" spans="6:8" x14ac:dyDescent="0.2">
      <c r="F40946" s="30"/>
      <c r="G40946" s="30"/>
      <c r="H40946" s="30"/>
    </row>
    <row r="40947" spans="6:8" x14ac:dyDescent="0.2">
      <c r="F40947" s="30"/>
      <c r="G40947" s="30"/>
      <c r="H40947" s="30"/>
    </row>
    <row r="40948" spans="6:8" x14ac:dyDescent="0.2">
      <c r="F40948" s="30"/>
      <c r="G40948" s="30"/>
      <c r="H40948" s="30"/>
    </row>
    <row r="40949" spans="6:8" x14ac:dyDescent="0.2">
      <c r="F40949" s="30"/>
      <c r="G40949" s="30"/>
      <c r="H40949" s="30"/>
    </row>
    <row r="40950" spans="6:8" x14ac:dyDescent="0.2">
      <c r="F40950" s="30"/>
      <c r="G40950" s="30"/>
      <c r="H40950" s="30"/>
    </row>
    <row r="40951" spans="6:8" x14ac:dyDescent="0.2">
      <c r="F40951" s="30"/>
      <c r="G40951" s="30"/>
      <c r="H40951" s="30"/>
    </row>
    <row r="40952" spans="6:8" x14ac:dyDescent="0.2">
      <c r="F40952" s="30"/>
      <c r="G40952" s="30"/>
      <c r="H40952" s="30"/>
    </row>
    <row r="40953" spans="6:8" x14ac:dyDescent="0.2">
      <c r="F40953" s="30"/>
      <c r="G40953" s="30"/>
      <c r="H40953" s="30"/>
    </row>
    <row r="40954" spans="6:8" x14ac:dyDescent="0.2">
      <c r="F40954" s="30"/>
      <c r="G40954" s="30"/>
      <c r="H40954" s="30"/>
    </row>
    <row r="40955" spans="6:8" x14ac:dyDescent="0.2">
      <c r="F40955" s="30"/>
      <c r="G40955" s="30"/>
      <c r="H40955" s="30"/>
    </row>
    <row r="40956" spans="6:8" x14ac:dyDescent="0.2">
      <c r="F40956" s="30"/>
      <c r="G40956" s="30"/>
      <c r="H40956" s="30"/>
    </row>
    <row r="40957" spans="6:8" x14ac:dyDescent="0.2">
      <c r="F40957" s="30"/>
      <c r="G40957" s="30"/>
      <c r="H40957" s="30"/>
    </row>
    <row r="40958" spans="6:8" x14ac:dyDescent="0.2">
      <c r="F40958" s="30"/>
      <c r="G40958" s="30"/>
      <c r="H40958" s="30"/>
    </row>
    <row r="40959" spans="6:8" x14ac:dyDescent="0.2">
      <c r="F40959" s="30"/>
      <c r="G40959" s="30"/>
      <c r="H40959" s="30"/>
    </row>
    <row r="40960" spans="6:8" x14ac:dyDescent="0.2">
      <c r="F40960" s="30"/>
      <c r="G40960" s="30"/>
      <c r="H40960" s="30"/>
    </row>
    <row r="40961" spans="6:8" x14ac:dyDescent="0.2">
      <c r="F40961" s="30"/>
      <c r="G40961" s="30"/>
      <c r="H40961" s="30"/>
    </row>
    <row r="40962" spans="6:8" x14ac:dyDescent="0.2">
      <c r="F40962" s="30"/>
      <c r="G40962" s="30"/>
      <c r="H40962" s="30"/>
    </row>
    <row r="40963" spans="6:8" x14ac:dyDescent="0.2">
      <c r="F40963" s="30"/>
      <c r="G40963" s="30"/>
      <c r="H40963" s="30"/>
    </row>
    <row r="40964" spans="6:8" x14ac:dyDescent="0.2">
      <c r="F40964" s="30"/>
      <c r="G40964" s="30"/>
      <c r="H40964" s="30"/>
    </row>
    <row r="40965" spans="6:8" x14ac:dyDescent="0.2">
      <c r="F40965" s="30"/>
      <c r="G40965" s="30"/>
      <c r="H40965" s="30"/>
    </row>
    <row r="40966" spans="6:8" x14ac:dyDescent="0.2">
      <c r="F40966" s="30"/>
      <c r="G40966" s="30"/>
      <c r="H40966" s="30"/>
    </row>
    <row r="40967" spans="6:8" x14ac:dyDescent="0.2">
      <c r="F40967" s="30"/>
      <c r="G40967" s="30"/>
      <c r="H40967" s="30"/>
    </row>
    <row r="40968" spans="6:8" x14ac:dyDescent="0.2">
      <c r="F40968" s="30"/>
      <c r="G40968" s="30"/>
      <c r="H40968" s="30"/>
    </row>
    <row r="40969" spans="6:8" x14ac:dyDescent="0.2">
      <c r="F40969" s="30"/>
      <c r="G40969" s="30"/>
      <c r="H40969" s="30"/>
    </row>
    <row r="40970" spans="6:8" x14ac:dyDescent="0.2">
      <c r="F40970" s="30"/>
      <c r="G40970" s="30"/>
      <c r="H40970" s="30"/>
    </row>
    <row r="40971" spans="6:8" x14ac:dyDescent="0.2">
      <c r="F40971" s="30"/>
      <c r="G40971" s="30"/>
      <c r="H40971" s="30"/>
    </row>
    <row r="40972" spans="6:8" x14ac:dyDescent="0.2">
      <c r="F40972" s="30"/>
      <c r="G40972" s="30"/>
      <c r="H40972" s="30"/>
    </row>
    <row r="40973" spans="6:8" x14ac:dyDescent="0.2">
      <c r="F40973" s="30"/>
      <c r="G40973" s="30"/>
      <c r="H40973" s="30"/>
    </row>
    <row r="40974" spans="6:8" x14ac:dyDescent="0.2">
      <c r="F40974" s="30"/>
      <c r="G40974" s="30"/>
      <c r="H40974" s="30"/>
    </row>
    <row r="40975" spans="6:8" x14ac:dyDescent="0.2">
      <c r="F40975" s="30"/>
      <c r="G40975" s="30"/>
      <c r="H40975" s="30"/>
    </row>
    <row r="40976" spans="6:8" x14ac:dyDescent="0.2">
      <c r="F40976" s="30"/>
      <c r="G40976" s="30"/>
      <c r="H40976" s="30"/>
    </row>
    <row r="40977" spans="6:8" x14ac:dyDescent="0.2">
      <c r="F40977" s="30"/>
      <c r="G40977" s="30"/>
      <c r="H40977" s="30"/>
    </row>
    <row r="40978" spans="6:8" x14ac:dyDescent="0.2">
      <c r="F40978" s="30"/>
      <c r="G40978" s="30"/>
      <c r="H40978" s="30"/>
    </row>
    <row r="40979" spans="6:8" x14ac:dyDescent="0.2">
      <c r="F40979" s="30"/>
      <c r="G40979" s="30"/>
      <c r="H40979" s="30"/>
    </row>
    <row r="40980" spans="6:8" x14ac:dyDescent="0.2">
      <c r="F40980" s="30"/>
      <c r="G40980" s="30"/>
      <c r="H40980" s="30"/>
    </row>
    <row r="40981" spans="6:8" x14ac:dyDescent="0.2">
      <c r="F40981" s="30"/>
      <c r="G40981" s="30"/>
      <c r="H40981" s="30"/>
    </row>
    <row r="40982" spans="6:8" x14ac:dyDescent="0.2">
      <c r="F40982" s="30"/>
      <c r="G40982" s="30"/>
      <c r="H40982" s="30"/>
    </row>
    <row r="40983" spans="6:8" x14ac:dyDescent="0.2">
      <c r="F40983" s="30"/>
      <c r="G40983" s="30"/>
      <c r="H40983" s="30"/>
    </row>
    <row r="40984" spans="6:8" x14ac:dyDescent="0.2">
      <c r="F40984" s="30"/>
      <c r="G40984" s="30"/>
      <c r="H40984" s="30"/>
    </row>
    <row r="40985" spans="6:8" x14ac:dyDescent="0.2">
      <c r="F40985" s="30"/>
      <c r="G40985" s="30"/>
      <c r="H40985" s="30"/>
    </row>
    <row r="40986" spans="6:8" x14ac:dyDescent="0.2">
      <c r="F40986" s="30"/>
      <c r="G40986" s="30"/>
      <c r="H40986" s="30"/>
    </row>
    <row r="40987" spans="6:8" x14ac:dyDescent="0.2">
      <c r="F40987" s="30"/>
      <c r="G40987" s="30"/>
      <c r="H40987" s="30"/>
    </row>
    <row r="40988" spans="6:8" x14ac:dyDescent="0.2">
      <c r="F40988" s="30"/>
      <c r="G40988" s="30"/>
      <c r="H40988" s="30"/>
    </row>
    <row r="40989" spans="6:8" x14ac:dyDescent="0.2">
      <c r="F40989" s="30"/>
      <c r="G40989" s="30"/>
      <c r="H40989" s="30"/>
    </row>
    <row r="40990" spans="6:8" x14ac:dyDescent="0.2">
      <c r="F40990" s="30"/>
      <c r="G40990" s="30"/>
      <c r="H40990" s="30"/>
    </row>
    <row r="40991" spans="6:8" x14ac:dyDescent="0.2">
      <c r="F40991" s="30"/>
      <c r="G40991" s="30"/>
      <c r="H40991" s="30"/>
    </row>
    <row r="40992" spans="6:8" x14ac:dyDescent="0.2">
      <c r="F40992" s="30"/>
      <c r="G40992" s="30"/>
      <c r="H40992" s="30"/>
    </row>
    <row r="40993" spans="6:8" x14ac:dyDescent="0.2">
      <c r="F40993" s="30"/>
      <c r="G40993" s="30"/>
      <c r="H40993" s="30"/>
    </row>
    <row r="40994" spans="6:8" x14ac:dyDescent="0.2">
      <c r="F40994" s="30"/>
      <c r="G40994" s="30"/>
      <c r="H40994" s="30"/>
    </row>
    <row r="40995" spans="6:8" x14ac:dyDescent="0.2">
      <c r="F40995" s="30"/>
      <c r="G40995" s="30"/>
      <c r="H40995" s="30"/>
    </row>
    <row r="40996" spans="6:8" x14ac:dyDescent="0.2">
      <c r="F40996" s="30"/>
      <c r="G40996" s="30"/>
      <c r="H40996" s="30"/>
    </row>
    <row r="40997" spans="6:8" x14ac:dyDescent="0.2">
      <c r="F40997" s="30"/>
      <c r="G40997" s="30"/>
      <c r="H40997" s="30"/>
    </row>
    <row r="40998" spans="6:8" x14ac:dyDescent="0.2">
      <c r="F40998" s="30"/>
      <c r="G40998" s="30"/>
      <c r="H40998" s="30"/>
    </row>
    <row r="40999" spans="6:8" x14ac:dyDescent="0.2">
      <c r="F40999" s="30"/>
      <c r="G40999" s="30"/>
      <c r="H40999" s="30"/>
    </row>
    <row r="41000" spans="6:8" x14ac:dyDescent="0.2">
      <c r="F41000" s="30"/>
      <c r="G41000" s="30"/>
      <c r="H41000" s="30"/>
    </row>
    <row r="41001" spans="6:8" x14ac:dyDescent="0.2">
      <c r="F41001" s="30"/>
      <c r="G41001" s="30"/>
      <c r="H41001" s="30"/>
    </row>
    <row r="41002" spans="6:8" x14ac:dyDescent="0.2">
      <c r="F41002" s="30"/>
      <c r="G41002" s="30"/>
      <c r="H41002" s="30"/>
    </row>
    <row r="41003" spans="6:8" x14ac:dyDescent="0.2">
      <c r="F41003" s="30"/>
      <c r="G41003" s="30"/>
      <c r="H41003" s="30"/>
    </row>
    <row r="41004" spans="6:8" x14ac:dyDescent="0.2">
      <c r="F41004" s="30"/>
      <c r="G41004" s="30"/>
      <c r="H41004" s="30"/>
    </row>
    <row r="41005" spans="6:8" x14ac:dyDescent="0.2">
      <c r="F41005" s="30"/>
      <c r="G41005" s="30"/>
      <c r="H41005" s="30"/>
    </row>
    <row r="41006" spans="6:8" x14ac:dyDescent="0.2">
      <c r="F41006" s="30"/>
      <c r="G41006" s="30"/>
      <c r="H41006" s="30"/>
    </row>
    <row r="41007" spans="6:8" x14ac:dyDescent="0.2">
      <c r="F41007" s="30"/>
      <c r="G41007" s="30"/>
      <c r="H41007" s="30"/>
    </row>
    <row r="41008" spans="6:8" x14ac:dyDescent="0.2">
      <c r="F41008" s="30"/>
      <c r="G41008" s="30"/>
      <c r="H41008" s="30"/>
    </row>
    <row r="41009" spans="6:8" x14ac:dyDescent="0.2">
      <c r="F41009" s="30"/>
      <c r="G41009" s="30"/>
      <c r="H41009" s="30"/>
    </row>
    <row r="41010" spans="6:8" x14ac:dyDescent="0.2">
      <c r="F41010" s="30"/>
      <c r="G41010" s="30"/>
      <c r="H41010" s="30"/>
    </row>
    <row r="41011" spans="6:8" x14ac:dyDescent="0.2">
      <c r="F41011" s="30"/>
      <c r="G41011" s="30"/>
      <c r="H41011" s="30"/>
    </row>
    <row r="41012" spans="6:8" x14ac:dyDescent="0.2">
      <c r="F41012" s="30"/>
      <c r="G41012" s="30"/>
      <c r="H41012" s="30"/>
    </row>
    <row r="41013" spans="6:8" x14ac:dyDescent="0.2">
      <c r="F41013" s="30"/>
      <c r="G41013" s="30"/>
      <c r="H41013" s="30"/>
    </row>
    <row r="41014" spans="6:8" x14ac:dyDescent="0.2">
      <c r="F41014" s="30"/>
      <c r="G41014" s="30"/>
      <c r="H41014" s="30"/>
    </row>
    <row r="41015" spans="6:8" x14ac:dyDescent="0.2">
      <c r="F41015" s="30"/>
      <c r="G41015" s="30"/>
      <c r="H41015" s="30"/>
    </row>
    <row r="41016" spans="6:8" x14ac:dyDescent="0.2">
      <c r="F41016" s="30"/>
      <c r="G41016" s="30"/>
      <c r="H41016" s="30"/>
    </row>
    <row r="41017" spans="6:8" x14ac:dyDescent="0.2">
      <c r="F41017" s="30"/>
      <c r="G41017" s="30"/>
      <c r="H41017" s="30"/>
    </row>
    <row r="41018" spans="6:8" x14ac:dyDescent="0.2">
      <c r="F41018" s="30"/>
      <c r="G41018" s="30"/>
      <c r="H41018" s="30"/>
    </row>
    <row r="41019" spans="6:8" x14ac:dyDescent="0.2">
      <c r="F41019" s="30"/>
      <c r="G41019" s="30"/>
      <c r="H41019" s="30"/>
    </row>
    <row r="41020" spans="6:8" x14ac:dyDescent="0.2">
      <c r="F41020" s="30"/>
      <c r="G41020" s="30"/>
      <c r="H41020" s="30"/>
    </row>
    <row r="41021" spans="6:8" x14ac:dyDescent="0.2">
      <c r="F41021" s="30"/>
      <c r="G41021" s="30"/>
      <c r="H41021" s="30"/>
    </row>
    <row r="41022" spans="6:8" x14ac:dyDescent="0.2">
      <c r="F41022" s="30"/>
      <c r="G41022" s="30"/>
      <c r="H41022" s="30"/>
    </row>
    <row r="41023" spans="6:8" x14ac:dyDescent="0.2">
      <c r="F41023" s="30"/>
      <c r="G41023" s="30"/>
      <c r="H41023" s="30"/>
    </row>
    <row r="41024" spans="6:8" x14ac:dyDescent="0.2">
      <c r="F41024" s="30"/>
      <c r="G41024" s="30"/>
      <c r="H41024" s="30"/>
    </row>
    <row r="41025" spans="6:8" x14ac:dyDescent="0.2">
      <c r="F41025" s="30"/>
      <c r="G41025" s="30"/>
      <c r="H41025" s="30"/>
    </row>
    <row r="41026" spans="6:8" x14ac:dyDescent="0.2">
      <c r="F41026" s="30"/>
      <c r="G41026" s="30"/>
      <c r="H41026" s="30"/>
    </row>
    <row r="41027" spans="6:8" x14ac:dyDescent="0.2">
      <c r="F41027" s="30"/>
      <c r="G41027" s="30"/>
      <c r="H41027" s="30"/>
    </row>
    <row r="41028" spans="6:8" x14ac:dyDescent="0.2">
      <c r="F41028" s="30"/>
      <c r="G41028" s="30"/>
      <c r="H41028" s="30"/>
    </row>
    <row r="41029" spans="6:8" x14ac:dyDescent="0.2">
      <c r="F41029" s="30"/>
      <c r="G41029" s="30"/>
      <c r="H41029" s="30"/>
    </row>
    <row r="41030" spans="6:8" x14ac:dyDescent="0.2">
      <c r="F41030" s="30"/>
      <c r="G41030" s="30"/>
      <c r="H41030" s="30"/>
    </row>
    <row r="41031" spans="6:8" x14ac:dyDescent="0.2">
      <c r="F41031" s="30"/>
      <c r="G41031" s="30"/>
      <c r="H41031" s="30"/>
    </row>
    <row r="41032" spans="6:8" x14ac:dyDescent="0.2">
      <c r="F41032" s="30"/>
      <c r="G41032" s="30"/>
      <c r="H41032" s="30"/>
    </row>
    <row r="41033" spans="6:8" x14ac:dyDescent="0.2">
      <c r="F41033" s="30"/>
      <c r="G41033" s="30"/>
      <c r="H41033" s="30"/>
    </row>
    <row r="41034" spans="6:8" x14ac:dyDescent="0.2">
      <c r="F41034" s="30"/>
      <c r="G41034" s="30"/>
      <c r="H41034" s="30"/>
    </row>
    <row r="41035" spans="6:8" x14ac:dyDescent="0.2">
      <c r="F41035" s="30"/>
      <c r="G41035" s="30"/>
      <c r="H41035" s="30"/>
    </row>
    <row r="41036" spans="6:8" x14ac:dyDescent="0.2">
      <c r="F41036" s="30"/>
      <c r="G41036" s="30"/>
      <c r="H41036" s="30"/>
    </row>
    <row r="41037" spans="6:8" x14ac:dyDescent="0.2">
      <c r="F41037" s="30"/>
      <c r="G41037" s="30"/>
      <c r="H41037" s="30"/>
    </row>
    <row r="41038" spans="6:8" x14ac:dyDescent="0.2">
      <c r="F41038" s="30"/>
      <c r="G41038" s="30"/>
      <c r="H41038" s="30"/>
    </row>
    <row r="41039" spans="6:8" x14ac:dyDescent="0.2">
      <c r="F41039" s="30"/>
      <c r="G41039" s="30"/>
      <c r="H41039" s="30"/>
    </row>
    <row r="41040" spans="6:8" x14ac:dyDescent="0.2">
      <c r="F41040" s="30"/>
      <c r="G41040" s="30"/>
      <c r="H41040" s="30"/>
    </row>
    <row r="41041" spans="6:8" x14ac:dyDescent="0.2">
      <c r="F41041" s="30"/>
      <c r="G41041" s="30"/>
      <c r="H41041" s="30"/>
    </row>
    <row r="41042" spans="6:8" x14ac:dyDescent="0.2">
      <c r="F41042" s="30"/>
      <c r="G41042" s="30"/>
      <c r="H41042" s="30"/>
    </row>
    <row r="41043" spans="6:8" x14ac:dyDescent="0.2">
      <c r="F41043" s="30"/>
      <c r="G41043" s="30"/>
      <c r="H41043" s="30"/>
    </row>
    <row r="41044" spans="6:8" x14ac:dyDescent="0.2">
      <c r="F41044" s="30"/>
      <c r="G41044" s="30"/>
      <c r="H41044" s="30"/>
    </row>
    <row r="41045" spans="6:8" x14ac:dyDescent="0.2">
      <c r="F41045" s="30"/>
      <c r="G41045" s="30"/>
      <c r="H41045" s="30"/>
    </row>
    <row r="41046" spans="6:8" x14ac:dyDescent="0.2">
      <c r="F41046" s="30"/>
      <c r="G41046" s="30"/>
      <c r="H41046" s="30"/>
    </row>
    <row r="41047" spans="6:8" x14ac:dyDescent="0.2">
      <c r="F41047" s="30"/>
      <c r="G41047" s="30"/>
      <c r="H41047" s="30"/>
    </row>
    <row r="41048" spans="6:8" x14ac:dyDescent="0.2">
      <c r="F41048" s="30"/>
      <c r="G41048" s="30"/>
      <c r="H41048" s="30"/>
    </row>
    <row r="41049" spans="6:8" x14ac:dyDescent="0.2">
      <c r="F41049" s="30"/>
      <c r="G41049" s="30"/>
      <c r="H41049" s="30"/>
    </row>
    <row r="41050" spans="6:8" x14ac:dyDescent="0.2">
      <c r="F41050" s="30"/>
      <c r="G41050" s="30"/>
      <c r="H41050" s="30"/>
    </row>
    <row r="41051" spans="6:8" x14ac:dyDescent="0.2">
      <c r="F41051" s="30"/>
      <c r="G41051" s="30"/>
      <c r="H41051" s="30"/>
    </row>
    <row r="41052" spans="6:8" x14ac:dyDescent="0.2">
      <c r="F41052" s="30"/>
      <c r="G41052" s="30"/>
      <c r="H41052" s="30"/>
    </row>
    <row r="41053" spans="6:8" x14ac:dyDescent="0.2">
      <c r="F41053" s="30"/>
      <c r="G41053" s="30"/>
      <c r="H41053" s="30"/>
    </row>
    <row r="41054" spans="6:8" x14ac:dyDescent="0.2">
      <c r="F41054" s="30"/>
      <c r="G41054" s="30"/>
      <c r="H41054" s="30"/>
    </row>
    <row r="41055" spans="6:8" x14ac:dyDescent="0.2">
      <c r="F41055" s="30"/>
      <c r="G41055" s="30"/>
      <c r="H41055" s="30"/>
    </row>
    <row r="41056" spans="6:8" x14ac:dyDescent="0.2">
      <c r="F41056" s="30"/>
      <c r="G41056" s="30"/>
      <c r="H41056" s="30"/>
    </row>
    <row r="41057" spans="6:8" x14ac:dyDescent="0.2">
      <c r="F41057" s="30"/>
      <c r="G41057" s="30"/>
      <c r="H41057" s="30"/>
    </row>
    <row r="41058" spans="6:8" x14ac:dyDescent="0.2">
      <c r="F41058" s="30"/>
      <c r="G41058" s="30"/>
      <c r="H41058" s="30"/>
    </row>
    <row r="41059" spans="6:8" x14ac:dyDescent="0.2">
      <c r="F41059" s="30"/>
      <c r="G41059" s="30"/>
      <c r="H41059" s="30"/>
    </row>
    <row r="41060" spans="6:8" x14ac:dyDescent="0.2">
      <c r="F41060" s="30"/>
      <c r="G41060" s="30"/>
      <c r="H41060" s="30"/>
    </row>
    <row r="41061" spans="6:8" x14ac:dyDescent="0.2">
      <c r="F41061" s="30"/>
      <c r="G41061" s="30"/>
      <c r="H41061" s="30"/>
    </row>
    <row r="41062" spans="6:8" x14ac:dyDescent="0.2">
      <c r="F41062" s="30"/>
      <c r="G41062" s="30"/>
      <c r="H41062" s="30"/>
    </row>
    <row r="41063" spans="6:8" x14ac:dyDescent="0.2">
      <c r="F41063" s="30"/>
      <c r="G41063" s="30"/>
      <c r="H41063" s="30"/>
    </row>
    <row r="41064" spans="6:8" x14ac:dyDescent="0.2">
      <c r="F41064" s="30"/>
      <c r="G41064" s="30"/>
      <c r="H41064" s="30"/>
    </row>
    <row r="41065" spans="6:8" x14ac:dyDescent="0.2">
      <c r="F41065" s="30"/>
      <c r="G41065" s="30"/>
      <c r="H41065" s="30"/>
    </row>
    <row r="41066" spans="6:8" x14ac:dyDescent="0.2">
      <c r="F41066" s="30"/>
      <c r="G41066" s="30"/>
      <c r="H41066" s="30"/>
    </row>
    <row r="41067" spans="6:8" x14ac:dyDescent="0.2">
      <c r="F41067" s="30"/>
      <c r="G41067" s="30"/>
      <c r="H41067" s="30"/>
    </row>
    <row r="41068" spans="6:8" x14ac:dyDescent="0.2">
      <c r="F41068" s="30"/>
      <c r="G41068" s="30"/>
      <c r="H41068" s="30"/>
    </row>
    <row r="41069" spans="6:8" x14ac:dyDescent="0.2">
      <c r="F41069" s="30"/>
      <c r="G41069" s="30"/>
      <c r="H41069" s="30"/>
    </row>
    <row r="41070" spans="6:8" x14ac:dyDescent="0.2">
      <c r="F41070" s="30"/>
      <c r="G41070" s="30"/>
      <c r="H41070" s="30"/>
    </row>
    <row r="41071" spans="6:8" x14ac:dyDescent="0.2">
      <c r="F41071" s="30"/>
      <c r="G41071" s="30"/>
      <c r="H41071" s="30"/>
    </row>
    <row r="41072" spans="6:8" x14ac:dyDescent="0.2">
      <c r="F41072" s="30"/>
      <c r="G41072" s="30"/>
      <c r="H41072" s="30"/>
    </row>
    <row r="41073" spans="6:8" x14ac:dyDescent="0.2">
      <c r="F41073" s="30"/>
      <c r="G41073" s="30"/>
      <c r="H41073" s="30"/>
    </row>
    <row r="41074" spans="6:8" x14ac:dyDescent="0.2">
      <c r="F41074" s="30"/>
      <c r="G41074" s="30"/>
      <c r="H41074" s="30"/>
    </row>
    <row r="41075" spans="6:8" x14ac:dyDescent="0.2">
      <c r="F41075" s="30"/>
      <c r="G41075" s="30"/>
      <c r="H41075" s="30"/>
    </row>
    <row r="41076" spans="6:8" x14ac:dyDescent="0.2">
      <c r="F41076" s="30"/>
      <c r="G41076" s="30"/>
      <c r="H41076" s="30"/>
    </row>
    <row r="41077" spans="6:8" x14ac:dyDescent="0.2">
      <c r="F41077" s="30"/>
      <c r="G41077" s="30"/>
      <c r="H41077" s="30"/>
    </row>
    <row r="41078" spans="6:8" x14ac:dyDescent="0.2">
      <c r="F41078" s="30"/>
      <c r="G41078" s="30"/>
      <c r="H41078" s="30"/>
    </row>
    <row r="41079" spans="6:8" x14ac:dyDescent="0.2">
      <c r="F41079" s="30"/>
      <c r="G41079" s="30"/>
      <c r="H41079" s="30"/>
    </row>
    <row r="41080" spans="6:8" x14ac:dyDescent="0.2">
      <c r="F41080" s="30"/>
      <c r="G41080" s="30"/>
      <c r="H41080" s="30"/>
    </row>
    <row r="41081" spans="6:8" x14ac:dyDescent="0.2">
      <c r="F41081" s="30"/>
      <c r="G41081" s="30"/>
      <c r="H41081" s="30"/>
    </row>
    <row r="41082" spans="6:8" x14ac:dyDescent="0.2">
      <c r="F41082" s="30"/>
      <c r="G41082" s="30"/>
      <c r="H41082" s="30"/>
    </row>
    <row r="41083" spans="6:8" x14ac:dyDescent="0.2">
      <c r="F41083" s="30"/>
      <c r="G41083" s="30"/>
      <c r="H41083" s="30"/>
    </row>
    <row r="41084" spans="6:8" x14ac:dyDescent="0.2">
      <c r="F41084" s="30"/>
      <c r="G41084" s="30"/>
      <c r="H41084" s="30"/>
    </row>
    <row r="41085" spans="6:8" x14ac:dyDescent="0.2">
      <c r="F41085" s="30"/>
      <c r="G41085" s="30"/>
      <c r="H41085" s="30"/>
    </row>
    <row r="41086" spans="6:8" x14ac:dyDescent="0.2">
      <c r="F41086" s="30"/>
      <c r="G41086" s="30"/>
      <c r="H41086" s="30"/>
    </row>
    <row r="41087" spans="6:8" x14ac:dyDescent="0.2">
      <c r="F41087" s="30"/>
      <c r="G41087" s="30"/>
      <c r="H41087" s="30"/>
    </row>
    <row r="41088" spans="6:8" x14ac:dyDescent="0.2">
      <c r="F41088" s="30"/>
      <c r="G41088" s="30"/>
      <c r="H41088" s="30"/>
    </row>
    <row r="41089" spans="6:8" x14ac:dyDescent="0.2">
      <c r="F41089" s="30"/>
      <c r="G41089" s="30"/>
      <c r="H41089" s="30"/>
    </row>
    <row r="41090" spans="6:8" x14ac:dyDescent="0.2">
      <c r="F41090" s="30"/>
      <c r="G41090" s="30"/>
      <c r="H41090" s="30"/>
    </row>
    <row r="41091" spans="6:8" x14ac:dyDescent="0.2">
      <c r="F41091" s="30"/>
      <c r="G41091" s="30"/>
      <c r="H41091" s="30"/>
    </row>
    <row r="41092" spans="6:8" x14ac:dyDescent="0.2">
      <c r="F41092" s="30"/>
      <c r="G41092" s="30"/>
      <c r="H41092" s="30"/>
    </row>
    <row r="41093" spans="6:8" x14ac:dyDescent="0.2">
      <c r="F41093" s="30"/>
      <c r="G41093" s="30"/>
      <c r="H41093" s="30"/>
    </row>
    <row r="41094" spans="6:8" x14ac:dyDescent="0.2">
      <c r="F41094" s="30"/>
      <c r="G41094" s="30"/>
      <c r="H41094" s="30"/>
    </row>
    <row r="41095" spans="6:8" x14ac:dyDescent="0.2">
      <c r="F41095" s="30"/>
      <c r="G41095" s="30"/>
      <c r="H41095" s="30"/>
    </row>
    <row r="41096" spans="6:8" x14ac:dyDescent="0.2">
      <c r="F41096" s="30"/>
      <c r="G41096" s="30"/>
      <c r="H41096" s="30"/>
    </row>
    <row r="41097" spans="6:8" x14ac:dyDescent="0.2">
      <c r="F41097" s="30"/>
      <c r="G41097" s="30"/>
      <c r="H41097" s="30"/>
    </row>
    <row r="41098" spans="6:8" x14ac:dyDescent="0.2">
      <c r="F41098" s="30"/>
      <c r="G41098" s="30"/>
      <c r="H41098" s="30"/>
    </row>
    <row r="41099" spans="6:8" x14ac:dyDescent="0.2">
      <c r="F41099" s="30"/>
      <c r="G41099" s="30"/>
      <c r="H41099" s="30"/>
    </row>
    <row r="41100" spans="6:8" x14ac:dyDescent="0.2">
      <c r="F41100" s="30"/>
      <c r="G41100" s="30"/>
      <c r="H41100" s="30"/>
    </row>
    <row r="41101" spans="6:8" x14ac:dyDescent="0.2">
      <c r="F41101" s="30"/>
      <c r="G41101" s="30"/>
      <c r="H41101" s="30"/>
    </row>
    <row r="41102" spans="6:8" x14ac:dyDescent="0.2">
      <c r="F41102" s="30"/>
      <c r="G41102" s="30"/>
      <c r="H41102" s="30"/>
    </row>
    <row r="41103" spans="6:8" x14ac:dyDescent="0.2">
      <c r="F41103" s="30"/>
      <c r="G41103" s="30"/>
      <c r="H41103" s="30"/>
    </row>
    <row r="41104" spans="6:8" x14ac:dyDescent="0.2">
      <c r="F41104" s="30"/>
      <c r="G41104" s="30"/>
      <c r="H41104" s="30"/>
    </row>
    <row r="41105" spans="6:8" x14ac:dyDescent="0.2">
      <c r="F41105" s="30"/>
      <c r="G41105" s="30"/>
      <c r="H41105" s="30"/>
    </row>
    <row r="41106" spans="6:8" x14ac:dyDescent="0.2">
      <c r="F41106" s="30"/>
      <c r="G41106" s="30"/>
      <c r="H41106" s="30"/>
    </row>
    <row r="41107" spans="6:8" x14ac:dyDescent="0.2">
      <c r="F41107" s="30"/>
      <c r="G41107" s="30"/>
      <c r="H41107" s="30"/>
    </row>
    <row r="41108" spans="6:8" x14ac:dyDescent="0.2">
      <c r="F41108" s="30"/>
      <c r="G41108" s="30"/>
      <c r="H41108" s="30"/>
    </row>
    <row r="41109" spans="6:8" x14ac:dyDescent="0.2">
      <c r="F41109" s="30"/>
      <c r="G41109" s="30"/>
      <c r="H41109" s="30"/>
    </row>
    <row r="41110" spans="6:8" x14ac:dyDescent="0.2">
      <c r="F41110" s="30"/>
      <c r="G41110" s="30"/>
      <c r="H41110" s="30"/>
    </row>
    <row r="41111" spans="6:8" x14ac:dyDescent="0.2">
      <c r="F41111" s="30"/>
      <c r="G41111" s="30"/>
      <c r="H41111" s="30"/>
    </row>
    <row r="41112" spans="6:8" x14ac:dyDescent="0.2">
      <c r="F41112" s="30"/>
      <c r="G41112" s="30"/>
      <c r="H41112" s="30"/>
    </row>
    <row r="41113" spans="6:8" x14ac:dyDescent="0.2">
      <c r="F41113" s="30"/>
      <c r="G41113" s="30"/>
      <c r="H41113" s="30"/>
    </row>
    <row r="41114" spans="6:8" x14ac:dyDescent="0.2">
      <c r="F41114" s="30"/>
      <c r="G41114" s="30"/>
      <c r="H41114" s="30"/>
    </row>
    <row r="41115" spans="6:8" x14ac:dyDescent="0.2">
      <c r="F41115" s="30"/>
      <c r="G41115" s="30"/>
      <c r="H41115" s="30"/>
    </row>
    <row r="41116" spans="6:8" x14ac:dyDescent="0.2">
      <c r="F41116" s="30"/>
      <c r="G41116" s="30"/>
      <c r="H41116" s="30"/>
    </row>
    <row r="41117" spans="6:8" x14ac:dyDescent="0.2">
      <c r="F41117" s="30"/>
      <c r="G41117" s="30"/>
      <c r="H41117" s="30"/>
    </row>
    <row r="41118" spans="6:8" x14ac:dyDescent="0.2">
      <c r="F41118" s="30"/>
      <c r="G41118" s="30"/>
      <c r="H41118" s="30"/>
    </row>
    <row r="41119" spans="6:8" x14ac:dyDescent="0.2">
      <c r="F41119" s="30"/>
      <c r="G41119" s="30"/>
      <c r="H41119" s="30"/>
    </row>
    <row r="41120" spans="6:8" x14ac:dyDescent="0.2">
      <c r="F41120" s="30"/>
      <c r="G41120" s="30"/>
      <c r="H41120" s="30"/>
    </row>
    <row r="41121" spans="6:8" x14ac:dyDescent="0.2">
      <c r="F41121" s="30"/>
      <c r="G41121" s="30"/>
      <c r="H41121" s="30"/>
    </row>
    <row r="41122" spans="6:8" x14ac:dyDescent="0.2">
      <c r="F41122" s="30"/>
      <c r="G41122" s="30"/>
      <c r="H41122" s="30"/>
    </row>
    <row r="41123" spans="6:8" x14ac:dyDescent="0.2">
      <c r="F41123" s="30"/>
      <c r="G41123" s="30"/>
      <c r="H41123" s="30"/>
    </row>
    <row r="41124" spans="6:8" x14ac:dyDescent="0.2">
      <c r="F41124" s="30"/>
      <c r="G41124" s="30"/>
      <c r="H41124" s="30"/>
    </row>
    <row r="41125" spans="6:8" x14ac:dyDescent="0.2">
      <c r="F41125" s="30"/>
      <c r="G41125" s="30"/>
      <c r="H41125" s="30"/>
    </row>
    <row r="41126" spans="6:8" x14ac:dyDescent="0.2">
      <c r="F41126" s="30"/>
      <c r="G41126" s="30"/>
      <c r="H41126" s="30"/>
    </row>
    <row r="41127" spans="6:8" x14ac:dyDescent="0.2">
      <c r="F41127" s="30"/>
      <c r="G41127" s="30"/>
      <c r="H41127" s="30"/>
    </row>
    <row r="41128" spans="6:8" x14ac:dyDescent="0.2">
      <c r="F41128" s="30"/>
      <c r="G41128" s="30"/>
      <c r="H41128" s="30"/>
    </row>
    <row r="41129" spans="6:8" x14ac:dyDescent="0.2">
      <c r="F41129" s="30"/>
      <c r="G41129" s="30"/>
      <c r="H41129" s="30"/>
    </row>
    <row r="41130" spans="6:8" x14ac:dyDescent="0.2">
      <c r="F41130" s="30"/>
      <c r="G41130" s="30"/>
      <c r="H41130" s="30"/>
    </row>
    <row r="41131" spans="6:8" x14ac:dyDescent="0.2">
      <c r="F41131" s="30"/>
      <c r="G41131" s="30"/>
      <c r="H41131" s="30"/>
    </row>
    <row r="41132" spans="6:8" x14ac:dyDescent="0.2">
      <c r="F41132" s="30"/>
      <c r="G41132" s="30"/>
      <c r="H41132" s="30"/>
    </row>
    <row r="41133" spans="6:8" x14ac:dyDescent="0.2">
      <c r="F41133" s="30"/>
      <c r="G41133" s="30"/>
      <c r="H41133" s="30"/>
    </row>
    <row r="41134" spans="6:8" x14ac:dyDescent="0.2">
      <c r="F41134" s="30"/>
      <c r="G41134" s="30"/>
      <c r="H41134" s="30"/>
    </row>
    <row r="41135" spans="6:8" x14ac:dyDescent="0.2">
      <c r="F41135" s="30"/>
      <c r="G41135" s="30"/>
      <c r="H41135" s="30"/>
    </row>
    <row r="41136" spans="6:8" x14ac:dyDescent="0.2">
      <c r="F41136" s="30"/>
      <c r="G41136" s="30"/>
      <c r="H41136" s="30"/>
    </row>
    <row r="41137" spans="6:8" x14ac:dyDescent="0.2">
      <c r="F41137" s="30"/>
      <c r="G41137" s="30"/>
      <c r="H41137" s="30"/>
    </row>
    <row r="41138" spans="6:8" x14ac:dyDescent="0.2">
      <c r="F41138" s="30"/>
      <c r="G41138" s="30"/>
      <c r="H41138" s="30"/>
    </row>
    <row r="41139" spans="6:8" x14ac:dyDescent="0.2">
      <c r="F41139" s="30"/>
      <c r="G41139" s="30"/>
      <c r="H41139" s="30"/>
    </row>
    <row r="41140" spans="6:8" x14ac:dyDescent="0.2">
      <c r="F41140" s="30"/>
      <c r="G41140" s="30"/>
      <c r="H41140" s="30"/>
    </row>
    <row r="41141" spans="6:8" x14ac:dyDescent="0.2">
      <c r="F41141" s="30"/>
      <c r="G41141" s="30"/>
      <c r="H41141" s="30"/>
    </row>
    <row r="41142" spans="6:8" x14ac:dyDescent="0.2">
      <c r="F41142" s="30"/>
      <c r="G41142" s="30"/>
      <c r="H41142" s="30"/>
    </row>
    <row r="41143" spans="6:8" x14ac:dyDescent="0.2">
      <c r="F41143" s="30"/>
      <c r="G41143" s="30"/>
      <c r="H41143" s="30"/>
    </row>
    <row r="41144" spans="6:8" x14ac:dyDescent="0.2">
      <c r="F41144" s="30"/>
      <c r="G41144" s="30"/>
      <c r="H41144" s="30"/>
    </row>
    <row r="41145" spans="6:8" x14ac:dyDescent="0.2">
      <c r="F41145" s="30"/>
      <c r="G41145" s="30"/>
      <c r="H41145" s="30"/>
    </row>
    <row r="41146" spans="6:8" x14ac:dyDescent="0.2">
      <c r="F41146" s="30"/>
      <c r="G41146" s="30"/>
      <c r="H41146" s="30"/>
    </row>
    <row r="41147" spans="6:8" x14ac:dyDescent="0.2">
      <c r="F41147" s="30"/>
      <c r="G41147" s="30"/>
      <c r="H41147" s="30"/>
    </row>
    <row r="41148" spans="6:8" x14ac:dyDescent="0.2">
      <c r="F41148" s="30"/>
      <c r="G41148" s="30"/>
      <c r="H41148" s="30"/>
    </row>
    <row r="41149" spans="6:8" x14ac:dyDescent="0.2">
      <c r="F41149" s="30"/>
      <c r="G41149" s="30"/>
      <c r="H41149" s="30"/>
    </row>
    <row r="41150" spans="6:8" x14ac:dyDescent="0.2">
      <c r="F41150" s="30"/>
      <c r="G41150" s="30"/>
      <c r="H41150" s="30"/>
    </row>
    <row r="41151" spans="6:8" x14ac:dyDescent="0.2">
      <c r="F41151" s="30"/>
      <c r="G41151" s="30"/>
      <c r="H41151" s="30"/>
    </row>
    <row r="41152" spans="6:8" x14ac:dyDescent="0.2">
      <c r="F41152" s="30"/>
      <c r="G41152" s="30"/>
      <c r="H41152" s="30"/>
    </row>
    <row r="41153" spans="6:8" x14ac:dyDescent="0.2">
      <c r="F41153" s="30"/>
      <c r="G41153" s="30"/>
      <c r="H41153" s="30"/>
    </row>
    <row r="41154" spans="6:8" x14ac:dyDescent="0.2">
      <c r="F41154" s="30"/>
      <c r="G41154" s="30"/>
      <c r="H41154" s="30"/>
    </row>
    <row r="41155" spans="6:8" x14ac:dyDescent="0.2">
      <c r="F41155" s="30"/>
      <c r="G41155" s="30"/>
      <c r="H41155" s="30"/>
    </row>
    <row r="41156" spans="6:8" x14ac:dyDescent="0.2">
      <c r="F41156" s="30"/>
      <c r="G41156" s="30"/>
      <c r="H41156" s="30"/>
    </row>
    <row r="41157" spans="6:8" x14ac:dyDescent="0.2">
      <c r="F41157" s="30"/>
      <c r="G41157" s="30"/>
      <c r="H41157" s="30"/>
    </row>
    <row r="41158" spans="6:8" x14ac:dyDescent="0.2">
      <c r="F41158" s="30"/>
      <c r="G41158" s="30"/>
      <c r="H41158" s="30"/>
    </row>
    <row r="41159" spans="6:8" x14ac:dyDescent="0.2">
      <c r="F41159" s="30"/>
      <c r="G41159" s="30"/>
      <c r="H41159" s="30"/>
    </row>
    <row r="41160" spans="6:8" x14ac:dyDescent="0.2">
      <c r="F41160" s="30"/>
      <c r="G41160" s="30"/>
      <c r="H41160" s="30"/>
    </row>
    <row r="41161" spans="6:8" x14ac:dyDescent="0.2">
      <c r="F41161" s="30"/>
      <c r="G41161" s="30"/>
      <c r="H41161" s="30"/>
    </row>
    <row r="41162" spans="6:8" x14ac:dyDescent="0.2">
      <c r="F41162" s="30"/>
      <c r="G41162" s="30"/>
      <c r="H41162" s="30"/>
    </row>
    <row r="41163" spans="6:8" x14ac:dyDescent="0.2">
      <c r="F41163" s="30"/>
      <c r="G41163" s="30"/>
      <c r="H41163" s="30"/>
    </row>
    <row r="41164" spans="6:8" x14ac:dyDescent="0.2">
      <c r="F41164" s="30"/>
      <c r="G41164" s="30"/>
      <c r="H41164" s="30"/>
    </row>
    <row r="41165" spans="6:8" x14ac:dyDescent="0.2">
      <c r="F41165" s="30"/>
      <c r="G41165" s="30"/>
      <c r="H41165" s="30"/>
    </row>
    <row r="41166" spans="6:8" x14ac:dyDescent="0.2">
      <c r="F41166" s="30"/>
      <c r="G41166" s="30"/>
      <c r="H41166" s="30"/>
    </row>
    <row r="41167" spans="6:8" x14ac:dyDescent="0.2">
      <c r="F41167" s="30"/>
      <c r="G41167" s="30"/>
      <c r="H41167" s="30"/>
    </row>
    <row r="41168" spans="6:8" x14ac:dyDescent="0.2">
      <c r="F41168" s="30"/>
      <c r="G41168" s="30"/>
      <c r="H41168" s="30"/>
    </row>
    <row r="41169" spans="6:8" x14ac:dyDescent="0.2">
      <c r="F41169" s="30"/>
      <c r="G41169" s="30"/>
      <c r="H41169" s="30"/>
    </row>
    <row r="41170" spans="6:8" x14ac:dyDescent="0.2">
      <c r="F41170" s="30"/>
      <c r="G41170" s="30"/>
      <c r="H41170" s="30"/>
    </row>
    <row r="41171" spans="6:8" x14ac:dyDescent="0.2">
      <c r="F41171" s="30"/>
      <c r="G41171" s="30"/>
      <c r="H41171" s="30"/>
    </row>
    <row r="41172" spans="6:8" x14ac:dyDescent="0.2">
      <c r="F41172" s="30"/>
      <c r="G41172" s="30"/>
      <c r="H41172" s="30"/>
    </row>
    <row r="41173" spans="6:8" x14ac:dyDescent="0.2">
      <c r="F41173" s="30"/>
      <c r="G41173" s="30"/>
      <c r="H41173" s="30"/>
    </row>
    <row r="41174" spans="6:8" x14ac:dyDescent="0.2">
      <c r="F41174" s="30"/>
      <c r="G41174" s="30"/>
      <c r="H41174" s="30"/>
    </row>
    <row r="41175" spans="6:8" x14ac:dyDescent="0.2">
      <c r="F41175" s="30"/>
      <c r="G41175" s="30"/>
      <c r="H41175" s="30"/>
    </row>
    <row r="41176" spans="6:8" x14ac:dyDescent="0.2">
      <c r="F41176" s="30"/>
      <c r="G41176" s="30"/>
      <c r="H41176" s="30"/>
    </row>
    <row r="41177" spans="6:8" x14ac:dyDescent="0.2">
      <c r="F41177" s="30"/>
      <c r="G41177" s="30"/>
      <c r="H41177" s="30"/>
    </row>
    <row r="41178" spans="6:8" x14ac:dyDescent="0.2">
      <c r="F41178" s="30"/>
      <c r="G41178" s="30"/>
      <c r="H41178" s="30"/>
    </row>
    <row r="41179" spans="6:8" x14ac:dyDescent="0.2">
      <c r="F41179" s="30"/>
      <c r="G41179" s="30"/>
      <c r="H41179" s="30"/>
    </row>
    <row r="41180" spans="6:8" x14ac:dyDescent="0.2">
      <c r="F41180" s="30"/>
      <c r="G41180" s="30"/>
      <c r="H41180" s="30"/>
    </row>
    <row r="41181" spans="6:8" x14ac:dyDescent="0.2">
      <c r="F41181" s="30"/>
      <c r="G41181" s="30"/>
      <c r="H41181" s="30"/>
    </row>
    <row r="41182" spans="6:8" x14ac:dyDescent="0.2">
      <c r="F41182" s="30"/>
      <c r="G41182" s="30"/>
      <c r="H41182" s="30"/>
    </row>
    <row r="41183" spans="6:8" x14ac:dyDescent="0.2">
      <c r="F41183" s="30"/>
      <c r="G41183" s="30"/>
      <c r="H41183" s="30"/>
    </row>
    <row r="41184" spans="6:8" x14ac:dyDescent="0.2">
      <c r="F41184" s="30"/>
      <c r="G41184" s="30"/>
      <c r="H41184" s="30"/>
    </row>
    <row r="41185" spans="6:8" x14ac:dyDescent="0.2">
      <c r="F41185" s="30"/>
      <c r="G41185" s="30"/>
      <c r="H41185" s="30"/>
    </row>
    <row r="41186" spans="6:8" x14ac:dyDescent="0.2">
      <c r="F41186" s="30"/>
      <c r="G41186" s="30"/>
      <c r="H41186" s="30"/>
    </row>
    <row r="41187" spans="6:8" x14ac:dyDescent="0.2">
      <c r="F41187" s="30"/>
      <c r="G41187" s="30"/>
      <c r="H41187" s="30"/>
    </row>
    <row r="41188" spans="6:8" x14ac:dyDescent="0.2">
      <c r="F41188" s="30"/>
      <c r="G41188" s="30"/>
      <c r="H41188" s="30"/>
    </row>
    <row r="41189" spans="6:8" x14ac:dyDescent="0.2">
      <c r="F41189" s="30"/>
      <c r="G41189" s="30"/>
      <c r="H41189" s="30"/>
    </row>
    <row r="41190" spans="6:8" x14ac:dyDescent="0.2">
      <c r="F41190" s="30"/>
      <c r="G41190" s="30"/>
      <c r="H41190" s="30"/>
    </row>
    <row r="41191" spans="6:8" x14ac:dyDescent="0.2">
      <c r="F41191" s="30"/>
      <c r="G41191" s="30"/>
      <c r="H41191" s="30"/>
    </row>
    <row r="41192" spans="6:8" x14ac:dyDescent="0.2">
      <c r="F41192" s="30"/>
      <c r="G41192" s="30"/>
      <c r="H41192" s="30"/>
    </row>
    <row r="41193" spans="6:8" x14ac:dyDescent="0.2">
      <c r="F41193" s="30"/>
      <c r="G41193" s="30"/>
      <c r="H41193" s="30"/>
    </row>
    <row r="41194" spans="6:8" x14ac:dyDescent="0.2">
      <c r="F41194" s="30"/>
      <c r="G41194" s="30"/>
      <c r="H41194" s="30"/>
    </row>
    <row r="41195" spans="6:8" x14ac:dyDescent="0.2">
      <c r="F41195" s="30"/>
      <c r="G41195" s="30"/>
      <c r="H41195" s="30"/>
    </row>
    <row r="41196" spans="6:8" x14ac:dyDescent="0.2">
      <c r="F41196" s="30"/>
      <c r="G41196" s="30"/>
      <c r="H41196" s="30"/>
    </row>
    <row r="41197" spans="6:8" x14ac:dyDescent="0.2">
      <c r="F41197" s="30"/>
      <c r="G41197" s="30"/>
      <c r="H41197" s="30"/>
    </row>
    <row r="41198" spans="6:8" x14ac:dyDescent="0.2">
      <c r="F41198" s="30"/>
      <c r="G41198" s="30"/>
      <c r="H41198" s="30"/>
    </row>
    <row r="41199" spans="6:8" x14ac:dyDescent="0.2">
      <c r="F41199" s="30"/>
      <c r="G41199" s="30"/>
      <c r="H41199" s="30"/>
    </row>
    <row r="41200" spans="6:8" x14ac:dyDescent="0.2">
      <c r="F41200" s="30"/>
      <c r="G41200" s="30"/>
      <c r="H41200" s="30"/>
    </row>
    <row r="41201" spans="6:8" x14ac:dyDescent="0.2">
      <c r="F41201" s="30"/>
      <c r="G41201" s="30"/>
      <c r="H41201" s="30"/>
    </row>
    <row r="41202" spans="6:8" x14ac:dyDescent="0.2">
      <c r="F41202" s="30"/>
      <c r="G41202" s="30"/>
      <c r="H41202" s="30"/>
    </row>
    <row r="41203" spans="6:8" x14ac:dyDescent="0.2">
      <c r="F41203" s="30"/>
      <c r="G41203" s="30"/>
      <c r="H41203" s="30"/>
    </row>
    <row r="41204" spans="6:8" x14ac:dyDescent="0.2">
      <c r="F41204" s="30"/>
      <c r="G41204" s="30"/>
      <c r="H41204" s="30"/>
    </row>
    <row r="41205" spans="6:8" x14ac:dyDescent="0.2">
      <c r="F41205" s="30"/>
      <c r="G41205" s="30"/>
      <c r="H41205" s="30"/>
    </row>
    <row r="41206" spans="6:8" x14ac:dyDescent="0.2">
      <c r="F41206" s="30"/>
      <c r="G41206" s="30"/>
      <c r="H41206" s="30"/>
    </row>
    <row r="41207" spans="6:8" x14ac:dyDescent="0.2">
      <c r="F41207" s="30"/>
      <c r="G41207" s="30"/>
      <c r="H41207" s="30"/>
    </row>
    <row r="41208" spans="6:8" x14ac:dyDescent="0.2">
      <c r="F41208" s="30"/>
      <c r="G41208" s="30"/>
      <c r="H41208" s="30"/>
    </row>
    <row r="41209" spans="6:8" x14ac:dyDescent="0.2">
      <c r="F41209" s="30"/>
      <c r="G41209" s="30"/>
      <c r="H41209" s="30"/>
    </row>
    <row r="41210" spans="6:8" x14ac:dyDescent="0.2">
      <c r="F41210" s="30"/>
      <c r="G41210" s="30"/>
      <c r="H41210" s="30"/>
    </row>
    <row r="41211" spans="6:8" x14ac:dyDescent="0.2">
      <c r="F41211" s="30"/>
      <c r="G41211" s="30"/>
      <c r="H41211" s="30"/>
    </row>
    <row r="41212" spans="6:8" x14ac:dyDescent="0.2">
      <c r="F41212" s="30"/>
      <c r="G41212" s="30"/>
      <c r="H41212" s="30"/>
    </row>
    <row r="41213" spans="6:8" x14ac:dyDescent="0.2">
      <c r="F41213" s="30"/>
      <c r="G41213" s="30"/>
      <c r="H41213" s="30"/>
    </row>
    <row r="41214" spans="6:8" x14ac:dyDescent="0.2">
      <c r="F41214" s="30"/>
      <c r="G41214" s="30"/>
      <c r="H41214" s="30"/>
    </row>
    <row r="41215" spans="6:8" x14ac:dyDescent="0.2">
      <c r="F41215" s="30"/>
      <c r="G41215" s="30"/>
      <c r="H41215" s="30"/>
    </row>
    <row r="41216" spans="6:8" x14ac:dyDescent="0.2">
      <c r="F41216" s="30"/>
      <c r="G41216" s="30"/>
      <c r="H41216" s="30"/>
    </row>
    <row r="41217" spans="6:8" x14ac:dyDescent="0.2">
      <c r="F41217" s="30"/>
      <c r="G41217" s="30"/>
      <c r="H41217" s="30"/>
    </row>
    <row r="41218" spans="6:8" x14ac:dyDescent="0.2">
      <c r="F41218" s="30"/>
      <c r="G41218" s="30"/>
      <c r="H41218" s="30"/>
    </row>
    <row r="41219" spans="6:8" x14ac:dyDescent="0.2">
      <c r="F41219" s="30"/>
      <c r="G41219" s="30"/>
      <c r="H41219" s="30"/>
    </row>
    <row r="41220" spans="6:8" x14ac:dyDescent="0.2">
      <c r="F41220" s="30"/>
      <c r="G41220" s="30"/>
      <c r="H41220" s="30"/>
    </row>
    <row r="41221" spans="6:8" x14ac:dyDescent="0.2">
      <c r="F41221" s="30"/>
      <c r="G41221" s="30"/>
      <c r="H41221" s="30"/>
    </row>
    <row r="41222" spans="6:8" x14ac:dyDescent="0.2">
      <c r="F41222" s="30"/>
      <c r="G41222" s="30"/>
      <c r="H41222" s="30"/>
    </row>
    <row r="41223" spans="6:8" x14ac:dyDescent="0.2">
      <c r="F41223" s="30"/>
      <c r="G41223" s="30"/>
      <c r="H41223" s="30"/>
    </row>
    <row r="41224" spans="6:8" x14ac:dyDescent="0.2">
      <c r="F41224" s="30"/>
      <c r="G41224" s="30"/>
      <c r="H41224" s="30"/>
    </row>
    <row r="41225" spans="6:8" x14ac:dyDescent="0.2">
      <c r="F41225" s="30"/>
      <c r="G41225" s="30"/>
      <c r="H41225" s="30"/>
    </row>
    <row r="41226" spans="6:8" x14ac:dyDescent="0.2">
      <c r="F41226" s="30"/>
      <c r="G41226" s="30"/>
      <c r="H41226" s="30"/>
    </row>
    <row r="41227" spans="6:8" x14ac:dyDescent="0.2">
      <c r="F41227" s="30"/>
      <c r="G41227" s="30"/>
      <c r="H41227" s="30"/>
    </row>
    <row r="41228" spans="6:8" x14ac:dyDescent="0.2">
      <c r="F41228" s="30"/>
      <c r="G41228" s="30"/>
      <c r="H41228" s="30"/>
    </row>
    <row r="41229" spans="6:8" x14ac:dyDescent="0.2">
      <c r="F41229" s="30"/>
      <c r="G41229" s="30"/>
      <c r="H41229" s="30"/>
    </row>
    <row r="41230" spans="6:8" x14ac:dyDescent="0.2">
      <c r="F41230" s="30"/>
      <c r="G41230" s="30"/>
      <c r="H41230" s="30"/>
    </row>
    <row r="41231" spans="6:8" x14ac:dyDescent="0.2">
      <c r="F41231" s="30"/>
      <c r="G41231" s="30"/>
      <c r="H41231" s="30"/>
    </row>
    <row r="41232" spans="6:8" x14ac:dyDescent="0.2">
      <c r="F41232" s="30"/>
      <c r="G41232" s="30"/>
      <c r="H41232" s="30"/>
    </row>
    <row r="41233" spans="6:8" x14ac:dyDescent="0.2">
      <c r="F41233" s="30"/>
      <c r="G41233" s="30"/>
      <c r="H41233" s="30"/>
    </row>
    <row r="41234" spans="6:8" x14ac:dyDescent="0.2">
      <c r="F41234" s="30"/>
      <c r="G41234" s="30"/>
      <c r="H41234" s="30"/>
    </row>
    <row r="41235" spans="6:8" x14ac:dyDescent="0.2">
      <c r="F41235" s="30"/>
      <c r="G41235" s="30"/>
      <c r="H41235" s="30"/>
    </row>
    <row r="41236" spans="6:8" x14ac:dyDescent="0.2">
      <c r="F41236" s="30"/>
      <c r="G41236" s="30"/>
      <c r="H41236" s="30"/>
    </row>
    <row r="41237" spans="6:8" x14ac:dyDescent="0.2">
      <c r="F41237" s="30"/>
      <c r="G41237" s="30"/>
      <c r="H41237" s="30"/>
    </row>
    <row r="41238" spans="6:8" x14ac:dyDescent="0.2">
      <c r="F41238" s="30"/>
      <c r="G41238" s="30"/>
      <c r="H41238" s="30"/>
    </row>
    <row r="41239" spans="6:8" x14ac:dyDescent="0.2">
      <c r="F41239" s="30"/>
      <c r="G41239" s="30"/>
      <c r="H41239" s="30"/>
    </row>
    <row r="41240" spans="6:8" x14ac:dyDescent="0.2">
      <c r="F41240" s="30"/>
      <c r="G41240" s="30"/>
      <c r="H41240" s="30"/>
    </row>
    <row r="41241" spans="6:8" x14ac:dyDescent="0.2">
      <c r="F41241" s="30"/>
      <c r="G41241" s="30"/>
      <c r="H41241" s="30"/>
    </row>
    <row r="41242" spans="6:8" x14ac:dyDescent="0.2">
      <c r="F41242" s="30"/>
      <c r="G41242" s="30"/>
      <c r="H41242" s="30"/>
    </row>
    <row r="41243" spans="6:8" x14ac:dyDescent="0.2">
      <c r="F41243" s="30"/>
      <c r="G41243" s="30"/>
      <c r="H41243" s="30"/>
    </row>
    <row r="41244" spans="6:8" x14ac:dyDescent="0.2">
      <c r="F41244" s="30"/>
      <c r="G41244" s="30"/>
      <c r="H41244" s="30"/>
    </row>
    <row r="41245" spans="6:8" x14ac:dyDescent="0.2">
      <c r="F41245" s="30"/>
      <c r="G41245" s="30"/>
      <c r="H41245" s="30"/>
    </row>
    <row r="41246" spans="6:8" x14ac:dyDescent="0.2">
      <c r="F41246" s="30"/>
      <c r="G41246" s="30"/>
      <c r="H41246" s="30"/>
    </row>
    <row r="41247" spans="6:8" x14ac:dyDescent="0.2">
      <c r="F41247" s="30"/>
      <c r="G41247" s="30"/>
      <c r="H41247" s="30"/>
    </row>
    <row r="41248" spans="6:8" x14ac:dyDescent="0.2">
      <c r="F41248" s="30"/>
      <c r="G41248" s="30"/>
      <c r="H41248" s="30"/>
    </row>
    <row r="41249" spans="6:8" x14ac:dyDescent="0.2">
      <c r="F41249" s="30"/>
      <c r="G41249" s="30"/>
      <c r="H41249" s="30"/>
    </row>
    <row r="41250" spans="6:8" x14ac:dyDescent="0.2">
      <c r="F41250" s="30"/>
      <c r="G41250" s="30"/>
      <c r="H41250" s="30"/>
    </row>
    <row r="41251" spans="6:8" x14ac:dyDescent="0.2">
      <c r="F41251" s="30"/>
      <c r="G41251" s="30"/>
      <c r="H41251" s="30"/>
    </row>
    <row r="41252" spans="6:8" x14ac:dyDescent="0.2">
      <c r="F41252" s="30"/>
      <c r="G41252" s="30"/>
      <c r="H41252" s="30"/>
    </row>
    <row r="41253" spans="6:8" x14ac:dyDescent="0.2">
      <c r="F41253" s="30"/>
      <c r="G41253" s="30"/>
      <c r="H41253" s="30"/>
    </row>
    <row r="41254" spans="6:8" x14ac:dyDescent="0.2">
      <c r="F41254" s="30"/>
      <c r="G41254" s="30"/>
      <c r="H41254" s="30"/>
    </row>
    <row r="41255" spans="6:8" x14ac:dyDescent="0.2">
      <c r="F41255" s="30"/>
      <c r="G41255" s="30"/>
      <c r="H41255" s="30"/>
    </row>
    <row r="41256" spans="6:8" x14ac:dyDescent="0.2">
      <c r="F41256" s="30"/>
      <c r="G41256" s="30"/>
      <c r="H41256" s="30"/>
    </row>
    <row r="41257" spans="6:8" x14ac:dyDescent="0.2">
      <c r="F41257" s="30"/>
      <c r="G41257" s="30"/>
      <c r="H41257" s="30"/>
    </row>
    <row r="41258" spans="6:8" x14ac:dyDescent="0.2">
      <c r="F41258" s="30"/>
      <c r="G41258" s="30"/>
      <c r="H41258" s="30"/>
    </row>
    <row r="41259" spans="6:8" x14ac:dyDescent="0.2">
      <c r="F41259" s="30"/>
      <c r="G41259" s="30"/>
      <c r="H41259" s="30"/>
    </row>
    <row r="41260" spans="6:8" x14ac:dyDescent="0.2">
      <c r="F41260" s="30"/>
      <c r="G41260" s="30"/>
      <c r="H41260" s="30"/>
    </row>
    <row r="41261" spans="6:8" x14ac:dyDescent="0.2">
      <c r="F41261" s="30"/>
      <c r="G41261" s="30"/>
      <c r="H41261" s="30"/>
    </row>
    <row r="41262" spans="6:8" x14ac:dyDescent="0.2">
      <c r="F41262" s="30"/>
      <c r="G41262" s="30"/>
      <c r="H41262" s="30"/>
    </row>
    <row r="41263" spans="6:8" x14ac:dyDescent="0.2">
      <c r="F41263" s="30"/>
      <c r="G41263" s="30"/>
      <c r="H41263" s="30"/>
    </row>
    <row r="41264" spans="6:8" x14ac:dyDescent="0.2">
      <c r="F41264" s="30"/>
      <c r="G41264" s="30"/>
      <c r="H41264" s="30"/>
    </row>
    <row r="41265" spans="6:8" x14ac:dyDescent="0.2">
      <c r="F41265" s="30"/>
      <c r="G41265" s="30"/>
      <c r="H41265" s="30"/>
    </row>
    <row r="41266" spans="6:8" x14ac:dyDescent="0.2">
      <c r="F41266" s="30"/>
      <c r="G41266" s="30"/>
      <c r="H41266" s="30"/>
    </row>
    <row r="41267" spans="6:8" x14ac:dyDescent="0.2">
      <c r="F41267" s="30"/>
      <c r="G41267" s="30"/>
      <c r="H41267" s="30"/>
    </row>
    <row r="41268" spans="6:8" x14ac:dyDescent="0.2">
      <c r="F41268" s="30"/>
      <c r="G41268" s="30"/>
      <c r="H41268" s="30"/>
    </row>
    <row r="41269" spans="6:8" x14ac:dyDescent="0.2">
      <c r="F41269" s="30"/>
      <c r="G41269" s="30"/>
      <c r="H41269" s="30"/>
    </row>
    <row r="41270" spans="6:8" x14ac:dyDescent="0.2">
      <c r="F41270" s="30"/>
      <c r="G41270" s="30"/>
      <c r="H41270" s="30"/>
    </row>
    <row r="41271" spans="6:8" x14ac:dyDescent="0.2">
      <c r="F41271" s="30"/>
      <c r="G41271" s="30"/>
      <c r="H41271" s="30"/>
    </row>
    <row r="41272" spans="6:8" x14ac:dyDescent="0.2">
      <c r="F41272" s="30"/>
      <c r="G41272" s="30"/>
      <c r="H41272" s="30"/>
    </row>
    <row r="41273" spans="6:8" x14ac:dyDescent="0.2">
      <c r="F41273" s="30"/>
      <c r="G41273" s="30"/>
      <c r="H41273" s="30"/>
    </row>
    <row r="41274" spans="6:8" x14ac:dyDescent="0.2">
      <c r="F41274" s="30"/>
      <c r="G41274" s="30"/>
      <c r="H41274" s="30"/>
    </row>
    <row r="41275" spans="6:8" x14ac:dyDescent="0.2">
      <c r="F41275" s="30"/>
      <c r="G41275" s="30"/>
      <c r="H41275" s="30"/>
    </row>
    <row r="41276" spans="6:8" x14ac:dyDescent="0.2">
      <c r="F41276" s="30"/>
      <c r="G41276" s="30"/>
      <c r="H41276" s="30"/>
    </row>
    <row r="41277" spans="6:8" x14ac:dyDescent="0.2">
      <c r="F41277" s="30"/>
      <c r="G41277" s="30"/>
      <c r="H41277" s="30"/>
    </row>
    <row r="41278" spans="6:8" x14ac:dyDescent="0.2">
      <c r="F41278" s="30"/>
      <c r="G41278" s="30"/>
      <c r="H41278" s="30"/>
    </row>
    <row r="41279" spans="6:8" x14ac:dyDescent="0.2">
      <c r="F41279" s="30"/>
      <c r="G41279" s="30"/>
      <c r="H41279" s="30"/>
    </row>
    <row r="41280" spans="6:8" x14ac:dyDescent="0.2">
      <c r="F41280" s="30"/>
      <c r="G41280" s="30"/>
      <c r="H41280" s="30"/>
    </row>
    <row r="41281" spans="6:8" x14ac:dyDescent="0.2">
      <c r="F41281" s="30"/>
      <c r="G41281" s="30"/>
      <c r="H41281" s="30"/>
    </row>
    <row r="41282" spans="6:8" x14ac:dyDescent="0.2">
      <c r="F41282" s="30"/>
      <c r="G41282" s="30"/>
      <c r="H41282" s="30"/>
    </row>
    <row r="41283" spans="6:8" x14ac:dyDescent="0.2">
      <c r="F41283" s="30"/>
      <c r="G41283" s="30"/>
      <c r="H41283" s="30"/>
    </row>
    <row r="41284" spans="6:8" x14ac:dyDescent="0.2">
      <c r="F41284" s="30"/>
      <c r="G41284" s="30"/>
      <c r="H41284" s="30"/>
    </row>
    <row r="41285" spans="6:8" x14ac:dyDescent="0.2">
      <c r="F41285" s="30"/>
      <c r="G41285" s="30"/>
      <c r="H41285" s="30"/>
    </row>
    <row r="41286" spans="6:8" x14ac:dyDescent="0.2">
      <c r="F41286" s="30"/>
      <c r="G41286" s="30"/>
      <c r="H41286" s="30"/>
    </row>
    <row r="41287" spans="6:8" x14ac:dyDescent="0.2">
      <c r="F41287" s="30"/>
      <c r="G41287" s="30"/>
      <c r="H41287" s="30"/>
    </row>
    <row r="41288" spans="6:8" x14ac:dyDescent="0.2">
      <c r="F41288" s="30"/>
      <c r="G41288" s="30"/>
      <c r="H41288" s="30"/>
    </row>
    <row r="41289" spans="6:8" x14ac:dyDescent="0.2">
      <c r="F41289" s="30"/>
      <c r="G41289" s="30"/>
      <c r="H41289" s="30"/>
    </row>
    <row r="41290" spans="6:8" x14ac:dyDescent="0.2">
      <c r="F41290" s="30"/>
      <c r="G41290" s="30"/>
      <c r="H41290" s="30"/>
    </row>
    <row r="41291" spans="6:8" x14ac:dyDescent="0.2">
      <c r="F41291" s="30"/>
      <c r="G41291" s="30"/>
      <c r="H41291" s="30"/>
    </row>
    <row r="41292" spans="6:8" x14ac:dyDescent="0.2">
      <c r="F41292" s="30"/>
      <c r="G41292" s="30"/>
      <c r="H41292" s="30"/>
    </row>
    <row r="41293" spans="6:8" x14ac:dyDescent="0.2">
      <c r="F41293" s="30"/>
      <c r="G41293" s="30"/>
      <c r="H41293" s="30"/>
    </row>
    <row r="41294" spans="6:8" x14ac:dyDescent="0.2">
      <c r="F41294" s="30"/>
      <c r="G41294" s="30"/>
      <c r="H41294" s="30"/>
    </row>
    <row r="41295" spans="6:8" x14ac:dyDescent="0.2">
      <c r="F41295" s="30"/>
      <c r="G41295" s="30"/>
      <c r="H41295" s="30"/>
    </row>
    <row r="41296" spans="6:8" x14ac:dyDescent="0.2">
      <c r="F41296" s="30"/>
      <c r="G41296" s="30"/>
      <c r="H41296" s="30"/>
    </row>
    <row r="41297" spans="6:8" x14ac:dyDescent="0.2">
      <c r="F41297" s="30"/>
      <c r="G41297" s="30"/>
      <c r="H41297" s="30"/>
    </row>
    <row r="41298" spans="6:8" x14ac:dyDescent="0.2">
      <c r="F41298" s="30"/>
      <c r="G41298" s="30"/>
      <c r="H41298" s="30"/>
    </row>
    <row r="41299" spans="6:8" x14ac:dyDescent="0.2">
      <c r="F41299" s="30"/>
      <c r="G41299" s="30"/>
      <c r="H41299" s="30"/>
    </row>
    <row r="41300" spans="6:8" x14ac:dyDescent="0.2">
      <c r="F41300" s="30"/>
      <c r="G41300" s="30"/>
      <c r="H41300" s="30"/>
    </row>
    <row r="41301" spans="6:8" x14ac:dyDescent="0.2">
      <c r="F41301" s="30"/>
      <c r="G41301" s="30"/>
      <c r="H41301" s="30"/>
    </row>
    <row r="41302" spans="6:8" x14ac:dyDescent="0.2">
      <c r="F41302" s="30"/>
      <c r="G41302" s="30"/>
      <c r="H41302" s="30"/>
    </row>
    <row r="41303" spans="6:8" x14ac:dyDescent="0.2">
      <c r="F41303" s="30"/>
      <c r="G41303" s="30"/>
      <c r="H41303" s="30"/>
    </row>
    <row r="41304" spans="6:8" x14ac:dyDescent="0.2">
      <c r="F41304" s="30"/>
      <c r="G41304" s="30"/>
      <c r="H41304" s="30"/>
    </row>
    <row r="41305" spans="6:8" x14ac:dyDescent="0.2">
      <c r="F41305" s="30"/>
      <c r="G41305" s="30"/>
      <c r="H41305" s="30"/>
    </row>
    <row r="41306" spans="6:8" x14ac:dyDescent="0.2">
      <c r="F41306" s="30"/>
      <c r="G41306" s="30"/>
      <c r="H41306" s="30"/>
    </row>
    <row r="41307" spans="6:8" x14ac:dyDescent="0.2">
      <c r="F41307" s="30"/>
      <c r="G41307" s="30"/>
      <c r="H41307" s="30"/>
    </row>
    <row r="41308" spans="6:8" x14ac:dyDescent="0.2">
      <c r="F41308" s="30"/>
      <c r="G41308" s="30"/>
      <c r="H41308" s="30"/>
    </row>
    <row r="41309" spans="6:8" x14ac:dyDescent="0.2">
      <c r="F41309" s="30"/>
      <c r="G41309" s="30"/>
      <c r="H41309" s="30"/>
    </row>
    <row r="41310" spans="6:8" x14ac:dyDescent="0.2">
      <c r="F41310" s="30"/>
      <c r="G41310" s="30"/>
      <c r="H41310" s="30"/>
    </row>
    <row r="41311" spans="6:8" x14ac:dyDescent="0.2">
      <c r="F41311" s="30"/>
      <c r="G41311" s="30"/>
      <c r="H41311" s="30"/>
    </row>
    <row r="41312" spans="6:8" x14ac:dyDescent="0.2">
      <c r="F41312" s="30"/>
      <c r="G41312" s="30"/>
      <c r="H41312" s="30"/>
    </row>
    <row r="41313" spans="6:8" x14ac:dyDescent="0.2">
      <c r="F41313" s="30"/>
      <c r="G41313" s="30"/>
      <c r="H41313" s="30"/>
    </row>
    <row r="41314" spans="6:8" x14ac:dyDescent="0.2">
      <c r="F41314" s="30"/>
      <c r="G41314" s="30"/>
      <c r="H41314" s="30"/>
    </row>
    <row r="41315" spans="6:8" x14ac:dyDescent="0.2">
      <c r="F41315" s="30"/>
      <c r="G41315" s="30"/>
      <c r="H41315" s="30"/>
    </row>
    <row r="41316" spans="6:8" x14ac:dyDescent="0.2">
      <c r="F41316" s="30"/>
      <c r="G41316" s="30"/>
      <c r="H41316" s="30"/>
    </row>
    <row r="41317" spans="6:8" x14ac:dyDescent="0.2">
      <c r="F41317" s="30"/>
      <c r="G41317" s="30"/>
      <c r="H41317" s="30"/>
    </row>
    <row r="41318" spans="6:8" x14ac:dyDescent="0.2">
      <c r="F41318" s="30"/>
      <c r="G41318" s="30"/>
      <c r="H41318" s="30"/>
    </row>
    <row r="41319" spans="6:8" x14ac:dyDescent="0.2">
      <c r="F41319" s="30"/>
      <c r="G41319" s="30"/>
      <c r="H41319" s="30"/>
    </row>
    <row r="41320" spans="6:8" x14ac:dyDescent="0.2">
      <c r="F41320" s="30"/>
      <c r="G41320" s="30"/>
      <c r="H41320" s="30"/>
    </row>
    <row r="41321" spans="6:8" x14ac:dyDescent="0.2">
      <c r="F41321" s="30"/>
      <c r="G41321" s="30"/>
      <c r="H41321" s="30"/>
    </row>
    <row r="41322" spans="6:8" x14ac:dyDescent="0.2">
      <c r="F41322" s="30"/>
      <c r="G41322" s="30"/>
      <c r="H41322" s="30"/>
    </row>
    <row r="41323" spans="6:8" x14ac:dyDescent="0.2">
      <c r="F41323" s="30"/>
      <c r="G41323" s="30"/>
      <c r="H41323" s="30"/>
    </row>
    <row r="41324" spans="6:8" x14ac:dyDescent="0.2">
      <c r="F41324" s="30"/>
      <c r="G41324" s="30"/>
      <c r="H41324" s="30"/>
    </row>
    <row r="41325" spans="6:8" x14ac:dyDescent="0.2">
      <c r="F41325" s="30"/>
      <c r="G41325" s="30"/>
      <c r="H41325" s="30"/>
    </row>
    <row r="41326" spans="6:8" x14ac:dyDescent="0.2">
      <c r="F41326" s="30"/>
      <c r="G41326" s="30"/>
      <c r="H41326" s="30"/>
    </row>
    <row r="41327" spans="6:8" x14ac:dyDescent="0.2">
      <c r="F41327" s="30"/>
      <c r="G41327" s="30"/>
      <c r="H41327" s="30"/>
    </row>
    <row r="41328" spans="6:8" x14ac:dyDescent="0.2">
      <c r="F41328" s="30"/>
      <c r="G41328" s="30"/>
      <c r="H41328" s="30"/>
    </row>
    <row r="41329" spans="6:8" x14ac:dyDescent="0.2">
      <c r="F41329" s="30"/>
      <c r="G41329" s="30"/>
      <c r="H41329" s="30"/>
    </row>
    <row r="41330" spans="6:8" x14ac:dyDescent="0.2">
      <c r="F41330" s="30"/>
      <c r="G41330" s="30"/>
      <c r="H41330" s="30"/>
    </row>
    <row r="41331" spans="6:8" x14ac:dyDescent="0.2">
      <c r="F41331" s="30"/>
      <c r="G41331" s="30"/>
      <c r="H41331" s="30"/>
    </row>
    <row r="41332" spans="6:8" x14ac:dyDescent="0.2">
      <c r="F41332" s="30"/>
      <c r="G41332" s="30"/>
      <c r="H41332" s="30"/>
    </row>
    <row r="41333" spans="6:8" x14ac:dyDescent="0.2">
      <c r="F41333" s="30"/>
      <c r="G41333" s="30"/>
      <c r="H41333" s="30"/>
    </row>
    <row r="41334" spans="6:8" x14ac:dyDescent="0.2">
      <c r="F41334" s="30"/>
      <c r="G41334" s="30"/>
      <c r="H41334" s="30"/>
    </row>
    <row r="41335" spans="6:8" x14ac:dyDescent="0.2">
      <c r="F41335" s="30"/>
      <c r="G41335" s="30"/>
      <c r="H41335" s="30"/>
    </row>
    <row r="41336" spans="6:8" x14ac:dyDescent="0.2">
      <c r="F41336" s="30"/>
      <c r="G41336" s="30"/>
      <c r="H41336" s="30"/>
    </row>
    <row r="41337" spans="6:8" x14ac:dyDescent="0.2">
      <c r="F41337" s="30"/>
      <c r="G41337" s="30"/>
      <c r="H41337" s="30"/>
    </row>
    <row r="41338" spans="6:8" x14ac:dyDescent="0.2">
      <c r="F41338" s="30"/>
      <c r="G41338" s="30"/>
      <c r="H41338" s="30"/>
    </row>
    <row r="41339" spans="6:8" x14ac:dyDescent="0.2">
      <c r="F41339" s="30"/>
      <c r="G41339" s="30"/>
      <c r="H41339" s="30"/>
    </row>
    <row r="41340" spans="6:8" x14ac:dyDescent="0.2">
      <c r="F41340" s="30"/>
      <c r="G41340" s="30"/>
      <c r="H41340" s="30"/>
    </row>
    <row r="41341" spans="6:8" x14ac:dyDescent="0.2">
      <c r="F41341" s="30"/>
      <c r="G41341" s="30"/>
      <c r="H41341" s="30"/>
    </row>
    <row r="41342" spans="6:8" x14ac:dyDescent="0.2">
      <c r="F41342" s="30"/>
      <c r="G41342" s="30"/>
      <c r="H41342" s="30"/>
    </row>
    <row r="41343" spans="6:8" x14ac:dyDescent="0.2">
      <c r="F41343" s="30"/>
      <c r="G41343" s="30"/>
      <c r="H41343" s="30"/>
    </row>
    <row r="41344" spans="6:8" x14ac:dyDescent="0.2">
      <c r="F41344" s="30"/>
      <c r="G41344" s="30"/>
      <c r="H41344" s="30"/>
    </row>
    <row r="41345" spans="6:8" x14ac:dyDescent="0.2">
      <c r="F41345" s="30"/>
      <c r="G41345" s="30"/>
      <c r="H41345" s="30"/>
    </row>
    <row r="41346" spans="6:8" x14ac:dyDescent="0.2">
      <c r="F41346" s="30"/>
      <c r="G41346" s="30"/>
      <c r="H41346" s="30"/>
    </row>
    <row r="41347" spans="6:8" x14ac:dyDescent="0.2">
      <c r="F41347" s="30"/>
      <c r="G41347" s="30"/>
      <c r="H41347" s="30"/>
    </row>
    <row r="41348" spans="6:8" x14ac:dyDescent="0.2">
      <c r="F41348" s="30"/>
      <c r="G41348" s="30"/>
      <c r="H41348" s="30"/>
    </row>
    <row r="41349" spans="6:8" x14ac:dyDescent="0.2">
      <c r="F41349" s="30"/>
      <c r="G41349" s="30"/>
      <c r="H41349" s="30"/>
    </row>
    <row r="41350" spans="6:8" x14ac:dyDescent="0.2">
      <c r="F41350" s="30"/>
      <c r="G41350" s="30"/>
      <c r="H41350" s="30"/>
    </row>
    <row r="41351" spans="6:8" x14ac:dyDescent="0.2">
      <c r="F41351" s="30"/>
      <c r="G41351" s="30"/>
      <c r="H41351" s="30"/>
    </row>
    <row r="41352" spans="6:8" x14ac:dyDescent="0.2">
      <c r="F41352" s="30"/>
      <c r="G41352" s="30"/>
      <c r="H41352" s="30"/>
    </row>
    <row r="41353" spans="6:8" x14ac:dyDescent="0.2">
      <c r="F41353" s="30"/>
      <c r="G41353" s="30"/>
      <c r="H41353" s="30"/>
    </row>
    <row r="41354" spans="6:8" x14ac:dyDescent="0.2">
      <c r="F41354" s="30"/>
      <c r="G41354" s="30"/>
      <c r="H41354" s="30"/>
    </row>
    <row r="41355" spans="6:8" x14ac:dyDescent="0.2">
      <c r="F41355" s="30"/>
      <c r="G41355" s="30"/>
      <c r="H41355" s="30"/>
    </row>
    <row r="41356" spans="6:8" x14ac:dyDescent="0.2">
      <c r="F41356" s="30"/>
      <c r="G41356" s="30"/>
      <c r="H41356" s="30"/>
    </row>
    <row r="41357" spans="6:8" x14ac:dyDescent="0.2">
      <c r="F41357" s="30"/>
      <c r="G41357" s="30"/>
      <c r="H41357" s="30"/>
    </row>
    <row r="41358" spans="6:8" x14ac:dyDescent="0.2">
      <c r="F41358" s="30"/>
      <c r="G41358" s="30"/>
      <c r="H41358" s="30"/>
    </row>
    <row r="41359" spans="6:8" x14ac:dyDescent="0.2">
      <c r="F41359" s="30"/>
      <c r="G41359" s="30"/>
      <c r="H41359" s="30"/>
    </row>
    <row r="41360" spans="6:8" x14ac:dyDescent="0.2">
      <c r="F41360" s="30"/>
      <c r="G41360" s="30"/>
      <c r="H41360" s="30"/>
    </row>
    <row r="41361" spans="6:8" x14ac:dyDescent="0.2">
      <c r="F41361" s="30"/>
      <c r="G41361" s="30"/>
      <c r="H41361" s="30"/>
    </row>
    <row r="41362" spans="6:8" x14ac:dyDescent="0.2">
      <c r="F41362" s="30"/>
      <c r="G41362" s="30"/>
      <c r="H41362" s="30"/>
    </row>
    <row r="41363" spans="6:8" x14ac:dyDescent="0.2">
      <c r="F41363" s="30"/>
      <c r="G41363" s="30"/>
      <c r="H41363" s="30"/>
    </row>
    <row r="41364" spans="6:8" x14ac:dyDescent="0.2">
      <c r="F41364" s="30"/>
      <c r="G41364" s="30"/>
      <c r="H41364" s="30"/>
    </row>
    <row r="41365" spans="6:8" x14ac:dyDescent="0.2">
      <c r="F41365" s="30"/>
      <c r="G41365" s="30"/>
      <c r="H41365" s="30"/>
    </row>
    <row r="41366" spans="6:8" x14ac:dyDescent="0.2">
      <c r="F41366" s="30"/>
      <c r="G41366" s="30"/>
      <c r="H41366" s="30"/>
    </row>
    <row r="41367" spans="6:8" x14ac:dyDescent="0.2">
      <c r="F41367" s="30"/>
      <c r="G41367" s="30"/>
      <c r="H41367" s="30"/>
    </row>
    <row r="41368" spans="6:8" x14ac:dyDescent="0.2">
      <c r="F41368" s="30"/>
      <c r="G41368" s="30"/>
      <c r="H41368" s="30"/>
    </row>
    <row r="41369" spans="6:8" x14ac:dyDescent="0.2">
      <c r="F41369" s="30"/>
      <c r="G41369" s="30"/>
      <c r="H41369" s="30"/>
    </row>
    <row r="41370" spans="6:8" x14ac:dyDescent="0.2">
      <c r="F41370" s="30"/>
      <c r="G41370" s="30"/>
      <c r="H41370" s="30"/>
    </row>
    <row r="41371" spans="6:8" x14ac:dyDescent="0.2">
      <c r="F41371" s="30"/>
      <c r="G41371" s="30"/>
      <c r="H41371" s="30"/>
    </row>
    <row r="41372" spans="6:8" x14ac:dyDescent="0.2">
      <c r="F41372" s="30"/>
      <c r="G41372" s="30"/>
      <c r="H41372" s="30"/>
    </row>
    <row r="41373" spans="6:8" x14ac:dyDescent="0.2">
      <c r="F41373" s="30"/>
      <c r="G41373" s="30"/>
      <c r="H41373" s="30"/>
    </row>
    <row r="41374" spans="6:8" x14ac:dyDescent="0.2">
      <c r="F41374" s="30"/>
      <c r="G41374" s="30"/>
      <c r="H41374" s="30"/>
    </row>
    <row r="41375" spans="6:8" x14ac:dyDescent="0.2">
      <c r="F41375" s="30"/>
      <c r="G41375" s="30"/>
      <c r="H41375" s="30"/>
    </row>
    <row r="41376" spans="6:8" x14ac:dyDescent="0.2">
      <c r="F41376" s="30"/>
      <c r="G41376" s="30"/>
      <c r="H41376" s="30"/>
    </row>
    <row r="41377" spans="6:8" x14ac:dyDescent="0.2">
      <c r="F41377" s="30"/>
      <c r="G41377" s="30"/>
      <c r="H41377" s="30"/>
    </row>
    <row r="41378" spans="6:8" x14ac:dyDescent="0.2">
      <c r="F41378" s="30"/>
      <c r="G41378" s="30"/>
      <c r="H41378" s="30"/>
    </row>
    <row r="41379" spans="6:8" x14ac:dyDescent="0.2">
      <c r="F41379" s="30"/>
      <c r="G41379" s="30"/>
      <c r="H41379" s="30"/>
    </row>
    <row r="41380" spans="6:8" x14ac:dyDescent="0.2">
      <c r="F41380" s="30"/>
      <c r="G41380" s="30"/>
      <c r="H41380" s="30"/>
    </row>
    <row r="41381" spans="6:8" x14ac:dyDescent="0.2">
      <c r="F41381" s="30"/>
      <c r="G41381" s="30"/>
      <c r="H41381" s="30"/>
    </row>
    <row r="41382" spans="6:8" x14ac:dyDescent="0.2">
      <c r="F41382" s="30"/>
      <c r="G41382" s="30"/>
      <c r="H41382" s="30"/>
    </row>
    <row r="41383" spans="6:8" x14ac:dyDescent="0.2">
      <c r="F41383" s="30"/>
      <c r="G41383" s="30"/>
      <c r="H41383" s="30"/>
    </row>
    <row r="41384" spans="6:8" x14ac:dyDescent="0.2">
      <c r="F41384" s="30"/>
      <c r="G41384" s="30"/>
      <c r="H41384" s="30"/>
    </row>
    <row r="41385" spans="6:8" x14ac:dyDescent="0.2">
      <c r="F41385" s="30"/>
      <c r="G41385" s="30"/>
      <c r="H41385" s="30"/>
    </row>
    <row r="41386" spans="6:8" x14ac:dyDescent="0.2">
      <c r="F41386" s="30"/>
      <c r="G41386" s="30"/>
      <c r="H41386" s="30"/>
    </row>
    <row r="41387" spans="6:8" x14ac:dyDescent="0.2">
      <c r="F41387" s="30"/>
      <c r="G41387" s="30"/>
      <c r="H41387" s="30"/>
    </row>
    <row r="41388" spans="6:8" x14ac:dyDescent="0.2">
      <c r="F41388" s="30"/>
      <c r="G41388" s="30"/>
      <c r="H41388" s="30"/>
    </row>
    <row r="41389" spans="6:8" x14ac:dyDescent="0.2">
      <c r="F41389" s="30"/>
      <c r="G41389" s="30"/>
      <c r="H41389" s="30"/>
    </row>
    <row r="41390" spans="6:8" x14ac:dyDescent="0.2">
      <c r="F41390" s="30"/>
      <c r="G41390" s="30"/>
      <c r="H41390" s="30"/>
    </row>
    <row r="41391" spans="6:8" x14ac:dyDescent="0.2">
      <c r="F41391" s="30"/>
      <c r="G41391" s="30"/>
      <c r="H41391" s="30"/>
    </row>
    <row r="41392" spans="6:8" x14ac:dyDescent="0.2">
      <c r="F41392" s="30"/>
      <c r="G41392" s="30"/>
      <c r="H41392" s="30"/>
    </row>
    <row r="41393" spans="6:8" x14ac:dyDescent="0.2">
      <c r="F41393" s="30"/>
      <c r="G41393" s="30"/>
      <c r="H41393" s="30"/>
    </row>
    <row r="41394" spans="6:8" x14ac:dyDescent="0.2">
      <c r="F41394" s="30"/>
      <c r="G41394" s="30"/>
      <c r="H41394" s="30"/>
    </row>
    <row r="41395" spans="6:8" x14ac:dyDescent="0.2">
      <c r="F41395" s="30"/>
      <c r="G41395" s="30"/>
      <c r="H41395" s="30"/>
    </row>
    <row r="41396" spans="6:8" x14ac:dyDescent="0.2">
      <c r="F41396" s="30"/>
      <c r="G41396" s="30"/>
      <c r="H41396" s="30"/>
    </row>
    <row r="41397" spans="6:8" x14ac:dyDescent="0.2">
      <c r="F41397" s="30"/>
      <c r="G41397" s="30"/>
      <c r="H41397" s="30"/>
    </row>
    <row r="41398" spans="6:8" x14ac:dyDescent="0.2">
      <c r="F41398" s="30"/>
      <c r="G41398" s="30"/>
      <c r="H41398" s="30"/>
    </row>
    <row r="41399" spans="6:8" x14ac:dyDescent="0.2">
      <c r="F41399" s="30"/>
      <c r="G41399" s="30"/>
      <c r="H41399" s="30"/>
    </row>
    <row r="41400" spans="6:8" x14ac:dyDescent="0.2">
      <c r="F41400" s="30"/>
      <c r="G41400" s="30"/>
      <c r="H41400" s="30"/>
    </row>
    <row r="41401" spans="6:8" x14ac:dyDescent="0.2">
      <c r="F41401" s="30"/>
      <c r="G41401" s="30"/>
      <c r="H41401" s="30"/>
    </row>
    <row r="41402" spans="6:8" x14ac:dyDescent="0.2">
      <c r="F41402" s="30"/>
      <c r="G41402" s="30"/>
      <c r="H41402" s="30"/>
    </row>
    <row r="41403" spans="6:8" x14ac:dyDescent="0.2">
      <c r="F41403" s="30"/>
      <c r="G41403" s="30"/>
      <c r="H41403" s="30"/>
    </row>
    <row r="41404" spans="6:8" x14ac:dyDescent="0.2">
      <c r="F41404" s="30"/>
      <c r="G41404" s="30"/>
      <c r="H41404" s="30"/>
    </row>
    <row r="41405" spans="6:8" x14ac:dyDescent="0.2">
      <c r="F41405" s="30"/>
      <c r="G41405" s="30"/>
      <c r="H41405" s="30"/>
    </row>
    <row r="41406" spans="6:8" x14ac:dyDescent="0.2">
      <c r="F41406" s="30"/>
      <c r="G41406" s="30"/>
      <c r="H41406" s="30"/>
    </row>
    <row r="41407" spans="6:8" x14ac:dyDescent="0.2">
      <c r="F41407" s="30"/>
      <c r="G41407" s="30"/>
      <c r="H41407" s="30"/>
    </row>
    <row r="41408" spans="6:8" x14ac:dyDescent="0.2">
      <c r="F41408" s="30"/>
      <c r="G41408" s="30"/>
      <c r="H41408" s="30"/>
    </row>
    <row r="41409" spans="6:8" x14ac:dyDescent="0.2">
      <c r="F41409" s="30"/>
      <c r="G41409" s="30"/>
      <c r="H41409" s="30"/>
    </row>
    <row r="41410" spans="6:8" x14ac:dyDescent="0.2">
      <c r="F41410" s="30"/>
      <c r="G41410" s="30"/>
      <c r="H41410" s="30"/>
    </row>
    <row r="41411" spans="6:8" x14ac:dyDescent="0.2">
      <c r="F41411" s="30"/>
      <c r="G41411" s="30"/>
      <c r="H41411" s="30"/>
    </row>
    <row r="41412" spans="6:8" x14ac:dyDescent="0.2">
      <c r="F41412" s="30"/>
      <c r="G41412" s="30"/>
      <c r="H41412" s="30"/>
    </row>
    <row r="41413" spans="6:8" x14ac:dyDescent="0.2">
      <c r="F41413" s="30"/>
      <c r="G41413" s="30"/>
      <c r="H41413" s="30"/>
    </row>
    <row r="41414" spans="6:8" x14ac:dyDescent="0.2">
      <c r="F41414" s="30"/>
      <c r="G41414" s="30"/>
      <c r="H41414" s="30"/>
    </row>
    <row r="41415" spans="6:8" x14ac:dyDescent="0.2">
      <c r="F41415" s="30"/>
      <c r="G41415" s="30"/>
      <c r="H41415" s="30"/>
    </row>
    <row r="41416" spans="6:8" x14ac:dyDescent="0.2">
      <c r="F41416" s="30"/>
      <c r="G41416" s="30"/>
      <c r="H41416" s="30"/>
    </row>
    <row r="41417" spans="6:8" x14ac:dyDescent="0.2">
      <c r="F41417" s="30"/>
      <c r="G41417" s="30"/>
      <c r="H41417" s="30"/>
    </row>
    <row r="41418" spans="6:8" x14ac:dyDescent="0.2">
      <c r="F41418" s="30"/>
      <c r="G41418" s="30"/>
      <c r="H41418" s="30"/>
    </row>
    <row r="41419" spans="6:8" x14ac:dyDescent="0.2">
      <c r="F41419" s="30"/>
      <c r="G41419" s="30"/>
      <c r="H41419" s="30"/>
    </row>
    <row r="41420" spans="6:8" x14ac:dyDescent="0.2">
      <c r="F41420" s="30"/>
      <c r="G41420" s="30"/>
      <c r="H41420" s="30"/>
    </row>
    <row r="41421" spans="6:8" x14ac:dyDescent="0.2">
      <c r="F41421" s="30"/>
      <c r="G41421" s="30"/>
      <c r="H41421" s="30"/>
    </row>
    <row r="41422" spans="6:8" x14ac:dyDescent="0.2">
      <c r="F41422" s="30"/>
      <c r="G41422" s="30"/>
      <c r="H41422" s="30"/>
    </row>
    <row r="41423" spans="6:8" x14ac:dyDescent="0.2">
      <c r="F41423" s="30"/>
      <c r="G41423" s="30"/>
      <c r="H41423" s="30"/>
    </row>
    <row r="41424" spans="6:8" x14ac:dyDescent="0.2">
      <c r="F41424" s="30"/>
      <c r="G41424" s="30"/>
      <c r="H41424" s="30"/>
    </row>
    <row r="41425" spans="6:8" x14ac:dyDescent="0.2">
      <c r="F41425" s="30"/>
      <c r="G41425" s="30"/>
      <c r="H41425" s="30"/>
    </row>
    <row r="41426" spans="6:8" x14ac:dyDescent="0.2">
      <c r="F41426" s="30"/>
      <c r="G41426" s="30"/>
      <c r="H41426" s="30"/>
    </row>
    <row r="41427" spans="6:8" x14ac:dyDescent="0.2">
      <c r="F41427" s="30"/>
      <c r="G41427" s="30"/>
      <c r="H41427" s="30"/>
    </row>
    <row r="41428" spans="6:8" x14ac:dyDescent="0.2">
      <c r="F41428" s="30"/>
      <c r="G41428" s="30"/>
      <c r="H41428" s="30"/>
    </row>
    <row r="41429" spans="6:8" x14ac:dyDescent="0.2">
      <c r="F41429" s="30"/>
      <c r="G41429" s="30"/>
      <c r="H41429" s="30"/>
    </row>
    <row r="41430" spans="6:8" x14ac:dyDescent="0.2">
      <c r="F41430" s="30"/>
      <c r="G41430" s="30"/>
      <c r="H41430" s="30"/>
    </row>
    <row r="41431" spans="6:8" x14ac:dyDescent="0.2">
      <c r="F41431" s="30"/>
      <c r="G41431" s="30"/>
      <c r="H41431" s="30"/>
    </row>
    <row r="41432" spans="6:8" x14ac:dyDescent="0.2">
      <c r="F41432" s="30"/>
      <c r="G41432" s="30"/>
      <c r="H41432" s="30"/>
    </row>
    <row r="41433" spans="6:8" x14ac:dyDescent="0.2">
      <c r="F41433" s="30"/>
      <c r="G41433" s="30"/>
      <c r="H41433" s="30"/>
    </row>
    <row r="41434" spans="6:8" x14ac:dyDescent="0.2">
      <c r="F41434" s="30"/>
      <c r="G41434" s="30"/>
      <c r="H41434" s="30"/>
    </row>
    <row r="41435" spans="6:8" x14ac:dyDescent="0.2">
      <c r="F41435" s="30"/>
      <c r="G41435" s="30"/>
      <c r="H41435" s="30"/>
    </row>
    <row r="41436" spans="6:8" x14ac:dyDescent="0.2">
      <c r="F41436" s="30"/>
      <c r="G41436" s="30"/>
      <c r="H41436" s="30"/>
    </row>
    <row r="41437" spans="6:8" x14ac:dyDescent="0.2">
      <c r="F41437" s="30"/>
      <c r="G41437" s="30"/>
      <c r="H41437" s="30"/>
    </row>
    <row r="41438" spans="6:8" x14ac:dyDescent="0.2">
      <c r="F41438" s="30"/>
      <c r="G41438" s="30"/>
      <c r="H41438" s="30"/>
    </row>
    <row r="41439" spans="6:8" x14ac:dyDescent="0.2">
      <c r="F41439" s="30"/>
      <c r="G41439" s="30"/>
      <c r="H41439" s="30"/>
    </row>
    <row r="41440" spans="6:8" x14ac:dyDescent="0.2">
      <c r="F41440" s="30"/>
      <c r="G41440" s="30"/>
      <c r="H41440" s="30"/>
    </row>
    <row r="41441" spans="6:8" x14ac:dyDescent="0.2">
      <c r="F41441" s="30"/>
      <c r="G41441" s="30"/>
      <c r="H41441" s="30"/>
    </row>
    <row r="41442" spans="6:8" x14ac:dyDescent="0.2">
      <c r="F41442" s="30"/>
      <c r="G41442" s="30"/>
      <c r="H41442" s="30"/>
    </row>
    <row r="41443" spans="6:8" x14ac:dyDescent="0.2">
      <c r="F41443" s="30"/>
      <c r="G41443" s="30"/>
      <c r="H41443" s="30"/>
    </row>
    <row r="41444" spans="6:8" x14ac:dyDescent="0.2">
      <c r="F41444" s="30"/>
      <c r="G41444" s="30"/>
      <c r="H41444" s="30"/>
    </row>
    <row r="41445" spans="6:8" x14ac:dyDescent="0.2">
      <c r="F41445" s="30"/>
      <c r="G41445" s="30"/>
      <c r="H41445" s="30"/>
    </row>
    <row r="41446" spans="6:8" x14ac:dyDescent="0.2">
      <c r="F41446" s="30"/>
      <c r="G41446" s="30"/>
      <c r="H41446" s="30"/>
    </row>
    <row r="41447" spans="6:8" x14ac:dyDescent="0.2">
      <c r="F41447" s="30"/>
      <c r="G41447" s="30"/>
      <c r="H41447" s="30"/>
    </row>
    <row r="41448" spans="6:8" x14ac:dyDescent="0.2">
      <c r="F41448" s="30"/>
      <c r="G41448" s="30"/>
      <c r="H41448" s="30"/>
    </row>
    <row r="41449" spans="6:8" x14ac:dyDescent="0.2">
      <c r="F41449" s="30"/>
      <c r="G41449" s="30"/>
      <c r="H41449" s="30"/>
    </row>
    <row r="41450" spans="6:8" x14ac:dyDescent="0.2">
      <c r="F41450" s="30"/>
      <c r="G41450" s="30"/>
      <c r="H41450" s="30"/>
    </row>
    <row r="41451" spans="6:8" x14ac:dyDescent="0.2">
      <c r="F41451" s="30"/>
      <c r="G41451" s="30"/>
      <c r="H41451" s="30"/>
    </row>
    <row r="41452" spans="6:8" x14ac:dyDescent="0.2">
      <c r="F41452" s="30"/>
      <c r="G41452" s="30"/>
      <c r="H41452" s="30"/>
    </row>
    <row r="41453" spans="6:8" x14ac:dyDescent="0.2">
      <c r="F41453" s="30"/>
      <c r="G41453" s="30"/>
      <c r="H41453" s="30"/>
    </row>
    <row r="41454" spans="6:8" x14ac:dyDescent="0.2">
      <c r="F41454" s="30"/>
      <c r="G41454" s="30"/>
      <c r="H41454" s="30"/>
    </row>
    <row r="41455" spans="6:8" x14ac:dyDescent="0.2">
      <c r="F41455" s="30"/>
      <c r="G41455" s="30"/>
      <c r="H41455" s="30"/>
    </row>
    <row r="41456" spans="6:8" x14ac:dyDescent="0.2">
      <c r="F41456" s="30"/>
      <c r="G41456" s="30"/>
      <c r="H41456" s="30"/>
    </row>
    <row r="41457" spans="6:8" x14ac:dyDescent="0.2">
      <c r="F41457" s="30"/>
      <c r="G41457" s="30"/>
      <c r="H41457" s="30"/>
    </row>
    <row r="41458" spans="6:8" x14ac:dyDescent="0.2">
      <c r="F41458" s="30"/>
      <c r="G41458" s="30"/>
      <c r="H41458" s="30"/>
    </row>
    <row r="41459" spans="6:8" x14ac:dyDescent="0.2">
      <c r="F41459" s="30"/>
      <c r="G41459" s="30"/>
      <c r="H41459" s="30"/>
    </row>
    <row r="41460" spans="6:8" x14ac:dyDescent="0.2">
      <c r="F41460" s="30"/>
      <c r="G41460" s="30"/>
      <c r="H41460" s="30"/>
    </row>
    <row r="41461" spans="6:8" x14ac:dyDescent="0.2">
      <c r="F41461" s="30"/>
      <c r="G41461" s="30"/>
      <c r="H41461" s="30"/>
    </row>
    <row r="41462" spans="6:8" x14ac:dyDescent="0.2">
      <c r="F41462" s="30"/>
      <c r="G41462" s="30"/>
      <c r="H41462" s="30"/>
    </row>
    <row r="41463" spans="6:8" x14ac:dyDescent="0.2">
      <c r="F41463" s="30"/>
      <c r="G41463" s="30"/>
      <c r="H41463" s="30"/>
    </row>
    <row r="41464" spans="6:8" x14ac:dyDescent="0.2">
      <c r="F41464" s="30"/>
      <c r="G41464" s="30"/>
      <c r="H41464" s="30"/>
    </row>
    <row r="41465" spans="6:8" x14ac:dyDescent="0.2">
      <c r="F41465" s="30"/>
      <c r="G41465" s="30"/>
      <c r="H41465" s="30"/>
    </row>
    <row r="41466" spans="6:8" x14ac:dyDescent="0.2">
      <c r="F41466" s="30"/>
      <c r="G41466" s="30"/>
      <c r="H41466" s="30"/>
    </row>
    <row r="41467" spans="6:8" x14ac:dyDescent="0.2">
      <c r="F41467" s="30"/>
      <c r="G41467" s="30"/>
      <c r="H41467" s="30"/>
    </row>
    <row r="41468" spans="6:8" x14ac:dyDescent="0.2">
      <c r="F41468" s="30"/>
      <c r="G41468" s="30"/>
      <c r="H41468" s="30"/>
    </row>
    <row r="41469" spans="6:8" x14ac:dyDescent="0.2">
      <c r="F41469" s="30"/>
      <c r="G41469" s="30"/>
      <c r="H41469" s="30"/>
    </row>
    <row r="41470" spans="6:8" x14ac:dyDescent="0.2">
      <c r="F41470" s="30"/>
      <c r="G41470" s="30"/>
      <c r="H41470" s="30"/>
    </row>
    <row r="41471" spans="6:8" x14ac:dyDescent="0.2">
      <c r="F41471" s="30"/>
      <c r="G41471" s="30"/>
      <c r="H41471" s="30"/>
    </row>
    <row r="41472" spans="6:8" x14ac:dyDescent="0.2">
      <c r="F41472" s="30"/>
      <c r="G41472" s="30"/>
      <c r="H41472" s="30"/>
    </row>
    <row r="41473" spans="6:8" x14ac:dyDescent="0.2">
      <c r="F41473" s="30"/>
      <c r="G41473" s="30"/>
      <c r="H41473" s="30"/>
    </row>
    <row r="41474" spans="6:8" x14ac:dyDescent="0.2">
      <c r="F41474" s="30"/>
      <c r="G41474" s="30"/>
      <c r="H41474" s="30"/>
    </row>
    <row r="41475" spans="6:8" x14ac:dyDescent="0.2">
      <c r="F41475" s="30"/>
      <c r="G41475" s="30"/>
      <c r="H41475" s="30"/>
    </row>
    <row r="41476" spans="6:8" x14ac:dyDescent="0.2">
      <c r="F41476" s="30"/>
      <c r="G41476" s="30"/>
      <c r="H41476" s="30"/>
    </row>
    <row r="41477" spans="6:8" x14ac:dyDescent="0.2">
      <c r="F41477" s="30"/>
      <c r="G41477" s="30"/>
      <c r="H41477" s="30"/>
    </row>
    <row r="41478" spans="6:8" x14ac:dyDescent="0.2">
      <c r="F41478" s="30"/>
      <c r="G41478" s="30"/>
      <c r="H41478" s="30"/>
    </row>
    <row r="41479" spans="6:8" x14ac:dyDescent="0.2">
      <c r="F41479" s="30"/>
      <c r="G41479" s="30"/>
      <c r="H41479" s="30"/>
    </row>
    <row r="41480" spans="6:8" x14ac:dyDescent="0.2">
      <c r="F41480" s="30"/>
      <c r="G41480" s="30"/>
      <c r="H41480" s="30"/>
    </row>
    <row r="41481" spans="6:8" x14ac:dyDescent="0.2">
      <c r="F41481" s="30"/>
      <c r="G41481" s="30"/>
      <c r="H41481" s="30"/>
    </row>
    <row r="41482" spans="6:8" x14ac:dyDescent="0.2">
      <c r="F41482" s="30"/>
      <c r="G41482" s="30"/>
      <c r="H41482" s="30"/>
    </row>
    <row r="41483" spans="6:8" x14ac:dyDescent="0.2">
      <c r="F41483" s="30"/>
      <c r="G41483" s="30"/>
      <c r="H41483" s="30"/>
    </row>
    <row r="41484" spans="6:8" x14ac:dyDescent="0.2">
      <c r="F41484" s="30"/>
      <c r="G41484" s="30"/>
      <c r="H41484" s="30"/>
    </row>
    <row r="41485" spans="6:8" x14ac:dyDescent="0.2">
      <c r="F41485" s="30"/>
      <c r="G41485" s="30"/>
      <c r="H41485" s="30"/>
    </row>
    <row r="41486" spans="6:8" x14ac:dyDescent="0.2">
      <c r="F41486" s="30"/>
      <c r="G41486" s="30"/>
      <c r="H41486" s="30"/>
    </row>
    <row r="41487" spans="6:8" x14ac:dyDescent="0.2">
      <c r="F41487" s="30"/>
      <c r="G41487" s="30"/>
      <c r="H41487" s="30"/>
    </row>
    <row r="41488" spans="6:8" x14ac:dyDescent="0.2">
      <c r="F41488" s="30"/>
      <c r="G41488" s="30"/>
      <c r="H41488" s="30"/>
    </row>
    <row r="41489" spans="6:8" x14ac:dyDescent="0.2">
      <c r="F41489" s="30"/>
      <c r="G41489" s="30"/>
      <c r="H41489" s="30"/>
    </row>
    <row r="41490" spans="6:8" x14ac:dyDescent="0.2">
      <c r="F41490" s="30"/>
      <c r="G41490" s="30"/>
      <c r="H41490" s="30"/>
    </row>
    <row r="41491" spans="6:8" x14ac:dyDescent="0.2">
      <c r="F41491" s="30"/>
      <c r="G41491" s="30"/>
      <c r="H41491" s="30"/>
    </row>
    <row r="41492" spans="6:8" x14ac:dyDescent="0.2">
      <c r="F41492" s="30"/>
      <c r="G41492" s="30"/>
      <c r="H41492" s="30"/>
    </row>
    <row r="41493" spans="6:8" x14ac:dyDescent="0.2">
      <c r="F41493" s="30"/>
      <c r="G41493" s="30"/>
      <c r="H41493" s="30"/>
    </row>
    <row r="41494" spans="6:8" x14ac:dyDescent="0.2">
      <c r="F41494" s="30"/>
      <c r="G41494" s="30"/>
      <c r="H41494" s="30"/>
    </row>
    <row r="41495" spans="6:8" x14ac:dyDescent="0.2">
      <c r="F41495" s="30"/>
      <c r="G41495" s="30"/>
      <c r="H41495" s="30"/>
    </row>
    <row r="41496" spans="6:8" x14ac:dyDescent="0.2">
      <c r="F41496" s="30"/>
      <c r="G41496" s="30"/>
      <c r="H41496" s="30"/>
    </row>
    <row r="41497" spans="6:8" x14ac:dyDescent="0.2">
      <c r="F41497" s="30"/>
      <c r="G41497" s="30"/>
      <c r="H41497" s="30"/>
    </row>
    <row r="41498" spans="6:8" x14ac:dyDescent="0.2">
      <c r="F41498" s="30"/>
      <c r="G41498" s="30"/>
      <c r="H41498" s="30"/>
    </row>
    <row r="41499" spans="6:8" x14ac:dyDescent="0.2">
      <c r="F41499" s="30"/>
      <c r="G41499" s="30"/>
      <c r="H41499" s="30"/>
    </row>
    <row r="41500" spans="6:8" x14ac:dyDescent="0.2">
      <c r="F41500" s="30"/>
      <c r="G41500" s="30"/>
      <c r="H41500" s="30"/>
    </row>
    <row r="41501" spans="6:8" x14ac:dyDescent="0.2">
      <c r="F41501" s="30"/>
      <c r="G41501" s="30"/>
      <c r="H41501" s="30"/>
    </row>
    <row r="41502" spans="6:8" x14ac:dyDescent="0.2">
      <c r="F41502" s="30"/>
      <c r="G41502" s="30"/>
      <c r="H41502" s="30"/>
    </row>
    <row r="41503" spans="6:8" x14ac:dyDescent="0.2">
      <c r="F41503" s="30"/>
      <c r="G41503" s="30"/>
      <c r="H41503" s="30"/>
    </row>
    <row r="41504" spans="6:8" x14ac:dyDescent="0.2">
      <c r="F41504" s="30"/>
      <c r="G41504" s="30"/>
      <c r="H41504" s="30"/>
    </row>
    <row r="41505" spans="6:8" x14ac:dyDescent="0.2">
      <c r="F41505" s="30"/>
      <c r="G41505" s="30"/>
      <c r="H41505" s="30"/>
    </row>
    <row r="41506" spans="6:8" x14ac:dyDescent="0.2">
      <c r="F41506" s="30"/>
      <c r="G41506" s="30"/>
      <c r="H41506" s="30"/>
    </row>
    <row r="41507" spans="6:8" x14ac:dyDescent="0.2">
      <c r="F41507" s="30"/>
      <c r="G41507" s="30"/>
      <c r="H41507" s="30"/>
    </row>
    <row r="41508" spans="6:8" x14ac:dyDescent="0.2">
      <c r="F41508" s="30"/>
      <c r="G41508" s="30"/>
      <c r="H41508" s="30"/>
    </row>
    <row r="41509" spans="6:8" x14ac:dyDescent="0.2">
      <c r="F41509" s="30"/>
      <c r="G41509" s="30"/>
      <c r="H41509" s="30"/>
    </row>
    <row r="41510" spans="6:8" x14ac:dyDescent="0.2">
      <c r="F41510" s="30"/>
      <c r="G41510" s="30"/>
      <c r="H41510" s="30"/>
    </row>
    <row r="41511" spans="6:8" x14ac:dyDescent="0.2">
      <c r="F41511" s="30"/>
      <c r="G41511" s="30"/>
      <c r="H41511" s="30"/>
    </row>
    <row r="41512" spans="6:8" x14ac:dyDescent="0.2">
      <c r="F41512" s="30"/>
      <c r="G41512" s="30"/>
      <c r="H41512" s="30"/>
    </row>
    <row r="41513" spans="6:8" x14ac:dyDescent="0.2">
      <c r="F41513" s="30"/>
      <c r="G41513" s="30"/>
      <c r="H41513" s="30"/>
    </row>
    <row r="41514" spans="6:8" x14ac:dyDescent="0.2">
      <c r="F41514" s="30"/>
      <c r="G41514" s="30"/>
      <c r="H41514" s="30"/>
    </row>
    <row r="41515" spans="6:8" x14ac:dyDescent="0.2">
      <c r="F41515" s="30"/>
      <c r="G41515" s="30"/>
      <c r="H41515" s="30"/>
    </row>
    <row r="41516" spans="6:8" x14ac:dyDescent="0.2">
      <c r="F41516" s="30"/>
      <c r="G41516" s="30"/>
      <c r="H41516" s="30"/>
    </row>
    <row r="41517" spans="6:8" x14ac:dyDescent="0.2">
      <c r="F41517" s="30"/>
      <c r="G41517" s="30"/>
      <c r="H41517" s="30"/>
    </row>
    <row r="41518" spans="6:8" x14ac:dyDescent="0.2">
      <c r="F41518" s="30"/>
      <c r="G41518" s="30"/>
      <c r="H41518" s="30"/>
    </row>
    <row r="41519" spans="6:8" x14ac:dyDescent="0.2">
      <c r="F41519" s="30"/>
      <c r="G41519" s="30"/>
      <c r="H41519" s="30"/>
    </row>
    <row r="41520" spans="6:8" x14ac:dyDescent="0.2">
      <c r="F41520" s="30"/>
      <c r="G41520" s="30"/>
      <c r="H41520" s="30"/>
    </row>
    <row r="41521" spans="6:8" x14ac:dyDescent="0.2">
      <c r="F41521" s="30"/>
      <c r="G41521" s="30"/>
      <c r="H41521" s="30"/>
    </row>
    <row r="41522" spans="6:8" x14ac:dyDescent="0.2">
      <c r="F41522" s="30"/>
      <c r="G41522" s="30"/>
      <c r="H41522" s="30"/>
    </row>
    <row r="41523" spans="6:8" x14ac:dyDescent="0.2">
      <c r="F41523" s="30"/>
      <c r="G41523" s="30"/>
      <c r="H41523" s="30"/>
    </row>
    <row r="41524" spans="6:8" x14ac:dyDescent="0.2">
      <c r="F41524" s="30"/>
      <c r="G41524" s="30"/>
      <c r="H41524" s="30"/>
    </row>
    <row r="41525" spans="6:8" x14ac:dyDescent="0.2">
      <c r="F41525" s="30"/>
      <c r="G41525" s="30"/>
      <c r="H41525" s="30"/>
    </row>
    <row r="41526" spans="6:8" x14ac:dyDescent="0.2">
      <c r="F41526" s="30"/>
      <c r="G41526" s="30"/>
      <c r="H41526" s="30"/>
    </row>
    <row r="41527" spans="6:8" x14ac:dyDescent="0.2">
      <c r="F41527" s="30"/>
      <c r="G41527" s="30"/>
      <c r="H41527" s="30"/>
    </row>
    <row r="41528" spans="6:8" x14ac:dyDescent="0.2">
      <c r="F41528" s="30"/>
      <c r="G41528" s="30"/>
      <c r="H41528" s="30"/>
    </row>
    <row r="41529" spans="6:8" x14ac:dyDescent="0.2">
      <c r="F41529" s="30"/>
      <c r="G41529" s="30"/>
      <c r="H41529" s="30"/>
    </row>
    <row r="41530" spans="6:8" x14ac:dyDescent="0.2">
      <c r="F41530" s="30"/>
      <c r="G41530" s="30"/>
      <c r="H41530" s="30"/>
    </row>
    <row r="41531" spans="6:8" x14ac:dyDescent="0.2">
      <c r="F41531" s="30"/>
      <c r="G41531" s="30"/>
      <c r="H41531" s="30"/>
    </row>
    <row r="41532" spans="6:8" x14ac:dyDescent="0.2">
      <c r="F41532" s="30"/>
      <c r="G41532" s="30"/>
      <c r="H41532" s="30"/>
    </row>
    <row r="41533" spans="6:8" x14ac:dyDescent="0.2">
      <c r="F41533" s="30"/>
      <c r="G41533" s="30"/>
      <c r="H41533" s="30"/>
    </row>
    <row r="41534" spans="6:8" x14ac:dyDescent="0.2">
      <c r="F41534" s="30"/>
      <c r="G41534" s="30"/>
      <c r="H41534" s="30"/>
    </row>
    <row r="41535" spans="6:8" x14ac:dyDescent="0.2">
      <c r="F41535" s="30"/>
      <c r="G41535" s="30"/>
      <c r="H41535" s="30"/>
    </row>
    <row r="41536" spans="6:8" x14ac:dyDescent="0.2">
      <c r="F41536" s="30"/>
      <c r="G41536" s="30"/>
      <c r="H41536" s="30"/>
    </row>
    <row r="41537" spans="6:8" x14ac:dyDescent="0.2">
      <c r="F41537" s="30"/>
      <c r="G41537" s="30"/>
      <c r="H41537" s="30"/>
    </row>
    <row r="41538" spans="6:8" x14ac:dyDescent="0.2">
      <c r="F41538" s="30"/>
      <c r="G41538" s="30"/>
      <c r="H41538" s="30"/>
    </row>
    <row r="41539" spans="6:8" x14ac:dyDescent="0.2">
      <c r="F41539" s="30"/>
      <c r="G41539" s="30"/>
      <c r="H41539" s="30"/>
    </row>
    <row r="41540" spans="6:8" x14ac:dyDescent="0.2">
      <c r="F41540" s="30"/>
      <c r="G41540" s="30"/>
      <c r="H41540" s="30"/>
    </row>
    <row r="41541" spans="6:8" x14ac:dyDescent="0.2">
      <c r="F41541" s="30"/>
      <c r="G41541" s="30"/>
      <c r="H41541" s="30"/>
    </row>
    <row r="41542" spans="6:8" x14ac:dyDescent="0.2">
      <c r="F41542" s="30"/>
      <c r="G41542" s="30"/>
      <c r="H41542" s="30"/>
    </row>
    <row r="41543" spans="6:8" x14ac:dyDescent="0.2">
      <c r="F41543" s="30"/>
      <c r="G41543" s="30"/>
      <c r="H41543" s="30"/>
    </row>
    <row r="41544" spans="6:8" x14ac:dyDescent="0.2">
      <c r="F41544" s="30"/>
      <c r="G41544" s="30"/>
      <c r="H41544" s="30"/>
    </row>
    <row r="41545" spans="6:8" x14ac:dyDescent="0.2">
      <c r="F41545" s="30"/>
      <c r="G41545" s="30"/>
      <c r="H41545" s="30"/>
    </row>
    <row r="41546" spans="6:8" x14ac:dyDescent="0.2">
      <c r="F41546" s="30"/>
      <c r="G41546" s="30"/>
      <c r="H41546" s="30"/>
    </row>
    <row r="41547" spans="6:8" x14ac:dyDescent="0.2">
      <c r="F41547" s="30"/>
      <c r="G41547" s="30"/>
      <c r="H41547" s="30"/>
    </row>
    <row r="41548" spans="6:8" x14ac:dyDescent="0.2">
      <c r="F41548" s="30"/>
      <c r="G41548" s="30"/>
      <c r="H41548" s="30"/>
    </row>
    <row r="41549" spans="6:8" x14ac:dyDescent="0.2">
      <c r="F41549" s="30"/>
      <c r="G41549" s="30"/>
      <c r="H41549" s="30"/>
    </row>
    <row r="41550" spans="6:8" x14ac:dyDescent="0.2">
      <c r="F41550" s="30"/>
      <c r="G41550" s="30"/>
      <c r="H41550" s="30"/>
    </row>
    <row r="41551" spans="6:8" x14ac:dyDescent="0.2">
      <c r="F41551" s="30"/>
      <c r="G41551" s="30"/>
      <c r="H41551" s="30"/>
    </row>
    <row r="41552" spans="6:8" x14ac:dyDescent="0.2">
      <c r="F41552" s="30"/>
      <c r="G41552" s="30"/>
      <c r="H41552" s="30"/>
    </row>
    <row r="41553" spans="6:8" x14ac:dyDescent="0.2">
      <c r="F41553" s="30"/>
      <c r="G41553" s="30"/>
      <c r="H41553" s="30"/>
    </row>
    <row r="41554" spans="6:8" x14ac:dyDescent="0.2">
      <c r="F41554" s="30"/>
      <c r="G41554" s="30"/>
      <c r="H41554" s="30"/>
    </row>
    <row r="41555" spans="6:8" x14ac:dyDescent="0.2">
      <c r="F41555" s="30"/>
      <c r="G41555" s="30"/>
      <c r="H41555" s="30"/>
    </row>
    <row r="41556" spans="6:8" x14ac:dyDescent="0.2">
      <c r="F41556" s="30"/>
      <c r="G41556" s="30"/>
      <c r="H41556" s="30"/>
    </row>
    <row r="41557" spans="6:8" x14ac:dyDescent="0.2">
      <c r="F41557" s="30"/>
      <c r="G41557" s="30"/>
      <c r="H41557" s="30"/>
    </row>
    <row r="41558" spans="6:8" x14ac:dyDescent="0.2">
      <c r="F41558" s="30"/>
      <c r="G41558" s="30"/>
      <c r="H41558" s="30"/>
    </row>
    <row r="41559" spans="6:8" x14ac:dyDescent="0.2">
      <c r="F41559" s="30"/>
      <c r="G41559" s="30"/>
      <c r="H41559" s="30"/>
    </row>
    <row r="41560" spans="6:8" x14ac:dyDescent="0.2">
      <c r="F41560" s="30"/>
      <c r="G41560" s="30"/>
      <c r="H41560" s="30"/>
    </row>
    <row r="41561" spans="6:8" x14ac:dyDescent="0.2">
      <c r="F41561" s="30"/>
      <c r="G41561" s="30"/>
      <c r="H41561" s="30"/>
    </row>
    <row r="41562" spans="6:8" x14ac:dyDescent="0.2">
      <c r="F41562" s="30"/>
      <c r="G41562" s="30"/>
      <c r="H41562" s="30"/>
    </row>
    <row r="41563" spans="6:8" x14ac:dyDescent="0.2">
      <c r="F41563" s="30"/>
      <c r="G41563" s="30"/>
      <c r="H41563" s="30"/>
    </row>
    <row r="41564" spans="6:8" x14ac:dyDescent="0.2">
      <c r="F41564" s="30"/>
      <c r="G41564" s="30"/>
      <c r="H41564" s="30"/>
    </row>
    <row r="41565" spans="6:8" x14ac:dyDescent="0.2">
      <c r="F41565" s="30"/>
      <c r="G41565" s="30"/>
      <c r="H41565" s="30"/>
    </row>
    <row r="41566" spans="6:8" x14ac:dyDescent="0.2">
      <c r="F41566" s="30"/>
      <c r="G41566" s="30"/>
      <c r="H41566" s="30"/>
    </row>
    <row r="41567" spans="6:8" x14ac:dyDescent="0.2">
      <c r="F41567" s="30"/>
      <c r="G41567" s="30"/>
      <c r="H41567" s="30"/>
    </row>
    <row r="41568" spans="6:8" x14ac:dyDescent="0.2">
      <c r="F41568" s="30"/>
      <c r="G41568" s="30"/>
      <c r="H41568" s="30"/>
    </row>
    <row r="41569" spans="6:8" x14ac:dyDescent="0.2">
      <c r="F41569" s="30"/>
      <c r="G41569" s="30"/>
      <c r="H41569" s="30"/>
    </row>
    <row r="41570" spans="6:8" x14ac:dyDescent="0.2">
      <c r="F41570" s="30"/>
      <c r="G41570" s="30"/>
      <c r="H41570" s="30"/>
    </row>
    <row r="41571" spans="6:8" x14ac:dyDescent="0.2">
      <c r="F41571" s="30"/>
      <c r="G41571" s="30"/>
      <c r="H41571" s="30"/>
    </row>
    <row r="41572" spans="6:8" x14ac:dyDescent="0.2">
      <c r="F41572" s="30"/>
      <c r="G41572" s="30"/>
      <c r="H41572" s="30"/>
    </row>
    <row r="41573" spans="6:8" x14ac:dyDescent="0.2">
      <c r="F41573" s="30"/>
      <c r="G41573" s="30"/>
      <c r="H41573" s="30"/>
    </row>
    <row r="41574" spans="6:8" x14ac:dyDescent="0.2">
      <c r="F41574" s="30"/>
      <c r="G41574" s="30"/>
      <c r="H41574" s="30"/>
    </row>
    <row r="41575" spans="6:8" x14ac:dyDescent="0.2">
      <c r="F41575" s="30"/>
      <c r="G41575" s="30"/>
      <c r="H41575" s="30"/>
    </row>
    <row r="41576" spans="6:8" x14ac:dyDescent="0.2">
      <c r="F41576" s="30"/>
      <c r="G41576" s="30"/>
      <c r="H41576" s="30"/>
    </row>
    <row r="41577" spans="6:8" x14ac:dyDescent="0.2">
      <c r="F41577" s="30"/>
      <c r="G41577" s="30"/>
      <c r="H41577" s="30"/>
    </row>
    <row r="41578" spans="6:8" x14ac:dyDescent="0.2">
      <c r="F41578" s="30"/>
      <c r="G41578" s="30"/>
      <c r="H41578" s="30"/>
    </row>
    <row r="41579" spans="6:8" x14ac:dyDescent="0.2">
      <c r="F41579" s="30"/>
      <c r="G41579" s="30"/>
      <c r="H41579" s="30"/>
    </row>
    <row r="41580" spans="6:8" x14ac:dyDescent="0.2">
      <c r="F41580" s="30"/>
      <c r="G41580" s="30"/>
      <c r="H41580" s="30"/>
    </row>
    <row r="41581" spans="6:8" x14ac:dyDescent="0.2">
      <c r="F41581" s="30"/>
      <c r="G41581" s="30"/>
      <c r="H41581" s="30"/>
    </row>
    <row r="41582" spans="6:8" x14ac:dyDescent="0.2">
      <c r="F41582" s="30"/>
      <c r="G41582" s="30"/>
      <c r="H41582" s="30"/>
    </row>
    <row r="41583" spans="6:8" x14ac:dyDescent="0.2">
      <c r="F41583" s="30"/>
      <c r="G41583" s="30"/>
      <c r="H41583" s="30"/>
    </row>
    <row r="41584" spans="6:8" x14ac:dyDescent="0.2">
      <c r="F41584" s="30"/>
      <c r="G41584" s="30"/>
      <c r="H41584" s="30"/>
    </row>
    <row r="41585" spans="6:8" x14ac:dyDescent="0.2">
      <c r="F41585" s="30"/>
      <c r="G41585" s="30"/>
      <c r="H41585" s="30"/>
    </row>
    <row r="41586" spans="6:8" x14ac:dyDescent="0.2">
      <c r="F41586" s="30"/>
      <c r="G41586" s="30"/>
      <c r="H41586" s="30"/>
    </row>
    <row r="41587" spans="6:8" x14ac:dyDescent="0.2">
      <c r="F41587" s="30"/>
      <c r="G41587" s="30"/>
      <c r="H41587" s="30"/>
    </row>
    <row r="41588" spans="6:8" x14ac:dyDescent="0.2">
      <c r="F41588" s="30"/>
      <c r="G41588" s="30"/>
      <c r="H41588" s="30"/>
    </row>
    <row r="41589" spans="6:8" x14ac:dyDescent="0.2">
      <c r="F41589" s="30"/>
      <c r="G41589" s="30"/>
      <c r="H41589" s="30"/>
    </row>
    <row r="41590" spans="6:8" x14ac:dyDescent="0.2">
      <c r="F41590" s="30"/>
      <c r="G41590" s="30"/>
      <c r="H41590" s="30"/>
    </row>
    <row r="41591" spans="6:8" x14ac:dyDescent="0.2">
      <c r="F41591" s="30"/>
      <c r="G41591" s="30"/>
      <c r="H41591" s="30"/>
    </row>
    <row r="41592" spans="6:8" x14ac:dyDescent="0.2">
      <c r="F41592" s="30"/>
      <c r="G41592" s="30"/>
      <c r="H41592" s="30"/>
    </row>
    <row r="41593" spans="6:8" x14ac:dyDescent="0.2">
      <c r="F41593" s="30"/>
      <c r="G41593" s="30"/>
      <c r="H41593" s="30"/>
    </row>
    <row r="41594" spans="6:8" x14ac:dyDescent="0.2">
      <c r="F41594" s="30"/>
      <c r="G41594" s="30"/>
      <c r="H41594" s="30"/>
    </row>
    <row r="41595" spans="6:8" x14ac:dyDescent="0.2">
      <c r="F41595" s="30"/>
      <c r="G41595" s="30"/>
      <c r="H41595" s="30"/>
    </row>
    <row r="41596" spans="6:8" x14ac:dyDescent="0.2">
      <c r="F41596" s="30"/>
      <c r="G41596" s="30"/>
      <c r="H41596" s="30"/>
    </row>
    <row r="41597" spans="6:8" x14ac:dyDescent="0.2">
      <c r="F41597" s="30"/>
      <c r="G41597" s="30"/>
      <c r="H41597" s="30"/>
    </row>
    <row r="41598" spans="6:8" x14ac:dyDescent="0.2">
      <c r="F41598" s="30"/>
      <c r="G41598" s="30"/>
      <c r="H41598" s="30"/>
    </row>
    <row r="41599" spans="6:8" x14ac:dyDescent="0.2">
      <c r="F41599" s="30"/>
      <c r="G41599" s="30"/>
      <c r="H41599" s="30"/>
    </row>
    <row r="41600" spans="6:8" x14ac:dyDescent="0.2">
      <c r="F41600" s="30"/>
      <c r="G41600" s="30"/>
      <c r="H41600" s="30"/>
    </row>
    <row r="41601" spans="6:8" x14ac:dyDescent="0.2">
      <c r="F41601" s="30"/>
      <c r="G41601" s="30"/>
      <c r="H41601" s="30"/>
    </row>
    <row r="41602" spans="6:8" x14ac:dyDescent="0.2">
      <c r="F41602" s="30"/>
      <c r="G41602" s="30"/>
      <c r="H41602" s="30"/>
    </row>
    <row r="41603" spans="6:8" x14ac:dyDescent="0.2">
      <c r="F41603" s="30"/>
      <c r="G41603" s="30"/>
      <c r="H41603" s="30"/>
    </row>
    <row r="41604" spans="6:8" x14ac:dyDescent="0.2">
      <c r="F41604" s="30"/>
      <c r="G41604" s="30"/>
      <c r="H41604" s="30"/>
    </row>
    <row r="41605" spans="6:8" x14ac:dyDescent="0.2">
      <c r="F41605" s="30"/>
      <c r="G41605" s="30"/>
      <c r="H41605" s="30"/>
    </row>
    <row r="41606" spans="6:8" x14ac:dyDescent="0.2">
      <c r="F41606" s="30"/>
      <c r="G41606" s="30"/>
      <c r="H41606" s="30"/>
    </row>
    <row r="41607" spans="6:8" x14ac:dyDescent="0.2">
      <c r="F41607" s="30"/>
      <c r="G41607" s="30"/>
      <c r="H41607" s="30"/>
    </row>
    <row r="41608" spans="6:8" x14ac:dyDescent="0.2">
      <c r="F41608" s="30"/>
      <c r="G41608" s="30"/>
      <c r="H41608" s="30"/>
    </row>
    <row r="41609" spans="6:8" x14ac:dyDescent="0.2">
      <c r="F41609" s="30"/>
      <c r="G41609" s="30"/>
      <c r="H41609" s="30"/>
    </row>
    <row r="41610" spans="6:8" x14ac:dyDescent="0.2">
      <c r="F41610" s="30"/>
      <c r="G41610" s="30"/>
      <c r="H41610" s="30"/>
    </row>
    <row r="41611" spans="6:8" x14ac:dyDescent="0.2">
      <c r="F41611" s="30"/>
      <c r="G41611" s="30"/>
      <c r="H41611" s="30"/>
    </row>
    <row r="41612" spans="6:8" x14ac:dyDescent="0.2">
      <c r="F41612" s="30"/>
      <c r="G41612" s="30"/>
      <c r="H41612" s="30"/>
    </row>
    <row r="41613" spans="6:8" x14ac:dyDescent="0.2">
      <c r="F41613" s="30"/>
      <c r="G41613" s="30"/>
      <c r="H41613" s="30"/>
    </row>
    <row r="41614" spans="6:8" x14ac:dyDescent="0.2">
      <c r="F41614" s="30"/>
      <c r="G41614" s="30"/>
      <c r="H41614" s="30"/>
    </row>
    <row r="41615" spans="6:8" x14ac:dyDescent="0.2">
      <c r="F41615" s="30"/>
      <c r="G41615" s="30"/>
      <c r="H41615" s="30"/>
    </row>
    <row r="41616" spans="6:8" x14ac:dyDescent="0.2">
      <c r="F41616" s="30"/>
      <c r="G41616" s="30"/>
      <c r="H41616" s="30"/>
    </row>
    <row r="41617" spans="6:8" x14ac:dyDescent="0.2">
      <c r="F41617" s="30"/>
      <c r="G41617" s="30"/>
      <c r="H41617" s="30"/>
    </row>
    <row r="41618" spans="6:8" x14ac:dyDescent="0.2">
      <c r="F41618" s="30"/>
      <c r="G41618" s="30"/>
      <c r="H41618" s="30"/>
    </row>
    <row r="41619" spans="6:8" x14ac:dyDescent="0.2">
      <c r="F41619" s="30"/>
      <c r="G41619" s="30"/>
      <c r="H41619" s="30"/>
    </row>
    <row r="41620" spans="6:8" x14ac:dyDescent="0.2">
      <c r="F41620" s="30"/>
      <c r="G41620" s="30"/>
      <c r="H41620" s="30"/>
    </row>
    <row r="41621" spans="6:8" x14ac:dyDescent="0.2">
      <c r="F41621" s="30"/>
      <c r="G41621" s="30"/>
      <c r="H41621" s="30"/>
    </row>
    <row r="41622" spans="6:8" x14ac:dyDescent="0.2">
      <c r="F41622" s="30"/>
      <c r="G41622" s="30"/>
      <c r="H41622" s="30"/>
    </row>
    <row r="41623" spans="6:8" x14ac:dyDescent="0.2">
      <c r="F41623" s="30"/>
      <c r="G41623" s="30"/>
      <c r="H41623" s="30"/>
    </row>
    <row r="41624" spans="6:8" x14ac:dyDescent="0.2">
      <c r="F41624" s="30"/>
      <c r="G41624" s="30"/>
      <c r="H41624" s="30"/>
    </row>
    <row r="41625" spans="6:8" x14ac:dyDescent="0.2">
      <c r="F41625" s="30"/>
      <c r="G41625" s="30"/>
      <c r="H41625" s="30"/>
    </row>
    <row r="41626" spans="6:8" x14ac:dyDescent="0.2">
      <c r="F41626" s="30"/>
      <c r="G41626" s="30"/>
      <c r="H41626" s="30"/>
    </row>
    <row r="41627" spans="6:8" x14ac:dyDescent="0.2">
      <c r="F41627" s="30"/>
      <c r="G41627" s="30"/>
      <c r="H41627" s="30"/>
    </row>
    <row r="41628" spans="6:8" x14ac:dyDescent="0.2">
      <c r="F41628" s="30"/>
      <c r="G41628" s="30"/>
      <c r="H41628" s="30"/>
    </row>
    <row r="41629" spans="6:8" x14ac:dyDescent="0.2">
      <c r="F41629" s="30"/>
      <c r="G41629" s="30"/>
      <c r="H41629" s="30"/>
    </row>
    <row r="41630" spans="6:8" x14ac:dyDescent="0.2">
      <c r="F41630" s="30"/>
      <c r="G41630" s="30"/>
      <c r="H41630" s="30"/>
    </row>
    <row r="41631" spans="6:8" x14ac:dyDescent="0.2">
      <c r="F41631" s="30"/>
      <c r="G41631" s="30"/>
      <c r="H41631" s="30"/>
    </row>
    <row r="41632" spans="6:8" x14ac:dyDescent="0.2">
      <c r="F41632" s="30"/>
      <c r="G41632" s="30"/>
      <c r="H41632" s="30"/>
    </row>
    <row r="41633" spans="6:8" x14ac:dyDescent="0.2">
      <c r="F41633" s="30"/>
      <c r="G41633" s="30"/>
      <c r="H41633" s="30"/>
    </row>
    <row r="41634" spans="6:8" x14ac:dyDescent="0.2">
      <c r="F41634" s="30"/>
      <c r="G41634" s="30"/>
      <c r="H41634" s="30"/>
    </row>
    <row r="41635" spans="6:8" x14ac:dyDescent="0.2">
      <c r="F41635" s="30"/>
      <c r="G41635" s="30"/>
      <c r="H41635" s="30"/>
    </row>
    <row r="41636" spans="6:8" x14ac:dyDescent="0.2">
      <c r="F41636" s="30"/>
      <c r="G41636" s="30"/>
      <c r="H41636" s="30"/>
    </row>
    <row r="41637" spans="6:8" x14ac:dyDescent="0.2">
      <c r="F41637" s="30"/>
      <c r="G41637" s="30"/>
      <c r="H41637" s="30"/>
    </row>
    <row r="41638" spans="6:8" x14ac:dyDescent="0.2">
      <c r="F41638" s="30"/>
      <c r="G41638" s="30"/>
      <c r="H41638" s="30"/>
    </row>
    <row r="41639" spans="6:8" x14ac:dyDescent="0.2">
      <c r="F41639" s="30"/>
      <c r="G41639" s="30"/>
      <c r="H41639" s="30"/>
    </row>
    <row r="41640" spans="6:8" x14ac:dyDescent="0.2">
      <c r="F41640" s="30"/>
      <c r="G41640" s="30"/>
      <c r="H41640" s="30"/>
    </row>
    <row r="41641" spans="6:8" x14ac:dyDescent="0.2">
      <c r="F41641" s="30"/>
      <c r="G41641" s="30"/>
      <c r="H41641" s="30"/>
    </row>
    <row r="41642" spans="6:8" x14ac:dyDescent="0.2">
      <c r="F41642" s="30"/>
      <c r="G41642" s="30"/>
      <c r="H41642" s="30"/>
    </row>
    <row r="41643" spans="6:8" x14ac:dyDescent="0.2">
      <c r="F41643" s="30"/>
      <c r="G41643" s="30"/>
      <c r="H41643" s="30"/>
    </row>
    <row r="41644" spans="6:8" x14ac:dyDescent="0.2">
      <c r="F41644" s="30"/>
      <c r="G41644" s="30"/>
      <c r="H41644" s="30"/>
    </row>
    <row r="41645" spans="6:8" x14ac:dyDescent="0.2">
      <c r="F41645" s="30"/>
      <c r="G41645" s="30"/>
      <c r="H41645" s="30"/>
    </row>
    <row r="41646" spans="6:8" x14ac:dyDescent="0.2">
      <c r="F41646" s="30"/>
      <c r="G41646" s="30"/>
      <c r="H41646" s="30"/>
    </row>
    <row r="41647" spans="6:8" x14ac:dyDescent="0.2">
      <c r="F41647" s="30"/>
      <c r="G41647" s="30"/>
      <c r="H41647" s="30"/>
    </row>
    <row r="41648" spans="6:8" x14ac:dyDescent="0.2">
      <c r="F41648" s="30"/>
      <c r="G41648" s="30"/>
      <c r="H41648" s="30"/>
    </row>
    <row r="41649" spans="6:8" x14ac:dyDescent="0.2">
      <c r="F41649" s="30"/>
      <c r="G41649" s="30"/>
      <c r="H41649" s="30"/>
    </row>
    <row r="41650" spans="6:8" x14ac:dyDescent="0.2">
      <c r="F41650" s="30"/>
      <c r="G41650" s="30"/>
      <c r="H41650" s="30"/>
    </row>
    <row r="41651" spans="6:8" x14ac:dyDescent="0.2">
      <c r="F41651" s="30"/>
      <c r="G41651" s="30"/>
      <c r="H41651" s="30"/>
    </row>
    <row r="41652" spans="6:8" x14ac:dyDescent="0.2">
      <c r="F41652" s="30"/>
      <c r="G41652" s="30"/>
      <c r="H41652" s="30"/>
    </row>
    <row r="41653" spans="6:8" x14ac:dyDescent="0.2">
      <c r="F41653" s="30"/>
      <c r="G41653" s="30"/>
      <c r="H41653" s="30"/>
    </row>
    <row r="41654" spans="6:8" x14ac:dyDescent="0.2">
      <c r="F41654" s="30"/>
      <c r="G41654" s="30"/>
      <c r="H41654" s="30"/>
    </row>
    <row r="41655" spans="6:8" x14ac:dyDescent="0.2">
      <c r="F41655" s="30"/>
      <c r="G41655" s="30"/>
      <c r="H41655" s="30"/>
    </row>
    <row r="41656" spans="6:8" x14ac:dyDescent="0.2">
      <c r="F41656" s="30"/>
      <c r="G41656" s="30"/>
      <c r="H41656" s="30"/>
    </row>
    <row r="41657" spans="6:8" x14ac:dyDescent="0.2">
      <c r="F41657" s="30"/>
      <c r="G41657" s="30"/>
      <c r="H41657" s="30"/>
    </row>
    <row r="41658" spans="6:8" x14ac:dyDescent="0.2">
      <c r="F41658" s="30"/>
      <c r="G41658" s="30"/>
      <c r="H41658" s="30"/>
    </row>
    <row r="41659" spans="6:8" x14ac:dyDescent="0.2">
      <c r="F41659" s="30"/>
      <c r="G41659" s="30"/>
      <c r="H41659" s="30"/>
    </row>
    <row r="41660" spans="6:8" x14ac:dyDescent="0.2">
      <c r="F41660" s="30"/>
      <c r="G41660" s="30"/>
      <c r="H41660" s="30"/>
    </row>
    <row r="41661" spans="6:8" x14ac:dyDescent="0.2">
      <c r="F41661" s="30"/>
      <c r="G41661" s="30"/>
      <c r="H41661" s="30"/>
    </row>
    <row r="41662" spans="6:8" x14ac:dyDescent="0.2">
      <c r="F41662" s="30"/>
      <c r="G41662" s="30"/>
      <c r="H41662" s="30"/>
    </row>
    <row r="41663" spans="6:8" x14ac:dyDescent="0.2">
      <c r="F41663" s="30"/>
      <c r="G41663" s="30"/>
      <c r="H41663" s="30"/>
    </row>
    <row r="41664" spans="6:8" x14ac:dyDescent="0.2">
      <c r="F41664" s="30"/>
      <c r="G41664" s="30"/>
      <c r="H41664" s="30"/>
    </row>
    <row r="41665" spans="6:8" x14ac:dyDescent="0.2">
      <c r="F41665" s="30"/>
      <c r="G41665" s="30"/>
      <c r="H41665" s="30"/>
    </row>
    <row r="41666" spans="6:8" x14ac:dyDescent="0.2">
      <c r="F41666" s="30"/>
      <c r="G41666" s="30"/>
      <c r="H41666" s="30"/>
    </row>
    <row r="41667" spans="6:8" x14ac:dyDescent="0.2">
      <c r="F41667" s="30"/>
      <c r="G41667" s="30"/>
      <c r="H41667" s="30"/>
    </row>
    <row r="41668" spans="6:8" x14ac:dyDescent="0.2">
      <c r="F41668" s="30"/>
      <c r="G41668" s="30"/>
      <c r="H41668" s="30"/>
    </row>
    <row r="41669" spans="6:8" x14ac:dyDescent="0.2">
      <c r="F41669" s="30"/>
      <c r="G41669" s="30"/>
      <c r="H41669" s="30"/>
    </row>
    <row r="41670" spans="6:8" x14ac:dyDescent="0.2">
      <c r="F41670" s="30"/>
      <c r="G41670" s="30"/>
      <c r="H41670" s="30"/>
    </row>
    <row r="41671" spans="6:8" x14ac:dyDescent="0.2">
      <c r="F41671" s="30"/>
      <c r="G41671" s="30"/>
      <c r="H41671" s="30"/>
    </row>
    <row r="41672" spans="6:8" x14ac:dyDescent="0.2">
      <c r="F41672" s="30"/>
      <c r="G41672" s="30"/>
      <c r="H41672" s="30"/>
    </row>
    <row r="41673" spans="6:8" x14ac:dyDescent="0.2">
      <c r="F41673" s="30"/>
      <c r="G41673" s="30"/>
      <c r="H41673" s="30"/>
    </row>
    <row r="41674" spans="6:8" x14ac:dyDescent="0.2">
      <c r="F41674" s="30"/>
      <c r="G41674" s="30"/>
      <c r="H41674" s="30"/>
    </row>
    <row r="41675" spans="6:8" x14ac:dyDescent="0.2">
      <c r="F41675" s="30"/>
      <c r="G41675" s="30"/>
      <c r="H41675" s="30"/>
    </row>
    <row r="41676" spans="6:8" x14ac:dyDescent="0.2">
      <c r="F41676" s="30"/>
      <c r="G41676" s="30"/>
      <c r="H41676" s="30"/>
    </row>
    <row r="41677" spans="6:8" x14ac:dyDescent="0.2">
      <c r="F41677" s="30"/>
      <c r="G41677" s="30"/>
      <c r="H41677" s="30"/>
    </row>
    <row r="41678" spans="6:8" x14ac:dyDescent="0.2">
      <c r="F41678" s="30"/>
      <c r="G41678" s="30"/>
      <c r="H41678" s="30"/>
    </row>
    <row r="41679" spans="6:8" x14ac:dyDescent="0.2">
      <c r="F41679" s="30"/>
      <c r="G41679" s="30"/>
      <c r="H41679" s="30"/>
    </row>
    <row r="41680" spans="6:8" x14ac:dyDescent="0.2">
      <c r="F41680" s="30"/>
      <c r="G41680" s="30"/>
      <c r="H41680" s="30"/>
    </row>
    <row r="41681" spans="6:8" x14ac:dyDescent="0.2">
      <c r="F41681" s="30"/>
      <c r="G41681" s="30"/>
      <c r="H41681" s="30"/>
    </row>
    <row r="41682" spans="6:8" x14ac:dyDescent="0.2">
      <c r="F41682" s="30"/>
      <c r="G41682" s="30"/>
      <c r="H41682" s="30"/>
    </row>
    <row r="41683" spans="6:8" x14ac:dyDescent="0.2">
      <c r="F41683" s="30"/>
      <c r="G41683" s="30"/>
      <c r="H41683" s="30"/>
    </row>
    <row r="41684" spans="6:8" x14ac:dyDescent="0.2">
      <c r="F41684" s="30"/>
      <c r="G41684" s="30"/>
      <c r="H41684" s="30"/>
    </row>
    <row r="41685" spans="6:8" x14ac:dyDescent="0.2">
      <c r="F41685" s="30"/>
      <c r="G41685" s="30"/>
      <c r="H41685" s="30"/>
    </row>
    <row r="41686" spans="6:8" x14ac:dyDescent="0.2">
      <c r="F41686" s="30"/>
      <c r="G41686" s="30"/>
      <c r="H41686" s="30"/>
    </row>
    <row r="41687" spans="6:8" x14ac:dyDescent="0.2">
      <c r="F41687" s="30"/>
      <c r="G41687" s="30"/>
      <c r="H41687" s="30"/>
    </row>
    <row r="41688" spans="6:8" x14ac:dyDescent="0.2">
      <c r="F41688" s="30"/>
      <c r="G41688" s="30"/>
      <c r="H41688" s="30"/>
    </row>
    <row r="41689" spans="6:8" x14ac:dyDescent="0.2">
      <c r="F41689" s="30"/>
      <c r="G41689" s="30"/>
      <c r="H41689" s="30"/>
    </row>
    <row r="41690" spans="6:8" x14ac:dyDescent="0.2">
      <c r="F41690" s="30"/>
      <c r="G41690" s="30"/>
      <c r="H41690" s="30"/>
    </row>
    <row r="41691" spans="6:8" x14ac:dyDescent="0.2">
      <c r="F41691" s="30"/>
      <c r="G41691" s="30"/>
      <c r="H41691" s="30"/>
    </row>
    <row r="41692" spans="6:8" x14ac:dyDescent="0.2">
      <c r="F41692" s="30"/>
      <c r="G41692" s="30"/>
      <c r="H41692" s="30"/>
    </row>
    <row r="41693" spans="6:8" x14ac:dyDescent="0.2">
      <c r="F41693" s="30"/>
      <c r="G41693" s="30"/>
      <c r="H41693" s="30"/>
    </row>
    <row r="41694" spans="6:8" x14ac:dyDescent="0.2">
      <c r="F41694" s="30"/>
      <c r="G41694" s="30"/>
      <c r="H41694" s="30"/>
    </row>
    <row r="41695" spans="6:8" x14ac:dyDescent="0.2">
      <c r="F41695" s="30"/>
      <c r="G41695" s="30"/>
      <c r="H41695" s="30"/>
    </row>
    <row r="41696" spans="6:8" x14ac:dyDescent="0.2">
      <c r="F41696" s="30"/>
      <c r="G41696" s="30"/>
      <c r="H41696" s="30"/>
    </row>
    <row r="41697" spans="6:8" x14ac:dyDescent="0.2">
      <c r="F41697" s="30"/>
      <c r="G41697" s="30"/>
      <c r="H41697" s="30"/>
    </row>
    <row r="41698" spans="6:8" x14ac:dyDescent="0.2">
      <c r="F41698" s="30"/>
      <c r="G41698" s="30"/>
      <c r="H41698" s="30"/>
    </row>
    <row r="41699" spans="6:8" x14ac:dyDescent="0.2">
      <c r="F41699" s="30"/>
      <c r="G41699" s="30"/>
      <c r="H41699" s="30"/>
    </row>
    <row r="41700" spans="6:8" x14ac:dyDescent="0.2">
      <c r="F41700" s="30"/>
      <c r="G41700" s="30"/>
      <c r="H41700" s="30"/>
    </row>
    <row r="41701" spans="6:8" x14ac:dyDescent="0.2">
      <c r="F41701" s="30"/>
      <c r="G41701" s="30"/>
      <c r="H41701" s="30"/>
    </row>
    <row r="41702" spans="6:8" x14ac:dyDescent="0.2">
      <c r="F41702" s="30"/>
      <c r="G41702" s="30"/>
      <c r="H41702" s="30"/>
    </row>
    <row r="41703" spans="6:8" x14ac:dyDescent="0.2">
      <c r="F41703" s="30"/>
      <c r="G41703" s="30"/>
      <c r="H41703" s="30"/>
    </row>
    <row r="41704" spans="6:8" x14ac:dyDescent="0.2">
      <c r="F41704" s="30"/>
      <c r="G41704" s="30"/>
      <c r="H41704" s="30"/>
    </row>
    <row r="41705" spans="6:8" x14ac:dyDescent="0.2">
      <c r="F41705" s="30"/>
      <c r="G41705" s="30"/>
      <c r="H41705" s="30"/>
    </row>
    <row r="41706" spans="6:8" x14ac:dyDescent="0.2">
      <c r="F41706" s="30"/>
      <c r="G41706" s="30"/>
      <c r="H41706" s="30"/>
    </row>
    <row r="41707" spans="6:8" x14ac:dyDescent="0.2">
      <c r="F41707" s="30"/>
      <c r="G41707" s="30"/>
      <c r="H41707" s="30"/>
    </row>
    <row r="41708" spans="6:8" x14ac:dyDescent="0.2">
      <c r="F41708" s="30"/>
      <c r="G41708" s="30"/>
      <c r="H41708" s="30"/>
    </row>
    <row r="41709" spans="6:8" x14ac:dyDescent="0.2">
      <c r="F41709" s="30"/>
      <c r="G41709" s="30"/>
      <c r="H41709" s="30"/>
    </row>
    <row r="41710" spans="6:8" x14ac:dyDescent="0.2">
      <c r="F41710" s="30"/>
      <c r="G41710" s="30"/>
      <c r="H41710" s="30"/>
    </row>
    <row r="41711" spans="6:8" x14ac:dyDescent="0.2">
      <c r="F41711" s="30"/>
      <c r="G41711" s="30"/>
      <c r="H41711" s="30"/>
    </row>
    <row r="41712" spans="6:8" x14ac:dyDescent="0.2">
      <c r="F41712" s="30"/>
      <c r="G41712" s="30"/>
      <c r="H41712" s="30"/>
    </row>
    <row r="41713" spans="6:8" x14ac:dyDescent="0.2">
      <c r="F41713" s="30"/>
      <c r="G41713" s="30"/>
      <c r="H41713" s="30"/>
    </row>
    <row r="41714" spans="6:8" x14ac:dyDescent="0.2">
      <c r="F41714" s="30"/>
      <c r="G41714" s="30"/>
      <c r="H41714" s="30"/>
    </row>
    <row r="41715" spans="6:8" x14ac:dyDescent="0.2">
      <c r="F41715" s="30"/>
      <c r="G41715" s="30"/>
      <c r="H41715" s="30"/>
    </row>
    <row r="41716" spans="6:8" x14ac:dyDescent="0.2">
      <c r="F41716" s="30"/>
      <c r="G41716" s="30"/>
      <c r="H41716" s="30"/>
    </row>
    <row r="41717" spans="6:8" x14ac:dyDescent="0.2">
      <c r="F41717" s="30"/>
      <c r="G41717" s="30"/>
      <c r="H41717" s="30"/>
    </row>
    <row r="41718" spans="6:8" x14ac:dyDescent="0.2">
      <c r="F41718" s="30"/>
      <c r="G41718" s="30"/>
      <c r="H41718" s="30"/>
    </row>
    <row r="41719" spans="6:8" x14ac:dyDescent="0.2">
      <c r="F41719" s="30"/>
      <c r="G41719" s="30"/>
      <c r="H41719" s="30"/>
    </row>
    <row r="41720" spans="6:8" x14ac:dyDescent="0.2">
      <c r="F41720" s="30"/>
      <c r="G41720" s="30"/>
      <c r="H41720" s="30"/>
    </row>
    <row r="41721" spans="6:8" x14ac:dyDescent="0.2">
      <c r="F41721" s="30"/>
      <c r="G41721" s="30"/>
      <c r="H41721" s="30"/>
    </row>
    <row r="41722" spans="6:8" x14ac:dyDescent="0.2">
      <c r="F41722" s="30"/>
      <c r="G41722" s="30"/>
      <c r="H41722" s="30"/>
    </row>
    <row r="41723" spans="6:8" x14ac:dyDescent="0.2">
      <c r="F41723" s="30"/>
      <c r="G41723" s="30"/>
      <c r="H41723" s="30"/>
    </row>
    <row r="41724" spans="6:8" x14ac:dyDescent="0.2">
      <c r="F41724" s="30"/>
      <c r="G41724" s="30"/>
      <c r="H41724" s="30"/>
    </row>
    <row r="41725" spans="6:8" x14ac:dyDescent="0.2">
      <c r="F41725" s="30"/>
      <c r="G41725" s="30"/>
      <c r="H41725" s="30"/>
    </row>
    <row r="41726" spans="6:8" x14ac:dyDescent="0.2">
      <c r="F41726" s="30"/>
      <c r="G41726" s="30"/>
      <c r="H41726" s="30"/>
    </row>
    <row r="41727" spans="6:8" x14ac:dyDescent="0.2">
      <c r="F41727" s="30"/>
      <c r="G41727" s="30"/>
      <c r="H41727" s="30"/>
    </row>
    <row r="41728" spans="6:8" x14ac:dyDescent="0.2">
      <c r="F41728" s="30"/>
      <c r="G41728" s="30"/>
      <c r="H41728" s="30"/>
    </row>
    <row r="41729" spans="6:8" x14ac:dyDescent="0.2">
      <c r="F41729" s="30"/>
      <c r="G41729" s="30"/>
      <c r="H41729" s="30"/>
    </row>
    <row r="41730" spans="6:8" x14ac:dyDescent="0.2">
      <c r="F41730" s="30"/>
      <c r="G41730" s="30"/>
      <c r="H41730" s="30"/>
    </row>
    <row r="41731" spans="6:8" x14ac:dyDescent="0.2">
      <c r="F41731" s="30"/>
      <c r="G41731" s="30"/>
      <c r="H41731" s="30"/>
    </row>
    <row r="41732" spans="6:8" x14ac:dyDescent="0.2">
      <c r="F41732" s="30"/>
      <c r="G41732" s="30"/>
      <c r="H41732" s="30"/>
    </row>
    <row r="41733" spans="6:8" x14ac:dyDescent="0.2">
      <c r="F41733" s="30"/>
      <c r="G41733" s="30"/>
      <c r="H41733" s="30"/>
    </row>
    <row r="41734" spans="6:8" x14ac:dyDescent="0.2">
      <c r="F41734" s="30"/>
      <c r="G41734" s="30"/>
      <c r="H41734" s="30"/>
    </row>
    <row r="41735" spans="6:8" x14ac:dyDescent="0.2">
      <c r="F41735" s="30"/>
      <c r="G41735" s="30"/>
      <c r="H41735" s="30"/>
    </row>
    <row r="41736" spans="6:8" x14ac:dyDescent="0.2">
      <c r="F41736" s="30"/>
      <c r="G41736" s="30"/>
      <c r="H41736" s="30"/>
    </row>
    <row r="41737" spans="6:8" x14ac:dyDescent="0.2">
      <c r="F41737" s="30"/>
      <c r="G41737" s="30"/>
      <c r="H41737" s="30"/>
    </row>
    <row r="41738" spans="6:8" x14ac:dyDescent="0.2">
      <c r="F41738" s="30"/>
      <c r="G41738" s="30"/>
      <c r="H41738" s="30"/>
    </row>
    <row r="41739" spans="6:8" x14ac:dyDescent="0.2">
      <c r="F41739" s="30"/>
      <c r="G41739" s="30"/>
      <c r="H41739" s="30"/>
    </row>
    <row r="41740" spans="6:8" x14ac:dyDescent="0.2">
      <c r="F41740" s="30"/>
      <c r="G41740" s="30"/>
      <c r="H41740" s="30"/>
    </row>
    <row r="41741" spans="6:8" x14ac:dyDescent="0.2">
      <c r="F41741" s="30"/>
      <c r="G41741" s="30"/>
      <c r="H41741" s="30"/>
    </row>
    <row r="41742" spans="6:8" x14ac:dyDescent="0.2">
      <c r="F41742" s="30"/>
      <c r="G41742" s="30"/>
      <c r="H41742" s="30"/>
    </row>
    <row r="41743" spans="6:8" x14ac:dyDescent="0.2">
      <c r="F41743" s="30"/>
      <c r="G41743" s="30"/>
      <c r="H41743" s="30"/>
    </row>
    <row r="41744" spans="6:8" x14ac:dyDescent="0.2">
      <c r="F41744" s="30"/>
      <c r="G41744" s="30"/>
      <c r="H41744" s="30"/>
    </row>
    <row r="41745" spans="6:8" x14ac:dyDescent="0.2">
      <c r="F41745" s="30"/>
      <c r="G41745" s="30"/>
      <c r="H41745" s="30"/>
    </row>
    <row r="41746" spans="6:8" x14ac:dyDescent="0.2">
      <c r="F41746" s="30"/>
      <c r="G41746" s="30"/>
      <c r="H41746" s="30"/>
    </row>
    <row r="41747" spans="6:8" x14ac:dyDescent="0.2">
      <c r="F41747" s="30"/>
      <c r="G41747" s="30"/>
      <c r="H41747" s="30"/>
    </row>
    <row r="41748" spans="6:8" x14ac:dyDescent="0.2">
      <c r="F41748" s="30"/>
      <c r="G41748" s="30"/>
      <c r="H41748" s="30"/>
    </row>
    <row r="41749" spans="6:8" x14ac:dyDescent="0.2">
      <c r="F41749" s="30"/>
      <c r="G41749" s="30"/>
      <c r="H41749" s="30"/>
    </row>
    <row r="41750" spans="6:8" x14ac:dyDescent="0.2">
      <c r="F41750" s="30"/>
      <c r="G41750" s="30"/>
      <c r="H41750" s="30"/>
    </row>
    <row r="41751" spans="6:8" x14ac:dyDescent="0.2">
      <c r="F41751" s="30"/>
      <c r="G41751" s="30"/>
      <c r="H41751" s="30"/>
    </row>
    <row r="41752" spans="6:8" x14ac:dyDescent="0.2">
      <c r="F41752" s="30"/>
      <c r="G41752" s="30"/>
      <c r="H41752" s="30"/>
    </row>
    <row r="41753" spans="6:8" x14ac:dyDescent="0.2">
      <c r="F41753" s="30"/>
      <c r="G41753" s="30"/>
      <c r="H41753" s="30"/>
    </row>
    <row r="41754" spans="6:8" x14ac:dyDescent="0.2">
      <c r="F41754" s="30"/>
      <c r="G41754" s="30"/>
      <c r="H41754" s="30"/>
    </row>
    <row r="41755" spans="6:8" x14ac:dyDescent="0.2">
      <c r="F41755" s="30"/>
      <c r="G41755" s="30"/>
      <c r="H41755" s="30"/>
    </row>
    <row r="41756" spans="6:8" x14ac:dyDescent="0.2">
      <c r="F41756" s="30"/>
      <c r="G41756" s="30"/>
      <c r="H41756" s="30"/>
    </row>
    <row r="41757" spans="6:8" x14ac:dyDescent="0.2">
      <c r="F41757" s="30"/>
      <c r="G41757" s="30"/>
      <c r="H41757" s="30"/>
    </row>
    <row r="41758" spans="6:8" x14ac:dyDescent="0.2">
      <c r="F41758" s="30"/>
      <c r="G41758" s="30"/>
      <c r="H41758" s="30"/>
    </row>
    <row r="41759" spans="6:8" x14ac:dyDescent="0.2">
      <c r="F41759" s="30"/>
      <c r="G41759" s="30"/>
      <c r="H41759" s="30"/>
    </row>
    <row r="41760" spans="6:8" x14ac:dyDescent="0.2">
      <c r="F41760" s="30"/>
      <c r="G41760" s="30"/>
      <c r="H41760" s="30"/>
    </row>
    <row r="41761" spans="6:8" x14ac:dyDescent="0.2">
      <c r="F41761" s="30"/>
      <c r="G41761" s="30"/>
      <c r="H41761" s="30"/>
    </row>
    <row r="41762" spans="6:8" x14ac:dyDescent="0.2">
      <c r="F41762" s="30"/>
      <c r="G41762" s="30"/>
      <c r="H41762" s="30"/>
    </row>
    <row r="41763" spans="6:8" x14ac:dyDescent="0.2">
      <c r="F41763" s="30"/>
      <c r="G41763" s="30"/>
      <c r="H41763" s="30"/>
    </row>
    <row r="41764" spans="6:8" x14ac:dyDescent="0.2">
      <c r="F41764" s="30"/>
      <c r="G41764" s="30"/>
      <c r="H41764" s="30"/>
    </row>
    <row r="41765" spans="6:8" x14ac:dyDescent="0.2">
      <c r="F41765" s="30"/>
      <c r="G41765" s="30"/>
      <c r="H41765" s="30"/>
    </row>
    <row r="41766" spans="6:8" x14ac:dyDescent="0.2">
      <c r="F41766" s="30"/>
      <c r="G41766" s="30"/>
      <c r="H41766" s="30"/>
    </row>
    <row r="41767" spans="6:8" x14ac:dyDescent="0.2">
      <c r="F41767" s="30"/>
      <c r="G41767" s="30"/>
      <c r="H41767" s="30"/>
    </row>
    <row r="41768" spans="6:8" x14ac:dyDescent="0.2">
      <c r="F41768" s="30"/>
      <c r="G41768" s="30"/>
      <c r="H41768" s="30"/>
    </row>
    <row r="41769" spans="6:8" x14ac:dyDescent="0.2">
      <c r="F41769" s="30"/>
      <c r="G41769" s="30"/>
      <c r="H41769" s="30"/>
    </row>
    <row r="41770" spans="6:8" x14ac:dyDescent="0.2">
      <c r="F41770" s="30"/>
      <c r="G41770" s="30"/>
      <c r="H41770" s="30"/>
    </row>
    <row r="41771" spans="6:8" x14ac:dyDescent="0.2">
      <c r="F41771" s="30"/>
      <c r="G41771" s="30"/>
      <c r="H41771" s="30"/>
    </row>
    <row r="41772" spans="6:8" x14ac:dyDescent="0.2">
      <c r="F41772" s="30"/>
      <c r="G41772" s="30"/>
      <c r="H41772" s="30"/>
    </row>
    <row r="41773" spans="6:8" x14ac:dyDescent="0.2">
      <c r="F41773" s="30"/>
      <c r="G41773" s="30"/>
      <c r="H41773" s="30"/>
    </row>
    <row r="41774" spans="6:8" x14ac:dyDescent="0.2">
      <c r="F41774" s="30"/>
      <c r="G41774" s="30"/>
      <c r="H41774" s="30"/>
    </row>
    <row r="41775" spans="6:8" x14ac:dyDescent="0.2">
      <c r="F41775" s="30"/>
      <c r="G41775" s="30"/>
      <c r="H41775" s="30"/>
    </row>
    <row r="41776" spans="6:8" x14ac:dyDescent="0.2">
      <c r="F41776" s="30"/>
      <c r="G41776" s="30"/>
      <c r="H41776" s="30"/>
    </row>
    <row r="41777" spans="6:8" x14ac:dyDescent="0.2">
      <c r="F41777" s="30"/>
      <c r="G41777" s="30"/>
      <c r="H41777" s="30"/>
    </row>
    <row r="41778" spans="6:8" x14ac:dyDescent="0.2">
      <c r="F41778" s="30"/>
      <c r="G41778" s="30"/>
      <c r="H41778" s="30"/>
    </row>
    <row r="41779" spans="6:8" x14ac:dyDescent="0.2">
      <c r="F41779" s="30"/>
      <c r="G41779" s="30"/>
      <c r="H41779" s="30"/>
    </row>
    <row r="41780" spans="6:8" x14ac:dyDescent="0.2">
      <c r="F41780" s="30"/>
      <c r="G41780" s="30"/>
      <c r="H41780" s="30"/>
    </row>
    <row r="41781" spans="6:8" x14ac:dyDescent="0.2">
      <c r="F41781" s="30"/>
      <c r="G41781" s="30"/>
      <c r="H41781" s="30"/>
    </row>
    <row r="41782" spans="6:8" x14ac:dyDescent="0.2">
      <c r="F41782" s="30"/>
      <c r="G41782" s="30"/>
      <c r="H41782" s="30"/>
    </row>
    <row r="41783" spans="6:8" x14ac:dyDescent="0.2">
      <c r="F41783" s="30"/>
      <c r="G41783" s="30"/>
      <c r="H41783" s="30"/>
    </row>
    <row r="41784" spans="6:8" x14ac:dyDescent="0.2">
      <c r="F41784" s="30"/>
      <c r="G41784" s="30"/>
      <c r="H41784" s="30"/>
    </row>
    <row r="41785" spans="6:8" x14ac:dyDescent="0.2">
      <c r="F41785" s="30"/>
      <c r="G41785" s="30"/>
      <c r="H41785" s="30"/>
    </row>
    <row r="41786" spans="6:8" x14ac:dyDescent="0.2">
      <c r="F41786" s="30"/>
      <c r="G41786" s="30"/>
      <c r="H41786" s="30"/>
    </row>
    <row r="41787" spans="6:8" x14ac:dyDescent="0.2">
      <c r="F41787" s="30"/>
      <c r="G41787" s="30"/>
      <c r="H41787" s="30"/>
    </row>
    <row r="41788" spans="6:8" x14ac:dyDescent="0.2">
      <c r="F41788" s="30"/>
      <c r="G41788" s="30"/>
      <c r="H41788" s="30"/>
    </row>
    <row r="41789" spans="6:8" x14ac:dyDescent="0.2">
      <c r="F41789" s="30"/>
      <c r="G41789" s="30"/>
      <c r="H41789" s="30"/>
    </row>
    <row r="41790" spans="6:8" x14ac:dyDescent="0.2">
      <c r="F41790" s="30"/>
      <c r="G41790" s="30"/>
      <c r="H41790" s="30"/>
    </row>
    <row r="41791" spans="6:8" x14ac:dyDescent="0.2">
      <c r="F41791" s="30"/>
      <c r="G41791" s="30"/>
      <c r="H41791" s="30"/>
    </row>
    <row r="41792" spans="6:8" x14ac:dyDescent="0.2">
      <c r="F41792" s="30"/>
      <c r="G41792" s="30"/>
      <c r="H41792" s="30"/>
    </row>
    <row r="41793" spans="6:8" x14ac:dyDescent="0.2">
      <c r="F41793" s="30"/>
      <c r="G41793" s="30"/>
      <c r="H41793" s="30"/>
    </row>
    <row r="41794" spans="6:8" x14ac:dyDescent="0.2">
      <c r="F41794" s="30"/>
      <c r="G41794" s="30"/>
      <c r="H41794" s="30"/>
    </row>
    <row r="41795" spans="6:8" x14ac:dyDescent="0.2">
      <c r="F41795" s="30"/>
      <c r="G41795" s="30"/>
      <c r="H41795" s="30"/>
    </row>
    <row r="41796" spans="6:8" x14ac:dyDescent="0.2">
      <c r="F41796" s="30"/>
      <c r="G41796" s="30"/>
      <c r="H41796" s="30"/>
    </row>
    <row r="41797" spans="6:8" x14ac:dyDescent="0.2">
      <c r="F41797" s="30"/>
      <c r="G41797" s="30"/>
      <c r="H41797" s="30"/>
    </row>
    <row r="41798" spans="6:8" x14ac:dyDescent="0.2">
      <c r="F41798" s="30"/>
      <c r="G41798" s="30"/>
      <c r="H41798" s="30"/>
    </row>
    <row r="41799" spans="6:8" x14ac:dyDescent="0.2">
      <c r="F41799" s="30"/>
      <c r="G41799" s="30"/>
      <c r="H41799" s="30"/>
    </row>
    <row r="41800" spans="6:8" x14ac:dyDescent="0.2">
      <c r="F41800" s="30"/>
      <c r="G41800" s="30"/>
      <c r="H41800" s="30"/>
    </row>
    <row r="41801" spans="6:8" x14ac:dyDescent="0.2">
      <c r="F41801" s="30"/>
      <c r="G41801" s="30"/>
      <c r="H41801" s="30"/>
    </row>
    <row r="41802" spans="6:8" x14ac:dyDescent="0.2">
      <c r="F41802" s="30"/>
      <c r="G41802" s="30"/>
      <c r="H41802" s="30"/>
    </row>
    <row r="41803" spans="6:8" x14ac:dyDescent="0.2">
      <c r="F41803" s="30"/>
      <c r="G41803" s="30"/>
      <c r="H41803" s="30"/>
    </row>
    <row r="41804" spans="6:8" x14ac:dyDescent="0.2">
      <c r="F41804" s="30"/>
      <c r="G41804" s="30"/>
      <c r="H41804" s="30"/>
    </row>
    <row r="41805" spans="6:8" x14ac:dyDescent="0.2">
      <c r="F41805" s="30"/>
      <c r="G41805" s="30"/>
      <c r="H41805" s="30"/>
    </row>
    <row r="41806" spans="6:8" x14ac:dyDescent="0.2">
      <c r="F41806" s="30"/>
      <c r="G41806" s="30"/>
      <c r="H41806" s="30"/>
    </row>
    <row r="41807" spans="6:8" x14ac:dyDescent="0.2">
      <c r="F41807" s="30"/>
      <c r="G41807" s="30"/>
      <c r="H41807" s="30"/>
    </row>
    <row r="41808" spans="6:8" x14ac:dyDescent="0.2">
      <c r="F41808" s="30"/>
      <c r="G41808" s="30"/>
      <c r="H41808" s="30"/>
    </row>
    <row r="41809" spans="6:8" x14ac:dyDescent="0.2">
      <c r="F41809" s="30"/>
      <c r="G41809" s="30"/>
      <c r="H41809" s="30"/>
    </row>
    <row r="41810" spans="6:8" x14ac:dyDescent="0.2">
      <c r="F41810" s="30"/>
      <c r="G41810" s="30"/>
      <c r="H41810" s="30"/>
    </row>
    <row r="41811" spans="6:8" x14ac:dyDescent="0.2">
      <c r="F41811" s="30"/>
      <c r="G41811" s="30"/>
      <c r="H41811" s="30"/>
    </row>
    <row r="41812" spans="6:8" x14ac:dyDescent="0.2">
      <c r="F41812" s="30"/>
      <c r="G41812" s="30"/>
      <c r="H41812" s="30"/>
    </row>
    <row r="41813" spans="6:8" x14ac:dyDescent="0.2">
      <c r="F41813" s="30"/>
      <c r="G41813" s="30"/>
      <c r="H41813" s="30"/>
    </row>
    <row r="41814" spans="6:8" x14ac:dyDescent="0.2">
      <c r="F41814" s="30"/>
      <c r="G41814" s="30"/>
      <c r="H41814" s="30"/>
    </row>
    <row r="41815" spans="6:8" x14ac:dyDescent="0.2">
      <c r="F41815" s="30"/>
      <c r="G41815" s="30"/>
      <c r="H41815" s="30"/>
    </row>
    <row r="41816" spans="6:8" x14ac:dyDescent="0.2">
      <c r="F41816" s="30"/>
      <c r="G41816" s="30"/>
      <c r="H41816" s="30"/>
    </row>
    <row r="41817" spans="6:8" x14ac:dyDescent="0.2">
      <c r="F41817" s="30"/>
      <c r="G41817" s="30"/>
      <c r="H41817" s="30"/>
    </row>
    <row r="41818" spans="6:8" x14ac:dyDescent="0.2">
      <c r="F41818" s="30"/>
      <c r="G41818" s="30"/>
      <c r="H41818" s="30"/>
    </row>
    <row r="41819" spans="6:8" x14ac:dyDescent="0.2">
      <c r="F41819" s="30"/>
      <c r="G41819" s="30"/>
      <c r="H41819" s="30"/>
    </row>
    <row r="41820" spans="6:8" x14ac:dyDescent="0.2">
      <c r="F41820" s="30"/>
      <c r="G41820" s="30"/>
      <c r="H41820" s="30"/>
    </row>
    <row r="41821" spans="6:8" x14ac:dyDescent="0.2">
      <c r="F41821" s="30"/>
      <c r="G41821" s="30"/>
      <c r="H41821" s="30"/>
    </row>
    <row r="41822" spans="6:8" x14ac:dyDescent="0.2">
      <c r="F41822" s="30"/>
      <c r="G41822" s="30"/>
      <c r="H41822" s="30"/>
    </row>
    <row r="41823" spans="6:8" x14ac:dyDescent="0.2">
      <c r="F41823" s="30"/>
      <c r="G41823" s="30"/>
      <c r="H41823" s="30"/>
    </row>
    <row r="41824" spans="6:8" x14ac:dyDescent="0.2">
      <c r="F41824" s="30"/>
      <c r="G41824" s="30"/>
      <c r="H41824" s="30"/>
    </row>
    <row r="41825" spans="6:8" x14ac:dyDescent="0.2">
      <c r="F41825" s="30"/>
      <c r="G41825" s="30"/>
      <c r="H41825" s="30"/>
    </row>
    <row r="41826" spans="6:8" x14ac:dyDescent="0.2">
      <c r="F41826" s="30"/>
      <c r="G41826" s="30"/>
      <c r="H41826" s="30"/>
    </row>
    <row r="41827" spans="6:8" x14ac:dyDescent="0.2">
      <c r="F41827" s="30"/>
      <c r="G41827" s="30"/>
      <c r="H41827" s="30"/>
    </row>
    <row r="41828" spans="6:8" x14ac:dyDescent="0.2">
      <c r="F41828" s="30"/>
      <c r="G41828" s="30"/>
      <c r="H41828" s="30"/>
    </row>
    <row r="41829" spans="6:8" x14ac:dyDescent="0.2">
      <c r="F41829" s="30"/>
      <c r="G41829" s="30"/>
      <c r="H41829" s="30"/>
    </row>
    <row r="41830" spans="6:8" x14ac:dyDescent="0.2">
      <c r="F41830" s="30"/>
      <c r="G41830" s="30"/>
      <c r="H41830" s="30"/>
    </row>
    <row r="41831" spans="6:8" x14ac:dyDescent="0.2">
      <c r="F41831" s="30"/>
      <c r="G41831" s="30"/>
      <c r="H41831" s="30"/>
    </row>
    <row r="41832" spans="6:8" x14ac:dyDescent="0.2">
      <c r="F41832" s="30"/>
      <c r="G41832" s="30"/>
      <c r="H41832" s="30"/>
    </row>
    <row r="41833" spans="6:8" x14ac:dyDescent="0.2">
      <c r="F41833" s="30"/>
      <c r="G41833" s="30"/>
      <c r="H41833" s="30"/>
    </row>
    <row r="41834" spans="6:8" x14ac:dyDescent="0.2">
      <c r="F41834" s="30"/>
      <c r="G41834" s="30"/>
      <c r="H41834" s="30"/>
    </row>
    <row r="41835" spans="6:8" x14ac:dyDescent="0.2">
      <c r="F41835" s="30"/>
      <c r="G41835" s="30"/>
      <c r="H41835" s="30"/>
    </row>
    <row r="41836" spans="6:8" x14ac:dyDescent="0.2">
      <c r="F41836" s="30"/>
      <c r="G41836" s="30"/>
      <c r="H41836" s="30"/>
    </row>
    <row r="41837" spans="6:8" x14ac:dyDescent="0.2">
      <c r="F41837" s="30"/>
      <c r="G41837" s="30"/>
      <c r="H41837" s="30"/>
    </row>
    <row r="41838" spans="6:8" x14ac:dyDescent="0.2">
      <c r="F41838" s="30"/>
      <c r="G41838" s="30"/>
      <c r="H41838" s="30"/>
    </row>
    <row r="41839" spans="6:8" x14ac:dyDescent="0.2">
      <c r="F41839" s="30"/>
      <c r="G41839" s="30"/>
      <c r="H41839" s="30"/>
    </row>
    <row r="41840" spans="6:8" x14ac:dyDescent="0.2">
      <c r="F41840" s="30"/>
      <c r="G41840" s="30"/>
      <c r="H41840" s="30"/>
    </row>
    <row r="41841" spans="6:8" x14ac:dyDescent="0.2">
      <c r="F41841" s="30"/>
      <c r="G41841" s="30"/>
      <c r="H41841" s="30"/>
    </row>
    <row r="41842" spans="6:8" x14ac:dyDescent="0.2">
      <c r="F41842" s="30"/>
      <c r="G41842" s="30"/>
      <c r="H41842" s="30"/>
    </row>
    <row r="41843" spans="6:8" x14ac:dyDescent="0.2">
      <c r="F41843" s="30"/>
      <c r="G41843" s="30"/>
      <c r="H41843" s="30"/>
    </row>
    <row r="41844" spans="6:8" x14ac:dyDescent="0.2">
      <c r="F41844" s="30"/>
      <c r="G41844" s="30"/>
      <c r="H41844" s="30"/>
    </row>
    <row r="41845" spans="6:8" x14ac:dyDescent="0.2">
      <c r="F41845" s="30"/>
      <c r="G41845" s="30"/>
      <c r="H41845" s="30"/>
    </row>
    <row r="41846" spans="6:8" x14ac:dyDescent="0.2">
      <c r="F41846" s="30"/>
      <c r="G41846" s="30"/>
      <c r="H41846" s="30"/>
    </row>
    <row r="41847" spans="6:8" x14ac:dyDescent="0.2">
      <c r="F41847" s="30"/>
      <c r="G41847" s="30"/>
      <c r="H41847" s="30"/>
    </row>
    <row r="41848" spans="6:8" x14ac:dyDescent="0.2">
      <c r="F41848" s="30"/>
      <c r="G41848" s="30"/>
      <c r="H41848" s="30"/>
    </row>
    <row r="41849" spans="6:8" x14ac:dyDescent="0.2">
      <c r="F41849" s="30"/>
      <c r="G41849" s="30"/>
      <c r="H41849" s="30"/>
    </row>
    <row r="41850" spans="6:8" x14ac:dyDescent="0.2">
      <c r="F41850" s="30"/>
      <c r="G41850" s="30"/>
      <c r="H41850" s="30"/>
    </row>
    <row r="41851" spans="6:8" x14ac:dyDescent="0.2">
      <c r="F41851" s="30"/>
      <c r="G41851" s="30"/>
      <c r="H41851" s="30"/>
    </row>
    <row r="41852" spans="6:8" x14ac:dyDescent="0.2">
      <c r="F41852" s="30"/>
      <c r="G41852" s="30"/>
      <c r="H41852" s="30"/>
    </row>
    <row r="41853" spans="6:8" x14ac:dyDescent="0.2">
      <c r="F41853" s="30"/>
      <c r="G41853" s="30"/>
      <c r="H41853" s="30"/>
    </row>
    <row r="41854" spans="6:8" x14ac:dyDescent="0.2">
      <c r="F41854" s="30"/>
      <c r="G41854" s="30"/>
      <c r="H41854" s="30"/>
    </row>
    <row r="41855" spans="6:8" x14ac:dyDescent="0.2">
      <c r="F41855" s="30"/>
      <c r="G41855" s="30"/>
      <c r="H41855" s="30"/>
    </row>
    <row r="41856" spans="6:8" x14ac:dyDescent="0.2">
      <c r="F41856" s="30"/>
      <c r="G41856" s="30"/>
      <c r="H41856" s="30"/>
    </row>
    <row r="41857" spans="6:8" x14ac:dyDescent="0.2">
      <c r="F41857" s="30"/>
      <c r="G41857" s="30"/>
      <c r="H41857" s="30"/>
    </row>
    <row r="41858" spans="6:8" x14ac:dyDescent="0.2">
      <c r="F41858" s="30"/>
      <c r="G41858" s="30"/>
      <c r="H41858" s="30"/>
    </row>
    <row r="41859" spans="6:8" x14ac:dyDescent="0.2">
      <c r="F41859" s="30"/>
      <c r="G41859" s="30"/>
      <c r="H41859" s="30"/>
    </row>
    <row r="41860" spans="6:8" x14ac:dyDescent="0.2">
      <c r="F41860" s="30"/>
      <c r="G41860" s="30"/>
      <c r="H41860" s="30"/>
    </row>
    <row r="41861" spans="6:8" x14ac:dyDescent="0.2">
      <c r="F41861" s="30"/>
      <c r="G41861" s="30"/>
      <c r="H41861" s="30"/>
    </row>
    <row r="41862" spans="6:8" x14ac:dyDescent="0.2">
      <c r="F41862" s="30"/>
      <c r="G41862" s="30"/>
      <c r="H41862" s="30"/>
    </row>
    <row r="41863" spans="6:8" x14ac:dyDescent="0.2">
      <c r="F41863" s="30"/>
      <c r="G41863" s="30"/>
      <c r="H41863" s="30"/>
    </row>
    <row r="41864" spans="6:8" x14ac:dyDescent="0.2">
      <c r="F41864" s="30"/>
      <c r="G41864" s="30"/>
      <c r="H41864" s="30"/>
    </row>
    <row r="41865" spans="6:8" x14ac:dyDescent="0.2">
      <c r="F41865" s="30"/>
      <c r="G41865" s="30"/>
      <c r="H41865" s="30"/>
    </row>
    <row r="41866" spans="6:8" x14ac:dyDescent="0.2">
      <c r="F41866" s="30"/>
      <c r="G41866" s="30"/>
      <c r="H41866" s="30"/>
    </row>
    <row r="41867" spans="6:8" x14ac:dyDescent="0.2">
      <c r="F41867" s="30"/>
      <c r="G41867" s="30"/>
      <c r="H41867" s="30"/>
    </row>
    <row r="41868" spans="6:8" x14ac:dyDescent="0.2">
      <c r="F41868" s="30"/>
      <c r="G41868" s="30"/>
      <c r="H41868" s="30"/>
    </row>
    <row r="41869" spans="6:8" x14ac:dyDescent="0.2">
      <c r="F41869" s="30"/>
      <c r="G41869" s="30"/>
      <c r="H41869" s="30"/>
    </row>
    <row r="41870" spans="6:8" x14ac:dyDescent="0.2">
      <c r="F41870" s="30"/>
      <c r="G41870" s="30"/>
      <c r="H41870" s="30"/>
    </row>
    <row r="41871" spans="6:8" x14ac:dyDescent="0.2">
      <c r="F41871" s="30"/>
      <c r="G41871" s="30"/>
      <c r="H41871" s="30"/>
    </row>
    <row r="41872" spans="6:8" x14ac:dyDescent="0.2">
      <c r="F41872" s="30"/>
      <c r="G41872" s="30"/>
      <c r="H41872" s="30"/>
    </row>
    <row r="41873" spans="6:8" x14ac:dyDescent="0.2">
      <c r="F41873" s="30"/>
      <c r="G41873" s="30"/>
      <c r="H41873" s="30"/>
    </row>
    <row r="41874" spans="6:8" x14ac:dyDescent="0.2">
      <c r="F41874" s="30"/>
      <c r="G41874" s="30"/>
      <c r="H41874" s="30"/>
    </row>
    <row r="41875" spans="6:8" x14ac:dyDescent="0.2">
      <c r="F41875" s="30"/>
      <c r="G41875" s="30"/>
      <c r="H41875" s="30"/>
    </row>
    <row r="41876" spans="6:8" x14ac:dyDescent="0.2">
      <c r="F41876" s="30"/>
      <c r="G41876" s="30"/>
      <c r="H41876" s="30"/>
    </row>
    <row r="41877" spans="6:8" x14ac:dyDescent="0.2">
      <c r="F41877" s="30"/>
      <c r="G41877" s="30"/>
      <c r="H41877" s="30"/>
    </row>
    <row r="41878" spans="6:8" x14ac:dyDescent="0.2">
      <c r="F41878" s="30"/>
      <c r="G41878" s="30"/>
      <c r="H41878" s="30"/>
    </row>
    <row r="41879" spans="6:8" x14ac:dyDescent="0.2">
      <c r="F41879" s="30"/>
      <c r="G41879" s="30"/>
      <c r="H41879" s="30"/>
    </row>
    <row r="41880" spans="6:8" x14ac:dyDescent="0.2">
      <c r="F41880" s="30"/>
      <c r="G41880" s="30"/>
      <c r="H41880" s="30"/>
    </row>
    <row r="41881" spans="6:8" x14ac:dyDescent="0.2">
      <c r="F41881" s="30"/>
      <c r="G41881" s="30"/>
      <c r="H41881" s="30"/>
    </row>
    <row r="41882" spans="6:8" x14ac:dyDescent="0.2">
      <c r="F41882" s="30"/>
      <c r="G41882" s="30"/>
      <c r="H41882" s="30"/>
    </row>
    <row r="41883" spans="6:8" x14ac:dyDescent="0.2">
      <c r="F41883" s="30"/>
      <c r="G41883" s="30"/>
      <c r="H41883" s="30"/>
    </row>
    <row r="41884" spans="6:8" x14ac:dyDescent="0.2">
      <c r="F41884" s="30"/>
      <c r="G41884" s="30"/>
      <c r="H41884" s="30"/>
    </row>
    <row r="41885" spans="6:8" x14ac:dyDescent="0.2">
      <c r="F41885" s="30"/>
      <c r="G41885" s="30"/>
      <c r="H41885" s="30"/>
    </row>
    <row r="41886" spans="6:8" x14ac:dyDescent="0.2">
      <c r="F41886" s="30"/>
      <c r="G41886" s="30"/>
      <c r="H41886" s="30"/>
    </row>
    <row r="41887" spans="6:8" x14ac:dyDescent="0.2">
      <c r="F41887" s="30"/>
      <c r="G41887" s="30"/>
      <c r="H41887" s="30"/>
    </row>
    <row r="41888" spans="6:8" x14ac:dyDescent="0.2">
      <c r="F41888" s="30"/>
      <c r="G41888" s="30"/>
      <c r="H41888" s="30"/>
    </row>
    <row r="41889" spans="6:8" x14ac:dyDescent="0.2">
      <c r="F41889" s="30"/>
      <c r="G41889" s="30"/>
      <c r="H41889" s="30"/>
    </row>
    <row r="41890" spans="6:8" x14ac:dyDescent="0.2">
      <c r="F41890" s="30"/>
      <c r="G41890" s="30"/>
      <c r="H41890" s="30"/>
    </row>
    <row r="41891" spans="6:8" x14ac:dyDescent="0.2">
      <c r="F41891" s="30"/>
      <c r="G41891" s="30"/>
      <c r="H41891" s="30"/>
    </row>
    <row r="41892" spans="6:8" x14ac:dyDescent="0.2">
      <c r="F41892" s="30"/>
      <c r="G41892" s="30"/>
      <c r="H41892" s="30"/>
    </row>
    <row r="41893" spans="6:8" x14ac:dyDescent="0.2">
      <c r="F41893" s="30"/>
      <c r="G41893" s="30"/>
      <c r="H41893" s="30"/>
    </row>
    <row r="41894" spans="6:8" x14ac:dyDescent="0.2">
      <c r="F41894" s="30"/>
      <c r="G41894" s="30"/>
      <c r="H41894" s="30"/>
    </row>
    <row r="41895" spans="6:8" x14ac:dyDescent="0.2">
      <c r="F41895" s="30"/>
      <c r="G41895" s="30"/>
      <c r="H41895" s="30"/>
    </row>
    <row r="41896" spans="6:8" x14ac:dyDescent="0.2">
      <c r="F41896" s="30"/>
      <c r="G41896" s="30"/>
      <c r="H41896" s="30"/>
    </row>
    <row r="41897" spans="6:8" x14ac:dyDescent="0.2">
      <c r="F41897" s="30"/>
      <c r="G41897" s="30"/>
      <c r="H41897" s="30"/>
    </row>
    <row r="41898" spans="6:8" x14ac:dyDescent="0.2">
      <c r="F41898" s="30"/>
      <c r="G41898" s="30"/>
      <c r="H41898" s="30"/>
    </row>
    <row r="41899" spans="6:8" x14ac:dyDescent="0.2">
      <c r="F41899" s="30"/>
      <c r="G41899" s="30"/>
      <c r="H41899" s="30"/>
    </row>
    <row r="41900" spans="6:8" x14ac:dyDescent="0.2">
      <c r="F41900" s="30"/>
      <c r="G41900" s="30"/>
      <c r="H41900" s="30"/>
    </row>
    <row r="41901" spans="6:8" x14ac:dyDescent="0.2">
      <c r="F41901" s="30"/>
      <c r="G41901" s="30"/>
      <c r="H41901" s="30"/>
    </row>
    <row r="41902" spans="6:8" x14ac:dyDescent="0.2">
      <c r="F41902" s="30"/>
      <c r="G41902" s="30"/>
      <c r="H41902" s="30"/>
    </row>
    <row r="41903" spans="6:8" x14ac:dyDescent="0.2">
      <c r="F41903" s="30"/>
      <c r="G41903" s="30"/>
      <c r="H41903" s="30"/>
    </row>
    <row r="41904" spans="6:8" x14ac:dyDescent="0.2">
      <c r="F41904" s="30"/>
      <c r="G41904" s="30"/>
      <c r="H41904" s="30"/>
    </row>
    <row r="41905" spans="6:8" x14ac:dyDescent="0.2">
      <c r="F41905" s="30"/>
      <c r="G41905" s="30"/>
      <c r="H41905" s="30"/>
    </row>
    <row r="41906" spans="6:8" x14ac:dyDescent="0.2">
      <c r="F41906" s="30"/>
      <c r="G41906" s="30"/>
      <c r="H41906" s="30"/>
    </row>
    <row r="41907" spans="6:8" x14ac:dyDescent="0.2">
      <c r="F41907" s="30"/>
      <c r="G41907" s="30"/>
      <c r="H41907" s="30"/>
    </row>
    <row r="41908" spans="6:8" x14ac:dyDescent="0.2">
      <c r="F41908" s="30"/>
      <c r="G41908" s="30"/>
      <c r="H41908" s="30"/>
    </row>
    <row r="41909" spans="6:8" x14ac:dyDescent="0.2">
      <c r="F41909" s="30"/>
      <c r="G41909" s="30"/>
      <c r="H41909" s="30"/>
    </row>
    <row r="41910" spans="6:8" x14ac:dyDescent="0.2">
      <c r="F41910" s="30"/>
      <c r="G41910" s="30"/>
      <c r="H41910" s="30"/>
    </row>
    <row r="41911" spans="6:8" x14ac:dyDescent="0.2">
      <c r="F41911" s="30"/>
      <c r="G41911" s="30"/>
      <c r="H41911" s="30"/>
    </row>
    <row r="41912" spans="6:8" x14ac:dyDescent="0.2">
      <c r="F41912" s="30"/>
      <c r="G41912" s="30"/>
      <c r="H41912" s="30"/>
    </row>
    <row r="41913" spans="6:8" x14ac:dyDescent="0.2">
      <c r="F41913" s="30"/>
      <c r="G41913" s="30"/>
      <c r="H41913" s="30"/>
    </row>
    <row r="41914" spans="6:8" x14ac:dyDescent="0.2">
      <c r="F41914" s="30"/>
      <c r="G41914" s="30"/>
      <c r="H41914" s="30"/>
    </row>
    <row r="41915" spans="6:8" x14ac:dyDescent="0.2">
      <c r="F41915" s="30"/>
      <c r="G41915" s="30"/>
      <c r="H41915" s="30"/>
    </row>
    <row r="41916" spans="6:8" x14ac:dyDescent="0.2">
      <c r="F41916" s="30"/>
      <c r="G41916" s="30"/>
      <c r="H41916" s="30"/>
    </row>
    <row r="41917" spans="6:8" x14ac:dyDescent="0.2">
      <c r="F41917" s="30"/>
      <c r="G41917" s="30"/>
      <c r="H41917" s="30"/>
    </row>
    <row r="41918" spans="6:8" x14ac:dyDescent="0.2">
      <c r="F41918" s="30"/>
      <c r="G41918" s="30"/>
      <c r="H41918" s="30"/>
    </row>
    <row r="41919" spans="6:8" x14ac:dyDescent="0.2">
      <c r="F41919" s="30"/>
      <c r="G41919" s="30"/>
      <c r="H41919" s="30"/>
    </row>
    <row r="41920" spans="6:8" x14ac:dyDescent="0.2">
      <c r="F41920" s="30"/>
      <c r="G41920" s="30"/>
      <c r="H41920" s="30"/>
    </row>
    <row r="41921" spans="6:8" x14ac:dyDescent="0.2">
      <c r="F41921" s="30"/>
      <c r="G41921" s="30"/>
      <c r="H41921" s="30"/>
    </row>
    <row r="41922" spans="6:8" x14ac:dyDescent="0.2">
      <c r="F41922" s="30"/>
      <c r="G41922" s="30"/>
      <c r="H41922" s="30"/>
    </row>
    <row r="41923" spans="6:8" x14ac:dyDescent="0.2">
      <c r="F41923" s="30"/>
      <c r="G41923" s="30"/>
      <c r="H41923" s="30"/>
    </row>
    <row r="41924" spans="6:8" x14ac:dyDescent="0.2">
      <c r="F41924" s="30"/>
      <c r="G41924" s="30"/>
      <c r="H41924" s="30"/>
    </row>
    <row r="41925" spans="6:8" x14ac:dyDescent="0.2">
      <c r="F41925" s="30"/>
      <c r="G41925" s="30"/>
      <c r="H41925" s="30"/>
    </row>
    <row r="41926" spans="6:8" x14ac:dyDescent="0.2">
      <c r="F41926" s="30"/>
      <c r="G41926" s="30"/>
      <c r="H41926" s="30"/>
    </row>
    <row r="41927" spans="6:8" x14ac:dyDescent="0.2">
      <c r="F41927" s="30"/>
      <c r="G41927" s="30"/>
      <c r="H41927" s="30"/>
    </row>
    <row r="41928" spans="6:8" x14ac:dyDescent="0.2">
      <c r="F41928" s="30"/>
      <c r="G41928" s="30"/>
      <c r="H41928" s="30"/>
    </row>
    <row r="41929" spans="6:8" x14ac:dyDescent="0.2">
      <c r="F41929" s="30"/>
      <c r="G41929" s="30"/>
      <c r="H41929" s="30"/>
    </row>
    <row r="41930" spans="6:8" x14ac:dyDescent="0.2">
      <c r="F41930" s="30"/>
      <c r="G41930" s="30"/>
      <c r="H41930" s="30"/>
    </row>
    <row r="41931" spans="6:8" x14ac:dyDescent="0.2">
      <c r="F41931" s="30"/>
      <c r="G41931" s="30"/>
      <c r="H41931" s="30"/>
    </row>
    <row r="41932" spans="6:8" x14ac:dyDescent="0.2">
      <c r="F41932" s="30"/>
      <c r="G41932" s="30"/>
      <c r="H41932" s="30"/>
    </row>
    <row r="41933" spans="6:8" x14ac:dyDescent="0.2">
      <c r="F41933" s="30"/>
      <c r="G41933" s="30"/>
      <c r="H41933" s="30"/>
    </row>
    <row r="41934" spans="6:8" x14ac:dyDescent="0.2">
      <c r="F41934" s="30"/>
      <c r="G41934" s="30"/>
      <c r="H41934" s="30"/>
    </row>
    <row r="41935" spans="6:8" x14ac:dyDescent="0.2">
      <c r="F41935" s="30"/>
      <c r="G41935" s="30"/>
      <c r="H41935" s="30"/>
    </row>
    <row r="41936" spans="6:8" x14ac:dyDescent="0.2">
      <c r="F41936" s="30"/>
      <c r="G41936" s="30"/>
      <c r="H41936" s="30"/>
    </row>
    <row r="41937" spans="6:8" x14ac:dyDescent="0.2">
      <c r="F41937" s="30"/>
      <c r="G41937" s="30"/>
      <c r="H41937" s="30"/>
    </row>
    <row r="41938" spans="6:8" x14ac:dyDescent="0.2">
      <c r="F41938" s="30"/>
      <c r="G41938" s="30"/>
      <c r="H41938" s="30"/>
    </row>
    <row r="41939" spans="6:8" x14ac:dyDescent="0.2">
      <c r="F41939" s="30"/>
      <c r="G41939" s="30"/>
      <c r="H41939" s="30"/>
    </row>
    <row r="41940" spans="6:8" x14ac:dyDescent="0.2">
      <c r="F41940" s="30"/>
      <c r="G41940" s="30"/>
      <c r="H41940" s="30"/>
    </row>
    <row r="41941" spans="6:8" x14ac:dyDescent="0.2">
      <c r="F41941" s="30"/>
      <c r="G41941" s="30"/>
      <c r="H41941" s="30"/>
    </row>
    <row r="41942" spans="6:8" x14ac:dyDescent="0.2">
      <c r="F41942" s="30"/>
      <c r="G41942" s="30"/>
      <c r="H41942" s="30"/>
    </row>
    <row r="41943" spans="6:8" x14ac:dyDescent="0.2">
      <c r="F41943" s="30"/>
      <c r="G41943" s="30"/>
      <c r="H41943" s="30"/>
    </row>
    <row r="41944" spans="6:8" x14ac:dyDescent="0.2">
      <c r="F41944" s="30"/>
      <c r="G41944" s="30"/>
      <c r="H41944" s="30"/>
    </row>
    <row r="41945" spans="6:8" x14ac:dyDescent="0.2">
      <c r="F41945" s="30"/>
      <c r="G41945" s="30"/>
      <c r="H41945" s="30"/>
    </row>
    <row r="41946" spans="6:8" x14ac:dyDescent="0.2">
      <c r="F41946" s="30"/>
      <c r="G41946" s="30"/>
      <c r="H41946" s="30"/>
    </row>
    <row r="41947" spans="6:8" x14ac:dyDescent="0.2">
      <c r="F41947" s="30"/>
      <c r="G41947" s="30"/>
      <c r="H41947" s="30"/>
    </row>
    <row r="41948" spans="6:8" x14ac:dyDescent="0.2">
      <c r="F41948" s="30"/>
      <c r="G41948" s="30"/>
      <c r="H41948" s="30"/>
    </row>
    <row r="41949" spans="6:8" x14ac:dyDescent="0.2">
      <c r="F41949" s="30"/>
      <c r="G41949" s="30"/>
      <c r="H41949" s="30"/>
    </row>
    <row r="41950" spans="6:8" x14ac:dyDescent="0.2">
      <c r="F41950" s="30"/>
      <c r="G41950" s="30"/>
      <c r="H41950" s="30"/>
    </row>
    <row r="41951" spans="6:8" x14ac:dyDescent="0.2">
      <c r="F41951" s="30"/>
      <c r="G41951" s="30"/>
      <c r="H41951" s="30"/>
    </row>
    <row r="41952" spans="6:8" x14ac:dyDescent="0.2">
      <c r="F41952" s="30"/>
      <c r="G41952" s="30"/>
      <c r="H41952" s="30"/>
    </row>
    <row r="41953" spans="6:8" x14ac:dyDescent="0.2">
      <c r="F41953" s="30"/>
      <c r="G41953" s="30"/>
      <c r="H41953" s="30"/>
    </row>
    <row r="41954" spans="6:8" x14ac:dyDescent="0.2">
      <c r="F41954" s="30"/>
      <c r="G41954" s="30"/>
      <c r="H41954" s="30"/>
    </row>
    <row r="41955" spans="6:8" x14ac:dyDescent="0.2">
      <c r="F41955" s="30"/>
      <c r="G41955" s="30"/>
      <c r="H41955" s="30"/>
    </row>
    <row r="41956" spans="6:8" x14ac:dyDescent="0.2">
      <c r="F41956" s="30"/>
      <c r="G41956" s="30"/>
      <c r="H41956" s="30"/>
    </row>
    <row r="41957" spans="6:8" x14ac:dyDescent="0.2">
      <c r="F41957" s="30"/>
      <c r="G41957" s="30"/>
      <c r="H41957" s="30"/>
    </row>
    <row r="41958" spans="6:8" x14ac:dyDescent="0.2">
      <c r="F41958" s="30"/>
      <c r="G41958" s="30"/>
      <c r="H41958" s="30"/>
    </row>
    <row r="41959" spans="6:8" x14ac:dyDescent="0.2">
      <c r="F41959" s="30"/>
      <c r="G41959" s="30"/>
      <c r="H41959" s="30"/>
    </row>
    <row r="41960" spans="6:8" x14ac:dyDescent="0.2">
      <c r="F41960" s="30"/>
      <c r="G41960" s="30"/>
      <c r="H41960" s="30"/>
    </row>
    <row r="41961" spans="6:8" x14ac:dyDescent="0.2">
      <c r="F41961" s="30"/>
      <c r="G41961" s="30"/>
      <c r="H41961" s="30"/>
    </row>
    <row r="41962" spans="6:8" x14ac:dyDescent="0.2">
      <c r="F41962" s="30"/>
      <c r="G41962" s="30"/>
      <c r="H41962" s="30"/>
    </row>
    <row r="41963" spans="6:8" x14ac:dyDescent="0.2">
      <c r="F41963" s="30"/>
      <c r="G41963" s="30"/>
      <c r="H41963" s="30"/>
    </row>
    <row r="41964" spans="6:8" x14ac:dyDescent="0.2">
      <c r="F41964" s="30"/>
      <c r="G41964" s="30"/>
      <c r="H41964" s="30"/>
    </row>
    <row r="41965" spans="6:8" x14ac:dyDescent="0.2">
      <c r="F41965" s="30"/>
      <c r="G41965" s="30"/>
      <c r="H41965" s="30"/>
    </row>
    <row r="41966" spans="6:8" x14ac:dyDescent="0.2">
      <c r="F41966" s="30"/>
      <c r="G41966" s="30"/>
      <c r="H41966" s="30"/>
    </row>
    <row r="41967" spans="6:8" x14ac:dyDescent="0.2">
      <c r="F41967" s="30"/>
      <c r="G41967" s="30"/>
      <c r="H41967" s="30"/>
    </row>
    <row r="41968" spans="6:8" x14ac:dyDescent="0.2">
      <c r="F41968" s="30"/>
      <c r="G41968" s="30"/>
      <c r="H41968" s="30"/>
    </row>
    <row r="41969" spans="6:8" x14ac:dyDescent="0.2">
      <c r="F41969" s="30"/>
      <c r="G41969" s="30"/>
      <c r="H41969" s="30"/>
    </row>
    <row r="41970" spans="6:8" x14ac:dyDescent="0.2">
      <c r="F41970" s="30"/>
      <c r="G41970" s="30"/>
      <c r="H41970" s="30"/>
    </row>
    <row r="41971" spans="6:8" x14ac:dyDescent="0.2">
      <c r="F41971" s="30"/>
      <c r="G41971" s="30"/>
      <c r="H41971" s="30"/>
    </row>
    <row r="41972" spans="6:8" x14ac:dyDescent="0.2">
      <c r="F41972" s="30"/>
      <c r="G41972" s="30"/>
      <c r="H41972" s="30"/>
    </row>
    <row r="41973" spans="6:8" x14ac:dyDescent="0.2">
      <c r="F41973" s="30"/>
      <c r="G41973" s="30"/>
      <c r="H41973" s="30"/>
    </row>
    <row r="41974" spans="6:8" x14ac:dyDescent="0.2">
      <c r="F41974" s="30"/>
      <c r="G41974" s="30"/>
      <c r="H41974" s="30"/>
    </row>
    <row r="41975" spans="6:8" x14ac:dyDescent="0.2">
      <c r="F41975" s="30"/>
      <c r="G41975" s="30"/>
      <c r="H41975" s="30"/>
    </row>
    <row r="41976" spans="6:8" x14ac:dyDescent="0.2">
      <c r="F41976" s="30"/>
      <c r="G41976" s="30"/>
      <c r="H41976" s="30"/>
    </row>
    <row r="41977" spans="6:8" x14ac:dyDescent="0.2">
      <c r="F41977" s="30"/>
      <c r="G41977" s="30"/>
      <c r="H41977" s="30"/>
    </row>
    <row r="41978" spans="6:8" x14ac:dyDescent="0.2">
      <c r="F41978" s="30"/>
      <c r="G41978" s="30"/>
      <c r="H41978" s="30"/>
    </row>
    <row r="41979" spans="6:8" x14ac:dyDescent="0.2">
      <c r="F41979" s="30"/>
      <c r="G41979" s="30"/>
      <c r="H41979" s="30"/>
    </row>
    <row r="41980" spans="6:8" x14ac:dyDescent="0.2">
      <c r="F41980" s="30"/>
      <c r="G41980" s="30"/>
      <c r="H41980" s="30"/>
    </row>
    <row r="41981" spans="6:8" x14ac:dyDescent="0.2">
      <c r="F41981" s="30"/>
      <c r="G41981" s="30"/>
      <c r="H41981" s="30"/>
    </row>
    <row r="41982" spans="6:8" x14ac:dyDescent="0.2">
      <c r="F41982" s="30"/>
      <c r="G41982" s="30"/>
      <c r="H41982" s="30"/>
    </row>
    <row r="41983" spans="6:8" x14ac:dyDescent="0.2">
      <c r="F41983" s="30"/>
      <c r="G41983" s="30"/>
      <c r="H41983" s="30"/>
    </row>
    <row r="41984" spans="6:8" x14ac:dyDescent="0.2">
      <c r="F41984" s="30"/>
      <c r="G41984" s="30"/>
      <c r="H41984" s="30"/>
    </row>
    <row r="41985" spans="6:8" x14ac:dyDescent="0.2">
      <c r="F41985" s="30"/>
      <c r="G41985" s="30"/>
      <c r="H41985" s="30"/>
    </row>
    <row r="41986" spans="6:8" x14ac:dyDescent="0.2">
      <c r="F41986" s="30"/>
      <c r="G41986" s="30"/>
      <c r="H41986" s="30"/>
    </row>
    <row r="41987" spans="6:8" x14ac:dyDescent="0.2">
      <c r="F41987" s="30"/>
      <c r="G41987" s="30"/>
      <c r="H41987" s="30"/>
    </row>
    <row r="41988" spans="6:8" x14ac:dyDescent="0.2">
      <c r="F41988" s="30"/>
      <c r="G41988" s="30"/>
      <c r="H41988" s="30"/>
    </row>
    <row r="41989" spans="6:8" x14ac:dyDescent="0.2">
      <c r="F41989" s="30"/>
      <c r="G41989" s="30"/>
      <c r="H41989" s="30"/>
    </row>
    <row r="41990" spans="6:8" x14ac:dyDescent="0.2">
      <c r="F41990" s="30"/>
      <c r="G41990" s="30"/>
      <c r="H41990" s="30"/>
    </row>
    <row r="41991" spans="6:8" x14ac:dyDescent="0.2">
      <c r="F41991" s="30"/>
      <c r="G41991" s="30"/>
      <c r="H41991" s="30"/>
    </row>
    <row r="41992" spans="6:8" x14ac:dyDescent="0.2">
      <c r="F41992" s="30"/>
      <c r="G41992" s="30"/>
      <c r="H41992" s="30"/>
    </row>
    <row r="41993" spans="6:8" x14ac:dyDescent="0.2">
      <c r="F41993" s="30"/>
      <c r="G41993" s="30"/>
      <c r="H41993" s="30"/>
    </row>
    <row r="41994" spans="6:8" x14ac:dyDescent="0.2">
      <c r="F41994" s="30"/>
      <c r="G41994" s="30"/>
      <c r="H41994" s="30"/>
    </row>
    <row r="41995" spans="6:8" x14ac:dyDescent="0.2">
      <c r="F41995" s="30"/>
      <c r="G41995" s="30"/>
      <c r="H41995" s="30"/>
    </row>
    <row r="41996" spans="6:8" x14ac:dyDescent="0.2">
      <c r="F41996" s="30"/>
      <c r="G41996" s="30"/>
      <c r="H41996" s="30"/>
    </row>
    <row r="41997" spans="6:8" x14ac:dyDescent="0.2">
      <c r="F41997" s="30"/>
      <c r="G41997" s="30"/>
      <c r="H41997" s="30"/>
    </row>
    <row r="41998" spans="6:8" x14ac:dyDescent="0.2">
      <c r="F41998" s="30"/>
      <c r="G41998" s="30"/>
      <c r="H41998" s="30"/>
    </row>
    <row r="41999" spans="6:8" x14ac:dyDescent="0.2">
      <c r="F41999" s="30"/>
      <c r="G41999" s="30"/>
      <c r="H41999" s="30"/>
    </row>
    <row r="42000" spans="6:8" x14ac:dyDescent="0.2">
      <c r="F42000" s="30"/>
      <c r="G42000" s="30"/>
      <c r="H42000" s="30"/>
    </row>
    <row r="42001" spans="6:8" x14ac:dyDescent="0.2">
      <c r="F42001" s="30"/>
      <c r="G42001" s="30"/>
      <c r="H42001" s="30"/>
    </row>
    <row r="42002" spans="6:8" x14ac:dyDescent="0.2">
      <c r="F42002" s="30"/>
      <c r="G42002" s="30"/>
      <c r="H42002" s="30"/>
    </row>
    <row r="42003" spans="6:8" x14ac:dyDescent="0.2">
      <c r="F42003" s="30"/>
      <c r="G42003" s="30"/>
      <c r="H42003" s="30"/>
    </row>
    <row r="42004" spans="6:8" x14ac:dyDescent="0.2">
      <c r="F42004" s="30"/>
      <c r="G42004" s="30"/>
      <c r="H42004" s="30"/>
    </row>
    <row r="42005" spans="6:8" x14ac:dyDescent="0.2">
      <c r="F42005" s="30"/>
      <c r="G42005" s="30"/>
      <c r="H42005" s="30"/>
    </row>
    <row r="42006" spans="6:8" x14ac:dyDescent="0.2">
      <c r="F42006" s="30"/>
      <c r="G42006" s="30"/>
      <c r="H42006" s="30"/>
    </row>
    <row r="42007" spans="6:8" x14ac:dyDescent="0.2">
      <c r="F42007" s="30"/>
      <c r="G42007" s="30"/>
      <c r="H42007" s="30"/>
    </row>
    <row r="42008" spans="6:8" x14ac:dyDescent="0.2">
      <c r="F42008" s="30"/>
      <c r="G42008" s="30"/>
      <c r="H42008" s="30"/>
    </row>
    <row r="42009" spans="6:8" x14ac:dyDescent="0.2">
      <c r="F42009" s="30"/>
      <c r="G42009" s="30"/>
      <c r="H42009" s="30"/>
    </row>
    <row r="42010" spans="6:8" x14ac:dyDescent="0.2">
      <c r="F42010" s="30"/>
      <c r="G42010" s="30"/>
      <c r="H42010" s="30"/>
    </row>
    <row r="42011" spans="6:8" x14ac:dyDescent="0.2">
      <c r="F42011" s="30"/>
      <c r="G42011" s="30"/>
      <c r="H42011" s="30"/>
    </row>
    <row r="42012" spans="6:8" x14ac:dyDescent="0.2">
      <c r="F42012" s="30"/>
      <c r="G42012" s="30"/>
      <c r="H42012" s="30"/>
    </row>
    <row r="42013" spans="6:8" x14ac:dyDescent="0.2">
      <c r="F42013" s="30"/>
      <c r="G42013" s="30"/>
      <c r="H42013" s="30"/>
    </row>
    <row r="42014" spans="6:8" x14ac:dyDescent="0.2">
      <c r="F42014" s="30"/>
      <c r="G42014" s="30"/>
      <c r="H42014" s="30"/>
    </row>
    <row r="42015" spans="6:8" x14ac:dyDescent="0.2">
      <c r="F42015" s="30"/>
      <c r="G42015" s="30"/>
      <c r="H42015" s="30"/>
    </row>
    <row r="42016" spans="6:8" x14ac:dyDescent="0.2">
      <c r="F42016" s="30"/>
      <c r="G42016" s="30"/>
      <c r="H42016" s="30"/>
    </row>
    <row r="42017" spans="6:8" x14ac:dyDescent="0.2">
      <c r="F42017" s="30"/>
      <c r="G42017" s="30"/>
      <c r="H42017" s="30"/>
    </row>
    <row r="42018" spans="6:8" x14ac:dyDescent="0.2">
      <c r="F42018" s="30"/>
      <c r="G42018" s="30"/>
      <c r="H42018" s="30"/>
    </row>
    <row r="42019" spans="6:8" x14ac:dyDescent="0.2">
      <c r="F42019" s="30"/>
      <c r="G42019" s="30"/>
      <c r="H42019" s="30"/>
    </row>
    <row r="42020" spans="6:8" x14ac:dyDescent="0.2">
      <c r="F42020" s="30"/>
      <c r="G42020" s="30"/>
      <c r="H42020" s="30"/>
    </row>
    <row r="42021" spans="6:8" x14ac:dyDescent="0.2">
      <c r="F42021" s="30"/>
      <c r="G42021" s="30"/>
      <c r="H42021" s="30"/>
    </row>
    <row r="42022" spans="6:8" x14ac:dyDescent="0.2">
      <c r="F42022" s="30"/>
      <c r="G42022" s="30"/>
      <c r="H42022" s="30"/>
    </row>
    <row r="42023" spans="6:8" x14ac:dyDescent="0.2">
      <c r="F42023" s="30"/>
      <c r="G42023" s="30"/>
      <c r="H42023" s="30"/>
    </row>
    <row r="42024" spans="6:8" x14ac:dyDescent="0.2">
      <c r="F42024" s="30"/>
      <c r="G42024" s="30"/>
      <c r="H42024" s="30"/>
    </row>
    <row r="42025" spans="6:8" x14ac:dyDescent="0.2">
      <c r="F42025" s="30"/>
      <c r="G42025" s="30"/>
      <c r="H42025" s="30"/>
    </row>
    <row r="42026" spans="6:8" x14ac:dyDescent="0.2">
      <c r="F42026" s="30"/>
      <c r="G42026" s="30"/>
      <c r="H42026" s="30"/>
    </row>
    <row r="42027" spans="6:8" x14ac:dyDescent="0.2">
      <c r="F42027" s="30"/>
      <c r="G42027" s="30"/>
      <c r="H42027" s="30"/>
    </row>
    <row r="42028" spans="6:8" x14ac:dyDescent="0.2">
      <c r="F42028" s="30"/>
      <c r="G42028" s="30"/>
      <c r="H42028" s="30"/>
    </row>
    <row r="42029" spans="6:8" x14ac:dyDescent="0.2">
      <c r="F42029" s="30"/>
      <c r="G42029" s="30"/>
      <c r="H42029" s="30"/>
    </row>
    <row r="42030" spans="6:8" x14ac:dyDescent="0.2">
      <c r="F42030" s="30"/>
      <c r="G42030" s="30"/>
      <c r="H42030" s="30"/>
    </row>
    <row r="42031" spans="6:8" x14ac:dyDescent="0.2">
      <c r="F42031" s="30"/>
      <c r="G42031" s="30"/>
      <c r="H42031" s="30"/>
    </row>
    <row r="42032" spans="6:8" x14ac:dyDescent="0.2">
      <c r="F42032" s="30"/>
      <c r="G42032" s="30"/>
      <c r="H42032" s="30"/>
    </row>
    <row r="42033" spans="6:8" x14ac:dyDescent="0.2">
      <c r="F42033" s="30"/>
      <c r="G42033" s="30"/>
      <c r="H42033" s="30"/>
    </row>
    <row r="42034" spans="6:8" x14ac:dyDescent="0.2">
      <c r="F42034" s="30"/>
      <c r="G42034" s="30"/>
      <c r="H42034" s="30"/>
    </row>
    <row r="42035" spans="6:8" x14ac:dyDescent="0.2">
      <c r="F42035" s="30"/>
      <c r="G42035" s="30"/>
      <c r="H42035" s="30"/>
    </row>
    <row r="42036" spans="6:8" x14ac:dyDescent="0.2">
      <c r="F42036" s="30"/>
      <c r="G42036" s="30"/>
      <c r="H42036" s="30"/>
    </row>
    <row r="42037" spans="6:8" x14ac:dyDescent="0.2">
      <c r="F42037" s="30"/>
      <c r="G42037" s="30"/>
      <c r="H42037" s="30"/>
    </row>
    <row r="42038" spans="6:8" x14ac:dyDescent="0.2">
      <c r="F42038" s="30"/>
      <c r="G42038" s="30"/>
      <c r="H42038" s="30"/>
    </row>
    <row r="42039" spans="6:8" x14ac:dyDescent="0.2">
      <c r="F42039" s="30"/>
      <c r="G42039" s="30"/>
      <c r="H42039" s="30"/>
    </row>
    <row r="42040" spans="6:8" x14ac:dyDescent="0.2">
      <c r="F42040" s="30"/>
      <c r="G42040" s="30"/>
      <c r="H42040" s="30"/>
    </row>
    <row r="42041" spans="6:8" x14ac:dyDescent="0.2">
      <c r="F42041" s="30"/>
      <c r="G42041" s="30"/>
      <c r="H42041" s="30"/>
    </row>
    <row r="42042" spans="6:8" x14ac:dyDescent="0.2">
      <c r="F42042" s="30"/>
      <c r="G42042" s="30"/>
      <c r="H42042" s="30"/>
    </row>
    <row r="42043" spans="6:8" x14ac:dyDescent="0.2">
      <c r="F42043" s="30"/>
      <c r="G42043" s="30"/>
      <c r="H42043" s="30"/>
    </row>
    <row r="42044" spans="6:8" x14ac:dyDescent="0.2">
      <c r="F42044" s="30"/>
      <c r="G42044" s="30"/>
      <c r="H42044" s="30"/>
    </row>
    <row r="42045" spans="6:8" x14ac:dyDescent="0.2">
      <c r="F42045" s="30"/>
      <c r="G42045" s="30"/>
      <c r="H42045" s="30"/>
    </row>
    <row r="42046" spans="6:8" x14ac:dyDescent="0.2">
      <c r="F42046" s="30"/>
      <c r="G42046" s="30"/>
      <c r="H42046" s="30"/>
    </row>
    <row r="42047" spans="6:8" x14ac:dyDescent="0.2">
      <c r="F42047" s="30"/>
      <c r="G42047" s="30"/>
      <c r="H42047" s="30"/>
    </row>
    <row r="42048" spans="6:8" x14ac:dyDescent="0.2">
      <c r="F42048" s="30"/>
      <c r="G42048" s="30"/>
      <c r="H42048" s="30"/>
    </row>
    <row r="42049" spans="6:8" x14ac:dyDescent="0.2">
      <c r="F42049" s="30"/>
      <c r="G42049" s="30"/>
      <c r="H42049" s="30"/>
    </row>
    <row r="42050" spans="6:8" x14ac:dyDescent="0.2">
      <c r="F42050" s="30"/>
      <c r="G42050" s="30"/>
      <c r="H42050" s="30"/>
    </row>
    <row r="42051" spans="6:8" x14ac:dyDescent="0.2">
      <c r="F42051" s="30"/>
      <c r="G42051" s="30"/>
      <c r="H42051" s="30"/>
    </row>
    <row r="42052" spans="6:8" x14ac:dyDescent="0.2">
      <c r="F42052" s="30"/>
      <c r="G42052" s="30"/>
      <c r="H42052" s="30"/>
    </row>
    <row r="42053" spans="6:8" x14ac:dyDescent="0.2">
      <c r="F42053" s="30"/>
      <c r="G42053" s="30"/>
      <c r="H42053" s="30"/>
    </row>
    <row r="42054" spans="6:8" x14ac:dyDescent="0.2">
      <c r="F42054" s="30"/>
      <c r="G42054" s="30"/>
      <c r="H42054" s="30"/>
    </row>
    <row r="42055" spans="6:8" x14ac:dyDescent="0.2">
      <c r="F42055" s="30"/>
      <c r="G42055" s="30"/>
      <c r="H42055" s="30"/>
    </row>
    <row r="42056" spans="6:8" x14ac:dyDescent="0.2">
      <c r="F42056" s="30"/>
      <c r="G42056" s="30"/>
      <c r="H42056" s="30"/>
    </row>
    <row r="42057" spans="6:8" x14ac:dyDescent="0.2">
      <c r="F42057" s="30"/>
      <c r="G42057" s="30"/>
      <c r="H42057" s="30"/>
    </row>
    <row r="42058" spans="6:8" x14ac:dyDescent="0.2">
      <c r="F42058" s="30"/>
      <c r="G42058" s="30"/>
      <c r="H42058" s="30"/>
    </row>
    <row r="42059" spans="6:8" x14ac:dyDescent="0.2">
      <c r="F42059" s="30"/>
      <c r="G42059" s="30"/>
      <c r="H42059" s="30"/>
    </row>
    <row r="42060" spans="6:8" x14ac:dyDescent="0.2">
      <c r="F42060" s="30"/>
      <c r="G42060" s="30"/>
      <c r="H42060" s="30"/>
    </row>
    <row r="42061" spans="6:8" x14ac:dyDescent="0.2">
      <c r="F42061" s="30"/>
      <c r="G42061" s="30"/>
      <c r="H42061" s="30"/>
    </row>
    <row r="42062" spans="6:8" x14ac:dyDescent="0.2">
      <c r="F42062" s="30"/>
      <c r="G42062" s="30"/>
      <c r="H42062" s="30"/>
    </row>
    <row r="42063" spans="6:8" x14ac:dyDescent="0.2">
      <c r="F42063" s="30"/>
      <c r="G42063" s="30"/>
      <c r="H42063" s="30"/>
    </row>
    <row r="42064" spans="6:8" x14ac:dyDescent="0.2">
      <c r="F42064" s="30"/>
      <c r="G42064" s="30"/>
      <c r="H42064" s="30"/>
    </row>
    <row r="42065" spans="6:8" x14ac:dyDescent="0.2">
      <c r="F42065" s="30"/>
      <c r="G42065" s="30"/>
      <c r="H42065" s="30"/>
    </row>
    <row r="42066" spans="6:8" x14ac:dyDescent="0.2">
      <c r="F42066" s="30"/>
      <c r="G42066" s="30"/>
      <c r="H42066" s="30"/>
    </row>
    <row r="42067" spans="6:8" x14ac:dyDescent="0.2">
      <c r="F42067" s="30"/>
      <c r="G42067" s="30"/>
      <c r="H42067" s="30"/>
    </row>
    <row r="42068" spans="6:8" x14ac:dyDescent="0.2">
      <c r="F42068" s="30"/>
      <c r="G42068" s="30"/>
      <c r="H42068" s="30"/>
    </row>
    <row r="42069" spans="6:8" x14ac:dyDescent="0.2">
      <c r="F42069" s="30"/>
      <c r="G42069" s="30"/>
      <c r="H42069" s="30"/>
    </row>
    <row r="42070" spans="6:8" x14ac:dyDescent="0.2">
      <c r="F42070" s="30"/>
      <c r="G42070" s="30"/>
      <c r="H42070" s="30"/>
    </row>
    <row r="42071" spans="6:8" x14ac:dyDescent="0.2">
      <c r="F42071" s="30"/>
      <c r="G42071" s="30"/>
      <c r="H42071" s="30"/>
    </row>
    <row r="42072" spans="6:8" x14ac:dyDescent="0.2">
      <c r="F42072" s="30"/>
      <c r="G42072" s="30"/>
      <c r="H42072" s="30"/>
    </row>
    <row r="42073" spans="6:8" x14ac:dyDescent="0.2">
      <c r="F42073" s="30"/>
      <c r="G42073" s="30"/>
      <c r="H42073" s="30"/>
    </row>
    <row r="42074" spans="6:8" x14ac:dyDescent="0.2">
      <c r="F42074" s="30"/>
      <c r="G42074" s="30"/>
      <c r="H42074" s="30"/>
    </row>
    <row r="42075" spans="6:8" x14ac:dyDescent="0.2">
      <c r="F42075" s="30"/>
      <c r="G42075" s="30"/>
      <c r="H42075" s="30"/>
    </row>
    <row r="42076" spans="6:8" x14ac:dyDescent="0.2">
      <c r="F42076" s="30"/>
      <c r="G42076" s="30"/>
      <c r="H42076" s="30"/>
    </row>
    <row r="42077" spans="6:8" x14ac:dyDescent="0.2">
      <c r="F42077" s="30"/>
      <c r="G42077" s="30"/>
      <c r="H42077" s="30"/>
    </row>
    <row r="42078" spans="6:8" x14ac:dyDescent="0.2">
      <c r="F42078" s="30"/>
      <c r="G42078" s="30"/>
      <c r="H42078" s="30"/>
    </row>
    <row r="42079" spans="6:8" x14ac:dyDescent="0.2">
      <c r="F42079" s="30"/>
      <c r="G42079" s="30"/>
      <c r="H42079" s="30"/>
    </row>
    <row r="42080" spans="6:8" x14ac:dyDescent="0.2">
      <c r="F42080" s="30"/>
      <c r="G42080" s="30"/>
      <c r="H42080" s="30"/>
    </row>
    <row r="42081" spans="6:8" x14ac:dyDescent="0.2">
      <c r="F42081" s="30"/>
      <c r="G42081" s="30"/>
      <c r="H42081" s="30"/>
    </row>
    <row r="42082" spans="6:8" x14ac:dyDescent="0.2">
      <c r="F42082" s="30"/>
      <c r="G42082" s="30"/>
      <c r="H42082" s="30"/>
    </row>
    <row r="42083" spans="6:8" x14ac:dyDescent="0.2">
      <c r="F42083" s="30"/>
      <c r="G42083" s="30"/>
      <c r="H42083" s="30"/>
    </row>
    <row r="42084" spans="6:8" x14ac:dyDescent="0.2">
      <c r="F42084" s="30"/>
      <c r="G42084" s="30"/>
      <c r="H42084" s="30"/>
    </row>
    <row r="42085" spans="6:8" x14ac:dyDescent="0.2">
      <c r="F42085" s="30"/>
      <c r="G42085" s="30"/>
      <c r="H42085" s="30"/>
    </row>
    <row r="42086" spans="6:8" x14ac:dyDescent="0.2">
      <c r="F42086" s="30"/>
      <c r="G42086" s="30"/>
      <c r="H42086" s="30"/>
    </row>
    <row r="42087" spans="6:8" x14ac:dyDescent="0.2">
      <c r="F42087" s="30"/>
      <c r="G42087" s="30"/>
      <c r="H42087" s="30"/>
    </row>
    <row r="42088" spans="6:8" x14ac:dyDescent="0.2">
      <c r="F42088" s="30"/>
      <c r="G42088" s="30"/>
      <c r="H42088" s="30"/>
    </row>
    <row r="42089" spans="6:8" x14ac:dyDescent="0.2">
      <c r="F42089" s="30"/>
      <c r="G42089" s="30"/>
      <c r="H42089" s="30"/>
    </row>
    <row r="42090" spans="6:8" x14ac:dyDescent="0.2">
      <c r="F42090" s="30"/>
      <c r="G42090" s="30"/>
      <c r="H42090" s="30"/>
    </row>
    <row r="42091" spans="6:8" x14ac:dyDescent="0.2">
      <c r="F42091" s="30"/>
      <c r="G42091" s="30"/>
      <c r="H42091" s="30"/>
    </row>
    <row r="42092" spans="6:8" x14ac:dyDescent="0.2">
      <c r="F42092" s="30"/>
      <c r="G42092" s="30"/>
      <c r="H42092" s="30"/>
    </row>
    <row r="42093" spans="6:8" x14ac:dyDescent="0.2">
      <c r="F42093" s="30"/>
      <c r="G42093" s="30"/>
      <c r="H42093" s="30"/>
    </row>
    <row r="42094" spans="6:8" x14ac:dyDescent="0.2">
      <c r="F42094" s="30"/>
      <c r="G42094" s="30"/>
      <c r="H42094" s="30"/>
    </row>
    <row r="42095" spans="6:8" x14ac:dyDescent="0.2">
      <c r="F42095" s="30"/>
      <c r="G42095" s="30"/>
      <c r="H42095" s="30"/>
    </row>
    <row r="42096" spans="6:8" x14ac:dyDescent="0.2">
      <c r="F42096" s="30"/>
      <c r="G42096" s="30"/>
      <c r="H42096" s="30"/>
    </row>
    <row r="42097" spans="6:8" x14ac:dyDescent="0.2">
      <c r="F42097" s="30"/>
      <c r="G42097" s="30"/>
      <c r="H42097" s="30"/>
    </row>
    <row r="42098" spans="6:8" x14ac:dyDescent="0.2">
      <c r="F42098" s="30"/>
      <c r="G42098" s="30"/>
      <c r="H42098" s="30"/>
    </row>
    <row r="42099" spans="6:8" x14ac:dyDescent="0.2">
      <c r="F42099" s="30"/>
      <c r="G42099" s="30"/>
      <c r="H42099" s="30"/>
    </row>
    <row r="42100" spans="6:8" x14ac:dyDescent="0.2">
      <c r="F42100" s="30"/>
      <c r="G42100" s="30"/>
      <c r="H42100" s="30"/>
    </row>
    <row r="42101" spans="6:8" x14ac:dyDescent="0.2">
      <c r="F42101" s="30"/>
      <c r="G42101" s="30"/>
      <c r="H42101" s="30"/>
    </row>
    <row r="42102" spans="6:8" x14ac:dyDescent="0.2">
      <c r="F42102" s="30"/>
      <c r="G42102" s="30"/>
      <c r="H42102" s="30"/>
    </row>
    <row r="42103" spans="6:8" x14ac:dyDescent="0.2">
      <c r="F42103" s="30"/>
      <c r="G42103" s="30"/>
      <c r="H42103" s="30"/>
    </row>
    <row r="42104" spans="6:8" x14ac:dyDescent="0.2">
      <c r="F42104" s="30"/>
      <c r="G42104" s="30"/>
      <c r="H42104" s="30"/>
    </row>
    <row r="42105" spans="6:8" x14ac:dyDescent="0.2">
      <c r="F42105" s="30"/>
      <c r="G42105" s="30"/>
      <c r="H42105" s="30"/>
    </row>
    <row r="42106" spans="6:8" x14ac:dyDescent="0.2">
      <c r="F42106" s="30"/>
      <c r="G42106" s="30"/>
      <c r="H42106" s="30"/>
    </row>
    <row r="42107" spans="6:8" x14ac:dyDescent="0.2">
      <c r="F42107" s="30"/>
      <c r="G42107" s="30"/>
      <c r="H42107" s="30"/>
    </row>
    <row r="42108" spans="6:8" x14ac:dyDescent="0.2">
      <c r="F42108" s="30"/>
      <c r="G42108" s="30"/>
      <c r="H42108" s="30"/>
    </row>
    <row r="42109" spans="6:8" x14ac:dyDescent="0.2">
      <c r="F42109" s="30"/>
      <c r="G42109" s="30"/>
      <c r="H42109" s="30"/>
    </row>
    <row r="42110" spans="6:8" x14ac:dyDescent="0.2">
      <c r="F42110" s="30"/>
      <c r="G42110" s="30"/>
      <c r="H42110" s="30"/>
    </row>
    <row r="42111" spans="6:8" x14ac:dyDescent="0.2">
      <c r="F42111" s="30"/>
      <c r="G42111" s="30"/>
      <c r="H42111" s="30"/>
    </row>
    <row r="42112" spans="6:8" x14ac:dyDescent="0.2">
      <c r="F42112" s="30"/>
      <c r="G42112" s="30"/>
      <c r="H42112" s="30"/>
    </row>
    <row r="42113" spans="6:8" x14ac:dyDescent="0.2">
      <c r="F42113" s="30"/>
      <c r="G42113" s="30"/>
      <c r="H42113" s="30"/>
    </row>
    <row r="42114" spans="6:8" x14ac:dyDescent="0.2">
      <c r="F42114" s="30"/>
      <c r="G42114" s="30"/>
      <c r="H42114" s="30"/>
    </row>
    <row r="42115" spans="6:8" x14ac:dyDescent="0.2">
      <c r="F42115" s="30"/>
      <c r="G42115" s="30"/>
      <c r="H42115" s="30"/>
    </row>
    <row r="42116" spans="6:8" x14ac:dyDescent="0.2">
      <c r="F42116" s="30"/>
      <c r="G42116" s="30"/>
      <c r="H42116" s="30"/>
    </row>
    <row r="42117" spans="6:8" x14ac:dyDescent="0.2">
      <c r="F42117" s="30"/>
      <c r="G42117" s="30"/>
      <c r="H42117" s="30"/>
    </row>
    <row r="42118" spans="6:8" x14ac:dyDescent="0.2">
      <c r="F42118" s="30"/>
      <c r="G42118" s="30"/>
      <c r="H42118" s="30"/>
    </row>
    <row r="42119" spans="6:8" x14ac:dyDescent="0.2">
      <c r="F42119" s="30"/>
      <c r="G42119" s="30"/>
      <c r="H42119" s="30"/>
    </row>
    <row r="42120" spans="6:8" x14ac:dyDescent="0.2">
      <c r="F42120" s="30"/>
      <c r="G42120" s="30"/>
      <c r="H42120" s="30"/>
    </row>
    <row r="42121" spans="6:8" x14ac:dyDescent="0.2">
      <c r="F42121" s="30"/>
      <c r="G42121" s="30"/>
      <c r="H42121" s="30"/>
    </row>
    <row r="42122" spans="6:8" x14ac:dyDescent="0.2">
      <c r="F42122" s="30"/>
      <c r="G42122" s="30"/>
      <c r="H42122" s="30"/>
    </row>
    <row r="42123" spans="6:8" x14ac:dyDescent="0.2">
      <c r="F42123" s="30"/>
      <c r="G42123" s="30"/>
      <c r="H42123" s="30"/>
    </row>
    <row r="42124" spans="6:8" x14ac:dyDescent="0.2">
      <c r="F42124" s="30"/>
      <c r="G42124" s="30"/>
      <c r="H42124" s="30"/>
    </row>
    <row r="42125" spans="6:8" x14ac:dyDescent="0.2">
      <c r="F42125" s="30"/>
      <c r="G42125" s="30"/>
      <c r="H42125" s="30"/>
    </row>
    <row r="42126" spans="6:8" x14ac:dyDescent="0.2">
      <c r="F42126" s="30"/>
      <c r="G42126" s="30"/>
      <c r="H42126" s="30"/>
    </row>
    <row r="42127" spans="6:8" x14ac:dyDescent="0.2">
      <c r="F42127" s="30"/>
      <c r="G42127" s="30"/>
      <c r="H42127" s="30"/>
    </row>
    <row r="42128" spans="6:8" x14ac:dyDescent="0.2">
      <c r="F42128" s="30"/>
      <c r="G42128" s="30"/>
      <c r="H42128" s="30"/>
    </row>
    <row r="42129" spans="6:8" x14ac:dyDescent="0.2">
      <c r="F42129" s="30"/>
      <c r="G42129" s="30"/>
      <c r="H42129" s="30"/>
    </row>
    <row r="42130" spans="6:8" x14ac:dyDescent="0.2">
      <c r="F42130" s="30"/>
      <c r="G42130" s="30"/>
      <c r="H42130" s="30"/>
    </row>
    <row r="42131" spans="6:8" x14ac:dyDescent="0.2">
      <c r="F42131" s="30"/>
      <c r="G42131" s="30"/>
      <c r="H42131" s="30"/>
    </row>
    <row r="42132" spans="6:8" x14ac:dyDescent="0.2">
      <c r="F42132" s="30"/>
      <c r="G42132" s="30"/>
      <c r="H42132" s="30"/>
    </row>
    <row r="42133" spans="6:8" x14ac:dyDescent="0.2">
      <c r="F42133" s="30"/>
      <c r="G42133" s="30"/>
      <c r="H42133" s="30"/>
    </row>
    <row r="42134" spans="6:8" x14ac:dyDescent="0.2">
      <c r="F42134" s="30"/>
      <c r="G42134" s="30"/>
      <c r="H42134" s="30"/>
    </row>
    <row r="42135" spans="6:8" x14ac:dyDescent="0.2">
      <c r="F42135" s="30"/>
      <c r="G42135" s="30"/>
      <c r="H42135" s="30"/>
    </row>
    <row r="42136" spans="6:8" x14ac:dyDescent="0.2">
      <c r="F42136" s="30"/>
      <c r="G42136" s="30"/>
      <c r="H42136" s="30"/>
    </row>
    <row r="42137" spans="6:8" x14ac:dyDescent="0.2">
      <c r="F42137" s="30"/>
      <c r="G42137" s="30"/>
      <c r="H42137" s="30"/>
    </row>
    <row r="42138" spans="6:8" x14ac:dyDescent="0.2">
      <c r="F42138" s="30"/>
      <c r="G42138" s="30"/>
      <c r="H42138" s="30"/>
    </row>
    <row r="42139" spans="6:8" x14ac:dyDescent="0.2">
      <c r="F42139" s="30"/>
      <c r="G42139" s="30"/>
      <c r="H42139" s="30"/>
    </row>
    <row r="42140" spans="6:8" x14ac:dyDescent="0.2">
      <c r="F42140" s="30"/>
      <c r="G42140" s="30"/>
      <c r="H42140" s="30"/>
    </row>
    <row r="42141" spans="6:8" x14ac:dyDescent="0.2">
      <c r="F42141" s="30"/>
      <c r="G42141" s="30"/>
      <c r="H42141" s="30"/>
    </row>
    <row r="42142" spans="6:8" x14ac:dyDescent="0.2">
      <c r="F42142" s="30"/>
      <c r="G42142" s="30"/>
      <c r="H42142" s="30"/>
    </row>
    <row r="42143" spans="6:8" x14ac:dyDescent="0.2">
      <c r="F42143" s="30"/>
      <c r="G42143" s="30"/>
      <c r="H42143" s="30"/>
    </row>
    <row r="42144" spans="6:8" x14ac:dyDescent="0.2">
      <c r="F42144" s="30"/>
      <c r="G42144" s="30"/>
      <c r="H42144" s="30"/>
    </row>
    <row r="42145" spans="6:8" x14ac:dyDescent="0.2">
      <c r="F42145" s="30"/>
      <c r="G42145" s="30"/>
      <c r="H42145" s="30"/>
    </row>
    <row r="42146" spans="6:8" x14ac:dyDescent="0.2">
      <c r="F42146" s="30"/>
      <c r="G42146" s="30"/>
      <c r="H42146" s="30"/>
    </row>
    <row r="42147" spans="6:8" x14ac:dyDescent="0.2">
      <c r="F42147" s="30"/>
      <c r="G42147" s="30"/>
      <c r="H42147" s="30"/>
    </row>
    <row r="42148" spans="6:8" x14ac:dyDescent="0.2">
      <c r="F42148" s="30"/>
      <c r="G42148" s="30"/>
      <c r="H42148" s="30"/>
    </row>
    <row r="42149" spans="6:8" x14ac:dyDescent="0.2">
      <c r="F42149" s="30"/>
      <c r="G42149" s="30"/>
      <c r="H42149" s="30"/>
    </row>
    <row r="42150" spans="6:8" x14ac:dyDescent="0.2">
      <c r="F42150" s="30"/>
      <c r="G42150" s="30"/>
      <c r="H42150" s="30"/>
    </row>
    <row r="42151" spans="6:8" x14ac:dyDescent="0.2">
      <c r="F42151" s="30"/>
      <c r="G42151" s="30"/>
      <c r="H42151" s="30"/>
    </row>
    <row r="42152" spans="6:8" x14ac:dyDescent="0.2">
      <c r="F42152" s="30"/>
      <c r="G42152" s="30"/>
      <c r="H42152" s="30"/>
    </row>
    <row r="42153" spans="6:8" x14ac:dyDescent="0.2">
      <c r="F42153" s="30"/>
      <c r="G42153" s="30"/>
      <c r="H42153" s="30"/>
    </row>
    <row r="42154" spans="6:8" x14ac:dyDescent="0.2">
      <c r="F42154" s="30"/>
      <c r="G42154" s="30"/>
      <c r="H42154" s="30"/>
    </row>
    <row r="42155" spans="6:8" x14ac:dyDescent="0.2">
      <c r="F42155" s="30"/>
      <c r="G42155" s="30"/>
      <c r="H42155" s="30"/>
    </row>
    <row r="42156" spans="6:8" x14ac:dyDescent="0.2">
      <c r="F42156" s="30"/>
      <c r="G42156" s="30"/>
      <c r="H42156" s="30"/>
    </row>
    <row r="42157" spans="6:8" x14ac:dyDescent="0.2">
      <c r="F42157" s="30"/>
      <c r="G42157" s="30"/>
      <c r="H42157" s="30"/>
    </row>
    <row r="42158" spans="6:8" x14ac:dyDescent="0.2">
      <c r="F42158" s="30"/>
      <c r="G42158" s="30"/>
      <c r="H42158" s="30"/>
    </row>
    <row r="42159" spans="6:8" x14ac:dyDescent="0.2">
      <c r="F42159" s="30"/>
      <c r="G42159" s="30"/>
      <c r="H42159" s="30"/>
    </row>
    <row r="42160" spans="6:8" x14ac:dyDescent="0.2">
      <c r="F42160" s="30"/>
      <c r="G42160" s="30"/>
      <c r="H42160" s="30"/>
    </row>
    <row r="42161" spans="6:8" x14ac:dyDescent="0.2">
      <c r="F42161" s="30"/>
      <c r="G42161" s="30"/>
      <c r="H42161" s="30"/>
    </row>
    <row r="42162" spans="6:8" x14ac:dyDescent="0.2">
      <c r="F42162" s="30"/>
      <c r="G42162" s="30"/>
      <c r="H42162" s="30"/>
    </row>
    <row r="42163" spans="6:8" x14ac:dyDescent="0.2">
      <c r="F42163" s="30"/>
      <c r="G42163" s="30"/>
      <c r="H42163" s="30"/>
    </row>
    <row r="42164" spans="6:8" x14ac:dyDescent="0.2">
      <c r="F42164" s="30"/>
      <c r="G42164" s="30"/>
      <c r="H42164" s="30"/>
    </row>
    <row r="42165" spans="6:8" x14ac:dyDescent="0.2">
      <c r="F42165" s="30"/>
      <c r="G42165" s="30"/>
      <c r="H42165" s="30"/>
    </row>
    <row r="42166" spans="6:8" x14ac:dyDescent="0.2">
      <c r="F42166" s="30"/>
      <c r="G42166" s="30"/>
      <c r="H42166" s="30"/>
    </row>
    <row r="42167" spans="6:8" x14ac:dyDescent="0.2">
      <c r="F42167" s="30"/>
      <c r="G42167" s="30"/>
      <c r="H42167" s="30"/>
    </row>
    <row r="42168" spans="6:8" x14ac:dyDescent="0.2">
      <c r="F42168" s="30"/>
      <c r="G42168" s="30"/>
      <c r="H42168" s="30"/>
    </row>
    <row r="42169" spans="6:8" x14ac:dyDescent="0.2">
      <c r="F42169" s="30"/>
      <c r="G42169" s="30"/>
      <c r="H42169" s="30"/>
    </row>
    <row r="42170" spans="6:8" x14ac:dyDescent="0.2">
      <c r="F42170" s="30"/>
      <c r="G42170" s="30"/>
      <c r="H42170" s="30"/>
    </row>
    <row r="42171" spans="6:8" x14ac:dyDescent="0.2">
      <c r="F42171" s="30"/>
      <c r="G42171" s="30"/>
      <c r="H42171" s="30"/>
    </row>
    <row r="42172" spans="6:8" x14ac:dyDescent="0.2">
      <c r="F42172" s="30"/>
      <c r="G42172" s="30"/>
      <c r="H42172" s="30"/>
    </row>
    <row r="42173" spans="6:8" x14ac:dyDescent="0.2">
      <c r="F42173" s="30"/>
      <c r="G42173" s="30"/>
      <c r="H42173" s="30"/>
    </row>
    <row r="42174" spans="6:8" x14ac:dyDescent="0.2">
      <c r="F42174" s="30"/>
      <c r="G42174" s="30"/>
      <c r="H42174" s="30"/>
    </row>
    <row r="42175" spans="6:8" x14ac:dyDescent="0.2">
      <c r="F42175" s="30"/>
      <c r="G42175" s="30"/>
      <c r="H42175" s="30"/>
    </row>
    <row r="42176" spans="6:8" x14ac:dyDescent="0.2">
      <c r="F42176" s="30"/>
      <c r="G42176" s="30"/>
      <c r="H42176" s="30"/>
    </row>
    <row r="42177" spans="6:8" x14ac:dyDescent="0.2">
      <c r="F42177" s="30"/>
      <c r="G42177" s="30"/>
      <c r="H42177" s="30"/>
    </row>
    <row r="42178" spans="6:8" x14ac:dyDescent="0.2">
      <c r="F42178" s="30"/>
      <c r="G42178" s="30"/>
      <c r="H42178" s="30"/>
    </row>
    <row r="42179" spans="6:8" x14ac:dyDescent="0.2">
      <c r="F42179" s="30"/>
      <c r="G42179" s="30"/>
      <c r="H42179" s="30"/>
    </row>
    <row r="42180" spans="6:8" x14ac:dyDescent="0.2">
      <c r="F42180" s="30"/>
      <c r="G42180" s="30"/>
      <c r="H42180" s="30"/>
    </row>
    <row r="42181" spans="6:8" x14ac:dyDescent="0.2">
      <c r="F42181" s="30"/>
      <c r="G42181" s="30"/>
      <c r="H42181" s="30"/>
    </row>
    <row r="42182" spans="6:8" x14ac:dyDescent="0.2">
      <c r="F42182" s="30"/>
      <c r="G42182" s="30"/>
      <c r="H42182" s="30"/>
    </row>
    <row r="42183" spans="6:8" x14ac:dyDescent="0.2">
      <c r="F42183" s="30"/>
      <c r="G42183" s="30"/>
      <c r="H42183" s="30"/>
    </row>
    <row r="42184" spans="6:8" x14ac:dyDescent="0.2">
      <c r="F42184" s="30"/>
      <c r="G42184" s="30"/>
      <c r="H42184" s="30"/>
    </row>
    <row r="42185" spans="6:8" x14ac:dyDescent="0.2">
      <c r="F42185" s="30"/>
      <c r="G42185" s="30"/>
      <c r="H42185" s="30"/>
    </row>
    <row r="42186" spans="6:8" x14ac:dyDescent="0.2">
      <c r="F42186" s="30"/>
      <c r="G42186" s="30"/>
      <c r="H42186" s="30"/>
    </row>
    <row r="42187" spans="6:8" x14ac:dyDescent="0.2">
      <c r="F42187" s="30"/>
      <c r="G42187" s="30"/>
      <c r="H42187" s="30"/>
    </row>
    <row r="42188" spans="6:8" x14ac:dyDescent="0.2">
      <c r="F42188" s="30"/>
      <c r="G42188" s="30"/>
      <c r="H42188" s="30"/>
    </row>
    <row r="42189" spans="6:8" x14ac:dyDescent="0.2">
      <c r="F42189" s="30"/>
      <c r="G42189" s="30"/>
      <c r="H42189" s="30"/>
    </row>
    <row r="42190" spans="6:8" x14ac:dyDescent="0.2">
      <c r="F42190" s="30"/>
      <c r="G42190" s="30"/>
      <c r="H42190" s="30"/>
    </row>
    <row r="42191" spans="6:8" x14ac:dyDescent="0.2">
      <c r="F42191" s="30"/>
      <c r="G42191" s="30"/>
      <c r="H42191" s="30"/>
    </row>
    <row r="42192" spans="6:8" x14ac:dyDescent="0.2">
      <c r="F42192" s="30"/>
      <c r="G42192" s="30"/>
      <c r="H42192" s="30"/>
    </row>
    <row r="42193" spans="6:8" x14ac:dyDescent="0.2">
      <c r="F42193" s="30"/>
      <c r="G42193" s="30"/>
      <c r="H42193" s="30"/>
    </row>
    <row r="42194" spans="6:8" x14ac:dyDescent="0.2">
      <c r="F42194" s="30"/>
      <c r="G42194" s="30"/>
      <c r="H42194" s="30"/>
    </row>
    <row r="42195" spans="6:8" x14ac:dyDescent="0.2">
      <c r="F42195" s="30"/>
      <c r="G42195" s="30"/>
      <c r="H42195" s="30"/>
    </row>
    <row r="42196" spans="6:8" x14ac:dyDescent="0.2">
      <c r="F42196" s="30"/>
      <c r="G42196" s="30"/>
      <c r="H42196" s="30"/>
    </row>
    <row r="42197" spans="6:8" x14ac:dyDescent="0.2">
      <c r="F42197" s="30"/>
      <c r="G42197" s="30"/>
      <c r="H42197" s="30"/>
    </row>
    <row r="42198" spans="6:8" x14ac:dyDescent="0.2">
      <c r="F42198" s="30"/>
      <c r="G42198" s="30"/>
      <c r="H42198" s="30"/>
    </row>
    <row r="42199" spans="6:8" x14ac:dyDescent="0.2">
      <c r="F42199" s="30"/>
      <c r="G42199" s="30"/>
      <c r="H42199" s="30"/>
    </row>
    <row r="42200" spans="6:8" x14ac:dyDescent="0.2">
      <c r="F42200" s="30"/>
      <c r="G42200" s="30"/>
      <c r="H42200" s="30"/>
    </row>
    <row r="42201" spans="6:8" x14ac:dyDescent="0.2">
      <c r="F42201" s="30"/>
      <c r="G42201" s="30"/>
      <c r="H42201" s="30"/>
    </row>
    <row r="42202" spans="6:8" x14ac:dyDescent="0.2">
      <c r="F42202" s="30"/>
      <c r="G42202" s="30"/>
      <c r="H42202" s="30"/>
    </row>
    <row r="42203" spans="6:8" x14ac:dyDescent="0.2">
      <c r="F42203" s="30"/>
      <c r="G42203" s="30"/>
      <c r="H42203" s="30"/>
    </row>
    <row r="42204" spans="6:8" x14ac:dyDescent="0.2">
      <c r="F42204" s="30"/>
      <c r="G42204" s="30"/>
      <c r="H42204" s="30"/>
    </row>
    <row r="42205" spans="6:8" x14ac:dyDescent="0.2">
      <c r="F42205" s="30"/>
      <c r="G42205" s="30"/>
      <c r="H42205" s="30"/>
    </row>
    <row r="42206" spans="6:8" x14ac:dyDescent="0.2">
      <c r="F42206" s="30"/>
      <c r="G42206" s="30"/>
      <c r="H42206" s="30"/>
    </row>
    <row r="42207" spans="6:8" x14ac:dyDescent="0.2">
      <c r="F42207" s="30"/>
      <c r="G42207" s="30"/>
      <c r="H42207" s="30"/>
    </row>
    <row r="42208" spans="6:8" x14ac:dyDescent="0.2">
      <c r="F42208" s="30"/>
      <c r="G42208" s="30"/>
      <c r="H42208" s="30"/>
    </row>
    <row r="42209" spans="6:8" x14ac:dyDescent="0.2">
      <c r="F42209" s="30"/>
      <c r="G42209" s="30"/>
      <c r="H42209" s="30"/>
    </row>
    <row r="42210" spans="6:8" x14ac:dyDescent="0.2">
      <c r="F42210" s="30"/>
      <c r="G42210" s="30"/>
      <c r="H42210" s="30"/>
    </row>
    <row r="42211" spans="6:8" x14ac:dyDescent="0.2">
      <c r="F42211" s="30"/>
      <c r="G42211" s="30"/>
      <c r="H42211" s="30"/>
    </row>
    <row r="42212" spans="6:8" x14ac:dyDescent="0.2">
      <c r="F42212" s="30"/>
      <c r="G42212" s="30"/>
      <c r="H42212" s="30"/>
    </row>
    <row r="42213" spans="6:8" x14ac:dyDescent="0.2">
      <c r="F42213" s="30"/>
      <c r="G42213" s="30"/>
      <c r="H42213" s="30"/>
    </row>
    <row r="42214" spans="6:8" x14ac:dyDescent="0.2">
      <c r="F42214" s="30"/>
      <c r="G42214" s="30"/>
      <c r="H42214" s="30"/>
    </row>
    <row r="42215" spans="6:8" x14ac:dyDescent="0.2">
      <c r="F42215" s="30"/>
      <c r="G42215" s="30"/>
      <c r="H42215" s="30"/>
    </row>
    <row r="42216" spans="6:8" x14ac:dyDescent="0.2">
      <c r="F42216" s="30"/>
      <c r="G42216" s="30"/>
      <c r="H42216" s="30"/>
    </row>
    <row r="42217" spans="6:8" x14ac:dyDescent="0.2">
      <c r="F42217" s="30"/>
      <c r="G42217" s="30"/>
      <c r="H42217" s="30"/>
    </row>
    <row r="42218" spans="6:8" x14ac:dyDescent="0.2">
      <c r="F42218" s="30"/>
      <c r="G42218" s="30"/>
      <c r="H42218" s="30"/>
    </row>
    <row r="42219" spans="6:8" x14ac:dyDescent="0.2">
      <c r="F42219" s="30"/>
      <c r="G42219" s="30"/>
      <c r="H42219" s="30"/>
    </row>
    <row r="42220" spans="6:8" x14ac:dyDescent="0.2">
      <c r="F42220" s="30"/>
      <c r="G42220" s="30"/>
      <c r="H42220" s="30"/>
    </row>
    <row r="42221" spans="6:8" x14ac:dyDescent="0.2">
      <c r="F42221" s="30"/>
      <c r="G42221" s="30"/>
      <c r="H42221" s="30"/>
    </row>
    <row r="42222" spans="6:8" x14ac:dyDescent="0.2">
      <c r="F42222" s="30"/>
      <c r="G42222" s="30"/>
      <c r="H42222" s="30"/>
    </row>
    <row r="42223" spans="6:8" x14ac:dyDescent="0.2">
      <c r="F42223" s="30"/>
      <c r="G42223" s="30"/>
      <c r="H42223" s="30"/>
    </row>
    <row r="42224" spans="6:8" x14ac:dyDescent="0.2">
      <c r="F42224" s="30"/>
      <c r="G42224" s="30"/>
      <c r="H42224" s="30"/>
    </row>
    <row r="42225" spans="6:8" x14ac:dyDescent="0.2">
      <c r="F42225" s="30"/>
      <c r="G42225" s="30"/>
      <c r="H42225" s="30"/>
    </row>
    <row r="42226" spans="6:8" x14ac:dyDescent="0.2">
      <c r="F42226" s="30"/>
      <c r="G42226" s="30"/>
      <c r="H42226" s="30"/>
    </row>
    <row r="42227" spans="6:8" x14ac:dyDescent="0.2">
      <c r="F42227" s="30"/>
      <c r="G42227" s="30"/>
      <c r="H42227" s="30"/>
    </row>
    <row r="42228" spans="6:8" x14ac:dyDescent="0.2">
      <c r="F42228" s="30"/>
      <c r="G42228" s="30"/>
      <c r="H42228" s="30"/>
    </row>
    <row r="42229" spans="6:8" x14ac:dyDescent="0.2">
      <c r="F42229" s="30"/>
      <c r="G42229" s="30"/>
      <c r="H42229" s="30"/>
    </row>
    <row r="42230" spans="6:8" x14ac:dyDescent="0.2">
      <c r="F42230" s="30"/>
      <c r="G42230" s="30"/>
      <c r="H42230" s="30"/>
    </row>
    <row r="42231" spans="6:8" x14ac:dyDescent="0.2">
      <c r="F42231" s="30"/>
      <c r="G42231" s="30"/>
      <c r="H42231" s="30"/>
    </row>
    <row r="42232" spans="6:8" x14ac:dyDescent="0.2">
      <c r="F42232" s="30"/>
      <c r="G42232" s="30"/>
      <c r="H42232" s="30"/>
    </row>
    <row r="42233" spans="6:8" x14ac:dyDescent="0.2">
      <c r="F42233" s="30"/>
      <c r="G42233" s="30"/>
      <c r="H42233" s="30"/>
    </row>
    <row r="42234" spans="6:8" x14ac:dyDescent="0.2">
      <c r="F42234" s="30"/>
      <c r="G42234" s="30"/>
      <c r="H42234" s="30"/>
    </row>
    <row r="42235" spans="6:8" x14ac:dyDescent="0.2">
      <c r="F42235" s="30"/>
      <c r="G42235" s="30"/>
      <c r="H42235" s="30"/>
    </row>
    <row r="42236" spans="6:8" x14ac:dyDescent="0.2">
      <c r="F42236" s="30"/>
      <c r="G42236" s="30"/>
      <c r="H42236" s="30"/>
    </row>
    <row r="42237" spans="6:8" x14ac:dyDescent="0.2">
      <c r="F42237" s="30"/>
      <c r="G42237" s="30"/>
      <c r="H42237" s="30"/>
    </row>
    <row r="42238" spans="6:8" x14ac:dyDescent="0.2">
      <c r="F42238" s="30"/>
      <c r="G42238" s="30"/>
      <c r="H42238" s="30"/>
    </row>
    <row r="42239" spans="6:8" x14ac:dyDescent="0.2">
      <c r="F42239" s="30"/>
      <c r="G42239" s="30"/>
      <c r="H42239" s="30"/>
    </row>
    <row r="42240" spans="6:8" x14ac:dyDescent="0.2">
      <c r="F42240" s="30"/>
      <c r="G42240" s="30"/>
      <c r="H42240" s="30"/>
    </row>
    <row r="42241" spans="6:8" x14ac:dyDescent="0.2">
      <c r="F42241" s="30"/>
      <c r="G42241" s="30"/>
      <c r="H42241" s="30"/>
    </row>
    <row r="42242" spans="6:8" x14ac:dyDescent="0.2">
      <c r="F42242" s="30"/>
      <c r="G42242" s="30"/>
      <c r="H42242" s="30"/>
    </row>
    <row r="42243" spans="6:8" x14ac:dyDescent="0.2">
      <c r="F42243" s="30"/>
      <c r="G42243" s="30"/>
      <c r="H42243" s="30"/>
    </row>
    <row r="42244" spans="6:8" x14ac:dyDescent="0.2">
      <c r="F42244" s="30"/>
      <c r="G42244" s="30"/>
      <c r="H42244" s="30"/>
    </row>
    <row r="42245" spans="6:8" x14ac:dyDescent="0.2">
      <c r="F42245" s="30"/>
      <c r="G42245" s="30"/>
      <c r="H42245" s="30"/>
    </row>
    <row r="42246" spans="6:8" x14ac:dyDescent="0.2">
      <c r="F42246" s="30"/>
      <c r="G42246" s="30"/>
      <c r="H42246" s="30"/>
    </row>
    <row r="42247" spans="6:8" x14ac:dyDescent="0.2">
      <c r="F42247" s="30"/>
      <c r="G42247" s="30"/>
      <c r="H42247" s="30"/>
    </row>
    <row r="42248" spans="6:8" x14ac:dyDescent="0.2">
      <c r="F42248" s="30"/>
      <c r="G42248" s="30"/>
      <c r="H42248" s="30"/>
    </row>
    <row r="42249" spans="6:8" x14ac:dyDescent="0.2">
      <c r="F42249" s="30"/>
      <c r="G42249" s="30"/>
      <c r="H42249" s="30"/>
    </row>
    <row r="42250" spans="6:8" x14ac:dyDescent="0.2">
      <c r="F42250" s="30"/>
      <c r="G42250" s="30"/>
      <c r="H42250" s="30"/>
    </row>
    <row r="42251" spans="6:8" x14ac:dyDescent="0.2">
      <c r="F42251" s="30"/>
      <c r="G42251" s="30"/>
      <c r="H42251" s="30"/>
    </row>
    <row r="42252" spans="6:8" x14ac:dyDescent="0.2">
      <c r="F42252" s="30"/>
      <c r="G42252" s="30"/>
      <c r="H42252" s="30"/>
    </row>
    <row r="42253" spans="6:8" x14ac:dyDescent="0.2">
      <c r="F42253" s="30"/>
      <c r="G42253" s="30"/>
      <c r="H42253" s="30"/>
    </row>
    <row r="42254" spans="6:8" x14ac:dyDescent="0.2">
      <c r="F42254" s="30"/>
      <c r="G42254" s="30"/>
      <c r="H42254" s="30"/>
    </row>
    <row r="42255" spans="6:8" x14ac:dyDescent="0.2">
      <c r="F42255" s="30"/>
      <c r="G42255" s="30"/>
      <c r="H42255" s="30"/>
    </row>
    <row r="42256" spans="6:8" x14ac:dyDescent="0.2">
      <c r="F42256" s="30"/>
      <c r="G42256" s="30"/>
      <c r="H42256" s="30"/>
    </row>
    <row r="42257" spans="6:8" x14ac:dyDescent="0.2">
      <c r="F42257" s="30"/>
      <c r="G42257" s="30"/>
      <c r="H42257" s="30"/>
    </row>
    <row r="42258" spans="6:8" x14ac:dyDescent="0.2">
      <c r="F42258" s="30"/>
      <c r="G42258" s="30"/>
      <c r="H42258" s="30"/>
    </row>
    <row r="42259" spans="6:8" x14ac:dyDescent="0.2">
      <c r="F42259" s="30"/>
      <c r="G42259" s="30"/>
      <c r="H42259" s="30"/>
    </row>
    <row r="42260" spans="6:8" x14ac:dyDescent="0.2">
      <c r="F42260" s="30"/>
      <c r="G42260" s="30"/>
      <c r="H42260" s="30"/>
    </row>
    <row r="42261" spans="6:8" x14ac:dyDescent="0.2">
      <c r="F42261" s="30"/>
      <c r="G42261" s="30"/>
      <c r="H42261" s="30"/>
    </row>
    <row r="42262" spans="6:8" x14ac:dyDescent="0.2">
      <c r="F42262" s="30"/>
      <c r="G42262" s="30"/>
      <c r="H42262" s="30"/>
    </row>
    <row r="42263" spans="6:8" x14ac:dyDescent="0.2">
      <c r="F42263" s="30"/>
      <c r="G42263" s="30"/>
      <c r="H42263" s="30"/>
    </row>
    <row r="42264" spans="6:8" x14ac:dyDescent="0.2">
      <c r="F42264" s="30"/>
      <c r="G42264" s="30"/>
      <c r="H42264" s="30"/>
    </row>
    <row r="42265" spans="6:8" x14ac:dyDescent="0.2">
      <c r="F42265" s="30"/>
      <c r="G42265" s="30"/>
      <c r="H42265" s="30"/>
    </row>
    <row r="42266" spans="6:8" x14ac:dyDescent="0.2">
      <c r="F42266" s="30"/>
      <c r="G42266" s="30"/>
      <c r="H42266" s="30"/>
    </row>
    <row r="42267" spans="6:8" x14ac:dyDescent="0.2">
      <c r="F42267" s="30"/>
      <c r="G42267" s="30"/>
      <c r="H42267" s="30"/>
    </row>
    <row r="42268" spans="6:8" x14ac:dyDescent="0.2">
      <c r="F42268" s="30"/>
      <c r="G42268" s="30"/>
      <c r="H42268" s="30"/>
    </row>
    <row r="42269" spans="6:8" x14ac:dyDescent="0.2">
      <c r="F42269" s="30"/>
      <c r="G42269" s="30"/>
      <c r="H42269" s="30"/>
    </row>
    <row r="42270" spans="6:8" x14ac:dyDescent="0.2">
      <c r="F42270" s="30"/>
      <c r="G42270" s="30"/>
      <c r="H42270" s="30"/>
    </row>
    <row r="42271" spans="6:8" x14ac:dyDescent="0.2">
      <c r="F42271" s="30"/>
      <c r="G42271" s="30"/>
      <c r="H42271" s="30"/>
    </row>
    <row r="42272" spans="6:8" x14ac:dyDescent="0.2">
      <c r="F42272" s="30"/>
      <c r="G42272" s="30"/>
      <c r="H42272" s="30"/>
    </row>
    <row r="42273" spans="6:8" x14ac:dyDescent="0.2">
      <c r="F42273" s="30"/>
      <c r="G42273" s="30"/>
      <c r="H42273" s="30"/>
    </row>
    <row r="42274" spans="6:8" x14ac:dyDescent="0.2">
      <c r="F42274" s="30"/>
      <c r="G42274" s="30"/>
      <c r="H42274" s="30"/>
    </row>
    <row r="42275" spans="6:8" x14ac:dyDescent="0.2">
      <c r="F42275" s="30"/>
      <c r="G42275" s="30"/>
      <c r="H42275" s="30"/>
    </row>
    <row r="42276" spans="6:8" x14ac:dyDescent="0.2">
      <c r="F42276" s="30"/>
      <c r="G42276" s="30"/>
      <c r="H42276" s="30"/>
    </row>
    <row r="42277" spans="6:8" x14ac:dyDescent="0.2">
      <c r="F42277" s="30"/>
      <c r="G42277" s="30"/>
      <c r="H42277" s="30"/>
    </row>
    <row r="42278" spans="6:8" x14ac:dyDescent="0.2">
      <c r="F42278" s="30"/>
      <c r="G42278" s="30"/>
      <c r="H42278" s="30"/>
    </row>
    <row r="42279" spans="6:8" x14ac:dyDescent="0.2">
      <c r="F42279" s="30"/>
      <c r="G42279" s="30"/>
      <c r="H42279" s="30"/>
    </row>
    <row r="42280" spans="6:8" x14ac:dyDescent="0.2">
      <c r="F42280" s="30"/>
      <c r="G42280" s="30"/>
      <c r="H42280" s="30"/>
    </row>
    <row r="42281" spans="6:8" x14ac:dyDescent="0.2">
      <c r="F42281" s="30"/>
      <c r="G42281" s="30"/>
      <c r="H42281" s="30"/>
    </row>
    <row r="42282" spans="6:8" x14ac:dyDescent="0.2">
      <c r="F42282" s="30"/>
      <c r="G42282" s="30"/>
      <c r="H42282" s="30"/>
    </row>
    <row r="42283" spans="6:8" x14ac:dyDescent="0.2">
      <c r="F42283" s="30"/>
      <c r="G42283" s="30"/>
      <c r="H42283" s="30"/>
    </row>
    <row r="42284" spans="6:8" x14ac:dyDescent="0.2">
      <c r="F42284" s="30"/>
      <c r="G42284" s="30"/>
      <c r="H42284" s="30"/>
    </row>
    <row r="42285" spans="6:8" x14ac:dyDescent="0.2">
      <c r="F42285" s="30"/>
      <c r="G42285" s="30"/>
      <c r="H42285" s="30"/>
    </row>
    <row r="42286" spans="6:8" x14ac:dyDescent="0.2">
      <c r="F42286" s="30"/>
      <c r="G42286" s="30"/>
      <c r="H42286" s="30"/>
    </row>
    <row r="42287" spans="6:8" x14ac:dyDescent="0.2">
      <c r="F42287" s="30"/>
      <c r="G42287" s="30"/>
      <c r="H42287" s="30"/>
    </row>
    <row r="42288" spans="6:8" x14ac:dyDescent="0.2">
      <c r="F42288" s="30"/>
      <c r="G42288" s="30"/>
      <c r="H42288" s="30"/>
    </row>
    <row r="42289" spans="6:8" x14ac:dyDescent="0.2">
      <c r="F42289" s="30"/>
      <c r="G42289" s="30"/>
      <c r="H42289" s="30"/>
    </row>
    <row r="42290" spans="6:8" x14ac:dyDescent="0.2">
      <c r="F42290" s="30"/>
      <c r="G42290" s="30"/>
      <c r="H42290" s="30"/>
    </row>
    <row r="42291" spans="6:8" x14ac:dyDescent="0.2">
      <c r="F42291" s="30"/>
      <c r="G42291" s="30"/>
      <c r="H42291" s="30"/>
    </row>
    <row r="42292" spans="6:8" x14ac:dyDescent="0.2">
      <c r="F42292" s="30"/>
      <c r="G42292" s="30"/>
      <c r="H42292" s="30"/>
    </row>
    <row r="42293" spans="6:8" x14ac:dyDescent="0.2">
      <c r="F42293" s="30"/>
      <c r="G42293" s="30"/>
      <c r="H42293" s="30"/>
    </row>
    <row r="42294" spans="6:8" x14ac:dyDescent="0.2">
      <c r="F42294" s="30"/>
      <c r="G42294" s="30"/>
      <c r="H42294" s="30"/>
    </row>
    <row r="42295" spans="6:8" x14ac:dyDescent="0.2">
      <c r="F42295" s="30"/>
      <c r="G42295" s="30"/>
      <c r="H42295" s="30"/>
    </row>
    <row r="42296" spans="6:8" x14ac:dyDescent="0.2">
      <c r="F42296" s="30"/>
      <c r="G42296" s="30"/>
      <c r="H42296" s="30"/>
    </row>
    <row r="42297" spans="6:8" x14ac:dyDescent="0.2">
      <c r="F42297" s="30"/>
      <c r="G42297" s="30"/>
      <c r="H42297" s="30"/>
    </row>
    <row r="42298" spans="6:8" x14ac:dyDescent="0.2">
      <c r="F42298" s="30"/>
      <c r="G42298" s="30"/>
      <c r="H42298" s="30"/>
    </row>
    <row r="42299" spans="6:8" x14ac:dyDescent="0.2">
      <c r="F42299" s="30"/>
      <c r="G42299" s="30"/>
      <c r="H42299" s="30"/>
    </row>
    <row r="42300" spans="6:8" x14ac:dyDescent="0.2">
      <c r="F42300" s="30"/>
      <c r="G42300" s="30"/>
      <c r="H42300" s="30"/>
    </row>
    <row r="42301" spans="6:8" x14ac:dyDescent="0.2">
      <c r="F42301" s="30"/>
      <c r="G42301" s="30"/>
      <c r="H42301" s="30"/>
    </row>
    <row r="42302" spans="6:8" x14ac:dyDescent="0.2">
      <c r="F42302" s="30"/>
      <c r="G42302" s="30"/>
      <c r="H42302" s="30"/>
    </row>
    <row r="42303" spans="6:8" x14ac:dyDescent="0.2">
      <c r="F42303" s="30"/>
      <c r="G42303" s="30"/>
      <c r="H42303" s="30"/>
    </row>
    <row r="42304" spans="6:8" x14ac:dyDescent="0.2">
      <c r="F42304" s="30"/>
      <c r="G42304" s="30"/>
      <c r="H42304" s="30"/>
    </row>
    <row r="42305" spans="6:8" x14ac:dyDescent="0.2">
      <c r="F42305" s="30"/>
      <c r="G42305" s="30"/>
      <c r="H42305" s="30"/>
    </row>
    <row r="42306" spans="6:8" x14ac:dyDescent="0.2">
      <c r="F42306" s="30"/>
      <c r="G42306" s="30"/>
      <c r="H42306" s="30"/>
    </row>
    <row r="42307" spans="6:8" x14ac:dyDescent="0.2">
      <c r="F42307" s="30"/>
      <c r="G42307" s="30"/>
      <c r="H42307" s="30"/>
    </row>
    <row r="42308" spans="6:8" x14ac:dyDescent="0.2">
      <c r="F42308" s="30"/>
      <c r="G42308" s="30"/>
      <c r="H42308" s="30"/>
    </row>
    <row r="42309" spans="6:8" x14ac:dyDescent="0.2">
      <c r="F42309" s="30"/>
      <c r="G42309" s="30"/>
      <c r="H42309" s="30"/>
    </row>
    <row r="42310" spans="6:8" x14ac:dyDescent="0.2">
      <c r="F42310" s="30"/>
      <c r="G42310" s="30"/>
      <c r="H42310" s="30"/>
    </row>
    <row r="42311" spans="6:8" x14ac:dyDescent="0.2">
      <c r="F42311" s="30"/>
      <c r="G42311" s="30"/>
      <c r="H42311" s="30"/>
    </row>
    <row r="42312" spans="6:8" x14ac:dyDescent="0.2">
      <c r="F42312" s="30"/>
      <c r="G42312" s="30"/>
      <c r="H42312" s="30"/>
    </row>
    <row r="42313" spans="6:8" x14ac:dyDescent="0.2">
      <c r="F42313" s="30"/>
      <c r="G42313" s="30"/>
      <c r="H42313" s="30"/>
    </row>
    <row r="42314" spans="6:8" x14ac:dyDescent="0.2">
      <c r="F42314" s="30"/>
      <c r="G42314" s="30"/>
      <c r="H42314" s="30"/>
    </row>
    <row r="42315" spans="6:8" x14ac:dyDescent="0.2">
      <c r="F42315" s="30"/>
      <c r="G42315" s="30"/>
      <c r="H42315" s="30"/>
    </row>
    <row r="42316" spans="6:8" x14ac:dyDescent="0.2">
      <c r="F42316" s="30"/>
      <c r="G42316" s="30"/>
      <c r="H42316" s="30"/>
    </row>
    <row r="42317" spans="6:8" x14ac:dyDescent="0.2">
      <c r="F42317" s="30"/>
      <c r="G42317" s="30"/>
      <c r="H42317" s="30"/>
    </row>
    <row r="42318" spans="6:8" x14ac:dyDescent="0.2">
      <c r="F42318" s="30"/>
      <c r="G42318" s="30"/>
      <c r="H42318" s="30"/>
    </row>
    <row r="42319" spans="6:8" x14ac:dyDescent="0.2">
      <c r="F42319" s="30"/>
      <c r="G42319" s="30"/>
      <c r="H42319" s="30"/>
    </row>
    <row r="42320" spans="6:8" x14ac:dyDescent="0.2">
      <c r="F42320" s="30"/>
      <c r="G42320" s="30"/>
      <c r="H42320" s="30"/>
    </row>
    <row r="42321" spans="6:8" x14ac:dyDescent="0.2">
      <c r="F42321" s="30"/>
      <c r="G42321" s="30"/>
      <c r="H42321" s="30"/>
    </row>
    <row r="42322" spans="6:8" x14ac:dyDescent="0.2">
      <c r="F42322" s="30"/>
      <c r="G42322" s="30"/>
      <c r="H42322" s="30"/>
    </row>
    <row r="42323" spans="6:8" x14ac:dyDescent="0.2">
      <c r="F42323" s="30"/>
      <c r="G42323" s="30"/>
      <c r="H42323" s="30"/>
    </row>
    <row r="42324" spans="6:8" x14ac:dyDescent="0.2">
      <c r="F42324" s="30"/>
      <c r="G42324" s="30"/>
      <c r="H42324" s="30"/>
    </row>
    <row r="42325" spans="6:8" x14ac:dyDescent="0.2">
      <c r="F42325" s="30"/>
      <c r="G42325" s="30"/>
      <c r="H42325" s="30"/>
    </row>
    <row r="42326" spans="6:8" x14ac:dyDescent="0.2">
      <c r="F42326" s="30"/>
      <c r="G42326" s="30"/>
      <c r="H42326" s="30"/>
    </row>
    <row r="42327" spans="6:8" x14ac:dyDescent="0.2">
      <c r="F42327" s="30"/>
      <c r="G42327" s="30"/>
      <c r="H42327" s="30"/>
    </row>
    <row r="42328" spans="6:8" x14ac:dyDescent="0.2">
      <c r="F42328" s="30"/>
      <c r="G42328" s="30"/>
      <c r="H42328" s="30"/>
    </row>
    <row r="42329" spans="6:8" x14ac:dyDescent="0.2">
      <c r="F42329" s="30"/>
      <c r="G42329" s="30"/>
      <c r="H42329" s="30"/>
    </row>
    <row r="42330" spans="6:8" x14ac:dyDescent="0.2">
      <c r="F42330" s="30"/>
      <c r="G42330" s="30"/>
      <c r="H42330" s="30"/>
    </row>
    <row r="42331" spans="6:8" x14ac:dyDescent="0.2">
      <c r="F42331" s="30"/>
      <c r="G42331" s="30"/>
      <c r="H42331" s="30"/>
    </row>
    <row r="42332" spans="6:8" x14ac:dyDescent="0.2">
      <c r="F42332" s="30"/>
      <c r="G42332" s="30"/>
      <c r="H42332" s="30"/>
    </row>
    <row r="42333" spans="6:8" x14ac:dyDescent="0.2">
      <c r="F42333" s="30"/>
      <c r="G42333" s="30"/>
      <c r="H42333" s="30"/>
    </row>
    <row r="42334" spans="6:8" x14ac:dyDescent="0.2">
      <c r="F42334" s="30"/>
      <c r="G42334" s="30"/>
      <c r="H42334" s="30"/>
    </row>
    <row r="42335" spans="6:8" x14ac:dyDescent="0.2">
      <c r="F42335" s="30"/>
      <c r="G42335" s="30"/>
      <c r="H42335" s="30"/>
    </row>
    <row r="42336" spans="6:8" x14ac:dyDescent="0.2">
      <c r="F42336" s="30"/>
      <c r="G42336" s="30"/>
      <c r="H42336" s="30"/>
    </row>
    <row r="42337" spans="6:8" x14ac:dyDescent="0.2">
      <c r="F42337" s="30"/>
      <c r="G42337" s="30"/>
      <c r="H42337" s="30"/>
    </row>
    <row r="42338" spans="6:8" x14ac:dyDescent="0.2">
      <c r="F42338" s="30"/>
      <c r="G42338" s="30"/>
      <c r="H42338" s="30"/>
    </row>
    <row r="42339" spans="6:8" x14ac:dyDescent="0.2">
      <c r="F42339" s="30"/>
      <c r="G42339" s="30"/>
      <c r="H42339" s="30"/>
    </row>
    <row r="42340" spans="6:8" x14ac:dyDescent="0.2">
      <c r="F42340" s="30"/>
      <c r="G42340" s="30"/>
      <c r="H42340" s="30"/>
    </row>
    <row r="42341" spans="6:8" x14ac:dyDescent="0.2">
      <c r="F42341" s="30"/>
      <c r="G42341" s="30"/>
      <c r="H42341" s="30"/>
    </row>
    <row r="42342" spans="6:8" x14ac:dyDescent="0.2">
      <c r="F42342" s="30"/>
      <c r="G42342" s="30"/>
      <c r="H42342" s="30"/>
    </row>
    <row r="42343" spans="6:8" x14ac:dyDescent="0.2">
      <c r="F42343" s="30"/>
      <c r="G42343" s="30"/>
      <c r="H42343" s="30"/>
    </row>
    <row r="42344" spans="6:8" x14ac:dyDescent="0.2">
      <c r="F42344" s="30"/>
      <c r="G42344" s="30"/>
      <c r="H42344" s="30"/>
    </row>
    <row r="42345" spans="6:8" x14ac:dyDescent="0.2">
      <c r="F42345" s="30"/>
      <c r="G42345" s="30"/>
      <c r="H42345" s="30"/>
    </row>
    <row r="42346" spans="6:8" x14ac:dyDescent="0.2">
      <c r="F42346" s="30"/>
      <c r="G42346" s="30"/>
      <c r="H42346" s="30"/>
    </row>
    <row r="42347" spans="6:8" x14ac:dyDescent="0.2">
      <c r="F42347" s="30"/>
      <c r="G42347" s="30"/>
      <c r="H42347" s="30"/>
    </row>
    <row r="42348" spans="6:8" x14ac:dyDescent="0.2">
      <c r="F42348" s="30"/>
      <c r="G42348" s="30"/>
      <c r="H42348" s="30"/>
    </row>
    <row r="42349" spans="6:8" x14ac:dyDescent="0.2">
      <c r="F42349" s="30"/>
      <c r="G42349" s="30"/>
      <c r="H42349" s="30"/>
    </row>
    <row r="42350" spans="6:8" x14ac:dyDescent="0.2">
      <c r="F42350" s="30"/>
      <c r="G42350" s="30"/>
      <c r="H42350" s="30"/>
    </row>
    <row r="42351" spans="6:8" x14ac:dyDescent="0.2">
      <c r="F42351" s="30"/>
      <c r="G42351" s="30"/>
      <c r="H42351" s="30"/>
    </row>
    <row r="42352" spans="6:8" x14ac:dyDescent="0.2">
      <c r="F42352" s="30"/>
      <c r="G42352" s="30"/>
      <c r="H42352" s="30"/>
    </row>
    <row r="42353" spans="6:8" x14ac:dyDescent="0.2">
      <c r="F42353" s="30"/>
      <c r="G42353" s="30"/>
      <c r="H42353" s="30"/>
    </row>
    <row r="42354" spans="6:8" x14ac:dyDescent="0.2">
      <c r="F42354" s="30"/>
      <c r="G42354" s="30"/>
      <c r="H42354" s="30"/>
    </row>
    <row r="42355" spans="6:8" x14ac:dyDescent="0.2">
      <c r="F42355" s="30"/>
      <c r="G42355" s="30"/>
      <c r="H42355" s="30"/>
    </row>
    <row r="42356" spans="6:8" x14ac:dyDescent="0.2">
      <c r="F42356" s="30"/>
      <c r="G42356" s="30"/>
      <c r="H42356" s="30"/>
    </row>
    <row r="42357" spans="6:8" x14ac:dyDescent="0.2">
      <c r="F42357" s="30"/>
      <c r="G42357" s="30"/>
      <c r="H42357" s="30"/>
    </row>
    <row r="42358" spans="6:8" x14ac:dyDescent="0.2">
      <c r="F42358" s="30"/>
      <c r="G42358" s="30"/>
      <c r="H42358" s="30"/>
    </row>
    <row r="42359" spans="6:8" x14ac:dyDescent="0.2">
      <c r="F42359" s="30"/>
      <c r="G42359" s="30"/>
      <c r="H42359" s="30"/>
    </row>
    <row r="42360" spans="6:8" x14ac:dyDescent="0.2">
      <c r="F42360" s="30"/>
      <c r="G42360" s="30"/>
      <c r="H42360" s="30"/>
    </row>
    <row r="42361" spans="6:8" x14ac:dyDescent="0.2">
      <c r="F42361" s="30"/>
      <c r="G42361" s="30"/>
      <c r="H42361" s="30"/>
    </row>
    <row r="42362" spans="6:8" x14ac:dyDescent="0.2">
      <c r="F42362" s="30"/>
      <c r="G42362" s="30"/>
      <c r="H42362" s="30"/>
    </row>
    <row r="42363" spans="6:8" x14ac:dyDescent="0.2">
      <c r="F42363" s="30"/>
      <c r="G42363" s="30"/>
      <c r="H42363" s="30"/>
    </row>
    <row r="42364" spans="6:8" x14ac:dyDescent="0.2">
      <c r="F42364" s="30"/>
      <c r="G42364" s="30"/>
      <c r="H42364" s="30"/>
    </row>
    <row r="42365" spans="6:8" x14ac:dyDescent="0.2">
      <c r="F42365" s="30"/>
      <c r="G42365" s="30"/>
      <c r="H42365" s="30"/>
    </row>
    <row r="42366" spans="6:8" x14ac:dyDescent="0.2">
      <c r="F42366" s="30"/>
      <c r="G42366" s="30"/>
      <c r="H42366" s="30"/>
    </row>
    <row r="42367" spans="6:8" x14ac:dyDescent="0.2">
      <c r="F42367" s="30"/>
      <c r="G42367" s="30"/>
      <c r="H42367" s="30"/>
    </row>
    <row r="42368" spans="6:8" x14ac:dyDescent="0.2">
      <c r="F42368" s="30"/>
      <c r="G42368" s="30"/>
      <c r="H42368" s="30"/>
    </row>
    <row r="42369" spans="6:8" x14ac:dyDescent="0.2">
      <c r="F42369" s="30"/>
      <c r="G42369" s="30"/>
      <c r="H42369" s="30"/>
    </row>
    <row r="42370" spans="6:8" x14ac:dyDescent="0.2">
      <c r="F42370" s="30"/>
      <c r="G42370" s="30"/>
      <c r="H42370" s="30"/>
    </row>
    <row r="42371" spans="6:8" x14ac:dyDescent="0.2">
      <c r="F42371" s="30"/>
      <c r="G42371" s="30"/>
      <c r="H42371" s="30"/>
    </row>
    <row r="42372" spans="6:8" x14ac:dyDescent="0.2">
      <c r="F42372" s="30"/>
      <c r="G42372" s="30"/>
      <c r="H42372" s="30"/>
    </row>
    <row r="42373" spans="6:8" x14ac:dyDescent="0.2">
      <c r="F42373" s="30"/>
      <c r="G42373" s="30"/>
      <c r="H42373" s="30"/>
    </row>
    <row r="42374" spans="6:8" x14ac:dyDescent="0.2">
      <c r="F42374" s="30"/>
      <c r="G42374" s="30"/>
      <c r="H42374" s="30"/>
    </row>
    <row r="42375" spans="6:8" x14ac:dyDescent="0.2">
      <c r="F42375" s="30"/>
      <c r="G42375" s="30"/>
      <c r="H42375" s="30"/>
    </row>
    <row r="42376" spans="6:8" x14ac:dyDescent="0.2">
      <c r="F42376" s="30"/>
      <c r="G42376" s="30"/>
      <c r="H42376" s="30"/>
    </row>
    <row r="42377" spans="6:8" x14ac:dyDescent="0.2">
      <c r="F42377" s="30"/>
      <c r="G42377" s="30"/>
      <c r="H42377" s="30"/>
    </row>
    <row r="42378" spans="6:8" x14ac:dyDescent="0.2">
      <c r="F42378" s="30"/>
      <c r="G42378" s="30"/>
      <c r="H42378" s="30"/>
    </row>
    <row r="42379" spans="6:8" x14ac:dyDescent="0.2">
      <c r="F42379" s="30"/>
      <c r="G42379" s="30"/>
      <c r="H42379" s="30"/>
    </row>
    <row r="42380" spans="6:8" x14ac:dyDescent="0.2">
      <c r="F42380" s="30"/>
      <c r="G42380" s="30"/>
      <c r="H42380" s="30"/>
    </row>
    <row r="42381" spans="6:8" x14ac:dyDescent="0.2">
      <c r="F42381" s="30"/>
      <c r="G42381" s="30"/>
      <c r="H42381" s="30"/>
    </row>
    <row r="42382" spans="6:8" x14ac:dyDescent="0.2">
      <c r="F42382" s="30"/>
      <c r="G42382" s="30"/>
      <c r="H42382" s="30"/>
    </row>
    <row r="42383" spans="6:8" x14ac:dyDescent="0.2">
      <c r="F42383" s="30"/>
      <c r="G42383" s="30"/>
      <c r="H42383" s="30"/>
    </row>
    <row r="42384" spans="6:8" x14ac:dyDescent="0.2">
      <c r="F42384" s="30"/>
      <c r="G42384" s="30"/>
      <c r="H42384" s="30"/>
    </row>
    <row r="42385" spans="6:8" x14ac:dyDescent="0.2">
      <c r="F42385" s="30"/>
      <c r="G42385" s="30"/>
      <c r="H42385" s="30"/>
    </row>
    <row r="42386" spans="6:8" x14ac:dyDescent="0.2">
      <c r="F42386" s="30"/>
      <c r="G42386" s="30"/>
      <c r="H42386" s="30"/>
    </row>
    <row r="42387" spans="6:8" x14ac:dyDescent="0.2">
      <c r="F42387" s="30"/>
      <c r="G42387" s="30"/>
      <c r="H42387" s="30"/>
    </row>
    <row r="42388" spans="6:8" x14ac:dyDescent="0.2">
      <c r="F42388" s="30"/>
      <c r="G42388" s="30"/>
      <c r="H42388" s="30"/>
    </row>
    <row r="42389" spans="6:8" x14ac:dyDescent="0.2">
      <c r="F42389" s="30"/>
      <c r="G42389" s="30"/>
      <c r="H42389" s="30"/>
    </row>
    <row r="42390" spans="6:8" x14ac:dyDescent="0.2">
      <c r="F42390" s="30"/>
      <c r="G42390" s="30"/>
      <c r="H42390" s="30"/>
    </row>
    <row r="42391" spans="6:8" x14ac:dyDescent="0.2">
      <c r="F42391" s="30"/>
      <c r="G42391" s="30"/>
      <c r="H42391" s="30"/>
    </row>
    <row r="42392" spans="6:8" x14ac:dyDescent="0.2">
      <c r="F42392" s="30"/>
      <c r="G42392" s="30"/>
      <c r="H42392" s="30"/>
    </row>
    <row r="42393" spans="6:8" x14ac:dyDescent="0.2">
      <c r="F42393" s="30"/>
      <c r="G42393" s="30"/>
      <c r="H42393" s="30"/>
    </row>
    <row r="42394" spans="6:8" x14ac:dyDescent="0.2">
      <c r="F42394" s="30"/>
      <c r="G42394" s="30"/>
      <c r="H42394" s="30"/>
    </row>
    <row r="42395" spans="6:8" x14ac:dyDescent="0.2">
      <c r="F42395" s="30"/>
      <c r="G42395" s="30"/>
      <c r="H42395" s="30"/>
    </row>
    <row r="42396" spans="6:8" x14ac:dyDescent="0.2">
      <c r="F42396" s="30"/>
      <c r="G42396" s="30"/>
      <c r="H42396" s="30"/>
    </row>
    <row r="42397" spans="6:8" x14ac:dyDescent="0.2">
      <c r="F42397" s="30"/>
      <c r="G42397" s="30"/>
      <c r="H42397" s="30"/>
    </row>
    <row r="42398" spans="6:8" x14ac:dyDescent="0.2">
      <c r="F42398" s="30"/>
      <c r="G42398" s="30"/>
      <c r="H42398" s="30"/>
    </row>
    <row r="42399" spans="6:8" x14ac:dyDescent="0.2">
      <c r="F42399" s="30"/>
      <c r="G42399" s="30"/>
      <c r="H42399" s="30"/>
    </row>
    <row r="42400" spans="6:8" x14ac:dyDescent="0.2">
      <c r="F42400" s="30"/>
      <c r="G42400" s="30"/>
      <c r="H42400" s="30"/>
    </row>
    <row r="42401" spans="6:8" x14ac:dyDescent="0.2">
      <c r="F42401" s="30"/>
      <c r="G42401" s="30"/>
      <c r="H42401" s="30"/>
    </row>
    <row r="42402" spans="6:8" x14ac:dyDescent="0.2">
      <c r="F42402" s="30"/>
      <c r="G42402" s="30"/>
      <c r="H42402" s="30"/>
    </row>
    <row r="42403" spans="6:8" x14ac:dyDescent="0.2">
      <c r="F42403" s="30"/>
      <c r="G42403" s="30"/>
      <c r="H42403" s="30"/>
    </row>
    <row r="42404" spans="6:8" x14ac:dyDescent="0.2">
      <c r="F42404" s="30"/>
      <c r="G42404" s="30"/>
      <c r="H42404" s="30"/>
    </row>
    <row r="42405" spans="6:8" x14ac:dyDescent="0.2">
      <c r="F42405" s="30"/>
      <c r="G42405" s="30"/>
      <c r="H42405" s="30"/>
    </row>
    <row r="42406" spans="6:8" x14ac:dyDescent="0.2">
      <c r="F42406" s="30"/>
      <c r="G42406" s="30"/>
      <c r="H42406" s="30"/>
    </row>
    <row r="42407" spans="6:8" x14ac:dyDescent="0.2">
      <c r="F42407" s="30"/>
      <c r="G42407" s="30"/>
      <c r="H42407" s="30"/>
    </row>
    <row r="42408" spans="6:8" x14ac:dyDescent="0.2">
      <c r="F42408" s="30"/>
      <c r="G42408" s="30"/>
      <c r="H42408" s="30"/>
    </row>
    <row r="42409" spans="6:8" x14ac:dyDescent="0.2">
      <c r="F42409" s="30"/>
      <c r="G42409" s="30"/>
      <c r="H42409" s="30"/>
    </row>
    <row r="42410" spans="6:8" x14ac:dyDescent="0.2">
      <c r="F42410" s="30"/>
      <c r="G42410" s="30"/>
      <c r="H42410" s="30"/>
    </row>
    <row r="42411" spans="6:8" x14ac:dyDescent="0.2">
      <c r="F42411" s="30"/>
      <c r="G42411" s="30"/>
      <c r="H42411" s="30"/>
    </row>
    <row r="42412" spans="6:8" x14ac:dyDescent="0.2">
      <c r="F42412" s="30"/>
      <c r="G42412" s="30"/>
      <c r="H42412" s="30"/>
    </row>
    <row r="42413" spans="6:8" x14ac:dyDescent="0.2">
      <c r="F42413" s="30"/>
      <c r="G42413" s="30"/>
      <c r="H42413" s="30"/>
    </row>
    <row r="42414" spans="6:8" x14ac:dyDescent="0.2">
      <c r="F42414" s="30"/>
      <c r="G42414" s="30"/>
      <c r="H42414" s="30"/>
    </row>
    <row r="42415" spans="6:8" x14ac:dyDescent="0.2">
      <c r="F42415" s="30"/>
      <c r="G42415" s="30"/>
      <c r="H42415" s="30"/>
    </row>
    <row r="42416" spans="6:8" x14ac:dyDescent="0.2">
      <c r="F42416" s="30"/>
      <c r="G42416" s="30"/>
      <c r="H42416" s="30"/>
    </row>
    <row r="42417" spans="6:8" x14ac:dyDescent="0.2">
      <c r="F42417" s="30"/>
      <c r="G42417" s="30"/>
      <c r="H42417" s="30"/>
    </row>
    <row r="42418" spans="6:8" x14ac:dyDescent="0.2">
      <c r="F42418" s="30"/>
      <c r="G42418" s="30"/>
      <c r="H42418" s="30"/>
    </row>
    <row r="42419" spans="6:8" x14ac:dyDescent="0.2">
      <c r="F42419" s="30"/>
      <c r="G42419" s="30"/>
      <c r="H42419" s="30"/>
    </row>
    <row r="42420" spans="6:8" x14ac:dyDescent="0.2">
      <c r="F42420" s="30"/>
      <c r="G42420" s="30"/>
      <c r="H42420" s="30"/>
    </row>
    <row r="42421" spans="6:8" x14ac:dyDescent="0.2">
      <c r="F42421" s="30"/>
      <c r="G42421" s="30"/>
      <c r="H42421" s="30"/>
    </row>
    <row r="42422" spans="6:8" x14ac:dyDescent="0.2">
      <c r="F42422" s="30"/>
      <c r="G42422" s="30"/>
      <c r="H42422" s="30"/>
    </row>
    <row r="42423" spans="6:8" x14ac:dyDescent="0.2">
      <c r="F42423" s="30"/>
      <c r="G42423" s="30"/>
      <c r="H42423" s="30"/>
    </row>
    <row r="42424" spans="6:8" x14ac:dyDescent="0.2">
      <c r="F42424" s="30"/>
      <c r="G42424" s="30"/>
      <c r="H42424" s="30"/>
    </row>
    <row r="42425" spans="6:8" x14ac:dyDescent="0.2">
      <c r="F42425" s="30"/>
      <c r="G42425" s="30"/>
      <c r="H42425" s="30"/>
    </row>
    <row r="42426" spans="6:8" x14ac:dyDescent="0.2">
      <c r="F42426" s="30"/>
      <c r="G42426" s="30"/>
      <c r="H42426" s="30"/>
    </row>
    <row r="42427" spans="6:8" x14ac:dyDescent="0.2">
      <c r="F42427" s="30"/>
      <c r="G42427" s="30"/>
      <c r="H42427" s="30"/>
    </row>
    <row r="42428" spans="6:8" x14ac:dyDescent="0.2">
      <c r="F42428" s="30"/>
      <c r="G42428" s="30"/>
      <c r="H42428" s="30"/>
    </row>
    <row r="42429" spans="6:8" x14ac:dyDescent="0.2">
      <c r="F42429" s="30"/>
      <c r="G42429" s="30"/>
      <c r="H42429" s="30"/>
    </row>
    <row r="42430" spans="6:8" x14ac:dyDescent="0.2">
      <c r="F42430" s="30"/>
      <c r="G42430" s="30"/>
      <c r="H42430" s="30"/>
    </row>
    <row r="42431" spans="6:8" x14ac:dyDescent="0.2">
      <c r="F42431" s="30"/>
      <c r="G42431" s="30"/>
      <c r="H42431" s="30"/>
    </row>
    <row r="42432" spans="6:8" x14ac:dyDescent="0.2">
      <c r="F42432" s="30"/>
      <c r="G42432" s="30"/>
      <c r="H42432" s="30"/>
    </row>
    <row r="42433" spans="6:8" x14ac:dyDescent="0.2">
      <c r="F42433" s="30"/>
      <c r="G42433" s="30"/>
      <c r="H42433" s="30"/>
    </row>
    <row r="42434" spans="6:8" x14ac:dyDescent="0.2">
      <c r="F42434" s="30"/>
      <c r="G42434" s="30"/>
      <c r="H42434" s="30"/>
    </row>
    <row r="42435" spans="6:8" x14ac:dyDescent="0.2">
      <c r="F42435" s="30"/>
      <c r="G42435" s="30"/>
      <c r="H42435" s="30"/>
    </row>
    <row r="42436" spans="6:8" x14ac:dyDescent="0.2">
      <c r="F42436" s="30"/>
      <c r="G42436" s="30"/>
      <c r="H42436" s="30"/>
    </row>
    <row r="42437" spans="6:8" x14ac:dyDescent="0.2">
      <c r="F42437" s="30"/>
      <c r="G42437" s="30"/>
      <c r="H42437" s="30"/>
    </row>
    <row r="42438" spans="6:8" x14ac:dyDescent="0.2">
      <c r="F42438" s="30"/>
      <c r="G42438" s="30"/>
      <c r="H42438" s="30"/>
    </row>
    <row r="42439" spans="6:8" x14ac:dyDescent="0.2">
      <c r="F42439" s="30"/>
      <c r="G42439" s="30"/>
      <c r="H42439" s="30"/>
    </row>
    <row r="42440" spans="6:8" x14ac:dyDescent="0.2">
      <c r="F42440" s="30"/>
      <c r="G42440" s="30"/>
      <c r="H42440" s="30"/>
    </row>
    <row r="42441" spans="6:8" x14ac:dyDescent="0.2">
      <c r="F42441" s="30"/>
      <c r="G42441" s="30"/>
      <c r="H42441" s="30"/>
    </row>
    <row r="42442" spans="6:8" x14ac:dyDescent="0.2">
      <c r="F42442" s="30"/>
      <c r="G42442" s="30"/>
      <c r="H42442" s="30"/>
    </row>
    <row r="42443" spans="6:8" x14ac:dyDescent="0.2">
      <c r="F42443" s="30"/>
      <c r="G42443" s="30"/>
      <c r="H42443" s="30"/>
    </row>
    <row r="42444" spans="6:8" x14ac:dyDescent="0.2">
      <c r="F42444" s="30"/>
      <c r="G42444" s="30"/>
      <c r="H42444" s="30"/>
    </row>
    <row r="42445" spans="6:8" x14ac:dyDescent="0.2">
      <c r="F42445" s="30"/>
      <c r="G42445" s="30"/>
      <c r="H42445" s="30"/>
    </row>
    <row r="42446" spans="6:8" x14ac:dyDescent="0.2">
      <c r="F42446" s="30"/>
      <c r="G42446" s="30"/>
      <c r="H42446" s="30"/>
    </row>
    <row r="42447" spans="6:8" x14ac:dyDescent="0.2">
      <c r="F42447" s="30"/>
      <c r="G42447" s="30"/>
      <c r="H42447" s="30"/>
    </row>
    <row r="42448" spans="6:8" x14ac:dyDescent="0.2">
      <c r="F42448" s="30"/>
      <c r="G42448" s="30"/>
      <c r="H42448" s="30"/>
    </row>
    <row r="42449" spans="6:8" x14ac:dyDescent="0.2">
      <c r="F42449" s="30"/>
      <c r="G42449" s="30"/>
      <c r="H42449" s="30"/>
    </row>
    <row r="42450" spans="6:8" x14ac:dyDescent="0.2">
      <c r="F42450" s="30"/>
      <c r="G42450" s="30"/>
      <c r="H42450" s="30"/>
    </row>
    <row r="42451" spans="6:8" x14ac:dyDescent="0.2">
      <c r="F42451" s="30"/>
      <c r="G42451" s="30"/>
      <c r="H42451" s="30"/>
    </row>
    <row r="42452" spans="6:8" x14ac:dyDescent="0.2">
      <c r="F42452" s="30"/>
      <c r="G42452" s="30"/>
      <c r="H42452" s="30"/>
    </row>
    <row r="42453" spans="6:8" x14ac:dyDescent="0.2">
      <c r="F42453" s="30"/>
      <c r="G42453" s="30"/>
      <c r="H42453" s="30"/>
    </row>
    <row r="42454" spans="6:8" x14ac:dyDescent="0.2">
      <c r="F42454" s="30"/>
      <c r="G42454" s="30"/>
      <c r="H42454" s="30"/>
    </row>
    <row r="42455" spans="6:8" x14ac:dyDescent="0.2">
      <c r="F42455" s="30"/>
      <c r="G42455" s="30"/>
      <c r="H42455" s="30"/>
    </row>
    <row r="42456" spans="6:8" x14ac:dyDescent="0.2">
      <c r="F42456" s="30"/>
      <c r="G42456" s="30"/>
      <c r="H42456" s="30"/>
    </row>
    <row r="42457" spans="6:8" x14ac:dyDescent="0.2">
      <c r="F42457" s="30"/>
      <c r="G42457" s="30"/>
      <c r="H42457" s="30"/>
    </row>
    <row r="42458" spans="6:8" x14ac:dyDescent="0.2">
      <c r="F42458" s="30"/>
      <c r="G42458" s="30"/>
      <c r="H42458" s="30"/>
    </row>
    <row r="42459" spans="6:8" x14ac:dyDescent="0.2">
      <c r="F42459" s="30"/>
      <c r="G42459" s="30"/>
      <c r="H42459" s="30"/>
    </row>
    <row r="42460" spans="6:8" x14ac:dyDescent="0.2">
      <c r="F42460" s="30"/>
      <c r="G42460" s="30"/>
      <c r="H42460" s="30"/>
    </row>
    <row r="42461" spans="6:8" x14ac:dyDescent="0.2">
      <c r="F42461" s="30"/>
      <c r="G42461" s="30"/>
      <c r="H42461" s="30"/>
    </row>
    <row r="42462" spans="6:8" x14ac:dyDescent="0.2">
      <c r="F42462" s="30"/>
      <c r="G42462" s="30"/>
      <c r="H42462" s="30"/>
    </row>
    <row r="42463" spans="6:8" x14ac:dyDescent="0.2">
      <c r="F42463" s="30"/>
      <c r="G42463" s="30"/>
      <c r="H42463" s="30"/>
    </row>
    <row r="42464" spans="6:8" x14ac:dyDescent="0.2">
      <c r="F42464" s="30"/>
      <c r="G42464" s="30"/>
      <c r="H42464" s="30"/>
    </row>
    <row r="42465" spans="6:8" x14ac:dyDescent="0.2">
      <c r="F42465" s="30"/>
      <c r="G42465" s="30"/>
      <c r="H42465" s="30"/>
    </row>
    <row r="42466" spans="6:8" x14ac:dyDescent="0.2">
      <c r="F42466" s="30"/>
      <c r="G42466" s="30"/>
      <c r="H42466" s="30"/>
    </row>
    <row r="42467" spans="6:8" x14ac:dyDescent="0.2">
      <c r="F42467" s="30"/>
      <c r="G42467" s="30"/>
      <c r="H42467" s="30"/>
    </row>
    <row r="42468" spans="6:8" x14ac:dyDescent="0.2">
      <c r="F42468" s="30"/>
      <c r="G42468" s="30"/>
      <c r="H42468" s="30"/>
    </row>
    <row r="42469" spans="6:8" x14ac:dyDescent="0.2">
      <c r="F42469" s="30"/>
      <c r="G42469" s="30"/>
      <c r="H42469" s="30"/>
    </row>
    <row r="42470" spans="6:8" x14ac:dyDescent="0.2">
      <c r="F42470" s="30"/>
      <c r="G42470" s="30"/>
      <c r="H42470" s="30"/>
    </row>
    <row r="42471" spans="6:8" x14ac:dyDescent="0.2">
      <c r="F42471" s="30"/>
      <c r="G42471" s="30"/>
      <c r="H42471" s="30"/>
    </row>
    <row r="42472" spans="6:8" x14ac:dyDescent="0.2">
      <c r="F42472" s="30"/>
      <c r="G42472" s="30"/>
      <c r="H42472" s="30"/>
    </row>
    <row r="42473" spans="6:8" x14ac:dyDescent="0.2">
      <c r="F42473" s="30"/>
      <c r="G42473" s="30"/>
      <c r="H42473" s="30"/>
    </row>
    <row r="42474" spans="6:8" x14ac:dyDescent="0.2">
      <c r="F42474" s="30"/>
      <c r="G42474" s="30"/>
      <c r="H42474" s="30"/>
    </row>
    <row r="42475" spans="6:8" x14ac:dyDescent="0.2">
      <c r="F42475" s="30"/>
      <c r="G42475" s="30"/>
      <c r="H42475" s="30"/>
    </row>
    <row r="42476" spans="6:8" x14ac:dyDescent="0.2">
      <c r="F42476" s="30"/>
      <c r="G42476" s="30"/>
      <c r="H42476" s="30"/>
    </row>
    <row r="42477" spans="6:8" x14ac:dyDescent="0.2">
      <c r="F42477" s="30"/>
      <c r="G42477" s="30"/>
      <c r="H42477" s="30"/>
    </row>
    <row r="42478" spans="6:8" x14ac:dyDescent="0.2">
      <c r="F42478" s="30"/>
      <c r="G42478" s="30"/>
      <c r="H42478" s="30"/>
    </row>
    <row r="42479" spans="6:8" x14ac:dyDescent="0.2">
      <c r="F42479" s="30"/>
      <c r="G42479" s="30"/>
      <c r="H42479" s="30"/>
    </row>
    <row r="42480" spans="6:8" x14ac:dyDescent="0.2">
      <c r="F42480" s="30"/>
      <c r="G42480" s="30"/>
      <c r="H42480" s="30"/>
    </row>
    <row r="42481" spans="6:8" x14ac:dyDescent="0.2">
      <c r="F42481" s="30"/>
      <c r="G42481" s="30"/>
      <c r="H42481" s="30"/>
    </row>
    <row r="42482" spans="6:8" x14ac:dyDescent="0.2">
      <c r="F42482" s="30"/>
      <c r="G42482" s="30"/>
      <c r="H42482" s="30"/>
    </row>
    <row r="42483" spans="6:8" x14ac:dyDescent="0.2">
      <c r="F42483" s="30"/>
      <c r="G42483" s="30"/>
      <c r="H42483" s="30"/>
    </row>
    <row r="42484" spans="6:8" x14ac:dyDescent="0.2">
      <c r="F42484" s="30"/>
      <c r="G42484" s="30"/>
      <c r="H42484" s="30"/>
    </row>
    <row r="42485" spans="6:8" x14ac:dyDescent="0.2">
      <c r="F42485" s="30"/>
      <c r="G42485" s="30"/>
      <c r="H42485" s="30"/>
    </row>
    <row r="42486" spans="6:8" x14ac:dyDescent="0.2">
      <c r="F42486" s="30"/>
      <c r="G42486" s="30"/>
      <c r="H42486" s="30"/>
    </row>
    <row r="42487" spans="6:8" x14ac:dyDescent="0.2">
      <c r="F42487" s="30"/>
      <c r="G42487" s="30"/>
      <c r="H42487" s="30"/>
    </row>
    <row r="42488" spans="6:8" x14ac:dyDescent="0.2">
      <c r="F42488" s="30"/>
      <c r="G42488" s="30"/>
      <c r="H42488" s="30"/>
    </row>
    <row r="42489" spans="6:8" x14ac:dyDescent="0.2">
      <c r="F42489" s="30"/>
      <c r="G42489" s="30"/>
      <c r="H42489" s="30"/>
    </row>
    <row r="42490" spans="6:8" x14ac:dyDescent="0.2">
      <c r="F42490" s="30"/>
      <c r="G42490" s="30"/>
      <c r="H42490" s="30"/>
    </row>
    <row r="42491" spans="6:8" x14ac:dyDescent="0.2">
      <c r="F42491" s="30"/>
      <c r="G42491" s="30"/>
      <c r="H42491" s="30"/>
    </row>
    <row r="42492" spans="6:8" x14ac:dyDescent="0.2">
      <c r="F42492" s="30"/>
      <c r="G42492" s="30"/>
      <c r="H42492" s="30"/>
    </row>
    <row r="42493" spans="6:8" x14ac:dyDescent="0.2">
      <c r="F42493" s="30"/>
      <c r="G42493" s="30"/>
      <c r="H42493" s="30"/>
    </row>
    <row r="42494" spans="6:8" x14ac:dyDescent="0.2">
      <c r="F42494" s="30"/>
      <c r="G42494" s="30"/>
      <c r="H42494" s="30"/>
    </row>
    <row r="42495" spans="6:8" x14ac:dyDescent="0.2">
      <c r="F42495" s="30"/>
      <c r="G42495" s="30"/>
      <c r="H42495" s="30"/>
    </row>
    <row r="42496" spans="6:8" x14ac:dyDescent="0.2">
      <c r="F42496" s="30"/>
      <c r="G42496" s="30"/>
      <c r="H42496" s="30"/>
    </row>
    <row r="42497" spans="6:8" x14ac:dyDescent="0.2">
      <c r="F42497" s="30"/>
      <c r="G42497" s="30"/>
      <c r="H42497" s="30"/>
    </row>
    <row r="42498" spans="6:8" x14ac:dyDescent="0.2">
      <c r="F42498" s="30"/>
      <c r="G42498" s="30"/>
      <c r="H42498" s="30"/>
    </row>
    <row r="42499" spans="6:8" x14ac:dyDescent="0.2">
      <c r="F42499" s="30"/>
      <c r="G42499" s="30"/>
      <c r="H42499" s="30"/>
    </row>
    <row r="42500" spans="6:8" x14ac:dyDescent="0.2">
      <c r="F42500" s="30"/>
      <c r="G42500" s="30"/>
      <c r="H42500" s="30"/>
    </row>
    <row r="42501" spans="6:8" x14ac:dyDescent="0.2">
      <c r="F42501" s="30"/>
      <c r="G42501" s="30"/>
      <c r="H42501" s="30"/>
    </row>
    <row r="42502" spans="6:8" x14ac:dyDescent="0.2">
      <c r="F42502" s="30"/>
      <c r="G42502" s="30"/>
      <c r="H42502" s="30"/>
    </row>
    <row r="42503" spans="6:8" x14ac:dyDescent="0.2">
      <c r="F42503" s="30"/>
      <c r="G42503" s="30"/>
      <c r="H42503" s="30"/>
    </row>
    <row r="42504" spans="6:8" x14ac:dyDescent="0.2">
      <c r="F42504" s="30"/>
      <c r="G42504" s="30"/>
      <c r="H42504" s="30"/>
    </row>
    <row r="42505" spans="6:8" x14ac:dyDescent="0.2">
      <c r="F42505" s="30"/>
      <c r="G42505" s="30"/>
      <c r="H42505" s="30"/>
    </row>
    <row r="42506" spans="6:8" x14ac:dyDescent="0.2">
      <c r="F42506" s="30"/>
      <c r="G42506" s="30"/>
      <c r="H42506" s="30"/>
    </row>
    <row r="42507" spans="6:8" x14ac:dyDescent="0.2">
      <c r="F42507" s="30"/>
      <c r="G42507" s="30"/>
      <c r="H42507" s="30"/>
    </row>
    <row r="42508" spans="6:8" x14ac:dyDescent="0.2">
      <c r="F42508" s="30"/>
      <c r="G42508" s="30"/>
      <c r="H42508" s="30"/>
    </row>
    <row r="42509" spans="6:8" x14ac:dyDescent="0.2">
      <c r="F42509" s="30"/>
      <c r="G42509" s="30"/>
      <c r="H42509" s="30"/>
    </row>
    <row r="42510" spans="6:8" x14ac:dyDescent="0.2">
      <c r="F42510" s="30"/>
      <c r="G42510" s="30"/>
      <c r="H42510" s="30"/>
    </row>
    <row r="42511" spans="6:8" x14ac:dyDescent="0.2">
      <c r="F42511" s="30"/>
      <c r="G42511" s="30"/>
      <c r="H42511" s="30"/>
    </row>
    <row r="42512" spans="6:8" x14ac:dyDescent="0.2">
      <c r="F42512" s="30"/>
      <c r="G42512" s="30"/>
      <c r="H42512" s="30"/>
    </row>
    <row r="42513" spans="6:8" x14ac:dyDescent="0.2">
      <c r="F42513" s="30"/>
      <c r="G42513" s="30"/>
      <c r="H42513" s="30"/>
    </row>
    <row r="42514" spans="6:8" x14ac:dyDescent="0.2">
      <c r="F42514" s="30"/>
      <c r="G42514" s="30"/>
      <c r="H42514" s="30"/>
    </row>
    <row r="42515" spans="6:8" x14ac:dyDescent="0.2">
      <c r="F42515" s="30"/>
      <c r="G42515" s="30"/>
      <c r="H42515" s="30"/>
    </row>
    <row r="42516" spans="6:8" x14ac:dyDescent="0.2">
      <c r="F42516" s="30"/>
      <c r="G42516" s="30"/>
      <c r="H42516" s="30"/>
    </row>
    <row r="42517" spans="6:8" x14ac:dyDescent="0.2">
      <c r="F42517" s="30"/>
      <c r="G42517" s="30"/>
      <c r="H42517" s="30"/>
    </row>
    <row r="42518" spans="6:8" x14ac:dyDescent="0.2">
      <c r="F42518" s="30"/>
      <c r="G42518" s="30"/>
      <c r="H42518" s="30"/>
    </row>
    <row r="42519" spans="6:8" x14ac:dyDescent="0.2">
      <c r="F42519" s="30"/>
      <c r="G42519" s="30"/>
      <c r="H42519" s="30"/>
    </row>
    <row r="42520" spans="6:8" x14ac:dyDescent="0.2">
      <c r="F42520" s="30"/>
      <c r="G42520" s="30"/>
      <c r="H42520" s="30"/>
    </row>
    <row r="42521" spans="6:8" x14ac:dyDescent="0.2">
      <c r="F42521" s="30"/>
      <c r="G42521" s="30"/>
      <c r="H42521" s="30"/>
    </row>
    <row r="42522" spans="6:8" x14ac:dyDescent="0.2">
      <c r="F42522" s="30"/>
      <c r="G42522" s="30"/>
      <c r="H42522" s="30"/>
    </row>
    <row r="42523" spans="6:8" x14ac:dyDescent="0.2">
      <c r="F42523" s="30"/>
      <c r="G42523" s="30"/>
      <c r="H42523" s="30"/>
    </row>
    <row r="42524" spans="6:8" x14ac:dyDescent="0.2">
      <c r="F42524" s="30"/>
      <c r="G42524" s="30"/>
      <c r="H42524" s="30"/>
    </row>
    <row r="42525" spans="6:8" x14ac:dyDescent="0.2">
      <c r="F42525" s="30"/>
      <c r="G42525" s="30"/>
      <c r="H42525" s="30"/>
    </row>
    <row r="42526" spans="6:8" x14ac:dyDescent="0.2">
      <c r="F42526" s="30"/>
      <c r="G42526" s="30"/>
      <c r="H42526" s="30"/>
    </row>
    <row r="42527" spans="6:8" x14ac:dyDescent="0.2">
      <c r="F42527" s="30"/>
      <c r="G42527" s="30"/>
      <c r="H42527" s="30"/>
    </row>
    <row r="42528" spans="6:8" x14ac:dyDescent="0.2">
      <c r="F42528" s="30"/>
      <c r="G42528" s="30"/>
      <c r="H42528" s="30"/>
    </row>
    <row r="42529" spans="6:8" x14ac:dyDescent="0.2">
      <c r="F42529" s="30"/>
      <c r="G42529" s="30"/>
      <c r="H42529" s="30"/>
    </row>
    <row r="42530" spans="6:8" x14ac:dyDescent="0.2">
      <c r="F42530" s="30"/>
      <c r="G42530" s="30"/>
      <c r="H42530" s="30"/>
    </row>
    <row r="42531" spans="6:8" x14ac:dyDescent="0.2">
      <c r="F42531" s="30"/>
      <c r="G42531" s="30"/>
      <c r="H42531" s="30"/>
    </row>
    <row r="42532" spans="6:8" x14ac:dyDescent="0.2">
      <c r="F42532" s="30"/>
      <c r="G42532" s="30"/>
      <c r="H42532" s="30"/>
    </row>
    <row r="42533" spans="6:8" x14ac:dyDescent="0.2">
      <c r="F42533" s="30"/>
      <c r="G42533" s="30"/>
      <c r="H42533" s="30"/>
    </row>
    <row r="42534" spans="6:8" x14ac:dyDescent="0.2">
      <c r="F42534" s="30"/>
      <c r="G42534" s="30"/>
      <c r="H42534" s="30"/>
    </row>
    <row r="42535" spans="6:8" x14ac:dyDescent="0.2">
      <c r="F42535" s="30"/>
      <c r="G42535" s="30"/>
      <c r="H42535" s="30"/>
    </row>
    <row r="42536" spans="6:8" x14ac:dyDescent="0.2">
      <c r="F42536" s="30"/>
      <c r="G42536" s="30"/>
      <c r="H42536" s="30"/>
    </row>
    <row r="42537" spans="6:8" x14ac:dyDescent="0.2">
      <c r="F42537" s="30"/>
      <c r="G42537" s="30"/>
      <c r="H42537" s="30"/>
    </row>
    <row r="42538" spans="6:8" x14ac:dyDescent="0.2">
      <c r="F42538" s="30"/>
      <c r="G42538" s="30"/>
      <c r="H42538" s="30"/>
    </row>
    <row r="42539" spans="6:8" x14ac:dyDescent="0.2">
      <c r="F42539" s="30"/>
      <c r="G42539" s="30"/>
      <c r="H42539" s="30"/>
    </row>
    <row r="42540" spans="6:8" x14ac:dyDescent="0.2">
      <c r="F42540" s="30"/>
      <c r="G42540" s="30"/>
      <c r="H42540" s="30"/>
    </row>
    <row r="42541" spans="6:8" x14ac:dyDescent="0.2">
      <c r="F42541" s="30"/>
      <c r="G42541" s="30"/>
      <c r="H42541" s="30"/>
    </row>
    <row r="42542" spans="6:8" x14ac:dyDescent="0.2">
      <c r="F42542" s="30"/>
      <c r="G42542" s="30"/>
      <c r="H42542" s="30"/>
    </row>
    <row r="42543" spans="6:8" x14ac:dyDescent="0.2">
      <c r="F42543" s="30"/>
      <c r="G42543" s="30"/>
      <c r="H42543" s="30"/>
    </row>
    <row r="42544" spans="6:8" x14ac:dyDescent="0.2">
      <c r="F42544" s="30"/>
      <c r="G42544" s="30"/>
      <c r="H42544" s="30"/>
    </row>
    <row r="42545" spans="6:8" x14ac:dyDescent="0.2">
      <c r="F42545" s="30"/>
      <c r="G42545" s="30"/>
      <c r="H42545" s="30"/>
    </row>
    <row r="42546" spans="6:8" x14ac:dyDescent="0.2">
      <c r="F42546" s="30"/>
      <c r="G42546" s="30"/>
      <c r="H42546" s="30"/>
    </row>
    <row r="42547" spans="6:8" x14ac:dyDescent="0.2">
      <c r="F42547" s="30"/>
      <c r="G42547" s="30"/>
      <c r="H42547" s="30"/>
    </row>
    <row r="42548" spans="6:8" x14ac:dyDescent="0.2">
      <c r="F42548" s="30"/>
      <c r="G42548" s="30"/>
      <c r="H42548" s="30"/>
    </row>
    <row r="42549" spans="6:8" x14ac:dyDescent="0.2">
      <c r="F42549" s="30"/>
      <c r="G42549" s="30"/>
      <c r="H42549" s="30"/>
    </row>
    <row r="42550" spans="6:8" x14ac:dyDescent="0.2">
      <c r="F42550" s="30"/>
      <c r="G42550" s="30"/>
      <c r="H42550" s="30"/>
    </row>
    <row r="42551" spans="6:8" x14ac:dyDescent="0.2">
      <c r="F42551" s="30"/>
      <c r="G42551" s="30"/>
      <c r="H42551" s="30"/>
    </row>
    <row r="42552" spans="6:8" x14ac:dyDescent="0.2">
      <c r="F42552" s="30"/>
      <c r="G42552" s="30"/>
      <c r="H42552" s="30"/>
    </row>
    <row r="42553" spans="6:8" x14ac:dyDescent="0.2">
      <c r="F42553" s="30"/>
      <c r="G42553" s="30"/>
      <c r="H42553" s="30"/>
    </row>
    <row r="42554" spans="6:8" x14ac:dyDescent="0.2">
      <c r="F42554" s="30"/>
      <c r="G42554" s="30"/>
      <c r="H42554" s="30"/>
    </row>
    <row r="42555" spans="6:8" x14ac:dyDescent="0.2">
      <c r="F42555" s="30"/>
      <c r="G42555" s="30"/>
      <c r="H42555" s="30"/>
    </row>
    <row r="42556" spans="6:8" x14ac:dyDescent="0.2">
      <c r="F42556" s="30"/>
      <c r="G42556" s="30"/>
      <c r="H42556" s="30"/>
    </row>
    <row r="42557" spans="6:8" x14ac:dyDescent="0.2">
      <c r="F42557" s="30"/>
      <c r="G42557" s="30"/>
      <c r="H42557" s="30"/>
    </row>
    <row r="42558" spans="6:8" x14ac:dyDescent="0.2">
      <c r="F42558" s="30"/>
      <c r="G42558" s="30"/>
      <c r="H42558" s="30"/>
    </row>
    <row r="42559" spans="6:8" x14ac:dyDescent="0.2">
      <c r="F42559" s="30"/>
      <c r="G42559" s="30"/>
      <c r="H42559" s="30"/>
    </row>
    <row r="42560" spans="6:8" x14ac:dyDescent="0.2">
      <c r="F42560" s="30"/>
      <c r="G42560" s="30"/>
      <c r="H42560" s="30"/>
    </row>
    <row r="42561" spans="6:8" x14ac:dyDescent="0.2">
      <c r="F42561" s="30"/>
      <c r="G42561" s="30"/>
      <c r="H42561" s="30"/>
    </row>
    <row r="42562" spans="6:8" x14ac:dyDescent="0.2">
      <c r="F42562" s="30"/>
      <c r="G42562" s="30"/>
      <c r="H42562" s="30"/>
    </row>
    <row r="42563" spans="6:8" x14ac:dyDescent="0.2">
      <c r="F42563" s="30"/>
      <c r="G42563" s="30"/>
      <c r="H42563" s="30"/>
    </row>
    <row r="42564" spans="6:8" x14ac:dyDescent="0.2">
      <c r="F42564" s="30"/>
      <c r="G42564" s="30"/>
      <c r="H42564" s="30"/>
    </row>
    <row r="42565" spans="6:8" x14ac:dyDescent="0.2">
      <c r="F42565" s="30"/>
      <c r="G42565" s="30"/>
      <c r="H42565" s="30"/>
    </row>
    <row r="42566" spans="6:8" x14ac:dyDescent="0.2">
      <c r="F42566" s="30"/>
      <c r="G42566" s="30"/>
      <c r="H42566" s="30"/>
    </row>
    <row r="42567" spans="6:8" x14ac:dyDescent="0.2">
      <c r="F42567" s="30"/>
      <c r="G42567" s="30"/>
      <c r="H42567" s="30"/>
    </row>
    <row r="42568" spans="6:8" x14ac:dyDescent="0.2">
      <c r="F42568" s="30"/>
      <c r="G42568" s="30"/>
      <c r="H42568" s="30"/>
    </row>
    <row r="42569" spans="6:8" x14ac:dyDescent="0.2">
      <c r="F42569" s="30"/>
      <c r="G42569" s="30"/>
      <c r="H42569" s="30"/>
    </row>
    <row r="42570" spans="6:8" x14ac:dyDescent="0.2">
      <c r="F42570" s="30"/>
      <c r="G42570" s="30"/>
      <c r="H42570" s="30"/>
    </row>
    <row r="42571" spans="6:8" x14ac:dyDescent="0.2">
      <c r="F42571" s="30"/>
      <c r="G42571" s="30"/>
      <c r="H42571" s="30"/>
    </row>
    <row r="42572" spans="6:8" x14ac:dyDescent="0.2">
      <c r="F42572" s="30"/>
      <c r="G42572" s="30"/>
      <c r="H42572" s="30"/>
    </row>
    <row r="42573" spans="6:8" x14ac:dyDescent="0.2">
      <c r="F42573" s="30"/>
      <c r="G42573" s="30"/>
      <c r="H42573" s="30"/>
    </row>
    <row r="42574" spans="6:8" x14ac:dyDescent="0.2">
      <c r="F42574" s="30"/>
      <c r="G42574" s="30"/>
      <c r="H42574" s="30"/>
    </row>
    <row r="42575" spans="6:8" x14ac:dyDescent="0.2">
      <c r="F42575" s="30"/>
      <c r="G42575" s="30"/>
      <c r="H42575" s="30"/>
    </row>
    <row r="42576" spans="6:8" x14ac:dyDescent="0.2">
      <c r="F42576" s="30"/>
      <c r="G42576" s="30"/>
      <c r="H42576" s="30"/>
    </row>
    <row r="42577" spans="6:8" x14ac:dyDescent="0.2">
      <c r="F42577" s="30"/>
      <c r="G42577" s="30"/>
      <c r="H42577" s="30"/>
    </row>
    <row r="42578" spans="6:8" x14ac:dyDescent="0.2">
      <c r="F42578" s="30"/>
      <c r="G42578" s="30"/>
      <c r="H42578" s="30"/>
    </row>
    <row r="42579" spans="6:8" x14ac:dyDescent="0.2">
      <c r="F42579" s="30"/>
      <c r="G42579" s="30"/>
      <c r="H42579" s="30"/>
    </row>
    <row r="42580" spans="6:8" x14ac:dyDescent="0.2">
      <c r="F42580" s="30"/>
      <c r="G42580" s="30"/>
      <c r="H42580" s="30"/>
    </row>
    <row r="42581" spans="6:8" x14ac:dyDescent="0.2">
      <c r="F42581" s="30"/>
      <c r="G42581" s="30"/>
      <c r="H42581" s="30"/>
    </row>
    <row r="42582" spans="6:8" x14ac:dyDescent="0.2">
      <c r="F42582" s="30"/>
      <c r="G42582" s="30"/>
      <c r="H42582" s="30"/>
    </row>
    <row r="42583" spans="6:8" x14ac:dyDescent="0.2">
      <c r="F42583" s="30"/>
      <c r="G42583" s="30"/>
      <c r="H42583" s="30"/>
    </row>
    <row r="42584" spans="6:8" x14ac:dyDescent="0.2">
      <c r="F42584" s="30"/>
      <c r="G42584" s="30"/>
      <c r="H42584" s="30"/>
    </row>
    <row r="42585" spans="6:8" x14ac:dyDescent="0.2">
      <c r="F42585" s="30"/>
      <c r="G42585" s="30"/>
      <c r="H42585" s="30"/>
    </row>
    <row r="42586" spans="6:8" x14ac:dyDescent="0.2">
      <c r="F42586" s="30"/>
      <c r="G42586" s="30"/>
      <c r="H42586" s="30"/>
    </row>
    <row r="42587" spans="6:8" x14ac:dyDescent="0.2">
      <c r="F42587" s="30"/>
      <c r="G42587" s="30"/>
      <c r="H42587" s="30"/>
    </row>
    <row r="42588" spans="6:8" x14ac:dyDescent="0.2">
      <c r="F42588" s="30"/>
      <c r="G42588" s="30"/>
      <c r="H42588" s="30"/>
    </row>
    <row r="42589" spans="6:8" x14ac:dyDescent="0.2">
      <c r="F42589" s="30"/>
      <c r="G42589" s="30"/>
      <c r="H42589" s="30"/>
    </row>
    <row r="42590" spans="6:8" x14ac:dyDescent="0.2">
      <c r="F42590" s="30"/>
      <c r="G42590" s="30"/>
      <c r="H42590" s="30"/>
    </row>
    <row r="42591" spans="6:8" x14ac:dyDescent="0.2">
      <c r="F42591" s="30"/>
      <c r="G42591" s="30"/>
      <c r="H42591" s="30"/>
    </row>
    <row r="42592" spans="6:8" x14ac:dyDescent="0.2">
      <c r="F42592" s="30"/>
      <c r="G42592" s="30"/>
      <c r="H42592" s="30"/>
    </row>
    <row r="42593" spans="6:8" x14ac:dyDescent="0.2">
      <c r="F42593" s="30"/>
      <c r="G42593" s="30"/>
      <c r="H42593" s="30"/>
    </row>
    <row r="42594" spans="6:8" x14ac:dyDescent="0.2">
      <c r="F42594" s="30"/>
      <c r="G42594" s="30"/>
      <c r="H42594" s="30"/>
    </row>
    <row r="42595" spans="6:8" x14ac:dyDescent="0.2">
      <c r="F42595" s="30"/>
      <c r="G42595" s="30"/>
      <c r="H42595" s="30"/>
    </row>
    <row r="42596" spans="6:8" x14ac:dyDescent="0.2">
      <c r="F42596" s="30"/>
      <c r="G42596" s="30"/>
      <c r="H42596" s="30"/>
    </row>
    <row r="42597" spans="6:8" x14ac:dyDescent="0.2">
      <c r="F42597" s="30"/>
      <c r="G42597" s="30"/>
      <c r="H42597" s="30"/>
    </row>
    <row r="42598" spans="6:8" x14ac:dyDescent="0.2">
      <c r="F42598" s="30"/>
      <c r="G42598" s="30"/>
      <c r="H42598" s="30"/>
    </row>
    <row r="42599" spans="6:8" x14ac:dyDescent="0.2">
      <c r="F42599" s="30"/>
      <c r="G42599" s="30"/>
      <c r="H42599" s="30"/>
    </row>
    <row r="42600" spans="6:8" x14ac:dyDescent="0.2">
      <c r="F42600" s="30"/>
      <c r="G42600" s="30"/>
      <c r="H42600" s="30"/>
    </row>
    <row r="42601" spans="6:8" x14ac:dyDescent="0.2">
      <c r="F42601" s="30"/>
      <c r="G42601" s="30"/>
      <c r="H42601" s="30"/>
    </row>
    <row r="42602" spans="6:8" x14ac:dyDescent="0.2">
      <c r="F42602" s="30"/>
      <c r="G42602" s="30"/>
      <c r="H42602" s="30"/>
    </row>
    <row r="42603" spans="6:8" x14ac:dyDescent="0.2">
      <c r="F42603" s="30"/>
      <c r="G42603" s="30"/>
      <c r="H42603" s="30"/>
    </row>
    <row r="42604" spans="6:8" x14ac:dyDescent="0.2">
      <c r="F42604" s="30"/>
      <c r="G42604" s="30"/>
      <c r="H42604" s="30"/>
    </row>
    <row r="42605" spans="6:8" x14ac:dyDescent="0.2">
      <c r="F42605" s="30"/>
      <c r="G42605" s="30"/>
      <c r="H42605" s="30"/>
    </row>
    <row r="42606" spans="6:8" x14ac:dyDescent="0.2">
      <c r="F42606" s="30"/>
      <c r="G42606" s="30"/>
      <c r="H42606" s="30"/>
    </row>
    <row r="42607" spans="6:8" x14ac:dyDescent="0.2">
      <c r="F42607" s="30"/>
      <c r="G42607" s="30"/>
      <c r="H42607" s="30"/>
    </row>
    <row r="42608" spans="6:8" x14ac:dyDescent="0.2">
      <c r="F42608" s="30"/>
      <c r="G42608" s="30"/>
      <c r="H42608" s="30"/>
    </row>
    <row r="42609" spans="6:8" x14ac:dyDescent="0.2">
      <c r="F42609" s="30"/>
      <c r="G42609" s="30"/>
      <c r="H42609" s="30"/>
    </row>
    <row r="42610" spans="6:8" x14ac:dyDescent="0.2">
      <c r="F42610" s="30"/>
      <c r="G42610" s="30"/>
      <c r="H42610" s="30"/>
    </row>
    <row r="42611" spans="6:8" x14ac:dyDescent="0.2">
      <c r="F42611" s="30"/>
      <c r="G42611" s="30"/>
      <c r="H42611" s="30"/>
    </row>
    <row r="42612" spans="6:8" x14ac:dyDescent="0.2">
      <c r="F42612" s="30"/>
      <c r="G42612" s="30"/>
      <c r="H42612" s="30"/>
    </row>
    <row r="42613" spans="6:8" x14ac:dyDescent="0.2">
      <c r="F42613" s="30"/>
      <c r="G42613" s="30"/>
      <c r="H42613" s="30"/>
    </row>
    <row r="42614" spans="6:8" x14ac:dyDescent="0.2">
      <c r="F42614" s="30"/>
      <c r="G42614" s="30"/>
      <c r="H42614" s="30"/>
    </row>
    <row r="42615" spans="6:8" x14ac:dyDescent="0.2">
      <c r="F42615" s="30"/>
      <c r="G42615" s="30"/>
      <c r="H42615" s="30"/>
    </row>
    <row r="42616" spans="6:8" x14ac:dyDescent="0.2">
      <c r="F42616" s="30"/>
      <c r="G42616" s="30"/>
      <c r="H42616" s="30"/>
    </row>
    <row r="42617" spans="6:8" x14ac:dyDescent="0.2">
      <c r="F42617" s="30"/>
      <c r="G42617" s="30"/>
      <c r="H42617" s="30"/>
    </row>
    <row r="42618" spans="6:8" x14ac:dyDescent="0.2">
      <c r="F42618" s="30"/>
      <c r="G42618" s="30"/>
      <c r="H42618" s="30"/>
    </row>
    <row r="42619" spans="6:8" x14ac:dyDescent="0.2">
      <c r="F42619" s="30"/>
      <c r="G42619" s="30"/>
      <c r="H42619" s="30"/>
    </row>
    <row r="42620" spans="6:8" x14ac:dyDescent="0.2">
      <c r="F42620" s="30"/>
      <c r="G42620" s="30"/>
      <c r="H42620" s="30"/>
    </row>
    <row r="42621" spans="6:8" x14ac:dyDescent="0.2">
      <c r="F42621" s="30"/>
      <c r="G42621" s="30"/>
      <c r="H42621" s="30"/>
    </row>
    <row r="42622" spans="6:8" x14ac:dyDescent="0.2">
      <c r="F42622" s="30"/>
      <c r="G42622" s="30"/>
      <c r="H42622" s="30"/>
    </row>
    <row r="42623" spans="6:8" x14ac:dyDescent="0.2">
      <c r="F42623" s="30"/>
      <c r="G42623" s="30"/>
      <c r="H42623" s="30"/>
    </row>
    <row r="42624" spans="6:8" x14ac:dyDescent="0.2">
      <c r="F42624" s="30"/>
      <c r="G42624" s="30"/>
      <c r="H42624" s="30"/>
    </row>
    <row r="42625" spans="6:8" x14ac:dyDescent="0.2">
      <c r="F42625" s="30"/>
      <c r="G42625" s="30"/>
      <c r="H42625" s="30"/>
    </row>
    <row r="42626" spans="6:8" x14ac:dyDescent="0.2">
      <c r="F42626" s="30"/>
      <c r="G42626" s="30"/>
      <c r="H42626" s="30"/>
    </row>
    <row r="42627" spans="6:8" x14ac:dyDescent="0.2">
      <c r="F42627" s="30"/>
      <c r="G42627" s="30"/>
      <c r="H42627" s="30"/>
    </row>
    <row r="42628" spans="6:8" x14ac:dyDescent="0.2">
      <c r="F42628" s="30"/>
      <c r="G42628" s="30"/>
      <c r="H42628" s="30"/>
    </row>
    <row r="42629" spans="6:8" x14ac:dyDescent="0.2">
      <c r="F42629" s="30"/>
      <c r="G42629" s="30"/>
      <c r="H42629" s="30"/>
    </row>
    <row r="42630" spans="6:8" x14ac:dyDescent="0.2">
      <c r="F42630" s="30"/>
      <c r="G42630" s="30"/>
      <c r="H42630" s="30"/>
    </row>
    <row r="42631" spans="6:8" x14ac:dyDescent="0.2">
      <c r="F42631" s="30"/>
      <c r="G42631" s="30"/>
      <c r="H42631" s="30"/>
    </row>
    <row r="42632" spans="6:8" x14ac:dyDescent="0.2">
      <c r="F42632" s="30"/>
      <c r="G42632" s="30"/>
      <c r="H42632" s="30"/>
    </row>
    <row r="42633" spans="6:8" x14ac:dyDescent="0.2">
      <c r="F42633" s="30"/>
      <c r="G42633" s="30"/>
      <c r="H42633" s="30"/>
    </row>
    <row r="42634" spans="6:8" x14ac:dyDescent="0.2">
      <c r="F42634" s="30"/>
      <c r="G42634" s="30"/>
      <c r="H42634" s="30"/>
    </row>
    <row r="42635" spans="6:8" x14ac:dyDescent="0.2">
      <c r="F42635" s="30"/>
      <c r="G42635" s="30"/>
      <c r="H42635" s="30"/>
    </row>
    <row r="42636" spans="6:8" x14ac:dyDescent="0.2">
      <c r="F42636" s="30"/>
      <c r="G42636" s="30"/>
      <c r="H42636" s="30"/>
    </row>
    <row r="42637" spans="6:8" x14ac:dyDescent="0.2">
      <c r="F42637" s="30"/>
      <c r="G42637" s="30"/>
      <c r="H42637" s="30"/>
    </row>
    <row r="42638" spans="6:8" x14ac:dyDescent="0.2">
      <c r="F42638" s="30"/>
      <c r="G42638" s="30"/>
      <c r="H42638" s="30"/>
    </row>
    <row r="42639" spans="6:8" x14ac:dyDescent="0.2">
      <c r="F42639" s="30"/>
      <c r="G42639" s="30"/>
      <c r="H42639" s="30"/>
    </row>
    <row r="42640" spans="6:8" x14ac:dyDescent="0.2">
      <c r="F42640" s="30"/>
      <c r="G42640" s="30"/>
      <c r="H42640" s="30"/>
    </row>
    <row r="42641" spans="6:8" x14ac:dyDescent="0.2">
      <c r="F42641" s="30"/>
      <c r="G42641" s="30"/>
      <c r="H42641" s="30"/>
    </row>
    <row r="42642" spans="6:8" x14ac:dyDescent="0.2">
      <c r="F42642" s="30"/>
      <c r="G42642" s="30"/>
      <c r="H42642" s="30"/>
    </row>
    <row r="42643" spans="6:8" x14ac:dyDescent="0.2">
      <c r="F42643" s="30"/>
      <c r="G42643" s="30"/>
      <c r="H42643" s="30"/>
    </row>
    <row r="42644" spans="6:8" x14ac:dyDescent="0.2">
      <c r="F42644" s="30"/>
      <c r="G42644" s="30"/>
      <c r="H42644" s="30"/>
    </row>
    <row r="42645" spans="6:8" x14ac:dyDescent="0.2">
      <c r="F42645" s="30"/>
      <c r="G42645" s="30"/>
      <c r="H42645" s="30"/>
    </row>
    <row r="42646" spans="6:8" x14ac:dyDescent="0.2">
      <c r="F42646" s="30"/>
      <c r="G42646" s="30"/>
      <c r="H42646" s="30"/>
    </row>
    <row r="42647" spans="6:8" x14ac:dyDescent="0.2">
      <c r="F42647" s="30"/>
      <c r="G42647" s="30"/>
      <c r="H42647" s="30"/>
    </row>
    <row r="42648" spans="6:8" x14ac:dyDescent="0.2">
      <c r="F42648" s="30"/>
      <c r="G42648" s="30"/>
      <c r="H42648" s="30"/>
    </row>
    <row r="42649" spans="6:8" x14ac:dyDescent="0.2">
      <c r="F42649" s="30"/>
      <c r="G42649" s="30"/>
      <c r="H42649" s="30"/>
    </row>
    <row r="42650" spans="6:8" x14ac:dyDescent="0.2">
      <c r="F42650" s="30"/>
      <c r="G42650" s="30"/>
      <c r="H42650" s="30"/>
    </row>
    <row r="42651" spans="6:8" x14ac:dyDescent="0.2">
      <c r="F42651" s="30"/>
      <c r="G42651" s="30"/>
      <c r="H42651" s="30"/>
    </row>
    <row r="42652" spans="6:8" x14ac:dyDescent="0.2">
      <c r="F42652" s="30"/>
      <c r="G42652" s="30"/>
      <c r="H42652" s="30"/>
    </row>
    <row r="42653" spans="6:8" x14ac:dyDescent="0.2">
      <c r="F42653" s="30"/>
      <c r="G42653" s="30"/>
      <c r="H42653" s="30"/>
    </row>
    <row r="42654" spans="6:8" x14ac:dyDescent="0.2">
      <c r="F42654" s="30"/>
      <c r="G42654" s="30"/>
      <c r="H42654" s="30"/>
    </row>
    <row r="42655" spans="6:8" x14ac:dyDescent="0.2">
      <c r="F42655" s="30"/>
      <c r="G42655" s="30"/>
      <c r="H42655" s="30"/>
    </row>
    <row r="42656" spans="6:8" x14ac:dyDescent="0.2">
      <c r="F42656" s="30"/>
      <c r="G42656" s="30"/>
      <c r="H42656" s="30"/>
    </row>
    <row r="42657" spans="6:8" x14ac:dyDescent="0.2">
      <c r="F42657" s="30"/>
      <c r="G42657" s="30"/>
      <c r="H42657" s="30"/>
    </row>
    <row r="42658" spans="6:8" x14ac:dyDescent="0.2">
      <c r="F42658" s="30"/>
      <c r="G42658" s="30"/>
      <c r="H42658" s="30"/>
    </row>
    <row r="42659" spans="6:8" x14ac:dyDescent="0.2">
      <c r="F42659" s="30"/>
      <c r="G42659" s="30"/>
      <c r="H42659" s="30"/>
    </row>
    <row r="42660" spans="6:8" x14ac:dyDescent="0.2">
      <c r="F42660" s="30"/>
      <c r="G42660" s="30"/>
      <c r="H42660" s="30"/>
    </row>
    <row r="42661" spans="6:8" x14ac:dyDescent="0.2">
      <c r="F42661" s="30"/>
      <c r="G42661" s="30"/>
      <c r="H42661" s="30"/>
    </row>
    <row r="42662" spans="6:8" x14ac:dyDescent="0.2">
      <c r="F42662" s="30"/>
      <c r="G42662" s="30"/>
      <c r="H42662" s="30"/>
    </row>
    <row r="42663" spans="6:8" x14ac:dyDescent="0.2">
      <c r="F42663" s="30"/>
      <c r="G42663" s="30"/>
      <c r="H42663" s="30"/>
    </row>
    <row r="42664" spans="6:8" x14ac:dyDescent="0.2">
      <c r="F42664" s="30"/>
      <c r="G42664" s="30"/>
      <c r="H42664" s="30"/>
    </row>
    <row r="42665" spans="6:8" x14ac:dyDescent="0.2">
      <c r="F42665" s="30"/>
      <c r="G42665" s="30"/>
      <c r="H42665" s="30"/>
    </row>
    <row r="42666" spans="6:8" x14ac:dyDescent="0.2">
      <c r="F42666" s="30"/>
      <c r="G42666" s="30"/>
      <c r="H42666" s="30"/>
    </row>
    <row r="42667" spans="6:8" x14ac:dyDescent="0.2">
      <c r="F42667" s="30"/>
      <c r="G42667" s="30"/>
      <c r="H42667" s="30"/>
    </row>
    <row r="42668" spans="6:8" x14ac:dyDescent="0.2">
      <c r="F42668" s="30"/>
      <c r="G42668" s="30"/>
      <c r="H42668" s="30"/>
    </row>
    <row r="42669" spans="6:8" x14ac:dyDescent="0.2">
      <c r="F42669" s="30"/>
      <c r="G42669" s="30"/>
      <c r="H42669" s="30"/>
    </row>
    <row r="42670" spans="6:8" x14ac:dyDescent="0.2">
      <c r="F42670" s="30"/>
      <c r="G42670" s="30"/>
      <c r="H42670" s="30"/>
    </row>
    <row r="42671" spans="6:8" x14ac:dyDescent="0.2">
      <c r="F42671" s="30"/>
      <c r="G42671" s="30"/>
      <c r="H42671" s="30"/>
    </row>
    <row r="42672" spans="6:8" x14ac:dyDescent="0.2">
      <c r="F42672" s="30"/>
      <c r="G42672" s="30"/>
      <c r="H42672" s="30"/>
    </row>
    <row r="42673" spans="6:8" x14ac:dyDescent="0.2">
      <c r="F42673" s="30"/>
      <c r="G42673" s="30"/>
      <c r="H42673" s="30"/>
    </row>
    <row r="42674" spans="6:8" x14ac:dyDescent="0.2">
      <c r="F42674" s="30"/>
      <c r="G42674" s="30"/>
      <c r="H42674" s="30"/>
    </row>
    <row r="42675" spans="6:8" x14ac:dyDescent="0.2">
      <c r="F42675" s="30"/>
      <c r="G42675" s="30"/>
      <c r="H42675" s="30"/>
    </row>
    <row r="42676" spans="6:8" x14ac:dyDescent="0.2">
      <c r="F42676" s="30"/>
      <c r="G42676" s="30"/>
      <c r="H42676" s="30"/>
    </row>
    <row r="42677" spans="6:8" x14ac:dyDescent="0.2">
      <c r="F42677" s="30"/>
      <c r="G42677" s="30"/>
      <c r="H42677" s="30"/>
    </row>
    <row r="42678" spans="6:8" x14ac:dyDescent="0.2">
      <c r="F42678" s="30"/>
      <c r="G42678" s="30"/>
      <c r="H42678" s="30"/>
    </row>
    <row r="42679" spans="6:8" x14ac:dyDescent="0.2">
      <c r="F42679" s="30"/>
      <c r="G42679" s="30"/>
      <c r="H42679" s="30"/>
    </row>
    <row r="42680" spans="6:8" x14ac:dyDescent="0.2">
      <c r="F42680" s="30"/>
      <c r="G42680" s="30"/>
      <c r="H42680" s="30"/>
    </row>
    <row r="42681" spans="6:8" x14ac:dyDescent="0.2">
      <c r="F42681" s="30"/>
      <c r="G42681" s="30"/>
      <c r="H42681" s="30"/>
    </row>
    <row r="42682" spans="6:8" x14ac:dyDescent="0.2">
      <c r="F42682" s="30"/>
      <c r="G42682" s="30"/>
      <c r="H42682" s="30"/>
    </row>
    <row r="42683" spans="6:8" x14ac:dyDescent="0.2">
      <c r="F42683" s="30"/>
      <c r="G42683" s="30"/>
      <c r="H42683" s="30"/>
    </row>
    <row r="42684" spans="6:8" x14ac:dyDescent="0.2">
      <c r="F42684" s="30"/>
      <c r="G42684" s="30"/>
      <c r="H42684" s="30"/>
    </row>
    <row r="42685" spans="6:8" x14ac:dyDescent="0.2">
      <c r="F42685" s="30"/>
      <c r="G42685" s="30"/>
      <c r="H42685" s="30"/>
    </row>
    <row r="42686" spans="6:8" x14ac:dyDescent="0.2">
      <c r="F42686" s="30"/>
      <c r="G42686" s="30"/>
      <c r="H42686" s="30"/>
    </row>
    <row r="42687" spans="6:8" x14ac:dyDescent="0.2">
      <c r="F42687" s="30"/>
      <c r="G42687" s="30"/>
      <c r="H42687" s="30"/>
    </row>
    <row r="42688" spans="6:8" x14ac:dyDescent="0.2">
      <c r="F42688" s="30"/>
      <c r="G42688" s="30"/>
      <c r="H42688" s="30"/>
    </row>
    <row r="42689" spans="6:8" x14ac:dyDescent="0.2">
      <c r="F42689" s="30"/>
      <c r="G42689" s="30"/>
      <c r="H42689" s="30"/>
    </row>
    <row r="42690" spans="6:8" x14ac:dyDescent="0.2">
      <c r="F42690" s="30"/>
      <c r="G42690" s="30"/>
      <c r="H42690" s="30"/>
    </row>
    <row r="42691" spans="6:8" x14ac:dyDescent="0.2">
      <c r="F42691" s="30"/>
      <c r="G42691" s="30"/>
      <c r="H42691" s="30"/>
    </row>
    <row r="42692" spans="6:8" x14ac:dyDescent="0.2">
      <c r="F42692" s="30"/>
      <c r="G42692" s="30"/>
      <c r="H42692" s="30"/>
    </row>
    <row r="42693" spans="6:8" x14ac:dyDescent="0.2">
      <c r="F42693" s="30"/>
      <c r="G42693" s="30"/>
      <c r="H42693" s="30"/>
    </row>
    <row r="42694" spans="6:8" x14ac:dyDescent="0.2">
      <c r="F42694" s="30"/>
      <c r="G42694" s="30"/>
      <c r="H42694" s="30"/>
    </row>
    <row r="42695" spans="6:8" x14ac:dyDescent="0.2">
      <c r="F42695" s="30"/>
      <c r="G42695" s="30"/>
      <c r="H42695" s="30"/>
    </row>
    <row r="42696" spans="6:8" x14ac:dyDescent="0.2">
      <c r="F42696" s="30"/>
      <c r="G42696" s="30"/>
      <c r="H42696" s="30"/>
    </row>
    <row r="42697" spans="6:8" x14ac:dyDescent="0.2">
      <c r="F42697" s="30"/>
      <c r="G42697" s="30"/>
      <c r="H42697" s="30"/>
    </row>
    <row r="42698" spans="6:8" x14ac:dyDescent="0.2">
      <c r="F42698" s="30"/>
      <c r="G42698" s="30"/>
      <c r="H42698" s="30"/>
    </row>
    <row r="42699" spans="6:8" x14ac:dyDescent="0.2">
      <c r="F42699" s="30"/>
      <c r="G42699" s="30"/>
      <c r="H42699" s="30"/>
    </row>
    <row r="42700" spans="6:8" x14ac:dyDescent="0.2">
      <c r="F42700" s="30"/>
      <c r="G42700" s="30"/>
      <c r="H42700" s="30"/>
    </row>
    <row r="42701" spans="6:8" x14ac:dyDescent="0.2">
      <c r="F42701" s="30"/>
      <c r="G42701" s="30"/>
      <c r="H42701" s="30"/>
    </row>
    <row r="42702" spans="6:8" x14ac:dyDescent="0.2">
      <c r="F42702" s="30"/>
      <c r="G42702" s="30"/>
      <c r="H42702" s="30"/>
    </row>
    <row r="42703" spans="6:8" x14ac:dyDescent="0.2">
      <c r="F42703" s="30"/>
      <c r="G42703" s="30"/>
      <c r="H42703" s="30"/>
    </row>
    <row r="42704" spans="6:8" x14ac:dyDescent="0.2">
      <c r="F42704" s="30"/>
      <c r="G42704" s="30"/>
      <c r="H42704" s="30"/>
    </row>
    <row r="42705" spans="6:8" x14ac:dyDescent="0.2">
      <c r="F42705" s="30"/>
      <c r="G42705" s="30"/>
      <c r="H42705" s="30"/>
    </row>
    <row r="42706" spans="6:8" x14ac:dyDescent="0.2">
      <c r="F42706" s="30"/>
      <c r="G42706" s="30"/>
      <c r="H42706" s="30"/>
    </row>
    <row r="42707" spans="6:8" x14ac:dyDescent="0.2">
      <c r="F42707" s="30"/>
      <c r="G42707" s="30"/>
      <c r="H42707" s="30"/>
    </row>
    <row r="42708" spans="6:8" x14ac:dyDescent="0.2">
      <c r="F42708" s="30"/>
      <c r="G42708" s="30"/>
      <c r="H42708" s="30"/>
    </row>
    <row r="42709" spans="6:8" x14ac:dyDescent="0.2">
      <c r="F42709" s="30"/>
      <c r="G42709" s="30"/>
      <c r="H42709" s="30"/>
    </row>
    <row r="42710" spans="6:8" x14ac:dyDescent="0.2">
      <c r="F42710" s="30"/>
      <c r="G42710" s="30"/>
      <c r="H42710" s="30"/>
    </row>
    <row r="42711" spans="6:8" x14ac:dyDescent="0.2">
      <c r="F42711" s="30"/>
      <c r="G42711" s="30"/>
      <c r="H42711" s="30"/>
    </row>
    <row r="42712" spans="6:8" x14ac:dyDescent="0.2">
      <c r="F42712" s="30"/>
      <c r="G42712" s="30"/>
      <c r="H42712" s="30"/>
    </row>
    <row r="42713" spans="6:8" x14ac:dyDescent="0.2">
      <c r="F42713" s="30"/>
      <c r="G42713" s="30"/>
      <c r="H42713" s="30"/>
    </row>
    <row r="42714" spans="6:8" x14ac:dyDescent="0.2">
      <c r="F42714" s="30"/>
      <c r="G42714" s="30"/>
      <c r="H42714" s="30"/>
    </row>
    <row r="42715" spans="6:8" x14ac:dyDescent="0.2">
      <c r="F42715" s="30"/>
      <c r="G42715" s="30"/>
      <c r="H42715" s="30"/>
    </row>
    <row r="42716" spans="6:8" x14ac:dyDescent="0.2">
      <c r="F42716" s="30"/>
      <c r="G42716" s="30"/>
      <c r="H42716" s="30"/>
    </row>
    <row r="42717" spans="6:8" x14ac:dyDescent="0.2">
      <c r="F42717" s="30"/>
      <c r="G42717" s="30"/>
      <c r="H42717" s="30"/>
    </row>
    <row r="42718" spans="6:8" x14ac:dyDescent="0.2">
      <c r="F42718" s="30"/>
      <c r="G42718" s="30"/>
      <c r="H42718" s="30"/>
    </row>
    <row r="42719" spans="6:8" x14ac:dyDescent="0.2">
      <c r="F42719" s="30"/>
      <c r="G42719" s="30"/>
      <c r="H42719" s="30"/>
    </row>
    <row r="42720" spans="6:8" x14ac:dyDescent="0.2">
      <c r="F42720" s="30"/>
      <c r="G42720" s="30"/>
      <c r="H42720" s="30"/>
    </row>
    <row r="42721" spans="6:8" x14ac:dyDescent="0.2">
      <c r="F42721" s="30"/>
      <c r="G42721" s="30"/>
      <c r="H42721" s="30"/>
    </row>
    <row r="42722" spans="6:8" x14ac:dyDescent="0.2">
      <c r="F42722" s="30"/>
      <c r="G42722" s="30"/>
      <c r="H42722" s="30"/>
    </row>
    <row r="42723" spans="6:8" x14ac:dyDescent="0.2">
      <c r="F42723" s="30"/>
      <c r="G42723" s="30"/>
      <c r="H42723" s="30"/>
    </row>
    <row r="42724" spans="6:8" x14ac:dyDescent="0.2">
      <c r="F42724" s="30"/>
      <c r="G42724" s="30"/>
      <c r="H42724" s="30"/>
    </row>
    <row r="42725" spans="6:8" x14ac:dyDescent="0.2">
      <c r="F42725" s="30"/>
      <c r="G42725" s="30"/>
      <c r="H42725" s="30"/>
    </row>
    <row r="42726" spans="6:8" x14ac:dyDescent="0.2">
      <c r="F42726" s="30"/>
      <c r="G42726" s="30"/>
      <c r="H42726" s="30"/>
    </row>
    <row r="42727" spans="6:8" x14ac:dyDescent="0.2">
      <c r="F42727" s="30"/>
      <c r="G42727" s="30"/>
      <c r="H42727" s="30"/>
    </row>
    <row r="42728" spans="6:8" x14ac:dyDescent="0.2">
      <c r="F42728" s="30"/>
      <c r="G42728" s="30"/>
      <c r="H42728" s="30"/>
    </row>
    <row r="42729" spans="6:8" x14ac:dyDescent="0.2">
      <c r="F42729" s="30"/>
      <c r="G42729" s="30"/>
      <c r="H42729" s="30"/>
    </row>
    <row r="42730" spans="6:8" x14ac:dyDescent="0.2">
      <c r="F42730" s="30"/>
      <c r="G42730" s="30"/>
      <c r="H42730" s="30"/>
    </row>
    <row r="42731" spans="6:8" x14ac:dyDescent="0.2">
      <c r="F42731" s="30"/>
      <c r="G42731" s="30"/>
      <c r="H42731" s="30"/>
    </row>
    <row r="42732" spans="6:8" x14ac:dyDescent="0.2">
      <c r="F42732" s="30"/>
      <c r="G42732" s="30"/>
      <c r="H42732" s="30"/>
    </row>
    <row r="42733" spans="6:8" x14ac:dyDescent="0.2">
      <c r="F42733" s="30"/>
      <c r="G42733" s="30"/>
      <c r="H42733" s="30"/>
    </row>
    <row r="42734" spans="6:8" x14ac:dyDescent="0.2">
      <c r="F42734" s="30"/>
      <c r="G42734" s="30"/>
      <c r="H42734" s="30"/>
    </row>
    <row r="42735" spans="6:8" x14ac:dyDescent="0.2">
      <c r="F42735" s="30"/>
      <c r="G42735" s="30"/>
      <c r="H42735" s="30"/>
    </row>
    <row r="42736" spans="6:8" x14ac:dyDescent="0.2">
      <c r="F42736" s="30"/>
      <c r="G42736" s="30"/>
      <c r="H42736" s="30"/>
    </row>
    <row r="42737" spans="6:8" x14ac:dyDescent="0.2">
      <c r="F42737" s="30"/>
      <c r="G42737" s="30"/>
      <c r="H42737" s="30"/>
    </row>
    <row r="42738" spans="6:8" x14ac:dyDescent="0.2">
      <c r="F42738" s="30"/>
      <c r="G42738" s="30"/>
      <c r="H42738" s="30"/>
    </row>
    <row r="42739" spans="6:8" x14ac:dyDescent="0.2">
      <c r="F42739" s="30"/>
      <c r="G42739" s="30"/>
      <c r="H42739" s="30"/>
    </row>
    <row r="42740" spans="6:8" x14ac:dyDescent="0.2">
      <c r="F42740" s="30"/>
      <c r="G42740" s="30"/>
      <c r="H42740" s="30"/>
    </row>
    <row r="42741" spans="6:8" x14ac:dyDescent="0.2">
      <c r="F42741" s="30"/>
      <c r="G42741" s="30"/>
      <c r="H42741" s="30"/>
    </row>
    <row r="42742" spans="6:8" x14ac:dyDescent="0.2">
      <c r="F42742" s="30"/>
      <c r="G42742" s="30"/>
      <c r="H42742" s="30"/>
    </row>
    <row r="42743" spans="6:8" x14ac:dyDescent="0.2">
      <c r="F42743" s="30"/>
      <c r="G42743" s="30"/>
      <c r="H42743" s="30"/>
    </row>
    <row r="42744" spans="6:8" x14ac:dyDescent="0.2">
      <c r="F42744" s="30"/>
      <c r="G42744" s="30"/>
      <c r="H42744" s="30"/>
    </row>
    <row r="42745" spans="6:8" x14ac:dyDescent="0.2">
      <c r="F42745" s="30"/>
      <c r="G42745" s="30"/>
      <c r="H42745" s="30"/>
    </row>
    <row r="42746" spans="6:8" x14ac:dyDescent="0.2">
      <c r="F42746" s="30"/>
      <c r="G42746" s="30"/>
      <c r="H42746" s="30"/>
    </row>
    <row r="42747" spans="6:8" x14ac:dyDescent="0.2">
      <c r="F42747" s="30"/>
      <c r="G42747" s="30"/>
      <c r="H42747" s="30"/>
    </row>
    <row r="42748" spans="6:8" x14ac:dyDescent="0.2">
      <c r="F42748" s="30"/>
      <c r="G42748" s="30"/>
      <c r="H42748" s="30"/>
    </row>
    <row r="42749" spans="6:8" x14ac:dyDescent="0.2">
      <c r="F42749" s="30"/>
      <c r="G42749" s="30"/>
      <c r="H42749" s="30"/>
    </row>
    <row r="42750" spans="6:8" x14ac:dyDescent="0.2">
      <c r="F42750" s="30"/>
      <c r="G42750" s="30"/>
      <c r="H42750" s="30"/>
    </row>
    <row r="42751" spans="6:8" x14ac:dyDescent="0.2">
      <c r="F42751" s="30"/>
      <c r="G42751" s="30"/>
      <c r="H42751" s="30"/>
    </row>
    <row r="42752" spans="6:8" x14ac:dyDescent="0.2">
      <c r="F42752" s="30"/>
      <c r="G42752" s="30"/>
      <c r="H42752" s="30"/>
    </row>
    <row r="42753" spans="6:8" x14ac:dyDescent="0.2">
      <c r="F42753" s="30"/>
      <c r="G42753" s="30"/>
      <c r="H42753" s="30"/>
    </row>
    <row r="42754" spans="6:8" x14ac:dyDescent="0.2">
      <c r="F42754" s="30"/>
      <c r="G42754" s="30"/>
      <c r="H42754" s="30"/>
    </row>
    <row r="42755" spans="6:8" x14ac:dyDescent="0.2">
      <c r="F42755" s="30"/>
      <c r="G42755" s="30"/>
      <c r="H42755" s="30"/>
    </row>
    <row r="42756" spans="6:8" x14ac:dyDescent="0.2">
      <c r="F42756" s="30"/>
      <c r="G42756" s="30"/>
      <c r="H42756" s="30"/>
    </row>
    <row r="42757" spans="6:8" x14ac:dyDescent="0.2">
      <c r="F42757" s="30"/>
      <c r="G42757" s="30"/>
      <c r="H42757" s="30"/>
    </row>
    <row r="42758" spans="6:8" x14ac:dyDescent="0.2">
      <c r="F42758" s="30"/>
      <c r="G42758" s="30"/>
      <c r="H42758" s="30"/>
    </row>
    <row r="42759" spans="6:8" x14ac:dyDescent="0.2">
      <c r="F42759" s="30"/>
      <c r="G42759" s="30"/>
      <c r="H42759" s="30"/>
    </row>
    <row r="42760" spans="6:8" x14ac:dyDescent="0.2">
      <c r="F42760" s="30"/>
      <c r="G42760" s="30"/>
      <c r="H42760" s="30"/>
    </row>
    <row r="42761" spans="6:8" x14ac:dyDescent="0.2">
      <c r="F42761" s="30"/>
      <c r="G42761" s="30"/>
      <c r="H42761" s="30"/>
    </row>
    <row r="42762" spans="6:8" x14ac:dyDescent="0.2">
      <c r="F42762" s="30"/>
      <c r="G42762" s="30"/>
      <c r="H42762" s="30"/>
    </row>
    <row r="42763" spans="6:8" x14ac:dyDescent="0.2">
      <c r="F42763" s="30"/>
      <c r="G42763" s="30"/>
      <c r="H42763" s="30"/>
    </row>
    <row r="42764" spans="6:8" x14ac:dyDescent="0.2">
      <c r="F42764" s="30"/>
      <c r="G42764" s="30"/>
      <c r="H42764" s="30"/>
    </row>
    <row r="42765" spans="6:8" x14ac:dyDescent="0.2">
      <c r="F42765" s="30"/>
      <c r="G42765" s="30"/>
      <c r="H42765" s="30"/>
    </row>
    <row r="42766" spans="6:8" x14ac:dyDescent="0.2">
      <c r="F42766" s="30"/>
      <c r="G42766" s="30"/>
      <c r="H42766" s="30"/>
    </row>
    <row r="42767" spans="6:8" x14ac:dyDescent="0.2">
      <c r="F42767" s="30"/>
      <c r="G42767" s="30"/>
      <c r="H42767" s="30"/>
    </row>
    <row r="42768" spans="6:8" x14ac:dyDescent="0.2">
      <c r="F42768" s="30"/>
      <c r="G42768" s="30"/>
      <c r="H42768" s="30"/>
    </row>
    <row r="42769" spans="6:8" x14ac:dyDescent="0.2">
      <c r="F42769" s="30"/>
      <c r="G42769" s="30"/>
      <c r="H42769" s="30"/>
    </row>
    <row r="42770" spans="6:8" x14ac:dyDescent="0.2">
      <c r="F42770" s="30"/>
      <c r="G42770" s="30"/>
      <c r="H42770" s="30"/>
    </row>
    <row r="42771" spans="6:8" x14ac:dyDescent="0.2">
      <c r="F42771" s="30"/>
      <c r="G42771" s="30"/>
      <c r="H42771" s="30"/>
    </row>
    <row r="42772" spans="6:8" x14ac:dyDescent="0.2">
      <c r="F42772" s="30"/>
      <c r="G42772" s="30"/>
      <c r="H42772" s="30"/>
    </row>
    <row r="42773" spans="6:8" x14ac:dyDescent="0.2">
      <c r="F42773" s="30"/>
      <c r="G42773" s="30"/>
      <c r="H42773" s="30"/>
    </row>
    <row r="42774" spans="6:8" x14ac:dyDescent="0.2">
      <c r="F42774" s="30"/>
      <c r="G42774" s="30"/>
      <c r="H42774" s="30"/>
    </row>
    <row r="42775" spans="6:8" x14ac:dyDescent="0.2">
      <c r="F42775" s="30"/>
      <c r="G42775" s="30"/>
      <c r="H42775" s="30"/>
    </row>
    <row r="42776" spans="6:8" x14ac:dyDescent="0.2">
      <c r="F42776" s="30"/>
      <c r="G42776" s="30"/>
      <c r="H42776" s="30"/>
    </row>
    <row r="42777" spans="6:8" x14ac:dyDescent="0.2">
      <c r="F42777" s="30"/>
      <c r="G42777" s="30"/>
      <c r="H42777" s="30"/>
    </row>
    <row r="42778" spans="6:8" x14ac:dyDescent="0.2">
      <c r="F42778" s="30"/>
      <c r="G42778" s="30"/>
      <c r="H42778" s="30"/>
    </row>
    <row r="42779" spans="6:8" x14ac:dyDescent="0.2">
      <c r="F42779" s="30"/>
      <c r="G42779" s="30"/>
      <c r="H42779" s="30"/>
    </row>
    <row r="42780" spans="6:8" x14ac:dyDescent="0.2">
      <c r="F42780" s="30"/>
      <c r="G42780" s="30"/>
      <c r="H42780" s="30"/>
    </row>
    <row r="42781" spans="6:8" x14ac:dyDescent="0.2">
      <c r="F42781" s="30"/>
      <c r="G42781" s="30"/>
      <c r="H42781" s="30"/>
    </row>
    <row r="42782" spans="6:8" x14ac:dyDescent="0.2">
      <c r="F42782" s="30"/>
      <c r="G42782" s="30"/>
      <c r="H42782" s="30"/>
    </row>
    <row r="42783" spans="6:8" x14ac:dyDescent="0.2">
      <c r="F42783" s="30"/>
      <c r="G42783" s="30"/>
      <c r="H42783" s="30"/>
    </row>
    <row r="42784" spans="6:8" x14ac:dyDescent="0.2">
      <c r="F42784" s="30"/>
      <c r="G42784" s="30"/>
      <c r="H42784" s="30"/>
    </row>
    <row r="42785" spans="6:8" x14ac:dyDescent="0.2">
      <c r="F42785" s="30"/>
      <c r="G42785" s="30"/>
      <c r="H42785" s="30"/>
    </row>
    <row r="42786" spans="6:8" x14ac:dyDescent="0.2">
      <c r="F42786" s="30"/>
      <c r="G42786" s="30"/>
      <c r="H42786" s="30"/>
    </row>
    <row r="42787" spans="6:8" x14ac:dyDescent="0.2">
      <c r="F42787" s="30"/>
      <c r="G42787" s="30"/>
      <c r="H42787" s="30"/>
    </row>
    <row r="42788" spans="6:8" x14ac:dyDescent="0.2">
      <c r="F42788" s="30"/>
      <c r="G42788" s="30"/>
      <c r="H42788" s="30"/>
    </row>
    <row r="42789" spans="6:8" x14ac:dyDescent="0.2">
      <c r="F42789" s="30"/>
      <c r="G42789" s="30"/>
      <c r="H42789" s="30"/>
    </row>
    <row r="42790" spans="6:8" x14ac:dyDescent="0.2">
      <c r="F42790" s="30"/>
      <c r="G42790" s="30"/>
      <c r="H42790" s="30"/>
    </row>
    <row r="42791" spans="6:8" x14ac:dyDescent="0.2">
      <c r="F42791" s="30"/>
      <c r="G42791" s="30"/>
      <c r="H42791" s="30"/>
    </row>
    <row r="42792" spans="6:8" x14ac:dyDescent="0.2">
      <c r="F42792" s="30"/>
      <c r="G42792" s="30"/>
      <c r="H42792" s="30"/>
    </row>
    <row r="42793" spans="6:8" x14ac:dyDescent="0.2">
      <c r="F42793" s="30"/>
      <c r="G42793" s="30"/>
      <c r="H42793" s="30"/>
    </row>
    <row r="42794" spans="6:8" x14ac:dyDescent="0.2">
      <c r="F42794" s="30"/>
      <c r="G42794" s="30"/>
      <c r="H42794" s="30"/>
    </row>
    <row r="42795" spans="6:8" x14ac:dyDescent="0.2">
      <c r="F42795" s="30"/>
      <c r="G42795" s="30"/>
      <c r="H42795" s="30"/>
    </row>
    <row r="42796" spans="6:8" x14ac:dyDescent="0.2">
      <c r="F42796" s="30"/>
      <c r="G42796" s="30"/>
      <c r="H42796" s="30"/>
    </row>
    <row r="42797" spans="6:8" x14ac:dyDescent="0.2">
      <c r="F42797" s="30"/>
      <c r="G42797" s="30"/>
      <c r="H42797" s="30"/>
    </row>
    <row r="42798" spans="6:8" x14ac:dyDescent="0.2">
      <c r="F42798" s="30"/>
      <c r="G42798" s="30"/>
      <c r="H42798" s="30"/>
    </row>
    <row r="42799" spans="6:8" x14ac:dyDescent="0.2">
      <c r="F42799" s="30"/>
      <c r="G42799" s="30"/>
      <c r="H42799" s="30"/>
    </row>
    <row r="42800" spans="6:8" x14ac:dyDescent="0.2">
      <c r="F42800" s="30"/>
      <c r="G42800" s="30"/>
      <c r="H42800" s="30"/>
    </row>
    <row r="42801" spans="6:8" x14ac:dyDescent="0.2">
      <c r="F42801" s="30"/>
      <c r="G42801" s="30"/>
      <c r="H42801" s="30"/>
    </row>
    <row r="42802" spans="6:8" x14ac:dyDescent="0.2">
      <c r="F42802" s="30"/>
      <c r="G42802" s="30"/>
      <c r="H42802" s="30"/>
    </row>
    <row r="42803" spans="6:8" x14ac:dyDescent="0.2">
      <c r="F42803" s="30"/>
      <c r="G42803" s="30"/>
      <c r="H42803" s="30"/>
    </row>
    <row r="42804" spans="6:8" x14ac:dyDescent="0.2">
      <c r="F42804" s="30"/>
      <c r="G42804" s="30"/>
      <c r="H42804" s="30"/>
    </row>
    <row r="42805" spans="6:8" x14ac:dyDescent="0.2">
      <c r="F42805" s="30"/>
      <c r="G42805" s="30"/>
      <c r="H42805" s="30"/>
    </row>
    <row r="42806" spans="6:8" x14ac:dyDescent="0.2">
      <c r="F42806" s="30"/>
      <c r="G42806" s="30"/>
      <c r="H42806" s="30"/>
    </row>
    <row r="42807" spans="6:8" x14ac:dyDescent="0.2">
      <c r="F42807" s="30"/>
      <c r="G42807" s="30"/>
      <c r="H42807" s="30"/>
    </row>
    <row r="42808" spans="6:8" x14ac:dyDescent="0.2">
      <c r="F42808" s="30"/>
      <c r="G42808" s="30"/>
      <c r="H42808" s="30"/>
    </row>
    <row r="42809" spans="6:8" x14ac:dyDescent="0.2">
      <c r="F42809" s="30"/>
      <c r="G42809" s="30"/>
      <c r="H42809" s="30"/>
    </row>
    <row r="42810" spans="6:8" x14ac:dyDescent="0.2">
      <c r="F42810" s="30"/>
      <c r="G42810" s="30"/>
      <c r="H42810" s="30"/>
    </row>
    <row r="42811" spans="6:8" x14ac:dyDescent="0.2">
      <c r="F42811" s="30"/>
      <c r="G42811" s="30"/>
      <c r="H42811" s="30"/>
    </row>
    <row r="42812" spans="6:8" x14ac:dyDescent="0.2">
      <c r="F42812" s="30"/>
      <c r="G42812" s="30"/>
      <c r="H42812" s="30"/>
    </row>
    <row r="42813" spans="6:8" x14ac:dyDescent="0.2">
      <c r="F42813" s="30"/>
      <c r="G42813" s="30"/>
      <c r="H42813" s="30"/>
    </row>
    <row r="42814" spans="6:8" x14ac:dyDescent="0.2">
      <c r="F42814" s="30"/>
      <c r="G42814" s="30"/>
      <c r="H42814" s="30"/>
    </row>
    <row r="42815" spans="6:8" x14ac:dyDescent="0.2">
      <c r="F42815" s="30"/>
      <c r="G42815" s="30"/>
      <c r="H42815" s="30"/>
    </row>
    <row r="42816" spans="6:8" x14ac:dyDescent="0.2">
      <c r="F42816" s="30"/>
      <c r="G42816" s="30"/>
      <c r="H42816" s="30"/>
    </row>
    <row r="42817" spans="6:8" x14ac:dyDescent="0.2">
      <c r="F42817" s="30"/>
      <c r="G42817" s="30"/>
      <c r="H42817" s="30"/>
    </row>
    <row r="42818" spans="6:8" x14ac:dyDescent="0.2">
      <c r="F42818" s="30"/>
      <c r="G42818" s="30"/>
      <c r="H42818" s="30"/>
    </row>
    <row r="42819" spans="6:8" x14ac:dyDescent="0.2">
      <c r="F42819" s="30"/>
      <c r="G42819" s="30"/>
      <c r="H42819" s="30"/>
    </row>
    <row r="42820" spans="6:8" x14ac:dyDescent="0.2">
      <c r="F42820" s="30"/>
      <c r="G42820" s="30"/>
      <c r="H42820" s="30"/>
    </row>
    <row r="42821" spans="6:8" x14ac:dyDescent="0.2">
      <c r="F42821" s="30"/>
      <c r="G42821" s="30"/>
      <c r="H42821" s="30"/>
    </row>
    <row r="42822" spans="6:8" x14ac:dyDescent="0.2">
      <c r="F42822" s="30"/>
      <c r="G42822" s="30"/>
      <c r="H42822" s="30"/>
    </row>
    <row r="42823" spans="6:8" x14ac:dyDescent="0.2">
      <c r="F42823" s="30"/>
      <c r="G42823" s="30"/>
      <c r="H42823" s="30"/>
    </row>
    <row r="42824" spans="6:8" x14ac:dyDescent="0.2">
      <c r="F42824" s="30"/>
      <c r="G42824" s="30"/>
      <c r="H42824" s="30"/>
    </row>
    <row r="42825" spans="6:8" x14ac:dyDescent="0.2">
      <c r="F42825" s="30"/>
      <c r="G42825" s="30"/>
      <c r="H42825" s="30"/>
    </row>
    <row r="42826" spans="6:8" x14ac:dyDescent="0.2">
      <c r="F42826" s="30"/>
      <c r="G42826" s="30"/>
      <c r="H42826" s="30"/>
    </row>
    <row r="42827" spans="6:8" x14ac:dyDescent="0.2">
      <c r="F42827" s="30"/>
      <c r="G42827" s="30"/>
      <c r="H42827" s="30"/>
    </row>
    <row r="42828" spans="6:8" x14ac:dyDescent="0.2">
      <c r="F42828" s="30"/>
      <c r="G42828" s="30"/>
      <c r="H42828" s="30"/>
    </row>
    <row r="42829" spans="6:8" x14ac:dyDescent="0.2">
      <c r="F42829" s="30"/>
      <c r="G42829" s="30"/>
      <c r="H42829" s="30"/>
    </row>
    <row r="42830" spans="6:8" x14ac:dyDescent="0.2">
      <c r="F42830" s="30"/>
      <c r="G42830" s="30"/>
      <c r="H42830" s="30"/>
    </row>
    <row r="42831" spans="6:8" x14ac:dyDescent="0.2">
      <c r="F42831" s="30"/>
      <c r="G42831" s="30"/>
      <c r="H42831" s="30"/>
    </row>
    <row r="42832" spans="6:8" x14ac:dyDescent="0.2">
      <c r="F42832" s="30"/>
      <c r="G42832" s="30"/>
      <c r="H42832" s="30"/>
    </row>
    <row r="42833" spans="6:8" x14ac:dyDescent="0.2">
      <c r="F42833" s="30"/>
      <c r="G42833" s="30"/>
      <c r="H42833" s="30"/>
    </row>
    <row r="42834" spans="6:8" x14ac:dyDescent="0.2">
      <c r="F42834" s="30"/>
      <c r="G42834" s="30"/>
      <c r="H42834" s="30"/>
    </row>
    <row r="42835" spans="6:8" x14ac:dyDescent="0.2">
      <c r="F42835" s="30"/>
      <c r="G42835" s="30"/>
      <c r="H42835" s="30"/>
    </row>
    <row r="42836" spans="6:8" x14ac:dyDescent="0.2">
      <c r="F42836" s="30"/>
      <c r="G42836" s="30"/>
      <c r="H42836" s="30"/>
    </row>
    <row r="42837" spans="6:8" x14ac:dyDescent="0.2">
      <c r="F42837" s="30"/>
      <c r="G42837" s="30"/>
      <c r="H42837" s="30"/>
    </row>
    <row r="42838" spans="6:8" x14ac:dyDescent="0.2">
      <c r="F42838" s="30"/>
      <c r="G42838" s="30"/>
      <c r="H42838" s="30"/>
    </row>
    <row r="42839" spans="6:8" x14ac:dyDescent="0.2">
      <c r="F42839" s="30"/>
      <c r="G42839" s="30"/>
      <c r="H42839" s="30"/>
    </row>
    <row r="42840" spans="6:8" x14ac:dyDescent="0.2">
      <c r="F42840" s="30"/>
      <c r="G42840" s="30"/>
      <c r="H42840" s="30"/>
    </row>
    <row r="42841" spans="6:8" x14ac:dyDescent="0.2">
      <c r="F42841" s="30"/>
      <c r="G42841" s="30"/>
      <c r="H42841" s="30"/>
    </row>
    <row r="42842" spans="6:8" x14ac:dyDescent="0.2">
      <c r="F42842" s="30"/>
      <c r="G42842" s="30"/>
      <c r="H42842" s="30"/>
    </row>
    <row r="42843" spans="6:8" x14ac:dyDescent="0.2">
      <c r="F42843" s="30"/>
      <c r="G42843" s="30"/>
      <c r="H42843" s="30"/>
    </row>
    <row r="42844" spans="6:8" x14ac:dyDescent="0.2">
      <c r="F42844" s="30"/>
      <c r="G42844" s="30"/>
      <c r="H42844" s="30"/>
    </row>
    <row r="42845" spans="6:8" x14ac:dyDescent="0.2">
      <c r="F42845" s="30"/>
      <c r="G42845" s="30"/>
      <c r="H42845" s="30"/>
    </row>
    <row r="42846" spans="6:8" x14ac:dyDescent="0.2">
      <c r="F42846" s="30"/>
      <c r="G42846" s="30"/>
      <c r="H42846" s="30"/>
    </row>
    <row r="42847" spans="6:8" x14ac:dyDescent="0.2">
      <c r="F42847" s="30"/>
      <c r="G42847" s="30"/>
      <c r="H42847" s="30"/>
    </row>
    <row r="42848" spans="6:8" x14ac:dyDescent="0.2">
      <c r="F42848" s="30"/>
      <c r="G42848" s="30"/>
      <c r="H42848" s="30"/>
    </row>
    <row r="42849" spans="6:8" x14ac:dyDescent="0.2">
      <c r="F42849" s="30"/>
      <c r="G42849" s="30"/>
      <c r="H42849" s="30"/>
    </row>
    <row r="42850" spans="6:8" x14ac:dyDescent="0.2">
      <c r="F42850" s="30"/>
      <c r="G42850" s="30"/>
      <c r="H42850" s="30"/>
    </row>
    <row r="42851" spans="6:8" x14ac:dyDescent="0.2">
      <c r="F42851" s="30"/>
      <c r="G42851" s="30"/>
      <c r="H42851" s="30"/>
    </row>
    <row r="42852" spans="6:8" x14ac:dyDescent="0.2">
      <c r="F42852" s="30"/>
      <c r="G42852" s="30"/>
      <c r="H42852" s="30"/>
    </row>
    <row r="42853" spans="6:8" x14ac:dyDescent="0.2">
      <c r="F42853" s="30"/>
      <c r="G42853" s="30"/>
      <c r="H42853" s="30"/>
    </row>
    <row r="42854" spans="6:8" x14ac:dyDescent="0.2">
      <c r="F42854" s="30"/>
      <c r="G42854" s="30"/>
      <c r="H42854" s="30"/>
    </row>
    <row r="42855" spans="6:8" x14ac:dyDescent="0.2">
      <c r="F42855" s="30"/>
      <c r="G42855" s="30"/>
      <c r="H42855" s="30"/>
    </row>
    <row r="42856" spans="6:8" x14ac:dyDescent="0.2">
      <c r="F42856" s="30"/>
      <c r="G42856" s="30"/>
      <c r="H42856" s="30"/>
    </row>
    <row r="42857" spans="6:8" x14ac:dyDescent="0.2">
      <c r="F42857" s="30"/>
      <c r="G42857" s="30"/>
      <c r="H42857" s="30"/>
    </row>
    <row r="42858" spans="6:8" x14ac:dyDescent="0.2">
      <c r="F42858" s="30"/>
      <c r="G42858" s="30"/>
      <c r="H42858" s="30"/>
    </row>
    <row r="42859" spans="6:8" x14ac:dyDescent="0.2">
      <c r="F42859" s="30"/>
      <c r="G42859" s="30"/>
      <c r="H42859" s="30"/>
    </row>
    <row r="42860" spans="6:8" x14ac:dyDescent="0.2">
      <c r="F42860" s="30"/>
      <c r="G42860" s="30"/>
      <c r="H42860" s="30"/>
    </row>
    <row r="42861" spans="6:8" x14ac:dyDescent="0.2">
      <c r="F42861" s="30"/>
      <c r="G42861" s="30"/>
      <c r="H42861" s="30"/>
    </row>
    <row r="42862" spans="6:8" x14ac:dyDescent="0.2">
      <c r="F42862" s="30"/>
      <c r="G42862" s="30"/>
      <c r="H42862" s="30"/>
    </row>
    <row r="42863" spans="6:8" x14ac:dyDescent="0.2">
      <c r="F42863" s="30"/>
      <c r="G42863" s="30"/>
      <c r="H42863" s="30"/>
    </row>
    <row r="42864" spans="6:8" x14ac:dyDescent="0.2">
      <c r="F42864" s="30"/>
      <c r="G42864" s="30"/>
      <c r="H42864" s="30"/>
    </row>
    <row r="42865" spans="6:8" x14ac:dyDescent="0.2">
      <c r="F42865" s="30"/>
      <c r="G42865" s="30"/>
      <c r="H42865" s="30"/>
    </row>
    <row r="42866" spans="6:8" x14ac:dyDescent="0.2">
      <c r="F42866" s="30"/>
      <c r="G42866" s="30"/>
      <c r="H42866" s="30"/>
    </row>
    <row r="42867" spans="6:8" x14ac:dyDescent="0.2">
      <c r="F42867" s="30"/>
      <c r="G42867" s="30"/>
      <c r="H42867" s="30"/>
    </row>
    <row r="42868" spans="6:8" x14ac:dyDescent="0.2">
      <c r="F42868" s="30"/>
      <c r="G42868" s="30"/>
      <c r="H42868" s="30"/>
    </row>
    <row r="42869" spans="6:8" x14ac:dyDescent="0.2">
      <c r="F42869" s="30"/>
      <c r="G42869" s="30"/>
      <c r="H42869" s="30"/>
    </row>
    <row r="42870" spans="6:8" x14ac:dyDescent="0.2">
      <c r="F42870" s="30"/>
      <c r="G42870" s="30"/>
      <c r="H42870" s="30"/>
    </row>
    <row r="42871" spans="6:8" x14ac:dyDescent="0.2">
      <c r="F42871" s="30"/>
      <c r="G42871" s="30"/>
      <c r="H42871" s="30"/>
    </row>
    <row r="42872" spans="6:8" x14ac:dyDescent="0.2">
      <c r="F42872" s="30"/>
      <c r="G42872" s="30"/>
      <c r="H42872" s="30"/>
    </row>
    <row r="42873" spans="6:8" x14ac:dyDescent="0.2">
      <c r="F42873" s="30"/>
      <c r="G42873" s="30"/>
      <c r="H42873" s="30"/>
    </row>
    <row r="42874" spans="6:8" x14ac:dyDescent="0.2">
      <c r="F42874" s="30"/>
      <c r="G42874" s="30"/>
      <c r="H42874" s="30"/>
    </row>
    <row r="42875" spans="6:8" x14ac:dyDescent="0.2">
      <c r="F42875" s="30"/>
      <c r="G42875" s="30"/>
      <c r="H42875" s="30"/>
    </row>
    <row r="42876" spans="6:8" x14ac:dyDescent="0.2">
      <c r="F42876" s="30"/>
      <c r="G42876" s="30"/>
      <c r="H42876" s="30"/>
    </row>
    <row r="42877" spans="6:8" x14ac:dyDescent="0.2">
      <c r="F42877" s="30"/>
      <c r="G42877" s="30"/>
      <c r="H42877" s="30"/>
    </row>
    <row r="42878" spans="6:8" x14ac:dyDescent="0.2">
      <c r="F42878" s="30"/>
      <c r="G42878" s="30"/>
      <c r="H42878" s="30"/>
    </row>
    <row r="42879" spans="6:8" x14ac:dyDescent="0.2">
      <c r="F42879" s="30"/>
      <c r="G42879" s="30"/>
      <c r="H42879" s="30"/>
    </row>
    <row r="42880" spans="6:8" x14ac:dyDescent="0.2">
      <c r="F42880" s="30"/>
      <c r="G42880" s="30"/>
      <c r="H42880" s="30"/>
    </row>
    <row r="42881" spans="6:8" x14ac:dyDescent="0.2">
      <c r="F42881" s="30"/>
      <c r="G42881" s="30"/>
      <c r="H42881" s="30"/>
    </row>
    <row r="42882" spans="6:8" x14ac:dyDescent="0.2">
      <c r="F42882" s="30"/>
      <c r="G42882" s="30"/>
      <c r="H42882" s="30"/>
    </row>
    <row r="42883" spans="6:8" x14ac:dyDescent="0.2">
      <c r="F42883" s="30"/>
      <c r="G42883" s="30"/>
      <c r="H42883" s="30"/>
    </row>
    <row r="42884" spans="6:8" x14ac:dyDescent="0.2">
      <c r="F42884" s="30"/>
      <c r="G42884" s="30"/>
      <c r="H42884" s="30"/>
    </row>
    <row r="42885" spans="6:8" x14ac:dyDescent="0.2">
      <c r="F42885" s="30"/>
      <c r="G42885" s="30"/>
      <c r="H42885" s="30"/>
    </row>
    <row r="42886" spans="6:8" x14ac:dyDescent="0.2">
      <c r="F42886" s="30"/>
      <c r="G42886" s="30"/>
      <c r="H42886" s="30"/>
    </row>
    <row r="42887" spans="6:8" x14ac:dyDescent="0.2">
      <c r="F42887" s="30"/>
      <c r="G42887" s="30"/>
      <c r="H42887" s="30"/>
    </row>
    <row r="42888" spans="6:8" x14ac:dyDescent="0.2">
      <c r="F42888" s="30"/>
      <c r="G42888" s="30"/>
      <c r="H42888" s="30"/>
    </row>
    <row r="42889" spans="6:8" x14ac:dyDescent="0.2">
      <c r="F42889" s="30"/>
      <c r="G42889" s="30"/>
      <c r="H42889" s="30"/>
    </row>
    <row r="42890" spans="6:8" x14ac:dyDescent="0.2">
      <c r="F42890" s="30"/>
      <c r="G42890" s="30"/>
      <c r="H42890" s="30"/>
    </row>
    <row r="42891" spans="6:8" x14ac:dyDescent="0.2">
      <c r="F42891" s="30"/>
      <c r="G42891" s="30"/>
      <c r="H42891" s="30"/>
    </row>
    <row r="42892" spans="6:8" x14ac:dyDescent="0.2">
      <c r="F42892" s="30"/>
      <c r="G42892" s="30"/>
      <c r="H42892" s="30"/>
    </row>
    <row r="42893" spans="6:8" x14ac:dyDescent="0.2">
      <c r="F42893" s="30"/>
      <c r="G42893" s="30"/>
      <c r="H42893" s="30"/>
    </row>
    <row r="42894" spans="6:8" x14ac:dyDescent="0.2">
      <c r="F42894" s="30"/>
      <c r="G42894" s="30"/>
      <c r="H42894" s="30"/>
    </row>
    <row r="42895" spans="6:8" x14ac:dyDescent="0.2">
      <c r="F42895" s="30"/>
      <c r="G42895" s="30"/>
      <c r="H42895" s="30"/>
    </row>
    <row r="42896" spans="6:8" x14ac:dyDescent="0.2">
      <c r="F42896" s="30"/>
      <c r="G42896" s="30"/>
      <c r="H42896" s="30"/>
    </row>
    <row r="42897" spans="6:8" x14ac:dyDescent="0.2">
      <c r="F42897" s="30"/>
      <c r="G42897" s="30"/>
      <c r="H42897" s="30"/>
    </row>
    <row r="42898" spans="6:8" x14ac:dyDescent="0.2">
      <c r="F42898" s="30"/>
      <c r="G42898" s="30"/>
      <c r="H42898" s="30"/>
    </row>
    <row r="42899" spans="6:8" x14ac:dyDescent="0.2">
      <c r="F42899" s="30"/>
      <c r="G42899" s="30"/>
      <c r="H42899" s="30"/>
    </row>
    <row r="42900" spans="6:8" x14ac:dyDescent="0.2">
      <c r="F42900" s="30"/>
      <c r="G42900" s="30"/>
      <c r="H42900" s="30"/>
    </row>
    <row r="42901" spans="6:8" x14ac:dyDescent="0.2">
      <c r="F42901" s="30"/>
      <c r="G42901" s="30"/>
      <c r="H42901" s="30"/>
    </row>
    <row r="42902" spans="6:8" x14ac:dyDescent="0.2">
      <c r="F42902" s="30"/>
      <c r="G42902" s="30"/>
      <c r="H42902" s="30"/>
    </row>
    <row r="42903" spans="6:8" x14ac:dyDescent="0.2">
      <c r="F42903" s="30"/>
      <c r="G42903" s="30"/>
      <c r="H42903" s="30"/>
    </row>
    <row r="42904" spans="6:8" x14ac:dyDescent="0.2">
      <c r="F42904" s="30"/>
      <c r="G42904" s="30"/>
      <c r="H42904" s="30"/>
    </row>
    <row r="42905" spans="6:8" x14ac:dyDescent="0.2">
      <c r="F42905" s="30"/>
      <c r="G42905" s="30"/>
      <c r="H42905" s="30"/>
    </row>
    <row r="42906" spans="6:8" x14ac:dyDescent="0.2">
      <c r="F42906" s="30"/>
      <c r="G42906" s="30"/>
      <c r="H42906" s="30"/>
    </row>
    <row r="42907" spans="6:8" x14ac:dyDescent="0.2">
      <c r="F42907" s="30"/>
      <c r="G42907" s="30"/>
      <c r="H42907" s="30"/>
    </row>
    <row r="42908" spans="6:8" x14ac:dyDescent="0.2">
      <c r="F42908" s="30"/>
      <c r="G42908" s="30"/>
      <c r="H42908" s="30"/>
    </row>
    <row r="42909" spans="6:8" x14ac:dyDescent="0.2">
      <c r="F42909" s="30"/>
      <c r="G42909" s="30"/>
      <c r="H42909" s="30"/>
    </row>
    <row r="42910" spans="6:8" x14ac:dyDescent="0.2">
      <c r="F42910" s="30"/>
      <c r="G42910" s="30"/>
      <c r="H42910" s="30"/>
    </row>
    <row r="42911" spans="6:8" x14ac:dyDescent="0.2">
      <c r="F42911" s="30"/>
      <c r="G42911" s="30"/>
      <c r="H42911" s="30"/>
    </row>
    <row r="42912" spans="6:8" x14ac:dyDescent="0.2">
      <c r="F42912" s="30"/>
      <c r="G42912" s="30"/>
      <c r="H42912" s="30"/>
    </row>
    <row r="42913" spans="6:8" x14ac:dyDescent="0.2">
      <c r="F42913" s="30"/>
      <c r="G42913" s="30"/>
      <c r="H42913" s="30"/>
    </row>
    <row r="42914" spans="6:8" x14ac:dyDescent="0.2">
      <c r="F42914" s="30"/>
      <c r="G42914" s="30"/>
      <c r="H42914" s="30"/>
    </row>
    <row r="42915" spans="6:8" x14ac:dyDescent="0.2">
      <c r="F42915" s="30"/>
      <c r="G42915" s="30"/>
      <c r="H42915" s="30"/>
    </row>
    <row r="42916" spans="6:8" x14ac:dyDescent="0.2">
      <c r="F42916" s="30"/>
      <c r="G42916" s="30"/>
      <c r="H42916" s="30"/>
    </row>
    <row r="42917" spans="6:8" x14ac:dyDescent="0.2">
      <c r="F42917" s="30"/>
      <c r="G42917" s="30"/>
      <c r="H42917" s="30"/>
    </row>
    <row r="42918" spans="6:8" x14ac:dyDescent="0.2">
      <c r="F42918" s="30"/>
      <c r="G42918" s="30"/>
      <c r="H42918" s="30"/>
    </row>
    <row r="42919" spans="6:8" x14ac:dyDescent="0.2">
      <c r="F42919" s="30"/>
      <c r="G42919" s="30"/>
      <c r="H42919" s="30"/>
    </row>
    <row r="42920" spans="6:8" x14ac:dyDescent="0.2">
      <c r="F42920" s="30"/>
      <c r="G42920" s="30"/>
      <c r="H42920" s="30"/>
    </row>
    <row r="42921" spans="6:8" x14ac:dyDescent="0.2">
      <c r="F42921" s="30"/>
      <c r="G42921" s="30"/>
      <c r="H42921" s="30"/>
    </row>
    <row r="42922" spans="6:8" x14ac:dyDescent="0.2">
      <c r="F42922" s="30"/>
      <c r="G42922" s="30"/>
      <c r="H42922" s="30"/>
    </row>
    <row r="42923" spans="6:8" x14ac:dyDescent="0.2">
      <c r="F42923" s="30"/>
      <c r="G42923" s="30"/>
      <c r="H42923" s="30"/>
    </row>
    <row r="42924" spans="6:8" x14ac:dyDescent="0.2">
      <c r="F42924" s="30"/>
      <c r="G42924" s="30"/>
      <c r="H42924" s="30"/>
    </row>
    <row r="42925" spans="6:8" x14ac:dyDescent="0.2">
      <c r="F42925" s="30"/>
      <c r="G42925" s="30"/>
      <c r="H42925" s="30"/>
    </row>
    <row r="42926" spans="6:8" x14ac:dyDescent="0.2">
      <c r="F42926" s="30"/>
      <c r="G42926" s="30"/>
      <c r="H42926" s="30"/>
    </row>
    <row r="42927" spans="6:8" x14ac:dyDescent="0.2">
      <c r="F42927" s="30"/>
      <c r="G42927" s="30"/>
      <c r="H42927" s="30"/>
    </row>
    <row r="42928" spans="6:8" x14ac:dyDescent="0.2">
      <c r="F42928" s="30"/>
      <c r="G42928" s="30"/>
      <c r="H42928" s="30"/>
    </row>
    <row r="42929" spans="6:8" x14ac:dyDescent="0.2">
      <c r="F42929" s="30"/>
      <c r="G42929" s="30"/>
      <c r="H42929" s="30"/>
    </row>
    <row r="42930" spans="6:8" x14ac:dyDescent="0.2">
      <c r="F42930" s="30"/>
      <c r="G42930" s="30"/>
      <c r="H42930" s="30"/>
    </row>
    <row r="42931" spans="6:8" x14ac:dyDescent="0.2">
      <c r="F42931" s="30"/>
      <c r="G42931" s="30"/>
      <c r="H42931" s="30"/>
    </row>
    <row r="42932" spans="6:8" x14ac:dyDescent="0.2">
      <c r="F42932" s="30"/>
      <c r="G42932" s="30"/>
      <c r="H42932" s="30"/>
    </row>
    <row r="42933" spans="6:8" x14ac:dyDescent="0.2">
      <c r="F42933" s="30"/>
      <c r="G42933" s="30"/>
      <c r="H42933" s="30"/>
    </row>
    <row r="42934" spans="6:8" x14ac:dyDescent="0.2">
      <c r="F42934" s="30"/>
      <c r="G42934" s="30"/>
      <c r="H42934" s="30"/>
    </row>
    <row r="42935" spans="6:8" x14ac:dyDescent="0.2">
      <c r="F42935" s="30"/>
      <c r="G42935" s="30"/>
      <c r="H42935" s="30"/>
    </row>
    <row r="42936" spans="6:8" x14ac:dyDescent="0.2">
      <c r="F42936" s="30"/>
      <c r="G42936" s="30"/>
      <c r="H42936" s="30"/>
    </row>
    <row r="42937" spans="6:8" x14ac:dyDescent="0.2">
      <c r="F42937" s="30"/>
      <c r="G42937" s="30"/>
      <c r="H42937" s="30"/>
    </row>
    <row r="42938" spans="6:8" x14ac:dyDescent="0.2">
      <c r="F42938" s="30"/>
      <c r="G42938" s="30"/>
      <c r="H42938" s="30"/>
    </row>
    <row r="42939" spans="6:8" x14ac:dyDescent="0.2">
      <c r="F42939" s="30"/>
      <c r="G42939" s="30"/>
      <c r="H42939" s="30"/>
    </row>
    <row r="42940" spans="6:8" x14ac:dyDescent="0.2">
      <c r="F42940" s="30"/>
      <c r="G42940" s="30"/>
      <c r="H42940" s="30"/>
    </row>
    <row r="42941" spans="6:8" x14ac:dyDescent="0.2">
      <c r="F42941" s="30"/>
      <c r="G42941" s="30"/>
      <c r="H42941" s="30"/>
    </row>
    <row r="42942" spans="6:8" x14ac:dyDescent="0.2">
      <c r="F42942" s="30"/>
      <c r="G42942" s="30"/>
      <c r="H42942" s="30"/>
    </row>
    <row r="42943" spans="6:8" x14ac:dyDescent="0.2">
      <c r="F42943" s="30"/>
      <c r="G42943" s="30"/>
      <c r="H42943" s="30"/>
    </row>
    <row r="42944" spans="6:8" x14ac:dyDescent="0.2">
      <c r="F42944" s="30"/>
      <c r="G42944" s="30"/>
      <c r="H42944" s="30"/>
    </row>
    <row r="42945" spans="6:8" x14ac:dyDescent="0.2">
      <c r="F42945" s="30"/>
      <c r="G42945" s="30"/>
      <c r="H42945" s="30"/>
    </row>
    <row r="42946" spans="6:8" x14ac:dyDescent="0.2">
      <c r="F42946" s="30"/>
      <c r="G42946" s="30"/>
      <c r="H42946" s="30"/>
    </row>
    <row r="42947" spans="6:8" x14ac:dyDescent="0.2">
      <c r="F42947" s="30"/>
      <c r="G42947" s="30"/>
      <c r="H42947" s="30"/>
    </row>
    <row r="42948" spans="6:8" x14ac:dyDescent="0.2">
      <c r="F42948" s="30"/>
      <c r="G42948" s="30"/>
      <c r="H42948" s="30"/>
    </row>
    <row r="42949" spans="6:8" x14ac:dyDescent="0.2">
      <c r="F42949" s="30"/>
      <c r="G42949" s="30"/>
      <c r="H42949" s="30"/>
    </row>
    <row r="42950" spans="6:8" x14ac:dyDescent="0.2">
      <c r="F42950" s="30"/>
      <c r="G42950" s="30"/>
      <c r="H42950" s="30"/>
    </row>
    <row r="42951" spans="6:8" x14ac:dyDescent="0.2">
      <c r="F42951" s="30"/>
      <c r="G42951" s="30"/>
      <c r="H42951" s="30"/>
    </row>
    <row r="42952" spans="6:8" x14ac:dyDescent="0.2">
      <c r="F42952" s="30"/>
      <c r="G42952" s="30"/>
      <c r="H42952" s="30"/>
    </row>
    <row r="42953" spans="6:8" x14ac:dyDescent="0.2">
      <c r="F42953" s="30"/>
      <c r="G42953" s="30"/>
      <c r="H42953" s="30"/>
    </row>
    <row r="42954" spans="6:8" x14ac:dyDescent="0.2">
      <c r="F42954" s="30"/>
      <c r="G42954" s="30"/>
      <c r="H42954" s="30"/>
    </row>
    <row r="42955" spans="6:8" x14ac:dyDescent="0.2">
      <c r="F42955" s="30"/>
      <c r="G42955" s="30"/>
      <c r="H42955" s="30"/>
    </row>
    <row r="42956" spans="6:8" x14ac:dyDescent="0.2">
      <c r="F42956" s="30"/>
      <c r="G42956" s="30"/>
      <c r="H42956" s="30"/>
    </row>
    <row r="42957" spans="6:8" x14ac:dyDescent="0.2">
      <c r="F42957" s="30"/>
      <c r="G42957" s="30"/>
      <c r="H42957" s="30"/>
    </row>
    <row r="42958" spans="6:8" x14ac:dyDescent="0.2">
      <c r="F42958" s="30"/>
      <c r="G42958" s="30"/>
      <c r="H42958" s="30"/>
    </row>
    <row r="42959" spans="6:8" x14ac:dyDescent="0.2">
      <c r="F42959" s="30"/>
      <c r="G42959" s="30"/>
      <c r="H42959" s="30"/>
    </row>
    <row r="42960" spans="6:8" x14ac:dyDescent="0.2">
      <c r="F42960" s="30"/>
      <c r="G42960" s="30"/>
      <c r="H42960" s="30"/>
    </row>
    <row r="42961" spans="6:8" x14ac:dyDescent="0.2">
      <c r="F42961" s="30"/>
      <c r="G42961" s="30"/>
      <c r="H42961" s="30"/>
    </row>
    <row r="42962" spans="6:8" x14ac:dyDescent="0.2">
      <c r="F42962" s="30"/>
      <c r="G42962" s="30"/>
      <c r="H42962" s="30"/>
    </row>
    <row r="42963" spans="6:8" x14ac:dyDescent="0.2">
      <c r="F42963" s="30"/>
      <c r="G42963" s="30"/>
      <c r="H42963" s="30"/>
    </row>
    <row r="42964" spans="6:8" x14ac:dyDescent="0.2">
      <c r="F42964" s="30"/>
      <c r="G42964" s="30"/>
      <c r="H42964" s="30"/>
    </row>
    <row r="42965" spans="6:8" x14ac:dyDescent="0.2">
      <c r="F42965" s="30"/>
      <c r="G42965" s="30"/>
      <c r="H42965" s="30"/>
    </row>
    <row r="42966" spans="6:8" x14ac:dyDescent="0.2">
      <c r="F42966" s="30"/>
      <c r="G42966" s="30"/>
      <c r="H42966" s="30"/>
    </row>
    <row r="42967" spans="6:8" x14ac:dyDescent="0.2">
      <c r="F42967" s="30"/>
      <c r="G42967" s="30"/>
      <c r="H42967" s="30"/>
    </row>
    <row r="42968" spans="6:8" x14ac:dyDescent="0.2">
      <c r="F42968" s="30"/>
      <c r="G42968" s="30"/>
      <c r="H42968" s="30"/>
    </row>
    <row r="42969" spans="6:8" x14ac:dyDescent="0.2">
      <c r="F42969" s="30"/>
      <c r="G42969" s="30"/>
      <c r="H42969" s="30"/>
    </row>
    <row r="42970" spans="6:8" x14ac:dyDescent="0.2">
      <c r="F42970" s="30"/>
      <c r="G42970" s="30"/>
      <c r="H42970" s="30"/>
    </row>
    <row r="42971" spans="6:8" x14ac:dyDescent="0.2">
      <c r="F42971" s="30"/>
      <c r="G42971" s="30"/>
      <c r="H42971" s="30"/>
    </row>
    <row r="42972" spans="6:8" x14ac:dyDescent="0.2">
      <c r="F42972" s="30"/>
      <c r="G42972" s="30"/>
      <c r="H42972" s="30"/>
    </row>
    <row r="42973" spans="6:8" x14ac:dyDescent="0.2">
      <c r="F42973" s="30"/>
      <c r="G42973" s="30"/>
      <c r="H42973" s="30"/>
    </row>
    <row r="42974" spans="6:8" x14ac:dyDescent="0.2">
      <c r="F42974" s="30"/>
      <c r="G42974" s="30"/>
      <c r="H42974" s="30"/>
    </row>
    <row r="42975" spans="6:8" x14ac:dyDescent="0.2">
      <c r="F42975" s="30"/>
      <c r="G42975" s="30"/>
      <c r="H42975" s="30"/>
    </row>
    <row r="42976" spans="6:8" x14ac:dyDescent="0.2">
      <c r="F42976" s="30"/>
      <c r="G42976" s="30"/>
      <c r="H42976" s="30"/>
    </row>
    <row r="42977" spans="6:8" x14ac:dyDescent="0.2">
      <c r="F42977" s="30"/>
      <c r="G42977" s="30"/>
      <c r="H42977" s="30"/>
    </row>
    <row r="42978" spans="6:8" x14ac:dyDescent="0.2">
      <c r="F42978" s="30"/>
      <c r="G42978" s="30"/>
      <c r="H42978" s="30"/>
    </row>
    <row r="42979" spans="6:8" x14ac:dyDescent="0.2">
      <c r="F42979" s="30"/>
      <c r="G42979" s="30"/>
      <c r="H42979" s="30"/>
    </row>
    <row r="42980" spans="6:8" x14ac:dyDescent="0.2">
      <c r="F42980" s="30"/>
      <c r="G42980" s="30"/>
      <c r="H42980" s="30"/>
    </row>
    <row r="42981" spans="6:8" x14ac:dyDescent="0.2">
      <c r="F42981" s="30"/>
      <c r="G42981" s="30"/>
      <c r="H42981" s="30"/>
    </row>
    <row r="42982" spans="6:8" x14ac:dyDescent="0.2">
      <c r="F42982" s="30"/>
      <c r="G42982" s="30"/>
      <c r="H42982" s="30"/>
    </row>
    <row r="42983" spans="6:8" x14ac:dyDescent="0.2">
      <c r="F42983" s="30"/>
      <c r="G42983" s="30"/>
      <c r="H42983" s="30"/>
    </row>
    <row r="42984" spans="6:8" x14ac:dyDescent="0.2">
      <c r="F42984" s="30"/>
      <c r="G42984" s="30"/>
      <c r="H42984" s="30"/>
    </row>
    <row r="42985" spans="6:8" x14ac:dyDescent="0.2">
      <c r="F42985" s="30"/>
      <c r="G42985" s="30"/>
      <c r="H42985" s="30"/>
    </row>
    <row r="42986" spans="6:8" x14ac:dyDescent="0.2">
      <c r="F42986" s="30"/>
      <c r="G42986" s="30"/>
      <c r="H42986" s="30"/>
    </row>
    <row r="42987" spans="6:8" x14ac:dyDescent="0.2">
      <c r="F42987" s="30"/>
      <c r="G42987" s="30"/>
      <c r="H42987" s="30"/>
    </row>
    <row r="42988" spans="6:8" x14ac:dyDescent="0.2">
      <c r="F42988" s="30"/>
      <c r="G42988" s="30"/>
      <c r="H42988" s="30"/>
    </row>
    <row r="42989" spans="6:8" x14ac:dyDescent="0.2">
      <c r="F42989" s="30"/>
      <c r="G42989" s="30"/>
      <c r="H42989" s="30"/>
    </row>
    <row r="42990" spans="6:8" x14ac:dyDescent="0.2">
      <c r="F42990" s="30"/>
      <c r="G42990" s="30"/>
      <c r="H42990" s="30"/>
    </row>
    <row r="42991" spans="6:8" x14ac:dyDescent="0.2">
      <c r="F42991" s="30"/>
      <c r="G42991" s="30"/>
      <c r="H42991" s="30"/>
    </row>
    <row r="42992" spans="6:8" x14ac:dyDescent="0.2">
      <c r="F42992" s="30"/>
      <c r="G42992" s="30"/>
      <c r="H42992" s="30"/>
    </row>
    <row r="42993" spans="6:8" x14ac:dyDescent="0.2">
      <c r="F42993" s="30"/>
      <c r="G42993" s="30"/>
      <c r="H42993" s="30"/>
    </row>
    <row r="42994" spans="6:8" x14ac:dyDescent="0.2">
      <c r="F42994" s="30"/>
      <c r="G42994" s="30"/>
      <c r="H42994" s="30"/>
    </row>
    <row r="42995" spans="6:8" x14ac:dyDescent="0.2">
      <c r="F42995" s="30"/>
      <c r="G42995" s="30"/>
      <c r="H42995" s="30"/>
    </row>
    <row r="42996" spans="6:8" x14ac:dyDescent="0.2">
      <c r="F42996" s="30"/>
      <c r="G42996" s="30"/>
      <c r="H42996" s="30"/>
    </row>
    <row r="42997" spans="6:8" x14ac:dyDescent="0.2">
      <c r="F42997" s="30"/>
      <c r="G42997" s="30"/>
      <c r="H42997" s="30"/>
    </row>
    <row r="42998" spans="6:8" x14ac:dyDescent="0.2">
      <c r="F42998" s="30"/>
      <c r="G42998" s="30"/>
      <c r="H42998" s="30"/>
    </row>
    <row r="42999" spans="6:8" x14ac:dyDescent="0.2">
      <c r="F42999" s="30"/>
      <c r="G42999" s="30"/>
      <c r="H42999" s="30"/>
    </row>
    <row r="43000" spans="6:8" x14ac:dyDescent="0.2">
      <c r="F43000" s="30"/>
      <c r="G43000" s="30"/>
      <c r="H43000" s="30"/>
    </row>
    <row r="43001" spans="6:8" x14ac:dyDescent="0.2">
      <c r="F43001" s="30"/>
      <c r="G43001" s="30"/>
      <c r="H43001" s="30"/>
    </row>
    <row r="43002" spans="6:8" x14ac:dyDescent="0.2">
      <c r="F43002" s="30"/>
      <c r="G43002" s="30"/>
      <c r="H43002" s="30"/>
    </row>
    <row r="43003" spans="6:8" x14ac:dyDescent="0.2">
      <c r="F43003" s="30"/>
      <c r="G43003" s="30"/>
      <c r="H43003" s="30"/>
    </row>
    <row r="43004" spans="6:8" x14ac:dyDescent="0.2">
      <c r="F43004" s="30"/>
      <c r="G43004" s="30"/>
      <c r="H43004" s="30"/>
    </row>
    <row r="43005" spans="6:8" x14ac:dyDescent="0.2">
      <c r="F43005" s="30"/>
      <c r="G43005" s="30"/>
      <c r="H43005" s="30"/>
    </row>
    <row r="43006" spans="6:8" x14ac:dyDescent="0.2">
      <c r="F43006" s="30"/>
      <c r="G43006" s="30"/>
      <c r="H43006" s="30"/>
    </row>
    <row r="43007" spans="6:8" x14ac:dyDescent="0.2">
      <c r="F43007" s="30"/>
      <c r="G43007" s="30"/>
      <c r="H43007" s="30"/>
    </row>
    <row r="43008" spans="6:8" x14ac:dyDescent="0.2">
      <c r="F43008" s="30"/>
      <c r="G43008" s="30"/>
      <c r="H43008" s="30"/>
    </row>
    <row r="43009" spans="6:8" x14ac:dyDescent="0.2">
      <c r="F43009" s="30"/>
      <c r="G43009" s="30"/>
      <c r="H43009" s="30"/>
    </row>
    <row r="43010" spans="6:8" x14ac:dyDescent="0.2">
      <c r="F43010" s="30"/>
      <c r="G43010" s="30"/>
      <c r="H43010" s="30"/>
    </row>
    <row r="43011" spans="6:8" x14ac:dyDescent="0.2">
      <c r="F43011" s="30"/>
      <c r="G43011" s="30"/>
      <c r="H43011" s="30"/>
    </row>
    <row r="43012" spans="6:8" x14ac:dyDescent="0.2">
      <c r="F43012" s="30"/>
      <c r="G43012" s="30"/>
      <c r="H43012" s="30"/>
    </row>
    <row r="43013" spans="6:8" x14ac:dyDescent="0.2">
      <c r="F43013" s="30"/>
      <c r="G43013" s="30"/>
      <c r="H43013" s="30"/>
    </row>
    <row r="43014" spans="6:8" x14ac:dyDescent="0.2">
      <c r="F43014" s="30"/>
      <c r="G43014" s="30"/>
      <c r="H43014" s="30"/>
    </row>
    <row r="43015" spans="6:8" x14ac:dyDescent="0.2">
      <c r="F43015" s="30"/>
      <c r="G43015" s="30"/>
      <c r="H43015" s="30"/>
    </row>
    <row r="43016" spans="6:8" x14ac:dyDescent="0.2">
      <c r="F43016" s="30"/>
      <c r="G43016" s="30"/>
      <c r="H43016" s="30"/>
    </row>
    <row r="43017" spans="6:8" x14ac:dyDescent="0.2">
      <c r="F43017" s="30"/>
      <c r="G43017" s="30"/>
      <c r="H43017" s="30"/>
    </row>
    <row r="43018" spans="6:8" x14ac:dyDescent="0.2">
      <c r="F43018" s="30"/>
      <c r="G43018" s="30"/>
      <c r="H43018" s="30"/>
    </row>
    <row r="43019" spans="6:8" x14ac:dyDescent="0.2">
      <c r="F43019" s="30"/>
      <c r="G43019" s="30"/>
      <c r="H43019" s="30"/>
    </row>
    <row r="43020" spans="6:8" x14ac:dyDescent="0.2">
      <c r="F43020" s="30"/>
      <c r="G43020" s="30"/>
      <c r="H43020" s="30"/>
    </row>
    <row r="43021" spans="6:8" x14ac:dyDescent="0.2">
      <c r="F43021" s="30"/>
      <c r="G43021" s="30"/>
      <c r="H43021" s="30"/>
    </row>
    <row r="43022" spans="6:8" x14ac:dyDescent="0.2">
      <c r="F43022" s="30"/>
      <c r="G43022" s="30"/>
      <c r="H43022" s="30"/>
    </row>
    <row r="43023" spans="6:8" x14ac:dyDescent="0.2">
      <c r="F43023" s="30"/>
      <c r="G43023" s="30"/>
      <c r="H43023" s="30"/>
    </row>
    <row r="43024" spans="6:8" x14ac:dyDescent="0.2">
      <c r="F43024" s="30"/>
      <c r="G43024" s="30"/>
      <c r="H43024" s="30"/>
    </row>
    <row r="43025" spans="6:8" x14ac:dyDescent="0.2">
      <c r="F43025" s="30"/>
      <c r="G43025" s="30"/>
      <c r="H43025" s="30"/>
    </row>
    <row r="43026" spans="6:8" x14ac:dyDescent="0.2">
      <c r="F43026" s="30"/>
      <c r="G43026" s="30"/>
      <c r="H43026" s="30"/>
    </row>
    <row r="43027" spans="6:8" x14ac:dyDescent="0.2">
      <c r="F43027" s="30"/>
      <c r="G43027" s="30"/>
      <c r="H43027" s="30"/>
    </row>
    <row r="43028" spans="6:8" x14ac:dyDescent="0.2">
      <c r="F43028" s="30"/>
      <c r="G43028" s="30"/>
      <c r="H43028" s="30"/>
    </row>
    <row r="43029" spans="6:8" x14ac:dyDescent="0.2">
      <c r="F43029" s="30"/>
      <c r="G43029" s="30"/>
      <c r="H43029" s="30"/>
    </row>
    <row r="43030" spans="6:8" x14ac:dyDescent="0.2">
      <c r="F43030" s="30"/>
      <c r="G43030" s="30"/>
      <c r="H43030" s="30"/>
    </row>
    <row r="43031" spans="6:8" x14ac:dyDescent="0.2">
      <c r="F43031" s="30"/>
      <c r="G43031" s="30"/>
      <c r="H43031" s="30"/>
    </row>
    <row r="43032" spans="6:8" x14ac:dyDescent="0.2">
      <c r="F43032" s="30"/>
      <c r="G43032" s="30"/>
      <c r="H43032" s="30"/>
    </row>
    <row r="43033" spans="6:8" x14ac:dyDescent="0.2">
      <c r="F43033" s="30"/>
      <c r="G43033" s="30"/>
      <c r="H43033" s="30"/>
    </row>
    <row r="43034" spans="6:8" x14ac:dyDescent="0.2">
      <c r="F43034" s="30"/>
      <c r="G43034" s="30"/>
      <c r="H43034" s="30"/>
    </row>
    <row r="43035" spans="6:8" x14ac:dyDescent="0.2">
      <c r="F43035" s="30"/>
      <c r="G43035" s="30"/>
      <c r="H43035" s="30"/>
    </row>
    <row r="43036" spans="6:8" x14ac:dyDescent="0.2">
      <c r="F43036" s="30"/>
      <c r="G43036" s="30"/>
      <c r="H43036" s="30"/>
    </row>
    <row r="43037" spans="6:8" x14ac:dyDescent="0.2">
      <c r="F43037" s="30"/>
      <c r="G43037" s="30"/>
      <c r="H43037" s="30"/>
    </row>
    <row r="43038" spans="6:8" x14ac:dyDescent="0.2">
      <c r="F43038" s="30"/>
      <c r="G43038" s="30"/>
      <c r="H43038" s="30"/>
    </row>
    <row r="43039" spans="6:8" x14ac:dyDescent="0.2">
      <c r="F43039" s="30"/>
      <c r="G43039" s="30"/>
      <c r="H43039" s="30"/>
    </row>
    <row r="43040" spans="6:8" x14ac:dyDescent="0.2">
      <c r="F43040" s="30"/>
      <c r="G43040" s="30"/>
      <c r="H43040" s="30"/>
    </row>
    <row r="43041" spans="6:8" x14ac:dyDescent="0.2">
      <c r="F43041" s="30"/>
      <c r="G43041" s="30"/>
      <c r="H43041" s="30"/>
    </row>
    <row r="43042" spans="6:8" x14ac:dyDescent="0.2">
      <c r="F43042" s="30"/>
      <c r="G43042" s="30"/>
      <c r="H43042" s="30"/>
    </row>
    <row r="43043" spans="6:8" x14ac:dyDescent="0.2">
      <c r="F43043" s="30"/>
      <c r="G43043" s="30"/>
      <c r="H43043" s="30"/>
    </row>
    <row r="43044" spans="6:8" x14ac:dyDescent="0.2">
      <c r="F43044" s="30"/>
      <c r="G43044" s="30"/>
      <c r="H43044" s="30"/>
    </row>
    <row r="43045" spans="6:8" x14ac:dyDescent="0.2">
      <c r="F43045" s="30"/>
      <c r="G43045" s="30"/>
      <c r="H43045" s="30"/>
    </row>
    <row r="43046" spans="6:8" x14ac:dyDescent="0.2">
      <c r="F43046" s="30"/>
      <c r="G43046" s="30"/>
      <c r="H43046" s="30"/>
    </row>
    <row r="43047" spans="6:8" x14ac:dyDescent="0.2">
      <c r="F43047" s="30"/>
      <c r="G43047" s="30"/>
      <c r="H43047" s="30"/>
    </row>
    <row r="43048" spans="6:8" x14ac:dyDescent="0.2">
      <c r="F43048" s="30"/>
      <c r="G43048" s="30"/>
      <c r="H43048" s="30"/>
    </row>
    <row r="43049" spans="6:8" x14ac:dyDescent="0.2">
      <c r="F43049" s="30"/>
      <c r="G43049" s="30"/>
      <c r="H43049" s="30"/>
    </row>
    <row r="43050" spans="6:8" x14ac:dyDescent="0.2">
      <c r="F43050" s="30"/>
      <c r="G43050" s="30"/>
      <c r="H43050" s="30"/>
    </row>
    <row r="43051" spans="6:8" x14ac:dyDescent="0.2">
      <c r="F43051" s="30"/>
      <c r="G43051" s="30"/>
      <c r="H43051" s="30"/>
    </row>
    <row r="43052" spans="6:8" x14ac:dyDescent="0.2">
      <c r="F43052" s="30"/>
      <c r="G43052" s="30"/>
      <c r="H43052" s="30"/>
    </row>
    <row r="43053" spans="6:8" x14ac:dyDescent="0.2">
      <c r="F43053" s="30"/>
      <c r="G43053" s="30"/>
      <c r="H43053" s="30"/>
    </row>
    <row r="43054" spans="6:8" x14ac:dyDescent="0.2">
      <c r="F43054" s="30"/>
      <c r="G43054" s="30"/>
      <c r="H43054" s="30"/>
    </row>
    <row r="43055" spans="6:8" x14ac:dyDescent="0.2">
      <c r="F43055" s="30"/>
      <c r="G43055" s="30"/>
      <c r="H43055" s="30"/>
    </row>
    <row r="43056" spans="6:8" x14ac:dyDescent="0.2">
      <c r="F43056" s="30"/>
      <c r="G43056" s="30"/>
      <c r="H43056" s="30"/>
    </row>
    <row r="43057" spans="6:8" x14ac:dyDescent="0.2">
      <c r="F43057" s="30"/>
      <c r="G43057" s="30"/>
      <c r="H43057" s="30"/>
    </row>
    <row r="43058" spans="6:8" x14ac:dyDescent="0.2">
      <c r="F43058" s="30"/>
      <c r="G43058" s="30"/>
      <c r="H43058" s="30"/>
    </row>
    <row r="43059" spans="6:8" x14ac:dyDescent="0.2">
      <c r="F43059" s="30"/>
      <c r="G43059" s="30"/>
      <c r="H43059" s="30"/>
    </row>
    <row r="43060" spans="6:8" x14ac:dyDescent="0.2">
      <c r="F43060" s="30"/>
      <c r="G43060" s="30"/>
      <c r="H43060" s="30"/>
    </row>
    <row r="43061" spans="6:8" x14ac:dyDescent="0.2">
      <c r="F43061" s="30"/>
      <c r="G43061" s="30"/>
      <c r="H43061" s="30"/>
    </row>
    <row r="43062" spans="6:8" x14ac:dyDescent="0.2">
      <c r="F43062" s="30"/>
      <c r="G43062" s="30"/>
      <c r="H43062" s="30"/>
    </row>
    <row r="43063" spans="6:8" x14ac:dyDescent="0.2">
      <c r="F43063" s="30"/>
      <c r="G43063" s="30"/>
      <c r="H43063" s="30"/>
    </row>
    <row r="43064" spans="6:8" x14ac:dyDescent="0.2">
      <c r="F43064" s="30"/>
      <c r="G43064" s="30"/>
      <c r="H43064" s="30"/>
    </row>
    <row r="43065" spans="6:8" x14ac:dyDescent="0.2">
      <c r="F43065" s="30"/>
      <c r="G43065" s="30"/>
      <c r="H43065" s="30"/>
    </row>
    <row r="43066" spans="6:8" x14ac:dyDescent="0.2">
      <c r="F43066" s="30"/>
      <c r="G43066" s="30"/>
      <c r="H43066" s="30"/>
    </row>
    <row r="43067" spans="6:8" x14ac:dyDescent="0.2">
      <c r="F43067" s="30"/>
      <c r="G43067" s="30"/>
      <c r="H43067" s="30"/>
    </row>
    <row r="43068" spans="6:8" x14ac:dyDescent="0.2">
      <c r="F43068" s="30"/>
      <c r="G43068" s="30"/>
      <c r="H43068" s="30"/>
    </row>
    <row r="43069" spans="6:8" x14ac:dyDescent="0.2">
      <c r="F43069" s="30"/>
      <c r="G43069" s="30"/>
      <c r="H43069" s="30"/>
    </row>
    <row r="43070" spans="6:8" x14ac:dyDescent="0.2">
      <c r="F43070" s="30"/>
      <c r="G43070" s="30"/>
      <c r="H43070" s="30"/>
    </row>
    <row r="43071" spans="6:8" x14ac:dyDescent="0.2">
      <c r="F43071" s="30"/>
      <c r="G43071" s="30"/>
      <c r="H43071" s="30"/>
    </row>
    <row r="43072" spans="6:8" x14ac:dyDescent="0.2">
      <c r="F43072" s="30"/>
      <c r="G43072" s="30"/>
      <c r="H43072" s="30"/>
    </row>
    <row r="43073" spans="6:8" x14ac:dyDescent="0.2">
      <c r="F43073" s="30"/>
      <c r="G43073" s="30"/>
      <c r="H43073" s="30"/>
    </row>
    <row r="43074" spans="6:8" x14ac:dyDescent="0.2">
      <c r="F43074" s="30"/>
      <c r="G43074" s="30"/>
      <c r="H43074" s="30"/>
    </row>
    <row r="43075" spans="6:8" x14ac:dyDescent="0.2">
      <c r="F43075" s="30"/>
      <c r="G43075" s="30"/>
      <c r="H43075" s="30"/>
    </row>
    <row r="43076" spans="6:8" x14ac:dyDescent="0.2">
      <c r="F43076" s="30"/>
      <c r="G43076" s="30"/>
      <c r="H43076" s="30"/>
    </row>
    <row r="43077" spans="6:8" x14ac:dyDescent="0.2">
      <c r="F43077" s="30"/>
      <c r="G43077" s="30"/>
      <c r="H43077" s="30"/>
    </row>
    <row r="43078" spans="6:8" x14ac:dyDescent="0.2">
      <c r="F43078" s="30"/>
      <c r="G43078" s="30"/>
      <c r="H43078" s="30"/>
    </row>
    <row r="43079" spans="6:8" x14ac:dyDescent="0.2">
      <c r="F43079" s="30"/>
      <c r="G43079" s="30"/>
      <c r="H43079" s="30"/>
    </row>
    <row r="43080" spans="6:8" x14ac:dyDescent="0.2">
      <c r="F43080" s="30"/>
      <c r="G43080" s="30"/>
      <c r="H43080" s="30"/>
    </row>
    <row r="43081" spans="6:8" x14ac:dyDescent="0.2">
      <c r="F43081" s="30"/>
      <c r="G43081" s="30"/>
      <c r="H43081" s="30"/>
    </row>
    <row r="43082" spans="6:8" x14ac:dyDescent="0.2">
      <c r="F43082" s="30"/>
      <c r="G43082" s="30"/>
      <c r="H43082" s="30"/>
    </row>
    <row r="43083" spans="6:8" x14ac:dyDescent="0.2">
      <c r="F43083" s="30"/>
      <c r="G43083" s="30"/>
      <c r="H43083" s="30"/>
    </row>
    <row r="43084" spans="6:8" x14ac:dyDescent="0.2">
      <c r="F43084" s="30"/>
      <c r="G43084" s="30"/>
      <c r="H43084" s="30"/>
    </row>
    <row r="43085" spans="6:8" x14ac:dyDescent="0.2">
      <c r="F43085" s="30"/>
      <c r="G43085" s="30"/>
      <c r="H43085" s="30"/>
    </row>
    <row r="43086" spans="6:8" x14ac:dyDescent="0.2">
      <c r="F43086" s="30"/>
      <c r="G43086" s="30"/>
      <c r="H43086" s="30"/>
    </row>
    <row r="43087" spans="6:8" x14ac:dyDescent="0.2">
      <c r="F43087" s="30"/>
      <c r="G43087" s="30"/>
      <c r="H43087" s="30"/>
    </row>
    <row r="43088" spans="6:8" x14ac:dyDescent="0.2">
      <c r="F43088" s="30"/>
      <c r="G43088" s="30"/>
      <c r="H43088" s="30"/>
    </row>
    <row r="43089" spans="6:8" x14ac:dyDescent="0.2">
      <c r="F43089" s="30"/>
      <c r="G43089" s="30"/>
      <c r="H43089" s="30"/>
    </row>
    <row r="43090" spans="6:8" x14ac:dyDescent="0.2">
      <c r="F43090" s="30"/>
      <c r="G43090" s="30"/>
      <c r="H43090" s="30"/>
    </row>
    <row r="43091" spans="6:8" x14ac:dyDescent="0.2">
      <c r="F43091" s="30"/>
      <c r="G43091" s="30"/>
      <c r="H43091" s="30"/>
    </row>
    <row r="43092" spans="6:8" x14ac:dyDescent="0.2">
      <c r="F43092" s="30"/>
      <c r="G43092" s="30"/>
      <c r="H43092" s="30"/>
    </row>
    <row r="43093" spans="6:8" x14ac:dyDescent="0.2">
      <c r="F43093" s="30"/>
      <c r="G43093" s="30"/>
      <c r="H43093" s="30"/>
    </row>
    <row r="43094" spans="6:8" x14ac:dyDescent="0.2">
      <c r="F43094" s="30"/>
      <c r="G43094" s="30"/>
      <c r="H43094" s="30"/>
    </row>
    <row r="43095" spans="6:8" x14ac:dyDescent="0.2">
      <c r="F43095" s="30"/>
      <c r="G43095" s="30"/>
      <c r="H43095" s="30"/>
    </row>
    <row r="43096" spans="6:8" x14ac:dyDescent="0.2">
      <c r="F43096" s="30"/>
      <c r="G43096" s="30"/>
      <c r="H43096" s="30"/>
    </row>
    <row r="43097" spans="6:8" x14ac:dyDescent="0.2">
      <c r="F43097" s="30"/>
      <c r="G43097" s="30"/>
      <c r="H43097" s="30"/>
    </row>
    <row r="43098" spans="6:8" x14ac:dyDescent="0.2">
      <c r="F43098" s="30"/>
      <c r="G43098" s="30"/>
      <c r="H43098" s="30"/>
    </row>
    <row r="43099" spans="6:8" x14ac:dyDescent="0.2">
      <c r="F43099" s="30"/>
      <c r="G43099" s="30"/>
      <c r="H43099" s="30"/>
    </row>
    <row r="43100" spans="6:8" x14ac:dyDescent="0.2">
      <c r="F43100" s="30"/>
      <c r="G43100" s="30"/>
      <c r="H43100" s="30"/>
    </row>
    <row r="43101" spans="6:8" x14ac:dyDescent="0.2">
      <c r="F43101" s="30"/>
      <c r="G43101" s="30"/>
      <c r="H43101" s="30"/>
    </row>
    <row r="43102" spans="6:8" x14ac:dyDescent="0.2">
      <c r="F43102" s="30"/>
      <c r="G43102" s="30"/>
      <c r="H43102" s="30"/>
    </row>
    <row r="43103" spans="6:8" x14ac:dyDescent="0.2">
      <c r="F43103" s="30"/>
      <c r="G43103" s="30"/>
      <c r="H43103" s="30"/>
    </row>
    <row r="43104" spans="6:8" x14ac:dyDescent="0.2">
      <c r="F43104" s="30"/>
      <c r="G43104" s="30"/>
      <c r="H43104" s="30"/>
    </row>
    <row r="43105" spans="6:8" x14ac:dyDescent="0.2">
      <c r="F43105" s="30"/>
      <c r="G43105" s="30"/>
      <c r="H43105" s="30"/>
    </row>
    <row r="43106" spans="6:8" x14ac:dyDescent="0.2">
      <c r="F43106" s="30"/>
      <c r="G43106" s="30"/>
      <c r="H43106" s="30"/>
    </row>
    <row r="43107" spans="6:8" x14ac:dyDescent="0.2">
      <c r="F43107" s="30"/>
      <c r="G43107" s="30"/>
      <c r="H43107" s="30"/>
    </row>
    <row r="43108" spans="6:8" x14ac:dyDescent="0.2">
      <c r="F43108" s="30"/>
      <c r="G43108" s="30"/>
      <c r="H43108" s="30"/>
    </row>
    <row r="43109" spans="6:8" x14ac:dyDescent="0.2">
      <c r="F43109" s="30"/>
      <c r="G43109" s="30"/>
      <c r="H43109" s="30"/>
    </row>
    <row r="43110" spans="6:8" x14ac:dyDescent="0.2">
      <c r="F43110" s="30"/>
      <c r="G43110" s="30"/>
      <c r="H43110" s="30"/>
    </row>
    <row r="43111" spans="6:8" x14ac:dyDescent="0.2">
      <c r="F43111" s="30"/>
      <c r="G43111" s="30"/>
      <c r="H43111" s="30"/>
    </row>
    <row r="43112" spans="6:8" x14ac:dyDescent="0.2">
      <c r="F43112" s="30"/>
      <c r="G43112" s="30"/>
      <c r="H43112" s="30"/>
    </row>
    <row r="43113" spans="6:8" x14ac:dyDescent="0.2">
      <c r="F43113" s="30"/>
      <c r="G43113" s="30"/>
      <c r="H43113" s="30"/>
    </row>
    <row r="43114" spans="6:8" x14ac:dyDescent="0.2">
      <c r="F43114" s="30"/>
      <c r="G43114" s="30"/>
      <c r="H43114" s="30"/>
    </row>
    <row r="43115" spans="6:8" x14ac:dyDescent="0.2">
      <c r="F43115" s="30"/>
      <c r="G43115" s="30"/>
      <c r="H43115" s="30"/>
    </row>
    <row r="43116" spans="6:8" x14ac:dyDescent="0.2">
      <c r="F43116" s="30"/>
      <c r="G43116" s="30"/>
      <c r="H43116" s="30"/>
    </row>
    <row r="43117" spans="6:8" x14ac:dyDescent="0.2">
      <c r="F43117" s="30"/>
      <c r="G43117" s="30"/>
      <c r="H43117" s="30"/>
    </row>
    <row r="43118" spans="6:8" x14ac:dyDescent="0.2">
      <c r="F43118" s="30"/>
      <c r="G43118" s="30"/>
      <c r="H43118" s="30"/>
    </row>
    <row r="43119" spans="6:8" x14ac:dyDescent="0.2">
      <c r="F43119" s="30"/>
      <c r="G43119" s="30"/>
      <c r="H43119" s="30"/>
    </row>
    <row r="43120" spans="6:8" x14ac:dyDescent="0.2">
      <c r="F43120" s="30"/>
      <c r="G43120" s="30"/>
      <c r="H43120" s="30"/>
    </row>
    <row r="43121" spans="6:8" x14ac:dyDescent="0.2">
      <c r="F43121" s="30"/>
      <c r="G43121" s="30"/>
      <c r="H43121" s="30"/>
    </row>
    <row r="43122" spans="6:8" x14ac:dyDescent="0.2">
      <c r="F43122" s="30"/>
      <c r="G43122" s="30"/>
      <c r="H43122" s="30"/>
    </row>
    <row r="43123" spans="6:8" x14ac:dyDescent="0.2">
      <c r="F43123" s="30"/>
      <c r="G43123" s="30"/>
      <c r="H43123" s="30"/>
    </row>
    <row r="43124" spans="6:8" x14ac:dyDescent="0.2">
      <c r="F43124" s="30"/>
      <c r="G43124" s="30"/>
      <c r="H43124" s="30"/>
    </row>
    <row r="43125" spans="6:8" x14ac:dyDescent="0.2">
      <c r="F43125" s="30"/>
      <c r="G43125" s="30"/>
      <c r="H43125" s="30"/>
    </row>
    <row r="43126" spans="6:8" x14ac:dyDescent="0.2">
      <c r="F43126" s="30"/>
      <c r="G43126" s="30"/>
      <c r="H43126" s="30"/>
    </row>
    <row r="43127" spans="6:8" x14ac:dyDescent="0.2">
      <c r="F43127" s="30"/>
      <c r="G43127" s="30"/>
      <c r="H43127" s="30"/>
    </row>
    <row r="43128" spans="6:8" x14ac:dyDescent="0.2">
      <c r="F43128" s="30"/>
      <c r="G43128" s="30"/>
      <c r="H43128" s="30"/>
    </row>
    <row r="43129" spans="6:8" x14ac:dyDescent="0.2">
      <c r="F43129" s="30"/>
      <c r="G43129" s="30"/>
      <c r="H43129" s="30"/>
    </row>
    <row r="43130" spans="6:8" x14ac:dyDescent="0.2">
      <c r="F43130" s="30"/>
      <c r="G43130" s="30"/>
      <c r="H43130" s="30"/>
    </row>
    <row r="43131" spans="6:8" x14ac:dyDescent="0.2">
      <c r="F43131" s="30"/>
      <c r="G43131" s="30"/>
      <c r="H43131" s="30"/>
    </row>
    <row r="43132" spans="6:8" x14ac:dyDescent="0.2">
      <c r="F43132" s="30"/>
      <c r="G43132" s="30"/>
      <c r="H43132" s="30"/>
    </row>
    <row r="43133" spans="6:8" x14ac:dyDescent="0.2">
      <c r="F43133" s="30"/>
      <c r="G43133" s="30"/>
      <c r="H43133" s="30"/>
    </row>
    <row r="43134" spans="6:8" x14ac:dyDescent="0.2">
      <c r="F43134" s="30"/>
      <c r="G43134" s="30"/>
      <c r="H43134" s="30"/>
    </row>
    <row r="43135" spans="6:8" x14ac:dyDescent="0.2">
      <c r="F43135" s="30"/>
      <c r="G43135" s="30"/>
      <c r="H43135" s="30"/>
    </row>
    <row r="43136" spans="6:8" x14ac:dyDescent="0.2">
      <c r="F43136" s="30"/>
      <c r="G43136" s="30"/>
      <c r="H43136" s="30"/>
    </row>
    <row r="43137" spans="6:8" x14ac:dyDescent="0.2">
      <c r="F43137" s="30"/>
      <c r="G43137" s="30"/>
      <c r="H43137" s="30"/>
    </row>
    <row r="43138" spans="6:8" x14ac:dyDescent="0.2">
      <c r="F43138" s="30"/>
      <c r="G43138" s="30"/>
      <c r="H43138" s="30"/>
    </row>
    <row r="43139" spans="6:8" x14ac:dyDescent="0.2">
      <c r="F43139" s="30"/>
      <c r="G43139" s="30"/>
      <c r="H43139" s="30"/>
    </row>
    <row r="43140" spans="6:8" x14ac:dyDescent="0.2">
      <c r="F43140" s="30"/>
      <c r="G43140" s="30"/>
      <c r="H43140" s="30"/>
    </row>
    <row r="43141" spans="6:8" x14ac:dyDescent="0.2">
      <c r="F43141" s="30"/>
      <c r="G43141" s="30"/>
      <c r="H43141" s="30"/>
    </row>
    <row r="43142" spans="6:8" x14ac:dyDescent="0.2">
      <c r="F43142" s="30"/>
      <c r="G43142" s="30"/>
      <c r="H43142" s="30"/>
    </row>
    <row r="43143" spans="6:8" x14ac:dyDescent="0.2">
      <c r="F43143" s="30"/>
      <c r="G43143" s="30"/>
      <c r="H43143" s="30"/>
    </row>
    <row r="43144" spans="6:8" x14ac:dyDescent="0.2">
      <c r="F43144" s="30"/>
      <c r="G43144" s="30"/>
      <c r="H43144" s="30"/>
    </row>
    <row r="43145" spans="6:8" x14ac:dyDescent="0.2">
      <c r="F43145" s="30"/>
      <c r="G43145" s="30"/>
      <c r="H43145" s="30"/>
    </row>
    <row r="43146" spans="6:8" x14ac:dyDescent="0.2">
      <c r="F43146" s="30"/>
      <c r="G43146" s="30"/>
      <c r="H43146" s="30"/>
    </row>
    <row r="43147" spans="6:8" x14ac:dyDescent="0.2">
      <c r="F43147" s="30"/>
      <c r="G43147" s="30"/>
      <c r="H43147" s="30"/>
    </row>
    <row r="43148" spans="6:8" x14ac:dyDescent="0.2">
      <c r="F43148" s="30"/>
      <c r="G43148" s="30"/>
      <c r="H43148" s="30"/>
    </row>
    <row r="43149" spans="6:8" x14ac:dyDescent="0.2">
      <c r="F43149" s="30"/>
      <c r="G43149" s="30"/>
      <c r="H43149" s="30"/>
    </row>
    <row r="43150" spans="6:8" x14ac:dyDescent="0.2">
      <c r="F43150" s="30"/>
      <c r="G43150" s="30"/>
      <c r="H43150" s="30"/>
    </row>
    <row r="43151" spans="6:8" x14ac:dyDescent="0.2">
      <c r="F43151" s="30"/>
      <c r="G43151" s="30"/>
      <c r="H43151" s="30"/>
    </row>
    <row r="43152" spans="6:8" x14ac:dyDescent="0.2">
      <c r="F43152" s="30"/>
      <c r="G43152" s="30"/>
      <c r="H43152" s="30"/>
    </row>
    <row r="43153" spans="6:8" x14ac:dyDescent="0.2">
      <c r="F43153" s="30"/>
      <c r="G43153" s="30"/>
      <c r="H43153" s="30"/>
    </row>
    <row r="43154" spans="6:8" x14ac:dyDescent="0.2">
      <c r="F43154" s="30"/>
      <c r="G43154" s="30"/>
      <c r="H43154" s="30"/>
    </row>
    <row r="43155" spans="6:8" x14ac:dyDescent="0.2">
      <c r="F43155" s="30"/>
      <c r="G43155" s="30"/>
      <c r="H43155" s="30"/>
    </row>
    <row r="43156" spans="6:8" x14ac:dyDescent="0.2">
      <c r="F43156" s="30"/>
      <c r="G43156" s="30"/>
      <c r="H43156" s="30"/>
    </row>
    <row r="43157" spans="6:8" x14ac:dyDescent="0.2">
      <c r="F43157" s="30"/>
      <c r="G43157" s="30"/>
      <c r="H43157" s="30"/>
    </row>
    <row r="43158" spans="6:8" x14ac:dyDescent="0.2">
      <c r="F43158" s="30"/>
      <c r="G43158" s="30"/>
      <c r="H43158" s="30"/>
    </row>
    <row r="43159" spans="6:8" x14ac:dyDescent="0.2">
      <c r="F43159" s="30"/>
      <c r="G43159" s="30"/>
      <c r="H43159" s="30"/>
    </row>
    <row r="43160" spans="6:8" x14ac:dyDescent="0.2">
      <c r="F43160" s="30"/>
      <c r="G43160" s="30"/>
      <c r="H43160" s="30"/>
    </row>
    <row r="43161" spans="6:8" x14ac:dyDescent="0.2">
      <c r="F43161" s="30"/>
      <c r="G43161" s="30"/>
      <c r="H43161" s="30"/>
    </row>
    <row r="43162" spans="6:8" x14ac:dyDescent="0.2">
      <c r="F43162" s="30"/>
      <c r="G43162" s="30"/>
      <c r="H43162" s="30"/>
    </row>
    <row r="43163" spans="6:8" x14ac:dyDescent="0.2">
      <c r="F43163" s="30"/>
      <c r="G43163" s="30"/>
      <c r="H43163" s="30"/>
    </row>
    <row r="43164" spans="6:8" x14ac:dyDescent="0.2">
      <c r="F43164" s="30"/>
      <c r="G43164" s="30"/>
      <c r="H43164" s="30"/>
    </row>
    <row r="43165" spans="6:8" x14ac:dyDescent="0.2">
      <c r="F43165" s="30"/>
      <c r="G43165" s="30"/>
      <c r="H43165" s="30"/>
    </row>
    <row r="43166" spans="6:8" x14ac:dyDescent="0.2">
      <c r="F43166" s="30"/>
      <c r="G43166" s="30"/>
      <c r="H43166" s="30"/>
    </row>
    <row r="43167" spans="6:8" x14ac:dyDescent="0.2">
      <c r="F43167" s="30"/>
      <c r="G43167" s="30"/>
      <c r="H43167" s="30"/>
    </row>
    <row r="43168" spans="6:8" x14ac:dyDescent="0.2">
      <c r="F43168" s="30"/>
      <c r="G43168" s="30"/>
      <c r="H43168" s="30"/>
    </row>
    <row r="43169" spans="6:8" x14ac:dyDescent="0.2">
      <c r="F43169" s="30"/>
      <c r="G43169" s="30"/>
      <c r="H43169" s="30"/>
    </row>
    <row r="43170" spans="6:8" x14ac:dyDescent="0.2">
      <c r="F43170" s="30"/>
      <c r="G43170" s="30"/>
      <c r="H43170" s="30"/>
    </row>
    <row r="43171" spans="6:8" x14ac:dyDescent="0.2">
      <c r="F43171" s="30"/>
      <c r="G43171" s="30"/>
      <c r="H43171" s="30"/>
    </row>
    <row r="43172" spans="6:8" x14ac:dyDescent="0.2">
      <c r="F43172" s="30"/>
      <c r="G43172" s="30"/>
      <c r="H43172" s="30"/>
    </row>
    <row r="43173" spans="6:8" x14ac:dyDescent="0.2">
      <c r="F43173" s="30"/>
      <c r="G43173" s="30"/>
      <c r="H43173" s="30"/>
    </row>
    <row r="43174" spans="6:8" x14ac:dyDescent="0.2">
      <c r="F43174" s="30"/>
      <c r="G43174" s="30"/>
      <c r="H43174" s="30"/>
    </row>
    <row r="43175" spans="6:8" x14ac:dyDescent="0.2">
      <c r="F43175" s="30"/>
      <c r="G43175" s="30"/>
      <c r="H43175" s="30"/>
    </row>
    <row r="43176" spans="6:8" x14ac:dyDescent="0.2">
      <c r="F43176" s="30"/>
      <c r="G43176" s="30"/>
      <c r="H43176" s="30"/>
    </row>
    <row r="43177" spans="6:8" x14ac:dyDescent="0.2">
      <c r="F43177" s="30"/>
      <c r="G43177" s="30"/>
      <c r="H43177" s="30"/>
    </row>
    <row r="43178" spans="6:8" x14ac:dyDescent="0.2">
      <c r="F43178" s="30"/>
      <c r="G43178" s="30"/>
      <c r="H43178" s="30"/>
    </row>
    <row r="43179" spans="6:8" x14ac:dyDescent="0.2">
      <c r="F43179" s="30"/>
      <c r="G43179" s="30"/>
      <c r="H43179" s="30"/>
    </row>
    <row r="43180" spans="6:8" x14ac:dyDescent="0.2">
      <c r="F43180" s="30"/>
      <c r="G43180" s="30"/>
      <c r="H43180" s="30"/>
    </row>
    <row r="43181" spans="6:8" x14ac:dyDescent="0.2">
      <c r="F43181" s="30"/>
      <c r="G43181" s="30"/>
      <c r="H43181" s="30"/>
    </row>
    <row r="43182" spans="6:8" x14ac:dyDescent="0.2">
      <c r="F43182" s="30"/>
      <c r="G43182" s="30"/>
      <c r="H43182" s="30"/>
    </row>
    <row r="43183" spans="6:8" x14ac:dyDescent="0.2">
      <c r="F43183" s="30"/>
      <c r="G43183" s="30"/>
      <c r="H43183" s="30"/>
    </row>
    <row r="43184" spans="6:8" x14ac:dyDescent="0.2">
      <c r="F43184" s="30"/>
      <c r="G43184" s="30"/>
      <c r="H43184" s="30"/>
    </row>
    <row r="43185" spans="6:8" x14ac:dyDescent="0.2">
      <c r="F43185" s="30"/>
      <c r="G43185" s="30"/>
      <c r="H43185" s="30"/>
    </row>
    <row r="43186" spans="6:8" x14ac:dyDescent="0.2">
      <c r="F43186" s="30"/>
      <c r="G43186" s="30"/>
      <c r="H43186" s="30"/>
    </row>
    <row r="43187" spans="6:8" x14ac:dyDescent="0.2">
      <c r="F43187" s="30"/>
      <c r="G43187" s="30"/>
      <c r="H43187" s="30"/>
    </row>
    <row r="43188" spans="6:8" x14ac:dyDescent="0.2">
      <c r="F43188" s="30"/>
      <c r="G43188" s="30"/>
      <c r="H43188" s="30"/>
    </row>
    <row r="43189" spans="6:8" x14ac:dyDescent="0.2">
      <c r="F43189" s="30"/>
      <c r="G43189" s="30"/>
      <c r="H43189" s="30"/>
    </row>
    <row r="43190" spans="6:8" x14ac:dyDescent="0.2">
      <c r="F43190" s="30"/>
      <c r="G43190" s="30"/>
      <c r="H43190" s="30"/>
    </row>
    <row r="43191" spans="6:8" x14ac:dyDescent="0.2">
      <c r="F43191" s="30"/>
      <c r="G43191" s="30"/>
      <c r="H43191" s="30"/>
    </row>
    <row r="43192" spans="6:8" x14ac:dyDescent="0.2">
      <c r="F43192" s="30"/>
      <c r="G43192" s="30"/>
      <c r="H43192" s="30"/>
    </row>
    <row r="43193" spans="6:8" x14ac:dyDescent="0.2">
      <c r="F43193" s="30"/>
      <c r="G43193" s="30"/>
      <c r="H43193" s="30"/>
    </row>
    <row r="43194" spans="6:8" x14ac:dyDescent="0.2">
      <c r="F43194" s="30"/>
      <c r="G43194" s="30"/>
      <c r="H43194" s="30"/>
    </row>
    <row r="43195" spans="6:8" x14ac:dyDescent="0.2">
      <c r="F43195" s="30"/>
      <c r="G43195" s="30"/>
      <c r="H43195" s="30"/>
    </row>
    <row r="43196" spans="6:8" x14ac:dyDescent="0.2">
      <c r="F43196" s="30"/>
      <c r="G43196" s="30"/>
      <c r="H43196" s="30"/>
    </row>
    <row r="43197" spans="6:8" x14ac:dyDescent="0.2">
      <c r="F43197" s="30"/>
      <c r="G43197" s="30"/>
      <c r="H43197" s="30"/>
    </row>
    <row r="43198" spans="6:8" x14ac:dyDescent="0.2">
      <c r="F43198" s="30"/>
      <c r="G43198" s="30"/>
      <c r="H43198" s="30"/>
    </row>
    <row r="43199" spans="6:8" x14ac:dyDescent="0.2">
      <c r="F43199" s="30"/>
      <c r="G43199" s="30"/>
      <c r="H43199" s="30"/>
    </row>
    <row r="43200" spans="6:8" x14ac:dyDescent="0.2">
      <c r="F43200" s="30"/>
      <c r="G43200" s="30"/>
      <c r="H43200" s="30"/>
    </row>
    <row r="43201" spans="6:8" x14ac:dyDescent="0.2">
      <c r="F43201" s="30"/>
      <c r="G43201" s="30"/>
      <c r="H43201" s="30"/>
    </row>
    <row r="43202" spans="6:8" x14ac:dyDescent="0.2">
      <c r="F43202" s="30"/>
      <c r="G43202" s="30"/>
      <c r="H43202" s="30"/>
    </row>
    <row r="43203" spans="6:8" x14ac:dyDescent="0.2">
      <c r="F43203" s="30"/>
      <c r="G43203" s="30"/>
      <c r="H43203" s="30"/>
    </row>
    <row r="43204" spans="6:8" x14ac:dyDescent="0.2">
      <c r="F43204" s="30"/>
      <c r="G43204" s="30"/>
      <c r="H43204" s="30"/>
    </row>
    <row r="43205" spans="6:8" x14ac:dyDescent="0.2">
      <c r="F43205" s="30"/>
      <c r="G43205" s="30"/>
      <c r="H43205" s="30"/>
    </row>
    <row r="43206" spans="6:8" x14ac:dyDescent="0.2">
      <c r="F43206" s="30"/>
      <c r="G43206" s="30"/>
      <c r="H43206" s="30"/>
    </row>
    <row r="43207" spans="6:8" x14ac:dyDescent="0.2">
      <c r="F43207" s="30"/>
      <c r="G43207" s="30"/>
      <c r="H43207" s="30"/>
    </row>
    <row r="43208" spans="6:8" x14ac:dyDescent="0.2">
      <c r="F43208" s="30"/>
      <c r="G43208" s="30"/>
      <c r="H43208" s="30"/>
    </row>
    <row r="43209" spans="6:8" x14ac:dyDescent="0.2">
      <c r="F43209" s="30"/>
      <c r="G43209" s="30"/>
      <c r="H43209" s="30"/>
    </row>
    <row r="43210" spans="6:8" x14ac:dyDescent="0.2">
      <c r="F43210" s="30"/>
      <c r="G43210" s="30"/>
      <c r="H43210" s="30"/>
    </row>
    <row r="43211" spans="6:8" x14ac:dyDescent="0.2">
      <c r="F43211" s="30"/>
      <c r="G43211" s="30"/>
      <c r="H43211" s="30"/>
    </row>
    <row r="43212" spans="6:8" x14ac:dyDescent="0.2">
      <c r="F43212" s="30"/>
      <c r="G43212" s="30"/>
      <c r="H43212" s="30"/>
    </row>
    <row r="43213" spans="6:8" x14ac:dyDescent="0.2">
      <c r="F43213" s="30"/>
      <c r="G43213" s="30"/>
      <c r="H43213" s="30"/>
    </row>
    <row r="43214" spans="6:8" x14ac:dyDescent="0.2">
      <c r="F43214" s="30"/>
      <c r="G43214" s="30"/>
      <c r="H43214" s="30"/>
    </row>
    <row r="43215" spans="6:8" x14ac:dyDescent="0.2">
      <c r="F43215" s="30"/>
      <c r="G43215" s="30"/>
      <c r="H43215" s="30"/>
    </row>
    <row r="43216" spans="6:8" x14ac:dyDescent="0.2">
      <c r="F43216" s="30"/>
      <c r="G43216" s="30"/>
      <c r="H43216" s="30"/>
    </row>
    <row r="43217" spans="6:8" x14ac:dyDescent="0.2">
      <c r="F43217" s="30"/>
      <c r="G43217" s="30"/>
      <c r="H43217" s="30"/>
    </row>
    <row r="43218" spans="6:8" x14ac:dyDescent="0.2">
      <c r="F43218" s="30"/>
      <c r="G43218" s="30"/>
      <c r="H43218" s="30"/>
    </row>
    <row r="43219" spans="6:8" x14ac:dyDescent="0.2">
      <c r="F43219" s="30"/>
      <c r="G43219" s="30"/>
      <c r="H43219" s="30"/>
    </row>
    <row r="43220" spans="6:8" x14ac:dyDescent="0.2">
      <c r="F43220" s="30"/>
      <c r="G43220" s="30"/>
      <c r="H43220" s="30"/>
    </row>
    <row r="43221" spans="6:8" x14ac:dyDescent="0.2">
      <c r="F43221" s="30"/>
      <c r="G43221" s="30"/>
      <c r="H43221" s="30"/>
    </row>
    <row r="43222" spans="6:8" x14ac:dyDescent="0.2">
      <c r="F43222" s="30"/>
      <c r="G43222" s="30"/>
      <c r="H43222" s="30"/>
    </row>
    <row r="43223" spans="6:8" x14ac:dyDescent="0.2">
      <c r="F43223" s="30"/>
      <c r="G43223" s="30"/>
      <c r="H43223" s="30"/>
    </row>
    <row r="43224" spans="6:8" x14ac:dyDescent="0.2">
      <c r="F43224" s="30"/>
      <c r="G43224" s="30"/>
      <c r="H43224" s="30"/>
    </row>
    <row r="43225" spans="6:8" x14ac:dyDescent="0.2">
      <c r="F43225" s="30"/>
      <c r="G43225" s="30"/>
      <c r="H43225" s="30"/>
    </row>
    <row r="43226" spans="6:8" x14ac:dyDescent="0.2">
      <c r="F43226" s="30"/>
      <c r="G43226" s="30"/>
      <c r="H43226" s="30"/>
    </row>
    <row r="43227" spans="6:8" x14ac:dyDescent="0.2">
      <c r="F43227" s="30"/>
      <c r="G43227" s="30"/>
      <c r="H43227" s="30"/>
    </row>
    <row r="43228" spans="6:8" x14ac:dyDescent="0.2">
      <c r="F43228" s="30"/>
      <c r="G43228" s="30"/>
      <c r="H43228" s="30"/>
    </row>
    <row r="43229" spans="6:8" x14ac:dyDescent="0.2">
      <c r="F43229" s="30"/>
      <c r="G43229" s="30"/>
      <c r="H43229" s="30"/>
    </row>
    <row r="43230" spans="6:8" x14ac:dyDescent="0.2">
      <c r="F43230" s="30"/>
      <c r="G43230" s="30"/>
      <c r="H43230" s="30"/>
    </row>
    <row r="43231" spans="6:8" x14ac:dyDescent="0.2">
      <c r="F43231" s="30"/>
      <c r="G43231" s="30"/>
      <c r="H43231" s="30"/>
    </row>
    <row r="43232" spans="6:8" x14ac:dyDescent="0.2">
      <c r="F43232" s="30"/>
      <c r="G43232" s="30"/>
      <c r="H43232" s="30"/>
    </row>
    <row r="43233" spans="6:8" x14ac:dyDescent="0.2">
      <c r="F43233" s="30"/>
      <c r="G43233" s="30"/>
      <c r="H43233" s="30"/>
    </row>
    <row r="43234" spans="6:8" x14ac:dyDescent="0.2">
      <c r="F43234" s="30"/>
      <c r="G43234" s="30"/>
      <c r="H43234" s="30"/>
    </row>
    <row r="43235" spans="6:8" x14ac:dyDescent="0.2">
      <c r="F43235" s="30"/>
      <c r="G43235" s="30"/>
      <c r="H43235" s="30"/>
    </row>
    <row r="43236" spans="6:8" x14ac:dyDescent="0.2">
      <c r="F43236" s="30"/>
      <c r="G43236" s="30"/>
      <c r="H43236" s="30"/>
    </row>
    <row r="43237" spans="6:8" x14ac:dyDescent="0.2">
      <c r="F43237" s="30"/>
      <c r="G43237" s="30"/>
      <c r="H43237" s="30"/>
    </row>
    <row r="43238" spans="6:8" x14ac:dyDescent="0.2">
      <c r="F43238" s="30"/>
      <c r="G43238" s="30"/>
      <c r="H43238" s="30"/>
    </row>
    <row r="43239" spans="6:8" x14ac:dyDescent="0.2">
      <c r="F43239" s="30"/>
      <c r="G43239" s="30"/>
      <c r="H43239" s="30"/>
    </row>
    <row r="43240" spans="6:8" x14ac:dyDescent="0.2">
      <c r="F43240" s="30"/>
      <c r="G43240" s="30"/>
      <c r="H43240" s="30"/>
    </row>
    <row r="43241" spans="6:8" x14ac:dyDescent="0.2">
      <c r="F43241" s="30"/>
      <c r="G43241" s="30"/>
      <c r="H43241" s="30"/>
    </row>
    <row r="43242" spans="6:8" x14ac:dyDescent="0.2">
      <c r="F43242" s="30"/>
      <c r="G43242" s="30"/>
      <c r="H43242" s="30"/>
    </row>
    <row r="43243" spans="6:8" x14ac:dyDescent="0.2">
      <c r="F43243" s="30"/>
      <c r="G43243" s="30"/>
      <c r="H43243" s="30"/>
    </row>
    <row r="43244" spans="6:8" x14ac:dyDescent="0.2">
      <c r="F43244" s="30"/>
      <c r="G43244" s="30"/>
      <c r="H43244" s="30"/>
    </row>
    <row r="43245" spans="6:8" x14ac:dyDescent="0.2">
      <c r="F43245" s="30"/>
      <c r="G43245" s="30"/>
      <c r="H43245" s="30"/>
    </row>
    <row r="43246" spans="6:8" x14ac:dyDescent="0.2">
      <c r="F43246" s="30"/>
      <c r="G43246" s="30"/>
      <c r="H43246" s="30"/>
    </row>
    <row r="43247" spans="6:8" x14ac:dyDescent="0.2">
      <c r="F43247" s="30"/>
      <c r="G43247" s="30"/>
      <c r="H43247" s="30"/>
    </row>
    <row r="43248" spans="6:8" x14ac:dyDescent="0.2">
      <c r="F43248" s="30"/>
      <c r="G43248" s="30"/>
      <c r="H43248" s="30"/>
    </row>
    <row r="43249" spans="6:8" x14ac:dyDescent="0.2">
      <c r="F43249" s="30"/>
      <c r="G43249" s="30"/>
      <c r="H43249" s="30"/>
    </row>
    <row r="43250" spans="6:8" x14ac:dyDescent="0.2">
      <c r="F43250" s="30"/>
      <c r="G43250" s="30"/>
      <c r="H43250" s="30"/>
    </row>
    <row r="43251" spans="6:8" x14ac:dyDescent="0.2">
      <c r="F43251" s="30"/>
      <c r="G43251" s="30"/>
      <c r="H43251" s="30"/>
    </row>
    <row r="43252" spans="6:8" x14ac:dyDescent="0.2">
      <c r="F43252" s="30"/>
      <c r="G43252" s="30"/>
      <c r="H43252" s="30"/>
    </row>
    <row r="43253" spans="6:8" x14ac:dyDescent="0.2">
      <c r="F43253" s="30"/>
      <c r="G43253" s="30"/>
      <c r="H43253" s="30"/>
    </row>
    <row r="43254" spans="6:8" x14ac:dyDescent="0.2">
      <c r="F43254" s="30"/>
      <c r="G43254" s="30"/>
      <c r="H43254" s="30"/>
    </row>
    <row r="43255" spans="6:8" x14ac:dyDescent="0.2">
      <c r="F43255" s="30"/>
      <c r="G43255" s="30"/>
      <c r="H43255" s="30"/>
    </row>
    <row r="43256" spans="6:8" x14ac:dyDescent="0.2">
      <c r="F43256" s="30"/>
      <c r="G43256" s="30"/>
      <c r="H43256" s="30"/>
    </row>
    <row r="43257" spans="6:8" x14ac:dyDescent="0.2">
      <c r="F43257" s="30"/>
      <c r="G43257" s="30"/>
      <c r="H43257" s="30"/>
    </row>
    <row r="43258" spans="6:8" x14ac:dyDescent="0.2">
      <c r="F43258" s="30"/>
      <c r="G43258" s="30"/>
      <c r="H43258" s="30"/>
    </row>
    <row r="43259" spans="6:8" x14ac:dyDescent="0.2">
      <c r="F43259" s="30"/>
      <c r="G43259" s="30"/>
      <c r="H43259" s="30"/>
    </row>
    <row r="43260" spans="6:8" x14ac:dyDescent="0.2">
      <c r="F43260" s="30"/>
      <c r="G43260" s="30"/>
      <c r="H43260" s="30"/>
    </row>
    <row r="43261" spans="6:8" x14ac:dyDescent="0.2">
      <c r="F43261" s="30"/>
      <c r="G43261" s="30"/>
      <c r="H43261" s="30"/>
    </row>
    <row r="43262" spans="6:8" x14ac:dyDescent="0.2">
      <c r="F43262" s="30"/>
      <c r="G43262" s="30"/>
      <c r="H43262" s="30"/>
    </row>
    <row r="43263" spans="6:8" x14ac:dyDescent="0.2">
      <c r="F43263" s="30"/>
      <c r="G43263" s="30"/>
      <c r="H43263" s="30"/>
    </row>
    <row r="43264" spans="6:8" x14ac:dyDescent="0.2">
      <c r="F43264" s="30"/>
      <c r="G43264" s="30"/>
      <c r="H43264" s="30"/>
    </row>
    <row r="43265" spans="6:8" x14ac:dyDescent="0.2">
      <c r="F43265" s="30"/>
      <c r="G43265" s="30"/>
      <c r="H43265" s="30"/>
    </row>
    <row r="43266" spans="6:8" x14ac:dyDescent="0.2">
      <c r="F43266" s="30"/>
      <c r="G43266" s="30"/>
      <c r="H43266" s="30"/>
    </row>
    <row r="43267" spans="6:8" x14ac:dyDescent="0.2">
      <c r="F43267" s="30"/>
      <c r="G43267" s="30"/>
      <c r="H43267" s="30"/>
    </row>
    <row r="43268" spans="6:8" x14ac:dyDescent="0.2">
      <c r="F43268" s="30"/>
      <c r="G43268" s="30"/>
      <c r="H43268" s="30"/>
    </row>
    <row r="43269" spans="6:8" x14ac:dyDescent="0.2">
      <c r="F43269" s="30"/>
      <c r="G43269" s="30"/>
      <c r="H43269" s="30"/>
    </row>
    <row r="43270" spans="6:8" x14ac:dyDescent="0.2">
      <c r="F43270" s="30"/>
      <c r="G43270" s="30"/>
      <c r="H43270" s="30"/>
    </row>
    <row r="43271" spans="6:8" x14ac:dyDescent="0.2">
      <c r="F43271" s="30"/>
      <c r="G43271" s="30"/>
      <c r="H43271" s="30"/>
    </row>
    <row r="43272" spans="6:8" x14ac:dyDescent="0.2">
      <c r="F43272" s="30"/>
      <c r="G43272" s="30"/>
      <c r="H43272" s="30"/>
    </row>
    <row r="43273" spans="6:8" x14ac:dyDescent="0.2">
      <c r="F43273" s="30"/>
      <c r="G43273" s="30"/>
      <c r="H43273" s="30"/>
    </row>
    <row r="43274" spans="6:8" x14ac:dyDescent="0.2">
      <c r="F43274" s="30"/>
      <c r="G43274" s="30"/>
      <c r="H43274" s="30"/>
    </row>
    <row r="43275" spans="6:8" x14ac:dyDescent="0.2">
      <c r="F43275" s="30"/>
      <c r="G43275" s="30"/>
      <c r="H43275" s="30"/>
    </row>
    <row r="43276" spans="6:8" x14ac:dyDescent="0.2">
      <c r="F43276" s="30"/>
      <c r="G43276" s="30"/>
      <c r="H43276" s="30"/>
    </row>
    <row r="43277" spans="6:8" x14ac:dyDescent="0.2">
      <c r="F43277" s="30"/>
      <c r="G43277" s="30"/>
      <c r="H43277" s="30"/>
    </row>
    <row r="43278" spans="6:8" x14ac:dyDescent="0.2">
      <c r="F43278" s="30"/>
      <c r="G43278" s="30"/>
      <c r="H43278" s="30"/>
    </row>
    <row r="43279" spans="6:8" x14ac:dyDescent="0.2">
      <c r="F43279" s="30"/>
      <c r="G43279" s="30"/>
      <c r="H43279" s="30"/>
    </row>
    <row r="43280" spans="6:8" x14ac:dyDescent="0.2">
      <c r="F43280" s="30"/>
      <c r="G43280" s="30"/>
      <c r="H43280" s="30"/>
    </row>
    <row r="43281" spans="6:8" x14ac:dyDescent="0.2">
      <c r="F43281" s="30"/>
      <c r="G43281" s="30"/>
      <c r="H43281" s="30"/>
    </row>
    <row r="43282" spans="6:8" x14ac:dyDescent="0.2">
      <c r="F43282" s="30"/>
      <c r="G43282" s="30"/>
      <c r="H43282" s="30"/>
    </row>
    <row r="43283" spans="6:8" x14ac:dyDescent="0.2">
      <c r="F43283" s="30"/>
      <c r="G43283" s="30"/>
      <c r="H43283" s="30"/>
    </row>
    <row r="43284" spans="6:8" x14ac:dyDescent="0.2">
      <c r="F43284" s="30"/>
      <c r="G43284" s="30"/>
      <c r="H43284" s="30"/>
    </row>
    <row r="43285" spans="6:8" x14ac:dyDescent="0.2">
      <c r="F43285" s="30"/>
      <c r="G43285" s="30"/>
      <c r="H43285" s="30"/>
    </row>
    <row r="43286" spans="6:8" x14ac:dyDescent="0.2">
      <c r="F43286" s="30"/>
      <c r="G43286" s="30"/>
      <c r="H43286" s="30"/>
    </row>
    <row r="43287" spans="6:8" x14ac:dyDescent="0.2">
      <c r="F43287" s="30"/>
      <c r="G43287" s="30"/>
      <c r="H43287" s="30"/>
    </row>
    <row r="43288" spans="6:8" x14ac:dyDescent="0.2">
      <c r="F43288" s="30"/>
      <c r="G43288" s="30"/>
      <c r="H43288" s="30"/>
    </row>
    <row r="43289" spans="6:8" x14ac:dyDescent="0.2">
      <c r="F43289" s="30"/>
      <c r="G43289" s="30"/>
      <c r="H43289" s="30"/>
    </row>
    <row r="43290" spans="6:8" x14ac:dyDescent="0.2">
      <c r="F43290" s="30"/>
      <c r="G43290" s="30"/>
      <c r="H43290" s="30"/>
    </row>
    <row r="43291" spans="6:8" x14ac:dyDescent="0.2">
      <c r="F43291" s="30"/>
      <c r="G43291" s="30"/>
      <c r="H43291" s="30"/>
    </row>
    <row r="43292" spans="6:8" x14ac:dyDescent="0.2">
      <c r="F43292" s="30"/>
      <c r="G43292" s="30"/>
      <c r="H43292" s="30"/>
    </row>
    <row r="43293" spans="6:8" x14ac:dyDescent="0.2">
      <c r="F43293" s="30"/>
      <c r="G43293" s="30"/>
      <c r="H43293" s="30"/>
    </row>
    <row r="43294" spans="6:8" x14ac:dyDescent="0.2">
      <c r="F43294" s="30"/>
      <c r="G43294" s="30"/>
      <c r="H43294" s="30"/>
    </row>
    <row r="43295" spans="6:8" x14ac:dyDescent="0.2">
      <c r="F43295" s="30"/>
      <c r="G43295" s="30"/>
      <c r="H43295" s="30"/>
    </row>
    <row r="43296" spans="6:8" x14ac:dyDescent="0.2">
      <c r="F43296" s="30"/>
      <c r="G43296" s="30"/>
      <c r="H43296" s="30"/>
    </row>
    <row r="43297" spans="6:8" x14ac:dyDescent="0.2">
      <c r="F43297" s="30"/>
      <c r="G43297" s="30"/>
      <c r="H43297" s="30"/>
    </row>
    <row r="43298" spans="6:8" x14ac:dyDescent="0.2">
      <c r="F43298" s="30"/>
      <c r="G43298" s="30"/>
      <c r="H43298" s="30"/>
    </row>
    <row r="43299" spans="6:8" x14ac:dyDescent="0.2">
      <c r="F43299" s="30"/>
      <c r="G43299" s="30"/>
      <c r="H43299" s="30"/>
    </row>
    <row r="43300" spans="6:8" x14ac:dyDescent="0.2">
      <c r="F43300" s="30"/>
      <c r="G43300" s="30"/>
      <c r="H43300" s="30"/>
    </row>
    <row r="43301" spans="6:8" x14ac:dyDescent="0.2">
      <c r="F43301" s="30"/>
      <c r="G43301" s="30"/>
      <c r="H43301" s="30"/>
    </row>
    <row r="43302" spans="6:8" x14ac:dyDescent="0.2">
      <c r="F43302" s="30"/>
      <c r="G43302" s="30"/>
      <c r="H43302" s="30"/>
    </row>
    <row r="43303" spans="6:8" x14ac:dyDescent="0.2">
      <c r="F43303" s="30"/>
      <c r="G43303" s="30"/>
      <c r="H43303" s="30"/>
    </row>
    <row r="43304" spans="6:8" x14ac:dyDescent="0.2">
      <c r="F43304" s="30"/>
      <c r="G43304" s="30"/>
      <c r="H43304" s="30"/>
    </row>
    <row r="43305" spans="6:8" x14ac:dyDescent="0.2">
      <c r="F43305" s="30"/>
      <c r="G43305" s="30"/>
      <c r="H43305" s="30"/>
    </row>
    <row r="43306" spans="6:8" x14ac:dyDescent="0.2">
      <c r="F43306" s="30"/>
      <c r="G43306" s="30"/>
      <c r="H43306" s="30"/>
    </row>
    <row r="43307" spans="6:8" x14ac:dyDescent="0.2">
      <c r="F43307" s="30"/>
      <c r="G43307" s="30"/>
      <c r="H43307" s="30"/>
    </row>
    <row r="43308" spans="6:8" x14ac:dyDescent="0.2">
      <c r="F43308" s="30"/>
      <c r="G43308" s="30"/>
      <c r="H43308" s="30"/>
    </row>
    <row r="43309" spans="6:8" x14ac:dyDescent="0.2">
      <c r="F43309" s="30"/>
      <c r="G43309" s="30"/>
      <c r="H43309" s="30"/>
    </row>
    <row r="43310" spans="6:8" x14ac:dyDescent="0.2">
      <c r="F43310" s="30"/>
      <c r="G43310" s="30"/>
      <c r="H43310" s="30"/>
    </row>
    <row r="43311" spans="6:8" x14ac:dyDescent="0.2">
      <c r="F43311" s="30"/>
      <c r="G43311" s="30"/>
      <c r="H43311" s="30"/>
    </row>
    <row r="43312" spans="6:8" x14ac:dyDescent="0.2">
      <c r="F43312" s="30"/>
      <c r="G43312" s="30"/>
      <c r="H43312" s="30"/>
    </row>
    <row r="43313" spans="6:8" x14ac:dyDescent="0.2">
      <c r="F43313" s="30"/>
      <c r="G43313" s="30"/>
      <c r="H43313" s="30"/>
    </row>
    <row r="43314" spans="6:8" x14ac:dyDescent="0.2">
      <c r="F43314" s="30"/>
      <c r="G43314" s="30"/>
      <c r="H43314" s="30"/>
    </row>
    <row r="43315" spans="6:8" x14ac:dyDescent="0.2">
      <c r="F43315" s="30"/>
      <c r="G43315" s="30"/>
      <c r="H43315" s="30"/>
    </row>
    <row r="43316" spans="6:8" x14ac:dyDescent="0.2">
      <c r="F43316" s="30"/>
      <c r="G43316" s="30"/>
      <c r="H43316" s="30"/>
    </row>
    <row r="43317" spans="6:8" x14ac:dyDescent="0.2">
      <c r="F43317" s="30"/>
      <c r="G43317" s="30"/>
      <c r="H43317" s="30"/>
    </row>
    <row r="43318" spans="6:8" x14ac:dyDescent="0.2">
      <c r="F43318" s="30"/>
      <c r="G43318" s="30"/>
      <c r="H43318" s="30"/>
    </row>
    <row r="43319" spans="6:8" x14ac:dyDescent="0.2">
      <c r="F43319" s="30"/>
      <c r="G43319" s="30"/>
      <c r="H43319" s="30"/>
    </row>
    <row r="43320" spans="6:8" x14ac:dyDescent="0.2">
      <c r="F43320" s="30"/>
      <c r="G43320" s="30"/>
      <c r="H43320" s="30"/>
    </row>
    <row r="43321" spans="6:8" x14ac:dyDescent="0.2">
      <c r="F43321" s="30"/>
      <c r="G43321" s="30"/>
      <c r="H43321" s="30"/>
    </row>
    <row r="43322" spans="6:8" x14ac:dyDescent="0.2">
      <c r="F43322" s="30"/>
      <c r="G43322" s="30"/>
      <c r="H43322" s="30"/>
    </row>
    <row r="43323" spans="6:8" x14ac:dyDescent="0.2">
      <c r="F43323" s="30"/>
      <c r="G43323" s="30"/>
      <c r="H43323" s="30"/>
    </row>
    <row r="43324" spans="6:8" x14ac:dyDescent="0.2">
      <c r="F43324" s="30"/>
      <c r="G43324" s="30"/>
      <c r="H43324" s="30"/>
    </row>
    <row r="43325" spans="6:8" x14ac:dyDescent="0.2">
      <c r="F43325" s="30"/>
      <c r="G43325" s="30"/>
      <c r="H43325" s="30"/>
    </row>
    <row r="43326" spans="6:8" x14ac:dyDescent="0.2">
      <c r="F43326" s="30"/>
      <c r="G43326" s="30"/>
      <c r="H43326" s="30"/>
    </row>
    <row r="43327" spans="6:8" x14ac:dyDescent="0.2">
      <c r="F43327" s="30"/>
      <c r="G43327" s="30"/>
      <c r="H43327" s="30"/>
    </row>
    <row r="43328" spans="6:8" x14ac:dyDescent="0.2">
      <c r="F43328" s="30"/>
      <c r="G43328" s="30"/>
      <c r="H43328" s="30"/>
    </row>
    <row r="43329" spans="6:8" x14ac:dyDescent="0.2">
      <c r="F43329" s="30"/>
      <c r="G43329" s="30"/>
      <c r="H43329" s="30"/>
    </row>
    <row r="43330" spans="6:8" x14ac:dyDescent="0.2">
      <c r="F43330" s="30"/>
      <c r="G43330" s="30"/>
      <c r="H43330" s="30"/>
    </row>
    <row r="43331" spans="6:8" x14ac:dyDescent="0.2">
      <c r="F43331" s="30"/>
      <c r="G43331" s="30"/>
      <c r="H43331" s="30"/>
    </row>
    <row r="43332" spans="6:8" x14ac:dyDescent="0.2">
      <c r="F43332" s="30"/>
      <c r="G43332" s="30"/>
      <c r="H43332" s="30"/>
    </row>
    <row r="43333" spans="6:8" x14ac:dyDescent="0.2">
      <c r="F43333" s="30"/>
      <c r="G43333" s="30"/>
      <c r="H43333" s="30"/>
    </row>
    <row r="43334" spans="6:8" x14ac:dyDescent="0.2">
      <c r="F43334" s="30"/>
      <c r="G43334" s="30"/>
      <c r="H43334" s="30"/>
    </row>
    <row r="43335" spans="6:8" x14ac:dyDescent="0.2">
      <c r="F43335" s="30"/>
      <c r="G43335" s="30"/>
      <c r="H43335" s="30"/>
    </row>
    <row r="43336" spans="6:8" x14ac:dyDescent="0.2">
      <c r="F43336" s="30"/>
      <c r="G43336" s="30"/>
      <c r="H43336" s="30"/>
    </row>
    <row r="43337" spans="6:8" x14ac:dyDescent="0.2">
      <c r="F43337" s="30"/>
      <c r="G43337" s="30"/>
      <c r="H43337" s="30"/>
    </row>
    <row r="43338" spans="6:8" x14ac:dyDescent="0.2">
      <c r="F43338" s="30"/>
      <c r="G43338" s="30"/>
      <c r="H43338" s="30"/>
    </row>
    <row r="43339" spans="6:8" x14ac:dyDescent="0.2">
      <c r="F43339" s="30"/>
      <c r="G43339" s="30"/>
      <c r="H43339" s="30"/>
    </row>
    <row r="43340" spans="6:8" x14ac:dyDescent="0.2">
      <c r="F43340" s="30"/>
      <c r="G43340" s="30"/>
      <c r="H43340" s="30"/>
    </row>
    <row r="43341" spans="6:8" x14ac:dyDescent="0.2">
      <c r="F43341" s="30"/>
      <c r="G43341" s="30"/>
      <c r="H43341" s="30"/>
    </row>
    <row r="43342" spans="6:8" x14ac:dyDescent="0.2">
      <c r="F43342" s="30"/>
      <c r="G43342" s="30"/>
      <c r="H43342" s="30"/>
    </row>
    <row r="43343" spans="6:8" x14ac:dyDescent="0.2">
      <c r="F43343" s="30"/>
      <c r="G43343" s="30"/>
      <c r="H43343" s="30"/>
    </row>
    <row r="43344" spans="6:8" x14ac:dyDescent="0.2">
      <c r="F43344" s="30"/>
      <c r="G43344" s="30"/>
      <c r="H43344" s="30"/>
    </row>
    <row r="43345" spans="6:8" x14ac:dyDescent="0.2">
      <c r="F43345" s="30"/>
      <c r="G43345" s="30"/>
      <c r="H43345" s="30"/>
    </row>
    <row r="43346" spans="6:8" x14ac:dyDescent="0.2">
      <c r="F43346" s="30"/>
      <c r="G43346" s="30"/>
      <c r="H43346" s="30"/>
    </row>
    <row r="43347" spans="6:8" x14ac:dyDescent="0.2">
      <c r="F43347" s="30"/>
      <c r="G43347" s="30"/>
      <c r="H43347" s="30"/>
    </row>
    <row r="43348" spans="6:8" x14ac:dyDescent="0.2">
      <c r="F43348" s="30"/>
      <c r="G43348" s="30"/>
      <c r="H43348" s="30"/>
    </row>
    <row r="43349" spans="6:8" x14ac:dyDescent="0.2">
      <c r="F43349" s="30"/>
      <c r="G43349" s="30"/>
      <c r="H43349" s="30"/>
    </row>
    <row r="43350" spans="6:8" x14ac:dyDescent="0.2">
      <c r="F43350" s="30"/>
      <c r="G43350" s="30"/>
      <c r="H43350" s="30"/>
    </row>
    <row r="43351" spans="6:8" x14ac:dyDescent="0.2">
      <c r="F43351" s="30"/>
      <c r="G43351" s="30"/>
      <c r="H43351" s="30"/>
    </row>
    <row r="43352" spans="6:8" x14ac:dyDescent="0.2">
      <c r="F43352" s="30"/>
      <c r="G43352" s="30"/>
      <c r="H43352" s="30"/>
    </row>
    <row r="43353" spans="6:8" x14ac:dyDescent="0.2">
      <c r="F43353" s="30"/>
      <c r="G43353" s="30"/>
      <c r="H43353" s="30"/>
    </row>
    <row r="43354" spans="6:8" x14ac:dyDescent="0.2">
      <c r="F43354" s="30"/>
      <c r="G43354" s="30"/>
      <c r="H43354" s="30"/>
    </row>
    <row r="43355" spans="6:8" x14ac:dyDescent="0.2">
      <c r="F43355" s="30"/>
      <c r="G43355" s="30"/>
      <c r="H43355" s="30"/>
    </row>
    <row r="43356" spans="6:8" x14ac:dyDescent="0.2">
      <c r="F43356" s="30"/>
      <c r="G43356" s="30"/>
      <c r="H43356" s="30"/>
    </row>
    <row r="43357" spans="6:8" x14ac:dyDescent="0.2">
      <c r="F43357" s="30"/>
      <c r="G43357" s="30"/>
      <c r="H43357" s="30"/>
    </row>
    <row r="43358" spans="6:8" x14ac:dyDescent="0.2">
      <c r="F43358" s="30"/>
      <c r="G43358" s="30"/>
      <c r="H43358" s="30"/>
    </row>
    <row r="43359" spans="6:8" x14ac:dyDescent="0.2">
      <c r="F43359" s="30"/>
      <c r="G43359" s="30"/>
      <c r="H43359" s="30"/>
    </row>
    <row r="43360" spans="6:8" x14ac:dyDescent="0.2">
      <c r="F43360" s="30"/>
      <c r="G43360" s="30"/>
      <c r="H43360" s="30"/>
    </row>
    <row r="43361" spans="6:8" x14ac:dyDescent="0.2">
      <c r="F43361" s="30"/>
      <c r="G43361" s="30"/>
      <c r="H43361" s="30"/>
    </row>
    <row r="43362" spans="6:8" x14ac:dyDescent="0.2">
      <c r="F43362" s="30"/>
      <c r="G43362" s="30"/>
      <c r="H43362" s="30"/>
    </row>
    <row r="43363" spans="6:8" x14ac:dyDescent="0.2">
      <c r="F43363" s="30"/>
      <c r="G43363" s="30"/>
      <c r="H43363" s="30"/>
    </row>
    <row r="43364" spans="6:8" x14ac:dyDescent="0.2">
      <c r="F43364" s="30"/>
      <c r="G43364" s="30"/>
      <c r="H43364" s="30"/>
    </row>
    <row r="43365" spans="6:8" x14ac:dyDescent="0.2">
      <c r="F43365" s="30"/>
      <c r="G43365" s="30"/>
      <c r="H43365" s="30"/>
    </row>
    <row r="43366" spans="6:8" x14ac:dyDescent="0.2">
      <c r="F43366" s="30"/>
      <c r="G43366" s="30"/>
      <c r="H43366" s="30"/>
    </row>
    <row r="43367" spans="6:8" x14ac:dyDescent="0.2">
      <c r="F43367" s="30"/>
      <c r="G43367" s="30"/>
      <c r="H43367" s="30"/>
    </row>
    <row r="43368" spans="6:8" x14ac:dyDescent="0.2">
      <c r="F43368" s="30"/>
      <c r="G43368" s="30"/>
      <c r="H43368" s="30"/>
    </row>
    <row r="43369" spans="6:8" x14ac:dyDescent="0.2">
      <c r="F43369" s="30"/>
      <c r="G43369" s="30"/>
      <c r="H43369" s="30"/>
    </row>
    <row r="43370" spans="6:8" x14ac:dyDescent="0.2">
      <c r="F43370" s="30"/>
      <c r="G43370" s="30"/>
      <c r="H43370" s="30"/>
    </row>
    <row r="43371" spans="6:8" x14ac:dyDescent="0.2">
      <c r="F43371" s="30"/>
      <c r="G43371" s="30"/>
      <c r="H43371" s="30"/>
    </row>
    <row r="43372" spans="6:8" x14ac:dyDescent="0.2">
      <c r="F43372" s="30"/>
      <c r="G43372" s="30"/>
      <c r="H43372" s="30"/>
    </row>
    <row r="43373" spans="6:8" x14ac:dyDescent="0.2">
      <c r="F43373" s="30"/>
      <c r="G43373" s="30"/>
      <c r="H43373" s="30"/>
    </row>
    <row r="43374" spans="6:8" x14ac:dyDescent="0.2">
      <c r="F43374" s="30"/>
      <c r="G43374" s="30"/>
      <c r="H43374" s="30"/>
    </row>
    <row r="43375" spans="6:8" x14ac:dyDescent="0.2">
      <c r="F43375" s="30"/>
      <c r="G43375" s="30"/>
      <c r="H43375" s="30"/>
    </row>
    <row r="43376" spans="6:8" x14ac:dyDescent="0.2">
      <c r="F43376" s="30"/>
      <c r="G43376" s="30"/>
      <c r="H43376" s="30"/>
    </row>
    <row r="43377" spans="6:8" x14ac:dyDescent="0.2">
      <c r="F43377" s="30"/>
      <c r="G43377" s="30"/>
      <c r="H43377" s="30"/>
    </row>
    <row r="43378" spans="6:8" x14ac:dyDescent="0.2">
      <c r="F43378" s="30"/>
      <c r="G43378" s="30"/>
      <c r="H43378" s="30"/>
    </row>
    <row r="43379" spans="6:8" x14ac:dyDescent="0.2">
      <c r="F43379" s="30"/>
      <c r="G43379" s="30"/>
      <c r="H43379" s="30"/>
    </row>
    <row r="43380" spans="6:8" x14ac:dyDescent="0.2">
      <c r="F43380" s="30"/>
      <c r="G43380" s="30"/>
      <c r="H43380" s="30"/>
    </row>
    <row r="43381" spans="6:8" x14ac:dyDescent="0.2">
      <c r="F43381" s="30"/>
      <c r="G43381" s="30"/>
      <c r="H43381" s="30"/>
    </row>
    <row r="43382" spans="6:8" x14ac:dyDescent="0.2">
      <c r="F43382" s="30"/>
      <c r="G43382" s="30"/>
      <c r="H43382" s="30"/>
    </row>
    <row r="43383" spans="6:8" x14ac:dyDescent="0.2">
      <c r="F43383" s="30"/>
      <c r="G43383" s="30"/>
      <c r="H43383" s="30"/>
    </row>
    <row r="43384" spans="6:8" x14ac:dyDescent="0.2">
      <c r="F43384" s="30"/>
      <c r="G43384" s="30"/>
      <c r="H43384" s="30"/>
    </row>
    <row r="43385" spans="6:8" x14ac:dyDescent="0.2">
      <c r="F43385" s="30"/>
      <c r="G43385" s="30"/>
      <c r="H43385" s="30"/>
    </row>
    <row r="43386" spans="6:8" x14ac:dyDescent="0.2">
      <c r="F43386" s="30"/>
      <c r="G43386" s="30"/>
      <c r="H43386" s="30"/>
    </row>
    <row r="43387" spans="6:8" x14ac:dyDescent="0.2">
      <c r="F43387" s="30"/>
      <c r="G43387" s="30"/>
      <c r="H43387" s="30"/>
    </row>
    <row r="43388" spans="6:8" x14ac:dyDescent="0.2">
      <c r="F43388" s="30"/>
      <c r="G43388" s="30"/>
      <c r="H43388" s="30"/>
    </row>
    <row r="43389" spans="6:8" x14ac:dyDescent="0.2">
      <c r="F43389" s="30"/>
      <c r="G43389" s="30"/>
      <c r="H43389" s="30"/>
    </row>
    <row r="43390" spans="6:8" x14ac:dyDescent="0.2">
      <c r="F43390" s="30"/>
      <c r="G43390" s="30"/>
      <c r="H43390" s="30"/>
    </row>
    <row r="43391" spans="6:8" x14ac:dyDescent="0.2">
      <c r="F43391" s="30"/>
      <c r="G43391" s="30"/>
      <c r="H43391" s="30"/>
    </row>
    <row r="43392" spans="6:8" x14ac:dyDescent="0.2">
      <c r="F43392" s="30"/>
      <c r="G43392" s="30"/>
      <c r="H43392" s="30"/>
    </row>
    <row r="43393" spans="6:8" x14ac:dyDescent="0.2">
      <c r="F43393" s="30"/>
      <c r="G43393" s="30"/>
      <c r="H43393" s="30"/>
    </row>
    <row r="43394" spans="6:8" x14ac:dyDescent="0.2">
      <c r="F43394" s="30"/>
      <c r="G43394" s="30"/>
      <c r="H43394" s="30"/>
    </row>
    <row r="43395" spans="6:8" x14ac:dyDescent="0.2">
      <c r="F43395" s="30"/>
      <c r="G43395" s="30"/>
      <c r="H43395" s="30"/>
    </row>
    <row r="43396" spans="6:8" x14ac:dyDescent="0.2">
      <c r="F43396" s="30"/>
      <c r="G43396" s="30"/>
      <c r="H43396" s="30"/>
    </row>
    <row r="43397" spans="6:8" x14ac:dyDescent="0.2">
      <c r="F43397" s="30"/>
      <c r="G43397" s="30"/>
      <c r="H43397" s="30"/>
    </row>
    <row r="43398" spans="6:8" x14ac:dyDescent="0.2">
      <c r="F43398" s="30"/>
      <c r="G43398" s="30"/>
      <c r="H43398" s="30"/>
    </row>
    <row r="43399" spans="6:8" x14ac:dyDescent="0.2">
      <c r="F43399" s="30"/>
      <c r="G43399" s="30"/>
      <c r="H43399" s="30"/>
    </row>
    <row r="43400" spans="6:8" x14ac:dyDescent="0.2">
      <c r="F43400" s="30"/>
      <c r="G43400" s="30"/>
      <c r="H43400" s="30"/>
    </row>
    <row r="43401" spans="6:8" x14ac:dyDescent="0.2">
      <c r="F43401" s="30"/>
      <c r="G43401" s="30"/>
      <c r="H43401" s="30"/>
    </row>
    <row r="43402" spans="6:8" x14ac:dyDescent="0.2">
      <c r="F43402" s="30"/>
      <c r="G43402" s="30"/>
      <c r="H43402" s="30"/>
    </row>
    <row r="43403" spans="6:8" x14ac:dyDescent="0.2">
      <c r="F43403" s="30"/>
      <c r="G43403" s="30"/>
      <c r="H43403" s="30"/>
    </row>
    <row r="43404" spans="6:8" x14ac:dyDescent="0.2">
      <c r="F43404" s="30"/>
      <c r="G43404" s="30"/>
      <c r="H43404" s="30"/>
    </row>
    <row r="43405" spans="6:8" x14ac:dyDescent="0.2">
      <c r="F43405" s="30"/>
      <c r="G43405" s="30"/>
      <c r="H43405" s="30"/>
    </row>
    <row r="43406" spans="6:8" x14ac:dyDescent="0.2">
      <c r="F43406" s="30"/>
      <c r="G43406" s="30"/>
      <c r="H43406" s="30"/>
    </row>
    <row r="43407" spans="6:8" x14ac:dyDescent="0.2">
      <c r="F43407" s="30"/>
      <c r="G43407" s="30"/>
      <c r="H43407" s="30"/>
    </row>
    <row r="43408" spans="6:8" x14ac:dyDescent="0.2">
      <c r="F43408" s="30"/>
      <c r="G43408" s="30"/>
      <c r="H43408" s="30"/>
    </row>
    <row r="43409" spans="6:8" x14ac:dyDescent="0.2">
      <c r="F43409" s="30"/>
      <c r="G43409" s="30"/>
      <c r="H43409" s="30"/>
    </row>
    <row r="43410" spans="6:8" x14ac:dyDescent="0.2">
      <c r="F43410" s="30"/>
      <c r="G43410" s="30"/>
      <c r="H43410" s="30"/>
    </row>
    <row r="43411" spans="6:8" x14ac:dyDescent="0.2">
      <c r="F43411" s="30"/>
      <c r="G43411" s="30"/>
      <c r="H43411" s="30"/>
    </row>
    <row r="43412" spans="6:8" x14ac:dyDescent="0.2">
      <c r="F43412" s="30"/>
      <c r="G43412" s="30"/>
      <c r="H43412" s="30"/>
    </row>
    <row r="43413" spans="6:8" x14ac:dyDescent="0.2">
      <c r="F43413" s="30"/>
      <c r="G43413" s="30"/>
      <c r="H43413" s="30"/>
    </row>
    <row r="43414" spans="6:8" x14ac:dyDescent="0.2">
      <c r="F43414" s="30"/>
      <c r="G43414" s="30"/>
      <c r="H43414" s="30"/>
    </row>
    <row r="43415" spans="6:8" x14ac:dyDescent="0.2">
      <c r="F43415" s="30"/>
      <c r="G43415" s="30"/>
      <c r="H43415" s="30"/>
    </row>
    <row r="43416" spans="6:8" x14ac:dyDescent="0.2">
      <c r="F43416" s="30"/>
      <c r="G43416" s="30"/>
      <c r="H43416" s="30"/>
    </row>
    <row r="43417" spans="6:8" x14ac:dyDescent="0.2">
      <c r="F43417" s="30"/>
      <c r="G43417" s="30"/>
      <c r="H43417" s="30"/>
    </row>
    <row r="43418" spans="6:8" x14ac:dyDescent="0.2">
      <c r="F43418" s="30"/>
      <c r="G43418" s="30"/>
      <c r="H43418" s="30"/>
    </row>
    <row r="43419" spans="6:8" x14ac:dyDescent="0.2">
      <c r="F43419" s="30"/>
      <c r="G43419" s="30"/>
      <c r="H43419" s="30"/>
    </row>
    <row r="43420" spans="6:8" x14ac:dyDescent="0.2">
      <c r="F43420" s="30"/>
      <c r="G43420" s="30"/>
      <c r="H43420" s="30"/>
    </row>
    <row r="43421" spans="6:8" x14ac:dyDescent="0.2">
      <c r="F43421" s="30"/>
      <c r="G43421" s="30"/>
      <c r="H43421" s="30"/>
    </row>
    <row r="43422" spans="6:8" x14ac:dyDescent="0.2">
      <c r="F43422" s="30"/>
      <c r="G43422" s="30"/>
      <c r="H43422" s="30"/>
    </row>
    <row r="43423" spans="6:8" x14ac:dyDescent="0.2">
      <c r="F43423" s="30"/>
      <c r="G43423" s="30"/>
      <c r="H43423" s="30"/>
    </row>
    <row r="43424" spans="6:8" x14ac:dyDescent="0.2">
      <c r="F43424" s="30"/>
      <c r="G43424" s="30"/>
      <c r="H43424" s="30"/>
    </row>
    <row r="43425" spans="6:8" x14ac:dyDescent="0.2">
      <c r="F43425" s="30"/>
      <c r="G43425" s="30"/>
      <c r="H43425" s="30"/>
    </row>
    <row r="43426" spans="6:8" x14ac:dyDescent="0.2">
      <c r="F43426" s="30"/>
      <c r="G43426" s="30"/>
      <c r="H43426" s="30"/>
    </row>
    <row r="43427" spans="6:8" x14ac:dyDescent="0.2">
      <c r="F43427" s="30"/>
      <c r="G43427" s="30"/>
      <c r="H43427" s="30"/>
    </row>
    <row r="43428" spans="6:8" x14ac:dyDescent="0.2">
      <c r="F43428" s="30"/>
      <c r="G43428" s="30"/>
      <c r="H43428" s="30"/>
    </row>
    <row r="43429" spans="6:8" x14ac:dyDescent="0.2">
      <c r="F43429" s="30"/>
      <c r="G43429" s="30"/>
      <c r="H43429" s="30"/>
    </row>
    <row r="43430" spans="6:8" x14ac:dyDescent="0.2">
      <c r="F43430" s="30"/>
      <c r="G43430" s="30"/>
      <c r="H43430" s="30"/>
    </row>
    <row r="43431" spans="6:8" x14ac:dyDescent="0.2">
      <c r="F43431" s="30"/>
      <c r="G43431" s="30"/>
      <c r="H43431" s="30"/>
    </row>
    <row r="43432" spans="6:8" x14ac:dyDescent="0.2">
      <c r="F43432" s="30"/>
      <c r="G43432" s="30"/>
      <c r="H43432" s="30"/>
    </row>
    <row r="43433" spans="6:8" x14ac:dyDescent="0.2">
      <c r="F43433" s="30"/>
      <c r="G43433" s="30"/>
      <c r="H43433" s="30"/>
    </row>
    <row r="43434" spans="6:8" x14ac:dyDescent="0.2">
      <c r="F43434" s="30"/>
      <c r="G43434" s="30"/>
      <c r="H43434" s="30"/>
    </row>
    <row r="43435" spans="6:8" x14ac:dyDescent="0.2">
      <c r="F43435" s="30"/>
      <c r="G43435" s="30"/>
      <c r="H43435" s="30"/>
    </row>
    <row r="43436" spans="6:8" x14ac:dyDescent="0.2">
      <c r="F43436" s="30"/>
      <c r="G43436" s="30"/>
      <c r="H43436" s="30"/>
    </row>
    <row r="43437" spans="6:8" x14ac:dyDescent="0.2">
      <c r="F43437" s="30"/>
      <c r="G43437" s="30"/>
      <c r="H43437" s="30"/>
    </row>
    <row r="43438" spans="6:8" x14ac:dyDescent="0.2">
      <c r="F43438" s="30"/>
      <c r="G43438" s="30"/>
      <c r="H43438" s="30"/>
    </row>
    <row r="43439" spans="6:8" x14ac:dyDescent="0.2">
      <c r="F43439" s="30"/>
      <c r="G43439" s="30"/>
      <c r="H43439" s="30"/>
    </row>
    <row r="43440" spans="6:8" x14ac:dyDescent="0.2">
      <c r="F43440" s="30"/>
      <c r="G43440" s="30"/>
      <c r="H43440" s="30"/>
    </row>
    <row r="43441" spans="6:8" x14ac:dyDescent="0.2">
      <c r="F43441" s="30"/>
      <c r="G43441" s="30"/>
      <c r="H43441" s="30"/>
    </row>
    <row r="43442" spans="6:8" x14ac:dyDescent="0.2">
      <c r="F43442" s="30"/>
      <c r="G43442" s="30"/>
      <c r="H43442" s="30"/>
    </row>
    <row r="43443" spans="6:8" x14ac:dyDescent="0.2">
      <c r="F43443" s="30"/>
      <c r="G43443" s="30"/>
      <c r="H43443" s="30"/>
    </row>
    <row r="43444" spans="6:8" x14ac:dyDescent="0.2">
      <c r="F43444" s="30"/>
      <c r="G43444" s="30"/>
      <c r="H43444" s="30"/>
    </row>
    <row r="43445" spans="6:8" x14ac:dyDescent="0.2">
      <c r="F43445" s="30"/>
      <c r="G43445" s="30"/>
      <c r="H43445" s="30"/>
    </row>
    <row r="43446" spans="6:8" x14ac:dyDescent="0.2">
      <c r="F43446" s="30"/>
      <c r="G43446" s="30"/>
      <c r="H43446" s="30"/>
    </row>
    <row r="43447" spans="6:8" x14ac:dyDescent="0.2">
      <c r="F43447" s="30"/>
      <c r="G43447" s="30"/>
      <c r="H43447" s="30"/>
    </row>
    <row r="43448" spans="6:8" x14ac:dyDescent="0.2">
      <c r="F43448" s="30"/>
      <c r="G43448" s="30"/>
      <c r="H43448" s="30"/>
    </row>
    <row r="43449" spans="6:8" x14ac:dyDescent="0.2">
      <c r="F43449" s="30"/>
      <c r="G43449" s="30"/>
      <c r="H43449" s="30"/>
    </row>
    <row r="43450" spans="6:8" x14ac:dyDescent="0.2">
      <c r="F43450" s="30"/>
      <c r="G43450" s="30"/>
      <c r="H43450" s="30"/>
    </row>
    <row r="43451" spans="6:8" x14ac:dyDescent="0.2">
      <c r="F43451" s="30"/>
      <c r="G43451" s="30"/>
      <c r="H43451" s="30"/>
    </row>
    <row r="43452" spans="6:8" x14ac:dyDescent="0.2">
      <c r="F43452" s="30"/>
      <c r="G43452" s="30"/>
      <c r="H43452" s="30"/>
    </row>
    <row r="43453" spans="6:8" x14ac:dyDescent="0.2">
      <c r="F43453" s="30"/>
      <c r="G43453" s="30"/>
      <c r="H43453" s="30"/>
    </row>
    <row r="43454" spans="6:8" x14ac:dyDescent="0.2">
      <c r="F43454" s="30"/>
      <c r="G43454" s="30"/>
      <c r="H43454" s="30"/>
    </row>
    <row r="43455" spans="6:8" x14ac:dyDescent="0.2">
      <c r="F43455" s="30"/>
      <c r="G43455" s="30"/>
      <c r="H43455" s="30"/>
    </row>
    <row r="43456" spans="6:8" x14ac:dyDescent="0.2">
      <c r="F43456" s="30"/>
      <c r="G43456" s="30"/>
      <c r="H43456" s="30"/>
    </row>
    <row r="43457" spans="6:8" x14ac:dyDescent="0.2">
      <c r="F43457" s="30"/>
      <c r="G43457" s="30"/>
      <c r="H43457" s="30"/>
    </row>
    <row r="43458" spans="6:8" x14ac:dyDescent="0.2">
      <c r="F43458" s="30"/>
      <c r="G43458" s="30"/>
      <c r="H43458" s="30"/>
    </row>
    <row r="43459" spans="6:8" x14ac:dyDescent="0.2">
      <c r="F43459" s="30"/>
      <c r="G43459" s="30"/>
      <c r="H43459" s="30"/>
    </row>
    <row r="43460" spans="6:8" x14ac:dyDescent="0.2">
      <c r="F43460" s="30"/>
      <c r="G43460" s="30"/>
      <c r="H43460" s="30"/>
    </row>
    <row r="43461" spans="6:8" x14ac:dyDescent="0.2">
      <c r="F43461" s="30"/>
      <c r="G43461" s="30"/>
      <c r="H43461" s="30"/>
    </row>
    <row r="43462" spans="6:8" x14ac:dyDescent="0.2">
      <c r="F43462" s="30"/>
      <c r="G43462" s="30"/>
      <c r="H43462" s="30"/>
    </row>
    <row r="43463" spans="6:8" x14ac:dyDescent="0.2">
      <c r="F43463" s="30"/>
      <c r="G43463" s="30"/>
      <c r="H43463" s="30"/>
    </row>
    <row r="43464" spans="6:8" x14ac:dyDescent="0.2">
      <c r="F43464" s="30"/>
      <c r="G43464" s="30"/>
      <c r="H43464" s="30"/>
    </row>
    <row r="43465" spans="6:8" x14ac:dyDescent="0.2">
      <c r="F43465" s="30"/>
      <c r="G43465" s="30"/>
      <c r="H43465" s="30"/>
    </row>
    <row r="43466" spans="6:8" x14ac:dyDescent="0.2">
      <c r="F43466" s="30"/>
      <c r="G43466" s="30"/>
      <c r="H43466" s="30"/>
    </row>
    <row r="43467" spans="6:8" x14ac:dyDescent="0.2">
      <c r="F43467" s="30"/>
      <c r="G43467" s="30"/>
      <c r="H43467" s="30"/>
    </row>
    <row r="43468" spans="6:8" x14ac:dyDescent="0.2">
      <c r="F43468" s="30"/>
      <c r="G43468" s="30"/>
      <c r="H43468" s="30"/>
    </row>
    <row r="43469" spans="6:8" x14ac:dyDescent="0.2">
      <c r="F43469" s="30"/>
      <c r="G43469" s="30"/>
      <c r="H43469" s="30"/>
    </row>
    <row r="43470" spans="6:8" x14ac:dyDescent="0.2">
      <c r="F43470" s="30"/>
      <c r="G43470" s="30"/>
      <c r="H43470" s="30"/>
    </row>
    <row r="43471" spans="6:8" x14ac:dyDescent="0.2">
      <c r="F43471" s="30"/>
      <c r="G43471" s="30"/>
      <c r="H43471" s="30"/>
    </row>
    <row r="43472" spans="6:8" x14ac:dyDescent="0.2">
      <c r="F43472" s="30"/>
      <c r="G43472" s="30"/>
      <c r="H43472" s="30"/>
    </row>
    <row r="43473" spans="6:8" x14ac:dyDescent="0.2">
      <c r="F43473" s="30"/>
      <c r="G43473" s="30"/>
      <c r="H43473" s="30"/>
    </row>
    <row r="43474" spans="6:8" x14ac:dyDescent="0.2">
      <c r="F43474" s="30"/>
      <c r="G43474" s="30"/>
      <c r="H43474" s="30"/>
    </row>
    <row r="43475" spans="6:8" x14ac:dyDescent="0.2">
      <c r="F43475" s="30"/>
      <c r="G43475" s="30"/>
      <c r="H43475" s="30"/>
    </row>
    <row r="43476" spans="6:8" x14ac:dyDescent="0.2">
      <c r="F43476" s="30"/>
      <c r="G43476" s="30"/>
      <c r="H43476" s="30"/>
    </row>
    <row r="43477" spans="6:8" x14ac:dyDescent="0.2">
      <c r="F43477" s="30"/>
      <c r="G43477" s="30"/>
      <c r="H43477" s="30"/>
    </row>
    <row r="43478" spans="6:8" x14ac:dyDescent="0.2">
      <c r="F43478" s="30"/>
      <c r="G43478" s="30"/>
      <c r="H43478" s="30"/>
    </row>
    <row r="43479" spans="6:8" x14ac:dyDescent="0.2">
      <c r="F43479" s="30"/>
      <c r="G43479" s="30"/>
      <c r="H43479" s="30"/>
    </row>
    <row r="43480" spans="6:8" x14ac:dyDescent="0.2">
      <c r="F43480" s="30"/>
      <c r="G43480" s="30"/>
      <c r="H43480" s="30"/>
    </row>
    <row r="43481" spans="6:8" x14ac:dyDescent="0.2">
      <c r="F43481" s="30"/>
      <c r="G43481" s="30"/>
      <c r="H43481" s="30"/>
    </row>
    <row r="43482" spans="6:8" x14ac:dyDescent="0.2">
      <c r="F43482" s="30"/>
      <c r="G43482" s="30"/>
      <c r="H43482" s="30"/>
    </row>
    <row r="43483" spans="6:8" x14ac:dyDescent="0.2">
      <c r="F43483" s="30"/>
      <c r="G43483" s="30"/>
      <c r="H43483" s="30"/>
    </row>
    <row r="43484" spans="6:8" x14ac:dyDescent="0.2">
      <c r="F43484" s="30"/>
      <c r="G43484" s="30"/>
      <c r="H43484" s="30"/>
    </row>
    <row r="43485" spans="6:8" x14ac:dyDescent="0.2">
      <c r="F43485" s="30"/>
      <c r="G43485" s="30"/>
      <c r="H43485" s="30"/>
    </row>
    <row r="43486" spans="6:8" x14ac:dyDescent="0.2">
      <c r="F43486" s="30"/>
      <c r="G43486" s="30"/>
      <c r="H43486" s="30"/>
    </row>
    <row r="43487" spans="6:8" x14ac:dyDescent="0.2">
      <c r="F43487" s="30"/>
      <c r="G43487" s="30"/>
      <c r="H43487" s="30"/>
    </row>
    <row r="43488" spans="6:8" x14ac:dyDescent="0.2">
      <c r="F43488" s="30"/>
      <c r="G43488" s="30"/>
      <c r="H43488" s="30"/>
    </row>
    <row r="43489" spans="6:8" x14ac:dyDescent="0.2">
      <c r="F43489" s="30"/>
      <c r="G43489" s="30"/>
      <c r="H43489" s="30"/>
    </row>
    <row r="43490" spans="6:8" x14ac:dyDescent="0.2">
      <c r="F43490" s="30"/>
      <c r="G43490" s="30"/>
      <c r="H43490" s="30"/>
    </row>
    <row r="43491" spans="6:8" x14ac:dyDescent="0.2">
      <c r="F43491" s="30"/>
      <c r="G43491" s="30"/>
      <c r="H43491" s="30"/>
    </row>
    <row r="43492" spans="6:8" x14ac:dyDescent="0.2">
      <c r="F43492" s="30"/>
      <c r="G43492" s="30"/>
      <c r="H43492" s="30"/>
    </row>
    <row r="43493" spans="6:8" x14ac:dyDescent="0.2">
      <c r="F43493" s="30"/>
      <c r="G43493" s="30"/>
      <c r="H43493" s="30"/>
    </row>
    <row r="43494" spans="6:8" x14ac:dyDescent="0.2">
      <c r="F43494" s="30"/>
      <c r="G43494" s="30"/>
      <c r="H43494" s="30"/>
    </row>
    <row r="43495" spans="6:8" x14ac:dyDescent="0.2">
      <c r="F43495" s="30"/>
      <c r="G43495" s="30"/>
      <c r="H43495" s="30"/>
    </row>
    <row r="43496" spans="6:8" x14ac:dyDescent="0.2">
      <c r="F43496" s="30"/>
      <c r="G43496" s="30"/>
      <c r="H43496" s="30"/>
    </row>
    <row r="43497" spans="6:8" x14ac:dyDescent="0.2">
      <c r="F43497" s="30"/>
      <c r="G43497" s="30"/>
      <c r="H43497" s="30"/>
    </row>
    <row r="43498" spans="6:8" x14ac:dyDescent="0.2">
      <c r="F43498" s="30"/>
      <c r="G43498" s="30"/>
      <c r="H43498" s="30"/>
    </row>
    <row r="43499" spans="6:8" x14ac:dyDescent="0.2">
      <c r="F43499" s="30"/>
      <c r="G43499" s="30"/>
      <c r="H43499" s="30"/>
    </row>
    <row r="43500" spans="6:8" x14ac:dyDescent="0.2">
      <c r="F43500" s="30"/>
      <c r="G43500" s="30"/>
      <c r="H43500" s="30"/>
    </row>
    <row r="43501" spans="6:8" x14ac:dyDescent="0.2">
      <c r="F43501" s="30"/>
      <c r="G43501" s="30"/>
      <c r="H43501" s="30"/>
    </row>
    <row r="43502" spans="6:8" x14ac:dyDescent="0.2">
      <c r="F43502" s="30"/>
      <c r="G43502" s="30"/>
      <c r="H43502" s="30"/>
    </row>
    <row r="43503" spans="6:8" x14ac:dyDescent="0.2">
      <c r="F43503" s="30"/>
      <c r="G43503" s="30"/>
      <c r="H43503" s="30"/>
    </row>
    <row r="43504" spans="6:8" x14ac:dyDescent="0.2">
      <c r="F43504" s="30"/>
      <c r="G43504" s="30"/>
      <c r="H43504" s="30"/>
    </row>
    <row r="43505" spans="6:8" x14ac:dyDescent="0.2">
      <c r="F43505" s="30"/>
      <c r="G43505" s="30"/>
      <c r="H43505" s="30"/>
    </row>
    <row r="43506" spans="6:8" x14ac:dyDescent="0.2">
      <c r="F43506" s="30"/>
      <c r="G43506" s="30"/>
      <c r="H43506" s="30"/>
    </row>
    <row r="43507" spans="6:8" x14ac:dyDescent="0.2">
      <c r="F43507" s="30"/>
      <c r="G43507" s="30"/>
      <c r="H43507" s="30"/>
    </row>
    <row r="43508" spans="6:8" x14ac:dyDescent="0.2">
      <c r="F43508" s="30"/>
      <c r="G43508" s="30"/>
      <c r="H43508" s="30"/>
    </row>
    <row r="43509" spans="6:8" x14ac:dyDescent="0.2">
      <c r="F43509" s="30"/>
      <c r="G43509" s="30"/>
      <c r="H43509" s="30"/>
    </row>
    <row r="43510" spans="6:8" x14ac:dyDescent="0.2">
      <c r="F43510" s="30"/>
      <c r="G43510" s="30"/>
      <c r="H43510" s="30"/>
    </row>
    <row r="43511" spans="6:8" x14ac:dyDescent="0.2">
      <c r="F43511" s="30"/>
      <c r="G43511" s="30"/>
      <c r="H43511" s="30"/>
    </row>
    <row r="43512" spans="6:8" x14ac:dyDescent="0.2">
      <c r="F43512" s="30"/>
      <c r="G43512" s="30"/>
      <c r="H43512" s="30"/>
    </row>
    <row r="43513" spans="6:8" x14ac:dyDescent="0.2">
      <c r="F43513" s="30"/>
      <c r="G43513" s="30"/>
      <c r="H43513" s="30"/>
    </row>
    <row r="43514" spans="6:8" x14ac:dyDescent="0.2">
      <c r="F43514" s="30"/>
      <c r="G43514" s="30"/>
      <c r="H43514" s="30"/>
    </row>
    <row r="43515" spans="6:8" x14ac:dyDescent="0.2">
      <c r="F43515" s="30"/>
      <c r="G43515" s="30"/>
      <c r="H43515" s="30"/>
    </row>
    <row r="43516" spans="6:8" x14ac:dyDescent="0.2">
      <c r="F43516" s="30"/>
      <c r="G43516" s="30"/>
      <c r="H43516" s="30"/>
    </row>
    <row r="43517" spans="6:8" x14ac:dyDescent="0.2">
      <c r="F43517" s="30"/>
      <c r="G43517" s="30"/>
      <c r="H43517" s="30"/>
    </row>
    <row r="43518" spans="6:8" x14ac:dyDescent="0.2">
      <c r="F43518" s="30"/>
      <c r="G43518" s="30"/>
      <c r="H43518" s="30"/>
    </row>
    <row r="43519" spans="6:8" x14ac:dyDescent="0.2">
      <c r="F43519" s="30"/>
      <c r="G43519" s="30"/>
      <c r="H43519" s="30"/>
    </row>
    <row r="43520" spans="6:8" x14ac:dyDescent="0.2">
      <c r="F43520" s="30"/>
      <c r="G43520" s="30"/>
      <c r="H43520" s="30"/>
    </row>
    <row r="43521" spans="6:8" x14ac:dyDescent="0.2">
      <c r="F43521" s="30"/>
      <c r="G43521" s="30"/>
      <c r="H43521" s="30"/>
    </row>
    <row r="43522" spans="6:8" x14ac:dyDescent="0.2">
      <c r="F43522" s="30"/>
      <c r="G43522" s="30"/>
      <c r="H43522" s="30"/>
    </row>
    <row r="43523" spans="6:8" x14ac:dyDescent="0.2">
      <c r="F43523" s="30"/>
      <c r="G43523" s="30"/>
      <c r="H43523" s="30"/>
    </row>
    <row r="43524" spans="6:8" x14ac:dyDescent="0.2">
      <c r="F43524" s="30"/>
      <c r="G43524" s="30"/>
      <c r="H43524" s="30"/>
    </row>
    <row r="43525" spans="6:8" x14ac:dyDescent="0.2">
      <c r="F43525" s="30"/>
      <c r="G43525" s="30"/>
      <c r="H43525" s="30"/>
    </row>
    <row r="43526" spans="6:8" x14ac:dyDescent="0.2">
      <c r="F43526" s="30"/>
      <c r="G43526" s="30"/>
      <c r="H43526" s="30"/>
    </row>
    <row r="43527" spans="6:8" x14ac:dyDescent="0.2">
      <c r="F43527" s="30"/>
      <c r="G43527" s="30"/>
      <c r="H43527" s="30"/>
    </row>
    <row r="43528" spans="6:8" x14ac:dyDescent="0.2">
      <c r="F43528" s="30"/>
      <c r="G43528" s="30"/>
      <c r="H43528" s="30"/>
    </row>
    <row r="43529" spans="6:8" x14ac:dyDescent="0.2">
      <c r="F43529" s="30"/>
      <c r="G43529" s="30"/>
      <c r="H43529" s="30"/>
    </row>
    <row r="43530" spans="6:8" x14ac:dyDescent="0.2">
      <c r="F43530" s="30"/>
      <c r="G43530" s="30"/>
      <c r="H43530" s="30"/>
    </row>
    <row r="43531" spans="6:8" x14ac:dyDescent="0.2">
      <c r="F43531" s="30"/>
      <c r="G43531" s="30"/>
      <c r="H43531" s="30"/>
    </row>
    <row r="43532" spans="6:8" x14ac:dyDescent="0.2">
      <c r="F43532" s="30"/>
      <c r="G43532" s="30"/>
      <c r="H43532" s="30"/>
    </row>
    <row r="43533" spans="6:8" x14ac:dyDescent="0.2">
      <c r="F43533" s="30"/>
      <c r="G43533" s="30"/>
      <c r="H43533" s="30"/>
    </row>
    <row r="43534" spans="6:8" x14ac:dyDescent="0.2">
      <c r="F43534" s="30"/>
      <c r="G43534" s="30"/>
      <c r="H43534" s="30"/>
    </row>
    <row r="43535" spans="6:8" x14ac:dyDescent="0.2">
      <c r="F43535" s="30"/>
      <c r="G43535" s="30"/>
      <c r="H43535" s="30"/>
    </row>
    <row r="43536" spans="6:8" x14ac:dyDescent="0.2">
      <c r="F43536" s="30"/>
      <c r="G43536" s="30"/>
      <c r="H43536" s="30"/>
    </row>
    <row r="43537" spans="6:8" x14ac:dyDescent="0.2">
      <c r="F43537" s="30"/>
      <c r="G43537" s="30"/>
      <c r="H43537" s="30"/>
    </row>
    <row r="43538" spans="6:8" x14ac:dyDescent="0.2">
      <c r="F43538" s="30"/>
      <c r="G43538" s="30"/>
      <c r="H43538" s="30"/>
    </row>
    <row r="43539" spans="6:8" x14ac:dyDescent="0.2">
      <c r="F43539" s="30"/>
      <c r="G43539" s="30"/>
      <c r="H43539" s="30"/>
    </row>
    <row r="43540" spans="6:8" x14ac:dyDescent="0.2">
      <c r="F43540" s="30"/>
      <c r="G43540" s="30"/>
      <c r="H43540" s="30"/>
    </row>
    <row r="43541" spans="6:8" x14ac:dyDescent="0.2">
      <c r="F43541" s="30"/>
      <c r="G43541" s="30"/>
      <c r="H43541" s="30"/>
    </row>
    <row r="43542" spans="6:8" x14ac:dyDescent="0.2">
      <c r="F43542" s="30"/>
      <c r="G43542" s="30"/>
      <c r="H43542" s="30"/>
    </row>
    <row r="43543" spans="6:8" x14ac:dyDescent="0.2">
      <c r="F43543" s="30"/>
      <c r="G43543" s="30"/>
      <c r="H43543" s="30"/>
    </row>
    <row r="43544" spans="6:8" x14ac:dyDescent="0.2">
      <c r="F43544" s="30"/>
      <c r="G43544" s="30"/>
      <c r="H43544" s="30"/>
    </row>
    <row r="43545" spans="6:8" x14ac:dyDescent="0.2">
      <c r="F43545" s="30"/>
      <c r="G43545" s="30"/>
      <c r="H43545" s="30"/>
    </row>
    <row r="43546" spans="6:8" x14ac:dyDescent="0.2">
      <c r="F43546" s="30"/>
      <c r="G43546" s="30"/>
      <c r="H43546" s="30"/>
    </row>
    <row r="43547" spans="6:8" x14ac:dyDescent="0.2">
      <c r="F43547" s="30"/>
      <c r="G43547" s="30"/>
      <c r="H43547" s="30"/>
    </row>
    <row r="43548" spans="6:8" x14ac:dyDescent="0.2">
      <c r="F43548" s="30"/>
      <c r="G43548" s="30"/>
      <c r="H43548" s="30"/>
    </row>
    <row r="43549" spans="6:8" x14ac:dyDescent="0.2">
      <c r="F43549" s="30"/>
      <c r="G43549" s="30"/>
      <c r="H43549" s="30"/>
    </row>
    <row r="43550" spans="6:8" x14ac:dyDescent="0.2">
      <c r="F43550" s="30"/>
      <c r="G43550" s="30"/>
      <c r="H43550" s="30"/>
    </row>
    <row r="43551" spans="6:8" x14ac:dyDescent="0.2">
      <c r="F43551" s="30"/>
      <c r="G43551" s="30"/>
      <c r="H43551" s="30"/>
    </row>
    <row r="43552" spans="6:8" x14ac:dyDescent="0.2">
      <c r="F43552" s="30"/>
      <c r="G43552" s="30"/>
      <c r="H43552" s="30"/>
    </row>
    <row r="43553" spans="6:8" x14ac:dyDescent="0.2">
      <c r="F43553" s="30"/>
      <c r="G43553" s="30"/>
      <c r="H43553" s="30"/>
    </row>
    <row r="43554" spans="6:8" x14ac:dyDescent="0.2">
      <c r="F43554" s="30"/>
      <c r="G43554" s="30"/>
      <c r="H43554" s="30"/>
    </row>
    <row r="43555" spans="6:8" x14ac:dyDescent="0.2">
      <c r="F43555" s="30"/>
      <c r="G43555" s="30"/>
      <c r="H43555" s="30"/>
    </row>
    <row r="43556" spans="6:8" x14ac:dyDescent="0.2">
      <c r="F43556" s="30"/>
      <c r="G43556" s="30"/>
      <c r="H43556" s="30"/>
    </row>
    <row r="43557" spans="6:8" x14ac:dyDescent="0.2">
      <c r="F43557" s="30"/>
      <c r="G43557" s="30"/>
      <c r="H43557" s="30"/>
    </row>
    <row r="43558" spans="6:8" x14ac:dyDescent="0.2">
      <c r="F43558" s="30"/>
      <c r="G43558" s="30"/>
      <c r="H43558" s="30"/>
    </row>
    <row r="43559" spans="6:8" x14ac:dyDescent="0.2">
      <c r="F43559" s="30"/>
      <c r="G43559" s="30"/>
      <c r="H43559" s="30"/>
    </row>
    <row r="43560" spans="6:8" x14ac:dyDescent="0.2">
      <c r="F43560" s="30"/>
      <c r="G43560" s="30"/>
      <c r="H43560" s="30"/>
    </row>
    <row r="43561" spans="6:8" x14ac:dyDescent="0.2">
      <c r="F43561" s="30"/>
      <c r="G43561" s="30"/>
      <c r="H43561" s="30"/>
    </row>
    <row r="43562" spans="6:8" x14ac:dyDescent="0.2">
      <c r="F43562" s="30"/>
      <c r="G43562" s="30"/>
      <c r="H43562" s="30"/>
    </row>
    <row r="43563" spans="6:8" x14ac:dyDescent="0.2">
      <c r="F43563" s="30"/>
      <c r="G43563" s="30"/>
      <c r="H43563" s="30"/>
    </row>
    <row r="43564" spans="6:8" x14ac:dyDescent="0.2">
      <c r="F43564" s="30"/>
      <c r="G43564" s="30"/>
      <c r="H43564" s="30"/>
    </row>
    <row r="43565" spans="6:8" x14ac:dyDescent="0.2">
      <c r="F43565" s="30"/>
      <c r="G43565" s="30"/>
      <c r="H43565" s="30"/>
    </row>
    <row r="43566" spans="6:8" x14ac:dyDescent="0.2">
      <c r="F43566" s="30"/>
      <c r="G43566" s="30"/>
      <c r="H43566" s="30"/>
    </row>
    <row r="43567" spans="6:8" x14ac:dyDescent="0.2">
      <c r="F43567" s="30"/>
      <c r="G43567" s="30"/>
      <c r="H43567" s="30"/>
    </row>
    <row r="43568" spans="6:8" x14ac:dyDescent="0.2">
      <c r="F43568" s="30"/>
      <c r="G43568" s="30"/>
      <c r="H43568" s="30"/>
    </row>
    <row r="43569" spans="6:8" x14ac:dyDescent="0.2">
      <c r="F43569" s="30"/>
      <c r="G43569" s="30"/>
      <c r="H43569" s="30"/>
    </row>
    <row r="43570" spans="6:8" x14ac:dyDescent="0.2">
      <c r="F43570" s="30"/>
      <c r="G43570" s="30"/>
      <c r="H43570" s="30"/>
    </row>
    <row r="43571" spans="6:8" x14ac:dyDescent="0.2">
      <c r="F43571" s="30"/>
      <c r="G43571" s="30"/>
      <c r="H43571" s="30"/>
    </row>
    <row r="43572" spans="6:8" x14ac:dyDescent="0.2">
      <c r="F43572" s="30"/>
      <c r="G43572" s="30"/>
      <c r="H43572" s="30"/>
    </row>
    <row r="43573" spans="6:8" x14ac:dyDescent="0.2">
      <c r="F43573" s="30"/>
      <c r="G43573" s="30"/>
      <c r="H43573" s="30"/>
    </row>
    <row r="43574" spans="6:8" x14ac:dyDescent="0.2">
      <c r="F43574" s="30"/>
      <c r="G43574" s="30"/>
      <c r="H43574" s="30"/>
    </row>
    <row r="43575" spans="6:8" x14ac:dyDescent="0.2">
      <c r="F43575" s="30"/>
      <c r="G43575" s="30"/>
      <c r="H43575" s="30"/>
    </row>
    <row r="43576" spans="6:8" x14ac:dyDescent="0.2">
      <c r="F43576" s="30"/>
      <c r="G43576" s="30"/>
      <c r="H43576" s="30"/>
    </row>
    <row r="43577" spans="6:8" x14ac:dyDescent="0.2">
      <c r="F43577" s="30"/>
      <c r="G43577" s="30"/>
      <c r="H43577" s="30"/>
    </row>
    <row r="43578" spans="6:8" x14ac:dyDescent="0.2">
      <c r="F43578" s="30"/>
      <c r="G43578" s="30"/>
      <c r="H43578" s="30"/>
    </row>
    <row r="43579" spans="6:8" x14ac:dyDescent="0.2">
      <c r="F43579" s="30"/>
      <c r="G43579" s="30"/>
      <c r="H43579" s="30"/>
    </row>
    <row r="43580" spans="6:8" x14ac:dyDescent="0.2">
      <c r="F43580" s="30"/>
      <c r="G43580" s="30"/>
      <c r="H43580" s="30"/>
    </row>
    <row r="43581" spans="6:8" x14ac:dyDescent="0.2">
      <c r="F43581" s="30"/>
      <c r="G43581" s="30"/>
      <c r="H43581" s="30"/>
    </row>
    <row r="43582" spans="6:8" x14ac:dyDescent="0.2">
      <c r="F43582" s="30"/>
      <c r="G43582" s="30"/>
      <c r="H43582" s="30"/>
    </row>
    <row r="43583" spans="6:8" x14ac:dyDescent="0.2">
      <c r="F43583" s="30"/>
      <c r="G43583" s="30"/>
      <c r="H43583" s="30"/>
    </row>
    <row r="43584" spans="6:8" x14ac:dyDescent="0.2">
      <c r="F43584" s="30"/>
      <c r="G43584" s="30"/>
      <c r="H43584" s="30"/>
    </row>
    <row r="43585" spans="6:8" x14ac:dyDescent="0.2">
      <c r="F43585" s="30"/>
      <c r="G43585" s="30"/>
      <c r="H43585" s="30"/>
    </row>
    <row r="43586" spans="6:8" x14ac:dyDescent="0.2">
      <c r="F43586" s="30"/>
      <c r="G43586" s="30"/>
      <c r="H43586" s="30"/>
    </row>
    <row r="43587" spans="6:8" x14ac:dyDescent="0.2">
      <c r="F43587" s="30"/>
      <c r="G43587" s="30"/>
      <c r="H43587" s="30"/>
    </row>
    <row r="43588" spans="6:8" x14ac:dyDescent="0.2">
      <c r="F43588" s="30"/>
      <c r="G43588" s="30"/>
      <c r="H43588" s="30"/>
    </row>
    <row r="43589" spans="6:8" x14ac:dyDescent="0.2">
      <c r="F43589" s="30"/>
      <c r="G43589" s="30"/>
      <c r="H43589" s="30"/>
    </row>
    <row r="43590" spans="6:8" x14ac:dyDescent="0.2">
      <c r="F43590" s="30"/>
      <c r="G43590" s="30"/>
      <c r="H43590" s="30"/>
    </row>
    <row r="43591" spans="6:8" x14ac:dyDescent="0.2">
      <c r="F43591" s="30"/>
      <c r="G43591" s="30"/>
      <c r="H43591" s="30"/>
    </row>
    <row r="43592" spans="6:8" x14ac:dyDescent="0.2">
      <c r="F43592" s="30"/>
      <c r="G43592" s="30"/>
      <c r="H43592" s="30"/>
    </row>
    <row r="43593" spans="6:8" x14ac:dyDescent="0.2">
      <c r="F43593" s="30"/>
      <c r="G43593" s="30"/>
      <c r="H43593" s="30"/>
    </row>
    <row r="43594" spans="6:8" x14ac:dyDescent="0.2">
      <c r="F43594" s="30"/>
      <c r="G43594" s="30"/>
      <c r="H43594" s="30"/>
    </row>
    <row r="43595" spans="6:8" x14ac:dyDescent="0.2">
      <c r="F43595" s="30"/>
      <c r="G43595" s="30"/>
      <c r="H43595" s="30"/>
    </row>
    <row r="43596" spans="6:8" x14ac:dyDescent="0.2">
      <c r="F43596" s="30"/>
      <c r="G43596" s="30"/>
      <c r="H43596" s="30"/>
    </row>
    <row r="43597" spans="6:8" x14ac:dyDescent="0.2">
      <c r="F43597" s="30"/>
      <c r="G43597" s="30"/>
      <c r="H43597" s="30"/>
    </row>
    <row r="43598" spans="6:8" x14ac:dyDescent="0.2">
      <c r="F43598" s="30"/>
      <c r="G43598" s="30"/>
      <c r="H43598" s="30"/>
    </row>
    <row r="43599" spans="6:8" x14ac:dyDescent="0.2">
      <c r="F43599" s="30"/>
      <c r="G43599" s="30"/>
      <c r="H43599" s="30"/>
    </row>
    <row r="43600" spans="6:8" x14ac:dyDescent="0.2">
      <c r="F43600" s="30"/>
      <c r="G43600" s="30"/>
      <c r="H43600" s="30"/>
    </row>
    <row r="43601" spans="6:8" x14ac:dyDescent="0.2">
      <c r="F43601" s="30"/>
      <c r="G43601" s="30"/>
      <c r="H43601" s="30"/>
    </row>
    <row r="43602" spans="6:8" x14ac:dyDescent="0.2">
      <c r="F43602" s="30"/>
      <c r="G43602" s="30"/>
      <c r="H43602" s="30"/>
    </row>
    <row r="43603" spans="6:8" x14ac:dyDescent="0.2">
      <c r="F43603" s="30"/>
      <c r="G43603" s="30"/>
      <c r="H43603" s="30"/>
    </row>
    <row r="43604" spans="6:8" x14ac:dyDescent="0.2">
      <c r="F43604" s="30"/>
      <c r="G43604" s="30"/>
      <c r="H43604" s="30"/>
    </row>
    <row r="43605" spans="6:8" x14ac:dyDescent="0.2">
      <c r="F43605" s="30"/>
      <c r="G43605" s="30"/>
      <c r="H43605" s="30"/>
    </row>
    <row r="43606" spans="6:8" x14ac:dyDescent="0.2">
      <c r="F43606" s="30"/>
      <c r="G43606" s="30"/>
      <c r="H43606" s="30"/>
    </row>
    <row r="43607" spans="6:8" x14ac:dyDescent="0.2">
      <c r="F43607" s="30"/>
      <c r="G43607" s="30"/>
      <c r="H43607" s="30"/>
    </row>
    <row r="43608" spans="6:8" x14ac:dyDescent="0.2">
      <c r="F43608" s="30"/>
      <c r="G43608" s="30"/>
      <c r="H43608" s="30"/>
    </row>
    <row r="43609" spans="6:8" x14ac:dyDescent="0.2">
      <c r="F43609" s="30"/>
      <c r="G43609" s="30"/>
      <c r="H43609" s="30"/>
    </row>
    <row r="43610" spans="6:8" x14ac:dyDescent="0.2">
      <c r="F43610" s="30"/>
      <c r="G43610" s="30"/>
      <c r="H43610" s="30"/>
    </row>
    <row r="43611" spans="6:8" x14ac:dyDescent="0.2">
      <c r="F43611" s="30"/>
      <c r="G43611" s="30"/>
      <c r="H43611" s="30"/>
    </row>
    <row r="43612" spans="6:8" x14ac:dyDescent="0.2">
      <c r="F43612" s="30"/>
      <c r="G43612" s="30"/>
      <c r="H43612" s="30"/>
    </row>
    <row r="43613" spans="6:8" x14ac:dyDescent="0.2">
      <c r="F43613" s="30"/>
      <c r="G43613" s="30"/>
      <c r="H43613" s="30"/>
    </row>
    <row r="43614" spans="6:8" x14ac:dyDescent="0.2">
      <c r="F43614" s="30"/>
      <c r="G43614" s="30"/>
      <c r="H43614" s="30"/>
    </row>
    <row r="43615" spans="6:8" x14ac:dyDescent="0.2">
      <c r="F43615" s="30"/>
      <c r="G43615" s="30"/>
      <c r="H43615" s="30"/>
    </row>
    <row r="43616" spans="6:8" x14ac:dyDescent="0.2">
      <c r="F43616" s="30"/>
      <c r="G43616" s="30"/>
      <c r="H43616" s="30"/>
    </row>
    <row r="43617" spans="6:8" x14ac:dyDescent="0.2">
      <c r="F43617" s="30"/>
      <c r="G43617" s="30"/>
      <c r="H43617" s="30"/>
    </row>
    <row r="43618" spans="6:8" x14ac:dyDescent="0.2">
      <c r="F43618" s="30"/>
      <c r="G43618" s="30"/>
      <c r="H43618" s="30"/>
    </row>
    <row r="43619" spans="6:8" x14ac:dyDescent="0.2">
      <c r="F43619" s="30"/>
      <c r="G43619" s="30"/>
      <c r="H43619" s="30"/>
    </row>
    <row r="43620" spans="6:8" x14ac:dyDescent="0.2">
      <c r="F43620" s="30"/>
      <c r="G43620" s="30"/>
      <c r="H43620" s="30"/>
    </row>
    <row r="43621" spans="6:8" x14ac:dyDescent="0.2">
      <c r="F43621" s="30"/>
      <c r="G43621" s="30"/>
      <c r="H43621" s="30"/>
    </row>
    <row r="43622" spans="6:8" x14ac:dyDescent="0.2">
      <c r="F43622" s="30"/>
      <c r="G43622" s="30"/>
      <c r="H43622" s="30"/>
    </row>
    <row r="43623" spans="6:8" x14ac:dyDescent="0.2">
      <c r="F43623" s="30"/>
      <c r="G43623" s="30"/>
      <c r="H43623" s="30"/>
    </row>
    <row r="43624" spans="6:8" x14ac:dyDescent="0.2">
      <c r="F43624" s="30"/>
      <c r="G43624" s="30"/>
      <c r="H43624" s="30"/>
    </row>
    <row r="43625" spans="6:8" x14ac:dyDescent="0.2">
      <c r="F43625" s="30"/>
      <c r="G43625" s="30"/>
      <c r="H43625" s="30"/>
    </row>
    <row r="43626" spans="6:8" x14ac:dyDescent="0.2">
      <c r="F43626" s="30"/>
      <c r="G43626" s="30"/>
      <c r="H43626" s="30"/>
    </row>
    <row r="43627" spans="6:8" x14ac:dyDescent="0.2">
      <c r="F43627" s="30"/>
      <c r="G43627" s="30"/>
      <c r="H43627" s="30"/>
    </row>
    <row r="43628" spans="6:8" x14ac:dyDescent="0.2">
      <c r="F43628" s="30"/>
      <c r="G43628" s="30"/>
      <c r="H43628" s="30"/>
    </row>
    <row r="43629" spans="6:8" x14ac:dyDescent="0.2">
      <c r="F43629" s="30"/>
      <c r="G43629" s="30"/>
      <c r="H43629" s="30"/>
    </row>
    <row r="43630" spans="6:8" x14ac:dyDescent="0.2">
      <c r="F43630" s="30"/>
      <c r="G43630" s="30"/>
      <c r="H43630" s="30"/>
    </row>
    <row r="43631" spans="6:8" x14ac:dyDescent="0.2">
      <c r="F43631" s="30"/>
      <c r="G43631" s="30"/>
      <c r="H43631" s="30"/>
    </row>
    <row r="43632" spans="6:8" x14ac:dyDescent="0.2">
      <c r="F43632" s="30"/>
      <c r="G43632" s="30"/>
      <c r="H43632" s="30"/>
    </row>
    <row r="43633" spans="6:8" x14ac:dyDescent="0.2">
      <c r="F43633" s="30"/>
      <c r="G43633" s="30"/>
      <c r="H43633" s="30"/>
    </row>
    <row r="43634" spans="6:8" x14ac:dyDescent="0.2">
      <c r="F43634" s="30"/>
      <c r="G43634" s="30"/>
      <c r="H43634" s="30"/>
    </row>
    <row r="43635" spans="6:8" x14ac:dyDescent="0.2">
      <c r="F43635" s="30"/>
      <c r="G43635" s="30"/>
      <c r="H43635" s="30"/>
    </row>
    <row r="43636" spans="6:8" x14ac:dyDescent="0.2">
      <c r="F43636" s="30"/>
      <c r="G43636" s="30"/>
      <c r="H43636" s="30"/>
    </row>
    <row r="43637" spans="6:8" x14ac:dyDescent="0.2">
      <c r="F43637" s="30"/>
      <c r="G43637" s="30"/>
      <c r="H43637" s="30"/>
    </row>
    <row r="43638" spans="6:8" x14ac:dyDescent="0.2">
      <c r="F43638" s="30"/>
      <c r="G43638" s="30"/>
      <c r="H43638" s="30"/>
    </row>
    <row r="43639" spans="6:8" x14ac:dyDescent="0.2">
      <c r="F43639" s="30"/>
      <c r="G43639" s="30"/>
      <c r="H43639" s="30"/>
    </row>
    <row r="43640" spans="6:8" x14ac:dyDescent="0.2">
      <c r="F43640" s="30"/>
      <c r="G43640" s="30"/>
      <c r="H43640" s="30"/>
    </row>
    <row r="43641" spans="6:8" x14ac:dyDescent="0.2">
      <c r="F43641" s="30"/>
      <c r="G43641" s="30"/>
      <c r="H43641" s="30"/>
    </row>
    <row r="43642" spans="6:8" x14ac:dyDescent="0.2">
      <c r="F43642" s="30"/>
      <c r="G43642" s="30"/>
      <c r="H43642" s="30"/>
    </row>
    <row r="43643" spans="6:8" x14ac:dyDescent="0.2">
      <c r="F43643" s="30"/>
      <c r="G43643" s="30"/>
      <c r="H43643" s="30"/>
    </row>
    <row r="43644" spans="6:8" x14ac:dyDescent="0.2">
      <c r="F43644" s="30"/>
      <c r="G43644" s="30"/>
      <c r="H43644" s="30"/>
    </row>
    <row r="43645" spans="6:8" x14ac:dyDescent="0.2">
      <c r="F43645" s="30"/>
      <c r="G43645" s="30"/>
      <c r="H43645" s="30"/>
    </row>
    <row r="43646" spans="6:8" x14ac:dyDescent="0.2">
      <c r="F43646" s="30"/>
      <c r="G43646" s="30"/>
      <c r="H43646" s="30"/>
    </row>
    <row r="43647" spans="6:8" x14ac:dyDescent="0.2">
      <c r="F43647" s="30"/>
      <c r="G43647" s="30"/>
      <c r="H43647" s="30"/>
    </row>
    <row r="43648" spans="6:8" x14ac:dyDescent="0.2">
      <c r="F43648" s="30"/>
      <c r="G43648" s="30"/>
      <c r="H43648" s="30"/>
    </row>
    <row r="43649" spans="6:8" x14ac:dyDescent="0.2">
      <c r="F43649" s="30"/>
      <c r="G43649" s="30"/>
      <c r="H43649" s="30"/>
    </row>
    <row r="43650" spans="6:8" x14ac:dyDescent="0.2">
      <c r="F43650" s="30"/>
      <c r="G43650" s="30"/>
      <c r="H43650" s="30"/>
    </row>
    <row r="43651" spans="6:8" x14ac:dyDescent="0.2">
      <c r="F43651" s="30"/>
      <c r="G43651" s="30"/>
      <c r="H43651" s="30"/>
    </row>
    <row r="43652" spans="6:8" x14ac:dyDescent="0.2">
      <c r="F43652" s="30"/>
      <c r="G43652" s="30"/>
      <c r="H43652" s="30"/>
    </row>
    <row r="43653" spans="6:8" x14ac:dyDescent="0.2">
      <c r="F43653" s="30"/>
      <c r="G43653" s="30"/>
      <c r="H43653" s="30"/>
    </row>
    <row r="43654" spans="6:8" x14ac:dyDescent="0.2">
      <c r="F43654" s="30"/>
      <c r="G43654" s="30"/>
      <c r="H43654" s="30"/>
    </row>
    <row r="43655" spans="6:8" x14ac:dyDescent="0.2">
      <c r="F43655" s="30"/>
      <c r="G43655" s="30"/>
      <c r="H43655" s="30"/>
    </row>
    <row r="43656" spans="6:8" x14ac:dyDescent="0.2">
      <c r="F43656" s="30"/>
      <c r="G43656" s="30"/>
      <c r="H43656" s="30"/>
    </row>
    <row r="43657" spans="6:8" x14ac:dyDescent="0.2">
      <c r="F43657" s="30"/>
      <c r="G43657" s="30"/>
      <c r="H43657" s="30"/>
    </row>
    <row r="43658" spans="6:8" x14ac:dyDescent="0.2">
      <c r="F43658" s="30"/>
      <c r="G43658" s="30"/>
      <c r="H43658" s="30"/>
    </row>
    <row r="43659" spans="6:8" x14ac:dyDescent="0.2">
      <c r="F43659" s="30"/>
      <c r="G43659" s="30"/>
      <c r="H43659" s="30"/>
    </row>
    <row r="43660" spans="6:8" x14ac:dyDescent="0.2">
      <c r="F43660" s="30"/>
      <c r="G43660" s="30"/>
      <c r="H43660" s="30"/>
    </row>
    <row r="43661" spans="6:8" x14ac:dyDescent="0.2">
      <c r="F43661" s="30"/>
      <c r="G43661" s="30"/>
      <c r="H43661" s="30"/>
    </row>
    <row r="43662" spans="6:8" x14ac:dyDescent="0.2">
      <c r="F43662" s="30"/>
      <c r="G43662" s="30"/>
      <c r="H43662" s="30"/>
    </row>
    <row r="43663" spans="6:8" x14ac:dyDescent="0.2">
      <c r="F43663" s="30"/>
      <c r="G43663" s="30"/>
      <c r="H43663" s="30"/>
    </row>
    <row r="43664" spans="6:8" x14ac:dyDescent="0.2">
      <c r="F43664" s="30"/>
      <c r="G43664" s="30"/>
      <c r="H43664" s="30"/>
    </row>
    <row r="43665" spans="6:8" x14ac:dyDescent="0.2">
      <c r="F43665" s="30"/>
      <c r="G43665" s="30"/>
      <c r="H43665" s="30"/>
    </row>
    <row r="43666" spans="6:8" x14ac:dyDescent="0.2">
      <c r="F43666" s="30"/>
      <c r="G43666" s="30"/>
      <c r="H43666" s="30"/>
    </row>
    <row r="43667" spans="6:8" x14ac:dyDescent="0.2">
      <c r="F43667" s="30"/>
      <c r="G43667" s="30"/>
      <c r="H43667" s="30"/>
    </row>
    <row r="43668" spans="6:8" x14ac:dyDescent="0.2">
      <c r="F43668" s="30"/>
      <c r="G43668" s="30"/>
      <c r="H43668" s="30"/>
    </row>
    <row r="43669" spans="6:8" x14ac:dyDescent="0.2">
      <c r="F43669" s="30"/>
      <c r="G43669" s="30"/>
      <c r="H43669" s="30"/>
    </row>
    <row r="43670" spans="6:8" x14ac:dyDescent="0.2">
      <c r="F43670" s="30"/>
      <c r="G43670" s="30"/>
      <c r="H43670" s="30"/>
    </row>
    <row r="43671" spans="6:8" x14ac:dyDescent="0.2">
      <c r="F43671" s="30"/>
      <c r="G43671" s="30"/>
      <c r="H43671" s="30"/>
    </row>
    <row r="43672" spans="6:8" x14ac:dyDescent="0.2">
      <c r="F43672" s="30"/>
      <c r="G43672" s="30"/>
      <c r="H43672" s="30"/>
    </row>
    <row r="43673" spans="6:8" x14ac:dyDescent="0.2">
      <c r="F43673" s="30"/>
      <c r="G43673" s="30"/>
      <c r="H43673" s="30"/>
    </row>
    <row r="43674" spans="6:8" x14ac:dyDescent="0.2">
      <c r="F43674" s="30"/>
      <c r="G43674" s="30"/>
      <c r="H43674" s="30"/>
    </row>
    <row r="43675" spans="6:8" x14ac:dyDescent="0.2">
      <c r="F43675" s="30"/>
      <c r="G43675" s="30"/>
      <c r="H43675" s="30"/>
    </row>
    <row r="43676" spans="6:8" x14ac:dyDescent="0.2">
      <c r="F43676" s="30"/>
      <c r="G43676" s="30"/>
      <c r="H43676" s="30"/>
    </row>
    <row r="43677" spans="6:8" x14ac:dyDescent="0.2">
      <c r="F43677" s="30"/>
      <c r="G43677" s="30"/>
      <c r="H43677" s="30"/>
    </row>
    <row r="43678" spans="6:8" x14ac:dyDescent="0.2">
      <c r="F43678" s="30"/>
      <c r="G43678" s="30"/>
      <c r="H43678" s="30"/>
    </row>
    <row r="43679" spans="6:8" x14ac:dyDescent="0.2">
      <c r="F43679" s="30"/>
      <c r="G43679" s="30"/>
      <c r="H43679" s="30"/>
    </row>
    <row r="43680" spans="6:8" x14ac:dyDescent="0.2">
      <c r="F43680" s="30"/>
      <c r="G43680" s="30"/>
      <c r="H43680" s="30"/>
    </row>
    <row r="43681" spans="6:8" x14ac:dyDescent="0.2">
      <c r="F43681" s="30"/>
      <c r="G43681" s="30"/>
      <c r="H43681" s="30"/>
    </row>
    <row r="43682" spans="6:8" x14ac:dyDescent="0.2">
      <c r="F43682" s="30"/>
      <c r="G43682" s="30"/>
      <c r="H43682" s="30"/>
    </row>
    <row r="43683" spans="6:8" x14ac:dyDescent="0.2">
      <c r="F43683" s="30"/>
      <c r="G43683" s="30"/>
      <c r="H43683" s="30"/>
    </row>
    <row r="43684" spans="6:8" x14ac:dyDescent="0.2">
      <c r="F43684" s="30"/>
      <c r="G43684" s="30"/>
      <c r="H43684" s="30"/>
    </row>
    <row r="43685" spans="6:8" x14ac:dyDescent="0.2">
      <c r="F43685" s="30"/>
      <c r="G43685" s="30"/>
      <c r="H43685" s="30"/>
    </row>
    <row r="43686" spans="6:8" x14ac:dyDescent="0.2">
      <c r="F43686" s="30"/>
      <c r="G43686" s="30"/>
      <c r="H43686" s="30"/>
    </row>
    <row r="43687" spans="6:8" x14ac:dyDescent="0.2">
      <c r="F43687" s="30"/>
      <c r="G43687" s="30"/>
      <c r="H43687" s="30"/>
    </row>
    <row r="43688" spans="6:8" x14ac:dyDescent="0.2">
      <c r="F43688" s="30"/>
      <c r="G43688" s="30"/>
      <c r="H43688" s="30"/>
    </row>
    <row r="43689" spans="6:8" x14ac:dyDescent="0.2">
      <c r="F43689" s="30"/>
      <c r="G43689" s="30"/>
      <c r="H43689" s="30"/>
    </row>
    <row r="43690" spans="6:8" x14ac:dyDescent="0.2">
      <c r="F43690" s="30"/>
      <c r="G43690" s="30"/>
      <c r="H43690" s="30"/>
    </row>
    <row r="43691" spans="6:8" x14ac:dyDescent="0.2">
      <c r="F43691" s="30"/>
      <c r="G43691" s="30"/>
      <c r="H43691" s="30"/>
    </row>
    <row r="43692" spans="6:8" x14ac:dyDescent="0.2">
      <c r="F43692" s="30"/>
      <c r="G43692" s="30"/>
      <c r="H43692" s="30"/>
    </row>
    <row r="43693" spans="6:8" x14ac:dyDescent="0.2">
      <c r="F43693" s="30"/>
      <c r="G43693" s="30"/>
      <c r="H43693" s="30"/>
    </row>
    <row r="43694" spans="6:8" x14ac:dyDescent="0.2">
      <c r="F43694" s="30"/>
      <c r="G43694" s="30"/>
      <c r="H43694" s="30"/>
    </row>
    <row r="43695" spans="6:8" x14ac:dyDescent="0.2">
      <c r="F43695" s="30"/>
      <c r="G43695" s="30"/>
      <c r="H43695" s="30"/>
    </row>
    <row r="43696" spans="6:8" x14ac:dyDescent="0.2">
      <c r="F43696" s="30"/>
      <c r="G43696" s="30"/>
      <c r="H43696" s="30"/>
    </row>
    <row r="43697" spans="6:8" x14ac:dyDescent="0.2">
      <c r="F43697" s="30"/>
      <c r="G43697" s="30"/>
      <c r="H43697" s="30"/>
    </row>
    <row r="43698" spans="6:8" x14ac:dyDescent="0.2">
      <c r="F43698" s="30"/>
      <c r="G43698" s="30"/>
      <c r="H43698" s="30"/>
    </row>
    <row r="43699" spans="6:8" x14ac:dyDescent="0.2">
      <c r="F43699" s="30"/>
      <c r="G43699" s="30"/>
      <c r="H43699" s="30"/>
    </row>
    <row r="43700" spans="6:8" x14ac:dyDescent="0.2">
      <c r="F43700" s="30"/>
      <c r="G43700" s="30"/>
      <c r="H43700" s="30"/>
    </row>
    <row r="43701" spans="6:8" x14ac:dyDescent="0.2">
      <c r="F43701" s="30"/>
      <c r="G43701" s="30"/>
      <c r="H43701" s="30"/>
    </row>
    <row r="43702" spans="6:8" x14ac:dyDescent="0.2">
      <c r="F43702" s="30"/>
      <c r="G43702" s="30"/>
      <c r="H43702" s="30"/>
    </row>
    <row r="43703" spans="6:8" x14ac:dyDescent="0.2">
      <c r="F43703" s="30"/>
      <c r="G43703" s="30"/>
      <c r="H43703" s="30"/>
    </row>
    <row r="43704" spans="6:8" x14ac:dyDescent="0.2">
      <c r="F43704" s="30"/>
      <c r="G43704" s="30"/>
      <c r="H43704" s="30"/>
    </row>
    <row r="43705" spans="6:8" x14ac:dyDescent="0.2">
      <c r="F43705" s="30"/>
      <c r="G43705" s="30"/>
      <c r="H43705" s="30"/>
    </row>
    <row r="43706" spans="6:8" x14ac:dyDescent="0.2">
      <c r="F43706" s="30"/>
      <c r="G43706" s="30"/>
      <c r="H43706" s="30"/>
    </row>
    <row r="43707" spans="6:8" x14ac:dyDescent="0.2">
      <c r="F43707" s="30"/>
      <c r="G43707" s="30"/>
      <c r="H43707" s="30"/>
    </row>
    <row r="43708" spans="6:8" x14ac:dyDescent="0.2">
      <c r="F43708" s="30"/>
      <c r="G43708" s="30"/>
      <c r="H43708" s="30"/>
    </row>
    <row r="43709" spans="6:8" x14ac:dyDescent="0.2">
      <c r="F43709" s="30"/>
      <c r="G43709" s="30"/>
      <c r="H43709" s="30"/>
    </row>
    <row r="43710" spans="6:8" x14ac:dyDescent="0.2">
      <c r="F43710" s="30"/>
      <c r="G43710" s="30"/>
      <c r="H43710" s="30"/>
    </row>
    <row r="43711" spans="6:8" x14ac:dyDescent="0.2">
      <c r="F43711" s="30"/>
      <c r="G43711" s="30"/>
      <c r="H43711" s="30"/>
    </row>
    <row r="43712" spans="6:8" x14ac:dyDescent="0.2">
      <c r="F43712" s="30"/>
      <c r="G43712" s="30"/>
      <c r="H43712" s="30"/>
    </row>
    <row r="43713" spans="6:8" x14ac:dyDescent="0.2">
      <c r="F43713" s="30"/>
      <c r="G43713" s="30"/>
      <c r="H43713" s="30"/>
    </row>
    <row r="43714" spans="6:8" x14ac:dyDescent="0.2">
      <c r="F43714" s="30"/>
      <c r="G43714" s="30"/>
      <c r="H43714" s="30"/>
    </row>
    <row r="43715" spans="6:8" x14ac:dyDescent="0.2">
      <c r="F43715" s="30"/>
      <c r="G43715" s="30"/>
      <c r="H43715" s="30"/>
    </row>
    <row r="43716" spans="6:8" x14ac:dyDescent="0.2">
      <c r="F43716" s="30"/>
      <c r="G43716" s="30"/>
      <c r="H43716" s="30"/>
    </row>
    <row r="43717" spans="6:8" x14ac:dyDescent="0.2">
      <c r="F43717" s="30"/>
      <c r="G43717" s="30"/>
      <c r="H43717" s="30"/>
    </row>
    <row r="43718" spans="6:8" x14ac:dyDescent="0.2">
      <c r="F43718" s="30"/>
      <c r="G43718" s="30"/>
      <c r="H43718" s="30"/>
    </row>
    <row r="43719" spans="6:8" x14ac:dyDescent="0.2">
      <c r="F43719" s="30"/>
      <c r="G43719" s="30"/>
      <c r="H43719" s="30"/>
    </row>
    <row r="43720" spans="6:8" x14ac:dyDescent="0.2">
      <c r="F43720" s="30"/>
      <c r="G43720" s="30"/>
      <c r="H43720" s="30"/>
    </row>
    <row r="43721" spans="6:8" x14ac:dyDescent="0.2">
      <c r="F43721" s="30"/>
      <c r="G43721" s="30"/>
      <c r="H43721" s="30"/>
    </row>
    <row r="43722" spans="6:8" x14ac:dyDescent="0.2">
      <c r="F43722" s="30"/>
      <c r="G43722" s="30"/>
      <c r="H43722" s="30"/>
    </row>
    <row r="43723" spans="6:8" x14ac:dyDescent="0.2">
      <c r="F43723" s="30"/>
      <c r="G43723" s="30"/>
      <c r="H43723" s="30"/>
    </row>
    <row r="43724" spans="6:8" x14ac:dyDescent="0.2">
      <c r="F43724" s="30"/>
      <c r="G43724" s="30"/>
      <c r="H43724" s="30"/>
    </row>
    <row r="43725" spans="6:8" x14ac:dyDescent="0.2">
      <c r="F43725" s="30"/>
      <c r="G43725" s="30"/>
      <c r="H43725" s="30"/>
    </row>
    <row r="43726" spans="6:8" x14ac:dyDescent="0.2">
      <c r="F43726" s="30"/>
      <c r="G43726" s="30"/>
      <c r="H43726" s="30"/>
    </row>
    <row r="43727" spans="6:8" x14ac:dyDescent="0.2">
      <c r="F43727" s="30"/>
      <c r="G43727" s="30"/>
      <c r="H43727" s="30"/>
    </row>
    <row r="43728" spans="6:8" x14ac:dyDescent="0.2">
      <c r="F43728" s="30"/>
      <c r="G43728" s="30"/>
      <c r="H43728" s="30"/>
    </row>
    <row r="43729" spans="6:8" x14ac:dyDescent="0.2">
      <c r="F43729" s="30"/>
      <c r="G43729" s="30"/>
      <c r="H43729" s="30"/>
    </row>
    <row r="43730" spans="6:8" x14ac:dyDescent="0.2">
      <c r="F43730" s="30"/>
      <c r="G43730" s="30"/>
      <c r="H43730" s="30"/>
    </row>
    <row r="43731" spans="6:8" x14ac:dyDescent="0.2">
      <c r="F43731" s="30"/>
      <c r="G43731" s="30"/>
      <c r="H43731" s="30"/>
    </row>
    <row r="43732" spans="6:8" x14ac:dyDescent="0.2">
      <c r="F43732" s="30"/>
      <c r="G43732" s="30"/>
      <c r="H43732" s="30"/>
    </row>
    <row r="43733" spans="6:8" x14ac:dyDescent="0.2">
      <c r="F43733" s="30"/>
      <c r="G43733" s="30"/>
      <c r="H43733" s="30"/>
    </row>
    <row r="43734" spans="6:8" x14ac:dyDescent="0.2">
      <c r="F43734" s="30"/>
      <c r="G43734" s="30"/>
      <c r="H43734" s="30"/>
    </row>
    <row r="43735" spans="6:8" x14ac:dyDescent="0.2">
      <c r="F43735" s="30"/>
      <c r="G43735" s="30"/>
      <c r="H43735" s="30"/>
    </row>
    <row r="43736" spans="6:8" x14ac:dyDescent="0.2">
      <c r="F43736" s="30"/>
      <c r="G43736" s="30"/>
      <c r="H43736" s="30"/>
    </row>
    <row r="43737" spans="6:8" x14ac:dyDescent="0.2">
      <c r="F43737" s="30"/>
      <c r="G43737" s="30"/>
      <c r="H43737" s="30"/>
    </row>
    <row r="43738" spans="6:8" x14ac:dyDescent="0.2">
      <c r="F43738" s="30"/>
      <c r="G43738" s="30"/>
      <c r="H43738" s="30"/>
    </row>
    <row r="43739" spans="6:8" x14ac:dyDescent="0.2">
      <c r="F43739" s="30"/>
      <c r="G43739" s="30"/>
      <c r="H43739" s="30"/>
    </row>
    <row r="43740" spans="6:8" x14ac:dyDescent="0.2">
      <c r="F43740" s="30"/>
      <c r="G43740" s="30"/>
      <c r="H43740" s="30"/>
    </row>
    <row r="43741" spans="6:8" x14ac:dyDescent="0.2">
      <c r="F43741" s="30"/>
      <c r="G43741" s="30"/>
      <c r="H43741" s="30"/>
    </row>
    <row r="43742" spans="6:8" x14ac:dyDescent="0.2">
      <c r="F43742" s="30"/>
      <c r="G43742" s="30"/>
      <c r="H43742" s="30"/>
    </row>
    <row r="43743" spans="6:8" x14ac:dyDescent="0.2">
      <c r="F43743" s="30"/>
      <c r="G43743" s="30"/>
      <c r="H43743" s="30"/>
    </row>
    <row r="43744" spans="6:8" x14ac:dyDescent="0.2">
      <c r="F43744" s="30"/>
      <c r="G43744" s="30"/>
      <c r="H43744" s="30"/>
    </row>
    <row r="43745" spans="6:8" x14ac:dyDescent="0.2">
      <c r="F43745" s="30"/>
      <c r="G43745" s="30"/>
      <c r="H43745" s="30"/>
    </row>
    <row r="43746" spans="6:8" x14ac:dyDescent="0.2">
      <c r="F43746" s="30"/>
      <c r="G43746" s="30"/>
      <c r="H43746" s="30"/>
    </row>
    <row r="43747" spans="6:8" x14ac:dyDescent="0.2">
      <c r="F43747" s="30"/>
      <c r="G43747" s="30"/>
      <c r="H43747" s="30"/>
    </row>
    <row r="43748" spans="6:8" x14ac:dyDescent="0.2">
      <c r="F43748" s="30"/>
      <c r="G43748" s="30"/>
      <c r="H43748" s="30"/>
    </row>
    <row r="43749" spans="6:8" x14ac:dyDescent="0.2">
      <c r="F43749" s="30"/>
      <c r="G43749" s="30"/>
      <c r="H43749" s="30"/>
    </row>
    <row r="43750" spans="6:8" x14ac:dyDescent="0.2">
      <c r="F43750" s="30"/>
      <c r="G43750" s="30"/>
      <c r="H43750" s="30"/>
    </row>
    <row r="43751" spans="6:8" x14ac:dyDescent="0.2">
      <c r="F43751" s="30"/>
      <c r="G43751" s="30"/>
      <c r="H43751" s="30"/>
    </row>
    <row r="43752" spans="6:8" x14ac:dyDescent="0.2">
      <c r="F43752" s="30"/>
      <c r="G43752" s="30"/>
      <c r="H43752" s="30"/>
    </row>
    <row r="43753" spans="6:8" x14ac:dyDescent="0.2">
      <c r="F43753" s="30"/>
      <c r="G43753" s="30"/>
      <c r="H43753" s="30"/>
    </row>
    <row r="43754" spans="6:8" x14ac:dyDescent="0.2">
      <c r="F43754" s="30"/>
      <c r="G43754" s="30"/>
      <c r="H43754" s="30"/>
    </row>
    <row r="43755" spans="6:8" x14ac:dyDescent="0.2">
      <c r="F43755" s="30"/>
      <c r="G43755" s="30"/>
      <c r="H43755" s="30"/>
    </row>
    <row r="43756" spans="6:8" x14ac:dyDescent="0.2">
      <c r="F43756" s="30"/>
      <c r="G43756" s="30"/>
      <c r="H43756" s="30"/>
    </row>
    <row r="43757" spans="6:8" x14ac:dyDescent="0.2">
      <c r="F43757" s="30"/>
      <c r="G43757" s="30"/>
      <c r="H43757" s="30"/>
    </row>
    <row r="43758" spans="6:8" x14ac:dyDescent="0.2">
      <c r="F43758" s="30"/>
      <c r="G43758" s="30"/>
      <c r="H43758" s="30"/>
    </row>
    <row r="43759" spans="6:8" x14ac:dyDescent="0.2">
      <c r="F43759" s="30"/>
      <c r="G43759" s="30"/>
      <c r="H43759" s="30"/>
    </row>
    <row r="43760" spans="6:8" x14ac:dyDescent="0.2">
      <c r="F43760" s="30"/>
      <c r="G43760" s="30"/>
      <c r="H43760" s="30"/>
    </row>
    <row r="43761" spans="6:8" x14ac:dyDescent="0.2">
      <c r="F43761" s="30"/>
      <c r="G43761" s="30"/>
      <c r="H43761" s="30"/>
    </row>
    <row r="43762" spans="6:8" x14ac:dyDescent="0.2">
      <c r="F43762" s="30"/>
      <c r="G43762" s="30"/>
      <c r="H43762" s="30"/>
    </row>
    <row r="43763" spans="6:8" x14ac:dyDescent="0.2">
      <c r="F43763" s="30"/>
      <c r="G43763" s="30"/>
      <c r="H43763" s="30"/>
    </row>
    <row r="43764" spans="6:8" x14ac:dyDescent="0.2">
      <c r="F43764" s="30"/>
      <c r="G43764" s="30"/>
      <c r="H43764" s="30"/>
    </row>
    <row r="43765" spans="6:8" x14ac:dyDescent="0.2">
      <c r="F43765" s="30"/>
      <c r="G43765" s="30"/>
      <c r="H43765" s="30"/>
    </row>
    <row r="43766" spans="6:8" x14ac:dyDescent="0.2">
      <c r="F43766" s="30"/>
      <c r="G43766" s="30"/>
      <c r="H43766" s="30"/>
    </row>
    <row r="43767" spans="6:8" x14ac:dyDescent="0.2">
      <c r="F43767" s="30"/>
      <c r="G43767" s="30"/>
      <c r="H43767" s="30"/>
    </row>
    <row r="43768" spans="6:8" x14ac:dyDescent="0.2">
      <c r="F43768" s="30"/>
      <c r="G43768" s="30"/>
      <c r="H43768" s="30"/>
    </row>
    <row r="43769" spans="6:8" x14ac:dyDescent="0.2">
      <c r="F43769" s="30"/>
      <c r="G43769" s="30"/>
      <c r="H43769" s="30"/>
    </row>
    <row r="43770" spans="6:8" x14ac:dyDescent="0.2">
      <c r="F43770" s="30"/>
      <c r="G43770" s="30"/>
      <c r="H43770" s="30"/>
    </row>
    <row r="43771" spans="6:8" x14ac:dyDescent="0.2">
      <c r="F43771" s="30"/>
      <c r="G43771" s="30"/>
      <c r="H43771" s="30"/>
    </row>
    <row r="43772" spans="6:8" x14ac:dyDescent="0.2">
      <c r="F43772" s="30"/>
      <c r="G43772" s="30"/>
      <c r="H43772" s="30"/>
    </row>
    <row r="43773" spans="6:8" x14ac:dyDescent="0.2">
      <c r="F43773" s="30"/>
      <c r="G43773" s="30"/>
      <c r="H43773" s="30"/>
    </row>
    <row r="43774" spans="6:8" x14ac:dyDescent="0.2">
      <c r="F43774" s="30"/>
      <c r="G43774" s="30"/>
      <c r="H43774" s="30"/>
    </row>
    <row r="43775" spans="6:8" x14ac:dyDescent="0.2">
      <c r="F43775" s="30"/>
      <c r="G43775" s="30"/>
      <c r="H43775" s="30"/>
    </row>
    <row r="43776" spans="6:8" x14ac:dyDescent="0.2">
      <c r="F43776" s="30"/>
      <c r="G43776" s="30"/>
      <c r="H43776" s="30"/>
    </row>
    <row r="43777" spans="6:8" x14ac:dyDescent="0.2">
      <c r="F43777" s="30"/>
      <c r="G43777" s="30"/>
      <c r="H43777" s="30"/>
    </row>
    <row r="43778" spans="6:8" x14ac:dyDescent="0.2">
      <c r="F43778" s="30"/>
      <c r="G43778" s="30"/>
      <c r="H43778" s="30"/>
    </row>
    <row r="43779" spans="6:8" x14ac:dyDescent="0.2">
      <c r="F43779" s="30"/>
      <c r="G43779" s="30"/>
      <c r="H43779" s="30"/>
    </row>
    <row r="43780" spans="6:8" x14ac:dyDescent="0.2">
      <c r="F43780" s="30"/>
      <c r="G43780" s="30"/>
      <c r="H43780" s="30"/>
    </row>
    <row r="43781" spans="6:8" x14ac:dyDescent="0.2">
      <c r="F43781" s="30"/>
      <c r="G43781" s="30"/>
      <c r="H43781" s="30"/>
    </row>
    <row r="43782" spans="6:8" x14ac:dyDescent="0.2">
      <c r="F43782" s="30"/>
      <c r="G43782" s="30"/>
      <c r="H43782" s="30"/>
    </row>
    <row r="43783" spans="6:8" x14ac:dyDescent="0.2">
      <c r="F43783" s="30"/>
      <c r="G43783" s="30"/>
      <c r="H43783" s="30"/>
    </row>
    <row r="43784" spans="6:8" x14ac:dyDescent="0.2">
      <c r="F43784" s="30"/>
      <c r="G43784" s="30"/>
      <c r="H43784" s="30"/>
    </row>
    <row r="43785" spans="6:8" x14ac:dyDescent="0.2">
      <c r="F43785" s="30"/>
      <c r="G43785" s="30"/>
      <c r="H43785" s="30"/>
    </row>
    <row r="43786" spans="6:8" x14ac:dyDescent="0.2">
      <c r="F43786" s="30"/>
      <c r="G43786" s="30"/>
      <c r="H43786" s="30"/>
    </row>
    <row r="43787" spans="6:8" x14ac:dyDescent="0.2">
      <c r="F43787" s="30"/>
      <c r="G43787" s="30"/>
      <c r="H43787" s="30"/>
    </row>
    <row r="43788" spans="6:8" x14ac:dyDescent="0.2">
      <c r="F43788" s="30"/>
      <c r="G43788" s="30"/>
      <c r="H43788" s="30"/>
    </row>
    <row r="43789" spans="6:8" x14ac:dyDescent="0.2">
      <c r="F43789" s="30"/>
      <c r="G43789" s="30"/>
      <c r="H43789" s="30"/>
    </row>
    <row r="43790" spans="6:8" x14ac:dyDescent="0.2">
      <c r="F43790" s="30"/>
      <c r="G43790" s="30"/>
      <c r="H43790" s="30"/>
    </row>
    <row r="43791" spans="6:8" x14ac:dyDescent="0.2">
      <c r="F43791" s="30"/>
      <c r="G43791" s="30"/>
      <c r="H43791" s="30"/>
    </row>
    <row r="43792" spans="6:8" x14ac:dyDescent="0.2">
      <c r="F43792" s="30"/>
      <c r="G43792" s="30"/>
      <c r="H43792" s="30"/>
    </row>
    <row r="43793" spans="6:8" x14ac:dyDescent="0.2">
      <c r="F43793" s="30"/>
      <c r="G43793" s="30"/>
      <c r="H43793" s="30"/>
    </row>
    <row r="43794" spans="6:8" x14ac:dyDescent="0.2">
      <c r="F43794" s="30"/>
      <c r="G43794" s="30"/>
      <c r="H43794" s="30"/>
    </row>
    <row r="43795" spans="6:8" x14ac:dyDescent="0.2">
      <c r="F43795" s="30"/>
      <c r="G43795" s="30"/>
      <c r="H43795" s="30"/>
    </row>
    <row r="43796" spans="6:8" x14ac:dyDescent="0.2">
      <c r="F43796" s="30"/>
      <c r="G43796" s="30"/>
      <c r="H43796" s="30"/>
    </row>
    <row r="43797" spans="6:8" x14ac:dyDescent="0.2">
      <c r="F43797" s="30"/>
      <c r="G43797" s="30"/>
      <c r="H43797" s="30"/>
    </row>
    <row r="43798" spans="6:8" x14ac:dyDescent="0.2">
      <c r="F43798" s="30"/>
      <c r="G43798" s="30"/>
      <c r="H43798" s="30"/>
    </row>
    <row r="43799" spans="6:8" x14ac:dyDescent="0.2">
      <c r="F43799" s="30"/>
      <c r="G43799" s="30"/>
      <c r="H43799" s="30"/>
    </row>
    <row r="43800" spans="6:8" x14ac:dyDescent="0.2">
      <c r="F43800" s="30"/>
      <c r="G43800" s="30"/>
      <c r="H43800" s="30"/>
    </row>
    <row r="43801" spans="6:8" x14ac:dyDescent="0.2">
      <c r="F43801" s="30"/>
      <c r="G43801" s="30"/>
      <c r="H43801" s="30"/>
    </row>
    <row r="43802" spans="6:8" x14ac:dyDescent="0.2">
      <c r="F43802" s="30"/>
      <c r="G43802" s="30"/>
      <c r="H43802" s="30"/>
    </row>
    <row r="43803" spans="6:8" x14ac:dyDescent="0.2">
      <c r="F43803" s="30"/>
      <c r="G43803" s="30"/>
      <c r="H43803" s="30"/>
    </row>
    <row r="43804" spans="6:8" x14ac:dyDescent="0.2">
      <c r="F43804" s="30"/>
      <c r="G43804" s="30"/>
      <c r="H43804" s="30"/>
    </row>
    <row r="43805" spans="6:8" x14ac:dyDescent="0.2">
      <c r="F43805" s="30"/>
      <c r="G43805" s="30"/>
      <c r="H43805" s="30"/>
    </row>
    <row r="43806" spans="6:8" x14ac:dyDescent="0.2">
      <c r="F43806" s="30"/>
      <c r="G43806" s="30"/>
      <c r="H43806" s="30"/>
    </row>
    <row r="43807" spans="6:8" x14ac:dyDescent="0.2">
      <c r="F43807" s="30"/>
      <c r="G43807" s="30"/>
      <c r="H43807" s="30"/>
    </row>
    <row r="43808" spans="6:8" x14ac:dyDescent="0.2">
      <c r="F43808" s="30"/>
      <c r="G43808" s="30"/>
      <c r="H43808" s="30"/>
    </row>
    <row r="43809" spans="6:8" x14ac:dyDescent="0.2">
      <c r="F43809" s="30"/>
      <c r="G43809" s="30"/>
      <c r="H43809" s="30"/>
    </row>
    <row r="43810" spans="6:8" x14ac:dyDescent="0.2">
      <c r="F43810" s="30"/>
      <c r="G43810" s="30"/>
      <c r="H43810" s="30"/>
    </row>
    <row r="43811" spans="6:8" x14ac:dyDescent="0.2">
      <c r="F43811" s="30"/>
      <c r="G43811" s="30"/>
      <c r="H43811" s="30"/>
    </row>
    <row r="43812" spans="6:8" x14ac:dyDescent="0.2">
      <c r="F43812" s="30"/>
      <c r="G43812" s="30"/>
      <c r="H43812" s="30"/>
    </row>
    <row r="43813" spans="6:8" x14ac:dyDescent="0.2">
      <c r="F43813" s="30"/>
      <c r="G43813" s="30"/>
      <c r="H43813" s="30"/>
    </row>
    <row r="43814" spans="6:8" x14ac:dyDescent="0.2">
      <c r="F43814" s="30"/>
      <c r="G43814" s="30"/>
      <c r="H43814" s="30"/>
    </row>
    <row r="43815" spans="6:8" x14ac:dyDescent="0.2">
      <c r="F43815" s="30"/>
      <c r="G43815" s="30"/>
      <c r="H43815" s="30"/>
    </row>
    <row r="43816" spans="6:8" x14ac:dyDescent="0.2">
      <c r="F43816" s="30"/>
      <c r="G43816" s="30"/>
      <c r="H43816" s="30"/>
    </row>
    <row r="43817" spans="6:8" x14ac:dyDescent="0.2">
      <c r="F43817" s="30"/>
      <c r="G43817" s="30"/>
      <c r="H43817" s="30"/>
    </row>
    <row r="43818" spans="6:8" x14ac:dyDescent="0.2">
      <c r="F43818" s="30"/>
      <c r="G43818" s="30"/>
      <c r="H43818" s="30"/>
    </row>
    <row r="43819" spans="6:8" x14ac:dyDescent="0.2">
      <c r="F43819" s="30"/>
      <c r="G43819" s="30"/>
      <c r="H43819" s="30"/>
    </row>
    <row r="43820" spans="6:8" x14ac:dyDescent="0.2">
      <c r="F43820" s="30"/>
      <c r="G43820" s="30"/>
      <c r="H43820" s="30"/>
    </row>
    <row r="43821" spans="6:8" x14ac:dyDescent="0.2">
      <c r="F43821" s="30"/>
      <c r="G43821" s="30"/>
      <c r="H43821" s="30"/>
    </row>
    <row r="43822" spans="6:8" x14ac:dyDescent="0.2">
      <c r="F43822" s="30"/>
      <c r="G43822" s="30"/>
      <c r="H43822" s="30"/>
    </row>
    <row r="43823" spans="6:8" x14ac:dyDescent="0.2">
      <c r="F43823" s="30"/>
      <c r="G43823" s="30"/>
      <c r="H43823" s="30"/>
    </row>
    <row r="43824" spans="6:8" x14ac:dyDescent="0.2">
      <c r="F43824" s="30"/>
      <c r="G43824" s="30"/>
      <c r="H43824" s="30"/>
    </row>
    <row r="43825" spans="6:8" x14ac:dyDescent="0.2">
      <c r="F43825" s="30"/>
      <c r="G43825" s="30"/>
      <c r="H43825" s="30"/>
    </row>
    <row r="43826" spans="6:8" x14ac:dyDescent="0.2">
      <c r="F43826" s="30"/>
      <c r="G43826" s="30"/>
      <c r="H43826" s="30"/>
    </row>
    <row r="43827" spans="6:8" x14ac:dyDescent="0.2">
      <c r="F43827" s="30"/>
      <c r="G43827" s="30"/>
      <c r="H43827" s="30"/>
    </row>
    <row r="43828" spans="6:8" x14ac:dyDescent="0.2">
      <c r="F43828" s="30"/>
      <c r="G43828" s="30"/>
      <c r="H43828" s="30"/>
    </row>
    <row r="43829" spans="6:8" x14ac:dyDescent="0.2">
      <c r="F43829" s="30"/>
      <c r="G43829" s="30"/>
      <c r="H43829" s="30"/>
    </row>
    <row r="43830" spans="6:8" x14ac:dyDescent="0.2">
      <c r="F43830" s="30"/>
      <c r="G43830" s="30"/>
      <c r="H43830" s="30"/>
    </row>
    <row r="43831" spans="6:8" x14ac:dyDescent="0.2">
      <c r="F43831" s="30"/>
      <c r="G43831" s="30"/>
      <c r="H43831" s="30"/>
    </row>
    <row r="43832" spans="6:8" x14ac:dyDescent="0.2">
      <c r="F43832" s="30"/>
      <c r="G43832" s="30"/>
      <c r="H43832" s="30"/>
    </row>
    <row r="43833" spans="6:8" x14ac:dyDescent="0.2">
      <c r="F43833" s="30"/>
      <c r="G43833" s="30"/>
      <c r="H43833" s="30"/>
    </row>
    <row r="43834" spans="6:8" x14ac:dyDescent="0.2">
      <c r="F43834" s="30"/>
      <c r="G43834" s="30"/>
      <c r="H43834" s="30"/>
    </row>
    <row r="43835" spans="6:8" x14ac:dyDescent="0.2">
      <c r="F43835" s="30"/>
      <c r="G43835" s="30"/>
      <c r="H43835" s="30"/>
    </row>
    <row r="43836" spans="6:8" x14ac:dyDescent="0.2">
      <c r="F43836" s="30"/>
      <c r="G43836" s="30"/>
      <c r="H43836" s="30"/>
    </row>
    <row r="43837" spans="6:8" x14ac:dyDescent="0.2">
      <c r="F43837" s="30"/>
      <c r="G43837" s="30"/>
      <c r="H43837" s="30"/>
    </row>
    <row r="43838" spans="6:8" x14ac:dyDescent="0.2">
      <c r="F43838" s="30"/>
      <c r="G43838" s="30"/>
      <c r="H43838" s="30"/>
    </row>
    <row r="43839" spans="6:8" x14ac:dyDescent="0.2">
      <c r="F43839" s="30"/>
      <c r="G43839" s="30"/>
      <c r="H43839" s="30"/>
    </row>
    <row r="43840" spans="6:8" x14ac:dyDescent="0.2">
      <c r="F43840" s="30"/>
      <c r="G43840" s="30"/>
      <c r="H43840" s="30"/>
    </row>
    <row r="43841" spans="6:8" x14ac:dyDescent="0.2">
      <c r="F43841" s="30"/>
      <c r="G43841" s="30"/>
      <c r="H43841" s="30"/>
    </row>
    <row r="43842" spans="6:8" x14ac:dyDescent="0.2">
      <c r="F43842" s="30"/>
      <c r="G43842" s="30"/>
      <c r="H43842" s="30"/>
    </row>
    <row r="43843" spans="6:8" x14ac:dyDescent="0.2">
      <c r="F43843" s="30"/>
      <c r="G43843" s="30"/>
      <c r="H43843" s="30"/>
    </row>
    <row r="43844" spans="6:8" x14ac:dyDescent="0.2">
      <c r="F43844" s="30"/>
      <c r="G43844" s="30"/>
      <c r="H43844" s="30"/>
    </row>
    <row r="43845" spans="6:8" x14ac:dyDescent="0.2">
      <c r="F43845" s="30"/>
      <c r="G43845" s="30"/>
      <c r="H43845" s="30"/>
    </row>
    <row r="43846" spans="6:8" x14ac:dyDescent="0.2">
      <c r="F43846" s="30"/>
      <c r="G43846" s="30"/>
      <c r="H43846" s="30"/>
    </row>
    <row r="43847" spans="6:8" x14ac:dyDescent="0.2">
      <c r="F43847" s="30"/>
      <c r="G43847" s="30"/>
      <c r="H43847" s="30"/>
    </row>
    <row r="43848" spans="6:8" x14ac:dyDescent="0.2">
      <c r="F43848" s="30"/>
      <c r="G43848" s="30"/>
      <c r="H43848" s="30"/>
    </row>
    <row r="43849" spans="6:8" x14ac:dyDescent="0.2">
      <c r="F43849" s="30"/>
      <c r="G43849" s="30"/>
      <c r="H43849" s="30"/>
    </row>
    <row r="43850" spans="6:8" x14ac:dyDescent="0.2">
      <c r="F43850" s="30"/>
      <c r="G43850" s="30"/>
      <c r="H43850" s="30"/>
    </row>
    <row r="43851" spans="6:8" x14ac:dyDescent="0.2">
      <c r="F43851" s="30"/>
      <c r="G43851" s="30"/>
      <c r="H43851" s="30"/>
    </row>
    <row r="43852" spans="6:8" x14ac:dyDescent="0.2">
      <c r="F43852" s="30"/>
      <c r="G43852" s="30"/>
      <c r="H43852" s="30"/>
    </row>
    <row r="43853" spans="6:8" x14ac:dyDescent="0.2">
      <c r="F43853" s="30"/>
      <c r="G43853" s="30"/>
      <c r="H43853" s="30"/>
    </row>
    <row r="43854" spans="6:8" x14ac:dyDescent="0.2">
      <c r="F43854" s="30"/>
      <c r="G43854" s="30"/>
      <c r="H43854" s="30"/>
    </row>
    <row r="43855" spans="6:8" x14ac:dyDescent="0.2">
      <c r="F43855" s="30"/>
      <c r="G43855" s="30"/>
      <c r="H43855" s="30"/>
    </row>
    <row r="43856" spans="6:8" x14ac:dyDescent="0.2">
      <c r="F43856" s="30"/>
      <c r="G43856" s="30"/>
      <c r="H43856" s="30"/>
    </row>
    <row r="43857" spans="6:8" x14ac:dyDescent="0.2">
      <c r="F43857" s="30"/>
      <c r="G43857" s="30"/>
      <c r="H43857" s="30"/>
    </row>
    <row r="43858" spans="6:8" x14ac:dyDescent="0.2">
      <c r="F43858" s="30"/>
      <c r="G43858" s="30"/>
      <c r="H43858" s="30"/>
    </row>
    <row r="43859" spans="6:8" x14ac:dyDescent="0.2">
      <c r="F43859" s="30"/>
      <c r="G43859" s="30"/>
      <c r="H43859" s="30"/>
    </row>
    <row r="43860" spans="6:8" x14ac:dyDescent="0.2">
      <c r="F43860" s="30"/>
      <c r="G43860" s="30"/>
      <c r="H43860" s="30"/>
    </row>
    <row r="43861" spans="6:8" x14ac:dyDescent="0.2">
      <c r="F43861" s="30"/>
      <c r="G43861" s="30"/>
      <c r="H43861" s="30"/>
    </row>
    <row r="43862" spans="6:8" x14ac:dyDescent="0.2">
      <c r="F43862" s="30"/>
      <c r="G43862" s="30"/>
      <c r="H43862" s="30"/>
    </row>
    <row r="43863" spans="6:8" x14ac:dyDescent="0.2">
      <c r="F43863" s="30"/>
      <c r="G43863" s="30"/>
      <c r="H43863" s="30"/>
    </row>
    <row r="43864" spans="6:8" x14ac:dyDescent="0.2">
      <c r="F43864" s="30"/>
      <c r="G43864" s="30"/>
      <c r="H43864" s="30"/>
    </row>
    <row r="43865" spans="6:8" x14ac:dyDescent="0.2">
      <c r="F43865" s="30"/>
      <c r="G43865" s="30"/>
      <c r="H43865" s="30"/>
    </row>
    <row r="43866" spans="6:8" x14ac:dyDescent="0.2">
      <c r="F43866" s="30"/>
      <c r="G43866" s="30"/>
      <c r="H43866" s="30"/>
    </row>
    <row r="43867" spans="6:8" x14ac:dyDescent="0.2">
      <c r="F43867" s="30"/>
      <c r="G43867" s="30"/>
      <c r="H43867" s="30"/>
    </row>
    <row r="43868" spans="6:8" x14ac:dyDescent="0.2">
      <c r="F43868" s="30"/>
      <c r="G43868" s="30"/>
      <c r="H43868" s="30"/>
    </row>
    <row r="43869" spans="6:8" x14ac:dyDescent="0.2">
      <c r="F43869" s="30"/>
      <c r="G43869" s="30"/>
      <c r="H43869" s="30"/>
    </row>
    <row r="43870" spans="6:8" x14ac:dyDescent="0.2">
      <c r="F43870" s="30"/>
      <c r="G43870" s="30"/>
      <c r="H43870" s="30"/>
    </row>
    <row r="43871" spans="6:8" x14ac:dyDescent="0.2">
      <c r="F43871" s="30"/>
      <c r="G43871" s="30"/>
      <c r="H43871" s="30"/>
    </row>
    <row r="43872" spans="6:8" x14ac:dyDescent="0.2">
      <c r="F43872" s="30"/>
      <c r="G43872" s="30"/>
      <c r="H43872" s="30"/>
    </row>
    <row r="43873" spans="6:8" x14ac:dyDescent="0.2">
      <c r="F43873" s="30"/>
      <c r="G43873" s="30"/>
      <c r="H43873" s="30"/>
    </row>
    <row r="43874" spans="6:8" x14ac:dyDescent="0.2">
      <c r="F43874" s="30"/>
      <c r="G43874" s="30"/>
      <c r="H43874" s="30"/>
    </row>
    <row r="43875" spans="6:8" x14ac:dyDescent="0.2">
      <c r="F43875" s="30"/>
      <c r="G43875" s="30"/>
      <c r="H43875" s="30"/>
    </row>
    <row r="43876" spans="6:8" x14ac:dyDescent="0.2">
      <c r="F43876" s="30"/>
      <c r="G43876" s="30"/>
      <c r="H43876" s="30"/>
    </row>
    <row r="43877" spans="6:8" x14ac:dyDescent="0.2">
      <c r="F43877" s="30"/>
      <c r="G43877" s="30"/>
      <c r="H43877" s="30"/>
    </row>
    <row r="43878" spans="6:8" x14ac:dyDescent="0.2">
      <c r="F43878" s="30"/>
      <c r="G43878" s="30"/>
      <c r="H43878" s="30"/>
    </row>
    <row r="43879" spans="6:8" x14ac:dyDescent="0.2">
      <c r="F43879" s="30"/>
      <c r="G43879" s="30"/>
      <c r="H43879" s="30"/>
    </row>
    <row r="43880" spans="6:8" x14ac:dyDescent="0.2">
      <c r="F43880" s="30"/>
      <c r="G43880" s="30"/>
      <c r="H43880" s="30"/>
    </row>
    <row r="43881" spans="6:8" x14ac:dyDescent="0.2">
      <c r="F43881" s="30"/>
      <c r="G43881" s="30"/>
      <c r="H43881" s="30"/>
    </row>
    <row r="43882" spans="6:8" x14ac:dyDescent="0.2">
      <c r="F43882" s="30"/>
      <c r="G43882" s="30"/>
      <c r="H43882" s="30"/>
    </row>
    <row r="43883" spans="6:8" x14ac:dyDescent="0.2">
      <c r="F43883" s="30"/>
      <c r="G43883" s="30"/>
      <c r="H43883" s="30"/>
    </row>
    <row r="43884" spans="6:8" x14ac:dyDescent="0.2">
      <c r="F43884" s="30"/>
      <c r="G43884" s="30"/>
      <c r="H43884" s="30"/>
    </row>
    <row r="43885" spans="6:8" x14ac:dyDescent="0.2">
      <c r="F43885" s="30"/>
      <c r="G43885" s="30"/>
      <c r="H43885" s="30"/>
    </row>
    <row r="43886" spans="6:8" x14ac:dyDescent="0.2">
      <c r="F43886" s="30"/>
      <c r="G43886" s="30"/>
      <c r="H43886" s="30"/>
    </row>
    <row r="43887" spans="6:8" x14ac:dyDescent="0.2">
      <c r="F43887" s="30"/>
      <c r="G43887" s="30"/>
      <c r="H43887" s="30"/>
    </row>
    <row r="43888" spans="6:8" x14ac:dyDescent="0.2">
      <c r="F43888" s="30"/>
      <c r="G43888" s="30"/>
      <c r="H43888" s="30"/>
    </row>
    <row r="43889" spans="6:8" x14ac:dyDescent="0.2">
      <c r="F43889" s="30"/>
      <c r="G43889" s="30"/>
      <c r="H43889" s="30"/>
    </row>
    <row r="43890" spans="6:8" x14ac:dyDescent="0.2">
      <c r="F43890" s="30"/>
      <c r="G43890" s="30"/>
      <c r="H43890" s="30"/>
    </row>
    <row r="43891" spans="6:8" x14ac:dyDescent="0.2">
      <c r="F43891" s="30"/>
      <c r="G43891" s="30"/>
      <c r="H43891" s="30"/>
    </row>
    <row r="43892" spans="6:8" x14ac:dyDescent="0.2">
      <c r="F43892" s="30"/>
      <c r="G43892" s="30"/>
      <c r="H43892" s="30"/>
    </row>
    <row r="43893" spans="6:8" x14ac:dyDescent="0.2">
      <c r="F43893" s="30"/>
      <c r="G43893" s="30"/>
      <c r="H43893" s="30"/>
    </row>
    <row r="43894" spans="6:8" x14ac:dyDescent="0.2">
      <c r="F43894" s="30"/>
      <c r="G43894" s="30"/>
      <c r="H43894" s="30"/>
    </row>
    <row r="43895" spans="6:8" x14ac:dyDescent="0.2">
      <c r="F43895" s="30"/>
      <c r="G43895" s="30"/>
      <c r="H43895" s="30"/>
    </row>
    <row r="43896" spans="6:8" x14ac:dyDescent="0.2">
      <c r="F43896" s="30"/>
      <c r="G43896" s="30"/>
      <c r="H43896" s="30"/>
    </row>
    <row r="43897" spans="6:8" x14ac:dyDescent="0.2">
      <c r="F43897" s="30"/>
      <c r="G43897" s="30"/>
      <c r="H43897" s="30"/>
    </row>
    <row r="43898" spans="6:8" x14ac:dyDescent="0.2">
      <c r="F43898" s="30"/>
      <c r="G43898" s="30"/>
      <c r="H43898" s="30"/>
    </row>
    <row r="43899" spans="6:8" x14ac:dyDescent="0.2">
      <c r="F43899" s="30"/>
      <c r="G43899" s="30"/>
      <c r="H43899" s="30"/>
    </row>
    <row r="43900" spans="6:8" x14ac:dyDescent="0.2">
      <c r="F43900" s="30"/>
      <c r="G43900" s="30"/>
      <c r="H43900" s="30"/>
    </row>
    <row r="43901" spans="6:8" x14ac:dyDescent="0.2">
      <c r="F43901" s="30"/>
      <c r="G43901" s="30"/>
      <c r="H43901" s="30"/>
    </row>
    <row r="43902" spans="6:8" x14ac:dyDescent="0.2">
      <c r="F43902" s="30"/>
      <c r="G43902" s="30"/>
      <c r="H43902" s="30"/>
    </row>
    <row r="43903" spans="6:8" x14ac:dyDescent="0.2">
      <c r="F43903" s="30"/>
      <c r="G43903" s="30"/>
      <c r="H43903" s="30"/>
    </row>
    <row r="43904" spans="6:8" x14ac:dyDescent="0.2">
      <c r="F43904" s="30"/>
      <c r="G43904" s="30"/>
      <c r="H43904" s="30"/>
    </row>
    <row r="43905" spans="6:8" x14ac:dyDescent="0.2">
      <c r="F43905" s="30"/>
      <c r="G43905" s="30"/>
      <c r="H43905" s="30"/>
    </row>
    <row r="43906" spans="6:8" x14ac:dyDescent="0.2">
      <c r="F43906" s="30"/>
      <c r="G43906" s="30"/>
      <c r="H43906" s="30"/>
    </row>
    <row r="43907" spans="6:8" x14ac:dyDescent="0.2">
      <c r="F43907" s="30"/>
      <c r="G43907" s="30"/>
      <c r="H43907" s="30"/>
    </row>
    <row r="43908" spans="6:8" x14ac:dyDescent="0.2">
      <c r="F43908" s="30"/>
      <c r="G43908" s="30"/>
      <c r="H43908" s="30"/>
    </row>
    <row r="43909" spans="6:8" x14ac:dyDescent="0.2">
      <c r="F43909" s="30"/>
      <c r="G43909" s="30"/>
      <c r="H43909" s="30"/>
    </row>
    <row r="43910" spans="6:8" x14ac:dyDescent="0.2">
      <c r="F43910" s="30"/>
      <c r="G43910" s="30"/>
      <c r="H43910" s="30"/>
    </row>
    <row r="43911" spans="6:8" x14ac:dyDescent="0.2">
      <c r="F43911" s="30"/>
      <c r="G43911" s="30"/>
      <c r="H43911" s="30"/>
    </row>
    <row r="43912" spans="6:8" x14ac:dyDescent="0.2">
      <c r="F43912" s="30"/>
      <c r="G43912" s="30"/>
      <c r="H43912" s="30"/>
    </row>
    <row r="43913" spans="6:8" x14ac:dyDescent="0.2">
      <c r="F43913" s="30"/>
      <c r="G43913" s="30"/>
      <c r="H43913" s="30"/>
    </row>
    <row r="43914" spans="6:8" x14ac:dyDescent="0.2">
      <c r="F43914" s="30"/>
      <c r="G43914" s="30"/>
      <c r="H43914" s="30"/>
    </row>
    <row r="43915" spans="6:8" x14ac:dyDescent="0.2">
      <c r="F43915" s="30"/>
      <c r="G43915" s="30"/>
      <c r="H43915" s="30"/>
    </row>
    <row r="43916" spans="6:8" x14ac:dyDescent="0.2">
      <c r="F43916" s="30"/>
      <c r="G43916" s="30"/>
      <c r="H43916" s="30"/>
    </row>
    <row r="43917" spans="6:8" x14ac:dyDescent="0.2">
      <c r="F43917" s="30"/>
      <c r="G43917" s="30"/>
      <c r="H43917" s="30"/>
    </row>
    <row r="43918" spans="6:8" x14ac:dyDescent="0.2">
      <c r="F43918" s="30"/>
      <c r="G43918" s="30"/>
      <c r="H43918" s="30"/>
    </row>
    <row r="43919" spans="6:8" x14ac:dyDescent="0.2">
      <c r="F43919" s="30"/>
      <c r="G43919" s="30"/>
      <c r="H43919" s="30"/>
    </row>
    <row r="43920" spans="6:8" x14ac:dyDescent="0.2">
      <c r="F43920" s="30"/>
      <c r="G43920" s="30"/>
      <c r="H43920" s="30"/>
    </row>
    <row r="43921" spans="6:8" x14ac:dyDescent="0.2">
      <c r="F43921" s="30"/>
      <c r="G43921" s="30"/>
      <c r="H43921" s="30"/>
    </row>
    <row r="43922" spans="6:8" x14ac:dyDescent="0.2">
      <c r="F43922" s="30"/>
      <c r="G43922" s="30"/>
      <c r="H43922" s="30"/>
    </row>
    <row r="43923" spans="6:8" x14ac:dyDescent="0.2">
      <c r="F43923" s="30"/>
      <c r="G43923" s="30"/>
      <c r="H43923" s="30"/>
    </row>
    <row r="43924" spans="6:8" x14ac:dyDescent="0.2">
      <c r="F43924" s="30"/>
      <c r="G43924" s="30"/>
      <c r="H43924" s="30"/>
    </row>
    <row r="43925" spans="6:8" x14ac:dyDescent="0.2">
      <c r="F43925" s="30"/>
      <c r="G43925" s="30"/>
      <c r="H43925" s="30"/>
    </row>
    <row r="43926" spans="6:8" x14ac:dyDescent="0.2">
      <c r="F43926" s="30"/>
      <c r="G43926" s="30"/>
      <c r="H43926" s="30"/>
    </row>
    <row r="43927" spans="6:8" x14ac:dyDescent="0.2">
      <c r="F43927" s="30"/>
      <c r="G43927" s="30"/>
      <c r="H43927" s="30"/>
    </row>
    <row r="43928" spans="6:8" x14ac:dyDescent="0.2">
      <c r="F43928" s="30"/>
      <c r="G43928" s="30"/>
      <c r="H43928" s="30"/>
    </row>
    <row r="43929" spans="6:8" x14ac:dyDescent="0.2">
      <c r="F43929" s="30"/>
      <c r="G43929" s="30"/>
      <c r="H43929" s="30"/>
    </row>
    <row r="43930" spans="6:8" x14ac:dyDescent="0.2">
      <c r="F43930" s="30"/>
      <c r="G43930" s="30"/>
      <c r="H43930" s="30"/>
    </row>
    <row r="43931" spans="6:8" x14ac:dyDescent="0.2">
      <c r="F43931" s="30"/>
      <c r="G43931" s="30"/>
      <c r="H43931" s="30"/>
    </row>
    <row r="43932" spans="6:8" x14ac:dyDescent="0.2">
      <c r="F43932" s="30"/>
      <c r="G43932" s="30"/>
      <c r="H43932" s="30"/>
    </row>
    <row r="43933" spans="6:8" x14ac:dyDescent="0.2">
      <c r="F43933" s="30"/>
      <c r="G43933" s="30"/>
      <c r="H43933" s="30"/>
    </row>
    <row r="43934" spans="6:8" x14ac:dyDescent="0.2">
      <c r="F43934" s="30"/>
      <c r="G43934" s="30"/>
      <c r="H43934" s="30"/>
    </row>
    <row r="43935" spans="6:8" x14ac:dyDescent="0.2">
      <c r="F43935" s="30"/>
      <c r="G43935" s="30"/>
      <c r="H43935" s="30"/>
    </row>
    <row r="43936" spans="6:8" x14ac:dyDescent="0.2">
      <c r="F43936" s="30"/>
      <c r="G43936" s="30"/>
      <c r="H43936" s="30"/>
    </row>
    <row r="43937" spans="6:8" x14ac:dyDescent="0.2">
      <c r="F43937" s="30"/>
      <c r="G43937" s="30"/>
      <c r="H43937" s="30"/>
    </row>
    <row r="43938" spans="6:8" x14ac:dyDescent="0.2">
      <c r="F43938" s="30"/>
      <c r="G43938" s="30"/>
      <c r="H43938" s="30"/>
    </row>
    <row r="43939" spans="6:8" x14ac:dyDescent="0.2">
      <c r="F43939" s="30"/>
      <c r="G43939" s="30"/>
      <c r="H43939" s="30"/>
    </row>
    <row r="43940" spans="6:8" x14ac:dyDescent="0.2">
      <c r="F43940" s="30"/>
      <c r="G43940" s="30"/>
      <c r="H43940" s="30"/>
    </row>
    <row r="43941" spans="6:8" x14ac:dyDescent="0.2">
      <c r="F43941" s="30"/>
      <c r="G43941" s="30"/>
      <c r="H43941" s="30"/>
    </row>
    <row r="43942" spans="6:8" x14ac:dyDescent="0.2">
      <c r="F43942" s="30"/>
      <c r="G43942" s="30"/>
      <c r="H43942" s="30"/>
    </row>
    <row r="43943" spans="6:8" x14ac:dyDescent="0.2">
      <c r="F43943" s="30"/>
      <c r="G43943" s="30"/>
      <c r="H43943" s="30"/>
    </row>
    <row r="43944" spans="6:8" x14ac:dyDescent="0.2">
      <c r="F43944" s="30"/>
      <c r="G43944" s="30"/>
      <c r="H43944" s="30"/>
    </row>
    <row r="43945" spans="6:8" x14ac:dyDescent="0.2">
      <c r="F43945" s="30"/>
      <c r="G43945" s="30"/>
      <c r="H43945" s="30"/>
    </row>
    <row r="43946" spans="6:8" x14ac:dyDescent="0.2">
      <c r="F43946" s="30"/>
      <c r="G43946" s="30"/>
      <c r="H43946" s="30"/>
    </row>
    <row r="43947" spans="6:8" x14ac:dyDescent="0.2">
      <c r="F43947" s="30"/>
      <c r="G43947" s="30"/>
      <c r="H43947" s="30"/>
    </row>
    <row r="43948" spans="6:8" x14ac:dyDescent="0.2">
      <c r="F43948" s="30"/>
      <c r="G43948" s="30"/>
      <c r="H43948" s="30"/>
    </row>
    <row r="43949" spans="6:8" x14ac:dyDescent="0.2">
      <c r="F43949" s="30"/>
      <c r="G43949" s="30"/>
      <c r="H43949" s="30"/>
    </row>
    <row r="43950" spans="6:8" x14ac:dyDescent="0.2">
      <c r="F43950" s="30"/>
      <c r="G43950" s="30"/>
      <c r="H43950" s="30"/>
    </row>
    <row r="43951" spans="6:8" x14ac:dyDescent="0.2">
      <c r="F43951" s="30"/>
      <c r="G43951" s="30"/>
      <c r="H43951" s="30"/>
    </row>
    <row r="43952" spans="6:8" x14ac:dyDescent="0.2">
      <c r="F43952" s="30"/>
      <c r="G43952" s="30"/>
      <c r="H43952" s="30"/>
    </row>
    <row r="43953" spans="6:8" x14ac:dyDescent="0.2">
      <c r="F43953" s="30"/>
      <c r="G43953" s="30"/>
      <c r="H43953" s="30"/>
    </row>
    <row r="43954" spans="6:8" x14ac:dyDescent="0.2">
      <c r="F43954" s="30"/>
      <c r="G43954" s="30"/>
      <c r="H43954" s="30"/>
    </row>
    <row r="43955" spans="6:8" x14ac:dyDescent="0.2">
      <c r="F43955" s="30"/>
      <c r="G43955" s="30"/>
      <c r="H43955" s="30"/>
    </row>
    <row r="43956" spans="6:8" x14ac:dyDescent="0.2">
      <c r="F43956" s="30"/>
      <c r="G43956" s="30"/>
      <c r="H43956" s="30"/>
    </row>
    <row r="43957" spans="6:8" x14ac:dyDescent="0.2">
      <c r="F43957" s="30"/>
      <c r="G43957" s="30"/>
      <c r="H43957" s="30"/>
    </row>
    <row r="43958" spans="6:8" x14ac:dyDescent="0.2">
      <c r="F43958" s="30"/>
      <c r="G43958" s="30"/>
      <c r="H43958" s="30"/>
    </row>
    <row r="43959" spans="6:8" x14ac:dyDescent="0.2">
      <c r="F43959" s="30"/>
      <c r="G43959" s="30"/>
      <c r="H43959" s="30"/>
    </row>
    <row r="43960" spans="6:8" x14ac:dyDescent="0.2">
      <c r="F43960" s="30"/>
      <c r="G43960" s="30"/>
      <c r="H43960" s="30"/>
    </row>
    <row r="43961" spans="6:8" x14ac:dyDescent="0.2">
      <c r="F43961" s="30"/>
      <c r="G43961" s="30"/>
      <c r="H43961" s="30"/>
    </row>
    <row r="43962" spans="6:8" x14ac:dyDescent="0.2">
      <c r="F43962" s="30"/>
      <c r="G43962" s="30"/>
      <c r="H43962" s="30"/>
    </row>
    <row r="43963" spans="6:8" x14ac:dyDescent="0.2">
      <c r="F43963" s="30"/>
      <c r="G43963" s="30"/>
      <c r="H43963" s="30"/>
    </row>
    <row r="43964" spans="6:8" x14ac:dyDescent="0.2">
      <c r="F43964" s="30"/>
      <c r="G43964" s="30"/>
      <c r="H43964" s="30"/>
    </row>
    <row r="43965" spans="6:8" x14ac:dyDescent="0.2">
      <c r="F43965" s="30"/>
      <c r="G43965" s="30"/>
      <c r="H43965" s="30"/>
    </row>
    <row r="43966" spans="6:8" x14ac:dyDescent="0.2">
      <c r="F43966" s="30"/>
      <c r="G43966" s="30"/>
      <c r="H43966" s="30"/>
    </row>
    <row r="43967" spans="6:8" x14ac:dyDescent="0.2">
      <c r="F43967" s="30"/>
      <c r="G43967" s="30"/>
      <c r="H43967" s="30"/>
    </row>
    <row r="43968" spans="6:8" x14ac:dyDescent="0.2">
      <c r="F43968" s="30"/>
      <c r="G43968" s="30"/>
      <c r="H43968" s="30"/>
    </row>
    <row r="43969" spans="6:8" x14ac:dyDescent="0.2">
      <c r="F43969" s="30"/>
      <c r="G43969" s="30"/>
      <c r="H43969" s="30"/>
    </row>
    <row r="43970" spans="6:8" x14ac:dyDescent="0.2">
      <c r="F43970" s="30"/>
      <c r="G43970" s="30"/>
      <c r="H43970" s="30"/>
    </row>
    <row r="43971" spans="6:8" x14ac:dyDescent="0.2">
      <c r="F43971" s="30"/>
      <c r="G43971" s="30"/>
      <c r="H43971" s="30"/>
    </row>
    <row r="43972" spans="6:8" x14ac:dyDescent="0.2">
      <c r="F43972" s="30"/>
      <c r="G43972" s="30"/>
      <c r="H43972" s="30"/>
    </row>
    <row r="43973" spans="6:8" x14ac:dyDescent="0.2">
      <c r="F43973" s="30"/>
      <c r="G43973" s="30"/>
      <c r="H43973" s="30"/>
    </row>
    <row r="43974" spans="6:8" x14ac:dyDescent="0.2">
      <c r="F43974" s="30"/>
      <c r="G43974" s="30"/>
      <c r="H43974" s="30"/>
    </row>
    <row r="43975" spans="6:8" x14ac:dyDescent="0.2">
      <c r="F43975" s="30"/>
      <c r="G43975" s="30"/>
      <c r="H43975" s="30"/>
    </row>
    <row r="43976" spans="6:8" x14ac:dyDescent="0.2">
      <c r="F43976" s="30"/>
      <c r="G43976" s="30"/>
      <c r="H43976" s="30"/>
    </row>
    <row r="43977" spans="6:8" x14ac:dyDescent="0.2">
      <c r="F43977" s="30"/>
      <c r="G43977" s="30"/>
      <c r="H43977" s="30"/>
    </row>
    <row r="43978" spans="6:8" x14ac:dyDescent="0.2">
      <c r="F43978" s="30"/>
      <c r="G43978" s="30"/>
      <c r="H43978" s="30"/>
    </row>
    <row r="43979" spans="6:8" x14ac:dyDescent="0.2">
      <c r="F43979" s="30"/>
      <c r="G43979" s="30"/>
      <c r="H43979" s="30"/>
    </row>
    <row r="43980" spans="6:8" x14ac:dyDescent="0.2">
      <c r="F43980" s="30"/>
      <c r="G43980" s="30"/>
      <c r="H43980" s="30"/>
    </row>
    <row r="43981" spans="6:8" x14ac:dyDescent="0.2">
      <c r="F43981" s="30"/>
      <c r="G43981" s="30"/>
      <c r="H43981" s="30"/>
    </row>
    <row r="43982" spans="6:8" x14ac:dyDescent="0.2">
      <c r="F43982" s="30"/>
      <c r="G43982" s="30"/>
      <c r="H43982" s="30"/>
    </row>
    <row r="43983" spans="6:8" x14ac:dyDescent="0.2">
      <c r="F43983" s="30"/>
      <c r="G43983" s="30"/>
      <c r="H43983" s="30"/>
    </row>
    <row r="43984" spans="6:8" x14ac:dyDescent="0.2">
      <c r="F43984" s="30"/>
      <c r="G43984" s="30"/>
      <c r="H43984" s="30"/>
    </row>
    <row r="43985" spans="6:8" x14ac:dyDescent="0.2">
      <c r="F43985" s="30"/>
      <c r="G43985" s="30"/>
      <c r="H43985" s="30"/>
    </row>
    <row r="43986" spans="6:8" x14ac:dyDescent="0.2">
      <c r="F43986" s="30"/>
      <c r="G43986" s="30"/>
      <c r="H43986" s="30"/>
    </row>
    <row r="43987" spans="6:8" x14ac:dyDescent="0.2">
      <c r="F43987" s="30"/>
      <c r="G43987" s="30"/>
      <c r="H43987" s="30"/>
    </row>
    <row r="43988" spans="6:8" x14ac:dyDescent="0.2">
      <c r="F43988" s="30"/>
      <c r="G43988" s="30"/>
      <c r="H43988" s="30"/>
    </row>
    <row r="43989" spans="6:8" x14ac:dyDescent="0.2">
      <c r="F43989" s="30"/>
      <c r="G43989" s="30"/>
      <c r="H43989" s="30"/>
    </row>
    <row r="43990" spans="6:8" x14ac:dyDescent="0.2">
      <c r="F43990" s="30"/>
      <c r="G43990" s="30"/>
      <c r="H43990" s="30"/>
    </row>
    <row r="43991" spans="6:8" x14ac:dyDescent="0.2">
      <c r="F43991" s="30"/>
      <c r="G43991" s="30"/>
      <c r="H43991" s="30"/>
    </row>
    <row r="43992" spans="6:8" x14ac:dyDescent="0.2">
      <c r="F43992" s="30"/>
      <c r="G43992" s="30"/>
      <c r="H43992" s="30"/>
    </row>
    <row r="43993" spans="6:8" x14ac:dyDescent="0.2">
      <c r="F43993" s="30"/>
      <c r="G43993" s="30"/>
      <c r="H43993" s="30"/>
    </row>
    <row r="43994" spans="6:8" x14ac:dyDescent="0.2">
      <c r="F43994" s="30"/>
      <c r="G43994" s="30"/>
      <c r="H43994" s="30"/>
    </row>
    <row r="43995" spans="6:8" x14ac:dyDescent="0.2">
      <c r="F43995" s="30"/>
      <c r="G43995" s="30"/>
      <c r="H43995" s="30"/>
    </row>
    <row r="43996" spans="6:8" x14ac:dyDescent="0.2">
      <c r="F43996" s="30"/>
      <c r="G43996" s="30"/>
      <c r="H43996" s="30"/>
    </row>
    <row r="43997" spans="6:8" x14ac:dyDescent="0.2">
      <c r="F43997" s="30"/>
      <c r="G43997" s="30"/>
      <c r="H43997" s="30"/>
    </row>
    <row r="43998" spans="6:8" x14ac:dyDescent="0.2">
      <c r="F43998" s="30"/>
      <c r="G43998" s="30"/>
      <c r="H43998" s="30"/>
    </row>
    <row r="43999" spans="6:8" x14ac:dyDescent="0.2">
      <c r="F43999" s="30"/>
      <c r="G43999" s="30"/>
      <c r="H43999" s="30"/>
    </row>
    <row r="44000" spans="6:8" x14ac:dyDescent="0.2">
      <c r="F44000" s="30"/>
      <c r="G44000" s="30"/>
      <c r="H44000" s="30"/>
    </row>
    <row r="44001" spans="6:8" x14ac:dyDescent="0.2">
      <c r="F44001" s="30"/>
      <c r="G44001" s="30"/>
      <c r="H44001" s="30"/>
    </row>
    <row r="44002" spans="6:8" x14ac:dyDescent="0.2">
      <c r="F44002" s="30"/>
      <c r="G44002" s="30"/>
      <c r="H44002" s="30"/>
    </row>
    <row r="44003" spans="6:8" x14ac:dyDescent="0.2">
      <c r="F44003" s="30"/>
      <c r="G44003" s="30"/>
      <c r="H44003" s="30"/>
    </row>
    <row r="44004" spans="6:8" x14ac:dyDescent="0.2">
      <c r="F44004" s="30"/>
      <c r="G44004" s="30"/>
      <c r="H44004" s="30"/>
    </row>
    <row r="44005" spans="6:8" x14ac:dyDescent="0.2">
      <c r="F44005" s="30"/>
      <c r="G44005" s="30"/>
      <c r="H44005" s="30"/>
    </row>
    <row r="44006" spans="6:8" x14ac:dyDescent="0.2">
      <c r="F44006" s="30"/>
      <c r="G44006" s="30"/>
      <c r="H44006" s="30"/>
    </row>
    <row r="44007" spans="6:8" x14ac:dyDescent="0.2">
      <c r="F44007" s="30"/>
      <c r="G44007" s="30"/>
      <c r="H44007" s="30"/>
    </row>
    <row r="44008" spans="6:8" x14ac:dyDescent="0.2">
      <c r="F44008" s="30"/>
      <c r="G44008" s="30"/>
      <c r="H44008" s="30"/>
    </row>
    <row r="44009" spans="6:8" x14ac:dyDescent="0.2">
      <c r="F44009" s="30"/>
      <c r="G44009" s="30"/>
      <c r="H44009" s="30"/>
    </row>
    <row r="44010" spans="6:8" x14ac:dyDescent="0.2">
      <c r="F44010" s="30"/>
      <c r="G44010" s="30"/>
      <c r="H44010" s="30"/>
    </row>
    <row r="44011" spans="6:8" x14ac:dyDescent="0.2">
      <c r="F44011" s="30"/>
      <c r="G44011" s="30"/>
      <c r="H44011" s="30"/>
    </row>
    <row r="44012" spans="6:8" x14ac:dyDescent="0.2">
      <c r="F44012" s="30"/>
      <c r="G44012" s="30"/>
      <c r="H44012" s="30"/>
    </row>
    <row r="44013" spans="6:8" x14ac:dyDescent="0.2">
      <c r="F44013" s="30"/>
      <c r="G44013" s="30"/>
      <c r="H44013" s="30"/>
    </row>
    <row r="44014" spans="6:8" x14ac:dyDescent="0.2">
      <c r="F44014" s="30"/>
      <c r="G44014" s="30"/>
      <c r="H44014" s="30"/>
    </row>
    <row r="44015" spans="6:8" x14ac:dyDescent="0.2">
      <c r="F44015" s="30"/>
      <c r="G44015" s="30"/>
      <c r="H44015" s="30"/>
    </row>
    <row r="44016" spans="6:8" x14ac:dyDescent="0.2">
      <c r="F44016" s="30"/>
      <c r="G44016" s="30"/>
      <c r="H44016" s="30"/>
    </row>
    <row r="44017" spans="6:8" x14ac:dyDescent="0.2">
      <c r="F44017" s="30"/>
      <c r="G44017" s="30"/>
      <c r="H44017" s="30"/>
    </row>
    <row r="44018" spans="6:8" x14ac:dyDescent="0.2">
      <c r="F44018" s="30"/>
      <c r="G44018" s="30"/>
      <c r="H44018" s="30"/>
    </row>
    <row r="44019" spans="6:8" x14ac:dyDescent="0.2">
      <c r="F44019" s="30"/>
      <c r="G44019" s="30"/>
      <c r="H44019" s="30"/>
    </row>
    <row r="44020" spans="6:8" x14ac:dyDescent="0.2">
      <c r="F44020" s="30"/>
      <c r="G44020" s="30"/>
      <c r="H44020" s="30"/>
    </row>
    <row r="44021" spans="6:8" x14ac:dyDescent="0.2">
      <c r="F44021" s="30"/>
      <c r="G44021" s="30"/>
      <c r="H44021" s="30"/>
    </row>
    <row r="44022" spans="6:8" x14ac:dyDescent="0.2">
      <c r="F44022" s="30"/>
      <c r="G44022" s="30"/>
      <c r="H44022" s="30"/>
    </row>
    <row r="44023" spans="6:8" x14ac:dyDescent="0.2">
      <c r="F44023" s="30"/>
      <c r="G44023" s="30"/>
      <c r="H44023" s="30"/>
    </row>
    <row r="44024" spans="6:8" x14ac:dyDescent="0.2">
      <c r="F44024" s="30"/>
      <c r="G44024" s="30"/>
      <c r="H44024" s="30"/>
    </row>
    <row r="44025" spans="6:8" x14ac:dyDescent="0.2">
      <c r="F44025" s="30"/>
      <c r="G44025" s="30"/>
      <c r="H44025" s="30"/>
    </row>
    <row r="44026" spans="6:8" x14ac:dyDescent="0.2">
      <c r="F44026" s="30"/>
      <c r="G44026" s="30"/>
      <c r="H44026" s="30"/>
    </row>
    <row r="44027" spans="6:8" x14ac:dyDescent="0.2">
      <c r="F44027" s="30"/>
      <c r="G44027" s="30"/>
      <c r="H44027" s="30"/>
    </row>
    <row r="44028" spans="6:8" x14ac:dyDescent="0.2">
      <c r="F44028" s="30"/>
      <c r="G44028" s="30"/>
      <c r="H44028" s="30"/>
    </row>
    <row r="44029" spans="6:8" x14ac:dyDescent="0.2">
      <c r="F44029" s="30"/>
      <c r="G44029" s="30"/>
      <c r="H44029" s="30"/>
    </row>
    <row r="44030" spans="6:8" x14ac:dyDescent="0.2">
      <c r="F44030" s="30"/>
      <c r="G44030" s="30"/>
      <c r="H44030" s="30"/>
    </row>
    <row r="44031" spans="6:8" x14ac:dyDescent="0.2">
      <c r="F44031" s="30"/>
      <c r="G44031" s="30"/>
      <c r="H44031" s="30"/>
    </row>
    <row r="44032" spans="6:8" x14ac:dyDescent="0.2">
      <c r="F44032" s="30"/>
      <c r="G44032" s="30"/>
      <c r="H44032" s="30"/>
    </row>
    <row r="44033" spans="6:8" x14ac:dyDescent="0.2">
      <c r="F44033" s="30"/>
      <c r="G44033" s="30"/>
      <c r="H44033" s="30"/>
    </row>
    <row r="44034" spans="6:8" x14ac:dyDescent="0.2">
      <c r="F44034" s="30"/>
      <c r="G44034" s="30"/>
      <c r="H44034" s="30"/>
    </row>
    <row r="44035" spans="6:8" x14ac:dyDescent="0.2">
      <c r="F44035" s="30"/>
      <c r="G44035" s="30"/>
      <c r="H44035" s="30"/>
    </row>
    <row r="44036" spans="6:8" x14ac:dyDescent="0.2">
      <c r="F44036" s="30"/>
      <c r="G44036" s="30"/>
      <c r="H44036" s="30"/>
    </row>
    <row r="44037" spans="6:8" x14ac:dyDescent="0.2">
      <c r="F44037" s="30"/>
      <c r="G44037" s="30"/>
      <c r="H44037" s="30"/>
    </row>
    <row r="44038" spans="6:8" x14ac:dyDescent="0.2">
      <c r="F44038" s="30"/>
      <c r="G44038" s="30"/>
      <c r="H44038" s="30"/>
    </row>
    <row r="44039" spans="6:8" x14ac:dyDescent="0.2">
      <c r="F44039" s="30"/>
      <c r="G44039" s="30"/>
      <c r="H44039" s="30"/>
    </row>
    <row r="44040" spans="6:8" x14ac:dyDescent="0.2">
      <c r="F44040" s="30"/>
      <c r="G44040" s="30"/>
      <c r="H44040" s="30"/>
    </row>
    <row r="44041" spans="6:8" x14ac:dyDescent="0.2">
      <c r="F44041" s="30"/>
      <c r="G44041" s="30"/>
      <c r="H44041" s="30"/>
    </row>
    <row r="44042" spans="6:8" x14ac:dyDescent="0.2">
      <c r="F44042" s="30"/>
      <c r="G44042" s="30"/>
      <c r="H44042" s="30"/>
    </row>
    <row r="44043" spans="6:8" x14ac:dyDescent="0.2">
      <c r="F44043" s="30"/>
      <c r="G44043" s="30"/>
      <c r="H44043" s="30"/>
    </row>
    <row r="44044" spans="6:8" x14ac:dyDescent="0.2">
      <c r="F44044" s="30"/>
      <c r="G44044" s="30"/>
      <c r="H44044" s="30"/>
    </row>
    <row r="44045" spans="6:8" x14ac:dyDescent="0.2">
      <c r="F44045" s="30"/>
      <c r="G44045" s="30"/>
      <c r="H44045" s="30"/>
    </row>
    <row r="44046" spans="6:8" x14ac:dyDescent="0.2">
      <c r="F44046" s="30"/>
      <c r="G44046" s="30"/>
      <c r="H44046" s="30"/>
    </row>
    <row r="44047" spans="6:8" x14ac:dyDescent="0.2">
      <c r="F44047" s="30"/>
      <c r="G44047" s="30"/>
      <c r="H44047" s="30"/>
    </row>
    <row r="44048" spans="6:8" x14ac:dyDescent="0.2">
      <c r="F44048" s="30"/>
      <c r="G44048" s="30"/>
      <c r="H44048" s="30"/>
    </row>
    <row r="44049" spans="6:8" x14ac:dyDescent="0.2">
      <c r="F44049" s="30"/>
      <c r="G44049" s="30"/>
      <c r="H44049" s="30"/>
    </row>
    <row r="44050" spans="6:8" x14ac:dyDescent="0.2">
      <c r="F44050" s="30"/>
      <c r="G44050" s="30"/>
      <c r="H44050" s="30"/>
    </row>
    <row r="44051" spans="6:8" x14ac:dyDescent="0.2">
      <c r="F44051" s="30"/>
      <c r="G44051" s="30"/>
      <c r="H44051" s="30"/>
    </row>
    <row r="44052" spans="6:8" x14ac:dyDescent="0.2">
      <c r="F44052" s="30"/>
      <c r="G44052" s="30"/>
      <c r="H44052" s="30"/>
    </row>
    <row r="44053" spans="6:8" x14ac:dyDescent="0.2">
      <c r="F44053" s="30"/>
      <c r="G44053" s="30"/>
      <c r="H44053" s="30"/>
    </row>
    <row r="44054" spans="6:8" x14ac:dyDescent="0.2">
      <c r="F44054" s="30"/>
      <c r="G44054" s="30"/>
      <c r="H44054" s="30"/>
    </row>
    <row r="44055" spans="6:8" x14ac:dyDescent="0.2">
      <c r="F44055" s="30"/>
      <c r="G44055" s="30"/>
      <c r="H44055" s="30"/>
    </row>
    <row r="44056" spans="6:8" x14ac:dyDescent="0.2">
      <c r="F44056" s="30"/>
      <c r="G44056" s="30"/>
      <c r="H44056" s="30"/>
    </row>
    <row r="44057" spans="6:8" x14ac:dyDescent="0.2">
      <c r="F44057" s="30"/>
      <c r="G44057" s="30"/>
      <c r="H44057" s="30"/>
    </row>
    <row r="44058" spans="6:8" x14ac:dyDescent="0.2">
      <c r="F44058" s="30"/>
      <c r="G44058" s="30"/>
      <c r="H44058" s="30"/>
    </row>
    <row r="44059" spans="6:8" x14ac:dyDescent="0.2">
      <c r="F44059" s="30"/>
      <c r="G44059" s="30"/>
      <c r="H44059" s="30"/>
    </row>
    <row r="44060" spans="6:8" x14ac:dyDescent="0.2">
      <c r="F44060" s="30"/>
      <c r="G44060" s="30"/>
      <c r="H44060" s="30"/>
    </row>
    <row r="44061" spans="6:8" x14ac:dyDescent="0.2">
      <c r="F44061" s="30"/>
      <c r="G44061" s="30"/>
      <c r="H44061" s="30"/>
    </row>
    <row r="44062" spans="6:8" x14ac:dyDescent="0.2">
      <c r="F44062" s="30"/>
      <c r="G44062" s="30"/>
      <c r="H44062" s="30"/>
    </row>
    <row r="44063" spans="6:8" x14ac:dyDescent="0.2">
      <c r="F44063" s="30"/>
      <c r="G44063" s="30"/>
      <c r="H44063" s="30"/>
    </row>
    <row r="44064" spans="6:8" x14ac:dyDescent="0.2">
      <c r="F44064" s="30"/>
      <c r="G44064" s="30"/>
      <c r="H44064" s="30"/>
    </row>
    <row r="44065" spans="6:8" x14ac:dyDescent="0.2">
      <c r="F44065" s="30"/>
      <c r="G44065" s="30"/>
      <c r="H44065" s="30"/>
    </row>
    <row r="44066" spans="6:8" x14ac:dyDescent="0.2">
      <c r="F44066" s="30"/>
      <c r="G44066" s="30"/>
      <c r="H44066" s="30"/>
    </row>
    <row r="44067" spans="6:8" x14ac:dyDescent="0.2">
      <c r="F44067" s="30"/>
      <c r="G44067" s="30"/>
      <c r="H44067" s="30"/>
    </row>
    <row r="44068" spans="6:8" x14ac:dyDescent="0.2">
      <c r="F44068" s="30"/>
      <c r="G44068" s="30"/>
      <c r="H44068" s="30"/>
    </row>
    <row r="44069" spans="6:8" x14ac:dyDescent="0.2">
      <c r="F44069" s="30"/>
      <c r="G44069" s="30"/>
      <c r="H44069" s="30"/>
    </row>
    <row r="44070" spans="6:8" x14ac:dyDescent="0.2">
      <c r="F44070" s="30"/>
      <c r="G44070" s="30"/>
      <c r="H44070" s="30"/>
    </row>
    <row r="44071" spans="6:8" x14ac:dyDescent="0.2">
      <c r="F44071" s="30"/>
      <c r="G44071" s="30"/>
      <c r="H44071" s="30"/>
    </row>
    <row r="44072" spans="6:8" x14ac:dyDescent="0.2">
      <c r="F44072" s="30"/>
      <c r="G44072" s="30"/>
      <c r="H44072" s="30"/>
    </row>
    <row r="44073" spans="6:8" x14ac:dyDescent="0.2">
      <c r="F44073" s="30"/>
      <c r="G44073" s="30"/>
      <c r="H44073" s="30"/>
    </row>
    <row r="44074" spans="6:8" x14ac:dyDescent="0.2">
      <c r="F44074" s="30"/>
      <c r="G44074" s="30"/>
      <c r="H44074" s="30"/>
    </row>
    <row r="44075" spans="6:8" x14ac:dyDescent="0.2">
      <c r="F44075" s="30"/>
      <c r="G44075" s="30"/>
      <c r="H44075" s="30"/>
    </row>
    <row r="44076" spans="6:8" x14ac:dyDescent="0.2">
      <c r="F44076" s="30"/>
      <c r="G44076" s="30"/>
      <c r="H44076" s="30"/>
    </row>
    <row r="44077" spans="6:8" x14ac:dyDescent="0.2">
      <c r="F44077" s="30"/>
      <c r="G44077" s="30"/>
      <c r="H44077" s="30"/>
    </row>
    <row r="44078" spans="6:8" x14ac:dyDescent="0.2">
      <c r="F44078" s="30"/>
      <c r="G44078" s="30"/>
      <c r="H44078" s="30"/>
    </row>
    <row r="44079" spans="6:8" x14ac:dyDescent="0.2">
      <c r="F44079" s="30"/>
      <c r="G44079" s="30"/>
      <c r="H44079" s="30"/>
    </row>
    <row r="44080" spans="6:8" x14ac:dyDescent="0.2">
      <c r="F44080" s="30"/>
      <c r="G44080" s="30"/>
      <c r="H44080" s="30"/>
    </row>
    <row r="44081" spans="6:8" x14ac:dyDescent="0.2">
      <c r="F44081" s="30"/>
      <c r="G44081" s="30"/>
      <c r="H44081" s="30"/>
    </row>
    <row r="44082" spans="6:8" x14ac:dyDescent="0.2">
      <c r="F44082" s="30"/>
      <c r="G44082" s="30"/>
      <c r="H44082" s="30"/>
    </row>
    <row r="44083" spans="6:8" x14ac:dyDescent="0.2">
      <c r="F44083" s="30"/>
      <c r="G44083" s="30"/>
      <c r="H44083" s="30"/>
    </row>
    <row r="44084" spans="6:8" x14ac:dyDescent="0.2">
      <c r="F44084" s="30"/>
      <c r="G44084" s="30"/>
      <c r="H44084" s="30"/>
    </row>
    <row r="44085" spans="6:8" x14ac:dyDescent="0.2">
      <c r="F44085" s="30"/>
      <c r="G44085" s="30"/>
      <c r="H44085" s="30"/>
    </row>
    <row r="44086" spans="6:8" x14ac:dyDescent="0.2">
      <c r="F44086" s="30"/>
      <c r="G44086" s="30"/>
      <c r="H44086" s="30"/>
    </row>
    <row r="44087" spans="6:8" x14ac:dyDescent="0.2">
      <c r="F44087" s="30"/>
      <c r="G44087" s="30"/>
      <c r="H44087" s="30"/>
    </row>
    <row r="44088" spans="6:8" x14ac:dyDescent="0.2">
      <c r="F44088" s="30"/>
      <c r="G44088" s="30"/>
      <c r="H44088" s="30"/>
    </row>
    <row r="44089" spans="6:8" x14ac:dyDescent="0.2">
      <c r="F44089" s="30"/>
      <c r="G44089" s="30"/>
      <c r="H44089" s="30"/>
    </row>
    <row r="44090" spans="6:8" x14ac:dyDescent="0.2">
      <c r="F44090" s="30"/>
      <c r="G44090" s="30"/>
      <c r="H44090" s="30"/>
    </row>
    <row r="44091" spans="6:8" x14ac:dyDescent="0.2">
      <c r="F44091" s="30"/>
      <c r="G44091" s="30"/>
      <c r="H44091" s="30"/>
    </row>
    <row r="44092" spans="6:8" x14ac:dyDescent="0.2">
      <c r="F44092" s="30"/>
      <c r="G44092" s="30"/>
      <c r="H44092" s="30"/>
    </row>
    <row r="44093" spans="6:8" x14ac:dyDescent="0.2">
      <c r="F44093" s="30"/>
      <c r="G44093" s="30"/>
      <c r="H44093" s="30"/>
    </row>
    <row r="44094" spans="6:8" x14ac:dyDescent="0.2">
      <c r="F44094" s="30"/>
      <c r="G44094" s="30"/>
      <c r="H44094" s="30"/>
    </row>
    <row r="44095" spans="6:8" x14ac:dyDescent="0.2">
      <c r="F44095" s="30"/>
      <c r="G44095" s="30"/>
      <c r="H44095" s="30"/>
    </row>
    <row r="44096" spans="6:8" x14ac:dyDescent="0.2">
      <c r="F44096" s="30"/>
      <c r="G44096" s="30"/>
      <c r="H44096" s="30"/>
    </row>
    <row r="44097" spans="6:8" x14ac:dyDescent="0.2">
      <c r="F44097" s="30"/>
      <c r="G44097" s="30"/>
      <c r="H44097" s="30"/>
    </row>
    <row r="44098" spans="6:8" x14ac:dyDescent="0.2">
      <c r="F44098" s="30"/>
      <c r="G44098" s="30"/>
      <c r="H44098" s="30"/>
    </row>
    <row r="44099" spans="6:8" x14ac:dyDescent="0.2">
      <c r="F44099" s="30"/>
      <c r="G44099" s="30"/>
      <c r="H44099" s="30"/>
    </row>
    <row r="44100" spans="6:8" x14ac:dyDescent="0.2">
      <c r="F44100" s="30"/>
      <c r="G44100" s="30"/>
      <c r="H44100" s="30"/>
    </row>
    <row r="44101" spans="6:8" x14ac:dyDescent="0.2">
      <c r="F44101" s="30"/>
      <c r="G44101" s="30"/>
      <c r="H44101" s="30"/>
    </row>
    <row r="44102" spans="6:8" x14ac:dyDescent="0.2">
      <c r="F44102" s="30"/>
      <c r="G44102" s="30"/>
      <c r="H44102" s="30"/>
    </row>
    <row r="44103" spans="6:8" x14ac:dyDescent="0.2">
      <c r="F44103" s="30"/>
      <c r="G44103" s="30"/>
      <c r="H44103" s="30"/>
    </row>
    <row r="44104" spans="6:8" x14ac:dyDescent="0.2">
      <c r="F44104" s="30"/>
      <c r="G44104" s="30"/>
      <c r="H44104" s="30"/>
    </row>
    <row r="44105" spans="6:8" x14ac:dyDescent="0.2">
      <c r="F44105" s="30"/>
      <c r="G44105" s="30"/>
      <c r="H44105" s="30"/>
    </row>
    <row r="44106" spans="6:8" x14ac:dyDescent="0.2">
      <c r="F44106" s="30"/>
      <c r="G44106" s="30"/>
      <c r="H44106" s="30"/>
    </row>
    <row r="44107" spans="6:8" x14ac:dyDescent="0.2">
      <c r="F44107" s="30"/>
      <c r="G44107" s="30"/>
      <c r="H44107" s="30"/>
    </row>
    <row r="44108" spans="6:8" x14ac:dyDescent="0.2">
      <c r="F44108" s="30"/>
      <c r="G44108" s="30"/>
      <c r="H44108" s="30"/>
    </row>
    <row r="44109" spans="6:8" x14ac:dyDescent="0.2">
      <c r="F44109" s="30"/>
      <c r="G44109" s="30"/>
      <c r="H44109" s="30"/>
    </row>
    <row r="44110" spans="6:8" x14ac:dyDescent="0.2">
      <c r="F44110" s="30"/>
      <c r="G44110" s="30"/>
      <c r="H44110" s="30"/>
    </row>
    <row r="44111" spans="6:8" x14ac:dyDescent="0.2">
      <c r="F44111" s="30"/>
      <c r="G44111" s="30"/>
      <c r="H44111" s="30"/>
    </row>
    <row r="44112" spans="6:8" x14ac:dyDescent="0.2">
      <c r="F44112" s="30"/>
      <c r="G44112" s="30"/>
      <c r="H44112" s="30"/>
    </row>
    <row r="44113" spans="6:8" x14ac:dyDescent="0.2">
      <c r="F44113" s="30"/>
      <c r="G44113" s="30"/>
      <c r="H44113" s="30"/>
    </row>
    <row r="44114" spans="6:8" x14ac:dyDescent="0.2">
      <c r="F44114" s="30"/>
      <c r="G44114" s="30"/>
      <c r="H44114" s="30"/>
    </row>
    <row r="44115" spans="6:8" x14ac:dyDescent="0.2">
      <c r="F44115" s="30"/>
      <c r="G44115" s="30"/>
      <c r="H44115" s="30"/>
    </row>
    <row r="44116" spans="6:8" x14ac:dyDescent="0.2">
      <c r="F44116" s="30"/>
      <c r="G44116" s="30"/>
      <c r="H44116" s="30"/>
    </row>
    <row r="44117" spans="6:8" x14ac:dyDescent="0.2">
      <c r="F44117" s="30"/>
      <c r="G44117" s="30"/>
      <c r="H44117" s="30"/>
    </row>
    <row r="44118" spans="6:8" x14ac:dyDescent="0.2">
      <c r="F44118" s="30"/>
      <c r="G44118" s="30"/>
      <c r="H44118" s="30"/>
    </row>
    <row r="44119" spans="6:8" x14ac:dyDescent="0.2">
      <c r="F44119" s="30"/>
      <c r="G44119" s="30"/>
      <c r="H44119" s="30"/>
    </row>
    <row r="44120" spans="6:8" x14ac:dyDescent="0.2">
      <c r="F44120" s="30"/>
      <c r="G44120" s="30"/>
      <c r="H44120" s="30"/>
    </row>
    <row r="44121" spans="6:8" x14ac:dyDescent="0.2">
      <c r="F44121" s="30"/>
      <c r="G44121" s="30"/>
      <c r="H44121" s="30"/>
    </row>
    <row r="44122" spans="6:8" x14ac:dyDescent="0.2">
      <c r="F44122" s="30"/>
      <c r="G44122" s="30"/>
      <c r="H44122" s="30"/>
    </row>
    <row r="44123" spans="6:8" x14ac:dyDescent="0.2">
      <c r="F44123" s="30"/>
      <c r="G44123" s="30"/>
      <c r="H44123" s="30"/>
    </row>
    <row r="44124" spans="6:8" x14ac:dyDescent="0.2">
      <c r="F44124" s="30"/>
      <c r="G44124" s="30"/>
      <c r="H44124" s="30"/>
    </row>
    <row r="44125" spans="6:8" x14ac:dyDescent="0.2">
      <c r="F44125" s="30"/>
      <c r="G44125" s="30"/>
      <c r="H44125" s="30"/>
    </row>
    <row r="44126" spans="6:8" x14ac:dyDescent="0.2">
      <c r="F44126" s="30"/>
      <c r="G44126" s="30"/>
      <c r="H44126" s="30"/>
    </row>
    <row r="44127" spans="6:8" x14ac:dyDescent="0.2">
      <c r="F44127" s="30"/>
      <c r="G44127" s="30"/>
      <c r="H44127" s="30"/>
    </row>
    <row r="44128" spans="6:8" x14ac:dyDescent="0.2">
      <c r="F44128" s="30"/>
      <c r="G44128" s="30"/>
      <c r="H44128" s="30"/>
    </row>
    <row r="44129" spans="6:8" x14ac:dyDescent="0.2">
      <c r="F44129" s="30"/>
      <c r="G44129" s="30"/>
      <c r="H44129" s="30"/>
    </row>
    <row r="44130" spans="6:8" x14ac:dyDescent="0.2">
      <c r="F44130" s="30"/>
      <c r="G44130" s="30"/>
      <c r="H44130" s="30"/>
    </row>
    <row r="44131" spans="6:8" x14ac:dyDescent="0.2">
      <c r="F44131" s="30"/>
      <c r="G44131" s="30"/>
      <c r="H44131" s="30"/>
    </row>
    <row r="44132" spans="6:8" x14ac:dyDescent="0.2">
      <c r="F44132" s="30"/>
      <c r="G44132" s="30"/>
      <c r="H44132" s="30"/>
    </row>
    <row r="44133" spans="6:8" x14ac:dyDescent="0.2">
      <c r="F44133" s="30"/>
      <c r="G44133" s="30"/>
      <c r="H44133" s="30"/>
    </row>
    <row r="44134" spans="6:8" x14ac:dyDescent="0.2">
      <c r="F44134" s="30"/>
      <c r="G44134" s="30"/>
      <c r="H44134" s="30"/>
    </row>
    <row r="44135" spans="6:8" x14ac:dyDescent="0.2">
      <c r="F44135" s="30"/>
      <c r="G44135" s="30"/>
      <c r="H44135" s="30"/>
    </row>
    <row r="44136" spans="6:8" x14ac:dyDescent="0.2">
      <c r="F44136" s="30"/>
      <c r="G44136" s="30"/>
      <c r="H44136" s="30"/>
    </row>
    <row r="44137" spans="6:8" x14ac:dyDescent="0.2">
      <c r="F44137" s="30"/>
      <c r="G44137" s="30"/>
      <c r="H44137" s="30"/>
    </row>
    <row r="44138" spans="6:8" x14ac:dyDescent="0.2">
      <c r="F44138" s="30"/>
      <c r="G44138" s="30"/>
      <c r="H44138" s="30"/>
    </row>
    <row r="44139" spans="6:8" x14ac:dyDescent="0.2">
      <c r="F44139" s="30"/>
      <c r="G44139" s="30"/>
      <c r="H44139" s="30"/>
    </row>
    <row r="44140" spans="6:8" x14ac:dyDescent="0.2">
      <c r="F44140" s="30"/>
      <c r="G44140" s="30"/>
      <c r="H44140" s="30"/>
    </row>
    <row r="44141" spans="6:8" x14ac:dyDescent="0.2">
      <c r="F44141" s="30"/>
      <c r="G44141" s="30"/>
      <c r="H44141" s="30"/>
    </row>
    <row r="44142" spans="6:8" x14ac:dyDescent="0.2">
      <c r="F44142" s="30"/>
      <c r="G44142" s="30"/>
      <c r="H44142" s="30"/>
    </row>
    <row r="44143" spans="6:8" x14ac:dyDescent="0.2">
      <c r="F44143" s="30"/>
      <c r="G44143" s="30"/>
      <c r="H44143" s="30"/>
    </row>
    <row r="44144" spans="6:8" x14ac:dyDescent="0.2">
      <c r="F44144" s="30"/>
      <c r="G44144" s="30"/>
      <c r="H44144" s="30"/>
    </row>
    <row r="44145" spans="6:8" x14ac:dyDescent="0.2">
      <c r="F44145" s="30"/>
      <c r="G44145" s="30"/>
      <c r="H44145" s="30"/>
    </row>
    <row r="44146" spans="6:8" x14ac:dyDescent="0.2">
      <c r="F44146" s="30"/>
      <c r="G44146" s="30"/>
      <c r="H44146" s="30"/>
    </row>
    <row r="44147" spans="6:8" x14ac:dyDescent="0.2">
      <c r="F44147" s="30"/>
      <c r="G44147" s="30"/>
      <c r="H44147" s="30"/>
    </row>
    <row r="44148" spans="6:8" x14ac:dyDescent="0.2">
      <c r="F44148" s="30"/>
      <c r="G44148" s="30"/>
      <c r="H44148" s="30"/>
    </row>
    <row r="44149" spans="6:8" x14ac:dyDescent="0.2">
      <c r="F44149" s="30"/>
      <c r="G44149" s="30"/>
      <c r="H44149" s="30"/>
    </row>
    <row r="44150" spans="6:8" x14ac:dyDescent="0.2">
      <c r="F44150" s="30"/>
      <c r="G44150" s="30"/>
      <c r="H44150" s="30"/>
    </row>
    <row r="44151" spans="6:8" x14ac:dyDescent="0.2">
      <c r="F44151" s="30"/>
      <c r="G44151" s="30"/>
      <c r="H44151" s="30"/>
    </row>
    <row r="44152" spans="6:8" x14ac:dyDescent="0.2">
      <c r="F44152" s="30"/>
      <c r="G44152" s="30"/>
      <c r="H44152" s="30"/>
    </row>
    <row r="44153" spans="6:8" x14ac:dyDescent="0.2">
      <c r="F44153" s="30"/>
      <c r="G44153" s="30"/>
      <c r="H44153" s="30"/>
    </row>
    <row r="44154" spans="6:8" x14ac:dyDescent="0.2">
      <c r="F44154" s="30"/>
      <c r="G44154" s="30"/>
      <c r="H44154" s="30"/>
    </row>
    <row r="44155" spans="6:8" x14ac:dyDescent="0.2">
      <c r="F44155" s="30"/>
      <c r="G44155" s="30"/>
      <c r="H44155" s="30"/>
    </row>
    <row r="44156" spans="6:8" x14ac:dyDescent="0.2">
      <c r="F44156" s="30"/>
      <c r="G44156" s="30"/>
      <c r="H44156" s="30"/>
    </row>
    <row r="44157" spans="6:8" x14ac:dyDescent="0.2">
      <c r="F44157" s="30"/>
      <c r="G44157" s="30"/>
      <c r="H44157" s="30"/>
    </row>
    <row r="44158" spans="6:8" x14ac:dyDescent="0.2">
      <c r="F44158" s="30"/>
      <c r="G44158" s="30"/>
      <c r="H44158" s="30"/>
    </row>
    <row r="44159" spans="6:8" x14ac:dyDescent="0.2">
      <c r="F44159" s="30"/>
      <c r="G44159" s="30"/>
      <c r="H44159" s="30"/>
    </row>
    <row r="44160" spans="6:8" x14ac:dyDescent="0.2">
      <c r="F44160" s="30"/>
      <c r="G44160" s="30"/>
      <c r="H44160" s="30"/>
    </row>
    <row r="44161" spans="6:8" x14ac:dyDescent="0.2">
      <c r="F44161" s="30"/>
      <c r="G44161" s="30"/>
      <c r="H44161" s="30"/>
    </row>
    <row r="44162" spans="6:8" x14ac:dyDescent="0.2">
      <c r="F44162" s="30"/>
      <c r="G44162" s="30"/>
      <c r="H44162" s="30"/>
    </row>
    <row r="44163" spans="6:8" x14ac:dyDescent="0.2">
      <c r="F44163" s="30"/>
      <c r="G44163" s="30"/>
      <c r="H44163" s="30"/>
    </row>
    <row r="44164" spans="6:8" x14ac:dyDescent="0.2">
      <c r="F44164" s="30"/>
      <c r="G44164" s="30"/>
      <c r="H44164" s="30"/>
    </row>
    <row r="44165" spans="6:8" x14ac:dyDescent="0.2">
      <c r="F44165" s="30"/>
      <c r="G44165" s="30"/>
      <c r="H44165" s="30"/>
    </row>
    <row r="44166" spans="6:8" x14ac:dyDescent="0.2">
      <c r="F44166" s="30"/>
      <c r="G44166" s="30"/>
      <c r="H44166" s="30"/>
    </row>
    <row r="44167" spans="6:8" x14ac:dyDescent="0.2">
      <c r="F44167" s="30"/>
      <c r="G44167" s="30"/>
      <c r="H44167" s="30"/>
    </row>
    <row r="44168" spans="6:8" x14ac:dyDescent="0.2">
      <c r="F44168" s="30"/>
      <c r="G44168" s="30"/>
      <c r="H44168" s="30"/>
    </row>
    <row r="44169" spans="6:8" x14ac:dyDescent="0.2">
      <c r="F44169" s="30"/>
      <c r="G44169" s="30"/>
      <c r="H44169" s="30"/>
    </row>
    <row r="44170" spans="6:8" x14ac:dyDescent="0.2">
      <c r="F44170" s="30"/>
      <c r="G44170" s="30"/>
      <c r="H44170" s="30"/>
    </row>
    <row r="44171" spans="6:8" x14ac:dyDescent="0.2">
      <c r="F44171" s="30"/>
      <c r="G44171" s="30"/>
      <c r="H44171" s="30"/>
    </row>
    <row r="44172" spans="6:8" x14ac:dyDescent="0.2">
      <c r="F44172" s="30"/>
      <c r="G44172" s="30"/>
      <c r="H44172" s="30"/>
    </row>
    <row r="44173" spans="6:8" x14ac:dyDescent="0.2">
      <c r="F44173" s="30"/>
      <c r="G44173" s="30"/>
      <c r="H44173" s="30"/>
    </row>
    <row r="44174" spans="6:8" x14ac:dyDescent="0.2">
      <c r="F44174" s="30"/>
      <c r="G44174" s="30"/>
      <c r="H44174" s="30"/>
    </row>
    <row r="44175" spans="6:8" x14ac:dyDescent="0.2">
      <c r="F44175" s="30"/>
      <c r="G44175" s="30"/>
      <c r="H44175" s="30"/>
    </row>
    <row r="44176" spans="6:8" x14ac:dyDescent="0.2">
      <c r="F44176" s="30"/>
      <c r="G44176" s="30"/>
      <c r="H44176" s="30"/>
    </row>
    <row r="44177" spans="6:8" x14ac:dyDescent="0.2">
      <c r="F44177" s="30"/>
      <c r="G44177" s="30"/>
      <c r="H44177" s="30"/>
    </row>
    <row r="44178" spans="6:8" x14ac:dyDescent="0.2">
      <c r="F44178" s="30"/>
      <c r="G44178" s="30"/>
      <c r="H44178" s="30"/>
    </row>
    <row r="44179" spans="6:8" x14ac:dyDescent="0.2">
      <c r="F44179" s="30"/>
      <c r="G44179" s="30"/>
      <c r="H44179" s="30"/>
    </row>
    <row r="44180" spans="6:8" x14ac:dyDescent="0.2">
      <c r="F44180" s="30"/>
      <c r="G44180" s="30"/>
      <c r="H44180" s="30"/>
    </row>
    <row r="44181" spans="6:8" x14ac:dyDescent="0.2">
      <c r="F44181" s="30"/>
      <c r="G44181" s="30"/>
      <c r="H44181" s="30"/>
    </row>
    <row r="44182" spans="6:8" x14ac:dyDescent="0.2">
      <c r="F44182" s="30"/>
      <c r="G44182" s="30"/>
      <c r="H44182" s="30"/>
    </row>
    <row r="44183" spans="6:8" x14ac:dyDescent="0.2">
      <c r="F44183" s="30"/>
      <c r="G44183" s="30"/>
      <c r="H44183" s="30"/>
    </row>
    <row r="44184" spans="6:8" x14ac:dyDescent="0.2">
      <c r="F44184" s="30"/>
      <c r="G44184" s="30"/>
      <c r="H44184" s="30"/>
    </row>
    <row r="44185" spans="6:8" x14ac:dyDescent="0.2">
      <c r="F44185" s="30"/>
      <c r="G44185" s="30"/>
      <c r="H44185" s="30"/>
    </row>
    <row r="44186" spans="6:8" x14ac:dyDescent="0.2">
      <c r="F44186" s="30"/>
      <c r="G44186" s="30"/>
      <c r="H44186" s="30"/>
    </row>
    <row r="44187" spans="6:8" x14ac:dyDescent="0.2">
      <c r="F44187" s="30"/>
      <c r="G44187" s="30"/>
      <c r="H44187" s="30"/>
    </row>
    <row r="44188" spans="6:8" x14ac:dyDescent="0.2">
      <c r="F44188" s="30"/>
      <c r="G44188" s="30"/>
      <c r="H44188" s="30"/>
    </row>
    <row r="44189" spans="6:8" x14ac:dyDescent="0.2">
      <c r="F44189" s="30"/>
      <c r="G44189" s="30"/>
      <c r="H44189" s="30"/>
    </row>
    <row r="44190" spans="6:8" x14ac:dyDescent="0.2">
      <c r="F44190" s="30"/>
      <c r="G44190" s="30"/>
      <c r="H44190" s="30"/>
    </row>
    <row r="44191" spans="6:8" x14ac:dyDescent="0.2">
      <c r="F44191" s="30"/>
      <c r="G44191" s="30"/>
      <c r="H44191" s="30"/>
    </row>
    <row r="44192" spans="6:8" x14ac:dyDescent="0.2">
      <c r="F44192" s="30"/>
      <c r="G44192" s="30"/>
      <c r="H44192" s="30"/>
    </row>
    <row r="44193" spans="6:8" x14ac:dyDescent="0.2">
      <c r="F44193" s="30"/>
      <c r="G44193" s="30"/>
      <c r="H44193" s="30"/>
    </row>
    <row r="44194" spans="6:8" x14ac:dyDescent="0.2">
      <c r="F44194" s="30"/>
      <c r="G44194" s="30"/>
      <c r="H44194" s="30"/>
    </row>
    <row r="44195" spans="6:8" x14ac:dyDescent="0.2">
      <c r="F44195" s="30"/>
      <c r="G44195" s="30"/>
      <c r="H44195" s="30"/>
    </row>
    <row r="44196" spans="6:8" x14ac:dyDescent="0.2">
      <c r="F44196" s="30"/>
      <c r="G44196" s="30"/>
      <c r="H44196" s="30"/>
    </row>
    <row r="44197" spans="6:8" x14ac:dyDescent="0.2">
      <c r="F44197" s="30"/>
      <c r="G44197" s="30"/>
      <c r="H44197" s="30"/>
    </row>
    <row r="44198" spans="6:8" x14ac:dyDescent="0.2">
      <c r="F44198" s="30"/>
      <c r="G44198" s="30"/>
      <c r="H44198" s="30"/>
    </row>
    <row r="44199" spans="6:8" x14ac:dyDescent="0.2">
      <c r="F44199" s="30"/>
      <c r="G44199" s="30"/>
      <c r="H44199" s="30"/>
    </row>
    <row r="44200" spans="6:8" x14ac:dyDescent="0.2">
      <c r="F44200" s="30"/>
      <c r="G44200" s="30"/>
      <c r="H44200" s="30"/>
    </row>
    <row r="44201" spans="6:8" x14ac:dyDescent="0.2">
      <c r="F44201" s="30"/>
      <c r="G44201" s="30"/>
      <c r="H44201" s="30"/>
    </row>
    <row r="44202" spans="6:8" x14ac:dyDescent="0.2">
      <c r="F44202" s="30"/>
      <c r="G44202" s="30"/>
      <c r="H44202" s="30"/>
    </row>
    <row r="44203" spans="6:8" x14ac:dyDescent="0.2">
      <c r="F44203" s="30"/>
      <c r="G44203" s="30"/>
      <c r="H44203" s="30"/>
    </row>
    <row r="44204" spans="6:8" x14ac:dyDescent="0.2">
      <c r="F44204" s="30"/>
      <c r="G44204" s="30"/>
      <c r="H44204" s="30"/>
    </row>
    <row r="44205" spans="6:8" x14ac:dyDescent="0.2">
      <c r="F44205" s="30"/>
      <c r="G44205" s="30"/>
      <c r="H44205" s="30"/>
    </row>
    <row r="44206" spans="6:8" x14ac:dyDescent="0.2">
      <c r="F44206" s="30"/>
      <c r="G44206" s="30"/>
      <c r="H44206" s="30"/>
    </row>
    <row r="44207" spans="6:8" x14ac:dyDescent="0.2">
      <c r="F44207" s="30"/>
      <c r="G44207" s="30"/>
      <c r="H44207" s="30"/>
    </row>
    <row r="44208" spans="6:8" x14ac:dyDescent="0.2">
      <c r="F44208" s="30"/>
      <c r="G44208" s="30"/>
      <c r="H44208" s="30"/>
    </row>
    <row r="44209" spans="6:8" x14ac:dyDescent="0.2">
      <c r="F44209" s="30"/>
      <c r="G44209" s="30"/>
      <c r="H44209" s="30"/>
    </row>
    <row r="44210" spans="6:8" x14ac:dyDescent="0.2">
      <c r="F44210" s="30"/>
      <c r="G44210" s="30"/>
      <c r="H44210" s="30"/>
    </row>
    <row r="44211" spans="6:8" x14ac:dyDescent="0.2">
      <c r="F44211" s="30"/>
      <c r="G44211" s="30"/>
      <c r="H44211" s="30"/>
    </row>
    <row r="44212" spans="6:8" x14ac:dyDescent="0.2">
      <c r="F44212" s="30"/>
      <c r="G44212" s="30"/>
      <c r="H44212" s="30"/>
    </row>
    <row r="44213" spans="6:8" x14ac:dyDescent="0.2">
      <c r="F44213" s="30"/>
      <c r="G44213" s="30"/>
      <c r="H44213" s="30"/>
    </row>
    <row r="44214" spans="6:8" x14ac:dyDescent="0.2">
      <c r="F44214" s="30"/>
      <c r="G44214" s="30"/>
      <c r="H44214" s="30"/>
    </row>
    <row r="44215" spans="6:8" x14ac:dyDescent="0.2">
      <c r="F44215" s="30"/>
      <c r="G44215" s="30"/>
      <c r="H44215" s="30"/>
    </row>
    <row r="44216" spans="6:8" x14ac:dyDescent="0.2">
      <c r="F44216" s="30"/>
      <c r="G44216" s="30"/>
      <c r="H44216" s="30"/>
    </row>
    <row r="44217" spans="6:8" x14ac:dyDescent="0.2">
      <c r="F44217" s="30"/>
      <c r="G44217" s="30"/>
      <c r="H44217" s="30"/>
    </row>
    <row r="44218" spans="6:8" x14ac:dyDescent="0.2">
      <c r="F44218" s="30"/>
      <c r="G44218" s="30"/>
      <c r="H44218" s="30"/>
    </row>
    <row r="44219" spans="6:8" x14ac:dyDescent="0.2">
      <c r="F44219" s="30"/>
      <c r="G44219" s="30"/>
      <c r="H44219" s="30"/>
    </row>
    <row r="44220" spans="6:8" x14ac:dyDescent="0.2">
      <c r="F44220" s="30"/>
      <c r="G44220" s="30"/>
      <c r="H44220" s="30"/>
    </row>
    <row r="44221" spans="6:8" x14ac:dyDescent="0.2">
      <c r="F44221" s="30"/>
      <c r="G44221" s="30"/>
      <c r="H44221" s="30"/>
    </row>
    <row r="44222" spans="6:8" x14ac:dyDescent="0.2">
      <c r="F44222" s="30"/>
      <c r="G44222" s="30"/>
      <c r="H44222" s="30"/>
    </row>
    <row r="44223" spans="6:8" x14ac:dyDescent="0.2">
      <c r="F44223" s="30"/>
      <c r="G44223" s="30"/>
      <c r="H44223" s="30"/>
    </row>
    <row r="44224" spans="6:8" x14ac:dyDescent="0.2">
      <c r="F44224" s="30"/>
      <c r="G44224" s="30"/>
      <c r="H44224" s="30"/>
    </row>
    <row r="44225" spans="6:8" x14ac:dyDescent="0.2">
      <c r="F44225" s="30"/>
      <c r="G44225" s="30"/>
      <c r="H44225" s="30"/>
    </row>
    <row r="44226" spans="6:8" x14ac:dyDescent="0.2">
      <c r="F44226" s="30"/>
      <c r="G44226" s="30"/>
      <c r="H44226" s="30"/>
    </row>
    <row r="44227" spans="6:8" x14ac:dyDescent="0.2">
      <c r="F44227" s="30"/>
      <c r="G44227" s="30"/>
      <c r="H44227" s="30"/>
    </row>
    <row r="44228" spans="6:8" x14ac:dyDescent="0.2">
      <c r="F44228" s="30"/>
      <c r="G44228" s="30"/>
      <c r="H44228" s="30"/>
    </row>
    <row r="44229" spans="6:8" x14ac:dyDescent="0.2">
      <c r="F44229" s="30"/>
      <c r="G44229" s="30"/>
      <c r="H44229" s="30"/>
    </row>
    <row r="44230" spans="6:8" x14ac:dyDescent="0.2">
      <c r="F44230" s="30"/>
      <c r="G44230" s="30"/>
      <c r="H44230" s="30"/>
    </row>
    <row r="44231" spans="6:8" x14ac:dyDescent="0.2">
      <c r="F44231" s="30"/>
      <c r="G44231" s="30"/>
      <c r="H44231" s="30"/>
    </row>
    <row r="44232" spans="6:8" x14ac:dyDescent="0.2">
      <c r="F44232" s="30"/>
      <c r="G44232" s="30"/>
      <c r="H44232" s="30"/>
    </row>
    <row r="44233" spans="6:8" x14ac:dyDescent="0.2">
      <c r="F44233" s="30"/>
      <c r="G44233" s="30"/>
      <c r="H44233" s="30"/>
    </row>
    <row r="44234" spans="6:8" x14ac:dyDescent="0.2">
      <c r="F44234" s="30"/>
      <c r="G44234" s="30"/>
      <c r="H44234" s="30"/>
    </row>
    <row r="44235" spans="6:8" x14ac:dyDescent="0.2">
      <c r="F44235" s="30"/>
      <c r="G44235" s="30"/>
      <c r="H44235" s="30"/>
    </row>
    <row r="44236" spans="6:8" x14ac:dyDescent="0.2">
      <c r="F44236" s="30"/>
      <c r="G44236" s="30"/>
      <c r="H44236" s="30"/>
    </row>
    <row r="44237" spans="6:8" x14ac:dyDescent="0.2">
      <c r="F44237" s="30"/>
      <c r="G44237" s="30"/>
      <c r="H44237" s="30"/>
    </row>
    <row r="44238" spans="6:8" x14ac:dyDescent="0.2">
      <c r="F44238" s="30"/>
      <c r="G44238" s="30"/>
      <c r="H44238" s="30"/>
    </row>
    <row r="44239" spans="6:8" x14ac:dyDescent="0.2">
      <c r="F44239" s="30"/>
      <c r="G44239" s="30"/>
      <c r="H44239" s="30"/>
    </row>
    <row r="44240" spans="6:8" x14ac:dyDescent="0.2">
      <c r="F44240" s="30"/>
      <c r="G44240" s="30"/>
      <c r="H44240" s="30"/>
    </row>
    <row r="44241" spans="6:8" x14ac:dyDescent="0.2">
      <c r="F44241" s="30"/>
      <c r="G44241" s="30"/>
      <c r="H44241" s="30"/>
    </row>
    <row r="44242" spans="6:8" x14ac:dyDescent="0.2">
      <c r="F44242" s="30"/>
      <c r="G44242" s="30"/>
      <c r="H44242" s="30"/>
    </row>
    <row r="44243" spans="6:8" x14ac:dyDescent="0.2">
      <c r="F44243" s="30"/>
      <c r="G44243" s="30"/>
      <c r="H44243" s="30"/>
    </row>
    <row r="44244" spans="6:8" x14ac:dyDescent="0.2">
      <c r="F44244" s="30"/>
      <c r="G44244" s="30"/>
      <c r="H44244" s="30"/>
    </row>
    <row r="44245" spans="6:8" x14ac:dyDescent="0.2">
      <c r="F44245" s="30"/>
      <c r="G44245" s="30"/>
      <c r="H44245" s="30"/>
    </row>
    <row r="44246" spans="6:8" x14ac:dyDescent="0.2">
      <c r="F44246" s="30"/>
      <c r="G44246" s="30"/>
      <c r="H44246" s="30"/>
    </row>
    <row r="44247" spans="6:8" x14ac:dyDescent="0.2">
      <c r="F44247" s="30"/>
      <c r="G44247" s="30"/>
      <c r="H44247" s="30"/>
    </row>
    <row r="44248" spans="6:8" x14ac:dyDescent="0.2">
      <c r="F44248" s="30"/>
      <c r="G44248" s="30"/>
      <c r="H44248" s="30"/>
    </row>
    <row r="44249" spans="6:8" x14ac:dyDescent="0.2">
      <c r="F44249" s="30"/>
      <c r="G44249" s="30"/>
      <c r="H44249" s="30"/>
    </row>
    <row r="44250" spans="6:8" x14ac:dyDescent="0.2">
      <c r="F44250" s="30"/>
      <c r="G44250" s="30"/>
      <c r="H44250" s="30"/>
    </row>
    <row r="44251" spans="6:8" x14ac:dyDescent="0.2">
      <c r="F44251" s="30"/>
      <c r="G44251" s="30"/>
      <c r="H44251" s="30"/>
    </row>
    <row r="44252" spans="6:8" x14ac:dyDescent="0.2">
      <c r="F44252" s="30"/>
      <c r="G44252" s="30"/>
      <c r="H44252" s="30"/>
    </row>
    <row r="44253" spans="6:8" x14ac:dyDescent="0.2">
      <c r="F44253" s="30"/>
      <c r="G44253" s="30"/>
      <c r="H44253" s="30"/>
    </row>
    <row r="44254" spans="6:8" x14ac:dyDescent="0.2">
      <c r="F44254" s="30"/>
      <c r="G44254" s="30"/>
      <c r="H44254" s="30"/>
    </row>
    <row r="44255" spans="6:8" x14ac:dyDescent="0.2">
      <c r="F44255" s="30"/>
      <c r="G44255" s="30"/>
      <c r="H44255" s="30"/>
    </row>
    <row r="44256" spans="6:8" x14ac:dyDescent="0.2">
      <c r="F44256" s="30"/>
      <c r="G44256" s="30"/>
      <c r="H44256" s="30"/>
    </row>
    <row r="44257" spans="6:8" x14ac:dyDescent="0.2">
      <c r="F44257" s="30"/>
      <c r="G44257" s="30"/>
      <c r="H44257" s="30"/>
    </row>
    <row r="44258" spans="6:8" x14ac:dyDescent="0.2">
      <c r="F44258" s="30"/>
      <c r="G44258" s="30"/>
      <c r="H44258" s="30"/>
    </row>
    <row r="44259" spans="6:8" x14ac:dyDescent="0.2">
      <c r="F44259" s="30"/>
      <c r="G44259" s="30"/>
      <c r="H44259" s="30"/>
    </row>
    <row r="44260" spans="6:8" x14ac:dyDescent="0.2">
      <c r="F44260" s="30"/>
      <c r="G44260" s="30"/>
      <c r="H44260" s="30"/>
    </row>
    <row r="44261" spans="6:8" x14ac:dyDescent="0.2">
      <c r="F44261" s="30"/>
      <c r="G44261" s="30"/>
      <c r="H44261" s="30"/>
    </row>
    <row r="44262" spans="6:8" x14ac:dyDescent="0.2">
      <c r="F44262" s="30"/>
      <c r="G44262" s="30"/>
      <c r="H44262" s="30"/>
    </row>
    <row r="44263" spans="6:8" x14ac:dyDescent="0.2">
      <c r="F44263" s="30"/>
      <c r="G44263" s="30"/>
      <c r="H44263" s="30"/>
    </row>
    <row r="44264" spans="6:8" x14ac:dyDescent="0.2">
      <c r="F44264" s="30"/>
      <c r="G44264" s="30"/>
      <c r="H44264" s="30"/>
    </row>
    <row r="44265" spans="6:8" x14ac:dyDescent="0.2">
      <c r="F44265" s="30"/>
      <c r="G44265" s="30"/>
      <c r="H44265" s="30"/>
    </row>
    <row r="44266" spans="6:8" x14ac:dyDescent="0.2">
      <c r="F44266" s="30"/>
      <c r="G44266" s="30"/>
      <c r="H44266" s="30"/>
    </row>
    <row r="44267" spans="6:8" x14ac:dyDescent="0.2">
      <c r="F44267" s="30"/>
      <c r="G44267" s="30"/>
      <c r="H44267" s="30"/>
    </row>
    <row r="44268" spans="6:8" x14ac:dyDescent="0.2">
      <c r="F44268" s="30"/>
      <c r="G44268" s="30"/>
      <c r="H44268" s="30"/>
    </row>
    <row r="44269" spans="6:8" x14ac:dyDescent="0.2">
      <c r="F44269" s="30"/>
      <c r="G44269" s="30"/>
      <c r="H44269" s="30"/>
    </row>
    <row r="44270" spans="6:8" x14ac:dyDescent="0.2">
      <c r="F44270" s="30"/>
      <c r="G44270" s="30"/>
      <c r="H44270" s="30"/>
    </row>
    <row r="44271" spans="6:8" x14ac:dyDescent="0.2">
      <c r="F44271" s="30"/>
      <c r="G44271" s="30"/>
      <c r="H44271" s="30"/>
    </row>
    <row r="44272" spans="6:8" x14ac:dyDescent="0.2">
      <c r="F44272" s="30"/>
      <c r="G44272" s="30"/>
      <c r="H44272" s="30"/>
    </row>
    <row r="44273" spans="6:8" x14ac:dyDescent="0.2">
      <c r="F44273" s="30"/>
      <c r="G44273" s="30"/>
      <c r="H44273" s="30"/>
    </row>
    <row r="44274" spans="6:8" x14ac:dyDescent="0.2">
      <c r="F44274" s="30"/>
      <c r="G44274" s="30"/>
      <c r="H44274" s="30"/>
    </row>
    <row r="44275" spans="6:8" x14ac:dyDescent="0.2">
      <c r="F44275" s="30"/>
      <c r="G44275" s="30"/>
      <c r="H44275" s="30"/>
    </row>
    <row r="44276" spans="6:8" x14ac:dyDescent="0.2">
      <c r="F44276" s="30"/>
      <c r="G44276" s="30"/>
      <c r="H44276" s="30"/>
    </row>
    <row r="44277" spans="6:8" x14ac:dyDescent="0.2">
      <c r="F44277" s="30"/>
      <c r="G44277" s="30"/>
      <c r="H44277" s="30"/>
    </row>
    <row r="44278" spans="6:8" x14ac:dyDescent="0.2">
      <c r="F44278" s="30"/>
      <c r="G44278" s="30"/>
      <c r="H44278" s="30"/>
    </row>
    <row r="44279" spans="6:8" x14ac:dyDescent="0.2">
      <c r="F44279" s="30"/>
      <c r="G44279" s="30"/>
      <c r="H44279" s="30"/>
    </row>
    <row r="44280" spans="6:8" x14ac:dyDescent="0.2">
      <c r="F44280" s="30"/>
      <c r="G44280" s="30"/>
      <c r="H44280" s="30"/>
    </row>
    <row r="44281" spans="6:8" x14ac:dyDescent="0.2">
      <c r="F44281" s="30"/>
      <c r="G44281" s="30"/>
      <c r="H44281" s="30"/>
    </row>
    <row r="44282" spans="6:8" x14ac:dyDescent="0.2">
      <c r="F44282" s="30"/>
      <c r="G44282" s="30"/>
      <c r="H44282" s="30"/>
    </row>
    <row r="44283" spans="6:8" x14ac:dyDescent="0.2">
      <c r="F44283" s="30"/>
      <c r="G44283" s="30"/>
      <c r="H44283" s="30"/>
    </row>
    <row r="44284" spans="6:8" x14ac:dyDescent="0.2">
      <c r="F44284" s="30"/>
      <c r="G44284" s="30"/>
      <c r="H44284" s="30"/>
    </row>
    <row r="44285" spans="6:8" x14ac:dyDescent="0.2">
      <c r="F44285" s="30"/>
      <c r="G44285" s="30"/>
      <c r="H44285" s="30"/>
    </row>
    <row r="44286" spans="6:8" x14ac:dyDescent="0.2">
      <c r="F44286" s="30"/>
      <c r="G44286" s="30"/>
      <c r="H44286" s="30"/>
    </row>
    <row r="44287" spans="6:8" x14ac:dyDescent="0.2">
      <c r="F44287" s="30"/>
      <c r="G44287" s="30"/>
      <c r="H44287" s="30"/>
    </row>
    <row r="44288" spans="6:8" x14ac:dyDescent="0.2">
      <c r="F44288" s="30"/>
      <c r="G44288" s="30"/>
      <c r="H44288" s="30"/>
    </row>
    <row r="44289" spans="6:8" x14ac:dyDescent="0.2">
      <c r="F44289" s="30"/>
      <c r="G44289" s="30"/>
      <c r="H44289" s="30"/>
    </row>
    <row r="44290" spans="6:8" x14ac:dyDescent="0.2">
      <c r="F44290" s="30"/>
      <c r="G44290" s="30"/>
      <c r="H44290" s="30"/>
    </row>
    <row r="44291" spans="6:8" x14ac:dyDescent="0.2">
      <c r="F44291" s="30"/>
      <c r="G44291" s="30"/>
      <c r="H44291" s="30"/>
    </row>
    <row r="44292" spans="6:8" x14ac:dyDescent="0.2">
      <c r="F44292" s="30"/>
      <c r="G44292" s="30"/>
      <c r="H44292" s="30"/>
    </row>
    <row r="44293" spans="6:8" x14ac:dyDescent="0.2">
      <c r="F44293" s="30"/>
      <c r="G44293" s="30"/>
      <c r="H44293" s="30"/>
    </row>
    <row r="44294" spans="6:8" x14ac:dyDescent="0.2">
      <c r="F44294" s="30"/>
      <c r="G44294" s="30"/>
      <c r="H44294" s="30"/>
    </row>
    <row r="44295" spans="6:8" x14ac:dyDescent="0.2">
      <c r="F44295" s="30"/>
      <c r="G44295" s="30"/>
      <c r="H44295" s="30"/>
    </row>
    <row r="44296" spans="6:8" x14ac:dyDescent="0.2">
      <c r="F44296" s="30"/>
      <c r="G44296" s="30"/>
      <c r="H44296" s="30"/>
    </row>
    <row r="44297" spans="6:8" x14ac:dyDescent="0.2">
      <c r="F44297" s="30"/>
      <c r="G44297" s="30"/>
      <c r="H44297" s="30"/>
    </row>
    <row r="44298" spans="6:8" x14ac:dyDescent="0.2">
      <c r="F44298" s="30"/>
      <c r="G44298" s="30"/>
      <c r="H44298" s="30"/>
    </row>
    <row r="44299" spans="6:8" x14ac:dyDescent="0.2">
      <c r="F44299" s="30"/>
      <c r="G44299" s="30"/>
      <c r="H44299" s="30"/>
    </row>
    <row r="44300" spans="6:8" x14ac:dyDescent="0.2">
      <c r="F44300" s="30"/>
      <c r="G44300" s="30"/>
      <c r="H44300" s="30"/>
    </row>
    <row r="44301" spans="6:8" x14ac:dyDescent="0.2">
      <c r="F44301" s="30"/>
      <c r="G44301" s="30"/>
      <c r="H44301" s="30"/>
    </row>
    <row r="44302" spans="6:8" x14ac:dyDescent="0.2">
      <c r="F44302" s="30"/>
      <c r="G44302" s="30"/>
      <c r="H44302" s="30"/>
    </row>
    <row r="44303" spans="6:8" x14ac:dyDescent="0.2">
      <c r="F44303" s="30"/>
      <c r="G44303" s="30"/>
      <c r="H44303" s="30"/>
    </row>
    <row r="44304" spans="6:8" x14ac:dyDescent="0.2">
      <c r="F44304" s="30"/>
      <c r="G44304" s="30"/>
      <c r="H44304" s="30"/>
    </row>
    <row r="44305" spans="6:8" x14ac:dyDescent="0.2">
      <c r="F44305" s="30"/>
      <c r="G44305" s="30"/>
      <c r="H44305" s="30"/>
    </row>
    <row r="44306" spans="6:8" x14ac:dyDescent="0.2">
      <c r="F44306" s="30"/>
      <c r="G44306" s="30"/>
      <c r="H44306" s="30"/>
    </row>
    <row r="44307" spans="6:8" x14ac:dyDescent="0.2">
      <c r="F44307" s="30"/>
      <c r="G44307" s="30"/>
      <c r="H44307" s="30"/>
    </row>
    <row r="44308" spans="6:8" x14ac:dyDescent="0.2">
      <c r="F44308" s="30"/>
      <c r="G44308" s="30"/>
      <c r="H44308" s="30"/>
    </row>
    <row r="44309" spans="6:8" x14ac:dyDescent="0.2">
      <c r="F44309" s="30"/>
      <c r="G44309" s="30"/>
      <c r="H44309" s="30"/>
    </row>
    <row r="44310" spans="6:8" x14ac:dyDescent="0.2">
      <c r="F44310" s="30"/>
      <c r="G44310" s="30"/>
      <c r="H44310" s="30"/>
    </row>
    <row r="44311" spans="6:8" x14ac:dyDescent="0.2">
      <c r="F44311" s="30"/>
      <c r="G44311" s="30"/>
      <c r="H44311" s="30"/>
    </row>
    <row r="44312" spans="6:8" x14ac:dyDescent="0.2">
      <c r="F44312" s="30"/>
      <c r="G44312" s="30"/>
      <c r="H44312" s="30"/>
    </row>
    <row r="44313" spans="6:8" x14ac:dyDescent="0.2">
      <c r="F44313" s="30"/>
      <c r="G44313" s="30"/>
      <c r="H44313" s="30"/>
    </row>
    <row r="44314" spans="6:8" x14ac:dyDescent="0.2">
      <c r="F44314" s="30"/>
      <c r="G44314" s="30"/>
      <c r="H44314" s="30"/>
    </row>
    <row r="44315" spans="6:8" x14ac:dyDescent="0.2">
      <c r="F44315" s="30"/>
      <c r="G44315" s="30"/>
      <c r="H44315" s="30"/>
    </row>
    <row r="44316" spans="6:8" x14ac:dyDescent="0.2">
      <c r="F44316" s="30"/>
      <c r="G44316" s="30"/>
      <c r="H44316" s="30"/>
    </row>
    <row r="44317" spans="6:8" x14ac:dyDescent="0.2">
      <c r="F44317" s="30"/>
      <c r="G44317" s="30"/>
      <c r="H44317" s="30"/>
    </row>
    <row r="44318" spans="6:8" x14ac:dyDescent="0.2">
      <c r="F44318" s="30"/>
      <c r="G44318" s="30"/>
      <c r="H44318" s="30"/>
    </row>
    <row r="44319" spans="6:8" x14ac:dyDescent="0.2">
      <c r="F44319" s="30"/>
      <c r="G44319" s="30"/>
      <c r="H44319" s="30"/>
    </row>
    <row r="44320" spans="6:8" x14ac:dyDescent="0.2">
      <c r="F44320" s="30"/>
      <c r="G44320" s="30"/>
      <c r="H44320" s="30"/>
    </row>
    <row r="44321" spans="6:8" x14ac:dyDescent="0.2">
      <c r="F44321" s="30"/>
      <c r="G44321" s="30"/>
      <c r="H44321" s="30"/>
    </row>
    <row r="44322" spans="6:8" x14ac:dyDescent="0.2">
      <c r="F44322" s="30"/>
      <c r="G44322" s="30"/>
      <c r="H44322" s="30"/>
    </row>
    <row r="44323" spans="6:8" x14ac:dyDescent="0.2">
      <c r="F44323" s="30"/>
      <c r="G44323" s="30"/>
      <c r="H44323" s="30"/>
    </row>
    <row r="44324" spans="6:8" x14ac:dyDescent="0.2">
      <c r="F44324" s="30"/>
      <c r="G44324" s="30"/>
      <c r="H44324" s="30"/>
    </row>
    <row r="44325" spans="6:8" x14ac:dyDescent="0.2">
      <c r="F44325" s="30"/>
      <c r="G44325" s="30"/>
      <c r="H44325" s="30"/>
    </row>
    <row r="44326" spans="6:8" x14ac:dyDescent="0.2">
      <c r="F44326" s="30"/>
      <c r="G44326" s="30"/>
      <c r="H44326" s="30"/>
    </row>
    <row r="44327" spans="6:8" x14ac:dyDescent="0.2">
      <c r="F44327" s="30"/>
      <c r="G44327" s="30"/>
      <c r="H44327" s="30"/>
    </row>
    <row r="44328" spans="6:8" x14ac:dyDescent="0.2">
      <c r="F44328" s="30"/>
      <c r="G44328" s="30"/>
      <c r="H44328" s="30"/>
    </row>
    <row r="44329" spans="6:8" x14ac:dyDescent="0.2">
      <c r="F44329" s="30"/>
      <c r="G44329" s="30"/>
      <c r="H44329" s="30"/>
    </row>
    <row r="44330" spans="6:8" x14ac:dyDescent="0.2">
      <c r="F44330" s="30"/>
      <c r="G44330" s="30"/>
      <c r="H44330" s="30"/>
    </row>
    <row r="44331" spans="6:8" x14ac:dyDescent="0.2">
      <c r="F44331" s="30"/>
      <c r="G44331" s="30"/>
      <c r="H44331" s="30"/>
    </row>
    <row r="44332" spans="6:8" x14ac:dyDescent="0.2">
      <c r="F44332" s="30"/>
      <c r="G44332" s="30"/>
      <c r="H44332" s="30"/>
    </row>
    <row r="44333" spans="6:8" x14ac:dyDescent="0.2">
      <c r="F44333" s="30"/>
      <c r="G44333" s="30"/>
      <c r="H44333" s="30"/>
    </row>
    <row r="44334" spans="6:8" x14ac:dyDescent="0.2">
      <c r="F44334" s="30"/>
      <c r="G44334" s="30"/>
      <c r="H44334" s="30"/>
    </row>
    <row r="44335" spans="6:8" x14ac:dyDescent="0.2">
      <c r="F44335" s="30"/>
      <c r="G44335" s="30"/>
      <c r="H44335" s="30"/>
    </row>
    <row r="44336" spans="6:8" x14ac:dyDescent="0.2">
      <c r="F44336" s="30"/>
      <c r="G44336" s="30"/>
      <c r="H44336" s="30"/>
    </row>
    <row r="44337" spans="6:8" x14ac:dyDescent="0.2">
      <c r="F44337" s="30"/>
      <c r="G44337" s="30"/>
      <c r="H44337" s="30"/>
    </row>
    <row r="44338" spans="6:8" x14ac:dyDescent="0.2">
      <c r="F44338" s="30"/>
      <c r="G44338" s="30"/>
      <c r="H44338" s="30"/>
    </row>
    <row r="44339" spans="6:8" x14ac:dyDescent="0.2">
      <c r="F44339" s="30"/>
      <c r="G44339" s="30"/>
      <c r="H44339" s="30"/>
    </row>
    <row r="44340" spans="6:8" x14ac:dyDescent="0.2">
      <c r="F44340" s="30"/>
      <c r="G44340" s="30"/>
      <c r="H44340" s="30"/>
    </row>
    <row r="44341" spans="6:8" x14ac:dyDescent="0.2">
      <c r="F44341" s="30"/>
      <c r="G44341" s="30"/>
      <c r="H44341" s="30"/>
    </row>
    <row r="44342" spans="6:8" x14ac:dyDescent="0.2">
      <c r="F44342" s="30"/>
      <c r="G44342" s="30"/>
      <c r="H44342" s="30"/>
    </row>
    <row r="44343" spans="6:8" x14ac:dyDescent="0.2">
      <c r="F44343" s="30"/>
      <c r="G44343" s="30"/>
      <c r="H44343" s="30"/>
    </row>
    <row r="44344" spans="6:8" x14ac:dyDescent="0.2">
      <c r="F44344" s="30"/>
      <c r="G44344" s="30"/>
      <c r="H44344" s="30"/>
    </row>
    <row r="44345" spans="6:8" x14ac:dyDescent="0.2">
      <c r="F44345" s="30"/>
      <c r="G44345" s="30"/>
      <c r="H44345" s="30"/>
    </row>
    <row r="44346" spans="6:8" x14ac:dyDescent="0.2">
      <c r="F44346" s="30"/>
      <c r="G44346" s="30"/>
      <c r="H44346" s="30"/>
    </row>
    <row r="44347" spans="6:8" x14ac:dyDescent="0.2">
      <c r="F44347" s="30"/>
      <c r="G44347" s="30"/>
      <c r="H44347" s="30"/>
    </row>
    <row r="44348" spans="6:8" x14ac:dyDescent="0.2">
      <c r="F44348" s="30"/>
      <c r="G44348" s="30"/>
      <c r="H44348" s="30"/>
    </row>
    <row r="44349" spans="6:8" x14ac:dyDescent="0.2">
      <c r="F44349" s="30"/>
      <c r="G44349" s="30"/>
      <c r="H44349" s="30"/>
    </row>
    <row r="44350" spans="6:8" x14ac:dyDescent="0.2">
      <c r="F44350" s="30"/>
      <c r="G44350" s="30"/>
      <c r="H44350" s="30"/>
    </row>
    <row r="44351" spans="6:8" x14ac:dyDescent="0.2">
      <c r="F44351" s="30"/>
      <c r="G44351" s="30"/>
      <c r="H44351" s="30"/>
    </row>
    <row r="44352" spans="6:8" x14ac:dyDescent="0.2">
      <c r="F44352" s="30"/>
      <c r="G44352" s="30"/>
      <c r="H44352" s="30"/>
    </row>
    <row r="44353" spans="6:8" x14ac:dyDescent="0.2">
      <c r="F44353" s="30"/>
      <c r="G44353" s="30"/>
      <c r="H44353" s="30"/>
    </row>
    <row r="44354" spans="6:8" x14ac:dyDescent="0.2">
      <c r="F44354" s="30"/>
      <c r="G44354" s="30"/>
      <c r="H44354" s="30"/>
    </row>
    <row r="44355" spans="6:8" x14ac:dyDescent="0.2">
      <c r="F44355" s="30"/>
      <c r="G44355" s="30"/>
      <c r="H44355" s="30"/>
    </row>
    <row r="44356" spans="6:8" x14ac:dyDescent="0.2">
      <c r="F44356" s="30"/>
      <c r="G44356" s="30"/>
      <c r="H44356" s="30"/>
    </row>
    <row r="44357" spans="6:8" x14ac:dyDescent="0.2">
      <c r="F44357" s="30"/>
      <c r="G44357" s="30"/>
      <c r="H44357" s="30"/>
    </row>
    <row r="44358" spans="6:8" x14ac:dyDescent="0.2">
      <c r="F44358" s="30"/>
      <c r="G44358" s="30"/>
      <c r="H44358" s="30"/>
    </row>
    <row r="44359" spans="6:8" x14ac:dyDescent="0.2">
      <c r="F44359" s="30"/>
      <c r="G44359" s="30"/>
      <c r="H44359" s="30"/>
    </row>
    <row r="44360" spans="6:8" x14ac:dyDescent="0.2">
      <c r="F44360" s="30"/>
      <c r="G44360" s="30"/>
      <c r="H44360" s="30"/>
    </row>
    <row r="44361" spans="6:8" x14ac:dyDescent="0.2">
      <c r="F44361" s="30"/>
      <c r="G44361" s="30"/>
      <c r="H44361" s="30"/>
    </row>
    <row r="44362" spans="6:8" x14ac:dyDescent="0.2">
      <c r="F44362" s="30"/>
      <c r="G44362" s="30"/>
      <c r="H44362" s="30"/>
    </row>
    <row r="44363" spans="6:8" x14ac:dyDescent="0.2">
      <c r="F44363" s="30"/>
      <c r="G44363" s="30"/>
      <c r="H44363" s="30"/>
    </row>
    <row r="44364" spans="6:8" x14ac:dyDescent="0.2">
      <c r="F44364" s="30"/>
      <c r="G44364" s="30"/>
      <c r="H44364" s="30"/>
    </row>
    <row r="44365" spans="6:8" x14ac:dyDescent="0.2">
      <c r="F44365" s="30"/>
      <c r="G44365" s="30"/>
      <c r="H44365" s="30"/>
    </row>
    <row r="44366" spans="6:8" x14ac:dyDescent="0.2">
      <c r="F44366" s="30"/>
      <c r="G44366" s="30"/>
      <c r="H44366" s="30"/>
    </row>
    <row r="44367" spans="6:8" x14ac:dyDescent="0.2">
      <c r="F44367" s="30"/>
      <c r="G44367" s="30"/>
      <c r="H44367" s="30"/>
    </row>
    <row r="44368" spans="6:8" x14ac:dyDescent="0.2">
      <c r="F44368" s="30"/>
      <c r="G44368" s="30"/>
      <c r="H44368" s="30"/>
    </row>
    <row r="44369" spans="6:8" x14ac:dyDescent="0.2">
      <c r="F44369" s="30"/>
      <c r="G44369" s="30"/>
      <c r="H44369" s="30"/>
    </row>
    <row r="44370" spans="6:8" x14ac:dyDescent="0.2">
      <c r="F44370" s="30"/>
      <c r="G44370" s="30"/>
      <c r="H44370" s="30"/>
    </row>
    <row r="44371" spans="6:8" x14ac:dyDescent="0.2">
      <c r="F44371" s="30"/>
      <c r="G44371" s="30"/>
      <c r="H44371" s="30"/>
    </row>
    <row r="44372" spans="6:8" x14ac:dyDescent="0.2">
      <c r="F44372" s="30"/>
      <c r="G44372" s="30"/>
      <c r="H44372" s="30"/>
    </row>
    <row r="44373" spans="6:8" x14ac:dyDescent="0.2">
      <c r="F44373" s="30"/>
      <c r="G44373" s="30"/>
      <c r="H44373" s="30"/>
    </row>
    <row r="44374" spans="6:8" x14ac:dyDescent="0.2">
      <c r="F44374" s="30"/>
      <c r="G44374" s="30"/>
      <c r="H44374" s="30"/>
    </row>
    <row r="44375" spans="6:8" x14ac:dyDescent="0.2">
      <c r="F44375" s="30"/>
      <c r="G44375" s="30"/>
      <c r="H44375" s="30"/>
    </row>
    <row r="44376" spans="6:8" x14ac:dyDescent="0.2">
      <c r="F44376" s="30"/>
      <c r="G44376" s="30"/>
      <c r="H44376" s="30"/>
    </row>
    <row r="44377" spans="6:8" x14ac:dyDescent="0.2">
      <c r="F44377" s="30"/>
      <c r="G44377" s="30"/>
      <c r="H44377" s="30"/>
    </row>
    <row r="44378" spans="6:8" x14ac:dyDescent="0.2">
      <c r="F44378" s="30"/>
      <c r="G44378" s="30"/>
      <c r="H44378" s="30"/>
    </row>
    <row r="44379" spans="6:8" x14ac:dyDescent="0.2">
      <c r="F44379" s="30"/>
      <c r="G44379" s="30"/>
      <c r="H44379" s="30"/>
    </row>
    <row r="44380" spans="6:8" x14ac:dyDescent="0.2">
      <c r="F44380" s="30"/>
      <c r="G44380" s="30"/>
      <c r="H44380" s="30"/>
    </row>
    <row r="44381" spans="6:8" x14ac:dyDescent="0.2">
      <c r="F44381" s="30"/>
      <c r="G44381" s="30"/>
      <c r="H44381" s="30"/>
    </row>
    <row r="44382" spans="6:8" x14ac:dyDescent="0.2">
      <c r="F44382" s="30"/>
      <c r="G44382" s="30"/>
      <c r="H44382" s="30"/>
    </row>
    <row r="44383" spans="6:8" x14ac:dyDescent="0.2">
      <c r="F44383" s="30"/>
      <c r="G44383" s="30"/>
      <c r="H44383" s="30"/>
    </row>
    <row r="44384" spans="6:8" x14ac:dyDescent="0.2">
      <c r="F44384" s="30"/>
      <c r="G44384" s="30"/>
      <c r="H44384" s="30"/>
    </row>
    <row r="44385" spans="6:8" x14ac:dyDescent="0.2">
      <c r="F44385" s="30"/>
      <c r="G44385" s="30"/>
      <c r="H44385" s="30"/>
    </row>
    <row r="44386" spans="6:8" x14ac:dyDescent="0.2">
      <c r="F44386" s="30"/>
      <c r="G44386" s="30"/>
      <c r="H44386" s="30"/>
    </row>
    <row r="44387" spans="6:8" x14ac:dyDescent="0.2">
      <c r="F44387" s="30"/>
      <c r="G44387" s="30"/>
      <c r="H44387" s="30"/>
    </row>
    <row r="44388" spans="6:8" x14ac:dyDescent="0.2">
      <c r="F44388" s="30"/>
      <c r="G44388" s="30"/>
      <c r="H44388" s="30"/>
    </row>
    <row r="44389" spans="6:8" x14ac:dyDescent="0.2">
      <c r="F44389" s="30"/>
      <c r="G44389" s="30"/>
      <c r="H44389" s="30"/>
    </row>
    <row r="44390" spans="6:8" x14ac:dyDescent="0.2">
      <c r="F44390" s="30"/>
      <c r="G44390" s="30"/>
      <c r="H44390" s="30"/>
    </row>
    <row r="44391" spans="6:8" x14ac:dyDescent="0.2">
      <c r="F44391" s="30"/>
      <c r="G44391" s="30"/>
      <c r="H44391" s="30"/>
    </row>
    <row r="44392" spans="6:8" x14ac:dyDescent="0.2">
      <c r="F44392" s="30"/>
      <c r="G44392" s="30"/>
      <c r="H44392" s="30"/>
    </row>
    <row r="44393" spans="6:8" x14ac:dyDescent="0.2">
      <c r="F44393" s="30"/>
      <c r="G44393" s="30"/>
      <c r="H44393" s="30"/>
    </row>
    <row r="44394" spans="6:8" x14ac:dyDescent="0.2">
      <c r="F44394" s="30"/>
      <c r="G44394" s="30"/>
      <c r="H44394" s="30"/>
    </row>
    <row r="44395" spans="6:8" x14ac:dyDescent="0.2">
      <c r="F44395" s="30"/>
      <c r="G44395" s="30"/>
      <c r="H44395" s="30"/>
    </row>
    <row r="44396" spans="6:8" x14ac:dyDescent="0.2">
      <c r="F44396" s="30"/>
      <c r="G44396" s="30"/>
      <c r="H44396" s="30"/>
    </row>
    <row r="44397" spans="6:8" x14ac:dyDescent="0.2">
      <c r="F44397" s="30"/>
      <c r="G44397" s="30"/>
      <c r="H44397" s="30"/>
    </row>
    <row r="44398" spans="6:8" x14ac:dyDescent="0.2">
      <c r="F44398" s="30"/>
      <c r="G44398" s="30"/>
      <c r="H44398" s="30"/>
    </row>
    <row r="44399" spans="6:8" x14ac:dyDescent="0.2">
      <c r="F44399" s="30"/>
      <c r="G44399" s="30"/>
      <c r="H44399" s="30"/>
    </row>
    <row r="44400" spans="6:8" x14ac:dyDescent="0.2">
      <c r="F44400" s="30"/>
      <c r="G44400" s="30"/>
      <c r="H44400" s="30"/>
    </row>
    <row r="44401" spans="6:8" x14ac:dyDescent="0.2">
      <c r="F44401" s="30"/>
      <c r="G44401" s="30"/>
      <c r="H44401" s="30"/>
    </row>
    <row r="44402" spans="6:8" x14ac:dyDescent="0.2">
      <c r="F44402" s="30"/>
      <c r="G44402" s="30"/>
      <c r="H44402" s="30"/>
    </row>
    <row r="44403" spans="6:8" x14ac:dyDescent="0.2">
      <c r="F44403" s="30"/>
      <c r="G44403" s="30"/>
      <c r="H44403" s="30"/>
    </row>
    <row r="44404" spans="6:8" x14ac:dyDescent="0.2">
      <c r="F44404" s="30"/>
      <c r="G44404" s="30"/>
      <c r="H44404" s="30"/>
    </row>
    <row r="44405" spans="6:8" x14ac:dyDescent="0.2">
      <c r="F44405" s="30"/>
      <c r="G44405" s="30"/>
      <c r="H44405" s="30"/>
    </row>
    <row r="44406" spans="6:8" x14ac:dyDescent="0.2">
      <c r="F44406" s="30"/>
      <c r="G44406" s="30"/>
      <c r="H44406" s="30"/>
    </row>
    <row r="44407" spans="6:8" x14ac:dyDescent="0.2">
      <c r="F44407" s="30"/>
      <c r="G44407" s="30"/>
      <c r="H44407" s="30"/>
    </row>
    <row r="44408" spans="6:8" x14ac:dyDescent="0.2">
      <c r="F44408" s="30"/>
      <c r="G44408" s="30"/>
      <c r="H44408" s="30"/>
    </row>
    <row r="44409" spans="6:8" x14ac:dyDescent="0.2">
      <c r="F44409" s="30"/>
      <c r="G44409" s="30"/>
      <c r="H44409" s="30"/>
    </row>
    <row r="44410" spans="6:8" x14ac:dyDescent="0.2">
      <c r="F44410" s="30"/>
      <c r="G44410" s="30"/>
      <c r="H44410" s="30"/>
    </row>
    <row r="44411" spans="6:8" x14ac:dyDescent="0.2">
      <c r="F44411" s="30"/>
      <c r="G44411" s="30"/>
      <c r="H44411" s="30"/>
    </row>
    <row r="44412" spans="6:8" x14ac:dyDescent="0.2">
      <c r="F44412" s="30"/>
      <c r="G44412" s="30"/>
      <c r="H44412" s="30"/>
    </row>
    <row r="44413" spans="6:8" x14ac:dyDescent="0.2">
      <c r="F44413" s="30"/>
      <c r="G44413" s="30"/>
      <c r="H44413" s="30"/>
    </row>
    <row r="44414" spans="6:8" x14ac:dyDescent="0.2">
      <c r="F44414" s="30"/>
      <c r="G44414" s="30"/>
      <c r="H44414" s="30"/>
    </row>
    <row r="44415" spans="6:8" x14ac:dyDescent="0.2">
      <c r="F44415" s="30"/>
      <c r="G44415" s="30"/>
      <c r="H44415" s="30"/>
    </row>
    <row r="44416" spans="6:8" x14ac:dyDescent="0.2">
      <c r="F44416" s="30"/>
      <c r="G44416" s="30"/>
      <c r="H44416" s="30"/>
    </row>
    <row r="44417" spans="6:8" x14ac:dyDescent="0.2">
      <c r="F44417" s="30"/>
      <c r="G44417" s="30"/>
      <c r="H44417" s="30"/>
    </row>
    <row r="44418" spans="6:8" x14ac:dyDescent="0.2">
      <c r="F44418" s="30"/>
      <c r="G44418" s="30"/>
      <c r="H44418" s="30"/>
    </row>
    <row r="44419" spans="6:8" x14ac:dyDescent="0.2">
      <c r="F44419" s="30"/>
      <c r="G44419" s="30"/>
      <c r="H44419" s="30"/>
    </row>
    <row r="44420" spans="6:8" x14ac:dyDescent="0.2">
      <c r="F44420" s="30"/>
      <c r="G44420" s="30"/>
      <c r="H44420" s="30"/>
    </row>
    <row r="44421" spans="6:8" x14ac:dyDescent="0.2">
      <c r="F44421" s="30"/>
      <c r="G44421" s="30"/>
      <c r="H44421" s="30"/>
    </row>
    <row r="44422" spans="6:8" x14ac:dyDescent="0.2">
      <c r="F44422" s="30"/>
      <c r="G44422" s="30"/>
      <c r="H44422" s="30"/>
    </row>
    <row r="44423" spans="6:8" x14ac:dyDescent="0.2">
      <c r="F44423" s="30"/>
      <c r="G44423" s="30"/>
      <c r="H44423" s="30"/>
    </row>
    <row r="44424" spans="6:8" x14ac:dyDescent="0.2">
      <c r="F44424" s="30"/>
      <c r="G44424" s="30"/>
      <c r="H44424" s="30"/>
    </row>
    <row r="44425" spans="6:8" x14ac:dyDescent="0.2">
      <c r="F44425" s="30"/>
      <c r="G44425" s="30"/>
      <c r="H44425" s="30"/>
    </row>
    <row r="44426" spans="6:8" x14ac:dyDescent="0.2">
      <c r="F44426" s="30"/>
      <c r="G44426" s="30"/>
      <c r="H44426" s="30"/>
    </row>
    <row r="44427" spans="6:8" x14ac:dyDescent="0.2">
      <c r="F44427" s="30"/>
      <c r="G44427" s="30"/>
      <c r="H44427" s="30"/>
    </row>
    <row r="44428" spans="6:8" x14ac:dyDescent="0.2">
      <c r="F44428" s="30"/>
      <c r="G44428" s="30"/>
      <c r="H44428" s="30"/>
    </row>
    <row r="44429" spans="6:8" x14ac:dyDescent="0.2">
      <c r="F44429" s="30"/>
      <c r="G44429" s="30"/>
      <c r="H44429" s="30"/>
    </row>
    <row r="44430" spans="6:8" x14ac:dyDescent="0.2">
      <c r="F44430" s="30"/>
      <c r="G44430" s="30"/>
      <c r="H44430" s="30"/>
    </row>
    <row r="44431" spans="6:8" x14ac:dyDescent="0.2">
      <c r="F44431" s="30"/>
      <c r="G44431" s="30"/>
      <c r="H44431" s="30"/>
    </row>
    <row r="44432" spans="6:8" x14ac:dyDescent="0.2">
      <c r="F44432" s="30"/>
      <c r="G44432" s="30"/>
      <c r="H44432" s="30"/>
    </row>
    <row r="44433" spans="6:8" x14ac:dyDescent="0.2">
      <c r="F44433" s="30"/>
      <c r="G44433" s="30"/>
      <c r="H44433" s="30"/>
    </row>
    <row r="44434" spans="6:8" x14ac:dyDescent="0.2">
      <c r="F44434" s="30"/>
      <c r="G44434" s="30"/>
      <c r="H44434" s="30"/>
    </row>
    <row r="44435" spans="6:8" x14ac:dyDescent="0.2">
      <c r="F44435" s="30"/>
      <c r="G44435" s="30"/>
      <c r="H44435" s="30"/>
    </row>
    <row r="44436" spans="6:8" x14ac:dyDescent="0.2">
      <c r="F44436" s="30"/>
      <c r="G44436" s="30"/>
      <c r="H44436" s="30"/>
    </row>
    <row r="44437" spans="6:8" x14ac:dyDescent="0.2">
      <c r="F44437" s="30"/>
      <c r="G44437" s="30"/>
      <c r="H44437" s="30"/>
    </row>
    <row r="44438" spans="6:8" x14ac:dyDescent="0.2">
      <c r="F44438" s="30"/>
      <c r="G44438" s="30"/>
      <c r="H44438" s="30"/>
    </row>
    <row r="44439" spans="6:8" x14ac:dyDescent="0.2">
      <c r="F44439" s="30"/>
      <c r="G44439" s="30"/>
      <c r="H44439" s="30"/>
    </row>
    <row r="44440" spans="6:8" x14ac:dyDescent="0.2">
      <c r="F44440" s="30"/>
      <c r="G44440" s="30"/>
      <c r="H44440" s="30"/>
    </row>
    <row r="44441" spans="6:8" x14ac:dyDescent="0.2">
      <c r="F44441" s="30"/>
      <c r="G44441" s="30"/>
      <c r="H44441" s="30"/>
    </row>
    <row r="44442" spans="6:8" x14ac:dyDescent="0.2">
      <c r="F44442" s="30"/>
      <c r="G44442" s="30"/>
      <c r="H44442" s="30"/>
    </row>
    <row r="44443" spans="6:8" x14ac:dyDescent="0.2">
      <c r="F44443" s="30"/>
      <c r="G44443" s="30"/>
      <c r="H44443" s="30"/>
    </row>
    <row r="44444" spans="6:8" x14ac:dyDescent="0.2">
      <c r="F44444" s="30"/>
      <c r="G44444" s="30"/>
      <c r="H44444" s="30"/>
    </row>
    <row r="44445" spans="6:8" x14ac:dyDescent="0.2">
      <c r="F44445" s="30"/>
      <c r="G44445" s="30"/>
      <c r="H44445" s="30"/>
    </row>
    <row r="44446" spans="6:8" x14ac:dyDescent="0.2">
      <c r="F44446" s="30"/>
      <c r="G44446" s="30"/>
      <c r="H44446" s="30"/>
    </row>
    <row r="44447" spans="6:8" x14ac:dyDescent="0.2">
      <c r="F44447" s="30"/>
      <c r="G44447" s="30"/>
      <c r="H44447" s="30"/>
    </row>
    <row r="44448" spans="6:8" x14ac:dyDescent="0.2">
      <c r="F44448" s="30"/>
      <c r="G44448" s="30"/>
      <c r="H44448" s="30"/>
    </row>
    <row r="44449" spans="6:8" x14ac:dyDescent="0.2">
      <c r="F44449" s="30"/>
      <c r="G44449" s="30"/>
      <c r="H44449" s="30"/>
    </row>
    <row r="44450" spans="6:8" x14ac:dyDescent="0.2">
      <c r="F44450" s="30"/>
      <c r="G44450" s="30"/>
      <c r="H44450" s="30"/>
    </row>
    <row r="44451" spans="6:8" x14ac:dyDescent="0.2">
      <c r="F44451" s="30"/>
      <c r="G44451" s="30"/>
      <c r="H44451" s="30"/>
    </row>
    <row r="44452" spans="6:8" x14ac:dyDescent="0.2">
      <c r="F44452" s="30"/>
      <c r="G44452" s="30"/>
      <c r="H44452" s="30"/>
    </row>
    <row r="44453" spans="6:8" x14ac:dyDescent="0.2">
      <c r="F44453" s="30"/>
      <c r="G44453" s="30"/>
      <c r="H44453" s="30"/>
    </row>
    <row r="44454" spans="6:8" x14ac:dyDescent="0.2">
      <c r="F44454" s="30"/>
      <c r="G44454" s="30"/>
      <c r="H44454" s="30"/>
    </row>
    <row r="44455" spans="6:8" x14ac:dyDescent="0.2">
      <c r="F44455" s="30"/>
      <c r="G44455" s="30"/>
      <c r="H44455" s="30"/>
    </row>
    <row r="44456" spans="6:8" x14ac:dyDescent="0.2">
      <c r="F44456" s="30"/>
      <c r="G44456" s="30"/>
      <c r="H44456" s="30"/>
    </row>
    <row r="44457" spans="6:8" x14ac:dyDescent="0.2">
      <c r="F44457" s="30"/>
      <c r="G44457" s="30"/>
      <c r="H44457" s="30"/>
    </row>
    <row r="44458" spans="6:8" x14ac:dyDescent="0.2">
      <c r="F44458" s="30"/>
      <c r="G44458" s="30"/>
      <c r="H44458" s="30"/>
    </row>
    <row r="44459" spans="6:8" x14ac:dyDescent="0.2">
      <c r="F44459" s="30"/>
      <c r="G44459" s="30"/>
      <c r="H44459" s="30"/>
    </row>
    <row r="44460" spans="6:8" x14ac:dyDescent="0.2">
      <c r="F44460" s="30"/>
      <c r="G44460" s="30"/>
      <c r="H44460" s="30"/>
    </row>
    <row r="44461" spans="6:8" x14ac:dyDescent="0.2">
      <c r="F44461" s="30"/>
      <c r="G44461" s="30"/>
      <c r="H44461" s="30"/>
    </row>
    <row r="44462" spans="6:8" x14ac:dyDescent="0.2">
      <c r="F44462" s="30"/>
      <c r="G44462" s="30"/>
      <c r="H44462" s="30"/>
    </row>
    <row r="44463" spans="6:8" x14ac:dyDescent="0.2">
      <c r="F44463" s="30"/>
      <c r="G44463" s="30"/>
      <c r="H44463" s="30"/>
    </row>
    <row r="44464" spans="6:8" x14ac:dyDescent="0.2">
      <c r="F44464" s="30"/>
      <c r="G44464" s="30"/>
      <c r="H44464" s="30"/>
    </row>
    <row r="44465" spans="6:8" x14ac:dyDescent="0.2">
      <c r="F44465" s="30"/>
      <c r="G44465" s="30"/>
      <c r="H44465" s="30"/>
    </row>
    <row r="44466" spans="6:8" x14ac:dyDescent="0.2">
      <c r="F44466" s="30"/>
      <c r="G44466" s="30"/>
      <c r="H44466" s="30"/>
    </row>
    <row r="44467" spans="6:8" x14ac:dyDescent="0.2">
      <c r="F44467" s="30"/>
      <c r="G44467" s="30"/>
      <c r="H44467" s="30"/>
    </row>
    <row r="44468" spans="6:8" x14ac:dyDescent="0.2">
      <c r="F44468" s="30"/>
      <c r="G44468" s="30"/>
      <c r="H44468" s="30"/>
    </row>
    <row r="44469" spans="6:8" x14ac:dyDescent="0.2">
      <c r="F44469" s="30"/>
      <c r="G44469" s="30"/>
      <c r="H44469" s="30"/>
    </row>
    <row r="44470" spans="6:8" x14ac:dyDescent="0.2">
      <c r="F44470" s="30"/>
      <c r="G44470" s="30"/>
      <c r="H44470" s="30"/>
    </row>
    <row r="44471" spans="6:8" x14ac:dyDescent="0.2">
      <c r="F44471" s="30"/>
      <c r="G44471" s="30"/>
      <c r="H44471" s="30"/>
    </row>
    <row r="44472" spans="6:8" x14ac:dyDescent="0.2">
      <c r="F44472" s="30"/>
      <c r="G44472" s="30"/>
      <c r="H44472" s="30"/>
    </row>
    <row r="44473" spans="6:8" x14ac:dyDescent="0.2">
      <c r="F44473" s="30"/>
      <c r="G44473" s="30"/>
      <c r="H44473" s="30"/>
    </row>
    <row r="44474" spans="6:8" x14ac:dyDescent="0.2">
      <c r="F44474" s="30"/>
      <c r="G44474" s="30"/>
      <c r="H44474" s="30"/>
    </row>
    <row r="44475" spans="6:8" x14ac:dyDescent="0.2">
      <c r="F44475" s="30"/>
      <c r="G44475" s="30"/>
      <c r="H44475" s="30"/>
    </row>
    <row r="44476" spans="6:8" x14ac:dyDescent="0.2">
      <c r="F44476" s="30"/>
      <c r="G44476" s="30"/>
      <c r="H44476" s="30"/>
    </row>
    <row r="44477" spans="6:8" x14ac:dyDescent="0.2">
      <c r="F44477" s="30"/>
      <c r="G44477" s="30"/>
      <c r="H44477" s="30"/>
    </row>
    <row r="44478" spans="6:8" x14ac:dyDescent="0.2">
      <c r="F44478" s="30"/>
      <c r="G44478" s="30"/>
      <c r="H44478" s="30"/>
    </row>
    <row r="44479" spans="6:8" x14ac:dyDescent="0.2">
      <c r="F44479" s="30"/>
      <c r="G44479" s="30"/>
      <c r="H44479" s="30"/>
    </row>
    <row r="44480" spans="6:8" x14ac:dyDescent="0.2">
      <c r="F44480" s="30"/>
      <c r="G44480" s="30"/>
      <c r="H44480" s="30"/>
    </row>
    <row r="44481" spans="6:8" x14ac:dyDescent="0.2">
      <c r="F44481" s="30"/>
      <c r="G44481" s="30"/>
      <c r="H44481" s="30"/>
    </row>
    <row r="44482" spans="6:8" x14ac:dyDescent="0.2">
      <c r="F44482" s="30"/>
      <c r="G44482" s="30"/>
      <c r="H44482" s="30"/>
    </row>
    <row r="44483" spans="6:8" x14ac:dyDescent="0.2">
      <c r="F44483" s="30"/>
      <c r="G44483" s="30"/>
      <c r="H44483" s="30"/>
    </row>
    <row r="44484" spans="6:8" x14ac:dyDescent="0.2">
      <c r="F44484" s="30"/>
      <c r="G44484" s="30"/>
      <c r="H44484" s="30"/>
    </row>
    <row r="44485" spans="6:8" x14ac:dyDescent="0.2">
      <c r="F44485" s="30"/>
      <c r="G44485" s="30"/>
      <c r="H44485" s="30"/>
    </row>
    <row r="44486" spans="6:8" x14ac:dyDescent="0.2">
      <c r="F44486" s="30"/>
      <c r="G44486" s="30"/>
      <c r="H44486" s="30"/>
    </row>
    <row r="44487" spans="6:8" x14ac:dyDescent="0.2">
      <c r="F44487" s="30"/>
      <c r="G44487" s="30"/>
      <c r="H44487" s="30"/>
    </row>
    <row r="44488" spans="6:8" x14ac:dyDescent="0.2">
      <c r="F44488" s="30"/>
      <c r="G44488" s="30"/>
      <c r="H44488" s="30"/>
    </row>
    <row r="44489" spans="6:8" x14ac:dyDescent="0.2">
      <c r="F44489" s="30"/>
      <c r="G44489" s="30"/>
      <c r="H44489" s="30"/>
    </row>
    <row r="44490" spans="6:8" x14ac:dyDescent="0.2">
      <c r="F44490" s="30"/>
      <c r="G44490" s="30"/>
      <c r="H44490" s="30"/>
    </row>
    <row r="44491" spans="6:8" x14ac:dyDescent="0.2">
      <c r="F44491" s="30"/>
      <c r="G44491" s="30"/>
      <c r="H44491" s="30"/>
    </row>
    <row r="44492" spans="6:8" x14ac:dyDescent="0.2">
      <c r="F44492" s="30"/>
      <c r="G44492" s="30"/>
      <c r="H44492" s="30"/>
    </row>
    <row r="44493" spans="6:8" x14ac:dyDescent="0.2">
      <c r="F44493" s="30"/>
      <c r="G44493" s="30"/>
      <c r="H44493" s="30"/>
    </row>
    <row r="44494" spans="6:8" x14ac:dyDescent="0.2">
      <c r="F44494" s="30"/>
      <c r="G44494" s="30"/>
      <c r="H44494" s="30"/>
    </row>
    <row r="44495" spans="6:8" x14ac:dyDescent="0.2">
      <c r="F44495" s="30"/>
      <c r="G44495" s="30"/>
      <c r="H44495" s="30"/>
    </row>
    <row r="44496" spans="6:8" x14ac:dyDescent="0.2">
      <c r="F44496" s="30"/>
      <c r="G44496" s="30"/>
      <c r="H44496" s="30"/>
    </row>
    <row r="44497" spans="6:8" x14ac:dyDescent="0.2">
      <c r="F44497" s="30"/>
      <c r="G44497" s="30"/>
      <c r="H44497" s="30"/>
    </row>
    <row r="44498" spans="6:8" x14ac:dyDescent="0.2">
      <c r="F44498" s="30"/>
      <c r="G44498" s="30"/>
      <c r="H44498" s="30"/>
    </row>
    <row r="44499" spans="6:8" x14ac:dyDescent="0.2">
      <c r="F44499" s="30"/>
      <c r="G44499" s="30"/>
      <c r="H44499" s="30"/>
    </row>
    <row r="44500" spans="6:8" x14ac:dyDescent="0.2">
      <c r="F44500" s="30"/>
      <c r="G44500" s="30"/>
      <c r="H44500" s="30"/>
    </row>
    <row r="44501" spans="6:8" x14ac:dyDescent="0.2">
      <c r="F44501" s="30"/>
      <c r="G44501" s="30"/>
      <c r="H44501" s="30"/>
    </row>
    <row r="44502" spans="6:8" x14ac:dyDescent="0.2">
      <c r="F44502" s="30"/>
      <c r="G44502" s="30"/>
      <c r="H44502" s="30"/>
    </row>
    <row r="44503" spans="6:8" x14ac:dyDescent="0.2">
      <c r="F44503" s="30"/>
      <c r="G44503" s="30"/>
      <c r="H44503" s="30"/>
    </row>
    <row r="44504" spans="6:8" x14ac:dyDescent="0.2">
      <c r="F44504" s="30"/>
      <c r="G44504" s="30"/>
      <c r="H44504" s="30"/>
    </row>
    <row r="44505" spans="6:8" x14ac:dyDescent="0.2">
      <c r="F44505" s="30"/>
      <c r="G44505" s="30"/>
      <c r="H44505" s="30"/>
    </row>
    <row r="44506" spans="6:8" x14ac:dyDescent="0.2">
      <c r="F44506" s="30"/>
      <c r="G44506" s="30"/>
      <c r="H44506" s="30"/>
    </row>
    <row r="44507" spans="6:8" x14ac:dyDescent="0.2">
      <c r="F44507" s="30"/>
      <c r="G44507" s="30"/>
      <c r="H44507" s="30"/>
    </row>
    <row r="44508" spans="6:8" x14ac:dyDescent="0.2">
      <c r="F44508" s="30"/>
      <c r="G44508" s="30"/>
      <c r="H44508" s="30"/>
    </row>
    <row r="44509" spans="6:8" x14ac:dyDescent="0.2">
      <c r="F44509" s="30"/>
      <c r="G44509" s="30"/>
      <c r="H44509" s="30"/>
    </row>
    <row r="44510" spans="6:8" x14ac:dyDescent="0.2">
      <c r="F44510" s="30"/>
      <c r="G44510" s="30"/>
      <c r="H44510" s="30"/>
    </row>
    <row r="44511" spans="6:8" x14ac:dyDescent="0.2">
      <c r="F44511" s="30"/>
      <c r="G44511" s="30"/>
      <c r="H44511" s="30"/>
    </row>
    <row r="44512" spans="6:8" x14ac:dyDescent="0.2">
      <c r="F44512" s="30"/>
      <c r="G44512" s="30"/>
      <c r="H44512" s="30"/>
    </row>
    <row r="44513" spans="6:8" x14ac:dyDescent="0.2">
      <c r="F44513" s="30"/>
      <c r="G44513" s="30"/>
      <c r="H44513" s="30"/>
    </row>
    <row r="44514" spans="6:8" x14ac:dyDescent="0.2">
      <c r="F44514" s="30"/>
      <c r="G44514" s="30"/>
      <c r="H44514" s="30"/>
    </row>
    <row r="44515" spans="6:8" x14ac:dyDescent="0.2">
      <c r="F44515" s="30"/>
      <c r="G44515" s="30"/>
      <c r="H44515" s="30"/>
    </row>
    <row r="44516" spans="6:8" x14ac:dyDescent="0.2">
      <c r="F44516" s="30"/>
      <c r="G44516" s="30"/>
      <c r="H44516" s="30"/>
    </row>
    <row r="44517" spans="6:8" x14ac:dyDescent="0.2">
      <c r="F44517" s="30"/>
      <c r="G44517" s="30"/>
      <c r="H44517" s="30"/>
    </row>
    <row r="44518" spans="6:8" x14ac:dyDescent="0.2">
      <c r="F44518" s="30"/>
      <c r="G44518" s="30"/>
      <c r="H44518" s="30"/>
    </row>
    <row r="44519" spans="6:8" x14ac:dyDescent="0.2">
      <c r="F44519" s="30"/>
      <c r="G44519" s="30"/>
      <c r="H44519" s="30"/>
    </row>
    <row r="44520" spans="6:8" x14ac:dyDescent="0.2">
      <c r="F44520" s="30"/>
      <c r="G44520" s="30"/>
      <c r="H44520" s="30"/>
    </row>
    <row r="44521" spans="6:8" x14ac:dyDescent="0.2">
      <c r="F44521" s="30"/>
      <c r="G44521" s="30"/>
      <c r="H44521" s="30"/>
    </row>
    <row r="44522" spans="6:8" x14ac:dyDescent="0.2">
      <c r="F44522" s="30"/>
      <c r="G44522" s="30"/>
      <c r="H44522" s="30"/>
    </row>
    <row r="44523" spans="6:8" x14ac:dyDescent="0.2">
      <c r="F44523" s="30"/>
      <c r="G44523" s="30"/>
      <c r="H44523" s="30"/>
    </row>
    <row r="44524" spans="6:8" x14ac:dyDescent="0.2">
      <c r="F44524" s="30"/>
      <c r="G44524" s="30"/>
      <c r="H44524" s="30"/>
    </row>
    <row r="44525" spans="6:8" x14ac:dyDescent="0.2">
      <c r="F44525" s="30"/>
      <c r="G44525" s="30"/>
      <c r="H44525" s="30"/>
    </row>
    <row r="44526" spans="6:8" x14ac:dyDescent="0.2">
      <c r="F44526" s="30"/>
      <c r="G44526" s="30"/>
      <c r="H44526" s="30"/>
    </row>
    <row r="44527" spans="6:8" x14ac:dyDescent="0.2">
      <c r="F44527" s="30"/>
      <c r="G44527" s="30"/>
      <c r="H44527" s="30"/>
    </row>
    <row r="44528" spans="6:8" x14ac:dyDescent="0.2">
      <c r="F44528" s="30"/>
      <c r="G44528" s="30"/>
      <c r="H44528" s="30"/>
    </row>
    <row r="44529" spans="6:8" x14ac:dyDescent="0.2">
      <c r="F44529" s="30"/>
      <c r="G44529" s="30"/>
      <c r="H44529" s="30"/>
    </row>
    <row r="44530" spans="6:8" x14ac:dyDescent="0.2">
      <c r="F44530" s="30"/>
      <c r="G44530" s="30"/>
      <c r="H44530" s="30"/>
    </row>
    <row r="44531" spans="6:8" x14ac:dyDescent="0.2">
      <c r="F44531" s="30"/>
      <c r="G44531" s="30"/>
      <c r="H44531" s="30"/>
    </row>
    <row r="44532" spans="6:8" x14ac:dyDescent="0.2">
      <c r="F44532" s="30"/>
      <c r="G44532" s="30"/>
      <c r="H44532" s="30"/>
    </row>
    <row r="44533" spans="6:8" x14ac:dyDescent="0.2">
      <c r="F44533" s="30"/>
      <c r="G44533" s="30"/>
      <c r="H44533" s="30"/>
    </row>
    <row r="44534" spans="6:8" x14ac:dyDescent="0.2">
      <c r="F44534" s="30"/>
      <c r="G44534" s="30"/>
      <c r="H44534" s="30"/>
    </row>
    <row r="44535" spans="6:8" x14ac:dyDescent="0.2">
      <c r="F44535" s="30"/>
      <c r="G44535" s="30"/>
      <c r="H44535" s="30"/>
    </row>
    <row r="44536" spans="6:8" x14ac:dyDescent="0.2">
      <c r="F44536" s="30"/>
      <c r="G44536" s="30"/>
      <c r="H44536" s="30"/>
    </row>
    <row r="44537" spans="6:8" x14ac:dyDescent="0.2">
      <c r="F44537" s="30"/>
      <c r="G44537" s="30"/>
      <c r="H44537" s="30"/>
    </row>
    <row r="44538" spans="6:8" x14ac:dyDescent="0.2">
      <c r="F44538" s="30"/>
      <c r="G44538" s="30"/>
      <c r="H44538" s="30"/>
    </row>
    <row r="44539" spans="6:8" x14ac:dyDescent="0.2">
      <c r="F44539" s="30"/>
      <c r="G44539" s="30"/>
      <c r="H44539" s="30"/>
    </row>
    <row r="44540" spans="6:8" x14ac:dyDescent="0.2">
      <c r="F44540" s="30"/>
      <c r="G44540" s="30"/>
      <c r="H44540" s="30"/>
    </row>
    <row r="44541" spans="6:8" x14ac:dyDescent="0.2">
      <c r="F44541" s="30"/>
      <c r="G44541" s="30"/>
      <c r="H44541" s="30"/>
    </row>
    <row r="44542" spans="6:8" x14ac:dyDescent="0.2">
      <c r="F44542" s="30"/>
      <c r="G44542" s="30"/>
      <c r="H44542" s="30"/>
    </row>
    <row r="44543" spans="6:8" x14ac:dyDescent="0.2">
      <c r="F44543" s="30"/>
      <c r="G44543" s="30"/>
      <c r="H44543" s="30"/>
    </row>
    <row r="44544" spans="6:8" x14ac:dyDescent="0.2">
      <c r="F44544" s="30"/>
      <c r="G44544" s="30"/>
      <c r="H44544" s="30"/>
    </row>
    <row r="44545" spans="6:8" x14ac:dyDescent="0.2">
      <c r="F44545" s="30"/>
      <c r="G44545" s="30"/>
      <c r="H44545" s="30"/>
    </row>
    <row r="44546" spans="6:8" x14ac:dyDescent="0.2">
      <c r="F44546" s="30"/>
      <c r="G44546" s="30"/>
      <c r="H44546" s="30"/>
    </row>
    <row r="44547" spans="6:8" x14ac:dyDescent="0.2">
      <c r="F44547" s="30"/>
      <c r="G44547" s="30"/>
      <c r="H44547" s="30"/>
    </row>
    <row r="44548" spans="6:8" x14ac:dyDescent="0.2">
      <c r="F44548" s="30"/>
      <c r="G44548" s="30"/>
      <c r="H44548" s="30"/>
    </row>
    <row r="44549" spans="6:8" x14ac:dyDescent="0.2">
      <c r="F44549" s="30"/>
      <c r="G44549" s="30"/>
      <c r="H44549" s="30"/>
    </row>
    <row r="44550" spans="6:8" x14ac:dyDescent="0.2">
      <c r="F44550" s="30"/>
      <c r="G44550" s="30"/>
      <c r="H44550" s="30"/>
    </row>
    <row r="44551" spans="6:8" x14ac:dyDescent="0.2">
      <c r="F44551" s="30"/>
      <c r="G44551" s="30"/>
      <c r="H44551" s="30"/>
    </row>
    <row r="44552" spans="6:8" x14ac:dyDescent="0.2">
      <c r="F44552" s="30"/>
      <c r="G44552" s="30"/>
      <c r="H44552" s="30"/>
    </row>
    <row r="44553" spans="6:8" x14ac:dyDescent="0.2">
      <c r="F44553" s="30"/>
      <c r="G44553" s="30"/>
      <c r="H44553" s="30"/>
    </row>
    <row r="44554" spans="6:8" x14ac:dyDescent="0.2">
      <c r="F44554" s="30"/>
      <c r="G44554" s="30"/>
      <c r="H44554" s="30"/>
    </row>
    <row r="44555" spans="6:8" x14ac:dyDescent="0.2">
      <c r="F44555" s="30"/>
      <c r="G44555" s="30"/>
      <c r="H44555" s="30"/>
    </row>
    <row r="44556" spans="6:8" x14ac:dyDescent="0.2">
      <c r="F44556" s="30"/>
      <c r="G44556" s="30"/>
      <c r="H44556" s="30"/>
    </row>
    <row r="44557" spans="6:8" x14ac:dyDescent="0.2">
      <c r="F44557" s="30"/>
      <c r="G44557" s="30"/>
      <c r="H44557" s="30"/>
    </row>
    <row r="44558" spans="6:8" x14ac:dyDescent="0.2">
      <c r="F44558" s="30"/>
      <c r="G44558" s="30"/>
      <c r="H44558" s="30"/>
    </row>
    <row r="44559" spans="6:8" x14ac:dyDescent="0.2">
      <c r="F44559" s="30"/>
      <c r="G44559" s="30"/>
      <c r="H44559" s="30"/>
    </row>
    <row r="44560" spans="6:8" x14ac:dyDescent="0.2">
      <c r="F44560" s="30"/>
      <c r="G44560" s="30"/>
      <c r="H44560" s="30"/>
    </row>
    <row r="44561" spans="6:8" x14ac:dyDescent="0.2">
      <c r="F44561" s="30"/>
      <c r="G44561" s="30"/>
      <c r="H44561" s="30"/>
    </row>
    <row r="44562" spans="6:8" x14ac:dyDescent="0.2">
      <c r="F44562" s="30"/>
      <c r="G44562" s="30"/>
      <c r="H44562" s="30"/>
    </row>
    <row r="44563" spans="6:8" x14ac:dyDescent="0.2">
      <c r="F44563" s="30"/>
      <c r="G44563" s="30"/>
      <c r="H44563" s="30"/>
    </row>
    <row r="44564" spans="6:8" x14ac:dyDescent="0.2">
      <c r="F44564" s="30"/>
      <c r="G44564" s="30"/>
      <c r="H44564" s="30"/>
    </row>
    <row r="44565" spans="6:8" x14ac:dyDescent="0.2">
      <c r="F44565" s="30"/>
      <c r="G44565" s="30"/>
      <c r="H44565" s="30"/>
    </row>
    <row r="44566" spans="6:8" x14ac:dyDescent="0.2">
      <c r="F44566" s="30"/>
      <c r="G44566" s="30"/>
      <c r="H44566" s="30"/>
    </row>
    <row r="44567" spans="6:8" x14ac:dyDescent="0.2">
      <c r="F44567" s="30"/>
      <c r="G44567" s="30"/>
      <c r="H44567" s="30"/>
    </row>
    <row r="44568" spans="6:8" x14ac:dyDescent="0.2">
      <c r="F44568" s="30"/>
      <c r="G44568" s="30"/>
      <c r="H44568" s="30"/>
    </row>
    <row r="44569" spans="6:8" x14ac:dyDescent="0.2">
      <c r="F44569" s="30"/>
      <c r="G44569" s="30"/>
      <c r="H44569" s="30"/>
    </row>
    <row r="44570" spans="6:8" x14ac:dyDescent="0.2">
      <c r="F44570" s="30"/>
      <c r="G44570" s="30"/>
      <c r="H44570" s="30"/>
    </row>
    <row r="44571" spans="6:8" x14ac:dyDescent="0.2">
      <c r="F44571" s="30"/>
      <c r="G44571" s="30"/>
      <c r="H44571" s="30"/>
    </row>
    <row r="44572" spans="6:8" x14ac:dyDescent="0.2">
      <c r="F44572" s="30"/>
      <c r="G44572" s="30"/>
      <c r="H44572" s="30"/>
    </row>
    <row r="44573" spans="6:8" x14ac:dyDescent="0.2">
      <c r="F44573" s="30"/>
      <c r="G44573" s="30"/>
      <c r="H44573" s="30"/>
    </row>
    <row r="44574" spans="6:8" x14ac:dyDescent="0.2">
      <c r="F44574" s="30"/>
      <c r="G44574" s="30"/>
      <c r="H44574" s="30"/>
    </row>
    <row r="44575" spans="6:8" x14ac:dyDescent="0.2">
      <c r="F44575" s="30"/>
      <c r="G44575" s="30"/>
      <c r="H44575" s="30"/>
    </row>
    <row r="44576" spans="6:8" x14ac:dyDescent="0.2">
      <c r="F44576" s="30"/>
      <c r="G44576" s="30"/>
      <c r="H44576" s="30"/>
    </row>
    <row r="44577" spans="6:8" x14ac:dyDescent="0.2">
      <c r="F44577" s="30"/>
      <c r="G44577" s="30"/>
      <c r="H44577" s="30"/>
    </row>
    <row r="44578" spans="6:8" x14ac:dyDescent="0.2">
      <c r="F44578" s="30"/>
      <c r="G44578" s="30"/>
      <c r="H44578" s="30"/>
    </row>
    <row r="44579" spans="6:8" x14ac:dyDescent="0.2">
      <c r="F44579" s="30"/>
      <c r="G44579" s="30"/>
      <c r="H44579" s="30"/>
    </row>
    <row r="44580" spans="6:8" x14ac:dyDescent="0.2">
      <c r="F44580" s="30"/>
      <c r="G44580" s="30"/>
      <c r="H44580" s="30"/>
    </row>
    <row r="44581" spans="6:8" x14ac:dyDescent="0.2">
      <c r="F44581" s="30"/>
      <c r="G44581" s="30"/>
      <c r="H44581" s="30"/>
    </row>
    <row r="44582" spans="6:8" x14ac:dyDescent="0.2">
      <c r="F44582" s="30"/>
      <c r="G44582" s="30"/>
      <c r="H44582" s="30"/>
    </row>
    <row r="44583" spans="6:8" x14ac:dyDescent="0.2">
      <c r="F44583" s="30"/>
      <c r="G44583" s="30"/>
      <c r="H44583" s="30"/>
    </row>
    <row r="44584" spans="6:8" x14ac:dyDescent="0.2">
      <c r="F44584" s="30"/>
      <c r="G44584" s="30"/>
      <c r="H44584" s="30"/>
    </row>
    <row r="44585" spans="6:8" x14ac:dyDescent="0.2">
      <c r="F44585" s="30"/>
      <c r="G44585" s="30"/>
      <c r="H44585" s="30"/>
    </row>
    <row r="44586" spans="6:8" x14ac:dyDescent="0.2">
      <c r="F44586" s="30"/>
      <c r="G44586" s="30"/>
      <c r="H44586" s="30"/>
    </row>
    <row r="44587" spans="6:8" x14ac:dyDescent="0.2">
      <c r="F44587" s="30"/>
      <c r="G44587" s="30"/>
      <c r="H44587" s="30"/>
    </row>
    <row r="44588" spans="6:8" x14ac:dyDescent="0.2">
      <c r="F44588" s="30"/>
      <c r="G44588" s="30"/>
      <c r="H44588" s="30"/>
    </row>
    <row r="44589" spans="6:8" x14ac:dyDescent="0.2">
      <c r="F44589" s="30"/>
      <c r="G44589" s="30"/>
      <c r="H44589" s="30"/>
    </row>
    <row r="44590" spans="6:8" x14ac:dyDescent="0.2">
      <c r="F44590" s="30"/>
      <c r="G44590" s="30"/>
      <c r="H44590" s="30"/>
    </row>
    <row r="44591" spans="6:8" x14ac:dyDescent="0.2">
      <c r="F44591" s="30"/>
      <c r="G44591" s="30"/>
      <c r="H44591" s="30"/>
    </row>
    <row r="44592" spans="6:8" x14ac:dyDescent="0.2">
      <c r="F44592" s="30"/>
      <c r="G44592" s="30"/>
      <c r="H44592" s="30"/>
    </row>
    <row r="44593" spans="6:8" x14ac:dyDescent="0.2">
      <c r="F44593" s="30"/>
      <c r="G44593" s="30"/>
      <c r="H44593" s="30"/>
    </row>
    <row r="44594" spans="6:8" x14ac:dyDescent="0.2">
      <c r="F44594" s="30"/>
      <c r="G44594" s="30"/>
      <c r="H44594" s="30"/>
    </row>
    <row r="44595" spans="6:8" x14ac:dyDescent="0.2">
      <c r="F44595" s="30"/>
      <c r="G44595" s="30"/>
      <c r="H44595" s="30"/>
    </row>
    <row r="44596" spans="6:8" x14ac:dyDescent="0.2">
      <c r="F44596" s="30"/>
      <c r="G44596" s="30"/>
      <c r="H44596" s="30"/>
    </row>
    <row r="44597" spans="6:8" x14ac:dyDescent="0.2">
      <c r="F44597" s="30"/>
      <c r="G44597" s="30"/>
      <c r="H44597" s="30"/>
    </row>
    <row r="44598" spans="6:8" x14ac:dyDescent="0.2">
      <c r="F44598" s="30"/>
      <c r="G44598" s="30"/>
      <c r="H44598" s="30"/>
    </row>
    <row r="44599" spans="6:8" x14ac:dyDescent="0.2">
      <c r="F44599" s="30"/>
      <c r="G44599" s="30"/>
      <c r="H44599" s="30"/>
    </row>
    <row r="44600" spans="6:8" x14ac:dyDescent="0.2">
      <c r="F44600" s="30"/>
      <c r="G44600" s="30"/>
      <c r="H44600" s="30"/>
    </row>
    <row r="44601" spans="6:8" x14ac:dyDescent="0.2">
      <c r="F44601" s="30"/>
      <c r="G44601" s="30"/>
      <c r="H44601" s="30"/>
    </row>
    <row r="44602" spans="6:8" x14ac:dyDescent="0.2">
      <c r="F44602" s="30"/>
      <c r="G44602" s="30"/>
      <c r="H44602" s="30"/>
    </row>
    <row r="44603" spans="6:8" x14ac:dyDescent="0.2">
      <c r="F44603" s="30"/>
      <c r="G44603" s="30"/>
      <c r="H44603" s="30"/>
    </row>
    <row r="44604" spans="6:8" x14ac:dyDescent="0.2">
      <c r="F44604" s="30"/>
      <c r="G44604" s="30"/>
      <c r="H44604" s="30"/>
    </row>
    <row r="44605" spans="6:8" x14ac:dyDescent="0.2">
      <c r="F44605" s="30"/>
      <c r="G44605" s="30"/>
      <c r="H44605" s="30"/>
    </row>
    <row r="44606" spans="6:8" x14ac:dyDescent="0.2">
      <c r="F44606" s="30"/>
      <c r="G44606" s="30"/>
      <c r="H44606" s="30"/>
    </row>
    <row r="44607" spans="6:8" x14ac:dyDescent="0.2">
      <c r="F44607" s="30"/>
      <c r="G44607" s="30"/>
      <c r="H44607" s="30"/>
    </row>
    <row r="44608" spans="6:8" x14ac:dyDescent="0.2">
      <c r="F44608" s="30"/>
      <c r="G44608" s="30"/>
      <c r="H44608" s="30"/>
    </row>
    <row r="44609" spans="6:8" x14ac:dyDescent="0.2">
      <c r="F44609" s="30"/>
      <c r="G44609" s="30"/>
      <c r="H44609" s="30"/>
    </row>
    <row r="44610" spans="6:8" x14ac:dyDescent="0.2">
      <c r="F44610" s="30"/>
      <c r="G44610" s="30"/>
      <c r="H44610" s="30"/>
    </row>
    <row r="44611" spans="6:8" x14ac:dyDescent="0.2">
      <c r="F44611" s="30"/>
      <c r="G44611" s="30"/>
      <c r="H44611" s="30"/>
    </row>
    <row r="44612" spans="6:8" x14ac:dyDescent="0.2">
      <c r="F44612" s="30"/>
      <c r="G44612" s="30"/>
      <c r="H44612" s="30"/>
    </row>
    <row r="44613" spans="6:8" x14ac:dyDescent="0.2">
      <c r="F44613" s="30"/>
      <c r="G44613" s="30"/>
      <c r="H44613" s="30"/>
    </row>
    <row r="44614" spans="6:8" x14ac:dyDescent="0.2">
      <c r="F44614" s="30"/>
      <c r="G44614" s="30"/>
      <c r="H44614" s="30"/>
    </row>
    <row r="44615" spans="6:8" x14ac:dyDescent="0.2">
      <c r="F44615" s="30"/>
      <c r="G44615" s="30"/>
      <c r="H44615" s="30"/>
    </row>
    <row r="44616" spans="6:8" x14ac:dyDescent="0.2">
      <c r="F44616" s="30"/>
      <c r="G44616" s="30"/>
      <c r="H44616" s="30"/>
    </row>
    <row r="44617" spans="6:8" x14ac:dyDescent="0.2">
      <c r="F44617" s="30"/>
      <c r="G44617" s="30"/>
      <c r="H44617" s="30"/>
    </row>
    <row r="44618" spans="6:8" x14ac:dyDescent="0.2">
      <c r="F44618" s="30"/>
      <c r="G44618" s="30"/>
      <c r="H44618" s="30"/>
    </row>
    <row r="44619" spans="6:8" x14ac:dyDescent="0.2">
      <c r="F44619" s="30"/>
      <c r="G44619" s="30"/>
      <c r="H44619" s="30"/>
    </row>
    <row r="44620" spans="6:8" x14ac:dyDescent="0.2">
      <c r="F44620" s="30"/>
      <c r="G44620" s="30"/>
      <c r="H44620" s="30"/>
    </row>
    <row r="44621" spans="6:8" x14ac:dyDescent="0.2">
      <c r="F44621" s="30"/>
      <c r="G44621" s="30"/>
      <c r="H44621" s="30"/>
    </row>
    <row r="44622" spans="6:8" x14ac:dyDescent="0.2">
      <c r="F44622" s="30"/>
      <c r="G44622" s="30"/>
      <c r="H44622" s="30"/>
    </row>
    <row r="44623" spans="6:8" x14ac:dyDescent="0.2">
      <c r="F44623" s="30"/>
      <c r="G44623" s="30"/>
      <c r="H44623" s="30"/>
    </row>
    <row r="44624" spans="6:8" x14ac:dyDescent="0.2">
      <c r="F44624" s="30"/>
      <c r="G44624" s="30"/>
      <c r="H44624" s="30"/>
    </row>
    <row r="44625" spans="6:8" x14ac:dyDescent="0.2">
      <c r="F44625" s="30"/>
      <c r="G44625" s="30"/>
      <c r="H44625" s="30"/>
    </row>
    <row r="44626" spans="6:8" x14ac:dyDescent="0.2">
      <c r="F44626" s="30"/>
      <c r="G44626" s="30"/>
      <c r="H44626" s="30"/>
    </row>
    <row r="44627" spans="6:8" x14ac:dyDescent="0.2">
      <c r="F44627" s="30"/>
      <c r="G44627" s="30"/>
      <c r="H44627" s="30"/>
    </row>
    <row r="44628" spans="6:8" x14ac:dyDescent="0.2">
      <c r="F44628" s="30"/>
      <c r="G44628" s="30"/>
      <c r="H44628" s="30"/>
    </row>
    <row r="44629" spans="6:8" x14ac:dyDescent="0.2">
      <c r="F44629" s="30"/>
      <c r="G44629" s="30"/>
      <c r="H44629" s="30"/>
    </row>
    <row r="44630" spans="6:8" x14ac:dyDescent="0.2">
      <c r="F44630" s="30"/>
      <c r="G44630" s="30"/>
      <c r="H44630" s="30"/>
    </row>
    <row r="44631" spans="6:8" x14ac:dyDescent="0.2">
      <c r="F44631" s="30"/>
      <c r="G44631" s="30"/>
      <c r="H44631" s="30"/>
    </row>
    <row r="44632" spans="6:8" x14ac:dyDescent="0.2">
      <c r="F44632" s="30"/>
      <c r="G44632" s="30"/>
      <c r="H44632" s="30"/>
    </row>
    <row r="44633" spans="6:8" x14ac:dyDescent="0.2">
      <c r="F44633" s="30"/>
      <c r="G44633" s="30"/>
      <c r="H44633" s="30"/>
    </row>
    <row r="44634" spans="6:8" x14ac:dyDescent="0.2">
      <c r="F44634" s="30"/>
      <c r="G44634" s="30"/>
      <c r="H44634" s="30"/>
    </row>
    <row r="44635" spans="6:8" x14ac:dyDescent="0.2">
      <c r="F44635" s="30"/>
      <c r="G44635" s="30"/>
      <c r="H44635" s="30"/>
    </row>
    <row r="44636" spans="6:8" x14ac:dyDescent="0.2">
      <c r="F44636" s="30"/>
      <c r="G44636" s="30"/>
      <c r="H44636" s="30"/>
    </row>
    <row r="44637" spans="6:8" x14ac:dyDescent="0.2">
      <c r="F44637" s="30"/>
      <c r="G44637" s="30"/>
      <c r="H44637" s="30"/>
    </row>
    <row r="44638" spans="6:8" x14ac:dyDescent="0.2">
      <c r="F44638" s="30"/>
      <c r="G44638" s="30"/>
      <c r="H44638" s="30"/>
    </row>
    <row r="44639" spans="6:8" x14ac:dyDescent="0.2">
      <c r="F44639" s="30"/>
      <c r="G44639" s="30"/>
      <c r="H44639" s="30"/>
    </row>
    <row r="44640" spans="6:8" x14ac:dyDescent="0.2">
      <c r="F44640" s="30"/>
      <c r="G44640" s="30"/>
      <c r="H44640" s="30"/>
    </row>
    <row r="44641" spans="6:8" x14ac:dyDescent="0.2">
      <c r="F44641" s="30"/>
      <c r="G44641" s="30"/>
      <c r="H44641" s="30"/>
    </row>
    <row r="44642" spans="6:8" x14ac:dyDescent="0.2">
      <c r="F44642" s="30"/>
      <c r="G44642" s="30"/>
      <c r="H44642" s="30"/>
    </row>
    <row r="44643" spans="6:8" x14ac:dyDescent="0.2">
      <c r="F44643" s="30"/>
      <c r="G44643" s="30"/>
      <c r="H44643" s="30"/>
    </row>
    <row r="44644" spans="6:8" x14ac:dyDescent="0.2">
      <c r="F44644" s="30"/>
      <c r="G44644" s="30"/>
      <c r="H44644" s="30"/>
    </row>
    <row r="44645" spans="6:8" x14ac:dyDescent="0.2">
      <c r="F44645" s="30"/>
      <c r="G44645" s="30"/>
      <c r="H44645" s="30"/>
    </row>
    <row r="44646" spans="6:8" x14ac:dyDescent="0.2">
      <c r="F44646" s="30"/>
      <c r="G44646" s="30"/>
      <c r="H44646" s="30"/>
    </row>
    <row r="44647" spans="6:8" x14ac:dyDescent="0.2">
      <c r="F44647" s="30"/>
      <c r="G44647" s="30"/>
      <c r="H44647" s="30"/>
    </row>
    <row r="44648" spans="6:8" x14ac:dyDescent="0.2">
      <c r="F44648" s="30"/>
      <c r="G44648" s="30"/>
      <c r="H44648" s="30"/>
    </row>
    <row r="44649" spans="6:8" x14ac:dyDescent="0.2">
      <c r="F44649" s="30"/>
      <c r="G44649" s="30"/>
      <c r="H44649" s="30"/>
    </row>
    <row r="44650" spans="6:8" x14ac:dyDescent="0.2">
      <c r="F44650" s="30"/>
      <c r="G44650" s="30"/>
      <c r="H44650" s="30"/>
    </row>
    <row r="44651" spans="6:8" x14ac:dyDescent="0.2">
      <c r="F44651" s="30"/>
      <c r="G44651" s="30"/>
      <c r="H44651" s="30"/>
    </row>
    <row r="44652" spans="6:8" x14ac:dyDescent="0.2">
      <c r="F44652" s="30"/>
      <c r="G44652" s="30"/>
      <c r="H44652" s="30"/>
    </row>
    <row r="44653" spans="6:8" x14ac:dyDescent="0.2">
      <c r="F44653" s="30"/>
      <c r="G44653" s="30"/>
      <c r="H44653" s="30"/>
    </row>
    <row r="44654" spans="6:8" x14ac:dyDescent="0.2">
      <c r="F44654" s="30"/>
      <c r="G44654" s="30"/>
      <c r="H44654" s="30"/>
    </row>
    <row r="44655" spans="6:8" x14ac:dyDescent="0.2">
      <c r="F44655" s="30"/>
      <c r="G44655" s="30"/>
      <c r="H44655" s="30"/>
    </row>
    <row r="44656" spans="6:8" x14ac:dyDescent="0.2">
      <c r="F44656" s="30"/>
      <c r="G44656" s="30"/>
      <c r="H44656" s="30"/>
    </row>
    <row r="44657" spans="6:8" x14ac:dyDescent="0.2">
      <c r="F44657" s="30"/>
      <c r="G44657" s="30"/>
      <c r="H44657" s="30"/>
    </row>
    <row r="44658" spans="6:8" x14ac:dyDescent="0.2">
      <c r="F44658" s="30"/>
      <c r="G44658" s="30"/>
      <c r="H44658" s="30"/>
    </row>
    <row r="44659" spans="6:8" x14ac:dyDescent="0.2">
      <c r="F44659" s="30"/>
      <c r="G44659" s="30"/>
      <c r="H44659" s="30"/>
    </row>
    <row r="44660" spans="6:8" x14ac:dyDescent="0.2">
      <c r="F44660" s="30"/>
      <c r="G44660" s="30"/>
      <c r="H44660" s="30"/>
    </row>
    <row r="44661" spans="6:8" x14ac:dyDescent="0.2">
      <c r="F44661" s="30"/>
      <c r="G44661" s="30"/>
      <c r="H44661" s="30"/>
    </row>
    <row r="44662" spans="6:8" x14ac:dyDescent="0.2">
      <c r="F44662" s="30"/>
      <c r="G44662" s="30"/>
      <c r="H44662" s="30"/>
    </row>
    <row r="44663" spans="6:8" x14ac:dyDescent="0.2">
      <c r="F44663" s="30"/>
      <c r="G44663" s="30"/>
      <c r="H44663" s="30"/>
    </row>
    <row r="44664" spans="6:8" x14ac:dyDescent="0.2">
      <c r="F44664" s="30"/>
      <c r="G44664" s="30"/>
      <c r="H44664" s="30"/>
    </row>
    <row r="44665" spans="6:8" x14ac:dyDescent="0.2">
      <c r="F44665" s="30"/>
      <c r="G44665" s="30"/>
      <c r="H44665" s="30"/>
    </row>
    <row r="44666" spans="6:8" x14ac:dyDescent="0.2">
      <c r="F44666" s="30"/>
      <c r="G44666" s="30"/>
      <c r="H44666" s="30"/>
    </row>
    <row r="44667" spans="6:8" x14ac:dyDescent="0.2">
      <c r="F44667" s="30"/>
      <c r="G44667" s="30"/>
      <c r="H44667" s="30"/>
    </row>
    <row r="44668" spans="6:8" x14ac:dyDescent="0.2">
      <c r="F44668" s="30"/>
      <c r="G44668" s="30"/>
      <c r="H44668" s="30"/>
    </row>
    <row r="44669" spans="6:8" x14ac:dyDescent="0.2">
      <c r="F44669" s="30"/>
      <c r="G44669" s="30"/>
      <c r="H44669" s="30"/>
    </row>
    <row r="44670" spans="6:8" x14ac:dyDescent="0.2">
      <c r="F44670" s="30"/>
      <c r="G44670" s="30"/>
      <c r="H44670" s="30"/>
    </row>
    <row r="44671" spans="6:8" x14ac:dyDescent="0.2">
      <c r="F44671" s="30"/>
      <c r="G44671" s="30"/>
      <c r="H44671" s="30"/>
    </row>
    <row r="44672" spans="6:8" x14ac:dyDescent="0.2">
      <c r="F44672" s="30"/>
      <c r="G44672" s="30"/>
      <c r="H44672" s="30"/>
    </row>
    <row r="44673" spans="6:8" x14ac:dyDescent="0.2">
      <c r="F44673" s="30"/>
      <c r="G44673" s="30"/>
      <c r="H44673" s="30"/>
    </row>
    <row r="44674" spans="6:8" x14ac:dyDescent="0.2">
      <c r="F44674" s="30"/>
      <c r="G44674" s="30"/>
      <c r="H44674" s="30"/>
    </row>
    <row r="44675" spans="6:8" x14ac:dyDescent="0.2">
      <c r="F44675" s="30"/>
      <c r="G44675" s="30"/>
      <c r="H44675" s="30"/>
    </row>
    <row r="44676" spans="6:8" x14ac:dyDescent="0.2">
      <c r="F44676" s="30"/>
      <c r="G44676" s="30"/>
      <c r="H44676" s="30"/>
    </row>
    <row r="44677" spans="6:8" x14ac:dyDescent="0.2">
      <c r="F44677" s="30"/>
      <c r="G44677" s="30"/>
      <c r="H44677" s="30"/>
    </row>
    <row r="44678" spans="6:8" x14ac:dyDescent="0.2">
      <c r="F44678" s="30"/>
      <c r="G44678" s="30"/>
      <c r="H44678" s="30"/>
    </row>
    <row r="44679" spans="6:8" x14ac:dyDescent="0.2">
      <c r="F44679" s="30"/>
      <c r="G44679" s="30"/>
      <c r="H44679" s="30"/>
    </row>
    <row r="44680" spans="6:8" x14ac:dyDescent="0.2">
      <c r="F44680" s="30"/>
      <c r="G44680" s="30"/>
      <c r="H44680" s="30"/>
    </row>
    <row r="44681" spans="6:8" x14ac:dyDescent="0.2">
      <c r="F44681" s="30"/>
      <c r="G44681" s="30"/>
      <c r="H44681" s="30"/>
    </row>
    <row r="44682" spans="6:8" x14ac:dyDescent="0.2">
      <c r="F44682" s="30"/>
      <c r="G44682" s="30"/>
      <c r="H44682" s="30"/>
    </row>
    <row r="44683" spans="6:8" x14ac:dyDescent="0.2">
      <c r="F44683" s="30"/>
      <c r="G44683" s="30"/>
      <c r="H44683" s="30"/>
    </row>
    <row r="44684" spans="6:8" x14ac:dyDescent="0.2">
      <c r="F44684" s="30"/>
      <c r="G44684" s="30"/>
      <c r="H44684" s="30"/>
    </row>
    <row r="44685" spans="6:8" x14ac:dyDescent="0.2">
      <c r="F44685" s="30"/>
      <c r="G44685" s="30"/>
      <c r="H44685" s="30"/>
    </row>
    <row r="44686" spans="6:8" x14ac:dyDescent="0.2">
      <c r="F44686" s="30"/>
      <c r="G44686" s="30"/>
      <c r="H44686" s="30"/>
    </row>
    <row r="44687" spans="6:8" x14ac:dyDescent="0.2">
      <c r="F44687" s="30"/>
      <c r="G44687" s="30"/>
      <c r="H44687" s="30"/>
    </row>
    <row r="44688" spans="6:8" x14ac:dyDescent="0.2">
      <c r="F44688" s="30"/>
      <c r="G44688" s="30"/>
      <c r="H44688" s="30"/>
    </row>
    <row r="44689" spans="6:8" x14ac:dyDescent="0.2">
      <c r="F44689" s="30"/>
      <c r="G44689" s="30"/>
      <c r="H44689" s="30"/>
    </row>
    <row r="44690" spans="6:8" x14ac:dyDescent="0.2">
      <c r="F44690" s="30"/>
      <c r="G44690" s="30"/>
      <c r="H44690" s="30"/>
    </row>
    <row r="44691" spans="6:8" x14ac:dyDescent="0.2">
      <c r="F44691" s="30"/>
      <c r="G44691" s="30"/>
      <c r="H44691" s="30"/>
    </row>
    <row r="44692" spans="6:8" x14ac:dyDescent="0.2">
      <c r="F44692" s="30"/>
      <c r="G44692" s="30"/>
      <c r="H44692" s="30"/>
    </row>
    <row r="44693" spans="6:8" x14ac:dyDescent="0.2">
      <c r="F44693" s="30"/>
      <c r="G44693" s="30"/>
      <c r="H44693" s="30"/>
    </row>
    <row r="44694" spans="6:8" x14ac:dyDescent="0.2">
      <c r="F44694" s="30"/>
      <c r="G44694" s="30"/>
      <c r="H44694" s="30"/>
    </row>
    <row r="44695" spans="6:8" x14ac:dyDescent="0.2">
      <c r="F44695" s="30"/>
      <c r="G44695" s="30"/>
      <c r="H44695" s="30"/>
    </row>
    <row r="44696" spans="6:8" x14ac:dyDescent="0.2">
      <c r="F44696" s="30"/>
      <c r="G44696" s="30"/>
      <c r="H44696" s="30"/>
    </row>
    <row r="44697" spans="6:8" x14ac:dyDescent="0.2">
      <c r="F44697" s="30"/>
      <c r="G44697" s="30"/>
      <c r="H44697" s="30"/>
    </row>
    <row r="44698" spans="6:8" x14ac:dyDescent="0.2">
      <c r="F44698" s="30"/>
      <c r="G44698" s="30"/>
      <c r="H44698" s="30"/>
    </row>
    <row r="44699" spans="6:8" x14ac:dyDescent="0.2">
      <c r="F44699" s="30"/>
      <c r="G44699" s="30"/>
      <c r="H44699" s="30"/>
    </row>
    <row r="44700" spans="6:8" x14ac:dyDescent="0.2">
      <c r="F44700" s="30"/>
      <c r="G44700" s="30"/>
      <c r="H44700" s="30"/>
    </row>
    <row r="44701" spans="6:8" x14ac:dyDescent="0.2">
      <c r="F44701" s="30"/>
      <c r="G44701" s="30"/>
      <c r="H44701" s="30"/>
    </row>
    <row r="44702" spans="6:8" x14ac:dyDescent="0.2">
      <c r="F44702" s="30"/>
      <c r="G44702" s="30"/>
      <c r="H44702" s="30"/>
    </row>
    <row r="44703" spans="6:8" x14ac:dyDescent="0.2">
      <c r="F44703" s="30"/>
      <c r="G44703" s="30"/>
      <c r="H44703" s="30"/>
    </row>
    <row r="44704" spans="6:8" x14ac:dyDescent="0.2">
      <c r="F44704" s="30"/>
      <c r="G44704" s="30"/>
      <c r="H44704" s="30"/>
    </row>
    <row r="44705" spans="6:8" x14ac:dyDescent="0.2">
      <c r="F44705" s="30"/>
      <c r="G44705" s="30"/>
      <c r="H44705" s="30"/>
    </row>
    <row r="44706" spans="6:8" x14ac:dyDescent="0.2">
      <c r="F44706" s="30"/>
      <c r="G44706" s="30"/>
      <c r="H44706" s="30"/>
    </row>
    <row r="44707" spans="6:8" x14ac:dyDescent="0.2">
      <c r="F44707" s="30"/>
      <c r="G44707" s="30"/>
      <c r="H44707" s="30"/>
    </row>
    <row r="44708" spans="6:8" x14ac:dyDescent="0.2">
      <c r="F44708" s="30"/>
      <c r="G44708" s="30"/>
      <c r="H44708" s="30"/>
    </row>
    <row r="44709" spans="6:8" x14ac:dyDescent="0.2">
      <c r="F44709" s="30"/>
      <c r="G44709" s="30"/>
      <c r="H44709" s="30"/>
    </row>
    <row r="44710" spans="6:8" x14ac:dyDescent="0.2">
      <c r="F44710" s="30"/>
      <c r="G44710" s="30"/>
      <c r="H44710" s="30"/>
    </row>
    <row r="44711" spans="6:8" x14ac:dyDescent="0.2">
      <c r="F44711" s="30"/>
      <c r="G44711" s="30"/>
      <c r="H44711" s="30"/>
    </row>
    <row r="44712" spans="6:8" x14ac:dyDescent="0.2">
      <c r="F44712" s="30"/>
      <c r="G44712" s="30"/>
      <c r="H44712" s="30"/>
    </row>
    <row r="44713" spans="6:8" x14ac:dyDescent="0.2">
      <c r="F44713" s="30"/>
      <c r="G44713" s="30"/>
      <c r="H44713" s="30"/>
    </row>
    <row r="44714" spans="6:8" x14ac:dyDescent="0.2">
      <c r="F44714" s="30"/>
      <c r="G44714" s="30"/>
      <c r="H44714" s="30"/>
    </row>
    <row r="44715" spans="6:8" x14ac:dyDescent="0.2">
      <c r="F44715" s="30"/>
      <c r="G44715" s="30"/>
      <c r="H44715" s="30"/>
    </row>
    <row r="44716" spans="6:8" x14ac:dyDescent="0.2">
      <c r="F44716" s="30"/>
      <c r="G44716" s="30"/>
      <c r="H44716" s="30"/>
    </row>
    <row r="44717" spans="6:8" x14ac:dyDescent="0.2">
      <c r="F44717" s="30"/>
      <c r="G44717" s="30"/>
      <c r="H44717" s="30"/>
    </row>
    <row r="44718" spans="6:8" x14ac:dyDescent="0.2">
      <c r="F44718" s="30"/>
      <c r="G44718" s="30"/>
      <c r="H44718" s="30"/>
    </row>
    <row r="44719" spans="6:8" x14ac:dyDescent="0.2">
      <c r="F44719" s="30"/>
      <c r="G44719" s="30"/>
      <c r="H44719" s="30"/>
    </row>
    <row r="44720" spans="6:8" x14ac:dyDescent="0.2">
      <c r="F44720" s="30"/>
      <c r="G44720" s="30"/>
      <c r="H44720" s="30"/>
    </row>
    <row r="44721" spans="6:8" x14ac:dyDescent="0.2">
      <c r="F44721" s="30"/>
      <c r="G44721" s="30"/>
      <c r="H44721" s="30"/>
    </row>
    <row r="44722" spans="6:8" x14ac:dyDescent="0.2">
      <c r="F44722" s="30"/>
      <c r="G44722" s="30"/>
      <c r="H44722" s="30"/>
    </row>
    <row r="44723" spans="6:8" x14ac:dyDescent="0.2">
      <c r="F44723" s="30"/>
      <c r="G44723" s="30"/>
      <c r="H44723" s="30"/>
    </row>
    <row r="44724" spans="6:8" x14ac:dyDescent="0.2">
      <c r="F44724" s="30"/>
      <c r="G44724" s="30"/>
      <c r="H44724" s="30"/>
    </row>
    <row r="44725" spans="6:8" x14ac:dyDescent="0.2">
      <c r="F44725" s="30"/>
      <c r="G44725" s="30"/>
      <c r="H44725" s="30"/>
    </row>
    <row r="44726" spans="6:8" x14ac:dyDescent="0.2">
      <c r="F44726" s="30"/>
      <c r="G44726" s="30"/>
      <c r="H44726" s="30"/>
    </row>
    <row r="44727" spans="6:8" x14ac:dyDescent="0.2">
      <c r="F44727" s="30"/>
      <c r="G44727" s="30"/>
      <c r="H44727" s="30"/>
    </row>
    <row r="44728" spans="6:8" x14ac:dyDescent="0.2">
      <c r="F44728" s="30"/>
      <c r="G44728" s="30"/>
      <c r="H44728" s="30"/>
    </row>
    <row r="44729" spans="6:8" x14ac:dyDescent="0.2">
      <c r="F44729" s="30"/>
      <c r="G44729" s="30"/>
      <c r="H44729" s="30"/>
    </row>
    <row r="44730" spans="6:8" x14ac:dyDescent="0.2">
      <c r="F44730" s="30"/>
      <c r="G44730" s="30"/>
      <c r="H44730" s="30"/>
    </row>
    <row r="44731" spans="6:8" x14ac:dyDescent="0.2">
      <c r="F44731" s="30"/>
      <c r="G44731" s="30"/>
      <c r="H44731" s="30"/>
    </row>
    <row r="44732" spans="6:8" x14ac:dyDescent="0.2">
      <c r="F44732" s="30"/>
      <c r="G44732" s="30"/>
      <c r="H44732" s="30"/>
    </row>
    <row r="44733" spans="6:8" x14ac:dyDescent="0.2">
      <c r="F44733" s="30"/>
      <c r="G44733" s="30"/>
      <c r="H44733" s="30"/>
    </row>
    <row r="44734" spans="6:8" x14ac:dyDescent="0.2">
      <c r="F44734" s="30"/>
      <c r="G44734" s="30"/>
      <c r="H44734" s="30"/>
    </row>
    <row r="44735" spans="6:8" x14ac:dyDescent="0.2">
      <c r="F44735" s="30"/>
      <c r="G44735" s="30"/>
      <c r="H44735" s="30"/>
    </row>
    <row r="44736" spans="6:8" x14ac:dyDescent="0.2">
      <c r="F44736" s="30"/>
      <c r="G44736" s="30"/>
      <c r="H44736" s="30"/>
    </row>
    <row r="44737" spans="6:8" x14ac:dyDescent="0.2">
      <c r="F44737" s="30"/>
      <c r="G44737" s="30"/>
      <c r="H44737" s="30"/>
    </row>
    <row r="44738" spans="6:8" x14ac:dyDescent="0.2">
      <c r="F44738" s="30"/>
      <c r="G44738" s="30"/>
      <c r="H44738" s="30"/>
    </row>
    <row r="44739" spans="6:8" x14ac:dyDescent="0.2">
      <c r="F44739" s="30"/>
      <c r="G44739" s="30"/>
      <c r="H44739" s="30"/>
    </row>
    <row r="44740" spans="6:8" x14ac:dyDescent="0.2">
      <c r="F44740" s="30"/>
      <c r="G44740" s="30"/>
      <c r="H44740" s="30"/>
    </row>
    <row r="44741" spans="6:8" x14ac:dyDescent="0.2">
      <c r="F44741" s="30"/>
      <c r="G44741" s="30"/>
      <c r="H44741" s="30"/>
    </row>
    <row r="44742" spans="6:8" x14ac:dyDescent="0.2">
      <c r="F44742" s="30"/>
      <c r="G44742" s="30"/>
      <c r="H44742" s="30"/>
    </row>
    <row r="44743" spans="6:8" x14ac:dyDescent="0.2">
      <c r="F44743" s="30"/>
      <c r="G44743" s="30"/>
      <c r="H44743" s="30"/>
    </row>
    <row r="44744" spans="6:8" x14ac:dyDescent="0.2">
      <c r="F44744" s="30"/>
      <c r="G44744" s="30"/>
      <c r="H44744" s="30"/>
    </row>
    <row r="44745" spans="6:8" x14ac:dyDescent="0.2">
      <c r="F44745" s="30"/>
      <c r="G44745" s="30"/>
      <c r="H44745" s="30"/>
    </row>
    <row r="44746" spans="6:8" x14ac:dyDescent="0.2">
      <c r="F44746" s="30"/>
      <c r="G44746" s="30"/>
      <c r="H44746" s="30"/>
    </row>
    <row r="44747" spans="6:8" x14ac:dyDescent="0.2">
      <c r="F44747" s="30"/>
      <c r="G44747" s="30"/>
      <c r="H44747" s="30"/>
    </row>
    <row r="44748" spans="6:8" x14ac:dyDescent="0.2">
      <c r="F44748" s="30"/>
      <c r="G44748" s="30"/>
      <c r="H44748" s="30"/>
    </row>
    <row r="44749" spans="6:8" x14ac:dyDescent="0.2">
      <c r="F44749" s="30"/>
      <c r="G44749" s="30"/>
      <c r="H44749" s="30"/>
    </row>
    <row r="44750" spans="6:8" x14ac:dyDescent="0.2">
      <c r="F44750" s="30"/>
      <c r="G44750" s="30"/>
      <c r="H44750" s="30"/>
    </row>
    <row r="44751" spans="6:8" x14ac:dyDescent="0.2">
      <c r="F44751" s="30"/>
      <c r="G44751" s="30"/>
      <c r="H44751" s="30"/>
    </row>
    <row r="44752" spans="6:8" x14ac:dyDescent="0.2">
      <c r="F44752" s="30"/>
      <c r="G44752" s="30"/>
      <c r="H44752" s="30"/>
    </row>
    <row r="44753" spans="6:8" x14ac:dyDescent="0.2">
      <c r="F44753" s="30"/>
      <c r="G44753" s="30"/>
      <c r="H44753" s="30"/>
    </row>
    <row r="44754" spans="6:8" x14ac:dyDescent="0.2">
      <c r="F44754" s="30"/>
      <c r="G44754" s="30"/>
      <c r="H44754" s="30"/>
    </row>
    <row r="44755" spans="6:8" x14ac:dyDescent="0.2">
      <c r="F44755" s="30"/>
      <c r="G44755" s="30"/>
      <c r="H44755" s="30"/>
    </row>
    <row r="44756" spans="6:8" x14ac:dyDescent="0.2">
      <c r="F44756" s="30"/>
      <c r="G44756" s="30"/>
      <c r="H44756" s="30"/>
    </row>
    <row r="44757" spans="6:8" x14ac:dyDescent="0.2">
      <c r="F44757" s="30"/>
      <c r="G44757" s="30"/>
      <c r="H44757" s="30"/>
    </row>
    <row r="44758" spans="6:8" x14ac:dyDescent="0.2">
      <c r="F44758" s="30"/>
      <c r="G44758" s="30"/>
      <c r="H44758" s="30"/>
    </row>
    <row r="44759" spans="6:8" x14ac:dyDescent="0.2">
      <c r="F44759" s="30"/>
      <c r="G44759" s="30"/>
      <c r="H44759" s="30"/>
    </row>
    <row r="44760" spans="6:8" x14ac:dyDescent="0.2">
      <c r="F44760" s="30"/>
      <c r="G44760" s="30"/>
      <c r="H44760" s="30"/>
    </row>
    <row r="44761" spans="6:8" x14ac:dyDescent="0.2">
      <c r="F44761" s="30"/>
      <c r="G44761" s="30"/>
      <c r="H44761" s="30"/>
    </row>
    <row r="44762" spans="6:8" x14ac:dyDescent="0.2">
      <c r="F44762" s="30"/>
      <c r="G44762" s="30"/>
      <c r="H44762" s="30"/>
    </row>
    <row r="44763" spans="6:8" x14ac:dyDescent="0.2">
      <c r="F44763" s="30"/>
      <c r="G44763" s="30"/>
      <c r="H44763" s="30"/>
    </row>
    <row r="44764" spans="6:8" x14ac:dyDescent="0.2">
      <c r="F44764" s="30"/>
      <c r="G44764" s="30"/>
      <c r="H44764" s="30"/>
    </row>
    <row r="44765" spans="6:8" x14ac:dyDescent="0.2">
      <c r="F44765" s="30"/>
      <c r="G44765" s="30"/>
      <c r="H44765" s="30"/>
    </row>
    <row r="44766" spans="6:8" x14ac:dyDescent="0.2">
      <c r="F44766" s="30"/>
      <c r="G44766" s="30"/>
      <c r="H44766" s="30"/>
    </row>
    <row r="44767" spans="6:8" x14ac:dyDescent="0.2">
      <c r="F44767" s="30"/>
      <c r="G44767" s="30"/>
      <c r="H44767" s="30"/>
    </row>
    <row r="44768" spans="6:8" x14ac:dyDescent="0.2">
      <c r="F44768" s="30"/>
      <c r="G44768" s="30"/>
      <c r="H44768" s="30"/>
    </row>
    <row r="44769" spans="6:8" x14ac:dyDescent="0.2">
      <c r="F44769" s="30"/>
      <c r="G44769" s="30"/>
      <c r="H44769" s="30"/>
    </row>
    <row r="44770" spans="6:8" x14ac:dyDescent="0.2">
      <c r="F44770" s="30"/>
      <c r="G44770" s="30"/>
      <c r="H44770" s="30"/>
    </row>
    <row r="44771" spans="6:8" x14ac:dyDescent="0.2">
      <c r="F44771" s="30"/>
      <c r="G44771" s="30"/>
      <c r="H44771" s="30"/>
    </row>
    <row r="44772" spans="6:8" x14ac:dyDescent="0.2">
      <c r="F44772" s="30"/>
      <c r="G44772" s="30"/>
      <c r="H44772" s="30"/>
    </row>
    <row r="44773" spans="6:8" x14ac:dyDescent="0.2">
      <c r="F44773" s="30"/>
      <c r="G44773" s="30"/>
      <c r="H44773" s="30"/>
    </row>
    <row r="44774" spans="6:8" x14ac:dyDescent="0.2">
      <c r="F44774" s="30"/>
      <c r="G44774" s="30"/>
      <c r="H44774" s="30"/>
    </row>
    <row r="44775" spans="6:8" x14ac:dyDescent="0.2">
      <c r="F44775" s="30"/>
      <c r="G44775" s="30"/>
      <c r="H44775" s="30"/>
    </row>
    <row r="44776" spans="6:8" x14ac:dyDescent="0.2">
      <c r="F44776" s="30"/>
      <c r="G44776" s="30"/>
      <c r="H44776" s="30"/>
    </row>
    <row r="44777" spans="6:8" x14ac:dyDescent="0.2">
      <c r="F44777" s="30"/>
      <c r="G44777" s="30"/>
      <c r="H44777" s="30"/>
    </row>
    <row r="44778" spans="6:8" x14ac:dyDescent="0.2">
      <c r="F44778" s="30"/>
      <c r="G44778" s="30"/>
      <c r="H44778" s="30"/>
    </row>
    <row r="44779" spans="6:8" x14ac:dyDescent="0.2">
      <c r="F44779" s="30"/>
      <c r="G44779" s="30"/>
      <c r="H44779" s="30"/>
    </row>
    <row r="44780" spans="6:8" x14ac:dyDescent="0.2">
      <c r="F44780" s="30"/>
      <c r="G44780" s="30"/>
      <c r="H44780" s="30"/>
    </row>
    <row r="44781" spans="6:8" x14ac:dyDescent="0.2">
      <c r="F44781" s="30"/>
      <c r="G44781" s="30"/>
      <c r="H44781" s="30"/>
    </row>
    <row r="44782" spans="6:8" x14ac:dyDescent="0.2">
      <c r="F44782" s="30"/>
      <c r="G44782" s="30"/>
      <c r="H44782" s="30"/>
    </row>
    <row r="44783" spans="6:8" x14ac:dyDescent="0.2">
      <c r="F44783" s="30"/>
      <c r="G44783" s="30"/>
      <c r="H44783" s="30"/>
    </row>
    <row r="44784" spans="6:8" x14ac:dyDescent="0.2">
      <c r="F44784" s="30"/>
      <c r="G44784" s="30"/>
      <c r="H44784" s="30"/>
    </row>
    <row r="44785" spans="6:8" x14ac:dyDescent="0.2">
      <c r="F44785" s="30"/>
      <c r="G44785" s="30"/>
      <c r="H44785" s="30"/>
    </row>
    <row r="44786" spans="6:8" x14ac:dyDescent="0.2">
      <c r="F44786" s="30"/>
      <c r="G44786" s="30"/>
      <c r="H44786" s="30"/>
    </row>
    <row r="44787" spans="6:8" x14ac:dyDescent="0.2">
      <c r="F44787" s="30"/>
      <c r="G44787" s="30"/>
      <c r="H44787" s="30"/>
    </row>
    <row r="44788" spans="6:8" x14ac:dyDescent="0.2">
      <c r="F44788" s="30"/>
      <c r="G44788" s="30"/>
      <c r="H44788" s="30"/>
    </row>
    <row r="44789" spans="6:8" x14ac:dyDescent="0.2">
      <c r="F44789" s="30"/>
      <c r="G44789" s="30"/>
      <c r="H44789" s="30"/>
    </row>
    <row r="44790" spans="6:8" x14ac:dyDescent="0.2">
      <c r="F44790" s="30"/>
      <c r="G44790" s="30"/>
      <c r="H44790" s="30"/>
    </row>
    <row r="44791" spans="6:8" x14ac:dyDescent="0.2">
      <c r="F44791" s="30"/>
      <c r="G44791" s="30"/>
      <c r="H44791" s="30"/>
    </row>
    <row r="44792" spans="6:8" x14ac:dyDescent="0.2">
      <c r="F44792" s="30"/>
      <c r="G44792" s="30"/>
      <c r="H44792" s="30"/>
    </row>
    <row r="44793" spans="6:8" x14ac:dyDescent="0.2">
      <c r="F44793" s="30"/>
      <c r="G44793" s="30"/>
      <c r="H44793" s="30"/>
    </row>
    <row r="44794" spans="6:8" x14ac:dyDescent="0.2">
      <c r="F44794" s="30"/>
      <c r="G44794" s="30"/>
      <c r="H44794" s="30"/>
    </row>
    <row r="44795" spans="6:8" x14ac:dyDescent="0.2">
      <c r="F44795" s="30"/>
      <c r="G44795" s="30"/>
      <c r="H44795" s="30"/>
    </row>
    <row r="44796" spans="6:8" x14ac:dyDescent="0.2">
      <c r="F44796" s="30"/>
      <c r="G44796" s="30"/>
      <c r="H44796" s="30"/>
    </row>
    <row r="44797" spans="6:8" x14ac:dyDescent="0.2">
      <c r="F44797" s="30"/>
      <c r="G44797" s="30"/>
      <c r="H44797" s="30"/>
    </row>
    <row r="44798" spans="6:8" x14ac:dyDescent="0.2">
      <c r="F44798" s="30"/>
      <c r="G44798" s="30"/>
      <c r="H44798" s="30"/>
    </row>
    <row r="44799" spans="6:8" x14ac:dyDescent="0.2">
      <c r="F44799" s="30"/>
      <c r="G44799" s="30"/>
      <c r="H44799" s="30"/>
    </row>
    <row r="44800" spans="6:8" x14ac:dyDescent="0.2">
      <c r="F44800" s="30"/>
      <c r="G44800" s="30"/>
      <c r="H44800" s="30"/>
    </row>
    <row r="44801" spans="6:8" x14ac:dyDescent="0.2">
      <c r="F44801" s="30"/>
      <c r="G44801" s="30"/>
      <c r="H44801" s="30"/>
    </row>
    <row r="44802" spans="6:8" x14ac:dyDescent="0.2">
      <c r="F44802" s="30"/>
      <c r="G44802" s="30"/>
      <c r="H44802" s="30"/>
    </row>
    <row r="44803" spans="6:8" x14ac:dyDescent="0.2">
      <c r="F44803" s="30"/>
      <c r="G44803" s="30"/>
      <c r="H44803" s="30"/>
    </row>
    <row r="44804" spans="6:8" x14ac:dyDescent="0.2">
      <c r="F44804" s="30"/>
      <c r="G44804" s="30"/>
      <c r="H44804" s="30"/>
    </row>
    <row r="44805" spans="6:8" x14ac:dyDescent="0.2">
      <c r="F44805" s="30"/>
      <c r="G44805" s="30"/>
      <c r="H44805" s="30"/>
    </row>
    <row r="44806" spans="6:8" x14ac:dyDescent="0.2">
      <c r="F44806" s="30"/>
      <c r="G44806" s="30"/>
      <c r="H44806" s="30"/>
    </row>
    <row r="44807" spans="6:8" x14ac:dyDescent="0.2">
      <c r="F44807" s="30"/>
      <c r="G44807" s="30"/>
      <c r="H44807" s="30"/>
    </row>
    <row r="44808" spans="6:8" x14ac:dyDescent="0.2">
      <c r="F44808" s="30"/>
      <c r="G44808" s="30"/>
      <c r="H44808" s="30"/>
    </row>
    <row r="44809" spans="6:8" x14ac:dyDescent="0.2">
      <c r="F44809" s="30"/>
      <c r="G44809" s="30"/>
      <c r="H44809" s="30"/>
    </row>
    <row r="44810" spans="6:8" x14ac:dyDescent="0.2">
      <c r="F44810" s="30"/>
      <c r="G44810" s="30"/>
      <c r="H44810" s="30"/>
    </row>
    <row r="44811" spans="6:8" x14ac:dyDescent="0.2">
      <c r="F44811" s="30"/>
      <c r="G44811" s="30"/>
      <c r="H44811" s="30"/>
    </row>
    <row r="44812" spans="6:8" x14ac:dyDescent="0.2">
      <c r="F44812" s="30"/>
      <c r="G44812" s="30"/>
      <c r="H44812" s="30"/>
    </row>
    <row r="44813" spans="6:8" x14ac:dyDescent="0.2">
      <c r="F44813" s="30"/>
      <c r="G44813" s="30"/>
      <c r="H44813" s="30"/>
    </row>
    <row r="44814" spans="6:8" x14ac:dyDescent="0.2">
      <c r="F44814" s="30"/>
      <c r="G44814" s="30"/>
      <c r="H44814" s="30"/>
    </row>
    <row r="44815" spans="6:8" x14ac:dyDescent="0.2">
      <c r="F44815" s="30"/>
      <c r="G44815" s="30"/>
      <c r="H44815" s="30"/>
    </row>
    <row r="44816" spans="6:8" x14ac:dyDescent="0.2">
      <c r="F44816" s="30"/>
      <c r="G44816" s="30"/>
      <c r="H44816" s="30"/>
    </row>
    <row r="44817" spans="6:8" x14ac:dyDescent="0.2">
      <c r="F44817" s="30"/>
      <c r="G44817" s="30"/>
      <c r="H44817" s="30"/>
    </row>
    <row r="44818" spans="6:8" x14ac:dyDescent="0.2">
      <c r="F44818" s="30"/>
      <c r="G44818" s="30"/>
      <c r="H44818" s="30"/>
    </row>
    <row r="44819" spans="6:8" x14ac:dyDescent="0.2">
      <c r="F44819" s="30"/>
      <c r="G44819" s="30"/>
      <c r="H44819" s="30"/>
    </row>
    <row r="44820" spans="6:8" x14ac:dyDescent="0.2">
      <c r="F44820" s="30"/>
      <c r="G44820" s="30"/>
      <c r="H44820" s="30"/>
    </row>
    <row r="44821" spans="6:8" x14ac:dyDescent="0.2">
      <c r="F44821" s="30"/>
      <c r="G44821" s="30"/>
      <c r="H44821" s="30"/>
    </row>
    <row r="44822" spans="6:8" x14ac:dyDescent="0.2">
      <c r="F44822" s="30"/>
      <c r="G44822" s="30"/>
      <c r="H44822" s="30"/>
    </row>
    <row r="44823" spans="6:8" x14ac:dyDescent="0.2">
      <c r="F44823" s="30"/>
      <c r="G44823" s="30"/>
      <c r="H44823" s="30"/>
    </row>
    <row r="44824" spans="6:8" x14ac:dyDescent="0.2">
      <c r="F44824" s="30"/>
      <c r="G44824" s="30"/>
      <c r="H44824" s="30"/>
    </row>
    <row r="44825" spans="6:8" x14ac:dyDescent="0.2">
      <c r="F44825" s="30"/>
      <c r="G44825" s="30"/>
      <c r="H44825" s="30"/>
    </row>
    <row r="44826" spans="6:8" x14ac:dyDescent="0.2">
      <c r="F44826" s="30"/>
      <c r="G44826" s="30"/>
      <c r="H44826" s="30"/>
    </row>
    <row r="44827" spans="6:8" x14ac:dyDescent="0.2">
      <c r="F44827" s="30"/>
      <c r="G44827" s="30"/>
      <c r="H44827" s="30"/>
    </row>
    <row r="44828" spans="6:8" x14ac:dyDescent="0.2">
      <c r="F44828" s="30"/>
      <c r="G44828" s="30"/>
      <c r="H44828" s="30"/>
    </row>
    <row r="44829" spans="6:8" x14ac:dyDescent="0.2">
      <c r="F44829" s="30"/>
      <c r="G44829" s="30"/>
      <c r="H44829" s="30"/>
    </row>
    <row r="44830" spans="6:8" x14ac:dyDescent="0.2">
      <c r="F44830" s="30"/>
      <c r="G44830" s="30"/>
      <c r="H44830" s="30"/>
    </row>
    <row r="44831" spans="6:8" x14ac:dyDescent="0.2">
      <c r="F44831" s="30"/>
      <c r="G44831" s="30"/>
      <c r="H44831" s="30"/>
    </row>
    <row r="44832" spans="6:8" x14ac:dyDescent="0.2">
      <c r="F44832" s="30"/>
      <c r="G44832" s="30"/>
      <c r="H44832" s="30"/>
    </row>
    <row r="44833" spans="6:8" x14ac:dyDescent="0.2">
      <c r="F44833" s="30"/>
      <c r="G44833" s="30"/>
      <c r="H44833" s="30"/>
    </row>
    <row r="44834" spans="6:8" x14ac:dyDescent="0.2">
      <c r="F44834" s="30"/>
      <c r="G44834" s="30"/>
      <c r="H44834" s="30"/>
    </row>
    <row r="44835" spans="6:8" x14ac:dyDescent="0.2">
      <c r="F44835" s="30"/>
      <c r="G44835" s="30"/>
      <c r="H44835" s="30"/>
    </row>
    <row r="44836" spans="6:8" x14ac:dyDescent="0.2">
      <c r="F44836" s="30"/>
      <c r="G44836" s="30"/>
      <c r="H44836" s="30"/>
    </row>
    <row r="44837" spans="6:8" x14ac:dyDescent="0.2">
      <c r="F44837" s="30"/>
      <c r="G44837" s="30"/>
      <c r="H44837" s="30"/>
    </row>
    <row r="44838" spans="6:8" x14ac:dyDescent="0.2">
      <c r="F44838" s="30"/>
      <c r="G44838" s="30"/>
      <c r="H44838" s="30"/>
    </row>
    <row r="44839" spans="6:8" x14ac:dyDescent="0.2">
      <c r="F44839" s="30"/>
      <c r="G44839" s="30"/>
      <c r="H44839" s="30"/>
    </row>
    <row r="44840" spans="6:8" x14ac:dyDescent="0.2">
      <c r="F44840" s="30"/>
      <c r="G44840" s="30"/>
      <c r="H44840" s="30"/>
    </row>
    <row r="44841" spans="6:8" x14ac:dyDescent="0.2">
      <c r="F44841" s="30"/>
      <c r="G44841" s="30"/>
      <c r="H44841" s="30"/>
    </row>
    <row r="44842" spans="6:8" x14ac:dyDescent="0.2">
      <c r="F44842" s="30"/>
      <c r="G44842" s="30"/>
      <c r="H44842" s="30"/>
    </row>
    <row r="44843" spans="6:8" x14ac:dyDescent="0.2">
      <c r="F44843" s="30"/>
      <c r="G44843" s="30"/>
      <c r="H44843" s="30"/>
    </row>
    <row r="44844" spans="6:8" x14ac:dyDescent="0.2">
      <c r="F44844" s="30"/>
      <c r="G44844" s="30"/>
      <c r="H44844" s="30"/>
    </row>
    <row r="44845" spans="6:8" x14ac:dyDescent="0.2">
      <c r="F44845" s="30"/>
      <c r="G44845" s="30"/>
      <c r="H44845" s="30"/>
    </row>
    <row r="44846" spans="6:8" x14ac:dyDescent="0.2">
      <c r="F44846" s="30"/>
      <c r="G44846" s="30"/>
      <c r="H44846" s="30"/>
    </row>
    <row r="44847" spans="6:8" x14ac:dyDescent="0.2">
      <c r="F44847" s="30"/>
      <c r="G44847" s="30"/>
      <c r="H44847" s="30"/>
    </row>
    <row r="44848" spans="6:8" x14ac:dyDescent="0.2">
      <c r="F44848" s="30"/>
      <c r="G44848" s="30"/>
      <c r="H44848" s="30"/>
    </row>
    <row r="44849" spans="6:8" x14ac:dyDescent="0.2">
      <c r="F44849" s="30"/>
      <c r="G44849" s="30"/>
      <c r="H44849" s="30"/>
    </row>
    <row r="44850" spans="6:8" x14ac:dyDescent="0.2">
      <c r="F44850" s="30"/>
      <c r="G44850" s="30"/>
      <c r="H44850" s="30"/>
    </row>
    <row r="44851" spans="6:8" x14ac:dyDescent="0.2">
      <c r="F44851" s="30"/>
      <c r="G44851" s="30"/>
      <c r="H44851" s="30"/>
    </row>
    <row r="44852" spans="6:8" x14ac:dyDescent="0.2">
      <c r="F44852" s="30"/>
      <c r="G44852" s="30"/>
      <c r="H44852" s="30"/>
    </row>
    <row r="44853" spans="6:8" x14ac:dyDescent="0.2">
      <c r="F44853" s="30"/>
      <c r="G44853" s="30"/>
      <c r="H44853" s="30"/>
    </row>
    <row r="44854" spans="6:8" x14ac:dyDescent="0.2">
      <c r="F44854" s="30"/>
      <c r="G44854" s="30"/>
      <c r="H44854" s="30"/>
    </row>
    <row r="44855" spans="6:8" x14ac:dyDescent="0.2">
      <c r="F44855" s="30"/>
      <c r="G44855" s="30"/>
      <c r="H44855" s="30"/>
    </row>
    <row r="44856" spans="6:8" x14ac:dyDescent="0.2">
      <c r="F44856" s="30"/>
      <c r="G44856" s="30"/>
      <c r="H44856" s="30"/>
    </row>
    <row r="44857" spans="6:8" x14ac:dyDescent="0.2">
      <c r="F44857" s="30"/>
      <c r="G44857" s="30"/>
      <c r="H44857" s="30"/>
    </row>
    <row r="44858" spans="6:8" x14ac:dyDescent="0.2">
      <c r="F44858" s="30"/>
      <c r="G44858" s="30"/>
      <c r="H44858" s="30"/>
    </row>
    <row r="44859" spans="6:8" x14ac:dyDescent="0.2">
      <c r="F44859" s="30"/>
      <c r="G44859" s="30"/>
      <c r="H44859" s="30"/>
    </row>
    <row r="44860" spans="6:8" x14ac:dyDescent="0.2">
      <c r="F44860" s="30"/>
      <c r="G44860" s="30"/>
      <c r="H44860" s="30"/>
    </row>
    <row r="44861" spans="6:8" x14ac:dyDescent="0.2">
      <c r="F44861" s="30"/>
      <c r="G44861" s="30"/>
      <c r="H44861" s="30"/>
    </row>
    <row r="44862" spans="6:8" x14ac:dyDescent="0.2">
      <c r="F44862" s="30"/>
      <c r="G44862" s="30"/>
      <c r="H44862" s="30"/>
    </row>
    <row r="44863" spans="6:8" x14ac:dyDescent="0.2">
      <c r="F44863" s="30"/>
      <c r="G44863" s="30"/>
      <c r="H44863" s="30"/>
    </row>
    <row r="44864" spans="6:8" x14ac:dyDescent="0.2">
      <c r="F44864" s="30"/>
      <c r="G44864" s="30"/>
      <c r="H44864" s="30"/>
    </row>
    <row r="44865" spans="6:8" x14ac:dyDescent="0.2">
      <c r="F44865" s="30"/>
      <c r="G44865" s="30"/>
      <c r="H44865" s="30"/>
    </row>
    <row r="44866" spans="6:8" x14ac:dyDescent="0.2">
      <c r="F44866" s="30"/>
      <c r="G44866" s="30"/>
      <c r="H44866" s="30"/>
    </row>
    <row r="44867" spans="6:8" x14ac:dyDescent="0.2">
      <c r="F44867" s="30"/>
      <c r="G44867" s="30"/>
      <c r="H44867" s="30"/>
    </row>
    <row r="44868" spans="6:8" x14ac:dyDescent="0.2">
      <c r="F44868" s="30"/>
      <c r="G44868" s="30"/>
      <c r="H44868" s="30"/>
    </row>
    <row r="44869" spans="6:8" x14ac:dyDescent="0.2">
      <c r="F44869" s="30"/>
      <c r="G44869" s="30"/>
      <c r="H44869" s="30"/>
    </row>
    <row r="44870" spans="6:8" x14ac:dyDescent="0.2">
      <c r="F44870" s="30"/>
      <c r="G44870" s="30"/>
      <c r="H44870" s="30"/>
    </row>
    <row r="44871" spans="6:8" x14ac:dyDescent="0.2">
      <c r="F44871" s="30"/>
      <c r="G44871" s="30"/>
      <c r="H44871" s="30"/>
    </row>
    <row r="44872" spans="6:8" x14ac:dyDescent="0.2">
      <c r="F44872" s="30"/>
      <c r="G44872" s="30"/>
      <c r="H44872" s="30"/>
    </row>
    <row r="44873" spans="6:8" x14ac:dyDescent="0.2">
      <c r="F44873" s="30"/>
      <c r="G44873" s="30"/>
      <c r="H44873" s="30"/>
    </row>
    <row r="44874" spans="6:8" x14ac:dyDescent="0.2">
      <c r="F44874" s="30"/>
      <c r="G44874" s="30"/>
      <c r="H44874" s="30"/>
    </row>
    <row r="44875" spans="6:8" x14ac:dyDescent="0.2">
      <c r="F44875" s="30"/>
      <c r="G44875" s="30"/>
      <c r="H44875" s="30"/>
    </row>
    <row r="44876" spans="6:8" x14ac:dyDescent="0.2">
      <c r="F44876" s="30"/>
      <c r="G44876" s="30"/>
      <c r="H44876" s="30"/>
    </row>
    <row r="44877" spans="6:8" x14ac:dyDescent="0.2">
      <c r="F44877" s="30"/>
      <c r="G44877" s="30"/>
      <c r="H44877" s="30"/>
    </row>
    <row r="44878" spans="6:8" x14ac:dyDescent="0.2">
      <c r="F44878" s="30"/>
      <c r="G44878" s="30"/>
      <c r="H44878" s="30"/>
    </row>
    <row r="44879" spans="6:8" x14ac:dyDescent="0.2">
      <c r="F44879" s="30"/>
      <c r="G44879" s="30"/>
      <c r="H44879" s="30"/>
    </row>
    <row r="44880" spans="6:8" x14ac:dyDescent="0.2">
      <c r="F44880" s="30"/>
      <c r="G44880" s="30"/>
      <c r="H44880" s="30"/>
    </row>
    <row r="44881" spans="6:8" x14ac:dyDescent="0.2">
      <c r="F44881" s="30"/>
      <c r="G44881" s="30"/>
      <c r="H44881" s="30"/>
    </row>
    <row r="44882" spans="6:8" x14ac:dyDescent="0.2">
      <c r="F44882" s="30"/>
      <c r="G44882" s="30"/>
      <c r="H44882" s="30"/>
    </row>
    <row r="44883" spans="6:8" x14ac:dyDescent="0.2">
      <c r="F44883" s="30"/>
      <c r="G44883" s="30"/>
      <c r="H44883" s="30"/>
    </row>
    <row r="44884" spans="6:8" x14ac:dyDescent="0.2">
      <c r="F44884" s="30"/>
      <c r="G44884" s="30"/>
      <c r="H44884" s="30"/>
    </row>
    <row r="44885" spans="6:8" x14ac:dyDescent="0.2">
      <c r="F44885" s="30"/>
      <c r="G44885" s="30"/>
      <c r="H44885" s="30"/>
    </row>
    <row r="44886" spans="6:8" x14ac:dyDescent="0.2">
      <c r="F44886" s="30"/>
      <c r="G44886" s="30"/>
      <c r="H44886" s="30"/>
    </row>
    <row r="44887" spans="6:8" x14ac:dyDescent="0.2">
      <c r="F44887" s="30"/>
      <c r="G44887" s="30"/>
      <c r="H44887" s="30"/>
    </row>
    <row r="44888" spans="6:8" x14ac:dyDescent="0.2">
      <c r="F44888" s="30"/>
      <c r="G44888" s="30"/>
      <c r="H44888" s="30"/>
    </row>
    <row r="44889" spans="6:8" x14ac:dyDescent="0.2">
      <c r="F44889" s="30"/>
      <c r="G44889" s="30"/>
      <c r="H44889" s="30"/>
    </row>
    <row r="44890" spans="6:8" x14ac:dyDescent="0.2">
      <c r="F44890" s="30"/>
      <c r="G44890" s="30"/>
      <c r="H44890" s="30"/>
    </row>
    <row r="44891" spans="6:8" x14ac:dyDescent="0.2">
      <c r="F44891" s="30"/>
      <c r="G44891" s="30"/>
      <c r="H44891" s="30"/>
    </row>
    <row r="44892" spans="6:8" x14ac:dyDescent="0.2">
      <c r="F44892" s="30"/>
      <c r="G44892" s="30"/>
      <c r="H44892" s="30"/>
    </row>
    <row r="44893" spans="6:8" x14ac:dyDescent="0.2">
      <c r="F44893" s="30"/>
      <c r="G44893" s="30"/>
      <c r="H44893" s="30"/>
    </row>
    <row r="44894" spans="6:8" x14ac:dyDescent="0.2">
      <c r="F44894" s="30"/>
      <c r="G44894" s="30"/>
      <c r="H44894" s="30"/>
    </row>
    <row r="44895" spans="6:8" x14ac:dyDescent="0.2">
      <c r="F44895" s="30"/>
      <c r="G44895" s="30"/>
      <c r="H44895" s="30"/>
    </row>
    <row r="44896" spans="6:8" x14ac:dyDescent="0.2">
      <c r="F44896" s="30"/>
      <c r="G44896" s="30"/>
      <c r="H44896" s="30"/>
    </row>
    <row r="44897" spans="6:8" x14ac:dyDescent="0.2">
      <c r="F44897" s="30"/>
      <c r="G44897" s="30"/>
      <c r="H44897" s="30"/>
    </row>
    <row r="44898" spans="6:8" x14ac:dyDescent="0.2">
      <c r="F44898" s="30"/>
      <c r="G44898" s="30"/>
      <c r="H44898" s="30"/>
    </row>
    <row r="44899" spans="6:8" x14ac:dyDescent="0.2">
      <c r="F44899" s="30"/>
      <c r="G44899" s="30"/>
      <c r="H44899" s="30"/>
    </row>
    <row r="44900" spans="6:8" x14ac:dyDescent="0.2">
      <c r="F44900" s="30"/>
      <c r="G44900" s="30"/>
      <c r="H44900" s="30"/>
    </row>
    <row r="44901" spans="6:8" x14ac:dyDescent="0.2">
      <c r="F44901" s="30"/>
      <c r="G44901" s="30"/>
      <c r="H44901" s="30"/>
    </row>
    <row r="44902" spans="6:8" x14ac:dyDescent="0.2">
      <c r="F44902" s="30"/>
      <c r="G44902" s="30"/>
      <c r="H44902" s="30"/>
    </row>
    <row r="44903" spans="6:8" x14ac:dyDescent="0.2">
      <c r="F44903" s="30"/>
      <c r="G44903" s="30"/>
      <c r="H44903" s="30"/>
    </row>
    <row r="44904" spans="6:8" x14ac:dyDescent="0.2">
      <c r="F44904" s="30"/>
      <c r="G44904" s="30"/>
      <c r="H44904" s="30"/>
    </row>
    <row r="44905" spans="6:8" x14ac:dyDescent="0.2">
      <c r="F44905" s="30"/>
      <c r="G44905" s="30"/>
      <c r="H44905" s="30"/>
    </row>
    <row r="44906" spans="6:8" x14ac:dyDescent="0.2">
      <c r="F44906" s="30"/>
      <c r="G44906" s="30"/>
      <c r="H44906" s="30"/>
    </row>
    <row r="44907" spans="6:8" x14ac:dyDescent="0.2">
      <c r="F44907" s="30"/>
      <c r="G44907" s="30"/>
      <c r="H44907" s="30"/>
    </row>
    <row r="44908" spans="6:8" x14ac:dyDescent="0.2">
      <c r="F44908" s="30"/>
      <c r="G44908" s="30"/>
      <c r="H44908" s="30"/>
    </row>
    <row r="44909" spans="6:8" x14ac:dyDescent="0.2">
      <c r="F44909" s="30"/>
      <c r="G44909" s="30"/>
      <c r="H44909" s="30"/>
    </row>
    <row r="44910" spans="6:8" x14ac:dyDescent="0.2">
      <c r="F44910" s="30"/>
      <c r="G44910" s="30"/>
      <c r="H44910" s="30"/>
    </row>
    <row r="44911" spans="6:8" x14ac:dyDescent="0.2">
      <c r="F44911" s="30"/>
      <c r="G44911" s="30"/>
      <c r="H44911" s="30"/>
    </row>
    <row r="44912" spans="6:8" x14ac:dyDescent="0.2">
      <c r="F44912" s="30"/>
      <c r="G44912" s="30"/>
      <c r="H44912" s="30"/>
    </row>
    <row r="44913" spans="6:8" x14ac:dyDescent="0.2">
      <c r="F44913" s="30"/>
      <c r="G44913" s="30"/>
      <c r="H44913" s="30"/>
    </row>
    <row r="44914" spans="6:8" x14ac:dyDescent="0.2">
      <c r="F44914" s="30"/>
      <c r="G44914" s="30"/>
      <c r="H44914" s="30"/>
    </row>
    <row r="44915" spans="6:8" x14ac:dyDescent="0.2">
      <c r="F44915" s="30"/>
      <c r="G44915" s="30"/>
      <c r="H44915" s="30"/>
    </row>
    <row r="44916" spans="6:8" x14ac:dyDescent="0.2">
      <c r="F44916" s="30"/>
      <c r="G44916" s="30"/>
      <c r="H44916" s="30"/>
    </row>
    <row r="44917" spans="6:8" x14ac:dyDescent="0.2">
      <c r="F44917" s="30"/>
      <c r="G44917" s="30"/>
      <c r="H44917" s="30"/>
    </row>
    <row r="44918" spans="6:8" x14ac:dyDescent="0.2">
      <c r="F44918" s="30"/>
      <c r="G44918" s="30"/>
      <c r="H44918" s="30"/>
    </row>
    <row r="44919" spans="6:8" x14ac:dyDescent="0.2">
      <c r="F44919" s="30"/>
      <c r="G44919" s="30"/>
      <c r="H44919" s="30"/>
    </row>
    <row r="44920" spans="6:8" x14ac:dyDescent="0.2">
      <c r="F44920" s="30"/>
      <c r="G44920" s="30"/>
      <c r="H44920" s="30"/>
    </row>
    <row r="44921" spans="6:8" x14ac:dyDescent="0.2">
      <c r="F44921" s="30"/>
      <c r="G44921" s="30"/>
      <c r="H44921" s="30"/>
    </row>
    <row r="44922" spans="6:8" x14ac:dyDescent="0.2">
      <c r="F44922" s="30"/>
      <c r="G44922" s="30"/>
      <c r="H44922" s="30"/>
    </row>
    <row r="44923" spans="6:8" x14ac:dyDescent="0.2">
      <c r="F44923" s="30"/>
      <c r="G44923" s="30"/>
      <c r="H44923" s="30"/>
    </row>
    <row r="44924" spans="6:8" x14ac:dyDescent="0.2">
      <c r="F44924" s="30"/>
      <c r="G44924" s="30"/>
      <c r="H44924" s="30"/>
    </row>
    <row r="44925" spans="6:8" x14ac:dyDescent="0.2">
      <c r="F44925" s="30"/>
      <c r="G44925" s="30"/>
      <c r="H44925" s="30"/>
    </row>
    <row r="44926" spans="6:8" x14ac:dyDescent="0.2">
      <c r="F44926" s="30"/>
      <c r="G44926" s="30"/>
      <c r="H44926" s="30"/>
    </row>
    <row r="44927" spans="6:8" x14ac:dyDescent="0.2">
      <c r="F44927" s="30"/>
      <c r="G44927" s="30"/>
      <c r="H44927" s="30"/>
    </row>
    <row r="44928" spans="6:8" x14ac:dyDescent="0.2">
      <c r="F44928" s="30"/>
      <c r="G44928" s="30"/>
      <c r="H44928" s="30"/>
    </row>
    <row r="44929" spans="6:8" x14ac:dyDescent="0.2">
      <c r="F44929" s="30"/>
      <c r="G44929" s="30"/>
      <c r="H44929" s="30"/>
    </row>
    <row r="44930" spans="6:8" x14ac:dyDescent="0.2">
      <c r="F44930" s="30"/>
      <c r="G44930" s="30"/>
      <c r="H44930" s="30"/>
    </row>
    <row r="44931" spans="6:8" x14ac:dyDescent="0.2">
      <c r="F44931" s="30"/>
      <c r="G44931" s="30"/>
      <c r="H44931" s="30"/>
    </row>
    <row r="44932" spans="6:8" x14ac:dyDescent="0.2">
      <c r="F44932" s="30"/>
      <c r="G44932" s="30"/>
      <c r="H44932" s="30"/>
    </row>
    <row r="44933" spans="6:8" x14ac:dyDescent="0.2">
      <c r="F44933" s="30"/>
      <c r="G44933" s="30"/>
      <c r="H44933" s="30"/>
    </row>
    <row r="44934" spans="6:8" x14ac:dyDescent="0.2">
      <c r="F44934" s="30"/>
      <c r="G44934" s="30"/>
      <c r="H44934" s="30"/>
    </row>
    <row r="44935" spans="6:8" x14ac:dyDescent="0.2">
      <c r="F44935" s="30"/>
      <c r="G44935" s="30"/>
      <c r="H44935" s="30"/>
    </row>
    <row r="44936" spans="6:8" x14ac:dyDescent="0.2">
      <c r="F44936" s="30"/>
      <c r="G44936" s="30"/>
      <c r="H44936" s="30"/>
    </row>
    <row r="44937" spans="6:8" x14ac:dyDescent="0.2">
      <c r="F44937" s="30"/>
      <c r="G44937" s="30"/>
      <c r="H44937" s="30"/>
    </row>
    <row r="44938" spans="6:8" x14ac:dyDescent="0.2">
      <c r="F44938" s="30"/>
      <c r="G44938" s="30"/>
      <c r="H44938" s="30"/>
    </row>
    <row r="44939" spans="6:8" x14ac:dyDescent="0.2">
      <c r="F44939" s="30"/>
      <c r="G44939" s="30"/>
      <c r="H44939" s="30"/>
    </row>
    <row r="44940" spans="6:8" x14ac:dyDescent="0.2">
      <c r="F44940" s="30"/>
      <c r="G44940" s="30"/>
      <c r="H44940" s="30"/>
    </row>
    <row r="44941" spans="6:8" x14ac:dyDescent="0.2">
      <c r="F44941" s="30"/>
      <c r="G44941" s="30"/>
      <c r="H44941" s="30"/>
    </row>
    <row r="44942" spans="6:8" x14ac:dyDescent="0.2">
      <c r="F44942" s="30"/>
      <c r="G44942" s="30"/>
      <c r="H44942" s="30"/>
    </row>
    <row r="44943" spans="6:8" x14ac:dyDescent="0.2">
      <c r="F44943" s="30"/>
      <c r="G44943" s="30"/>
      <c r="H44943" s="30"/>
    </row>
    <row r="44944" spans="6:8" x14ac:dyDescent="0.2">
      <c r="F44944" s="30"/>
      <c r="G44944" s="30"/>
      <c r="H44944" s="30"/>
    </row>
    <row r="44945" spans="6:8" x14ac:dyDescent="0.2">
      <c r="F44945" s="30"/>
      <c r="G44945" s="30"/>
      <c r="H44945" s="30"/>
    </row>
    <row r="44946" spans="6:8" x14ac:dyDescent="0.2">
      <c r="F44946" s="30"/>
      <c r="G44946" s="30"/>
      <c r="H44946" s="30"/>
    </row>
    <row r="44947" spans="6:8" x14ac:dyDescent="0.2">
      <c r="F44947" s="30"/>
      <c r="G44947" s="30"/>
      <c r="H44947" s="30"/>
    </row>
    <row r="44948" spans="6:8" x14ac:dyDescent="0.2">
      <c r="F44948" s="30"/>
      <c r="G44948" s="30"/>
      <c r="H44948" s="30"/>
    </row>
    <row r="44949" spans="6:8" x14ac:dyDescent="0.2">
      <c r="F44949" s="30"/>
      <c r="G44949" s="30"/>
      <c r="H44949" s="30"/>
    </row>
    <row r="44950" spans="6:8" x14ac:dyDescent="0.2">
      <c r="F44950" s="30"/>
      <c r="G44950" s="30"/>
      <c r="H44950" s="30"/>
    </row>
    <row r="44951" spans="6:8" x14ac:dyDescent="0.2">
      <c r="F44951" s="30"/>
      <c r="G44951" s="30"/>
      <c r="H44951" s="30"/>
    </row>
    <row r="44952" spans="6:8" x14ac:dyDescent="0.2">
      <c r="F44952" s="30"/>
      <c r="G44952" s="30"/>
      <c r="H44952" s="30"/>
    </row>
    <row r="44953" spans="6:8" x14ac:dyDescent="0.2">
      <c r="F44953" s="30"/>
      <c r="G44953" s="30"/>
      <c r="H44953" s="30"/>
    </row>
    <row r="44954" spans="6:8" x14ac:dyDescent="0.2">
      <c r="F44954" s="30"/>
      <c r="G44954" s="30"/>
      <c r="H44954" s="30"/>
    </row>
    <row r="44955" spans="6:8" x14ac:dyDescent="0.2">
      <c r="F44955" s="30"/>
      <c r="G44955" s="30"/>
      <c r="H44955" s="30"/>
    </row>
    <row r="44956" spans="6:8" x14ac:dyDescent="0.2">
      <c r="F44956" s="30"/>
      <c r="G44956" s="30"/>
      <c r="H44956" s="30"/>
    </row>
    <row r="44957" spans="6:8" x14ac:dyDescent="0.2">
      <c r="F44957" s="30"/>
      <c r="G44957" s="30"/>
      <c r="H44957" s="30"/>
    </row>
    <row r="44958" spans="6:8" x14ac:dyDescent="0.2">
      <c r="F44958" s="30"/>
      <c r="G44958" s="30"/>
      <c r="H44958" s="30"/>
    </row>
    <row r="44959" spans="6:8" x14ac:dyDescent="0.2">
      <c r="F44959" s="30"/>
      <c r="G44959" s="30"/>
      <c r="H44959" s="30"/>
    </row>
    <row r="44960" spans="6:8" x14ac:dyDescent="0.2">
      <c r="F44960" s="30"/>
      <c r="G44960" s="30"/>
      <c r="H44960" s="30"/>
    </row>
    <row r="44961" spans="6:8" x14ac:dyDescent="0.2">
      <c r="F44961" s="30"/>
      <c r="G44961" s="30"/>
      <c r="H44961" s="30"/>
    </row>
    <row r="44962" spans="6:8" x14ac:dyDescent="0.2">
      <c r="F44962" s="30"/>
      <c r="G44962" s="30"/>
      <c r="H44962" s="30"/>
    </row>
    <row r="44963" spans="6:8" x14ac:dyDescent="0.2">
      <c r="F44963" s="30"/>
      <c r="G44963" s="30"/>
      <c r="H44963" s="30"/>
    </row>
    <row r="44964" spans="6:8" x14ac:dyDescent="0.2">
      <c r="F44964" s="30"/>
      <c r="G44964" s="30"/>
      <c r="H44964" s="30"/>
    </row>
    <row r="44965" spans="6:8" x14ac:dyDescent="0.2">
      <c r="F44965" s="30"/>
      <c r="G44965" s="30"/>
      <c r="H44965" s="30"/>
    </row>
    <row r="44966" spans="6:8" x14ac:dyDescent="0.2">
      <c r="F44966" s="30"/>
      <c r="G44966" s="30"/>
      <c r="H44966" s="30"/>
    </row>
    <row r="44967" spans="6:8" x14ac:dyDescent="0.2">
      <c r="F44967" s="30"/>
      <c r="G44967" s="30"/>
      <c r="H44967" s="30"/>
    </row>
    <row r="44968" spans="6:8" x14ac:dyDescent="0.2">
      <c r="F44968" s="30"/>
      <c r="G44968" s="30"/>
      <c r="H44968" s="30"/>
    </row>
    <row r="44969" spans="6:8" x14ac:dyDescent="0.2">
      <c r="F44969" s="30"/>
      <c r="G44969" s="30"/>
      <c r="H44969" s="30"/>
    </row>
    <row r="44970" spans="6:8" x14ac:dyDescent="0.2">
      <c r="F44970" s="30"/>
      <c r="G44970" s="30"/>
      <c r="H44970" s="30"/>
    </row>
    <row r="44971" spans="6:8" x14ac:dyDescent="0.2">
      <c r="F44971" s="30"/>
      <c r="G44971" s="30"/>
      <c r="H44971" s="30"/>
    </row>
    <row r="44972" spans="6:8" x14ac:dyDescent="0.2">
      <c r="F44972" s="30"/>
      <c r="G44972" s="30"/>
      <c r="H44972" s="30"/>
    </row>
    <row r="44973" spans="6:8" x14ac:dyDescent="0.2">
      <c r="F44973" s="30"/>
      <c r="G44973" s="30"/>
      <c r="H44973" s="30"/>
    </row>
    <row r="44974" spans="6:8" x14ac:dyDescent="0.2">
      <c r="F44974" s="30"/>
      <c r="G44974" s="30"/>
      <c r="H44974" s="30"/>
    </row>
    <row r="44975" spans="6:8" x14ac:dyDescent="0.2">
      <c r="F44975" s="30"/>
      <c r="G44975" s="30"/>
      <c r="H44975" s="30"/>
    </row>
    <row r="44976" spans="6:8" x14ac:dyDescent="0.2">
      <c r="F44976" s="30"/>
      <c r="G44976" s="30"/>
      <c r="H44976" s="30"/>
    </row>
    <row r="44977" spans="6:8" x14ac:dyDescent="0.2">
      <c r="F44977" s="30"/>
      <c r="G44977" s="30"/>
      <c r="H44977" s="30"/>
    </row>
    <row r="44978" spans="6:8" x14ac:dyDescent="0.2">
      <c r="F44978" s="30"/>
      <c r="G44978" s="30"/>
      <c r="H44978" s="30"/>
    </row>
    <row r="44979" spans="6:8" x14ac:dyDescent="0.2">
      <c r="F44979" s="30"/>
      <c r="G44979" s="30"/>
      <c r="H44979" s="30"/>
    </row>
    <row r="44980" spans="6:8" x14ac:dyDescent="0.2">
      <c r="F44980" s="30"/>
      <c r="G44980" s="30"/>
      <c r="H44980" s="30"/>
    </row>
    <row r="44981" spans="6:8" x14ac:dyDescent="0.2">
      <c r="F44981" s="30"/>
      <c r="G44981" s="30"/>
      <c r="H44981" s="30"/>
    </row>
    <row r="44982" spans="6:8" x14ac:dyDescent="0.2">
      <c r="F44982" s="30"/>
      <c r="G44982" s="30"/>
      <c r="H44982" s="30"/>
    </row>
    <row r="44983" spans="6:8" x14ac:dyDescent="0.2">
      <c r="F44983" s="30"/>
      <c r="G44983" s="30"/>
      <c r="H44983" s="30"/>
    </row>
    <row r="44984" spans="6:8" x14ac:dyDescent="0.2">
      <c r="F44984" s="30"/>
      <c r="G44984" s="30"/>
      <c r="H44984" s="30"/>
    </row>
    <row r="44985" spans="6:8" x14ac:dyDescent="0.2">
      <c r="F44985" s="30"/>
      <c r="G44985" s="30"/>
      <c r="H44985" s="30"/>
    </row>
    <row r="44986" spans="6:8" x14ac:dyDescent="0.2">
      <c r="F44986" s="30"/>
      <c r="G44986" s="30"/>
      <c r="H44986" s="30"/>
    </row>
    <row r="44987" spans="6:8" x14ac:dyDescent="0.2">
      <c r="F44987" s="30"/>
      <c r="G44987" s="30"/>
      <c r="H44987" s="30"/>
    </row>
    <row r="44988" spans="6:8" x14ac:dyDescent="0.2">
      <c r="F44988" s="30"/>
      <c r="G44988" s="30"/>
      <c r="H44988" s="30"/>
    </row>
    <row r="44989" spans="6:8" x14ac:dyDescent="0.2">
      <c r="F44989" s="30"/>
      <c r="G44989" s="30"/>
      <c r="H44989" s="30"/>
    </row>
    <row r="44990" spans="6:8" x14ac:dyDescent="0.2">
      <c r="F44990" s="30"/>
      <c r="G44990" s="30"/>
      <c r="H44990" s="30"/>
    </row>
    <row r="44991" spans="6:8" x14ac:dyDescent="0.2">
      <c r="F44991" s="30"/>
      <c r="G44991" s="30"/>
      <c r="H44991" s="30"/>
    </row>
    <row r="44992" spans="6:8" x14ac:dyDescent="0.2">
      <c r="F44992" s="30"/>
      <c r="G44992" s="30"/>
      <c r="H44992" s="30"/>
    </row>
    <row r="44993" spans="6:8" x14ac:dyDescent="0.2">
      <c r="F44993" s="30"/>
      <c r="G44993" s="30"/>
      <c r="H44993" s="30"/>
    </row>
    <row r="44994" spans="6:8" x14ac:dyDescent="0.2">
      <c r="F44994" s="30"/>
      <c r="G44994" s="30"/>
      <c r="H44994" s="30"/>
    </row>
    <row r="44995" spans="6:8" x14ac:dyDescent="0.2">
      <c r="F44995" s="30"/>
      <c r="G44995" s="30"/>
      <c r="H44995" s="30"/>
    </row>
    <row r="44996" spans="6:8" x14ac:dyDescent="0.2">
      <c r="F44996" s="30"/>
      <c r="G44996" s="30"/>
      <c r="H44996" s="30"/>
    </row>
    <row r="44997" spans="6:8" x14ac:dyDescent="0.2">
      <c r="F44997" s="30"/>
      <c r="G44997" s="30"/>
      <c r="H44997" s="30"/>
    </row>
    <row r="44998" spans="6:8" x14ac:dyDescent="0.2">
      <c r="F44998" s="30"/>
      <c r="G44998" s="30"/>
      <c r="H44998" s="30"/>
    </row>
    <row r="44999" spans="6:8" x14ac:dyDescent="0.2">
      <c r="F44999" s="30"/>
      <c r="G44999" s="30"/>
      <c r="H44999" s="30"/>
    </row>
    <row r="45000" spans="6:8" x14ac:dyDescent="0.2">
      <c r="F45000" s="30"/>
      <c r="G45000" s="30"/>
      <c r="H45000" s="30"/>
    </row>
    <row r="45001" spans="6:8" x14ac:dyDescent="0.2">
      <c r="F45001" s="30"/>
      <c r="G45001" s="30"/>
      <c r="H45001" s="30"/>
    </row>
    <row r="45002" spans="6:8" x14ac:dyDescent="0.2">
      <c r="F45002" s="30"/>
      <c r="G45002" s="30"/>
      <c r="H45002" s="30"/>
    </row>
    <row r="45003" spans="6:8" x14ac:dyDescent="0.2">
      <c r="F45003" s="30"/>
      <c r="G45003" s="30"/>
      <c r="H45003" s="30"/>
    </row>
    <row r="45004" spans="6:8" x14ac:dyDescent="0.2">
      <c r="F45004" s="30"/>
      <c r="G45004" s="30"/>
      <c r="H45004" s="30"/>
    </row>
    <row r="45005" spans="6:8" x14ac:dyDescent="0.2">
      <c r="F45005" s="30"/>
      <c r="G45005" s="30"/>
      <c r="H45005" s="30"/>
    </row>
    <row r="45006" spans="6:8" x14ac:dyDescent="0.2">
      <c r="F45006" s="30"/>
      <c r="G45006" s="30"/>
      <c r="H45006" s="30"/>
    </row>
    <row r="45007" spans="6:8" x14ac:dyDescent="0.2">
      <c r="F45007" s="30"/>
      <c r="G45007" s="30"/>
      <c r="H45007" s="30"/>
    </row>
    <row r="45008" spans="6:8" x14ac:dyDescent="0.2">
      <c r="F45008" s="30"/>
      <c r="G45008" s="30"/>
      <c r="H45008" s="30"/>
    </row>
    <row r="45009" spans="6:8" x14ac:dyDescent="0.2">
      <c r="F45009" s="30"/>
      <c r="G45009" s="30"/>
      <c r="H45009" s="30"/>
    </row>
    <row r="45010" spans="6:8" x14ac:dyDescent="0.2">
      <c r="F45010" s="30"/>
      <c r="G45010" s="30"/>
      <c r="H45010" s="30"/>
    </row>
    <row r="45011" spans="6:8" x14ac:dyDescent="0.2">
      <c r="F45011" s="30"/>
      <c r="G45011" s="30"/>
      <c r="H45011" s="30"/>
    </row>
    <row r="45012" spans="6:8" x14ac:dyDescent="0.2">
      <c r="F45012" s="30"/>
      <c r="G45012" s="30"/>
      <c r="H45012" s="30"/>
    </row>
    <row r="45013" spans="6:8" x14ac:dyDescent="0.2">
      <c r="F45013" s="30"/>
      <c r="G45013" s="30"/>
      <c r="H45013" s="30"/>
    </row>
    <row r="45014" spans="6:8" x14ac:dyDescent="0.2">
      <c r="F45014" s="30"/>
      <c r="G45014" s="30"/>
      <c r="H45014" s="30"/>
    </row>
    <row r="45015" spans="6:8" x14ac:dyDescent="0.2">
      <c r="F45015" s="30"/>
      <c r="G45015" s="30"/>
      <c r="H45015" s="30"/>
    </row>
    <row r="45016" spans="6:8" x14ac:dyDescent="0.2">
      <c r="F45016" s="30"/>
      <c r="G45016" s="30"/>
      <c r="H45016" s="30"/>
    </row>
    <row r="45017" spans="6:8" x14ac:dyDescent="0.2">
      <c r="F45017" s="30"/>
      <c r="G45017" s="30"/>
      <c r="H45017" s="30"/>
    </row>
    <row r="45018" spans="6:8" x14ac:dyDescent="0.2">
      <c r="F45018" s="30"/>
      <c r="G45018" s="30"/>
      <c r="H45018" s="30"/>
    </row>
    <row r="45019" spans="6:8" x14ac:dyDescent="0.2">
      <c r="F45019" s="30"/>
      <c r="G45019" s="30"/>
      <c r="H45019" s="30"/>
    </row>
    <row r="45020" spans="6:8" x14ac:dyDescent="0.2">
      <c r="F45020" s="30"/>
      <c r="G45020" s="30"/>
      <c r="H45020" s="30"/>
    </row>
    <row r="45021" spans="6:8" x14ac:dyDescent="0.2">
      <c r="F45021" s="30"/>
      <c r="G45021" s="30"/>
      <c r="H45021" s="30"/>
    </row>
    <row r="45022" spans="6:8" x14ac:dyDescent="0.2">
      <c r="F45022" s="30"/>
      <c r="G45022" s="30"/>
      <c r="H45022" s="30"/>
    </row>
    <row r="45023" spans="6:8" x14ac:dyDescent="0.2">
      <c r="F45023" s="30"/>
      <c r="G45023" s="30"/>
      <c r="H45023" s="30"/>
    </row>
    <row r="45024" spans="6:8" x14ac:dyDescent="0.2">
      <c r="F45024" s="30"/>
      <c r="G45024" s="30"/>
      <c r="H45024" s="30"/>
    </row>
    <row r="45025" spans="6:8" x14ac:dyDescent="0.2">
      <c r="F45025" s="30"/>
      <c r="G45025" s="30"/>
      <c r="H45025" s="30"/>
    </row>
    <row r="45026" spans="6:8" x14ac:dyDescent="0.2">
      <c r="F45026" s="30"/>
      <c r="G45026" s="30"/>
      <c r="H45026" s="30"/>
    </row>
    <row r="45027" spans="6:8" x14ac:dyDescent="0.2">
      <c r="F45027" s="30"/>
      <c r="G45027" s="30"/>
      <c r="H45027" s="30"/>
    </row>
    <row r="45028" spans="6:8" x14ac:dyDescent="0.2">
      <c r="F45028" s="30"/>
      <c r="G45028" s="30"/>
      <c r="H45028" s="30"/>
    </row>
    <row r="45029" spans="6:8" x14ac:dyDescent="0.2">
      <c r="F45029" s="30"/>
      <c r="G45029" s="30"/>
      <c r="H45029" s="30"/>
    </row>
    <row r="45030" spans="6:8" x14ac:dyDescent="0.2">
      <c r="F45030" s="30"/>
      <c r="G45030" s="30"/>
      <c r="H45030" s="30"/>
    </row>
    <row r="45031" spans="6:8" x14ac:dyDescent="0.2">
      <c r="F45031" s="30"/>
      <c r="G45031" s="30"/>
      <c r="H45031" s="30"/>
    </row>
    <row r="45032" spans="6:8" x14ac:dyDescent="0.2">
      <c r="F45032" s="30"/>
      <c r="G45032" s="30"/>
      <c r="H45032" s="30"/>
    </row>
    <row r="45033" spans="6:8" x14ac:dyDescent="0.2">
      <c r="F45033" s="30"/>
      <c r="G45033" s="30"/>
      <c r="H45033" s="30"/>
    </row>
    <row r="45034" spans="6:8" x14ac:dyDescent="0.2">
      <c r="F45034" s="30"/>
      <c r="G45034" s="30"/>
      <c r="H45034" s="30"/>
    </row>
    <row r="45035" spans="6:8" x14ac:dyDescent="0.2">
      <c r="F45035" s="30"/>
      <c r="G45035" s="30"/>
      <c r="H45035" s="30"/>
    </row>
    <row r="45036" spans="6:8" x14ac:dyDescent="0.2">
      <c r="F45036" s="30"/>
      <c r="G45036" s="30"/>
      <c r="H45036" s="30"/>
    </row>
    <row r="45037" spans="6:8" x14ac:dyDescent="0.2">
      <c r="F45037" s="30"/>
      <c r="G45037" s="30"/>
      <c r="H45037" s="30"/>
    </row>
    <row r="45038" spans="6:8" x14ac:dyDescent="0.2">
      <c r="F45038" s="30"/>
      <c r="G45038" s="30"/>
      <c r="H45038" s="30"/>
    </row>
    <row r="45039" spans="6:8" x14ac:dyDescent="0.2">
      <c r="F45039" s="30"/>
      <c r="G45039" s="30"/>
      <c r="H45039" s="30"/>
    </row>
    <row r="45040" spans="6:8" x14ac:dyDescent="0.2">
      <c r="F45040" s="30"/>
      <c r="G45040" s="30"/>
      <c r="H45040" s="30"/>
    </row>
    <row r="45041" spans="6:8" x14ac:dyDescent="0.2">
      <c r="F45041" s="30"/>
      <c r="G45041" s="30"/>
      <c r="H45041" s="30"/>
    </row>
    <row r="45042" spans="6:8" x14ac:dyDescent="0.2">
      <c r="F45042" s="30"/>
      <c r="G45042" s="30"/>
      <c r="H45042" s="30"/>
    </row>
    <row r="45043" spans="6:8" x14ac:dyDescent="0.2">
      <c r="F45043" s="30"/>
      <c r="G45043" s="30"/>
      <c r="H45043" s="30"/>
    </row>
    <row r="45044" spans="6:8" x14ac:dyDescent="0.2">
      <c r="F45044" s="30"/>
      <c r="G45044" s="30"/>
      <c r="H45044" s="30"/>
    </row>
    <row r="45045" spans="6:8" x14ac:dyDescent="0.2">
      <c r="F45045" s="30"/>
      <c r="G45045" s="30"/>
      <c r="H45045" s="30"/>
    </row>
    <row r="45046" spans="6:8" x14ac:dyDescent="0.2">
      <c r="F45046" s="30"/>
      <c r="G45046" s="30"/>
      <c r="H45046" s="30"/>
    </row>
    <row r="45047" spans="6:8" x14ac:dyDescent="0.2">
      <c r="F45047" s="30"/>
      <c r="G45047" s="30"/>
      <c r="H45047" s="30"/>
    </row>
    <row r="45048" spans="6:8" x14ac:dyDescent="0.2">
      <c r="F45048" s="30"/>
      <c r="G45048" s="30"/>
      <c r="H45048" s="30"/>
    </row>
    <row r="45049" spans="6:8" x14ac:dyDescent="0.2">
      <c r="F45049" s="30"/>
      <c r="G45049" s="30"/>
      <c r="H45049" s="30"/>
    </row>
    <row r="45050" spans="6:8" x14ac:dyDescent="0.2">
      <c r="F45050" s="30"/>
      <c r="G45050" s="30"/>
      <c r="H45050" s="30"/>
    </row>
    <row r="45051" spans="6:8" x14ac:dyDescent="0.2">
      <c r="F45051" s="30"/>
      <c r="G45051" s="30"/>
      <c r="H45051" s="30"/>
    </row>
    <row r="45052" spans="6:8" x14ac:dyDescent="0.2">
      <c r="F45052" s="30"/>
      <c r="G45052" s="30"/>
      <c r="H45052" s="30"/>
    </row>
    <row r="45053" spans="6:8" x14ac:dyDescent="0.2">
      <c r="F45053" s="30"/>
      <c r="G45053" s="30"/>
      <c r="H45053" s="30"/>
    </row>
    <row r="45054" spans="6:8" x14ac:dyDescent="0.2">
      <c r="F45054" s="30"/>
      <c r="G45054" s="30"/>
      <c r="H45054" s="30"/>
    </row>
    <row r="45055" spans="6:8" x14ac:dyDescent="0.2">
      <c r="F45055" s="30"/>
      <c r="G45055" s="30"/>
      <c r="H45055" s="30"/>
    </row>
    <row r="45056" spans="6:8" x14ac:dyDescent="0.2">
      <c r="F45056" s="30"/>
      <c r="G45056" s="30"/>
      <c r="H45056" s="30"/>
    </row>
    <row r="45057" spans="6:8" x14ac:dyDescent="0.2">
      <c r="F45057" s="30"/>
      <c r="G45057" s="30"/>
      <c r="H45057" s="30"/>
    </row>
    <row r="45058" spans="6:8" x14ac:dyDescent="0.2">
      <c r="F45058" s="30"/>
      <c r="G45058" s="30"/>
      <c r="H45058" s="30"/>
    </row>
    <row r="45059" spans="6:8" x14ac:dyDescent="0.2">
      <c r="F45059" s="30"/>
      <c r="G45059" s="30"/>
      <c r="H45059" s="30"/>
    </row>
    <row r="45060" spans="6:8" x14ac:dyDescent="0.2">
      <c r="F45060" s="30"/>
      <c r="G45060" s="30"/>
      <c r="H45060" s="30"/>
    </row>
    <row r="45061" spans="6:8" x14ac:dyDescent="0.2">
      <c r="F45061" s="30"/>
      <c r="G45061" s="30"/>
      <c r="H45061" s="30"/>
    </row>
    <row r="45062" spans="6:8" x14ac:dyDescent="0.2">
      <c r="F45062" s="30"/>
      <c r="G45062" s="30"/>
      <c r="H45062" s="30"/>
    </row>
    <row r="45063" spans="6:8" x14ac:dyDescent="0.2">
      <c r="F45063" s="30"/>
      <c r="G45063" s="30"/>
      <c r="H45063" s="30"/>
    </row>
    <row r="45064" spans="6:8" x14ac:dyDescent="0.2">
      <c r="F45064" s="30"/>
      <c r="G45064" s="30"/>
      <c r="H45064" s="30"/>
    </row>
    <row r="45065" spans="6:8" x14ac:dyDescent="0.2">
      <c r="F45065" s="30"/>
      <c r="G45065" s="30"/>
      <c r="H45065" s="30"/>
    </row>
    <row r="45066" spans="6:8" x14ac:dyDescent="0.2">
      <c r="F45066" s="30"/>
      <c r="G45066" s="30"/>
      <c r="H45066" s="30"/>
    </row>
    <row r="45067" spans="6:8" x14ac:dyDescent="0.2">
      <c r="F45067" s="30"/>
      <c r="G45067" s="30"/>
      <c r="H45067" s="30"/>
    </row>
    <row r="45068" spans="6:8" x14ac:dyDescent="0.2">
      <c r="F45068" s="30"/>
      <c r="G45068" s="30"/>
      <c r="H45068" s="30"/>
    </row>
    <row r="45069" spans="6:8" x14ac:dyDescent="0.2">
      <c r="F45069" s="30"/>
      <c r="G45069" s="30"/>
      <c r="H45069" s="30"/>
    </row>
    <row r="45070" spans="6:8" x14ac:dyDescent="0.2">
      <c r="F45070" s="30"/>
      <c r="G45070" s="30"/>
      <c r="H45070" s="30"/>
    </row>
    <row r="45071" spans="6:8" x14ac:dyDescent="0.2">
      <c r="F45071" s="30"/>
      <c r="G45071" s="30"/>
      <c r="H45071" s="30"/>
    </row>
    <row r="45072" spans="6:8" x14ac:dyDescent="0.2">
      <c r="F45072" s="30"/>
      <c r="G45072" s="30"/>
      <c r="H45072" s="30"/>
    </row>
    <row r="45073" spans="6:8" x14ac:dyDescent="0.2">
      <c r="F45073" s="30"/>
      <c r="G45073" s="30"/>
      <c r="H45073" s="30"/>
    </row>
    <row r="45074" spans="6:8" x14ac:dyDescent="0.2">
      <c r="F45074" s="30"/>
      <c r="G45074" s="30"/>
      <c r="H45074" s="30"/>
    </row>
    <row r="45075" spans="6:8" x14ac:dyDescent="0.2">
      <c r="F45075" s="30"/>
      <c r="G45075" s="30"/>
      <c r="H45075" s="30"/>
    </row>
    <row r="45076" spans="6:8" x14ac:dyDescent="0.2">
      <c r="F45076" s="30"/>
      <c r="G45076" s="30"/>
      <c r="H45076" s="30"/>
    </row>
    <row r="45077" spans="6:8" x14ac:dyDescent="0.2">
      <c r="F45077" s="30"/>
      <c r="G45077" s="30"/>
      <c r="H45077" s="30"/>
    </row>
    <row r="45078" spans="6:8" x14ac:dyDescent="0.2">
      <c r="F45078" s="30"/>
      <c r="G45078" s="30"/>
      <c r="H45078" s="30"/>
    </row>
    <row r="45079" spans="6:8" x14ac:dyDescent="0.2">
      <c r="F45079" s="30"/>
      <c r="G45079" s="30"/>
      <c r="H45079" s="30"/>
    </row>
    <row r="45080" spans="6:8" x14ac:dyDescent="0.2">
      <c r="F45080" s="30"/>
      <c r="G45080" s="30"/>
      <c r="H45080" s="30"/>
    </row>
    <row r="45081" spans="6:8" x14ac:dyDescent="0.2">
      <c r="F45081" s="30"/>
      <c r="G45081" s="30"/>
      <c r="H45081" s="30"/>
    </row>
    <row r="45082" spans="6:8" x14ac:dyDescent="0.2">
      <c r="F45082" s="30"/>
      <c r="G45082" s="30"/>
      <c r="H45082" s="30"/>
    </row>
    <row r="45083" spans="6:8" x14ac:dyDescent="0.2">
      <c r="F45083" s="30"/>
      <c r="G45083" s="30"/>
      <c r="H45083" s="30"/>
    </row>
    <row r="45084" spans="6:8" x14ac:dyDescent="0.2">
      <c r="F45084" s="30"/>
      <c r="G45084" s="30"/>
      <c r="H45084" s="30"/>
    </row>
    <row r="45085" spans="6:8" x14ac:dyDescent="0.2">
      <c r="F45085" s="30"/>
      <c r="G45085" s="30"/>
      <c r="H45085" s="30"/>
    </row>
    <row r="45086" spans="6:8" x14ac:dyDescent="0.2">
      <c r="F45086" s="30"/>
      <c r="G45086" s="30"/>
      <c r="H45086" s="30"/>
    </row>
    <row r="45087" spans="6:8" x14ac:dyDescent="0.2">
      <c r="F45087" s="30"/>
      <c r="G45087" s="30"/>
      <c r="H45087" s="30"/>
    </row>
    <row r="45088" spans="6:8" x14ac:dyDescent="0.2">
      <c r="F45088" s="30"/>
      <c r="G45088" s="30"/>
      <c r="H45088" s="30"/>
    </row>
    <row r="45089" spans="6:8" x14ac:dyDescent="0.2">
      <c r="F45089" s="30"/>
      <c r="G45089" s="30"/>
      <c r="H45089" s="30"/>
    </row>
    <row r="45090" spans="6:8" x14ac:dyDescent="0.2">
      <c r="F45090" s="30"/>
      <c r="G45090" s="30"/>
      <c r="H45090" s="30"/>
    </row>
    <row r="45091" spans="6:8" x14ac:dyDescent="0.2">
      <c r="F45091" s="30"/>
      <c r="G45091" s="30"/>
      <c r="H45091" s="30"/>
    </row>
    <row r="45092" spans="6:8" x14ac:dyDescent="0.2">
      <c r="F45092" s="30"/>
      <c r="G45092" s="30"/>
      <c r="H45092" s="30"/>
    </row>
    <row r="45093" spans="6:8" x14ac:dyDescent="0.2">
      <c r="F45093" s="30"/>
      <c r="G45093" s="30"/>
      <c r="H45093" s="30"/>
    </row>
    <row r="45094" spans="6:8" x14ac:dyDescent="0.2">
      <c r="F45094" s="30"/>
      <c r="G45094" s="30"/>
      <c r="H45094" s="30"/>
    </row>
    <row r="45095" spans="6:8" x14ac:dyDescent="0.2">
      <c r="F45095" s="30"/>
      <c r="G45095" s="30"/>
      <c r="H45095" s="30"/>
    </row>
    <row r="45096" spans="6:8" x14ac:dyDescent="0.2">
      <c r="F45096" s="30"/>
      <c r="G45096" s="30"/>
      <c r="H45096" s="30"/>
    </row>
    <row r="45097" spans="6:8" x14ac:dyDescent="0.2">
      <c r="F45097" s="30"/>
      <c r="G45097" s="30"/>
      <c r="H45097" s="30"/>
    </row>
    <row r="45098" spans="6:8" x14ac:dyDescent="0.2">
      <c r="F45098" s="30"/>
      <c r="G45098" s="30"/>
      <c r="H45098" s="30"/>
    </row>
    <row r="45099" spans="6:8" x14ac:dyDescent="0.2">
      <c r="F45099" s="30"/>
      <c r="G45099" s="30"/>
      <c r="H45099" s="30"/>
    </row>
    <row r="45100" spans="6:8" x14ac:dyDescent="0.2">
      <c r="F45100" s="30"/>
      <c r="G45100" s="30"/>
      <c r="H45100" s="30"/>
    </row>
    <row r="45101" spans="6:8" x14ac:dyDescent="0.2">
      <c r="F45101" s="30"/>
      <c r="G45101" s="30"/>
      <c r="H45101" s="30"/>
    </row>
    <row r="45102" spans="6:8" x14ac:dyDescent="0.2">
      <c r="F45102" s="30"/>
      <c r="G45102" s="30"/>
      <c r="H45102" s="30"/>
    </row>
    <row r="45103" spans="6:8" x14ac:dyDescent="0.2">
      <c r="F45103" s="30"/>
      <c r="G45103" s="30"/>
      <c r="H45103" s="30"/>
    </row>
    <row r="45104" spans="6:8" x14ac:dyDescent="0.2">
      <c r="F45104" s="30"/>
      <c r="G45104" s="30"/>
      <c r="H45104" s="30"/>
    </row>
    <row r="45105" spans="6:8" x14ac:dyDescent="0.2">
      <c r="F45105" s="30"/>
      <c r="G45105" s="30"/>
      <c r="H45105" s="30"/>
    </row>
    <row r="45106" spans="6:8" x14ac:dyDescent="0.2">
      <c r="F45106" s="30"/>
      <c r="G45106" s="30"/>
      <c r="H45106" s="30"/>
    </row>
    <row r="45107" spans="6:8" x14ac:dyDescent="0.2">
      <c r="F45107" s="30"/>
      <c r="G45107" s="30"/>
      <c r="H45107" s="30"/>
    </row>
    <row r="45108" spans="6:8" x14ac:dyDescent="0.2">
      <c r="F45108" s="30"/>
      <c r="G45108" s="30"/>
      <c r="H45108" s="30"/>
    </row>
    <row r="45109" spans="6:8" x14ac:dyDescent="0.2">
      <c r="F45109" s="30"/>
      <c r="G45109" s="30"/>
      <c r="H45109" s="30"/>
    </row>
    <row r="45110" spans="6:8" x14ac:dyDescent="0.2">
      <c r="F45110" s="30"/>
      <c r="G45110" s="30"/>
      <c r="H45110" s="30"/>
    </row>
    <row r="45111" spans="6:8" x14ac:dyDescent="0.2">
      <c r="F45111" s="30"/>
      <c r="G45111" s="30"/>
      <c r="H45111" s="30"/>
    </row>
    <row r="45112" spans="6:8" x14ac:dyDescent="0.2">
      <c r="F45112" s="30"/>
      <c r="G45112" s="30"/>
      <c r="H45112" s="30"/>
    </row>
    <row r="45113" spans="6:8" x14ac:dyDescent="0.2">
      <c r="F45113" s="30"/>
      <c r="G45113" s="30"/>
      <c r="H45113" s="30"/>
    </row>
    <row r="45114" spans="6:8" x14ac:dyDescent="0.2">
      <c r="F45114" s="30"/>
      <c r="G45114" s="30"/>
      <c r="H45114" s="30"/>
    </row>
    <row r="45115" spans="6:8" x14ac:dyDescent="0.2">
      <c r="F45115" s="30"/>
      <c r="G45115" s="30"/>
      <c r="H45115" s="30"/>
    </row>
    <row r="45116" spans="6:8" x14ac:dyDescent="0.2">
      <c r="F45116" s="30"/>
      <c r="G45116" s="30"/>
      <c r="H45116" s="30"/>
    </row>
    <row r="45117" spans="6:8" x14ac:dyDescent="0.2">
      <c r="F45117" s="30"/>
      <c r="G45117" s="30"/>
      <c r="H45117" s="30"/>
    </row>
    <row r="45118" spans="6:8" x14ac:dyDescent="0.2">
      <c r="F45118" s="30"/>
      <c r="G45118" s="30"/>
      <c r="H45118" s="30"/>
    </row>
    <row r="45119" spans="6:8" x14ac:dyDescent="0.2">
      <c r="F45119" s="30"/>
      <c r="G45119" s="30"/>
      <c r="H45119" s="30"/>
    </row>
    <row r="45120" spans="6:8" x14ac:dyDescent="0.2">
      <c r="F45120" s="30"/>
      <c r="G45120" s="30"/>
      <c r="H45120" s="30"/>
    </row>
    <row r="45121" spans="6:8" x14ac:dyDescent="0.2">
      <c r="F45121" s="30"/>
      <c r="G45121" s="30"/>
      <c r="H45121" s="30"/>
    </row>
    <row r="45122" spans="6:8" x14ac:dyDescent="0.2">
      <c r="F45122" s="30"/>
      <c r="G45122" s="30"/>
      <c r="H45122" s="30"/>
    </row>
    <row r="45123" spans="6:8" x14ac:dyDescent="0.2">
      <c r="F45123" s="30"/>
      <c r="G45123" s="30"/>
      <c r="H45123" s="30"/>
    </row>
    <row r="45124" spans="6:8" x14ac:dyDescent="0.2">
      <c r="F45124" s="30"/>
      <c r="G45124" s="30"/>
      <c r="H45124" s="30"/>
    </row>
    <row r="45125" spans="6:8" x14ac:dyDescent="0.2">
      <c r="F45125" s="30"/>
      <c r="G45125" s="30"/>
      <c r="H45125" s="30"/>
    </row>
    <row r="45126" spans="6:8" x14ac:dyDescent="0.2">
      <c r="F45126" s="30"/>
      <c r="G45126" s="30"/>
      <c r="H45126" s="30"/>
    </row>
    <row r="45127" spans="6:8" x14ac:dyDescent="0.2">
      <c r="F45127" s="30"/>
      <c r="G45127" s="30"/>
      <c r="H45127" s="30"/>
    </row>
    <row r="45128" spans="6:8" x14ac:dyDescent="0.2">
      <c r="F45128" s="30"/>
      <c r="G45128" s="30"/>
      <c r="H45128" s="30"/>
    </row>
    <row r="45129" spans="6:8" x14ac:dyDescent="0.2">
      <c r="F45129" s="30"/>
      <c r="G45129" s="30"/>
      <c r="H45129" s="30"/>
    </row>
    <row r="45130" spans="6:8" x14ac:dyDescent="0.2">
      <c r="F45130" s="30"/>
      <c r="G45130" s="30"/>
      <c r="H45130" s="30"/>
    </row>
    <row r="45131" spans="6:8" x14ac:dyDescent="0.2">
      <c r="F45131" s="30"/>
      <c r="G45131" s="30"/>
      <c r="H45131" s="30"/>
    </row>
    <row r="45132" spans="6:8" x14ac:dyDescent="0.2">
      <c r="F45132" s="30"/>
      <c r="G45132" s="30"/>
      <c r="H45132" s="30"/>
    </row>
    <row r="45133" spans="6:8" x14ac:dyDescent="0.2">
      <c r="F45133" s="30"/>
      <c r="G45133" s="30"/>
      <c r="H45133" s="30"/>
    </row>
    <row r="45134" spans="6:8" x14ac:dyDescent="0.2">
      <c r="F45134" s="30"/>
      <c r="G45134" s="30"/>
      <c r="H45134" s="30"/>
    </row>
    <row r="45135" spans="6:8" x14ac:dyDescent="0.2">
      <c r="F45135" s="30"/>
      <c r="G45135" s="30"/>
      <c r="H45135" s="30"/>
    </row>
    <row r="45136" spans="6:8" x14ac:dyDescent="0.2">
      <c r="F45136" s="30"/>
      <c r="G45136" s="30"/>
      <c r="H45136" s="30"/>
    </row>
    <row r="45137" spans="6:8" x14ac:dyDescent="0.2">
      <c r="F45137" s="30"/>
      <c r="G45137" s="30"/>
      <c r="H45137" s="30"/>
    </row>
    <row r="45138" spans="6:8" x14ac:dyDescent="0.2">
      <c r="F45138" s="30"/>
      <c r="G45138" s="30"/>
      <c r="H45138" s="30"/>
    </row>
    <row r="45139" spans="6:8" x14ac:dyDescent="0.2">
      <c r="F45139" s="30"/>
      <c r="G45139" s="30"/>
      <c r="H45139" s="30"/>
    </row>
    <row r="45140" spans="6:8" x14ac:dyDescent="0.2">
      <c r="F45140" s="30"/>
      <c r="G45140" s="30"/>
      <c r="H45140" s="30"/>
    </row>
    <row r="45141" spans="6:8" x14ac:dyDescent="0.2">
      <c r="F45141" s="30"/>
      <c r="G45141" s="30"/>
      <c r="H45141" s="30"/>
    </row>
    <row r="45142" spans="6:8" x14ac:dyDescent="0.2">
      <c r="F45142" s="30"/>
      <c r="G45142" s="30"/>
      <c r="H45142" s="30"/>
    </row>
    <row r="45143" spans="6:8" x14ac:dyDescent="0.2">
      <c r="F45143" s="30"/>
      <c r="G45143" s="30"/>
      <c r="H45143" s="30"/>
    </row>
    <row r="45144" spans="6:8" x14ac:dyDescent="0.2">
      <c r="F45144" s="30"/>
      <c r="G45144" s="30"/>
      <c r="H45144" s="30"/>
    </row>
    <row r="45145" spans="6:8" x14ac:dyDescent="0.2">
      <c r="F45145" s="30"/>
      <c r="G45145" s="30"/>
      <c r="H45145" s="30"/>
    </row>
    <row r="45146" spans="6:8" x14ac:dyDescent="0.2">
      <c r="F45146" s="30"/>
      <c r="G45146" s="30"/>
      <c r="H45146" s="30"/>
    </row>
    <row r="45147" spans="6:8" x14ac:dyDescent="0.2">
      <c r="F45147" s="30"/>
      <c r="G45147" s="30"/>
      <c r="H45147" s="30"/>
    </row>
    <row r="45148" spans="6:8" x14ac:dyDescent="0.2">
      <c r="F45148" s="30"/>
      <c r="G45148" s="30"/>
      <c r="H45148" s="30"/>
    </row>
    <row r="45149" spans="6:8" x14ac:dyDescent="0.2">
      <c r="F45149" s="30"/>
      <c r="G45149" s="30"/>
      <c r="H45149" s="30"/>
    </row>
    <row r="45150" spans="6:8" x14ac:dyDescent="0.2">
      <c r="F45150" s="30"/>
      <c r="G45150" s="30"/>
      <c r="H45150" s="30"/>
    </row>
    <row r="45151" spans="6:8" x14ac:dyDescent="0.2">
      <c r="F45151" s="30"/>
      <c r="G45151" s="30"/>
      <c r="H45151" s="30"/>
    </row>
    <row r="45152" spans="6:8" x14ac:dyDescent="0.2">
      <c r="F45152" s="30"/>
      <c r="G45152" s="30"/>
      <c r="H45152" s="30"/>
    </row>
    <row r="45153" spans="6:8" x14ac:dyDescent="0.2">
      <c r="F45153" s="30"/>
      <c r="G45153" s="30"/>
      <c r="H45153" s="30"/>
    </row>
    <row r="45154" spans="6:8" x14ac:dyDescent="0.2">
      <c r="F45154" s="30"/>
      <c r="G45154" s="30"/>
      <c r="H45154" s="30"/>
    </row>
    <row r="45155" spans="6:8" x14ac:dyDescent="0.2">
      <c r="F45155" s="30"/>
      <c r="G45155" s="30"/>
      <c r="H45155" s="30"/>
    </row>
    <row r="45156" spans="6:8" x14ac:dyDescent="0.2">
      <c r="F45156" s="30"/>
      <c r="G45156" s="30"/>
      <c r="H45156" s="30"/>
    </row>
    <row r="45157" spans="6:8" x14ac:dyDescent="0.2">
      <c r="F45157" s="30"/>
      <c r="G45157" s="30"/>
      <c r="H45157" s="30"/>
    </row>
    <row r="45158" spans="6:8" x14ac:dyDescent="0.2">
      <c r="F45158" s="30"/>
      <c r="G45158" s="30"/>
      <c r="H45158" s="30"/>
    </row>
    <row r="45159" spans="6:8" x14ac:dyDescent="0.2">
      <c r="F45159" s="30"/>
      <c r="G45159" s="30"/>
      <c r="H45159" s="30"/>
    </row>
    <row r="45160" spans="6:8" x14ac:dyDescent="0.2">
      <c r="F45160" s="30"/>
      <c r="G45160" s="30"/>
      <c r="H45160" s="30"/>
    </row>
    <row r="45161" spans="6:8" x14ac:dyDescent="0.2">
      <c r="F45161" s="30"/>
      <c r="G45161" s="30"/>
      <c r="H45161" s="30"/>
    </row>
    <row r="45162" spans="6:8" x14ac:dyDescent="0.2">
      <c r="F45162" s="30"/>
      <c r="G45162" s="30"/>
      <c r="H45162" s="30"/>
    </row>
    <row r="45163" spans="6:8" x14ac:dyDescent="0.2">
      <c r="F45163" s="30"/>
      <c r="G45163" s="30"/>
      <c r="H45163" s="30"/>
    </row>
    <row r="45164" spans="6:8" x14ac:dyDescent="0.2">
      <c r="F45164" s="30"/>
      <c r="G45164" s="30"/>
      <c r="H45164" s="30"/>
    </row>
    <row r="45165" spans="6:8" x14ac:dyDescent="0.2">
      <c r="F45165" s="30"/>
      <c r="G45165" s="30"/>
      <c r="H45165" s="30"/>
    </row>
    <row r="45166" spans="6:8" x14ac:dyDescent="0.2">
      <c r="F45166" s="30"/>
      <c r="G45166" s="30"/>
      <c r="H45166" s="30"/>
    </row>
    <row r="45167" spans="6:8" x14ac:dyDescent="0.2">
      <c r="F45167" s="30"/>
      <c r="G45167" s="30"/>
      <c r="H45167" s="30"/>
    </row>
    <row r="45168" spans="6:8" x14ac:dyDescent="0.2">
      <c r="F45168" s="30"/>
      <c r="G45168" s="30"/>
      <c r="H45168" s="30"/>
    </row>
    <row r="45169" spans="6:8" x14ac:dyDescent="0.2">
      <c r="F45169" s="30"/>
      <c r="G45169" s="30"/>
      <c r="H45169" s="30"/>
    </row>
    <row r="45170" spans="6:8" x14ac:dyDescent="0.2">
      <c r="F45170" s="30"/>
      <c r="G45170" s="30"/>
      <c r="H45170" s="30"/>
    </row>
    <row r="45171" spans="6:8" x14ac:dyDescent="0.2">
      <c r="F45171" s="30"/>
      <c r="G45171" s="30"/>
      <c r="H45171" s="30"/>
    </row>
    <row r="45172" spans="6:8" x14ac:dyDescent="0.2">
      <c r="F45172" s="30"/>
      <c r="G45172" s="30"/>
      <c r="H45172" s="30"/>
    </row>
    <row r="45173" spans="6:8" x14ac:dyDescent="0.2">
      <c r="F45173" s="30"/>
      <c r="G45173" s="30"/>
      <c r="H45173" s="30"/>
    </row>
    <row r="45174" spans="6:8" x14ac:dyDescent="0.2">
      <c r="F45174" s="30"/>
      <c r="G45174" s="30"/>
      <c r="H45174" s="30"/>
    </row>
    <row r="45175" spans="6:8" x14ac:dyDescent="0.2">
      <c r="F45175" s="30"/>
      <c r="G45175" s="30"/>
      <c r="H45175" s="30"/>
    </row>
    <row r="45176" spans="6:8" x14ac:dyDescent="0.2">
      <c r="F45176" s="30"/>
      <c r="G45176" s="30"/>
      <c r="H45176" s="30"/>
    </row>
    <row r="45177" spans="6:8" x14ac:dyDescent="0.2">
      <c r="F45177" s="30"/>
      <c r="G45177" s="30"/>
      <c r="H45177" s="30"/>
    </row>
    <row r="45178" spans="6:8" x14ac:dyDescent="0.2">
      <c r="F45178" s="30"/>
      <c r="G45178" s="30"/>
      <c r="H45178" s="30"/>
    </row>
    <row r="45179" spans="6:8" x14ac:dyDescent="0.2">
      <c r="F45179" s="30"/>
      <c r="G45179" s="30"/>
      <c r="H45179" s="30"/>
    </row>
    <row r="45180" spans="6:8" x14ac:dyDescent="0.2">
      <c r="F45180" s="30"/>
      <c r="G45180" s="30"/>
      <c r="H45180" s="30"/>
    </row>
    <row r="45181" spans="6:8" x14ac:dyDescent="0.2">
      <c r="F45181" s="30"/>
      <c r="G45181" s="30"/>
      <c r="H45181" s="30"/>
    </row>
    <row r="45182" spans="6:8" x14ac:dyDescent="0.2">
      <c r="F45182" s="30"/>
      <c r="G45182" s="30"/>
      <c r="H45182" s="30"/>
    </row>
    <row r="45183" spans="6:8" x14ac:dyDescent="0.2">
      <c r="F45183" s="30"/>
      <c r="G45183" s="30"/>
      <c r="H45183" s="30"/>
    </row>
    <row r="45184" spans="6:8" x14ac:dyDescent="0.2">
      <c r="F45184" s="30"/>
      <c r="G45184" s="30"/>
      <c r="H45184" s="30"/>
    </row>
    <row r="45185" spans="6:8" x14ac:dyDescent="0.2">
      <c r="F45185" s="30"/>
      <c r="G45185" s="30"/>
      <c r="H45185" s="30"/>
    </row>
    <row r="45186" spans="6:8" x14ac:dyDescent="0.2">
      <c r="F45186" s="30"/>
      <c r="G45186" s="30"/>
      <c r="H45186" s="30"/>
    </row>
    <row r="45187" spans="6:8" x14ac:dyDescent="0.2">
      <c r="F45187" s="30"/>
      <c r="G45187" s="30"/>
      <c r="H45187" s="30"/>
    </row>
    <row r="45188" spans="6:8" x14ac:dyDescent="0.2">
      <c r="F45188" s="30"/>
      <c r="G45188" s="30"/>
      <c r="H45188" s="30"/>
    </row>
    <row r="45189" spans="6:8" x14ac:dyDescent="0.2">
      <c r="F45189" s="30"/>
      <c r="G45189" s="30"/>
      <c r="H45189" s="30"/>
    </row>
    <row r="45190" spans="6:8" x14ac:dyDescent="0.2">
      <c r="F45190" s="30"/>
      <c r="G45190" s="30"/>
      <c r="H45190" s="30"/>
    </row>
    <row r="45191" spans="6:8" x14ac:dyDescent="0.2">
      <c r="F45191" s="30"/>
      <c r="G45191" s="30"/>
      <c r="H45191" s="30"/>
    </row>
    <row r="45192" spans="6:8" x14ac:dyDescent="0.2">
      <c r="F45192" s="30"/>
      <c r="G45192" s="30"/>
      <c r="H45192" s="30"/>
    </row>
    <row r="45193" spans="6:8" x14ac:dyDescent="0.2">
      <c r="F45193" s="30"/>
      <c r="G45193" s="30"/>
      <c r="H45193" s="30"/>
    </row>
    <row r="45194" spans="6:8" x14ac:dyDescent="0.2">
      <c r="F45194" s="30"/>
      <c r="G45194" s="30"/>
      <c r="H45194" s="30"/>
    </row>
    <row r="45195" spans="6:8" x14ac:dyDescent="0.2">
      <c r="F45195" s="30"/>
      <c r="G45195" s="30"/>
      <c r="H45195" s="30"/>
    </row>
    <row r="45196" spans="6:8" x14ac:dyDescent="0.2">
      <c r="F45196" s="30"/>
      <c r="G45196" s="30"/>
      <c r="H45196" s="30"/>
    </row>
    <row r="45197" spans="6:8" x14ac:dyDescent="0.2">
      <c r="F45197" s="30"/>
      <c r="G45197" s="30"/>
      <c r="H45197" s="30"/>
    </row>
    <row r="45198" spans="6:8" x14ac:dyDescent="0.2">
      <c r="F45198" s="30"/>
      <c r="G45198" s="30"/>
      <c r="H45198" s="30"/>
    </row>
    <row r="45199" spans="6:8" x14ac:dyDescent="0.2">
      <c r="F45199" s="30"/>
      <c r="G45199" s="30"/>
      <c r="H45199" s="30"/>
    </row>
    <row r="45200" spans="6:8" x14ac:dyDescent="0.2">
      <c r="F45200" s="30"/>
      <c r="G45200" s="30"/>
      <c r="H45200" s="30"/>
    </row>
    <row r="45201" spans="6:8" x14ac:dyDescent="0.2">
      <c r="F45201" s="30"/>
      <c r="G45201" s="30"/>
      <c r="H45201" s="30"/>
    </row>
    <row r="45202" spans="6:8" x14ac:dyDescent="0.2">
      <c r="F45202" s="30"/>
      <c r="G45202" s="30"/>
      <c r="H45202" s="30"/>
    </row>
    <row r="45203" spans="6:8" x14ac:dyDescent="0.2">
      <c r="F45203" s="30"/>
      <c r="G45203" s="30"/>
      <c r="H45203" s="30"/>
    </row>
    <row r="45204" spans="6:8" x14ac:dyDescent="0.2">
      <c r="F45204" s="30"/>
      <c r="G45204" s="30"/>
      <c r="H45204" s="30"/>
    </row>
    <row r="45205" spans="6:8" x14ac:dyDescent="0.2">
      <c r="F45205" s="30"/>
      <c r="G45205" s="30"/>
      <c r="H45205" s="30"/>
    </row>
    <row r="45206" spans="6:8" x14ac:dyDescent="0.2">
      <c r="F45206" s="30"/>
      <c r="G45206" s="30"/>
      <c r="H45206" s="30"/>
    </row>
    <row r="45207" spans="6:8" x14ac:dyDescent="0.2">
      <c r="F45207" s="30"/>
      <c r="G45207" s="30"/>
      <c r="H45207" s="30"/>
    </row>
    <row r="45208" spans="6:8" x14ac:dyDescent="0.2">
      <c r="F45208" s="30"/>
      <c r="G45208" s="30"/>
      <c r="H45208" s="30"/>
    </row>
    <row r="45209" spans="6:8" x14ac:dyDescent="0.2">
      <c r="F45209" s="30"/>
      <c r="G45209" s="30"/>
      <c r="H45209" s="30"/>
    </row>
    <row r="45210" spans="6:8" x14ac:dyDescent="0.2">
      <c r="F45210" s="30"/>
      <c r="G45210" s="30"/>
      <c r="H45210" s="30"/>
    </row>
    <row r="45211" spans="6:8" x14ac:dyDescent="0.2">
      <c r="F45211" s="30"/>
      <c r="G45211" s="30"/>
      <c r="H45211" s="30"/>
    </row>
    <row r="45212" spans="6:8" x14ac:dyDescent="0.2">
      <c r="F45212" s="30"/>
      <c r="G45212" s="30"/>
      <c r="H45212" s="30"/>
    </row>
    <row r="45213" spans="6:8" x14ac:dyDescent="0.2">
      <c r="F45213" s="30"/>
      <c r="G45213" s="30"/>
      <c r="H45213" s="30"/>
    </row>
    <row r="45214" spans="6:8" x14ac:dyDescent="0.2">
      <c r="F45214" s="30"/>
      <c r="G45214" s="30"/>
      <c r="H45214" s="30"/>
    </row>
    <row r="45215" spans="6:8" x14ac:dyDescent="0.2">
      <c r="F45215" s="30"/>
      <c r="G45215" s="30"/>
      <c r="H45215" s="30"/>
    </row>
    <row r="45216" spans="6:8" x14ac:dyDescent="0.2">
      <c r="F45216" s="30"/>
      <c r="G45216" s="30"/>
      <c r="H45216" s="30"/>
    </row>
    <row r="45217" spans="6:8" x14ac:dyDescent="0.2">
      <c r="F45217" s="30"/>
      <c r="G45217" s="30"/>
      <c r="H45217" s="30"/>
    </row>
    <row r="45218" spans="6:8" x14ac:dyDescent="0.2">
      <c r="F45218" s="30"/>
      <c r="G45218" s="30"/>
      <c r="H45218" s="30"/>
    </row>
    <row r="45219" spans="6:8" x14ac:dyDescent="0.2">
      <c r="F45219" s="30"/>
      <c r="G45219" s="30"/>
      <c r="H45219" s="30"/>
    </row>
    <row r="45220" spans="6:8" x14ac:dyDescent="0.2">
      <c r="F45220" s="30"/>
      <c r="G45220" s="30"/>
      <c r="H45220" s="30"/>
    </row>
    <row r="45221" spans="6:8" x14ac:dyDescent="0.2">
      <c r="F45221" s="30"/>
      <c r="G45221" s="30"/>
      <c r="H45221" s="30"/>
    </row>
    <row r="45222" spans="6:8" x14ac:dyDescent="0.2">
      <c r="F45222" s="30"/>
      <c r="G45222" s="30"/>
      <c r="H45222" s="30"/>
    </row>
    <row r="45223" spans="6:8" x14ac:dyDescent="0.2">
      <c r="F45223" s="30"/>
      <c r="G45223" s="30"/>
      <c r="H45223" s="30"/>
    </row>
    <row r="45224" spans="6:8" x14ac:dyDescent="0.2">
      <c r="F45224" s="30"/>
      <c r="G45224" s="30"/>
      <c r="H45224" s="30"/>
    </row>
    <row r="45225" spans="6:8" x14ac:dyDescent="0.2">
      <c r="F45225" s="30"/>
      <c r="G45225" s="30"/>
      <c r="H45225" s="30"/>
    </row>
    <row r="45226" spans="6:8" x14ac:dyDescent="0.2">
      <c r="F45226" s="30"/>
      <c r="G45226" s="30"/>
      <c r="H45226" s="30"/>
    </row>
    <row r="45227" spans="6:8" x14ac:dyDescent="0.2">
      <c r="F45227" s="30"/>
      <c r="G45227" s="30"/>
      <c r="H45227" s="30"/>
    </row>
    <row r="45228" spans="6:8" x14ac:dyDescent="0.2">
      <c r="F45228" s="30"/>
      <c r="G45228" s="30"/>
      <c r="H45228" s="30"/>
    </row>
    <row r="45229" spans="6:8" x14ac:dyDescent="0.2">
      <c r="F45229" s="30"/>
      <c r="G45229" s="30"/>
      <c r="H45229" s="30"/>
    </row>
    <row r="45230" spans="6:8" x14ac:dyDescent="0.2">
      <c r="F45230" s="30"/>
      <c r="G45230" s="30"/>
      <c r="H45230" s="30"/>
    </row>
    <row r="45231" spans="6:8" x14ac:dyDescent="0.2">
      <c r="F45231" s="30"/>
      <c r="G45231" s="30"/>
      <c r="H45231" s="30"/>
    </row>
    <row r="45232" spans="6:8" x14ac:dyDescent="0.2">
      <c r="F45232" s="30"/>
      <c r="G45232" s="30"/>
      <c r="H45232" s="30"/>
    </row>
    <row r="45233" spans="6:8" x14ac:dyDescent="0.2">
      <c r="F45233" s="30"/>
      <c r="G45233" s="30"/>
      <c r="H45233" s="30"/>
    </row>
    <row r="45234" spans="6:8" x14ac:dyDescent="0.2">
      <c r="F45234" s="30"/>
      <c r="G45234" s="30"/>
      <c r="H45234" s="30"/>
    </row>
    <row r="45235" spans="6:8" x14ac:dyDescent="0.2">
      <c r="F45235" s="30"/>
      <c r="G45235" s="30"/>
      <c r="H45235" s="30"/>
    </row>
    <row r="45236" spans="6:8" x14ac:dyDescent="0.2">
      <c r="F45236" s="30"/>
      <c r="G45236" s="30"/>
      <c r="H45236" s="30"/>
    </row>
    <row r="45237" spans="6:8" x14ac:dyDescent="0.2">
      <c r="F45237" s="30"/>
      <c r="G45237" s="30"/>
      <c r="H45237" s="30"/>
    </row>
    <row r="45238" spans="6:8" x14ac:dyDescent="0.2">
      <c r="F45238" s="30"/>
      <c r="G45238" s="30"/>
      <c r="H45238" s="30"/>
    </row>
    <row r="45239" spans="6:8" x14ac:dyDescent="0.2">
      <c r="F45239" s="30"/>
      <c r="G45239" s="30"/>
      <c r="H45239" s="30"/>
    </row>
    <row r="45240" spans="6:8" x14ac:dyDescent="0.2">
      <c r="F45240" s="30"/>
      <c r="G45240" s="30"/>
      <c r="H45240" s="30"/>
    </row>
    <row r="45241" spans="6:8" x14ac:dyDescent="0.2">
      <c r="F45241" s="30"/>
      <c r="G45241" s="30"/>
      <c r="H45241" s="30"/>
    </row>
    <row r="45242" spans="6:8" x14ac:dyDescent="0.2">
      <c r="F45242" s="30"/>
      <c r="G45242" s="30"/>
      <c r="H45242" s="30"/>
    </row>
    <row r="45243" spans="6:8" x14ac:dyDescent="0.2">
      <c r="F45243" s="30"/>
      <c r="G45243" s="30"/>
      <c r="H45243" s="30"/>
    </row>
    <row r="45244" spans="6:8" x14ac:dyDescent="0.2">
      <c r="F45244" s="30"/>
      <c r="G45244" s="30"/>
      <c r="H45244" s="30"/>
    </row>
    <row r="45245" spans="6:8" x14ac:dyDescent="0.2">
      <c r="F45245" s="30"/>
      <c r="G45245" s="30"/>
      <c r="H45245" s="30"/>
    </row>
    <row r="45246" spans="6:8" x14ac:dyDescent="0.2">
      <c r="F45246" s="30"/>
      <c r="G45246" s="30"/>
      <c r="H45246" s="30"/>
    </row>
    <row r="45247" spans="6:8" x14ac:dyDescent="0.2">
      <c r="F45247" s="30"/>
      <c r="G45247" s="30"/>
      <c r="H45247" s="30"/>
    </row>
    <row r="45248" spans="6:8" x14ac:dyDescent="0.2">
      <c r="F45248" s="30"/>
      <c r="G45248" s="30"/>
      <c r="H45248" s="30"/>
    </row>
    <row r="45249" spans="6:8" x14ac:dyDescent="0.2">
      <c r="F45249" s="30"/>
      <c r="G45249" s="30"/>
      <c r="H45249" s="30"/>
    </row>
    <row r="45250" spans="6:8" x14ac:dyDescent="0.2">
      <c r="F45250" s="30"/>
      <c r="G45250" s="30"/>
      <c r="H45250" s="30"/>
    </row>
    <row r="45251" spans="6:8" x14ac:dyDescent="0.2">
      <c r="F45251" s="30"/>
      <c r="G45251" s="30"/>
      <c r="H45251" s="30"/>
    </row>
    <row r="45252" spans="6:8" x14ac:dyDescent="0.2">
      <c r="F45252" s="30"/>
      <c r="G45252" s="30"/>
      <c r="H45252" s="30"/>
    </row>
    <row r="45253" spans="6:8" x14ac:dyDescent="0.2">
      <c r="F45253" s="30"/>
      <c r="G45253" s="30"/>
      <c r="H45253" s="30"/>
    </row>
    <row r="45254" spans="6:8" x14ac:dyDescent="0.2">
      <c r="F45254" s="30"/>
      <c r="G45254" s="30"/>
      <c r="H45254" s="30"/>
    </row>
    <row r="45255" spans="6:8" x14ac:dyDescent="0.2">
      <c r="F45255" s="30"/>
      <c r="G45255" s="30"/>
      <c r="H45255" s="30"/>
    </row>
    <row r="45256" spans="6:8" x14ac:dyDescent="0.2">
      <c r="F45256" s="30"/>
      <c r="G45256" s="30"/>
      <c r="H45256" s="30"/>
    </row>
    <row r="45257" spans="6:8" x14ac:dyDescent="0.2">
      <c r="F45257" s="30"/>
      <c r="G45257" s="30"/>
      <c r="H45257" s="30"/>
    </row>
    <row r="45258" spans="6:8" x14ac:dyDescent="0.2">
      <c r="F45258" s="30"/>
      <c r="G45258" s="30"/>
      <c r="H45258" s="30"/>
    </row>
    <row r="45259" spans="6:8" x14ac:dyDescent="0.2">
      <c r="F45259" s="30"/>
      <c r="G45259" s="30"/>
      <c r="H45259" s="30"/>
    </row>
    <row r="45260" spans="6:8" x14ac:dyDescent="0.2">
      <c r="F45260" s="30"/>
      <c r="G45260" s="30"/>
      <c r="H45260" s="30"/>
    </row>
    <row r="45261" spans="6:8" x14ac:dyDescent="0.2">
      <c r="F45261" s="30"/>
      <c r="G45261" s="30"/>
      <c r="H45261" s="30"/>
    </row>
    <row r="45262" spans="6:8" x14ac:dyDescent="0.2">
      <c r="F45262" s="30"/>
      <c r="G45262" s="30"/>
      <c r="H45262" s="30"/>
    </row>
    <row r="45263" spans="6:8" x14ac:dyDescent="0.2">
      <c r="F45263" s="30"/>
      <c r="G45263" s="30"/>
      <c r="H45263" s="30"/>
    </row>
    <row r="45264" spans="6:8" x14ac:dyDescent="0.2">
      <c r="F45264" s="30"/>
      <c r="G45264" s="30"/>
      <c r="H45264" s="30"/>
    </row>
    <row r="45265" spans="6:8" x14ac:dyDescent="0.2">
      <c r="F45265" s="30"/>
      <c r="G45265" s="30"/>
      <c r="H45265" s="30"/>
    </row>
    <row r="45266" spans="6:8" x14ac:dyDescent="0.2">
      <c r="F45266" s="30"/>
      <c r="G45266" s="30"/>
      <c r="H45266" s="30"/>
    </row>
    <row r="45267" spans="6:8" x14ac:dyDescent="0.2">
      <c r="F45267" s="30"/>
      <c r="G45267" s="30"/>
      <c r="H45267" s="30"/>
    </row>
    <row r="45268" spans="6:8" x14ac:dyDescent="0.2">
      <c r="F45268" s="30"/>
      <c r="G45268" s="30"/>
      <c r="H45268" s="30"/>
    </row>
    <row r="45269" spans="6:8" x14ac:dyDescent="0.2">
      <c r="F45269" s="30"/>
      <c r="G45269" s="30"/>
      <c r="H45269" s="30"/>
    </row>
    <row r="45270" spans="6:8" x14ac:dyDescent="0.2">
      <c r="F45270" s="30"/>
      <c r="G45270" s="30"/>
      <c r="H45270" s="30"/>
    </row>
    <row r="45271" spans="6:8" x14ac:dyDescent="0.2">
      <c r="F45271" s="30"/>
      <c r="G45271" s="30"/>
      <c r="H45271" s="30"/>
    </row>
    <row r="45272" spans="6:8" x14ac:dyDescent="0.2">
      <c r="F45272" s="30"/>
      <c r="G45272" s="30"/>
      <c r="H45272" s="30"/>
    </row>
    <row r="45273" spans="6:8" x14ac:dyDescent="0.2">
      <c r="F45273" s="30"/>
      <c r="G45273" s="30"/>
      <c r="H45273" s="30"/>
    </row>
    <row r="45274" spans="6:8" x14ac:dyDescent="0.2">
      <c r="F45274" s="30"/>
      <c r="G45274" s="30"/>
      <c r="H45274" s="30"/>
    </row>
    <row r="45275" spans="6:8" x14ac:dyDescent="0.2">
      <c r="F45275" s="30"/>
      <c r="G45275" s="30"/>
      <c r="H45275" s="30"/>
    </row>
    <row r="45276" spans="6:8" x14ac:dyDescent="0.2">
      <c r="F45276" s="30"/>
      <c r="G45276" s="30"/>
      <c r="H45276" s="30"/>
    </row>
    <row r="45277" spans="6:8" x14ac:dyDescent="0.2">
      <c r="F45277" s="30"/>
      <c r="G45277" s="30"/>
      <c r="H45277" s="30"/>
    </row>
    <row r="45278" spans="6:8" x14ac:dyDescent="0.2">
      <c r="F45278" s="30"/>
      <c r="G45278" s="30"/>
      <c r="H45278" s="30"/>
    </row>
    <row r="45279" spans="6:8" x14ac:dyDescent="0.2">
      <c r="F45279" s="30"/>
      <c r="G45279" s="30"/>
      <c r="H45279" s="30"/>
    </row>
    <row r="45280" spans="6:8" x14ac:dyDescent="0.2">
      <c r="F45280" s="30"/>
      <c r="G45280" s="30"/>
      <c r="H45280" s="30"/>
    </row>
    <row r="45281" spans="6:8" x14ac:dyDescent="0.2">
      <c r="F45281" s="30"/>
      <c r="G45281" s="30"/>
      <c r="H45281" s="30"/>
    </row>
    <row r="45282" spans="6:8" x14ac:dyDescent="0.2">
      <c r="F45282" s="30"/>
      <c r="G45282" s="30"/>
      <c r="H45282" s="30"/>
    </row>
    <row r="45283" spans="6:8" x14ac:dyDescent="0.2">
      <c r="F45283" s="30"/>
      <c r="G45283" s="30"/>
      <c r="H45283" s="30"/>
    </row>
    <row r="45284" spans="6:8" x14ac:dyDescent="0.2">
      <c r="F45284" s="30"/>
      <c r="G45284" s="30"/>
      <c r="H45284" s="30"/>
    </row>
    <row r="45285" spans="6:8" x14ac:dyDescent="0.2">
      <c r="F45285" s="30"/>
      <c r="G45285" s="30"/>
      <c r="H45285" s="30"/>
    </row>
    <row r="45286" spans="6:8" x14ac:dyDescent="0.2">
      <c r="F45286" s="30"/>
      <c r="G45286" s="30"/>
      <c r="H45286" s="30"/>
    </row>
    <row r="45287" spans="6:8" x14ac:dyDescent="0.2">
      <c r="F45287" s="30"/>
      <c r="G45287" s="30"/>
      <c r="H45287" s="30"/>
    </row>
    <row r="45288" spans="6:8" x14ac:dyDescent="0.2">
      <c r="F45288" s="30"/>
      <c r="G45288" s="30"/>
      <c r="H45288" s="30"/>
    </row>
    <row r="45289" spans="6:8" x14ac:dyDescent="0.2">
      <c r="F45289" s="30"/>
      <c r="G45289" s="30"/>
      <c r="H45289" s="30"/>
    </row>
    <row r="45290" spans="6:8" x14ac:dyDescent="0.2">
      <c r="F45290" s="30"/>
      <c r="G45290" s="30"/>
      <c r="H45290" s="30"/>
    </row>
    <row r="45291" spans="6:8" x14ac:dyDescent="0.2">
      <c r="F45291" s="30"/>
      <c r="G45291" s="30"/>
      <c r="H45291" s="30"/>
    </row>
    <row r="45292" spans="6:8" x14ac:dyDescent="0.2">
      <c r="F45292" s="30"/>
      <c r="G45292" s="30"/>
      <c r="H45292" s="30"/>
    </row>
    <row r="45293" spans="6:8" x14ac:dyDescent="0.2">
      <c r="F45293" s="30"/>
      <c r="G45293" s="30"/>
      <c r="H45293" s="30"/>
    </row>
    <row r="45294" spans="6:8" x14ac:dyDescent="0.2">
      <c r="F45294" s="30"/>
      <c r="G45294" s="30"/>
      <c r="H45294" s="30"/>
    </row>
    <row r="45295" spans="6:8" x14ac:dyDescent="0.2">
      <c r="F45295" s="30"/>
      <c r="G45295" s="30"/>
      <c r="H45295" s="30"/>
    </row>
    <row r="45296" spans="6:8" x14ac:dyDescent="0.2">
      <c r="F45296" s="30"/>
      <c r="G45296" s="30"/>
      <c r="H45296" s="30"/>
    </row>
    <row r="45297" spans="6:8" x14ac:dyDescent="0.2">
      <c r="F45297" s="30"/>
      <c r="G45297" s="30"/>
      <c r="H45297" s="30"/>
    </row>
    <row r="45298" spans="6:8" x14ac:dyDescent="0.2">
      <c r="F45298" s="30"/>
      <c r="G45298" s="30"/>
      <c r="H45298" s="30"/>
    </row>
    <row r="45299" spans="6:8" x14ac:dyDescent="0.2">
      <c r="F45299" s="30"/>
      <c r="G45299" s="30"/>
      <c r="H45299" s="30"/>
    </row>
    <row r="45300" spans="6:8" x14ac:dyDescent="0.2">
      <c r="F45300" s="30"/>
      <c r="G45300" s="30"/>
      <c r="H45300" s="30"/>
    </row>
    <row r="45301" spans="6:8" x14ac:dyDescent="0.2">
      <c r="F45301" s="30"/>
      <c r="G45301" s="30"/>
      <c r="H45301" s="30"/>
    </row>
    <row r="45302" spans="6:8" x14ac:dyDescent="0.2">
      <c r="F45302" s="30"/>
      <c r="G45302" s="30"/>
      <c r="H45302" s="30"/>
    </row>
    <row r="45303" spans="6:8" x14ac:dyDescent="0.2">
      <c r="F45303" s="30"/>
      <c r="G45303" s="30"/>
      <c r="H45303" s="30"/>
    </row>
    <row r="45304" spans="6:8" x14ac:dyDescent="0.2">
      <c r="F45304" s="30"/>
      <c r="G45304" s="30"/>
      <c r="H45304" s="30"/>
    </row>
    <row r="45305" spans="6:8" x14ac:dyDescent="0.2">
      <c r="F45305" s="30"/>
      <c r="G45305" s="30"/>
      <c r="H45305" s="30"/>
    </row>
    <row r="45306" spans="6:8" x14ac:dyDescent="0.2">
      <c r="F45306" s="30"/>
      <c r="G45306" s="30"/>
      <c r="H45306" s="30"/>
    </row>
    <row r="45307" spans="6:8" x14ac:dyDescent="0.2">
      <c r="F45307" s="30"/>
      <c r="G45307" s="30"/>
      <c r="H45307" s="30"/>
    </row>
    <row r="45308" spans="6:8" x14ac:dyDescent="0.2">
      <c r="F45308" s="30"/>
      <c r="G45308" s="30"/>
      <c r="H45308" s="30"/>
    </row>
    <row r="45309" spans="6:8" x14ac:dyDescent="0.2">
      <c r="F45309" s="30"/>
      <c r="G45309" s="30"/>
      <c r="H45309" s="30"/>
    </row>
    <row r="45310" spans="6:8" x14ac:dyDescent="0.2">
      <c r="F45310" s="30"/>
      <c r="G45310" s="30"/>
      <c r="H45310" s="30"/>
    </row>
    <row r="45311" spans="6:8" x14ac:dyDescent="0.2">
      <c r="F45311" s="30"/>
      <c r="G45311" s="30"/>
      <c r="H45311" s="30"/>
    </row>
    <row r="45312" spans="6:8" x14ac:dyDescent="0.2">
      <c r="F45312" s="30"/>
      <c r="G45312" s="30"/>
      <c r="H45312" s="30"/>
    </row>
    <row r="45313" spans="6:8" x14ac:dyDescent="0.2">
      <c r="F45313" s="30"/>
      <c r="G45313" s="30"/>
      <c r="H45313" s="30"/>
    </row>
    <row r="45314" spans="6:8" x14ac:dyDescent="0.2">
      <c r="F45314" s="30"/>
      <c r="G45314" s="30"/>
      <c r="H45314" s="30"/>
    </row>
    <row r="45315" spans="6:8" x14ac:dyDescent="0.2">
      <c r="F45315" s="30"/>
      <c r="G45315" s="30"/>
      <c r="H45315" s="30"/>
    </row>
    <row r="45316" spans="6:8" x14ac:dyDescent="0.2">
      <c r="F45316" s="30"/>
      <c r="G45316" s="30"/>
      <c r="H45316" s="30"/>
    </row>
    <row r="45317" spans="6:8" x14ac:dyDescent="0.2">
      <c r="F45317" s="30"/>
      <c r="G45317" s="30"/>
      <c r="H45317" s="30"/>
    </row>
    <row r="45318" spans="6:8" x14ac:dyDescent="0.2">
      <c r="F45318" s="30"/>
      <c r="G45318" s="30"/>
      <c r="H45318" s="30"/>
    </row>
    <row r="45319" spans="6:8" x14ac:dyDescent="0.2">
      <c r="F45319" s="30"/>
      <c r="G45319" s="30"/>
      <c r="H45319" s="30"/>
    </row>
    <row r="45320" spans="6:8" x14ac:dyDescent="0.2">
      <c r="F45320" s="30"/>
      <c r="G45320" s="30"/>
      <c r="H45320" s="30"/>
    </row>
    <row r="45321" spans="6:8" x14ac:dyDescent="0.2">
      <c r="F45321" s="30"/>
      <c r="G45321" s="30"/>
      <c r="H45321" s="30"/>
    </row>
    <row r="45322" spans="6:8" x14ac:dyDescent="0.2">
      <c r="F45322" s="30"/>
      <c r="G45322" s="30"/>
      <c r="H45322" s="30"/>
    </row>
    <row r="45323" spans="6:8" x14ac:dyDescent="0.2">
      <c r="F45323" s="30"/>
      <c r="G45323" s="30"/>
      <c r="H45323" s="30"/>
    </row>
    <row r="45324" spans="6:8" x14ac:dyDescent="0.2">
      <c r="F45324" s="30"/>
      <c r="G45324" s="30"/>
      <c r="H45324" s="30"/>
    </row>
    <row r="45325" spans="6:8" x14ac:dyDescent="0.2">
      <c r="F45325" s="30"/>
      <c r="G45325" s="30"/>
      <c r="H45325" s="30"/>
    </row>
    <row r="45326" spans="6:8" x14ac:dyDescent="0.2">
      <c r="F45326" s="30"/>
      <c r="G45326" s="30"/>
      <c r="H45326" s="30"/>
    </row>
    <row r="45327" spans="6:8" x14ac:dyDescent="0.2">
      <c r="F45327" s="30"/>
      <c r="G45327" s="30"/>
      <c r="H45327" s="30"/>
    </row>
    <row r="45328" spans="6:8" x14ac:dyDescent="0.2">
      <c r="F45328" s="30"/>
      <c r="G45328" s="30"/>
      <c r="H45328" s="30"/>
    </row>
    <row r="45329" spans="6:8" x14ac:dyDescent="0.2">
      <c r="F45329" s="30"/>
      <c r="G45329" s="30"/>
      <c r="H45329" s="30"/>
    </row>
    <row r="45330" spans="6:8" x14ac:dyDescent="0.2">
      <c r="F45330" s="30"/>
      <c r="G45330" s="30"/>
      <c r="H45330" s="30"/>
    </row>
    <row r="45331" spans="6:8" x14ac:dyDescent="0.2">
      <c r="F45331" s="30"/>
      <c r="G45331" s="30"/>
      <c r="H45331" s="30"/>
    </row>
    <row r="45332" spans="6:8" x14ac:dyDescent="0.2">
      <c r="F45332" s="30"/>
      <c r="G45332" s="30"/>
      <c r="H45332" s="30"/>
    </row>
    <row r="45333" spans="6:8" x14ac:dyDescent="0.2">
      <c r="F45333" s="30"/>
      <c r="G45333" s="30"/>
      <c r="H45333" s="30"/>
    </row>
    <row r="45334" spans="6:8" x14ac:dyDescent="0.2">
      <c r="F45334" s="30"/>
      <c r="G45334" s="30"/>
      <c r="H45334" s="30"/>
    </row>
    <row r="45335" spans="6:8" x14ac:dyDescent="0.2">
      <c r="F45335" s="30"/>
      <c r="G45335" s="30"/>
      <c r="H45335" s="30"/>
    </row>
    <row r="45336" spans="6:8" x14ac:dyDescent="0.2">
      <c r="F45336" s="30"/>
      <c r="G45336" s="30"/>
      <c r="H45336" s="30"/>
    </row>
    <row r="45337" spans="6:8" x14ac:dyDescent="0.2">
      <c r="F45337" s="30"/>
      <c r="G45337" s="30"/>
      <c r="H45337" s="30"/>
    </row>
    <row r="45338" spans="6:8" x14ac:dyDescent="0.2">
      <c r="F45338" s="30"/>
      <c r="G45338" s="30"/>
      <c r="H45338" s="30"/>
    </row>
    <row r="45339" spans="6:8" x14ac:dyDescent="0.2">
      <c r="F45339" s="30"/>
      <c r="G45339" s="30"/>
      <c r="H45339" s="30"/>
    </row>
    <row r="45340" spans="6:8" x14ac:dyDescent="0.2">
      <c r="F45340" s="30"/>
      <c r="G45340" s="30"/>
      <c r="H45340" s="30"/>
    </row>
    <row r="45341" spans="6:8" x14ac:dyDescent="0.2">
      <c r="F45341" s="30"/>
      <c r="G45341" s="30"/>
      <c r="H45341" s="30"/>
    </row>
    <row r="45342" spans="6:8" x14ac:dyDescent="0.2">
      <c r="F45342" s="30"/>
      <c r="G45342" s="30"/>
      <c r="H45342" s="30"/>
    </row>
    <row r="45343" spans="6:8" x14ac:dyDescent="0.2">
      <c r="F45343" s="30"/>
      <c r="G45343" s="30"/>
      <c r="H45343" s="30"/>
    </row>
    <row r="45344" spans="6:8" x14ac:dyDescent="0.2">
      <c r="F45344" s="30"/>
      <c r="G45344" s="30"/>
      <c r="H45344" s="30"/>
    </row>
    <row r="45345" spans="6:8" x14ac:dyDescent="0.2">
      <c r="F45345" s="30"/>
      <c r="G45345" s="30"/>
      <c r="H45345" s="30"/>
    </row>
    <row r="45346" spans="6:8" x14ac:dyDescent="0.2">
      <c r="F45346" s="30"/>
      <c r="G45346" s="30"/>
      <c r="H45346" s="30"/>
    </row>
    <row r="45347" spans="6:8" x14ac:dyDescent="0.2">
      <c r="F45347" s="30"/>
      <c r="G45347" s="30"/>
      <c r="H45347" s="30"/>
    </row>
    <row r="45348" spans="6:8" x14ac:dyDescent="0.2">
      <c r="F45348" s="30"/>
      <c r="G45348" s="30"/>
      <c r="H45348" s="30"/>
    </row>
    <row r="45349" spans="6:8" x14ac:dyDescent="0.2">
      <c r="F45349" s="30"/>
      <c r="G45349" s="30"/>
      <c r="H45349" s="30"/>
    </row>
    <row r="45350" spans="6:8" x14ac:dyDescent="0.2">
      <c r="F45350" s="30"/>
      <c r="G45350" s="30"/>
      <c r="H45350" s="30"/>
    </row>
    <row r="45351" spans="6:8" x14ac:dyDescent="0.2">
      <c r="F45351" s="30"/>
      <c r="G45351" s="30"/>
      <c r="H45351" s="30"/>
    </row>
    <row r="45352" spans="6:8" x14ac:dyDescent="0.2">
      <c r="F45352" s="30"/>
      <c r="G45352" s="30"/>
      <c r="H45352" s="30"/>
    </row>
    <row r="45353" spans="6:8" x14ac:dyDescent="0.2">
      <c r="F45353" s="30"/>
      <c r="G45353" s="30"/>
      <c r="H45353" s="30"/>
    </row>
    <row r="45354" spans="6:8" x14ac:dyDescent="0.2">
      <c r="F45354" s="30"/>
      <c r="G45354" s="30"/>
      <c r="H45354" s="30"/>
    </row>
    <row r="45355" spans="6:8" x14ac:dyDescent="0.2">
      <c r="F45355" s="30"/>
      <c r="G45355" s="30"/>
      <c r="H45355" s="30"/>
    </row>
    <row r="45356" spans="6:8" x14ac:dyDescent="0.2">
      <c r="F45356" s="30"/>
      <c r="G45356" s="30"/>
      <c r="H45356" s="30"/>
    </row>
    <row r="45357" spans="6:8" x14ac:dyDescent="0.2">
      <c r="F45357" s="30"/>
      <c r="G45357" s="30"/>
      <c r="H45357" s="30"/>
    </row>
    <row r="45358" spans="6:8" x14ac:dyDescent="0.2">
      <c r="F45358" s="30"/>
      <c r="G45358" s="30"/>
      <c r="H45358" s="30"/>
    </row>
    <row r="45359" spans="6:8" x14ac:dyDescent="0.2">
      <c r="F45359" s="30"/>
      <c r="G45359" s="30"/>
      <c r="H45359" s="30"/>
    </row>
    <row r="45360" spans="6:8" x14ac:dyDescent="0.2">
      <c r="F45360" s="30"/>
      <c r="G45360" s="30"/>
      <c r="H45360" s="30"/>
    </row>
    <row r="45361" spans="6:8" x14ac:dyDescent="0.2">
      <c r="F45361" s="30"/>
      <c r="G45361" s="30"/>
      <c r="H45361" s="30"/>
    </row>
    <row r="45362" spans="6:8" x14ac:dyDescent="0.2">
      <c r="F45362" s="30"/>
      <c r="G45362" s="30"/>
      <c r="H45362" s="30"/>
    </row>
    <row r="45363" spans="6:8" x14ac:dyDescent="0.2">
      <c r="F45363" s="30"/>
      <c r="G45363" s="30"/>
      <c r="H45363" s="30"/>
    </row>
    <row r="45364" spans="6:8" x14ac:dyDescent="0.2">
      <c r="F45364" s="30"/>
      <c r="G45364" s="30"/>
      <c r="H45364" s="30"/>
    </row>
    <row r="45365" spans="6:8" x14ac:dyDescent="0.2">
      <c r="F45365" s="30"/>
      <c r="G45365" s="30"/>
      <c r="H45365" s="30"/>
    </row>
    <row r="45366" spans="6:8" x14ac:dyDescent="0.2">
      <c r="F45366" s="30"/>
      <c r="G45366" s="30"/>
      <c r="H45366" s="30"/>
    </row>
    <row r="45367" spans="6:8" x14ac:dyDescent="0.2">
      <c r="F45367" s="30"/>
      <c r="G45367" s="30"/>
      <c r="H45367" s="30"/>
    </row>
    <row r="45368" spans="6:8" x14ac:dyDescent="0.2">
      <c r="F45368" s="30"/>
      <c r="G45368" s="30"/>
      <c r="H45368" s="30"/>
    </row>
    <row r="45369" spans="6:8" x14ac:dyDescent="0.2">
      <c r="F45369" s="30"/>
      <c r="G45369" s="30"/>
      <c r="H45369" s="30"/>
    </row>
    <row r="45370" spans="6:8" x14ac:dyDescent="0.2">
      <c r="F45370" s="30"/>
      <c r="G45370" s="30"/>
      <c r="H45370" s="30"/>
    </row>
    <row r="45371" spans="6:8" x14ac:dyDescent="0.2">
      <c r="F45371" s="30"/>
      <c r="G45371" s="30"/>
      <c r="H45371" s="30"/>
    </row>
    <row r="45372" spans="6:8" x14ac:dyDescent="0.2">
      <c r="F45372" s="30"/>
      <c r="G45372" s="30"/>
      <c r="H45372" s="30"/>
    </row>
    <row r="45373" spans="6:8" x14ac:dyDescent="0.2">
      <c r="F45373" s="30"/>
      <c r="G45373" s="30"/>
      <c r="H45373" s="30"/>
    </row>
    <row r="45374" spans="6:8" x14ac:dyDescent="0.2">
      <c r="F45374" s="30"/>
      <c r="G45374" s="30"/>
      <c r="H45374" s="30"/>
    </row>
    <row r="45375" spans="6:8" x14ac:dyDescent="0.2">
      <c r="F45375" s="30"/>
      <c r="G45375" s="30"/>
      <c r="H45375" s="30"/>
    </row>
    <row r="45376" spans="6:8" x14ac:dyDescent="0.2">
      <c r="F45376" s="30"/>
      <c r="G45376" s="30"/>
      <c r="H45376" s="30"/>
    </row>
    <row r="45377" spans="6:8" x14ac:dyDescent="0.2">
      <c r="F45377" s="30"/>
      <c r="G45377" s="30"/>
      <c r="H45377" s="30"/>
    </row>
    <row r="45378" spans="6:8" x14ac:dyDescent="0.2">
      <c r="F45378" s="30"/>
      <c r="G45378" s="30"/>
      <c r="H45378" s="30"/>
    </row>
    <row r="45379" spans="6:8" x14ac:dyDescent="0.2">
      <c r="F45379" s="30"/>
      <c r="G45379" s="30"/>
      <c r="H45379" s="30"/>
    </row>
    <row r="45380" spans="6:8" x14ac:dyDescent="0.2">
      <c r="F45380" s="30"/>
      <c r="G45380" s="30"/>
      <c r="H45380" s="30"/>
    </row>
    <row r="45381" spans="6:8" x14ac:dyDescent="0.2">
      <c r="F45381" s="30"/>
      <c r="G45381" s="30"/>
      <c r="H45381" s="30"/>
    </row>
    <row r="45382" spans="6:8" x14ac:dyDescent="0.2">
      <c r="F45382" s="30"/>
      <c r="G45382" s="30"/>
      <c r="H45382" s="30"/>
    </row>
    <row r="45383" spans="6:8" x14ac:dyDescent="0.2">
      <c r="F45383" s="30"/>
      <c r="G45383" s="30"/>
      <c r="H45383" s="30"/>
    </row>
    <row r="45384" spans="6:8" x14ac:dyDescent="0.2">
      <c r="F45384" s="30"/>
      <c r="G45384" s="30"/>
      <c r="H45384" s="30"/>
    </row>
    <row r="45385" spans="6:8" x14ac:dyDescent="0.2">
      <c r="F45385" s="30"/>
      <c r="G45385" s="30"/>
      <c r="H45385" s="30"/>
    </row>
    <row r="45386" spans="6:8" x14ac:dyDescent="0.2">
      <c r="F45386" s="30"/>
      <c r="G45386" s="30"/>
      <c r="H45386" s="30"/>
    </row>
    <row r="45387" spans="6:8" x14ac:dyDescent="0.2">
      <c r="F45387" s="30"/>
      <c r="G45387" s="30"/>
      <c r="H45387" s="30"/>
    </row>
    <row r="45388" spans="6:8" x14ac:dyDescent="0.2">
      <c r="F45388" s="30"/>
      <c r="G45388" s="30"/>
      <c r="H45388" s="30"/>
    </row>
    <row r="45389" spans="6:8" x14ac:dyDescent="0.2">
      <c r="F45389" s="30"/>
      <c r="G45389" s="30"/>
      <c r="H45389" s="30"/>
    </row>
    <row r="45390" spans="6:8" x14ac:dyDescent="0.2">
      <c r="F45390" s="30"/>
      <c r="G45390" s="30"/>
      <c r="H45390" s="30"/>
    </row>
    <row r="45391" spans="6:8" x14ac:dyDescent="0.2">
      <c r="F45391" s="30"/>
      <c r="G45391" s="30"/>
      <c r="H45391" s="30"/>
    </row>
    <row r="45392" spans="6:8" x14ac:dyDescent="0.2">
      <c r="F45392" s="30"/>
      <c r="G45392" s="30"/>
      <c r="H45392" s="30"/>
    </row>
    <row r="45393" spans="6:8" x14ac:dyDescent="0.2">
      <c r="F45393" s="30"/>
      <c r="G45393" s="30"/>
      <c r="H45393" s="30"/>
    </row>
    <row r="45394" spans="6:8" x14ac:dyDescent="0.2">
      <c r="F45394" s="30"/>
      <c r="G45394" s="30"/>
      <c r="H45394" s="30"/>
    </row>
    <row r="45395" spans="6:8" x14ac:dyDescent="0.2">
      <c r="F45395" s="30"/>
      <c r="G45395" s="30"/>
      <c r="H45395" s="30"/>
    </row>
    <row r="45396" spans="6:8" x14ac:dyDescent="0.2">
      <c r="F45396" s="30"/>
      <c r="G45396" s="30"/>
      <c r="H45396" s="30"/>
    </row>
    <row r="45397" spans="6:8" x14ac:dyDescent="0.2">
      <c r="F45397" s="30"/>
      <c r="G45397" s="30"/>
      <c r="H45397" s="30"/>
    </row>
    <row r="45398" spans="6:8" x14ac:dyDescent="0.2">
      <c r="F45398" s="30"/>
      <c r="G45398" s="30"/>
      <c r="H45398" s="30"/>
    </row>
    <row r="45399" spans="6:8" x14ac:dyDescent="0.2">
      <c r="F45399" s="30"/>
      <c r="G45399" s="30"/>
      <c r="H45399" s="30"/>
    </row>
    <row r="45400" spans="6:8" x14ac:dyDescent="0.2">
      <c r="F45400" s="30"/>
      <c r="G45400" s="30"/>
      <c r="H45400" s="30"/>
    </row>
    <row r="45401" spans="6:8" x14ac:dyDescent="0.2">
      <c r="F45401" s="30"/>
      <c r="G45401" s="30"/>
      <c r="H45401" s="30"/>
    </row>
    <row r="45402" spans="6:8" x14ac:dyDescent="0.2">
      <c r="F45402" s="30"/>
      <c r="G45402" s="30"/>
      <c r="H45402" s="30"/>
    </row>
    <row r="45403" spans="6:8" x14ac:dyDescent="0.2">
      <c r="F45403" s="30"/>
      <c r="G45403" s="30"/>
      <c r="H45403" s="30"/>
    </row>
    <row r="45404" spans="6:8" x14ac:dyDescent="0.2">
      <c r="F45404" s="30"/>
      <c r="G45404" s="30"/>
      <c r="H45404" s="30"/>
    </row>
    <row r="45405" spans="6:8" x14ac:dyDescent="0.2">
      <c r="F45405" s="30"/>
      <c r="G45405" s="30"/>
      <c r="H45405" s="30"/>
    </row>
    <row r="45406" spans="6:8" x14ac:dyDescent="0.2">
      <c r="F45406" s="30"/>
      <c r="G45406" s="30"/>
      <c r="H45406" s="30"/>
    </row>
    <row r="45407" spans="6:8" x14ac:dyDescent="0.2">
      <c r="F45407" s="30"/>
      <c r="G45407" s="30"/>
      <c r="H45407" s="30"/>
    </row>
    <row r="45408" spans="6:8" x14ac:dyDescent="0.2">
      <c r="F45408" s="30"/>
      <c r="G45408" s="30"/>
      <c r="H45408" s="30"/>
    </row>
    <row r="45409" spans="6:8" x14ac:dyDescent="0.2">
      <c r="F45409" s="30"/>
      <c r="G45409" s="30"/>
      <c r="H45409" s="30"/>
    </row>
    <row r="45410" spans="6:8" x14ac:dyDescent="0.2">
      <c r="F45410" s="30"/>
      <c r="G45410" s="30"/>
      <c r="H45410" s="30"/>
    </row>
    <row r="45411" spans="6:8" x14ac:dyDescent="0.2">
      <c r="F45411" s="30"/>
      <c r="G45411" s="30"/>
      <c r="H45411" s="30"/>
    </row>
    <row r="45412" spans="6:8" x14ac:dyDescent="0.2">
      <c r="F45412" s="30"/>
      <c r="G45412" s="30"/>
      <c r="H45412" s="30"/>
    </row>
    <row r="45413" spans="6:8" x14ac:dyDescent="0.2">
      <c r="F45413" s="30"/>
      <c r="G45413" s="30"/>
      <c r="H45413" s="30"/>
    </row>
    <row r="45414" spans="6:8" x14ac:dyDescent="0.2">
      <c r="F45414" s="30"/>
      <c r="G45414" s="30"/>
      <c r="H45414" s="30"/>
    </row>
    <row r="45415" spans="6:8" x14ac:dyDescent="0.2">
      <c r="F45415" s="30"/>
      <c r="G45415" s="30"/>
      <c r="H45415" s="30"/>
    </row>
    <row r="45416" spans="6:8" x14ac:dyDescent="0.2">
      <c r="F45416" s="30"/>
      <c r="G45416" s="30"/>
      <c r="H45416" s="30"/>
    </row>
    <row r="45417" spans="6:8" x14ac:dyDescent="0.2">
      <c r="F45417" s="30"/>
      <c r="G45417" s="30"/>
      <c r="H45417" s="30"/>
    </row>
    <row r="45418" spans="6:8" x14ac:dyDescent="0.2">
      <c r="F45418" s="30"/>
      <c r="G45418" s="30"/>
      <c r="H45418" s="30"/>
    </row>
    <row r="45419" spans="6:8" x14ac:dyDescent="0.2">
      <c r="F45419" s="30"/>
      <c r="G45419" s="30"/>
      <c r="H45419" s="30"/>
    </row>
    <row r="45420" spans="6:8" x14ac:dyDescent="0.2">
      <c r="F45420" s="30"/>
      <c r="G45420" s="30"/>
      <c r="H45420" s="30"/>
    </row>
    <row r="45421" spans="6:8" x14ac:dyDescent="0.2">
      <c r="F45421" s="30"/>
      <c r="G45421" s="30"/>
      <c r="H45421" s="30"/>
    </row>
    <row r="45422" spans="6:8" x14ac:dyDescent="0.2">
      <c r="F45422" s="30"/>
      <c r="G45422" s="30"/>
      <c r="H45422" s="30"/>
    </row>
    <row r="45423" spans="6:8" x14ac:dyDescent="0.2">
      <c r="F45423" s="30"/>
      <c r="G45423" s="30"/>
      <c r="H45423" s="30"/>
    </row>
    <row r="45424" spans="6:8" x14ac:dyDescent="0.2">
      <c r="F45424" s="30"/>
      <c r="G45424" s="30"/>
      <c r="H45424" s="30"/>
    </row>
    <row r="45425" spans="6:8" x14ac:dyDescent="0.2">
      <c r="F45425" s="30"/>
      <c r="G45425" s="30"/>
      <c r="H45425" s="30"/>
    </row>
    <row r="45426" spans="6:8" x14ac:dyDescent="0.2">
      <c r="F45426" s="30"/>
      <c r="G45426" s="30"/>
      <c r="H45426" s="30"/>
    </row>
    <row r="45427" spans="6:8" x14ac:dyDescent="0.2">
      <c r="F45427" s="30"/>
      <c r="G45427" s="30"/>
      <c r="H45427" s="30"/>
    </row>
    <row r="45428" spans="6:8" x14ac:dyDescent="0.2">
      <c r="F45428" s="30"/>
      <c r="G45428" s="30"/>
      <c r="H45428" s="30"/>
    </row>
    <row r="45429" spans="6:8" x14ac:dyDescent="0.2">
      <c r="F45429" s="30"/>
      <c r="G45429" s="30"/>
      <c r="H45429" s="30"/>
    </row>
    <row r="45430" spans="6:8" x14ac:dyDescent="0.2">
      <c r="F45430" s="30"/>
      <c r="G45430" s="30"/>
      <c r="H45430" s="30"/>
    </row>
    <row r="45431" spans="6:8" x14ac:dyDescent="0.2">
      <c r="F45431" s="30"/>
      <c r="G45431" s="30"/>
      <c r="H45431" s="30"/>
    </row>
    <row r="45432" spans="6:8" x14ac:dyDescent="0.2">
      <c r="F45432" s="30"/>
      <c r="G45432" s="30"/>
      <c r="H45432" s="30"/>
    </row>
    <row r="45433" spans="6:8" x14ac:dyDescent="0.2">
      <c r="F45433" s="30"/>
      <c r="G45433" s="30"/>
      <c r="H45433" s="30"/>
    </row>
    <row r="45434" spans="6:8" x14ac:dyDescent="0.2">
      <c r="F45434" s="30"/>
      <c r="G45434" s="30"/>
      <c r="H45434" s="30"/>
    </row>
    <row r="45435" spans="6:8" x14ac:dyDescent="0.2">
      <c r="F45435" s="30"/>
      <c r="G45435" s="30"/>
      <c r="H45435" s="30"/>
    </row>
    <row r="45436" spans="6:8" x14ac:dyDescent="0.2">
      <c r="F45436" s="30"/>
      <c r="G45436" s="30"/>
      <c r="H45436" s="30"/>
    </row>
    <row r="45437" spans="6:8" x14ac:dyDescent="0.2">
      <c r="F45437" s="30"/>
      <c r="G45437" s="30"/>
      <c r="H45437" s="30"/>
    </row>
    <row r="45438" spans="6:8" x14ac:dyDescent="0.2">
      <c r="F45438" s="30"/>
      <c r="G45438" s="30"/>
      <c r="H45438" s="30"/>
    </row>
    <row r="45439" spans="6:8" x14ac:dyDescent="0.2">
      <c r="F45439" s="30"/>
      <c r="G45439" s="30"/>
      <c r="H45439" s="30"/>
    </row>
    <row r="45440" spans="6:8" x14ac:dyDescent="0.2">
      <c r="F45440" s="30"/>
      <c r="G45440" s="30"/>
      <c r="H45440" s="30"/>
    </row>
    <row r="45441" spans="6:8" x14ac:dyDescent="0.2">
      <c r="F45441" s="30"/>
      <c r="G45441" s="30"/>
      <c r="H45441" s="30"/>
    </row>
    <row r="45442" spans="6:8" x14ac:dyDescent="0.2">
      <c r="F45442" s="30"/>
      <c r="G45442" s="30"/>
      <c r="H45442" s="30"/>
    </row>
    <row r="45443" spans="6:8" x14ac:dyDescent="0.2">
      <c r="F45443" s="30"/>
      <c r="G45443" s="30"/>
      <c r="H45443" s="30"/>
    </row>
    <row r="45444" spans="6:8" x14ac:dyDescent="0.2">
      <c r="F45444" s="30"/>
      <c r="G45444" s="30"/>
      <c r="H45444" s="30"/>
    </row>
    <row r="45445" spans="6:8" x14ac:dyDescent="0.2">
      <c r="F45445" s="30"/>
      <c r="G45445" s="30"/>
      <c r="H45445" s="30"/>
    </row>
    <row r="45446" spans="6:8" x14ac:dyDescent="0.2">
      <c r="F45446" s="30"/>
      <c r="G45446" s="30"/>
      <c r="H45446" s="30"/>
    </row>
    <row r="45447" spans="6:8" x14ac:dyDescent="0.2">
      <c r="F45447" s="30"/>
      <c r="G45447" s="30"/>
      <c r="H45447" s="30"/>
    </row>
    <row r="45448" spans="6:8" x14ac:dyDescent="0.2">
      <c r="F45448" s="30"/>
      <c r="G45448" s="30"/>
      <c r="H45448" s="30"/>
    </row>
    <row r="45449" spans="6:8" x14ac:dyDescent="0.2">
      <c r="F45449" s="30"/>
      <c r="G45449" s="30"/>
      <c r="H45449" s="30"/>
    </row>
    <row r="45450" spans="6:8" x14ac:dyDescent="0.2">
      <c r="F45450" s="30"/>
      <c r="G45450" s="30"/>
      <c r="H45450" s="30"/>
    </row>
    <row r="45451" spans="6:8" x14ac:dyDescent="0.2">
      <c r="F45451" s="30"/>
      <c r="G45451" s="30"/>
      <c r="H45451" s="30"/>
    </row>
    <row r="45452" spans="6:8" x14ac:dyDescent="0.2">
      <c r="F45452" s="30"/>
      <c r="G45452" s="30"/>
      <c r="H45452" s="30"/>
    </row>
    <row r="45453" spans="6:8" x14ac:dyDescent="0.2">
      <c r="F45453" s="30"/>
      <c r="G45453" s="30"/>
      <c r="H45453" s="30"/>
    </row>
    <row r="45454" spans="6:8" x14ac:dyDescent="0.2">
      <c r="F45454" s="30"/>
      <c r="G45454" s="30"/>
      <c r="H45454" s="30"/>
    </row>
    <row r="45455" spans="6:8" x14ac:dyDescent="0.2">
      <c r="F45455" s="30"/>
      <c r="G45455" s="30"/>
      <c r="H45455" s="30"/>
    </row>
    <row r="45456" spans="6:8" x14ac:dyDescent="0.2">
      <c r="F45456" s="30"/>
      <c r="G45456" s="30"/>
      <c r="H45456" s="30"/>
    </row>
    <row r="45457" spans="6:8" x14ac:dyDescent="0.2">
      <c r="F45457" s="30"/>
      <c r="G45457" s="30"/>
      <c r="H45457" s="30"/>
    </row>
    <row r="45458" spans="6:8" x14ac:dyDescent="0.2">
      <c r="F45458" s="30"/>
      <c r="G45458" s="30"/>
      <c r="H45458" s="30"/>
    </row>
    <row r="45459" spans="6:8" x14ac:dyDescent="0.2">
      <c r="F45459" s="30"/>
      <c r="G45459" s="30"/>
      <c r="H45459" s="30"/>
    </row>
    <row r="45460" spans="6:8" x14ac:dyDescent="0.2">
      <c r="F45460" s="30"/>
      <c r="G45460" s="30"/>
      <c r="H45460" s="30"/>
    </row>
    <row r="45461" spans="6:8" x14ac:dyDescent="0.2">
      <c r="F45461" s="30"/>
      <c r="G45461" s="30"/>
      <c r="H45461" s="30"/>
    </row>
    <row r="45462" spans="6:8" x14ac:dyDescent="0.2">
      <c r="F45462" s="30"/>
      <c r="G45462" s="30"/>
      <c r="H45462" s="30"/>
    </row>
    <row r="45463" spans="6:8" x14ac:dyDescent="0.2">
      <c r="F45463" s="30"/>
      <c r="G45463" s="30"/>
      <c r="H45463" s="30"/>
    </row>
    <row r="45464" spans="6:8" x14ac:dyDescent="0.2">
      <c r="F45464" s="30"/>
      <c r="G45464" s="30"/>
      <c r="H45464" s="30"/>
    </row>
    <row r="45465" spans="6:8" x14ac:dyDescent="0.2">
      <c r="F45465" s="30"/>
      <c r="G45465" s="30"/>
      <c r="H45465" s="30"/>
    </row>
    <row r="45466" spans="6:8" x14ac:dyDescent="0.2">
      <c r="F45466" s="30"/>
      <c r="G45466" s="30"/>
      <c r="H45466" s="30"/>
    </row>
    <row r="45467" spans="6:8" x14ac:dyDescent="0.2">
      <c r="F45467" s="30"/>
      <c r="G45467" s="30"/>
      <c r="H45467" s="30"/>
    </row>
    <row r="45468" spans="6:8" x14ac:dyDescent="0.2">
      <c r="F45468" s="30"/>
      <c r="G45468" s="30"/>
      <c r="H45468" s="30"/>
    </row>
    <row r="45469" spans="6:8" x14ac:dyDescent="0.2">
      <c r="F45469" s="30"/>
      <c r="G45469" s="30"/>
      <c r="H45469" s="30"/>
    </row>
    <row r="45470" spans="6:8" x14ac:dyDescent="0.2">
      <c r="F45470" s="30"/>
      <c r="G45470" s="30"/>
      <c r="H45470" s="30"/>
    </row>
    <row r="45471" spans="6:8" x14ac:dyDescent="0.2">
      <c r="F45471" s="30"/>
      <c r="G45471" s="30"/>
      <c r="H45471" s="30"/>
    </row>
    <row r="45472" spans="6:8" x14ac:dyDescent="0.2">
      <c r="F45472" s="30"/>
      <c r="G45472" s="30"/>
      <c r="H45472" s="30"/>
    </row>
    <row r="45473" spans="6:8" x14ac:dyDescent="0.2">
      <c r="F45473" s="30"/>
      <c r="G45473" s="30"/>
      <c r="H45473" s="30"/>
    </row>
    <row r="45474" spans="6:8" x14ac:dyDescent="0.2">
      <c r="F45474" s="30"/>
      <c r="G45474" s="30"/>
      <c r="H45474" s="30"/>
    </row>
    <row r="45475" spans="6:8" x14ac:dyDescent="0.2">
      <c r="F45475" s="30"/>
      <c r="G45475" s="30"/>
      <c r="H45475" s="30"/>
    </row>
    <row r="45476" spans="6:8" x14ac:dyDescent="0.2">
      <c r="F45476" s="30"/>
      <c r="G45476" s="30"/>
      <c r="H45476" s="30"/>
    </row>
    <row r="45477" spans="6:8" x14ac:dyDescent="0.2">
      <c r="F45477" s="30"/>
      <c r="G45477" s="30"/>
      <c r="H45477" s="30"/>
    </row>
    <row r="45478" spans="6:8" x14ac:dyDescent="0.2">
      <c r="F45478" s="30"/>
      <c r="G45478" s="30"/>
      <c r="H45478" s="30"/>
    </row>
    <row r="45479" spans="6:8" x14ac:dyDescent="0.2">
      <c r="F45479" s="30"/>
      <c r="G45479" s="30"/>
      <c r="H45479" s="30"/>
    </row>
    <row r="45480" spans="6:8" x14ac:dyDescent="0.2">
      <c r="F45480" s="30"/>
      <c r="G45480" s="30"/>
      <c r="H45480" s="30"/>
    </row>
    <row r="45481" spans="6:8" x14ac:dyDescent="0.2">
      <c r="F45481" s="30"/>
      <c r="G45481" s="30"/>
      <c r="H45481" s="30"/>
    </row>
    <row r="45482" spans="6:8" x14ac:dyDescent="0.2">
      <c r="F45482" s="30"/>
      <c r="G45482" s="30"/>
      <c r="H45482" s="30"/>
    </row>
    <row r="45483" spans="6:8" x14ac:dyDescent="0.2">
      <c r="F45483" s="30"/>
      <c r="G45483" s="30"/>
      <c r="H45483" s="30"/>
    </row>
    <row r="45484" spans="6:8" x14ac:dyDescent="0.2">
      <c r="F45484" s="30"/>
      <c r="G45484" s="30"/>
      <c r="H45484" s="30"/>
    </row>
    <row r="45485" spans="6:8" x14ac:dyDescent="0.2">
      <c r="F45485" s="30"/>
      <c r="G45485" s="30"/>
      <c r="H45485" s="30"/>
    </row>
    <row r="45486" spans="6:8" x14ac:dyDescent="0.2">
      <c r="F45486" s="30"/>
      <c r="G45486" s="30"/>
      <c r="H45486" s="30"/>
    </row>
    <row r="45487" spans="6:8" x14ac:dyDescent="0.2">
      <c r="F45487" s="30"/>
      <c r="G45487" s="30"/>
      <c r="H45487" s="30"/>
    </row>
    <row r="45488" spans="6:8" x14ac:dyDescent="0.2">
      <c r="F45488" s="30"/>
      <c r="G45488" s="30"/>
      <c r="H45488" s="30"/>
    </row>
    <row r="45489" spans="6:8" x14ac:dyDescent="0.2">
      <c r="F45489" s="30"/>
      <c r="G45489" s="30"/>
      <c r="H45489" s="30"/>
    </row>
    <row r="45490" spans="6:8" x14ac:dyDescent="0.2">
      <c r="F45490" s="30"/>
      <c r="G45490" s="30"/>
      <c r="H45490" s="30"/>
    </row>
    <row r="45491" spans="6:8" x14ac:dyDescent="0.2">
      <c r="F45491" s="30"/>
      <c r="G45491" s="30"/>
      <c r="H45491" s="30"/>
    </row>
    <row r="45492" spans="6:8" x14ac:dyDescent="0.2">
      <c r="F45492" s="30"/>
      <c r="G45492" s="30"/>
      <c r="H45492" s="30"/>
    </row>
    <row r="45493" spans="6:8" x14ac:dyDescent="0.2">
      <c r="F45493" s="30"/>
      <c r="G45493" s="30"/>
      <c r="H45493" s="30"/>
    </row>
    <row r="45494" spans="6:8" x14ac:dyDescent="0.2">
      <c r="F45494" s="30"/>
      <c r="G45494" s="30"/>
      <c r="H45494" s="30"/>
    </row>
    <row r="45495" spans="6:8" x14ac:dyDescent="0.2">
      <c r="F45495" s="30"/>
      <c r="G45495" s="30"/>
      <c r="H45495" s="30"/>
    </row>
    <row r="45496" spans="6:8" x14ac:dyDescent="0.2">
      <c r="F45496" s="30"/>
      <c r="G45496" s="30"/>
      <c r="H45496" s="30"/>
    </row>
    <row r="45497" spans="6:8" x14ac:dyDescent="0.2">
      <c r="F45497" s="30"/>
      <c r="G45497" s="30"/>
      <c r="H45497" s="30"/>
    </row>
    <row r="45498" spans="6:8" x14ac:dyDescent="0.2">
      <c r="F45498" s="30"/>
      <c r="G45498" s="30"/>
      <c r="H45498" s="30"/>
    </row>
    <row r="45499" spans="6:8" x14ac:dyDescent="0.2">
      <c r="F45499" s="30"/>
      <c r="G45499" s="30"/>
      <c r="H45499" s="30"/>
    </row>
    <row r="45500" spans="6:8" x14ac:dyDescent="0.2">
      <c r="F45500" s="30"/>
      <c r="G45500" s="30"/>
      <c r="H45500" s="30"/>
    </row>
    <row r="45501" spans="6:8" x14ac:dyDescent="0.2">
      <c r="F45501" s="30"/>
      <c r="G45501" s="30"/>
      <c r="H45501" s="30"/>
    </row>
    <row r="45502" spans="6:8" x14ac:dyDescent="0.2">
      <c r="F45502" s="30"/>
      <c r="G45502" s="30"/>
      <c r="H45502" s="30"/>
    </row>
    <row r="45503" spans="6:8" x14ac:dyDescent="0.2">
      <c r="F45503" s="30"/>
      <c r="G45503" s="30"/>
      <c r="H45503" s="30"/>
    </row>
    <row r="45504" spans="6:8" x14ac:dyDescent="0.2">
      <c r="F45504" s="30"/>
      <c r="G45504" s="30"/>
      <c r="H45504" s="30"/>
    </row>
    <row r="45505" spans="6:8" x14ac:dyDescent="0.2">
      <c r="F45505" s="30"/>
      <c r="G45505" s="30"/>
      <c r="H45505" s="30"/>
    </row>
    <row r="45506" spans="6:8" x14ac:dyDescent="0.2">
      <c r="F45506" s="30"/>
      <c r="G45506" s="30"/>
      <c r="H45506" s="30"/>
    </row>
    <row r="45507" spans="6:8" x14ac:dyDescent="0.2">
      <c r="F45507" s="30"/>
      <c r="G45507" s="30"/>
      <c r="H45507" s="30"/>
    </row>
    <row r="45508" spans="6:8" x14ac:dyDescent="0.2">
      <c r="F45508" s="30"/>
      <c r="G45508" s="30"/>
      <c r="H45508" s="30"/>
    </row>
    <row r="45509" spans="6:8" x14ac:dyDescent="0.2">
      <c r="F45509" s="30"/>
      <c r="G45509" s="30"/>
      <c r="H45509" s="30"/>
    </row>
    <row r="45510" spans="6:8" x14ac:dyDescent="0.2">
      <c r="F45510" s="30"/>
      <c r="G45510" s="30"/>
      <c r="H45510" s="30"/>
    </row>
    <row r="45511" spans="6:8" x14ac:dyDescent="0.2">
      <c r="F45511" s="30"/>
      <c r="G45511" s="30"/>
      <c r="H45511" s="30"/>
    </row>
    <row r="45512" spans="6:8" x14ac:dyDescent="0.2">
      <c r="F45512" s="30"/>
      <c r="G45512" s="30"/>
      <c r="H45512" s="30"/>
    </row>
    <row r="45513" spans="6:8" x14ac:dyDescent="0.2">
      <c r="F45513" s="30"/>
      <c r="G45513" s="30"/>
      <c r="H45513" s="30"/>
    </row>
    <row r="45514" spans="6:8" x14ac:dyDescent="0.2">
      <c r="F45514" s="30"/>
      <c r="G45514" s="30"/>
      <c r="H45514" s="30"/>
    </row>
    <row r="45515" spans="6:8" x14ac:dyDescent="0.2">
      <c r="F45515" s="30"/>
      <c r="G45515" s="30"/>
      <c r="H45515" s="30"/>
    </row>
    <row r="45516" spans="6:8" x14ac:dyDescent="0.2">
      <c r="F45516" s="30"/>
      <c r="G45516" s="30"/>
      <c r="H45516" s="30"/>
    </row>
    <row r="45517" spans="6:8" x14ac:dyDescent="0.2">
      <c r="F45517" s="30"/>
      <c r="G45517" s="30"/>
      <c r="H45517" s="30"/>
    </row>
    <row r="45518" spans="6:8" x14ac:dyDescent="0.2">
      <c r="F45518" s="30"/>
      <c r="G45518" s="30"/>
      <c r="H45518" s="30"/>
    </row>
    <row r="45519" spans="6:8" x14ac:dyDescent="0.2">
      <c r="F45519" s="30"/>
      <c r="G45519" s="30"/>
      <c r="H45519" s="30"/>
    </row>
    <row r="45520" spans="6:8" x14ac:dyDescent="0.2">
      <c r="F45520" s="30"/>
      <c r="G45520" s="30"/>
      <c r="H45520" s="30"/>
    </row>
    <row r="45521" spans="6:8" x14ac:dyDescent="0.2">
      <c r="F45521" s="30"/>
      <c r="G45521" s="30"/>
      <c r="H45521" s="30"/>
    </row>
    <row r="45522" spans="6:8" x14ac:dyDescent="0.2">
      <c r="F45522" s="30"/>
      <c r="G45522" s="30"/>
      <c r="H45522" s="30"/>
    </row>
    <row r="45523" spans="6:8" x14ac:dyDescent="0.2">
      <c r="F45523" s="30"/>
      <c r="G45523" s="30"/>
      <c r="H45523" s="30"/>
    </row>
    <row r="45524" spans="6:8" x14ac:dyDescent="0.2">
      <c r="F45524" s="30"/>
      <c r="G45524" s="30"/>
      <c r="H45524" s="30"/>
    </row>
    <row r="45525" spans="6:8" x14ac:dyDescent="0.2">
      <c r="F45525" s="30"/>
      <c r="G45525" s="30"/>
      <c r="H45525" s="30"/>
    </row>
    <row r="45526" spans="6:8" x14ac:dyDescent="0.2">
      <c r="F45526" s="30"/>
      <c r="G45526" s="30"/>
      <c r="H45526" s="30"/>
    </row>
    <row r="45527" spans="6:8" x14ac:dyDescent="0.2">
      <c r="F45527" s="30"/>
      <c r="G45527" s="30"/>
      <c r="H45527" s="30"/>
    </row>
    <row r="45528" spans="6:8" x14ac:dyDescent="0.2">
      <c r="F45528" s="30"/>
      <c r="G45528" s="30"/>
      <c r="H45528" s="30"/>
    </row>
    <row r="45529" spans="6:8" x14ac:dyDescent="0.2">
      <c r="F45529" s="30"/>
      <c r="G45529" s="30"/>
      <c r="H45529" s="30"/>
    </row>
    <row r="45530" spans="6:8" x14ac:dyDescent="0.2">
      <c r="F45530" s="30"/>
      <c r="G45530" s="30"/>
      <c r="H45530" s="30"/>
    </row>
    <row r="45531" spans="6:8" x14ac:dyDescent="0.2">
      <c r="F45531" s="30"/>
      <c r="G45531" s="30"/>
      <c r="H45531" s="30"/>
    </row>
    <row r="45532" spans="6:8" x14ac:dyDescent="0.2">
      <c r="F45532" s="30"/>
      <c r="G45532" s="30"/>
      <c r="H45532" s="30"/>
    </row>
    <row r="45533" spans="6:8" x14ac:dyDescent="0.2">
      <c r="F45533" s="30"/>
      <c r="G45533" s="30"/>
      <c r="H45533" s="30"/>
    </row>
    <row r="45534" spans="6:8" x14ac:dyDescent="0.2">
      <c r="F45534" s="30"/>
      <c r="G45534" s="30"/>
      <c r="H45534" s="30"/>
    </row>
    <row r="45535" spans="6:8" x14ac:dyDescent="0.2">
      <c r="F45535" s="30"/>
      <c r="G45535" s="30"/>
      <c r="H45535" s="30"/>
    </row>
    <row r="45536" spans="6:8" x14ac:dyDescent="0.2">
      <c r="F45536" s="30"/>
      <c r="G45536" s="30"/>
      <c r="H45536" s="30"/>
    </row>
    <row r="45537" spans="6:8" x14ac:dyDescent="0.2">
      <c r="F45537" s="30"/>
      <c r="G45537" s="30"/>
      <c r="H45537" s="30"/>
    </row>
    <row r="45538" spans="6:8" x14ac:dyDescent="0.2">
      <c r="F45538" s="30"/>
      <c r="G45538" s="30"/>
      <c r="H45538" s="30"/>
    </row>
    <row r="45539" spans="6:8" x14ac:dyDescent="0.2">
      <c r="F45539" s="30"/>
      <c r="G45539" s="30"/>
      <c r="H45539" s="30"/>
    </row>
    <row r="45540" spans="6:8" x14ac:dyDescent="0.2">
      <c r="F45540" s="30"/>
      <c r="G45540" s="30"/>
      <c r="H45540" s="30"/>
    </row>
    <row r="45541" spans="6:8" x14ac:dyDescent="0.2">
      <c r="F45541" s="30"/>
      <c r="G45541" s="30"/>
      <c r="H45541" s="30"/>
    </row>
    <row r="45542" spans="6:8" x14ac:dyDescent="0.2">
      <c r="F45542" s="30"/>
      <c r="G45542" s="30"/>
      <c r="H45542" s="30"/>
    </row>
    <row r="45543" spans="6:8" x14ac:dyDescent="0.2">
      <c r="F45543" s="30"/>
      <c r="G45543" s="30"/>
      <c r="H45543" s="30"/>
    </row>
    <row r="45544" spans="6:8" x14ac:dyDescent="0.2">
      <c r="F45544" s="30"/>
      <c r="G45544" s="30"/>
      <c r="H45544" s="30"/>
    </row>
    <row r="45545" spans="6:8" x14ac:dyDescent="0.2">
      <c r="F45545" s="30"/>
      <c r="G45545" s="30"/>
      <c r="H45545" s="30"/>
    </row>
    <row r="45546" spans="6:8" x14ac:dyDescent="0.2">
      <c r="F45546" s="30"/>
      <c r="G45546" s="30"/>
      <c r="H45546" s="30"/>
    </row>
    <row r="45547" spans="6:8" x14ac:dyDescent="0.2">
      <c r="F45547" s="30"/>
      <c r="G45547" s="30"/>
      <c r="H45547" s="30"/>
    </row>
    <row r="45548" spans="6:8" x14ac:dyDescent="0.2">
      <c r="F45548" s="30"/>
      <c r="G45548" s="30"/>
      <c r="H45548" s="30"/>
    </row>
    <row r="45549" spans="6:8" x14ac:dyDescent="0.2">
      <c r="F45549" s="30"/>
      <c r="G45549" s="30"/>
      <c r="H45549" s="30"/>
    </row>
    <row r="45550" spans="6:8" x14ac:dyDescent="0.2">
      <c r="F45550" s="30"/>
      <c r="G45550" s="30"/>
      <c r="H45550" s="30"/>
    </row>
    <row r="45551" spans="6:8" x14ac:dyDescent="0.2">
      <c r="F45551" s="30"/>
      <c r="G45551" s="30"/>
      <c r="H45551" s="30"/>
    </row>
    <row r="45552" spans="6:8" x14ac:dyDescent="0.2">
      <c r="F45552" s="30"/>
      <c r="G45552" s="30"/>
      <c r="H45552" s="30"/>
    </row>
    <row r="45553" spans="6:8" x14ac:dyDescent="0.2">
      <c r="F45553" s="30"/>
      <c r="G45553" s="30"/>
      <c r="H45553" s="30"/>
    </row>
    <row r="45554" spans="6:8" x14ac:dyDescent="0.2">
      <c r="F45554" s="30"/>
      <c r="G45554" s="30"/>
      <c r="H45554" s="30"/>
    </row>
    <row r="45555" spans="6:8" x14ac:dyDescent="0.2">
      <c r="F45555" s="30"/>
      <c r="G45555" s="30"/>
      <c r="H45555" s="30"/>
    </row>
    <row r="45556" spans="6:8" x14ac:dyDescent="0.2">
      <c r="F45556" s="30"/>
      <c r="G45556" s="30"/>
      <c r="H45556" s="30"/>
    </row>
    <row r="45557" spans="6:8" x14ac:dyDescent="0.2">
      <c r="F45557" s="30"/>
      <c r="G45557" s="30"/>
      <c r="H45557" s="30"/>
    </row>
    <row r="45558" spans="6:8" x14ac:dyDescent="0.2">
      <c r="F45558" s="30"/>
      <c r="G45558" s="30"/>
      <c r="H45558" s="30"/>
    </row>
    <row r="45559" spans="6:8" x14ac:dyDescent="0.2">
      <c r="F45559" s="30"/>
      <c r="G45559" s="30"/>
      <c r="H45559" s="30"/>
    </row>
    <row r="45560" spans="6:8" x14ac:dyDescent="0.2">
      <c r="F45560" s="30"/>
      <c r="G45560" s="30"/>
      <c r="H45560" s="30"/>
    </row>
    <row r="45561" spans="6:8" x14ac:dyDescent="0.2">
      <c r="F45561" s="30"/>
      <c r="G45561" s="30"/>
      <c r="H45561" s="30"/>
    </row>
    <row r="45562" spans="6:8" x14ac:dyDescent="0.2">
      <c r="F45562" s="30"/>
      <c r="G45562" s="30"/>
      <c r="H45562" s="30"/>
    </row>
    <row r="45563" spans="6:8" x14ac:dyDescent="0.2">
      <c r="F45563" s="30"/>
      <c r="G45563" s="30"/>
      <c r="H45563" s="30"/>
    </row>
    <row r="45564" spans="6:8" x14ac:dyDescent="0.2">
      <c r="F45564" s="30"/>
      <c r="G45564" s="30"/>
      <c r="H45564" s="30"/>
    </row>
    <row r="45565" spans="6:8" x14ac:dyDescent="0.2">
      <c r="F45565" s="30"/>
      <c r="G45565" s="30"/>
      <c r="H45565" s="30"/>
    </row>
    <row r="45566" spans="6:8" x14ac:dyDescent="0.2">
      <c r="F45566" s="30"/>
      <c r="G45566" s="30"/>
      <c r="H45566" s="30"/>
    </row>
    <row r="45567" spans="6:8" x14ac:dyDescent="0.2">
      <c r="F45567" s="30"/>
      <c r="G45567" s="30"/>
      <c r="H45567" s="30"/>
    </row>
    <row r="45568" spans="6:8" x14ac:dyDescent="0.2">
      <c r="F45568" s="30"/>
      <c r="G45568" s="30"/>
      <c r="H45568" s="30"/>
    </row>
    <row r="45569" spans="6:8" x14ac:dyDescent="0.2">
      <c r="F45569" s="30"/>
      <c r="G45569" s="30"/>
      <c r="H45569" s="30"/>
    </row>
    <row r="45570" spans="6:8" x14ac:dyDescent="0.2">
      <c r="F45570" s="30"/>
      <c r="G45570" s="30"/>
      <c r="H45570" s="30"/>
    </row>
    <row r="45571" spans="6:8" x14ac:dyDescent="0.2">
      <c r="F45571" s="30"/>
      <c r="G45571" s="30"/>
      <c r="H45571" s="30"/>
    </row>
    <row r="45572" spans="6:8" x14ac:dyDescent="0.2">
      <c r="F45572" s="30"/>
      <c r="G45572" s="30"/>
      <c r="H45572" s="30"/>
    </row>
    <row r="45573" spans="6:8" x14ac:dyDescent="0.2">
      <c r="F45573" s="30"/>
      <c r="G45573" s="30"/>
      <c r="H45573" s="30"/>
    </row>
    <row r="45574" spans="6:8" x14ac:dyDescent="0.2">
      <c r="F45574" s="30"/>
      <c r="G45574" s="30"/>
      <c r="H45574" s="30"/>
    </row>
    <row r="45575" spans="6:8" x14ac:dyDescent="0.2">
      <c r="F45575" s="30"/>
      <c r="G45575" s="30"/>
      <c r="H45575" s="30"/>
    </row>
    <row r="45576" spans="6:8" x14ac:dyDescent="0.2">
      <c r="F45576" s="30"/>
      <c r="G45576" s="30"/>
      <c r="H45576" s="30"/>
    </row>
    <row r="45577" spans="6:8" x14ac:dyDescent="0.2">
      <c r="F45577" s="30"/>
      <c r="G45577" s="30"/>
      <c r="H45577" s="30"/>
    </row>
    <row r="45578" spans="6:8" x14ac:dyDescent="0.2">
      <c r="F45578" s="30"/>
      <c r="G45578" s="30"/>
      <c r="H45578" s="30"/>
    </row>
    <row r="45579" spans="6:8" x14ac:dyDescent="0.2">
      <c r="F45579" s="30"/>
      <c r="G45579" s="30"/>
      <c r="H45579" s="30"/>
    </row>
    <row r="45580" spans="6:8" x14ac:dyDescent="0.2">
      <c r="F45580" s="30"/>
      <c r="G45580" s="30"/>
      <c r="H45580" s="30"/>
    </row>
    <row r="45581" spans="6:8" x14ac:dyDescent="0.2">
      <c r="F45581" s="30"/>
      <c r="G45581" s="30"/>
      <c r="H45581" s="30"/>
    </row>
    <row r="45582" spans="6:8" x14ac:dyDescent="0.2">
      <c r="F45582" s="30"/>
      <c r="G45582" s="30"/>
      <c r="H45582" s="30"/>
    </row>
    <row r="45583" spans="6:8" x14ac:dyDescent="0.2">
      <c r="F45583" s="30"/>
      <c r="G45583" s="30"/>
      <c r="H45583" s="30"/>
    </row>
    <row r="45584" spans="6:8" x14ac:dyDescent="0.2">
      <c r="F45584" s="30"/>
      <c r="G45584" s="30"/>
      <c r="H45584" s="30"/>
    </row>
    <row r="45585" spans="6:8" x14ac:dyDescent="0.2">
      <c r="F45585" s="30"/>
      <c r="G45585" s="30"/>
      <c r="H45585" s="30"/>
    </row>
    <row r="45586" spans="6:8" x14ac:dyDescent="0.2">
      <c r="F45586" s="30"/>
      <c r="G45586" s="30"/>
      <c r="H45586" s="30"/>
    </row>
    <row r="45587" spans="6:8" x14ac:dyDescent="0.2">
      <c r="F45587" s="30"/>
      <c r="G45587" s="30"/>
      <c r="H45587" s="30"/>
    </row>
    <row r="45588" spans="6:8" x14ac:dyDescent="0.2">
      <c r="F45588" s="30"/>
      <c r="G45588" s="30"/>
      <c r="H45588" s="30"/>
    </row>
    <row r="45589" spans="6:8" x14ac:dyDescent="0.2">
      <c r="F45589" s="30"/>
      <c r="G45589" s="30"/>
      <c r="H45589" s="30"/>
    </row>
    <row r="45590" spans="6:8" x14ac:dyDescent="0.2">
      <c r="F45590" s="30"/>
      <c r="G45590" s="30"/>
      <c r="H45590" s="30"/>
    </row>
    <row r="45591" spans="6:8" x14ac:dyDescent="0.2">
      <c r="F45591" s="30"/>
      <c r="G45591" s="30"/>
      <c r="H45591" s="30"/>
    </row>
    <row r="45592" spans="6:8" x14ac:dyDescent="0.2">
      <c r="F45592" s="30"/>
      <c r="G45592" s="30"/>
      <c r="H45592" s="30"/>
    </row>
    <row r="45593" spans="6:8" x14ac:dyDescent="0.2">
      <c r="F45593" s="30"/>
      <c r="G45593" s="30"/>
      <c r="H45593" s="30"/>
    </row>
    <row r="45594" spans="6:8" x14ac:dyDescent="0.2">
      <c r="F45594" s="30"/>
      <c r="G45594" s="30"/>
      <c r="H45594" s="30"/>
    </row>
    <row r="45595" spans="6:8" x14ac:dyDescent="0.2">
      <c r="F45595" s="30"/>
      <c r="G45595" s="30"/>
      <c r="H45595" s="30"/>
    </row>
    <row r="45596" spans="6:8" x14ac:dyDescent="0.2">
      <c r="F45596" s="30"/>
      <c r="G45596" s="30"/>
      <c r="H45596" s="30"/>
    </row>
    <row r="45597" spans="6:8" x14ac:dyDescent="0.2">
      <c r="F45597" s="30"/>
      <c r="G45597" s="30"/>
      <c r="H45597" s="30"/>
    </row>
    <row r="45598" spans="6:8" x14ac:dyDescent="0.2">
      <c r="F45598" s="30"/>
      <c r="G45598" s="30"/>
      <c r="H45598" s="30"/>
    </row>
    <row r="45599" spans="6:8" x14ac:dyDescent="0.2">
      <c r="F45599" s="30"/>
      <c r="G45599" s="30"/>
      <c r="H45599" s="30"/>
    </row>
    <row r="45600" spans="6:8" x14ac:dyDescent="0.2">
      <c r="F45600" s="30"/>
      <c r="G45600" s="30"/>
      <c r="H45600" s="30"/>
    </row>
    <row r="45601" spans="6:8" x14ac:dyDescent="0.2">
      <c r="F45601" s="30"/>
      <c r="G45601" s="30"/>
      <c r="H45601" s="30"/>
    </row>
    <row r="45602" spans="6:8" x14ac:dyDescent="0.2">
      <c r="F45602" s="30"/>
      <c r="G45602" s="30"/>
      <c r="H45602" s="30"/>
    </row>
    <row r="45603" spans="6:8" x14ac:dyDescent="0.2">
      <c r="F45603" s="30"/>
      <c r="G45603" s="30"/>
      <c r="H45603" s="30"/>
    </row>
    <row r="45604" spans="6:8" x14ac:dyDescent="0.2">
      <c r="F45604" s="30"/>
      <c r="G45604" s="30"/>
      <c r="H45604" s="30"/>
    </row>
    <row r="45605" spans="6:8" x14ac:dyDescent="0.2">
      <c r="F45605" s="30"/>
      <c r="G45605" s="30"/>
      <c r="H45605" s="30"/>
    </row>
    <row r="45606" spans="6:8" x14ac:dyDescent="0.2">
      <c r="F45606" s="30"/>
      <c r="G45606" s="30"/>
      <c r="H45606" s="30"/>
    </row>
    <row r="45607" spans="6:8" x14ac:dyDescent="0.2">
      <c r="F45607" s="30"/>
      <c r="G45607" s="30"/>
      <c r="H45607" s="30"/>
    </row>
    <row r="45608" spans="6:8" x14ac:dyDescent="0.2">
      <c r="F45608" s="30"/>
      <c r="G45608" s="30"/>
      <c r="H45608" s="30"/>
    </row>
    <row r="45609" spans="6:8" x14ac:dyDescent="0.2">
      <c r="F45609" s="30"/>
      <c r="G45609" s="30"/>
      <c r="H45609" s="30"/>
    </row>
    <row r="45610" spans="6:8" x14ac:dyDescent="0.2">
      <c r="F45610" s="30"/>
      <c r="G45610" s="30"/>
      <c r="H45610" s="30"/>
    </row>
    <row r="45611" spans="6:8" x14ac:dyDescent="0.2">
      <c r="F45611" s="30"/>
      <c r="G45611" s="30"/>
      <c r="H45611" s="30"/>
    </row>
    <row r="45612" spans="6:8" x14ac:dyDescent="0.2">
      <c r="F45612" s="30"/>
      <c r="G45612" s="30"/>
      <c r="H45612" s="30"/>
    </row>
    <row r="45613" spans="6:8" x14ac:dyDescent="0.2">
      <c r="F45613" s="30"/>
      <c r="G45613" s="30"/>
      <c r="H45613" s="30"/>
    </row>
    <row r="45614" spans="6:8" x14ac:dyDescent="0.2">
      <c r="F45614" s="30"/>
      <c r="G45614" s="30"/>
      <c r="H45614" s="30"/>
    </row>
    <row r="45615" spans="6:8" x14ac:dyDescent="0.2">
      <c r="F45615" s="30"/>
      <c r="G45615" s="30"/>
      <c r="H45615" s="30"/>
    </row>
    <row r="45616" spans="6:8" x14ac:dyDescent="0.2">
      <c r="F45616" s="30"/>
      <c r="G45616" s="30"/>
      <c r="H45616" s="30"/>
    </row>
    <row r="45617" spans="6:8" x14ac:dyDescent="0.2">
      <c r="F45617" s="30"/>
      <c r="G45617" s="30"/>
      <c r="H45617" s="30"/>
    </row>
    <row r="45618" spans="6:8" x14ac:dyDescent="0.2">
      <c r="F45618" s="30"/>
      <c r="G45618" s="30"/>
      <c r="H45618" s="30"/>
    </row>
    <row r="45619" spans="6:8" x14ac:dyDescent="0.2">
      <c r="F45619" s="30"/>
      <c r="G45619" s="30"/>
      <c r="H45619" s="30"/>
    </row>
    <row r="45620" spans="6:8" x14ac:dyDescent="0.2">
      <c r="F45620" s="30"/>
      <c r="G45620" s="30"/>
      <c r="H45620" s="30"/>
    </row>
    <row r="45621" spans="6:8" x14ac:dyDescent="0.2">
      <c r="F45621" s="30"/>
      <c r="G45621" s="30"/>
      <c r="H45621" s="30"/>
    </row>
    <row r="45622" spans="6:8" x14ac:dyDescent="0.2">
      <c r="F45622" s="30"/>
      <c r="G45622" s="30"/>
      <c r="H45622" s="30"/>
    </row>
    <row r="45623" spans="6:8" x14ac:dyDescent="0.2">
      <c r="F45623" s="30"/>
      <c r="G45623" s="30"/>
      <c r="H45623" s="30"/>
    </row>
    <row r="45624" spans="6:8" x14ac:dyDescent="0.2">
      <c r="F45624" s="30"/>
      <c r="G45624" s="30"/>
      <c r="H45624" s="30"/>
    </row>
    <row r="45625" spans="6:8" x14ac:dyDescent="0.2">
      <c r="F45625" s="30"/>
      <c r="G45625" s="30"/>
      <c r="H45625" s="30"/>
    </row>
    <row r="45626" spans="6:8" x14ac:dyDescent="0.2">
      <c r="F45626" s="30"/>
      <c r="G45626" s="30"/>
      <c r="H45626" s="30"/>
    </row>
    <row r="45627" spans="6:8" x14ac:dyDescent="0.2">
      <c r="F45627" s="30"/>
      <c r="G45627" s="30"/>
      <c r="H45627" s="30"/>
    </row>
    <row r="45628" spans="6:8" x14ac:dyDescent="0.2">
      <c r="F45628" s="30"/>
      <c r="G45628" s="30"/>
      <c r="H45628" s="30"/>
    </row>
    <row r="45629" spans="6:8" x14ac:dyDescent="0.2">
      <c r="F45629" s="30"/>
      <c r="G45629" s="30"/>
      <c r="H45629" s="30"/>
    </row>
    <row r="45630" spans="6:8" x14ac:dyDescent="0.2">
      <c r="F45630" s="30"/>
      <c r="G45630" s="30"/>
      <c r="H45630" s="30"/>
    </row>
    <row r="45631" spans="6:8" x14ac:dyDescent="0.2">
      <c r="F45631" s="30"/>
      <c r="G45631" s="30"/>
      <c r="H45631" s="30"/>
    </row>
    <row r="45632" spans="6:8" x14ac:dyDescent="0.2">
      <c r="F45632" s="30"/>
      <c r="G45632" s="30"/>
      <c r="H45632" s="30"/>
    </row>
    <row r="45633" spans="6:8" x14ac:dyDescent="0.2">
      <c r="F45633" s="30"/>
      <c r="G45633" s="30"/>
      <c r="H45633" s="30"/>
    </row>
    <row r="45634" spans="6:8" x14ac:dyDescent="0.2">
      <c r="F45634" s="30"/>
      <c r="G45634" s="30"/>
      <c r="H45634" s="30"/>
    </row>
    <row r="45635" spans="6:8" x14ac:dyDescent="0.2">
      <c r="F45635" s="30"/>
      <c r="G45635" s="30"/>
      <c r="H45635" s="30"/>
    </row>
    <row r="45636" spans="6:8" x14ac:dyDescent="0.2">
      <c r="F45636" s="30"/>
      <c r="G45636" s="30"/>
      <c r="H45636" s="30"/>
    </row>
    <row r="45637" spans="6:8" x14ac:dyDescent="0.2">
      <c r="F45637" s="30"/>
      <c r="G45637" s="30"/>
      <c r="H45637" s="30"/>
    </row>
    <row r="45638" spans="6:8" x14ac:dyDescent="0.2">
      <c r="F45638" s="30"/>
      <c r="G45638" s="30"/>
      <c r="H45638" s="30"/>
    </row>
    <row r="45639" spans="6:8" x14ac:dyDescent="0.2">
      <c r="F45639" s="30"/>
      <c r="G45639" s="30"/>
      <c r="H45639" s="30"/>
    </row>
    <row r="45640" spans="6:8" x14ac:dyDescent="0.2">
      <c r="F45640" s="30"/>
      <c r="G45640" s="30"/>
      <c r="H45640" s="30"/>
    </row>
    <row r="45641" spans="6:8" x14ac:dyDescent="0.2">
      <c r="F45641" s="30"/>
      <c r="G45641" s="30"/>
      <c r="H45641" s="30"/>
    </row>
    <row r="45642" spans="6:8" x14ac:dyDescent="0.2">
      <c r="F45642" s="30"/>
      <c r="G45642" s="30"/>
      <c r="H45642" s="30"/>
    </row>
    <row r="45643" spans="6:8" x14ac:dyDescent="0.2">
      <c r="F45643" s="30"/>
      <c r="G45643" s="30"/>
      <c r="H45643" s="30"/>
    </row>
    <row r="45644" spans="6:8" x14ac:dyDescent="0.2">
      <c r="F45644" s="30"/>
      <c r="G45644" s="30"/>
      <c r="H45644" s="30"/>
    </row>
    <row r="45645" spans="6:8" x14ac:dyDescent="0.2">
      <c r="F45645" s="30"/>
      <c r="G45645" s="30"/>
      <c r="H45645" s="30"/>
    </row>
    <row r="45646" spans="6:8" x14ac:dyDescent="0.2">
      <c r="F45646" s="30"/>
      <c r="G45646" s="30"/>
      <c r="H45646" s="30"/>
    </row>
    <row r="45647" spans="6:8" x14ac:dyDescent="0.2">
      <c r="F45647" s="30"/>
      <c r="G45647" s="30"/>
      <c r="H45647" s="30"/>
    </row>
    <row r="45648" spans="6:8" x14ac:dyDescent="0.2">
      <c r="F45648" s="30"/>
      <c r="G45648" s="30"/>
      <c r="H45648" s="30"/>
    </row>
    <row r="45649" spans="6:8" x14ac:dyDescent="0.2">
      <c r="F45649" s="30"/>
      <c r="G45649" s="30"/>
      <c r="H45649" s="30"/>
    </row>
    <row r="45650" spans="6:8" x14ac:dyDescent="0.2">
      <c r="F45650" s="30"/>
      <c r="G45650" s="30"/>
      <c r="H45650" s="30"/>
    </row>
    <row r="45651" spans="6:8" x14ac:dyDescent="0.2">
      <c r="F45651" s="30"/>
      <c r="G45651" s="30"/>
      <c r="H45651" s="30"/>
    </row>
    <row r="45652" spans="6:8" x14ac:dyDescent="0.2">
      <c r="F45652" s="30"/>
      <c r="G45652" s="30"/>
      <c r="H45652" s="30"/>
    </row>
    <row r="45653" spans="6:8" x14ac:dyDescent="0.2">
      <c r="F45653" s="30"/>
      <c r="G45653" s="30"/>
      <c r="H45653" s="30"/>
    </row>
    <row r="45654" spans="6:8" x14ac:dyDescent="0.2">
      <c r="F45654" s="30"/>
      <c r="G45654" s="30"/>
      <c r="H45654" s="30"/>
    </row>
    <row r="45655" spans="6:8" x14ac:dyDescent="0.2">
      <c r="F45655" s="30"/>
      <c r="G45655" s="30"/>
      <c r="H45655" s="30"/>
    </row>
    <row r="45656" spans="6:8" x14ac:dyDescent="0.2">
      <c r="F45656" s="30"/>
      <c r="G45656" s="30"/>
      <c r="H45656" s="30"/>
    </row>
    <row r="45657" spans="6:8" x14ac:dyDescent="0.2">
      <c r="F45657" s="30"/>
      <c r="G45657" s="30"/>
      <c r="H45657" s="30"/>
    </row>
    <row r="45658" spans="6:8" x14ac:dyDescent="0.2">
      <c r="F45658" s="30"/>
      <c r="G45658" s="30"/>
      <c r="H45658" s="30"/>
    </row>
    <row r="45659" spans="6:8" x14ac:dyDescent="0.2">
      <c r="F45659" s="30"/>
      <c r="G45659" s="30"/>
      <c r="H45659" s="30"/>
    </row>
    <row r="45660" spans="6:8" x14ac:dyDescent="0.2">
      <c r="F45660" s="30"/>
      <c r="G45660" s="30"/>
      <c r="H45660" s="30"/>
    </row>
    <row r="45661" spans="6:8" x14ac:dyDescent="0.2">
      <c r="F45661" s="30"/>
      <c r="G45661" s="30"/>
      <c r="H45661" s="30"/>
    </row>
    <row r="45662" spans="6:8" x14ac:dyDescent="0.2">
      <c r="F45662" s="30"/>
      <c r="G45662" s="30"/>
      <c r="H45662" s="30"/>
    </row>
    <row r="45663" spans="6:8" x14ac:dyDescent="0.2">
      <c r="F45663" s="30"/>
      <c r="G45663" s="30"/>
      <c r="H45663" s="30"/>
    </row>
    <row r="45664" spans="6:8" x14ac:dyDescent="0.2">
      <c r="F45664" s="30"/>
      <c r="G45664" s="30"/>
      <c r="H45664" s="30"/>
    </row>
    <row r="45665" spans="6:8" x14ac:dyDescent="0.2">
      <c r="F45665" s="30"/>
      <c r="G45665" s="30"/>
      <c r="H45665" s="30"/>
    </row>
    <row r="45666" spans="6:8" x14ac:dyDescent="0.2">
      <c r="F45666" s="30"/>
      <c r="G45666" s="30"/>
      <c r="H45666" s="30"/>
    </row>
    <row r="45667" spans="6:8" x14ac:dyDescent="0.2">
      <c r="F45667" s="30"/>
      <c r="G45667" s="30"/>
      <c r="H45667" s="30"/>
    </row>
    <row r="45668" spans="6:8" x14ac:dyDescent="0.2">
      <c r="F45668" s="30"/>
      <c r="G45668" s="30"/>
      <c r="H45668" s="30"/>
    </row>
    <row r="45669" spans="6:8" x14ac:dyDescent="0.2">
      <c r="F45669" s="30"/>
      <c r="G45669" s="30"/>
      <c r="H45669" s="30"/>
    </row>
    <row r="45670" spans="6:8" x14ac:dyDescent="0.2">
      <c r="F45670" s="30"/>
      <c r="G45670" s="30"/>
      <c r="H45670" s="30"/>
    </row>
    <row r="45671" spans="6:8" x14ac:dyDescent="0.2">
      <c r="F45671" s="30"/>
      <c r="G45671" s="30"/>
      <c r="H45671" s="30"/>
    </row>
    <row r="45672" spans="6:8" x14ac:dyDescent="0.2">
      <c r="F45672" s="30"/>
      <c r="G45672" s="30"/>
      <c r="H45672" s="30"/>
    </row>
    <row r="45673" spans="6:8" x14ac:dyDescent="0.2">
      <c r="F45673" s="30"/>
      <c r="G45673" s="30"/>
      <c r="H45673" s="30"/>
    </row>
    <row r="45674" spans="6:8" x14ac:dyDescent="0.2">
      <c r="F45674" s="30"/>
      <c r="G45674" s="30"/>
      <c r="H45674" s="30"/>
    </row>
    <row r="45675" spans="6:8" x14ac:dyDescent="0.2">
      <c r="F45675" s="30"/>
      <c r="G45675" s="30"/>
      <c r="H45675" s="30"/>
    </row>
    <row r="45676" spans="6:8" x14ac:dyDescent="0.2">
      <c r="F45676" s="30"/>
      <c r="G45676" s="30"/>
      <c r="H45676" s="30"/>
    </row>
    <row r="45677" spans="6:8" x14ac:dyDescent="0.2">
      <c r="F45677" s="30"/>
      <c r="G45677" s="30"/>
      <c r="H45677" s="30"/>
    </row>
    <row r="45678" spans="6:8" x14ac:dyDescent="0.2">
      <c r="F45678" s="30"/>
      <c r="G45678" s="30"/>
      <c r="H45678" s="30"/>
    </row>
    <row r="45679" spans="6:8" x14ac:dyDescent="0.2">
      <c r="F45679" s="30"/>
      <c r="G45679" s="30"/>
      <c r="H45679" s="30"/>
    </row>
    <row r="45680" spans="6:8" x14ac:dyDescent="0.2">
      <c r="F45680" s="30"/>
      <c r="G45680" s="30"/>
      <c r="H45680" s="30"/>
    </row>
    <row r="45681" spans="6:8" x14ac:dyDescent="0.2">
      <c r="F45681" s="30"/>
      <c r="G45681" s="30"/>
      <c r="H45681" s="30"/>
    </row>
    <row r="45682" spans="6:8" x14ac:dyDescent="0.2">
      <c r="F45682" s="30"/>
      <c r="G45682" s="30"/>
      <c r="H45682" s="30"/>
    </row>
    <row r="45683" spans="6:8" x14ac:dyDescent="0.2">
      <c r="F45683" s="30"/>
      <c r="G45683" s="30"/>
      <c r="H45683" s="30"/>
    </row>
    <row r="45684" spans="6:8" x14ac:dyDescent="0.2">
      <c r="F45684" s="30"/>
      <c r="G45684" s="30"/>
      <c r="H45684" s="30"/>
    </row>
    <row r="45685" spans="6:8" x14ac:dyDescent="0.2">
      <c r="F45685" s="30"/>
      <c r="G45685" s="30"/>
      <c r="H45685" s="30"/>
    </row>
    <row r="45686" spans="6:8" x14ac:dyDescent="0.2">
      <c r="F45686" s="30"/>
      <c r="G45686" s="30"/>
      <c r="H45686" s="30"/>
    </row>
    <row r="45687" spans="6:8" x14ac:dyDescent="0.2">
      <c r="F45687" s="30"/>
      <c r="G45687" s="30"/>
      <c r="H45687" s="30"/>
    </row>
    <row r="45688" spans="6:8" x14ac:dyDescent="0.2">
      <c r="F45688" s="30"/>
      <c r="G45688" s="30"/>
      <c r="H45688" s="30"/>
    </row>
    <row r="45689" spans="6:8" x14ac:dyDescent="0.2">
      <c r="F45689" s="30"/>
      <c r="G45689" s="30"/>
      <c r="H45689" s="30"/>
    </row>
    <row r="45690" spans="6:8" x14ac:dyDescent="0.2">
      <c r="F45690" s="30"/>
      <c r="G45690" s="30"/>
      <c r="H45690" s="30"/>
    </row>
    <row r="45691" spans="6:8" x14ac:dyDescent="0.2">
      <c r="F45691" s="30"/>
      <c r="G45691" s="30"/>
      <c r="H45691" s="30"/>
    </row>
    <row r="45692" spans="6:8" x14ac:dyDescent="0.2">
      <c r="F45692" s="30"/>
      <c r="G45692" s="30"/>
      <c r="H45692" s="30"/>
    </row>
    <row r="45693" spans="6:8" x14ac:dyDescent="0.2">
      <c r="F45693" s="30"/>
      <c r="G45693" s="30"/>
      <c r="H45693" s="30"/>
    </row>
    <row r="45694" spans="6:8" x14ac:dyDescent="0.2">
      <c r="F45694" s="30"/>
      <c r="G45694" s="30"/>
      <c r="H45694" s="30"/>
    </row>
    <row r="45695" spans="6:8" x14ac:dyDescent="0.2">
      <c r="F45695" s="30"/>
      <c r="G45695" s="30"/>
      <c r="H45695" s="30"/>
    </row>
    <row r="45696" spans="6:8" x14ac:dyDescent="0.2">
      <c r="F45696" s="30"/>
      <c r="G45696" s="30"/>
      <c r="H45696" s="30"/>
    </row>
    <row r="45697" spans="6:8" x14ac:dyDescent="0.2">
      <c r="F45697" s="30"/>
      <c r="G45697" s="30"/>
      <c r="H45697" s="30"/>
    </row>
    <row r="45698" spans="6:8" x14ac:dyDescent="0.2">
      <c r="F45698" s="30"/>
      <c r="G45698" s="30"/>
      <c r="H45698" s="30"/>
    </row>
    <row r="45699" spans="6:8" x14ac:dyDescent="0.2">
      <c r="F45699" s="30"/>
      <c r="G45699" s="30"/>
      <c r="H45699" s="30"/>
    </row>
    <row r="45700" spans="6:8" x14ac:dyDescent="0.2">
      <c r="F45700" s="30"/>
      <c r="G45700" s="30"/>
      <c r="H45700" s="30"/>
    </row>
    <row r="45701" spans="6:8" x14ac:dyDescent="0.2">
      <c r="F45701" s="30"/>
      <c r="G45701" s="30"/>
      <c r="H45701" s="30"/>
    </row>
    <row r="45702" spans="6:8" x14ac:dyDescent="0.2">
      <c r="F45702" s="30"/>
      <c r="G45702" s="30"/>
      <c r="H45702" s="30"/>
    </row>
    <row r="45703" spans="6:8" x14ac:dyDescent="0.2">
      <c r="F45703" s="30"/>
      <c r="G45703" s="30"/>
      <c r="H45703" s="30"/>
    </row>
    <row r="45704" spans="6:8" x14ac:dyDescent="0.2">
      <c r="F45704" s="30"/>
      <c r="G45704" s="30"/>
      <c r="H45704" s="30"/>
    </row>
    <row r="45705" spans="6:8" x14ac:dyDescent="0.2">
      <c r="F45705" s="30"/>
      <c r="G45705" s="30"/>
      <c r="H45705" s="30"/>
    </row>
    <row r="45706" spans="6:8" x14ac:dyDescent="0.2">
      <c r="F45706" s="30"/>
      <c r="G45706" s="30"/>
      <c r="H45706" s="30"/>
    </row>
    <row r="45707" spans="6:8" x14ac:dyDescent="0.2">
      <c r="F45707" s="30"/>
      <c r="G45707" s="30"/>
      <c r="H45707" s="30"/>
    </row>
    <row r="45708" spans="6:8" x14ac:dyDescent="0.2">
      <c r="F45708" s="30"/>
      <c r="G45708" s="30"/>
      <c r="H45708" s="30"/>
    </row>
    <row r="45709" spans="6:8" x14ac:dyDescent="0.2">
      <c r="F45709" s="30"/>
      <c r="G45709" s="30"/>
      <c r="H45709" s="30"/>
    </row>
    <row r="45710" spans="6:8" x14ac:dyDescent="0.2">
      <c r="F45710" s="30"/>
      <c r="G45710" s="30"/>
      <c r="H45710" s="30"/>
    </row>
    <row r="45711" spans="6:8" x14ac:dyDescent="0.2">
      <c r="F45711" s="30"/>
      <c r="G45711" s="30"/>
      <c r="H45711" s="30"/>
    </row>
    <row r="45712" spans="6:8" x14ac:dyDescent="0.2">
      <c r="F45712" s="30"/>
      <c r="G45712" s="30"/>
      <c r="H45712" s="30"/>
    </row>
    <row r="45713" spans="6:8" x14ac:dyDescent="0.2">
      <c r="F45713" s="30"/>
      <c r="G45713" s="30"/>
      <c r="H45713" s="30"/>
    </row>
    <row r="45714" spans="6:8" x14ac:dyDescent="0.2">
      <c r="F45714" s="30"/>
      <c r="G45714" s="30"/>
      <c r="H45714" s="30"/>
    </row>
    <row r="45715" spans="6:8" x14ac:dyDescent="0.2">
      <c r="F45715" s="30"/>
      <c r="G45715" s="30"/>
      <c r="H45715" s="30"/>
    </row>
    <row r="45716" spans="6:8" x14ac:dyDescent="0.2">
      <c r="F45716" s="30"/>
      <c r="G45716" s="30"/>
      <c r="H45716" s="30"/>
    </row>
    <row r="45717" spans="6:8" x14ac:dyDescent="0.2">
      <c r="F45717" s="30"/>
      <c r="G45717" s="30"/>
      <c r="H45717" s="30"/>
    </row>
    <row r="45718" spans="6:8" x14ac:dyDescent="0.2">
      <c r="F45718" s="30"/>
      <c r="G45718" s="30"/>
      <c r="H45718" s="30"/>
    </row>
    <row r="45719" spans="6:8" x14ac:dyDescent="0.2">
      <c r="F45719" s="30"/>
      <c r="G45719" s="30"/>
      <c r="H45719" s="30"/>
    </row>
    <row r="45720" spans="6:8" x14ac:dyDescent="0.2">
      <c r="F45720" s="30"/>
      <c r="G45720" s="30"/>
      <c r="H45720" s="30"/>
    </row>
    <row r="45721" spans="6:8" x14ac:dyDescent="0.2">
      <c r="F45721" s="30"/>
      <c r="G45721" s="30"/>
      <c r="H45721" s="30"/>
    </row>
    <row r="45722" spans="6:8" x14ac:dyDescent="0.2">
      <c r="F45722" s="30"/>
      <c r="G45722" s="30"/>
      <c r="H45722" s="30"/>
    </row>
    <row r="45723" spans="6:8" x14ac:dyDescent="0.2">
      <c r="F45723" s="30"/>
      <c r="G45723" s="30"/>
      <c r="H45723" s="30"/>
    </row>
    <row r="45724" spans="6:8" x14ac:dyDescent="0.2">
      <c r="F45724" s="30"/>
      <c r="G45724" s="30"/>
      <c r="H45724" s="30"/>
    </row>
    <row r="45725" spans="6:8" x14ac:dyDescent="0.2">
      <c r="F45725" s="30"/>
      <c r="G45725" s="30"/>
      <c r="H45725" s="30"/>
    </row>
    <row r="45726" spans="6:8" x14ac:dyDescent="0.2">
      <c r="F45726" s="30"/>
      <c r="G45726" s="30"/>
      <c r="H45726" s="30"/>
    </row>
    <row r="45727" spans="6:8" x14ac:dyDescent="0.2">
      <c r="F45727" s="30"/>
      <c r="G45727" s="30"/>
      <c r="H45727" s="30"/>
    </row>
    <row r="45728" spans="6:8" x14ac:dyDescent="0.2">
      <c r="F45728" s="30"/>
      <c r="G45728" s="30"/>
      <c r="H45728" s="30"/>
    </row>
    <row r="45729" spans="6:8" x14ac:dyDescent="0.2">
      <c r="F45729" s="30"/>
      <c r="G45729" s="30"/>
      <c r="H45729" s="30"/>
    </row>
    <row r="45730" spans="6:8" x14ac:dyDescent="0.2">
      <c r="F45730" s="30"/>
      <c r="G45730" s="30"/>
      <c r="H45730" s="30"/>
    </row>
    <row r="45731" spans="6:8" x14ac:dyDescent="0.2">
      <c r="F45731" s="30"/>
      <c r="G45731" s="30"/>
      <c r="H45731" s="30"/>
    </row>
    <row r="45732" spans="6:8" x14ac:dyDescent="0.2">
      <c r="F45732" s="30"/>
      <c r="G45732" s="30"/>
      <c r="H45732" s="30"/>
    </row>
    <row r="45733" spans="6:8" x14ac:dyDescent="0.2">
      <c r="F45733" s="30"/>
      <c r="G45733" s="30"/>
      <c r="H45733" s="30"/>
    </row>
    <row r="45734" spans="6:8" x14ac:dyDescent="0.2">
      <c r="F45734" s="30"/>
      <c r="G45734" s="30"/>
      <c r="H45734" s="30"/>
    </row>
    <row r="45735" spans="6:8" x14ac:dyDescent="0.2">
      <c r="F45735" s="30"/>
      <c r="G45735" s="30"/>
      <c r="H45735" s="30"/>
    </row>
    <row r="45736" spans="6:8" x14ac:dyDescent="0.2">
      <c r="F45736" s="30"/>
      <c r="G45736" s="30"/>
      <c r="H45736" s="30"/>
    </row>
    <row r="45737" spans="6:8" x14ac:dyDescent="0.2">
      <c r="F45737" s="30"/>
      <c r="G45737" s="30"/>
      <c r="H45737" s="30"/>
    </row>
    <row r="45738" spans="6:8" x14ac:dyDescent="0.2">
      <c r="F45738" s="30"/>
      <c r="G45738" s="30"/>
      <c r="H45738" s="30"/>
    </row>
    <row r="45739" spans="6:8" x14ac:dyDescent="0.2">
      <c r="F45739" s="30"/>
      <c r="G45739" s="30"/>
      <c r="H45739" s="30"/>
    </row>
    <row r="45740" spans="6:8" x14ac:dyDescent="0.2">
      <c r="F45740" s="30"/>
      <c r="G45740" s="30"/>
      <c r="H45740" s="30"/>
    </row>
    <row r="45741" spans="6:8" x14ac:dyDescent="0.2">
      <c r="F45741" s="30"/>
      <c r="G45741" s="30"/>
      <c r="H45741" s="30"/>
    </row>
    <row r="45742" spans="6:8" x14ac:dyDescent="0.2">
      <c r="F45742" s="30"/>
      <c r="G45742" s="30"/>
      <c r="H45742" s="30"/>
    </row>
    <row r="45743" spans="6:8" x14ac:dyDescent="0.2">
      <c r="F45743" s="30"/>
      <c r="G45743" s="30"/>
      <c r="H45743" s="30"/>
    </row>
    <row r="45744" spans="6:8" x14ac:dyDescent="0.2">
      <c r="F45744" s="30"/>
      <c r="G45744" s="30"/>
      <c r="H45744" s="30"/>
    </row>
    <row r="45745" spans="6:8" x14ac:dyDescent="0.2">
      <c r="F45745" s="30"/>
      <c r="G45745" s="30"/>
      <c r="H45745" s="30"/>
    </row>
    <row r="45746" spans="6:8" x14ac:dyDescent="0.2">
      <c r="F45746" s="30"/>
      <c r="G45746" s="30"/>
      <c r="H45746" s="30"/>
    </row>
    <row r="45747" spans="6:8" x14ac:dyDescent="0.2">
      <c r="F45747" s="30"/>
      <c r="G45747" s="30"/>
      <c r="H45747" s="30"/>
    </row>
    <row r="45748" spans="6:8" x14ac:dyDescent="0.2">
      <c r="F45748" s="30"/>
      <c r="G45748" s="30"/>
      <c r="H45748" s="30"/>
    </row>
    <row r="45749" spans="6:8" x14ac:dyDescent="0.2">
      <c r="F45749" s="30"/>
      <c r="G45749" s="30"/>
      <c r="H45749" s="30"/>
    </row>
    <row r="45750" spans="6:8" x14ac:dyDescent="0.2">
      <c r="F45750" s="30"/>
      <c r="G45750" s="30"/>
      <c r="H45750" s="30"/>
    </row>
    <row r="45751" spans="6:8" x14ac:dyDescent="0.2">
      <c r="F45751" s="30"/>
      <c r="G45751" s="30"/>
      <c r="H45751" s="30"/>
    </row>
    <row r="45752" spans="6:8" x14ac:dyDescent="0.2">
      <c r="F45752" s="30"/>
      <c r="G45752" s="30"/>
      <c r="H45752" s="30"/>
    </row>
    <row r="45753" spans="6:8" x14ac:dyDescent="0.2">
      <c r="F45753" s="30"/>
      <c r="G45753" s="30"/>
      <c r="H45753" s="30"/>
    </row>
    <row r="45754" spans="6:8" x14ac:dyDescent="0.2">
      <c r="F45754" s="30"/>
      <c r="G45754" s="30"/>
      <c r="H45754" s="30"/>
    </row>
    <row r="45755" spans="6:8" x14ac:dyDescent="0.2">
      <c r="F45755" s="30"/>
      <c r="G45755" s="30"/>
      <c r="H45755" s="30"/>
    </row>
    <row r="45756" spans="6:8" x14ac:dyDescent="0.2">
      <c r="F45756" s="30"/>
      <c r="G45756" s="30"/>
      <c r="H45756" s="30"/>
    </row>
    <row r="45757" spans="6:8" x14ac:dyDescent="0.2">
      <c r="F45757" s="30"/>
      <c r="G45757" s="30"/>
      <c r="H45757" s="30"/>
    </row>
    <row r="45758" spans="6:8" x14ac:dyDescent="0.2">
      <c r="F45758" s="30"/>
      <c r="G45758" s="30"/>
      <c r="H45758" s="30"/>
    </row>
    <row r="45759" spans="6:8" x14ac:dyDescent="0.2">
      <c r="F45759" s="30"/>
      <c r="G45759" s="30"/>
      <c r="H45759" s="30"/>
    </row>
    <row r="45760" spans="6:8" x14ac:dyDescent="0.2">
      <c r="F45760" s="30"/>
      <c r="G45760" s="30"/>
      <c r="H45760" s="30"/>
    </row>
    <row r="45761" spans="6:8" x14ac:dyDescent="0.2">
      <c r="F45761" s="30"/>
      <c r="G45761" s="30"/>
      <c r="H45761" s="30"/>
    </row>
    <row r="45762" spans="6:8" x14ac:dyDescent="0.2">
      <c r="F45762" s="30"/>
      <c r="G45762" s="30"/>
      <c r="H45762" s="30"/>
    </row>
    <row r="45763" spans="6:8" x14ac:dyDescent="0.2">
      <c r="F45763" s="30"/>
      <c r="G45763" s="30"/>
      <c r="H45763" s="30"/>
    </row>
    <row r="45764" spans="6:8" x14ac:dyDescent="0.2">
      <c r="F45764" s="30"/>
      <c r="G45764" s="30"/>
      <c r="H45764" s="30"/>
    </row>
    <row r="45765" spans="6:8" x14ac:dyDescent="0.2">
      <c r="F45765" s="30"/>
      <c r="G45765" s="30"/>
      <c r="H45765" s="30"/>
    </row>
    <row r="45766" spans="6:8" x14ac:dyDescent="0.2">
      <c r="F45766" s="30"/>
      <c r="G45766" s="30"/>
      <c r="H45766" s="30"/>
    </row>
    <row r="45767" spans="6:8" x14ac:dyDescent="0.2">
      <c r="F45767" s="30"/>
      <c r="G45767" s="30"/>
      <c r="H45767" s="30"/>
    </row>
    <row r="45768" spans="6:8" x14ac:dyDescent="0.2">
      <c r="F45768" s="30"/>
      <c r="G45768" s="30"/>
      <c r="H45768" s="30"/>
    </row>
    <row r="45769" spans="6:8" x14ac:dyDescent="0.2">
      <c r="F45769" s="30"/>
      <c r="G45769" s="30"/>
      <c r="H45769" s="30"/>
    </row>
    <row r="45770" spans="6:8" x14ac:dyDescent="0.2">
      <c r="F45770" s="30"/>
      <c r="G45770" s="30"/>
      <c r="H45770" s="30"/>
    </row>
    <row r="45771" spans="6:8" x14ac:dyDescent="0.2">
      <c r="F45771" s="30"/>
      <c r="G45771" s="30"/>
      <c r="H45771" s="30"/>
    </row>
    <row r="45772" spans="6:8" x14ac:dyDescent="0.2">
      <c r="F45772" s="30"/>
      <c r="G45772" s="30"/>
      <c r="H45772" s="30"/>
    </row>
    <row r="45773" spans="6:8" x14ac:dyDescent="0.2">
      <c r="F45773" s="30"/>
      <c r="G45773" s="30"/>
      <c r="H45773" s="30"/>
    </row>
    <row r="45774" spans="6:8" x14ac:dyDescent="0.2">
      <c r="F45774" s="30"/>
      <c r="G45774" s="30"/>
      <c r="H45774" s="30"/>
    </row>
    <row r="45775" spans="6:8" x14ac:dyDescent="0.2">
      <c r="F45775" s="30"/>
      <c r="G45775" s="30"/>
      <c r="H45775" s="30"/>
    </row>
    <row r="45776" spans="6:8" x14ac:dyDescent="0.2">
      <c r="F45776" s="30"/>
      <c r="G45776" s="30"/>
      <c r="H45776" s="30"/>
    </row>
    <row r="45777" spans="6:8" x14ac:dyDescent="0.2">
      <c r="F45777" s="30"/>
      <c r="G45777" s="30"/>
      <c r="H45777" s="30"/>
    </row>
    <row r="45778" spans="6:8" x14ac:dyDescent="0.2">
      <c r="F45778" s="30"/>
      <c r="G45778" s="30"/>
      <c r="H45778" s="30"/>
    </row>
    <row r="45779" spans="6:8" x14ac:dyDescent="0.2">
      <c r="F45779" s="30"/>
      <c r="G45779" s="30"/>
      <c r="H45779" s="30"/>
    </row>
    <row r="45780" spans="6:8" x14ac:dyDescent="0.2">
      <c r="F45780" s="30"/>
      <c r="G45780" s="30"/>
      <c r="H45780" s="30"/>
    </row>
    <row r="45781" spans="6:8" x14ac:dyDescent="0.2">
      <c r="F45781" s="30"/>
      <c r="G45781" s="30"/>
      <c r="H45781" s="30"/>
    </row>
    <row r="45782" spans="6:8" x14ac:dyDescent="0.2">
      <c r="F45782" s="30"/>
      <c r="G45782" s="30"/>
      <c r="H45782" s="30"/>
    </row>
    <row r="45783" spans="6:8" x14ac:dyDescent="0.2">
      <c r="F45783" s="30"/>
      <c r="G45783" s="30"/>
      <c r="H45783" s="30"/>
    </row>
    <row r="45784" spans="6:8" x14ac:dyDescent="0.2">
      <c r="F45784" s="30"/>
      <c r="G45784" s="30"/>
      <c r="H45784" s="30"/>
    </row>
    <row r="45785" spans="6:8" x14ac:dyDescent="0.2">
      <c r="F45785" s="30"/>
      <c r="G45785" s="30"/>
      <c r="H45785" s="30"/>
    </row>
    <row r="45786" spans="6:8" x14ac:dyDescent="0.2">
      <c r="F45786" s="30"/>
      <c r="G45786" s="30"/>
      <c r="H45786" s="30"/>
    </row>
    <row r="45787" spans="6:8" x14ac:dyDescent="0.2">
      <c r="F45787" s="30"/>
      <c r="G45787" s="30"/>
      <c r="H45787" s="30"/>
    </row>
    <row r="45788" spans="6:8" x14ac:dyDescent="0.2">
      <c r="F45788" s="30"/>
      <c r="G45788" s="30"/>
      <c r="H45788" s="30"/>
    </row>
    <row r="45789" spans="6:8" x14ac:dyDescent="0.2">
      <c r="F45789" s="30"/>
      <c r="G45789" s="30"/>
      <c r="H45789" s="30"/>
    </row>
    <row r="45790" spans="6:8" x14ac:dyDescent="0.2">
      <c r="F45790" s="30"/>
      <c r="G45790" s="30"/>
      <c r="H45790" s="30"/>
    </row>
    <row r="45791" spans="6:8" x14ac:dyDescent="0.2">
      <c r="F45791" s="30"/>
      <c r="G45791" s="30"/>
      <c r="H45791" s="30"/>
    </row>
    <row r="45792" spans="6:8" x14ac:dyDescent="0.2">
      <c r="F45792" s="30"/>
      <c r="G45792" s="30"/>
      <c r="H45792" s="30"/>
    </row>
    <row r="45793" spans="6:8" x14ac:dyDescent="0.2">
      <c r="F45793" s="30"/>
      <c r="G45793" s="30"/>
      <c r="H45793" s="30"/>
    </row>
    <row r="45794" spans="6:8" x14ac:dyDescent="0.2">
      <c r="F45794" s="30"/>
      <c r="G45794" s="30"/>
      <c r="H45794" s="30"/>
    </row>
    <row r="45795" spans="6:8" x14ac:dyDescent="0.2">
      <c r="F45795" s="30"/>
      <c r="G45795" s="30"/>
      <c r="H45795" s="30"/>
    </row>
    <row r="45796" spans="6:8" x14ac:dyDescent="0.2">
      <c r="F45796" s="30"/>
      <c r="G45796" s="30"/>
      <c r="H45796" s="30"/>
    </row>
    <row r="45797" spans="6:8" x14ac:dyDescent="0.2">
      <c r="F45797" s="30"/>
      <c r="G45797" s="30"/>
      <c r="H45797" s="30"/>
    </row>
    <row r="45798" spans="6:8" x14ac:dyDescent="0.2">
      <c r="F45798" s="30"/>
      <c r="G45798" s="30"/>
      <c r="H45798" s="30"/>
    </row>
    <row r="45799" spans="6:8" x14ac:dyDescent="0.2">
      <c r="F45799" s="30"/>
      <c r="G45799" s="30"/>
      <c r="H45799" s="30"/>
    </row>
    <row r="45800" spans="6:8" x14ac:dyDescent="0.2">
      <c r="F45800" s="30"/>
      <c r="G45800" s="30"/>
      <c r="H45800" s="30"/>
    </row>
    <row r="45801" spans="6:8" x14ac:dyDescent="0.2">
      <c r="F45801" s="30"/>
      <c r="G45801" s="30"/>
      <c r="H45801" s="30"/>
    </row>
    <row r="45802" spans="6:8" x14ac:dyDescent="0.2">
      <c r="F45802" s="30"/>
      <c r="G45802" s="30"/>
      <c r="H45802" s="30"/>
    </row>
    <row r="45803" spans="6:8" x14ac:dyDescent="0.2">
      <c r="F45803" s="30"/>
      <c r="G45803" s="30"/>
      <c r="H45803" s="30"/>
    </row>
    <row r="45804" spans="6:8" x14ac:dyDescent="0.2">
      <c r="F45804" s="30"/>
      <c r="G45804" s="30"/>
      <c r="H45804" s="30"/>
    </row>
    <row r="45805" spans="6:8" x14ac:dyDescent="0.2">
      <c r="F45805" s="30"/>
      <c r="G45805" s="30"/>
      <c r="H45805" s="30"/>
    </row>
    <row r="45806" spans="6:8" x14ac:dyDescent="0.2">
      <c r="F45806" s="30"/>
      <c r="G45806" s="30"/>
      <c r="H45806" s="30"/>
    </row>
    <row r="45807" spans="6:8" x14ac:dyDescent="0.2">
      <c r="F45807" s="30"/>
      <c r="G45807" s="30"/>
      <c r="H45807" s="30"/>
    </row>
    <row r="45808" spans="6:8" x14ac:dyDescent="0.2">
      <c r="F45808" s="30"/>
      <c r="G45808" s="30"/>
      <c r="H45808" s="30"/>
    </row>
    <row r="45809" spans="6:8" x14ac:dyDescent="0.2">
      <c r="F45809" s="30"/>
      <c r="G45809" s="30"/>
      <c r="H45809" s="30"/>
    </row>
    <row r="45810" spans="6:8" x14ac:dyDescent="0.2">
      <c r="F45810" s="30"/>
      <c r="G45810" s="30"/>
      <c r="H45810" s="30"/>
    </row>
    <row r="45811" spans="6:8" x14ac:dyDescent="0.2">
      <c r="F45811" s="30"/>
      <c r="G45811" s="30"/>
      <c r="H45811" s="30"/>
    </row>
    <row r="45812" spans="6:8" x14ac:dyDescent="0.2">
      <c r="F45812" s="30"/>
      <c r="G45812" s="30"/>
      <c r="H45812" s="30"/>
    </row>
    <row r="45813" spans="6:8" x14ac:dyDescent="0.2">
      <c r="F45813" s="30"/>
      <c r="G45813" s="30"/>
      <c r="H45813" s="30"/>
    </row>
    <row r="45814" spans="6:8" x14ac:dyDescent="0.2">
      <c r="F45814" s="30"/>
      <c r="G45814" s="30"/>
      <c r="H45814" s="30"/>
    </row>
    <row r="45815" spans="6:8" x14ac:dyDescent="0.2">
      <c r="F45815" s="30"/>
      <c r="G45815" s="30"/>
      <c r="H45815" s="30"/>
    </row>
    <row r="45816" spans="6:8" x14ac:dyDescent="0.2">
      <c r="F45816" s="30"/>
      <c r="G45816" s="30"/>
      <c r="H45816" s="30"/>
    </row>
    <row r="45817" spans="6:8" x14ac:dyDescent="0.2">
      <c r="F45817" s="30"/>
      <c r="G45817" s="30"/>
      <c r="H45817" s="30"/>
    </row>
    <row r="45818" spans="6:8" x14ac:dyDescent="0.2">
      <c r="F45818" s="30"/>
      <c r="G45818" s="30"/>
      <c r="H45818" s="30"/>
    </row>
    <row r="45819" spans="6:8" x14ac:dyDescent="0.2">
      <c r="F45819" s="30"/>
      <c r="G45819" s="30"/>
      <c r="H45819" s="30"/>
    </row>
    <row r="45820" spans="6:8" x14ac:dyDescent="0.2">
      <c r="F45820" s="30"/>
      <c r="G45820" s="30"/>
      <c r="H45820" s="30"/>
    </row>
    <row r="45821" spans="6:8" x14ac:dyDescent="0.2">
      <c r="F45821" s="30"/>
      <c r="G45821" s="30"/>
      <c r="H45821" s="30"/>
    </row>
    <row r="45822" spans="6:8" x14ac:dyDescent="0.2">
      <c r="F45822" s="30"/>
      <c r="G45822" s="30"/>
      <c r="H45822" s="30"/>
    </row>
    <row r="45823" spans="6:8" x14ac:dyDescent="0.2">
      <c r="F45823" s="30"/>
      <c r="G45823" s="30"/>
      <c r="H45823" s="30"/>
    </row>
    <row r="45824" spans="6:8" x14ac:dyDescent="0.2">
      <c r="F45824" s="30"/>
      <c r="G45824" s="30"/>
      <c r="H45824" s="30"/>
    </row>
    <row r="45825" spans="6:8" x14ac:dyDescent="0.2">
      <c r="F45825" s="30"/>
      <c r="G45825" s="30"/>
      <c r="H45825" s="30"/>
    </row>
    <row r="45826" spans="6:8" x14ac:dyDescent="0.2">
      <c r="F45826" s="30"/>
      <c r="G45826" s="30"/>
      <c r="H45826" s="30"/>
    </row>
    <row r="45827" spans="6:8" x14ac:dyDescent="0.2">
      <c r="F45827" s="30"/>
      <c r="G45827" s="30"/>
      <c r="H45827" s="30"/>
    </row>
    <row r="45828" spans="6:8" x14ac:dyDescent="0.2">
      <c r="F45828" s="30"/>
      <c r="G45828" s="30"/>
      <c r="H45828" s="30"/>
    </row>
    <row r="45829" spans="6:8" x14ac:dyDescent="0.2">
      <c r="F45829" s="30"/>
      <c r="G45829" s="30"/>
      <c r="H45829" s="30"/>
    </row>
    <row r="45830" spans="6:8" x14ac:dyDescent="0.2">
      <c r="F45830" s="30"/>
      <c r="G45830" s="30"/>
      <c r="H45830" s="30"/>
    </row>
    <row r="45831" spans="6:8" x14ac:dyDescent="0.2">
      <c r="F45831" s="30"/>
      <c r="G45831" s="30"/>
      <c r="H45831" s="30"/>
    </row>
    <row r="45832" spans="6:8" x14ac:dyDescent="0.2">
      <c r="F45832" s="30"/>
      <c r="G45832" s="30"/>
      <c r="H45832" s="30"/>
    </row>
    <row r="45833" spans="6:8" x14ac:dyDescent="0.2">
      <c r="F45833" s="30"/>
      <c r="G45833" s="30"/>
      <c r="H45833" s="30"/>
    </row>
    <row r="45834" spans="6:8" x14ac:dyDescent="0.2">
      <c r="F45834" s="30"/>
      <c r="G45834" s="30"/>
      <c r="H45834" s="30"/>
    </row>
    <row r="45835" spans="6:8" x14ac:dyDescent="0.2">
      <c r="F45835" s="30"/>
      <c r="G45835" s="30"/>
      <c r="H45835" s="30"/>
    </row>
    <row r="45836" spans="6:8" x14ac:dyDescent="0.2">
      <c r="F45836" s="30"/>
      <c r="G45836" s="30"/>
      <c r="H45836" s="30"/>
    </row>
    <row r="45837" spans="6:8" x14ac:dyDescent="0.2">
      <c r="F45837" s="30"/>
      <c r="G45837" s="30"/>
      <c r="H45837" s="30"/>
    </row>
    <row r="45838" spans="6:8" x14ac:dyDescent="0.2">
      <c r="F45838" s="30"/>
      <c r="G45838" s="30"/>
      <c r="H45838" s="30"/>
    </row>
    <row r="45839" spans="6:8" x14ac:dyDescent="0.2">
      <c r="F45839" s="30"/>
      <c r="G45839" s="30"/>
      <c r="H45839" s="30"/>
    </row>
    <row r="45840" spans="6:8" x14ac:dyDescent="0.2">
      <c r="F45840" s="30"/>
      <c r="G45840" s="30"/>
      <c r="H45840" s="30"/>
    </row>
    <row r="45841" spans="6:8" x14ac:dyDescent="0.2">
      <c r="F45841" s="30"/>
      <c r="G45841" s="30"/>
      <c r="H45841" s="30"/>
    </row>
    <row r="45842" spans="6:8" x14ac:dyDescent="0.2">
      <c r="F45842" s="30"/>
      <c r="G45842" s="30"/>
      <c r="H45842" s="30"/>
    </row>
    <row r="45843" spans="6:8" x14ac:dyDescent="0.2">
      <c r="F45843" s="30"/>
      <c r="G45843" s="30"/>
      <c r="H45843" s="30"/>
    </row>
    <row r="45844" spans="6:8" x14ac:dyDescent="0.2">
      <c r="F45844" s="30"/>
      <c r="G45844" s="30"/>
      <c r="H45844" s="30"/>
    </row>
    <row r="45845" spans="6:8" x14ac:dyDescent="0.2">
      <c r="F45845" s="30"/>
      <c r="G45845" s="30"/>
      <c r="H45845" s="30"/>
    </row>
    <row r="45846" spans="6:8" x14ac:dyDescent="0.2">
      <c r="F45846" s="30"/>
      <c r="G45846" s="30"/>
      <c r="H45846" s="30"/>
    </row>
    <row r="45847" spans="6:8" x14ac:dyDescent="0.2">
      <c r="F45847" s="30"/>
      <c r="G45847" s="30"/>
      <c r="H45847" s="30"/>
    </row>
    <row r="45848" spans="6:8" x14ac:dyDescent="0.2">
      <c r="F45848" s="30"/>
      <c r="G45848" s="30"/>
      <c r="H45848" s="30"/>
    </row>
    <row r="45849" spans="6:8" x14ac:dyDescent="0.2">
      <c r="F45849" s="30"/>
      <c r="G45849" s="30"/>
      <c r="H45849" s="30"/>
    </row>
    <row r="45850" spans="6:8" x14ac:dyDescent="0.2">
      <c r="F45850" s="30"/>
      <c r="G45850" s="30"/>
      <c r="H45850" s="30"/>
    </row>
    <row r="45851" spans="6:8" x14ac:dyDescent="0.2">
      <c r="F45851" s="30"/>
      <c r="G45851" s="30"/>
      <c r="H45851" s="30"/>
    </row>
    <row r="45852" spans="6:8" x14ac:dyDescent="0.2">
      <c r="F45852" s="30"/>
      <c r="G45852" s="30"/>
      <c r="H45852" s="30"/>
    </row>
    <row r="45853" spans="6:8" x14ac:dyDescent="0.2">
      <c r="F45853" s="30"/>
      <c r="G45853" s="30"/>
      <c r="H45853" s="30"/>
    </row>
    <row r="45854" spans="6:8" x14ac:dyDescent="0.2">
      <c r="F45854" s="30"/>
      <c r="G45854" s="30"/>
      <c r="H45854" s="30"/>
    </row>
    <row r="45855" spans="6:8" x14ac:dyDescent="0.2">
      <c r="F45855" s="30"/>
      <c r="G45855" s="30"/>
      <c r="H45855" s="30"/>
    </row>
    <row r="45856" spans="6:8" x14ac:dyDescent="0.2">
      <c r="F45856" s="30"/>
      <c r="G45856" s="30"/>
      <c r="H45856" s="30"/>
    </row>
    <row r="45857" spans="6:8" x14ac:dyDescent="0.2">
      <c r="F45857" s="30"/>
      <c r="G45857" s="30"/>
      <c r="H45857" s="30"/>
    </row>
    <row r="45858" spans="6:8" x14ac:dyDescent="0.2">
      <c r="F45858" s="30"/>
      <c r="G45858" s="30"/>
      <c r="H45858" s="30"/>
    </row>
    <row r="45859" spans="6:8" x14ac:dyDescent="0.2">
      <c r="F45859" s="30"/>
      <c r="G45859" s="30"/>
      <c r="H45859" s="30"/>
    </row>
    <row r="45860" spans="6:8" x14ac:dyDescent="0.2">
      <c r="F45860" s="30"/>
      <c r="G45860" s="30"/>
      <c r="H45860" s="30"/>
    </row>
    <row r="45861" spans="6:8" x14ac:dyDescent="0.2">
      <c r="F45861" s="30"/>
      <c r="G45861" s="30"/>
      <c r="H45861" s="30"/>
    </row>
    <row r="45862" spans="6:8" x14ac:dyDescent="0.2">
      <c r="F45862" s="30"/>
      <c r="G45862" s="30"/>
      <c r="H45862" s="30"/>
    </row>
    <row r="45863" spans="6:8" x14ac:dyDescent="0.2">
      <c r="F45863" s="30"/>
      <c r="G45863" s="30"/>
      <c r="H45863" s="30"/>
    </row>
    <row r="45864" spans="6:8" x14ac:dyDescent="0.2">
      <c r="F45864" s="30"/>
      <c r="G45864" s="30"/>
      <c r="H45864" s="30"/>
    </row>
    <row r="45865" spans="6:8" x14ac:dyDescent="0.2">
      <c r="F45865" s="30"/>
      <c r="G45865" s="30"/>
      <c r="H45865" s="30"/>
    </row>
    <row r="45866" spans="6:8" x14ac:dyDescent="0.2">
      <c r="F45866" s="30"/>
      <c r="G45866" s="30"/>
      <c r="H45866" s="30"/>
    </row>
    <row r="45867" spans="6:8" x14ac:dyDescent="0.2">
      <c r="F45867" s="30"/>
      <c r="G45867" s="30"/>
      <c r="H45867" s="30"/>
    </row>
    <row r="45868" spans="6:8" x14ac:dyDescent="0.2">
      <c r="F45868" s="30"/>
      <c r="G45868" s="30"/>
      <c r="H45868" s="30"/>
    </row>
    <row r="45869" spans="6:8" x14ac:dyDescent="0.2">
      <c r="F45869" s="30"/>
      <c r="G45869" s="30"/>
      <c r="H45869" s="30"/>
    </row>
    <row r="45870" spans="6:8" x14ac:dyDescent="0.2">
      <c r="F45870" s="30"/>
      <c r="G45870" s="30"/>
      <c r="H45870" s="30"/>
    </row>
    <row r="45871" spans="6:8" x14ac:dyDescent="0.2">
      <c r="F45871" s="30"/>
      <c r="G45871" s="30"/>
      <c r="H45871" s="30"/>
    </row>
    <row r="45872" spans="6:8" x14ac:dyDescent="0.2">
      <c r="F45872" s="30"/>
      <c r="G45872" s="30"/>
      <c r="H45872" s="30"/>
    </row>
    <row r="45873" spans="6:8" x14ac:dyDescent="0.2">
      <c r="F45873" s="30"/>
      <c r="G45873" s="30"/>
      <c r="H45873" s="30"/>
    </row>
    <row r="45874" spans="6:8" x14ac:dyDescent="0.2">
      <c r="F45874" s="30"/>
      <c r="G45874" s="30"/>
      <c r="H45874" s="30"/>
    </row>
    <row r="45875" spans="6:8" x14ac:dyDescent="0.2">
      <c r="F45875" s="30"/>
      <c r="G45875" s="30"/>
      <c r="H45875" s="30"/>
    </row>
    <row r="45876" spans="6:8" x14ac:dyDescent="0.2">
      <c r="F45876" s="30"/>
      <c r="G45876" s="30"/>
      <c r="H45876" s="30"/>
    </row>
    <row r="45877" spans="6:8" x14ac:dyDescent="0.2">
      <c r="F45877" s="30"/>
      <c r="G45877" s="30"/>
      <c r="H45877" s="30"/>
    </row>
    <row r="45878" spans="6:8" x14ac:dyDescent="0.2">
      <c r="F45878" s="30"/>
      <c r="G45878" s="30"/>
      <c r="H45878" s="30"/>
    </row>
    <row r="45879" spans="6:8" x14ac:dyDescent="0.2">
      <c r="F45879" s="30"/>
      <c r="G45879" s="30"/>
      <c r="H45879" s="30"/>
    </row>
    <row r="45880" spans="6:8" x14ac:dyDescent="0.2">
      <c r="F45880" s="30"/>
      <c r="G45880" s="30"/>
      <c r="H45880" s="30"/>
    </row>
    <row r="45881" spans="6:8" x14ac:dyDescent="0.2">
      <c r="F45881" s="30"/>
      <c r="G45881" s="30"/>
      <c r="H45881" s="30"/>
    </row>
    <row r="45882" spans="6:8" x14ac:dyDescent="0.2">
      <c r="F45882" s="30"/>
      <c r="G45882" s="30"/>
      <c r="H45882" s="30"/>
    </row>
    <row r="45883" spans="6:8" x14ac:dyDescent="0.2">
      <c r="F45883" s="30"/>
      <c r="G45883" s="30"/>
      <c r="H45883" s="30"/>
    </row>
    <row r="45884" spans="6:8" x14ac:dyDescent="0.2">
      <c r="F45884" s="30"/>
      <c r="G45884" s="30"/>
      <c r="H45884" s="30"/>
    </row>
    <row r="45885" spans="6:8" x14ac:dyDescent="0.2">
      <c r="F45885" s="30"/>
      <c r="G45885" s="30"/>
      <c r="H45885" s="30"/>
    </row>
    <row r="45886" spans="6:8" x14ac:dyDescent="0.2">
      <c r="F45886" s="30"/>
      <c r="G45886" s="30"/>
      <c r="H45886" s="30"/>
    </row>
    <row r="45887" spans="6:8" x14ac:dyDescent="0.2">
      <c r="F45887" s="30"/>
      <c r="G45887" s="30"/>
      <c r="H45887" s="30"/>
    </row>
    <row r="45888" spans="6:8" x14ac:dyDescent="0.2">
      <c r="F45888" s="30"/>
      <c r="G45888" s="30"/>
      <c r="H45888" s="30"/>
    </row>
    <row r="45889" spans="6:8" x14ac:dyDescent="0.2">
      <c r="F45889" s="30"/>
      <c r="G45889" s="30"/>
      <c r="H45889" s="30"/>
    </row>
    <row r="45890" spans="6:8" x14ac:dyDescent="0.2">
      <c r="F45890" s="30"/>
      <c r="G45890" s="30"/>
      <c r="H45890" s="30"/>
    </row>
    <row r="45891" spans="6:8" x14ac:dyDescent="0.2">
      <c r="F45891" s="30"/>
      <c r="G45891" s="30"/>
      <c r="H45891" s="30"/>
    </row>
    <row r="45892" spans="6:8" x14ac:dyDescent="0.2">
      <c r="F45892" s="30"/>
      <c r="G45892" s="30"/>
      <c r="H45892" s="30"/>
    </row>
    <row r="45893" spans="6:8" x14ac:dyDescent="0.2">
      <c r="F45893" s="30"/>
      <c r="G45893" s="30"/>
      <c r="H45893" s="30"/>
    </row>
    <row r="45894" spans="6:8" x14ac:dyDescent="0.2">
      <c r="F45894" s="30"/>
      <c r="G45894" s="30"/>
      <c r="H45894" s="30"/>
    </row>
    <row r="45895" spans="6:8" x14ac:dyDescent="0.2">
      <c r="F45895" s="30"/>
      <c r="G45895" s="30"/>
      <c r="H45895" s="30"/>
    </row>
    <row r="45896" spans="6:8" x14ac:dyDescent="0.2">
      <c r="F45896" s="30"/>
      <c r="G45896" s="30"/>
      <c r="H45896" s="30"/>
    </row>
    <row r="45897" spans="6:8" x14ac:dyDescent="0.2">
      <c r="F45897" s="30"/>
      <c r="G45897" s="30"/>
      <c r="H45897" s="30"/>
    </row>
    <row r="45898" spans="6:8" x14ac:dyDescent="0.2">
      <c r="F45898" s="30"/>
      <c r="G45898" s="30"/>
      <c r="H45898" s="30"/>
    </row>
    <row r="45899" spans="6:8" x14ac:dyDescent="0.2">
      <c r="F45899" s="30"/>
      <c r="G45899" s="30"/>
      <c r="H45899" s="30"/>
    </row>
    <row r="45900" spans="6:8" x14ac:dyDescent="0.2">
      <c r="F45900" s="30"/>
      <c r="G45900" s="30"/>
      <c r="H45900" s="30"/>
    </row>
    <row r="45901" spans="6:8" x14ac:dyDescent="0.2">
      <c r="F45901" s="30"/>
      <c r="G45901" s="30"/>
      <c r="H45901" s="30"/>
    </row>
    <row r="45902" spans="6:8" x14ac:dyDescent="0.2">
      <c r="F45902" s="30"/>
      <c r="G45902" s="30"/>
      <c r="H45902" s="30"/>
    </row>
    <row r="45903" spans="6:8" x14ac:dyDescent="0.2">
      <c r="F45903" s="30"/>
      <c r="G45903" s="30"/>
      <c r="H45903" s="30"/>
    </row>
    <row r="45904" spans="6:8" x14ac:dyDescent="0.2">
      <c r="F45904" s="30"/>
      <c r="G45904" s="30"/>
      <c r="H45904" s="30"/>
    </row>
    <row r="45905" spans="6:8" x14ac:dyDescent="0.2">
      <c r="F45905" s="30"/>
      <c r="G45905" s="30"/>
      <c r="H45905" s="30"/>
    </row>
    <row r="45906" spans="6:8" x14ac:dyDescent="0.2">
      <c r="F45906" s="30"/>
      <c r="G45906" s="30"/>
      <c r="H45906" s="30"/>
    </row>
    <row r="45907" spans="6:8" x14ac:dyDescent="0.2">
      <c r="F45907" s="30"/>
      <c r="G45907" s="30"/>
      <c r="H45907" s="30"/>
    </row>
    <row r="45908" spans="6:8" x14ac:dyDescent="0.2">
      <c r="F45908" s="30"/>
      <c r="G45908" s="30"/>
      <c r="H45908" s="30"/>
    </row>
    <row r="45909" spans="6:8" x14ac:dyDescent="0.2">
      <c r="F45909" s="30"/>
      <c r="G45909" s="30"/>
      <c r="H45909" s="30"/>
    </row>
    <row r="45910" spans="6:8" x14ac:dyDescent="0.2">
      <c r="F45910" s="30"/>
      <c r="G45910" s="30"/>
      <c r="H45910" s="30"/>
    </row>
    <row r="45911" spans="6:8" x14ac:dyDescent="0.2">
      <c r="F45911" s="30"/>
      <c r="G45911" s="30"/>
      <c r="H45911" s="30"/>
    </row>
    <row r="45912" spans="6:8" x14ac:dyDescent="0.2">
      <c r="F45912" s="30"/>
      <c r="G45912" s="30"/>
      <c r="H45912" s="30"/>
    </row>
    <row r="45913" spans="6:8" x14ac:dyDescent="0.2">
      <c r="F45913" s="30"/>
      <c r="G45913" s="30"/>
      <c r="H45913" s="30"/>
    </row>
    <row r="45914" spans="6:8" x14ac:dyDescent="0.2">
      <c r="F45914" s="30"/>
      <c r="G45914" s="30"/>
      <c r="H45914" s="30"/>
    </row>
    <row r="45915" spans="6:8" x14ac:dyDescent="0.2">
      <c r="F45915" s="30"/>
      <c r="G45915" s="30"/>
      <c r="H45915" s="30"/>
    </row>
    <row r="45916" spans="6:8" x14ac:dyDescent="0.2">
      <c r="F45916" s="30"/>
      <c r="G45916" s="30"/>
      <c r="H45916" s="30"/>
    </row>
    <row r="45917" spans="6:8" x14ac:dyDescent="0.2">
      <c r="F45917" s="30"/>
      <c r="G45917" s="30"/>
      <c r="H45917" s="30"/>
    </row>
    <row r="45918" spans="6:8" x14ac:dyDescent="0.2">
      <c r="F45918" s="30"/>
      <c r="G45918" s="30"/>
      <c r="H45918" s="30"/>
    </row>
    <row r="45919" spans="6:8" x14ac:dyDescent="0.2">
      <c r="F45919" s="30"/>
      <c r="G45919" s="30"/>
      <c r="H45919" s="30"/>
    </row>
    <row r="45920" spans="6:8" x14ac:dyDescent="0.2">
      <c r="F45920" s="30"/>
      <c r="G45920" s="30"/>
      <c r="H45920" s="30"/>
    </row>
    <row r="45921" spans="6:8" x14ac:dyDescent="0.2">
      <c r="F45921" s="30"/>
      <c r="G45921" s="30"/>
      <c r="H45921" s="30"/>
    </row>
    <row r="45922" spans="6:8" x14ac:dyDescent="0.2">
      <c r="F45922" s="30"/>
      <c r="G45922" s="30"/>
      <c r="H45922" s="30"/>
    </row>
    <row r="45923" spans="6:8" x14ac:dyDescent="0.2">
      <c r="F45923" s="30"/>
      <c r="G45923" s="30"/>
      <c r="H45923" s="30"/>
    </row>
    <row r="45924" spans="6:8" x14ac:dyDescent="0.2">
      <c r="F45924" s="30"/>
      <c r="G45924" s="30"/>
      <c r="H45924" s="30"/>
    </row>
    <row r="45925" spans="6:8" x14ac:dyDescent="0.2">
      <c r="F45925" s="30"/>
      <c r="G45925" s="30"/>
      <c r="H45925" s="30"/>
    </row>
    <row r="45926" spans="6:8" x14ac:dyDescent="0.2">
      <c r="F45926" s="30"/>
      <c r="G45926" s="30"/>
      <c r="H45926" s="30"/>
    </row>
    <row r="45927" spans="6:8" x14ac:dyDescent="0.2">
      <c r="F45927" s="30"/>
      <c r="G45927" s="30"/>
      <c r="H45927" s="30"/>
    </row>
    <row r="45928" spans="6:8" x14ac:dyDescent="0.2">
      <c r="F45928" s="30"/>
      <c r="G45928" s="30"/>
      <c r="H45928" s="30"/>
    </row>
    <row r="45929" spans="6:8" x14ac:dyDescent="0.2">
      <c r="F45929" s="30"/>
      <c r="G45929" s="30"/>
      <c r="H45929" s="30"/>
    </row>
    <row r="45930" spans="6:8" x14ac:dyDescent="0.2">
      <c r="F45930" s="30"/>
      <c r="G45930" s="30"/>
      <c r="H45930" s="30"/>
    </row>
    <row r="45931" spans="6:8" x14ac:dyDescent="0.2">
      <c r="F45931" s="30"/>
      <c r="G45931" s="30"/>
      <c r="H45931" s="30"/>
    </row>
    <row r="45932" spans="6:8" x14ac:dyDescent="0.2">
      <c r="F45932" s="30"/>
      <c r="G45932" s="30"/>
      <c r="H45932" s="30"/>
    </row>
    <row r="45933" spans="6:8" x14ac:dyDescent="0.2">
      <c r="F45933" s="30"/>
      <c r="G45933" s="30"/>
      <c r="H45933" s="30"/>
    </row>
    <row r="45934" spans="6:8" x14ac:dyDescent="0.2">
      <c r="F45934" s="30"/>
      <c r="G45934" s="30"/>
      <c r="H45934" s="30"/>
    </row>
    <row r="45935" spans="6:8" x14ac:dyDescent="0.2">
      <c r="F45935" s="30"/>
      <c r="G45935" s="30"/>
      <c r="H45935" s="30"/>
    </row>
    <row r="45936" spans="6:8" x14ac:dyDescent="0.2">
      <c r="F45936" s="30"/>
      <c r="G45936" s="30"/>
      <c r="H45936" s="30"/>
    </row>
    <row r="45937" spans="6:8" x14ac:dyDescent="0.2">
      <c r="F45937" s="30"/>
      <c r="G45937" s="30"/>
      <c r="H45937" s="30"/>
    </row>
    <row r="45938" spans="6:8" x14ac:dyDescent="0.2">
      <c r="F45938" s="30"/>
      <c r="G45938" s="30"/>
      <c r="H45938" s="30"/>
    </row>
    <row r="45939" spans="6:8" x14ac:dyDescent="0.2">
      <c r="F45939" s="30"/>
      <c r="G45939" s="30"/>
      <c r="H45939" s="30"/>
    </row>
    <row r="45940" spans="6:8" x14ac:dyDescent="0.2">
      <c r="F45940" s="30"/>
      <c r="G45940" s="30"/>
      <c r="H45940" s="30"/>
    </row>
    <row r="45941" spans="6:8" x14ac:dyDescent="0.2">
      <c r="F45941" s="30"/>
      <c r="G45941" s="30"/>
      <c r="H45941" s="30"/>
    </row>
    <row r="45942" spans="6:8" x14ac:dyDescent="0.2">
      <c r="F45942" s="30"/>
      <c r="G45942" s="30"/>
      <c r="H45942" s="30"/>
    </row>
    <row r="45943" spans="6:8" x14ac:dyDescent="0.2">
      <c r="F45943" s="30"/>
      <c r="G45943" s="30"/>
      <c r="H45943" s="30"/>
    </row>
    <row r="45944" spans="6:8" x14ac:dyDescent="0.2">
      <c r="F45944" s="30"/>
      <c r="G45944" s="30"/>
      <c r="H45944" s="30"/>
    </row>
    <row r="45945" spans="6:8" x14ac:dyDescent="0.2">
      <c r="F45945" s="30"/>
      <c r="G45945" s="30"/>
      <c r="H45945" s="30"/>
    </row>
    <row r="45946" spans="6:8" x14ac:dyDescent="0.2">
      <c r="F45946" s="30"/>
      <c r="G45946" s="30"/>
      <c r="H45946" s="30"/>
    </row>
    <row r="45947" spans="6:8" x14ac:dyDescent="0.2">
      <c r="F45947" s="30"/>
      <c r="G45947" s="30"/>
      <c r="H45947" s="30"/>
    </row>
    <row r="45948" spans="6:8" x14ac:dyDescent="0.2">
      <c r="F45948" s="30"/>
      <c r="G45948" s="30"/>
      <c r="H45948" s="30"/>
    </row>
    <row r="45949" spans="6:8" x14ac:dyDescent="0.2">
      <c r="F45949" s="30"/>
      <c r="G45949" s="30"/>
      <c r="H45949" s="30"/>
    </row>
    <row r="45950" spans="6:8" x14ac:dyDescent="0.2">
      <c r="F45950" s="30"/>
      <c r="G45950" s="30"/>
      <c r="H45950" s="30"/>
    </row>
    <row r="45951" spans="6:8" x14ac:dyDescent="0.2">
      <c r="F45951" s="30"/>
      <c r="G45951" s="30"/>
      <c r="H45951" s="30"/>
    </row>
    <row r="45952" spans="6:8" x14ac:dyDescent="0.2">
      <c r="F45952" s="30"/>
      <c r="G45952" s="30"/>
      <c r="H45952" s="30"/>
    </row>
    <row r="45953" spans="6:8" x14ac:dyDescent="0.2">
      <c r="F45953" s="30"/>
      <c r="G45953" s="30"/>
      <c r="H45953" s="30"/>
    </row>
    <row r="45954" spans="6:8" x14ac:dyDescent="0.2">
      <c r="F45954" s="30"/>
      <c r="G45954" s="30"/>
      <c r="H45954" s="30"/>
    </row>
    <row r="45955" spans="6:8" x14ac:dyDescent="0.2">
      <c r="F45955" s="30"/>
      <c r="G45955" s="30"/>
      <c r="H45955" s="30"/>
    </row>
    <row r="45956" spans="6:8" x14ac:dyDescent="0.2">
      <c r="F45956" s="30"/>
      <c r="G45956" s="30"/>
      <c r="H45956" s="30"/>
    </row>
    <row r="45957" spans="6:8" x14ac:dyDescent="0.2">
      <c r="F45957" s="30"/>
      <c r="G45957" s="30"/>
      <c r="H45957" s="30"/>
    </row>
    <row r="45958" spans="6:8" x14ac:dyDescent="0.2">
      <c r="F45958" s="30"/>
      <c r="G45958" s="30"/>
      <c r="H45958" s="30"/>
    </row>
    <row r="45959" spans="6:8" x14ac:dyDescent="0.2">
      <c r="F45959" s="30"/>
      <c r="G45959" s="30"/>
      <c r="H45959" s="30"/>
    </row>
    <row r="45960" spans="6:8" x14ac:dyDescent="0.2">
      <c r="F45960" s="30"/>
      <c r="G45960" s="30"/>
      <c r="H45960" s="30"/>
    </row>
    <row r="45961" spans="6:8" x14ac:dyDescent="0.2">
      <c r="F45961" s="30"/>
      <c r="G45961" s="30"/>
      <c r="H45961" s="30"/>
    </row>
    <row r="45962" spans="6:8" x14ac:dyDescent="0.2">
      <c r="F45962" s="30"/>
      <c r="G45962" s="30"/>
      <c r="H45962" s="30"/>
    </row>
    <row r="45963" spans="6:8" x14ac:dyDescent="0.2">
      <c r="F45963" s="30"/>
      <c r="G45963" s="30"/>
      <c r="H45963" s="30"/>
    </row>
    <row r="45964" spans="6:8" x14ac:dyDescent="0.2">
      <c r="F45964" s="30"/>
      <c r="G45964" s="30"/>
      <c r="H45964" s="30"/>
    </row>
    <row r="45965" spans="6:8" x14ac:dyDescent="0.2">
      <c r="F45965" s="30"/>
      <c r="G45965" s="30"/>
      <c r="H45965" s="30"/>
    </row>
    <row r="45966" spans="6:8" x14ac:dyDescent="0.2">
      <c r="F45966" s="30"/>
      <c r="G45966" s="30"/>
      <c r="H45966" s="30"/>
    </row>
    <row r="45967" spans="6:8" x14ac:dyDescent="0.2">
      <c r="F45967" s="30"/>
      <c r="G45967" s="30"/>
      <c r="H45967" s="30"/>
    </row>
    <row r="45968" spans="6:8" x14ac:dyDescent="0.2">
      <c r="F45968" s="30"/>
      <c r="G45968" s="30"/>
      <c r="H45968" s="30"/>
    </row>
    <row r="45969" spans="6:8" x14ac:dyDescent="0.2">
      <c r="F45969" s="30"/>
      <c r="G45969" s="30"/>
      <c r="H45969" s="30"/>
    </row>
    <row r="45970" spans="6:8" x14ac:dyDescent="0.2">
      <c r="F45970" s="30"/>
      <c r="G45970" s="30"/>
      <c r="H45970" s="30"/>
    </row>
    <row r="45971" spans="6:8" x14ac:dyDescent="0.2">
      <c r="F45971" s="30"/>
      <c r="G45971" s="30"/>
      <c r="H45971" s="30"/>
    </row>
    <row r="45972" spans="6:8" x14ac:dyDescent="0.2">
      <c r="F45972" s="30"/>
      <c r="G45972" s="30"/>
      <c r="H45972" s="30"/>
    </row>
    <row r="45973" spans="6:8" x14ac:dyDescent="0.2">
      <c r="F45973" s="30"/>
      <c r="G45973" s="30"/>
      <c r="H45973" s="30"/>
    </row>
    <row r="45974" spans="6:8" x14ac:dyDescent="0.2">
      <c r="F45974" s="30"/>
      <c r="G45974" s="30"/>
      <c r="H45974" s="30"/>
    </row>
    <row r="45975" spans="6:8" x14ac:dyDescent="0.2">
      <c r="F45975" s="30"/>
      <c r="G45975" s="30"/>
      <c r="H45975" s="30"/>
    </row>
    <row r="45976" spans="6:8" x14ac:dyDescent="0.2">
      <c r="F45976" s="30"/>
      <c r="G45976" s="30"/>
      <c r="H45976" s="30"/>
    </row>
    <row r="45977" spans="6:8" x14ac:dyDescent="0.2">
      <c r="F45977" s="30"/>
      <c r="G45977" s="30"/>
      <c r="H45977" s="30"/>
    </row>
    <row r="45978" spans="6:8" x14ac:dyDescent="0.2">
      <c r="F45978" s="30"/>
      <c r="G45978" s="30"/>
      <c r="H45978" s="30"/>
    </row>
    <row r="45979" spans="6:8" x14ac:dyDescent="0.2">
      <c r="F45979" s="30"/>
      <c r="G45979" s="30"/>
      <c r="H45979" s="30"/>
    </row>
    <row r="45980" spans="6:8" x14ac:dyDescent="0.2">
      <c r="F45980" s="30"/>
      <c r="G45980" s="30"/>
      <c r="H45980" s="30"/>
    </row>
    <row r="45981" spans="6:8" x14ac:dyDescent="0.2">
      <c r="F45981" s="30"/>
      <c r="G45981" s="30"/>
      <c r="H45981" s="30"/>
    </row>
    <row r="45982" spans="6:8" x14ac:dyDescent="0.2">
      <c r="F45982" s="30"/>
      <c r="G45982" s="30"/>
      <c r="H45982" s="30"/>
    </row>
    <row r="45983" spans="6:8" x14ac:dyDescent="0.2">
      <c r="F45983" s="30"/>
      <c r="G45983" s="30"/>
      <c r="H45983" s="30"/>
    </row>
    <row r="45984" spans="6:8" x14ac:dyDescent="0.2">
      <c r="F45984" s="30"/>
      <c r="G45984" s="30"/>
      <c r="H45984" s="30"/>
    </row>
    <row r="45985" spans="6:8" x14ac:dyDescent="0.2">
      <c r="F45985" s="30"/>
      <c r="G45985" s="30"/>
      <c r="H45985" s="30"/>
    </row>
    <row r="45986" spans="6:8" x14ac:dyDescent="0.2">
      <c r="F45986" s="30"/>
      <c r="G45986" s="30"/>
      <c r="H45986" s="30"/>
    </row>
    <row r="45987" spans="6:8" x14ac:dyDescent="0.2">
      <c r="F45987" s="30"/>
      <c r="G45987" s="30"/>
      <c r="H45987" s="30"/>
    </row>
    <row r="45988" spans="6:8" x14ac:dyDescent="0.2">
      <c r="F45988" s="30"/>
      <c r="G45988" s="30"/>
      <c r="H45988" s="30"/>
    </row>
    <row r="45989" spans="6:8" x14ac:dyDescent="0.2">
      <c r="F45989" s="30"/>
      <c r="G45989" s="30"/>
      <c r="H45989" s="30"/>
    </row>
    <row r="45990" spans="6:8" x14ac:dyDescent="0.2">
      <c r="F45990" s="30"/>
      <c r="G45990" s="30"/>
      <c r="H45990" s="30"/>
    </row>
    <row r="45991" spans="6:8" x14ac:dyDescent="0.2">
      <c r="F45991" s="30"/>
      <c r="G45991" s="30"/>
      <c r="H45991" s="30"/>
    </row>
    <row r="45992" spans="6:8" x14ac:dyDescent="0.2">
      <c r="F45992" s="30"/>
      <c r="G45992" s="30"/>
      <c r="H45992" s="30"/>
    </row>
    <row r="45993" spans="6:8" x14ac:dyDescent="0.2">
      <c r="F45993" s="30"/>
      <c r="G45993" s="30"/>
      <c r="H45993" s="30"/>
    </row>
    <row r="45994" spans="6:8" x14ac:dyDescent="0.2">
      <c r="F45994" s="30"/>
      <c r="G45994" s="30"/>
      <c r="H45994" s="30"/>
    </row>
    <row r="45995" spans="6:8" x14ac:dyDescent="0.2">
      <c r="F45995" s="30"/>
      <c r="G45995" s="30"/>
      <c r="H45995" s="30"/>
    </row>
    <row r="45996" spans="6:8" x14ac:dyDescent="0.2">
      <c r="F45996" s="30"/>
      <c r="G45996" s="30"/>
      <c r="H45996" s="30"/>
    </row>
    <row r="45997" spans="6:8" x14ac:dyDescent="0.2">
      <c r="F45997" s="30"/>
      <c r="G45997" s="30"/>
      <c r="H45997" s="30"/>
    </row>
    <row r="45998" spans="6:8" x14ac:dyDescent="0.2">
      <c r="F45998" s="30"/>
      <c r="G45998" s="30"/>
      <c r="H45998" s="30"/>
    </row>
    <row r="45999" spans="6:8" x14ac:dyDescent="0.2">
      <c r="F45999" s="30"/>
      <c r="G45999" s="30"/>
      <c r="H45999" s="30"/>
    </row>
    <row r="46000" spans="6:8" x14ac:dyDescent="0.2">
      <c r="F46000" s="30"/>
      <c r="G46000" s="30"/>
      <c r="H46000" s="30"/>
    </row>
    <row r="46001" spans="6:8" x14ac:dyDescent="0.2">
      <c r="F46001" s="30"/>
      <c r="G46001" s="30"/>
      <c r="H46001" s="30"/>
    </row>
    <row r="46002" spans="6:8" x14ac:dyDescent="0.2">
      <c r="F46002" s="30"/>
      <c r="G46002" s="30"/>
      <c r="H46002" s="30"/>
    </row>
    <row r="46003" spans="6:8" x14ac:dyDescent="0.2">
      <c r="F46003" s="30"/>
      <c r="G46003" s="30"/>
      <c r="H46003" s="30"/>
    </row>
    <row r="46004" spans="6:8" x14ac:dyDescent="0.2">
      <c r="F46004" s="30"/>
      <c r="G46004" s="30"/>
      <c r="H46004" s="30"/>
    </row>
    <row r="46005" spans="6:8" x14ac:dyDescent="0.2">
      <c r="F46005" s="30"/>
      <c r="G46005" s="30"/>
      <c r="H46005" s="30"/>
    </row>
    <row r="46006" spans="6:8" x14ac:dyDescent="0.2">
      <c r="F46006" s="30"/>
      <c r="G46006" s="30"/>
      <c r="H46006" s="30"/>
    </row>
    <row r="46007" spans="6:8" x14ac:dyDescent="0.2">
      <c r="F46007" s="30"/>
      <c r="G46007" s="30"/>
      <c r="H46007" s="30"/>
    </row>
    <row r="46008" spans="6:8" x14ac:dyDescent="0.2">
      <c r="F46008" s="30"/>
      <c r="G46008" s="30"/>
      <c r="H46008" s="30"/>
    </row>
    <row r="46009" spans="6:8" x14ac:dyDescent="0.2">
      <c r="F46009" s="30"/>
      <c r="G46009" s="30"/>
      <c r="H46009" s="30"/>
    </row>
    <row r="46010" spans="6:8" x14ac:dyDescent="0.2">
      <c r="F46010" s="30"/>
      <c r="G46010" s="30"/>
      <c r="H46010" s="30"/>
    </row>
    <row r="46011" spans="6:8" x14ac:dyDescent="0.2">
      <c r="F46011" s="30"/>
      <c r="G46011" s="30"/>
      <c r="H46011" s="30"/>
    </row>
    <row r="46012" spans="6:8" x14ac:dyDescent="0.2">
      <c r="F46012" s="30"/>
      <c r="G46012" s="30"/>
      <c r="H46012" s="30"/>
    </row>
    <row r="46013" spans="6:8" x14ac:dyDescent="0.2">
      <c r="F46013" s="30"/>
      <c r="G46013" s="30"/>
      <c r="H46013" s="30"/>
    </row>
    <row r="46014" spans="6:8" x14ac:dyDescent="0.2">
      <c r="F46014" s="30"/>
      <c r="G46014" s="30"/>
      <c r="H46014" s="30"/>
    </row>
    <row r="46015" spans="6:8" x14ac:dyDescent="0.2">
      <c r="F46015" s="30"/>
      <c r="G46015" s="30"/>
      <c r="H46015" s="30"/>
    </row>
    <row r="46016" spans="6:8" x14ac:dyDescent="0.2">
      <c r="F46016" s="30"/>
      <c r="G46016" s="30"/>
      <c r="H46016" s="30"/>
    </row>
    <row r="46017" spans="6:8" x14ac:dyDescent="0.2">
      <c r="F46017" s="30"/>
      <c r="G46017" s="30"/>
      <c r="H46017" s="30"/>
    </row>
    <row r="46018" spans="6:8" x14ac:dyDescent="0.2">
      <c r="F46018" s="30"/>
      <c r="G46018" s="30"/>
      <c r="H46018" s="30"/>
    </row>
    <row r="46019" spans="6:8" x14ac:dyDescent="0.2">
      <c r="F46019" s="30"/>
      <c r="G46019" s="30"/>
      <c r="H46019" s="30"/>
    </row>
    <row r="46020" spans="6:8" x14ac:dyDescent="0.2">
      <c r="F46020" s="30"/>
      <c r="G46020" s="30"/>
      <c r="H46020" s="30"/>
    </row>
    <row r="46021" spans="6:8" x14ac:dyDescent="0.2">
      <c r="F46021" s="30"/>
      <c r="G46021" s="30"/>
      <c r="H46021" s="30"/>
    </row>
    <row r="46022" spans="6:8" x14ac:dyDescent="0.2">
      <c r="F46022" s="30"/>
      <c r="G46022" s="30"/>
      <c r="H46022" s="30"/>
    </row>
    <row r="46023" spans="6:8" x14ac:dyDescent="0.2">
      <c r="F46023" s="30"/>
      <c r="G46023" s="30"/>
      <c r="H46023" s="30"/>
    </row>
    <row r="46024" spans="6:8" x14ac:dyDescent="0.2">
      <c r="F46024" s="30"/>
      <c r="G46024" s="30"/>
      <c r="H46024" s="30"/>
    </row>
    <row r="46025" spans="6:8" x14ac:dyDescent="0.2">
      <c r="F46025" s="30"/>
      <c r="G46025" s="30"/>
      <c r="H46025" s="30"/>
    </row>
    <row r="46026" spans="6:8" x14ac:dyDescent="0.2">
      <c r="F46026" s="30"/>
      <c r="G46026" s="30"/>
      <c r="H46026" s="30"/>
    </row>
    <row r="46027" spans="6:8" x14ac:dyDescent="0.2">
      <c r="F46027" s="30"/>
      <c r="G46027" s="30"/>
      <c r="H46027" s="30"/>
    </row>
    <row r="46028" spans="6:8" x14ac:dyDescent="0.2">
      <c r="F46028" s="30"/>
      <c r="G46028" s="30"/>
      <c r="H46028" s="30"/>
    </row>
    <row r="46029" spans="6:8" x14ac:dyDescent="0.2">
      <c r="F46029" s="30"/>
      <c r="G46029" s="30"/>
      <c r="H46029" s="30"/>
    </row>
    <row r="46030" spans="6:8" x14ac:dyDescent="0.2">
      <c r="F46030" s="30"/>
      <c r="G46030" s="30"/>
      <c r="H46030" s="30"/>
    </row>
    <row r="46031" spans="6:8" x14ac:dyDescent="0.2">
      <c r="F46031" s="30"/>
      <c r="G46031" s="30"/>
      <c r="H46031" s="30"/>
    </row>
    <row r="46032" spans="6:8" x14ac:dyDescent="0.2">
      <c r="F46032" s="30"/>
      <c r="G46032" s="30"/>
      <c r="H46032" s="30"/>
    </row>
    <row r="46033" spans="6:8" x14ac:dyDescent="0.2">
      <c r="F46033" s="30"/>
      <c r="G46033" s="30"/>
      <c r="H46033" s="30"/>
    </row>
    <row r="46034" spans="6:8" x14ac:dyDescent="0.2">
      <c r="F46034" s="30"/>
      <c r="G46034" s="30"/>
      <c r="H46034" s="30"/>
    </row>
    <row r="46035" spans="6:8" x14ac:dyDescent="0.2">
      <c r="F46035" s="30"/>
      <c r="G46035" s="30"/>
      <c r="H46035" s="30"/>
    </row>
    <row r="46036" spans="6:8" x14ac:dyDescent="0.2">
      <c r="F46036" s="30"/>
      <c r="G46036" s="30"/>
      <c r="H46036" s="30"/>
    </row>
    <row r="46037" spans="6:8" x14ac:dyDescent="0.2">
      <c r="F46037" s="30"/>
      <c r="G46037" s="30"/>
      <c r="H46037" s="30"/>
    </row>
    <row r="46038" spans="6:8" x14ac:dyDescent="0.2">
      <c r="F46038" s="30"/>
      <c r="G46038" s="30"/>
      <c r="H46038" s="30"/>
    </row>
    <row r="46039" spans="6:8" x14ac:dyDescent="0.2">
      <c r="F46039" s="30"/>
      <c r="G46039" s="30"/>
      <c r="H46039" s="30"/>
    </row>
    <row r="46040" spans="6:8" x14ac:dyDescent="0.2">
      <c r="F46040" s="30"/>
      <c r="G46040" s="30"/>
      <c r="H46040" s="30"/>
    </row>
    <row r="46041" spans="6:8" x14ac:dyDescent="0.2">
      <c r="F46041" s="30"/>
      <c r="G46041" s="30"/>
      <c r="H46041" s="30"/>
    </row>
    <row r="46042" spans="6:8" x14ac:dyDescent="0.2">
      <c r="F46042" s="30"/>
      <c r="G46042" s="30"/>
      <c r="H46042" s="30"/>
    </row>
    <row r="46043" spans="6:8" x14ac:dyDescent="0.2">
      <c r="F46043" s="30"/>
      <c r="G46043" s="30"/>
      <c r="H46043" s="30"/>
    </row>
    <row r="46044" spans="6:8" x14ac:dyDescent="0.2">
      <c r="F46044" s="30"/>
      <c r="G46044" s="30"/>
      <c r="H46044" s="30"/>
    </row>
    <row r="46045" spans="6:8" x14ac:dyDescent="0.2">
      <c r="F46045" s="30"/>
      <c r="G46045" s="30"/>
      <c r="H46045" s="30"/>
    </row>
    <row r="46046" spans="6:8" x14ac:dyDescent="0.2">
      <c r="F46046" s="30"/>
      <c r="G46046" s="30"/>
      <c r="H46046" s="30"/>
    </row>
    <row r="46047" spans="6:8" x14ac:dyDescent="0.2">
      <c r="F46047" s="30"/>
      <c r="G46047" s="30"/>
      <c r="H46047" s="30"/>
    </row>
    <row r="46048" spans="6:8" x14ac:dyDescent="0.2">
      <c r="F46048" s="30"/>
      <c r="G46048" s="30"/>
      <c r="H46048" s="30"/>
    </row>
    <row r="46049" spans="6:8" x14ac:dyDescent="0.2">
      <c r="F46049" s="30"/>
      <c r="G46049" s="30"/>
      <c r="H46049" s="30"/>
    </row>
    <row r="46050" spans="6:8" x14ac:dyDescent="0.2">
      <c r="F46050" s="30"/>
      <c r="G46050" s="30"/>
      <c r="H46050" s="30"/>
    </row>
    <row r="46051" spans="6:8" x14ac:dyDescent="0.2">
      <c r="F46051" s="30"/>
      <c r="G46051" s="30"/>
      <c r="H46051" s="30"/>
    </row>
    <row r="46052" spans="6:8" x14ac:dyDescent="0.2">
      <c r="F46052" s="30"/>
      <c r="G46052" s="30"/>
      <c r="H46052" s="30"/>
    </row>
    <row r="46053" spans="6:8" x14ac:dyDescent="0.2">
      <c r="F46053" s="30"/>
      <c r="G46053" s="30"/>
      <c r="H46053" s="30"/>
    </row>
    <row r="46054" spans="6:8" x14ac:dyDescent="0.2">
      <c r="F46054" s="30"/>
      <c r="G46054" s="30"/>
      <c r="H46054" s="30"/>
    </row>
    <row r="46055" spans="6:8" x14ac:dyDescent="0.2">
      <c r="F46055" s="30"/>
      <c r="G46055" s="30"/>
      <c r="H46055" s="30"/>
    </row>
    <row r="46056" spans="6:8" x14ac:dyDescent="0.2">
      <c r="F46056" s="30"/>
      <c r="G46056" s="30"/>
      <c r="H46056" s="30"/>
    </row>
    <row r="46057" spans="6:8" x14ac:dyDescent="0.2">
      <c r="F46057" s="30"/>
      <c r="G46057" s="30"/>
      <c r="H46057" s="30"/>
    </row>
    <row r="46058" spans="6:8" x14ac:dyDescent="0.2">
      <c r="F46058" s="30"/>
      <c r="G46058" s="30"/>
      <c r="H46058" s="30"/>
    </row>
    <row r="46059" spans="6:8" x14ac:dyDescent="0.2">
      <c r="F46059" s="30"/>
      <c r="G46059" s="30"/>
      <c r="H46059" s="30"/>
    </row>
    <row r="46060" spans="6:8" x14ac:dyDescent="0.2">
      <c r="F46060" s="30"/>
      <c r="G46060" s="30"/>
      <c r="H46060" s="30"/>
    </row>
    <row r="46061" spans="6:8" x14ac:dyDescent="0.2">
      <c r="F46061" s="30"/>
      <c r="G46061" s="30"/>
      <c r="H46061" s="30"/>
    </row>
    <row r="46062" spans="6:8" x14ac:dyDescent="0.2">
      <c r="F46062" s="30"/>
      <c r="G46062" s="30"/>
      <c r="H46062" s="30"/>
    </row>
    <row r="46063" spans="6:8" x14ac:dyDescent="0.2">
      <c r="F46063" s="30"/>
      <c r="G46063" s="30"/>
      <c r="H46063" s="30"/>
    </row>
    <row r="46064" spans="6:8" x14ac:dyDescent="0.2">
      <c r="F46064" s="30"/>
      <c r="G46064" s="30"/>
      <c r="H46064" s="30"/>
    </row>
    <row r="46065" spans="6:8" x14ac:dyDescent="0.2">
      <c r="F46065" s="30"/>
      <c r="G46065" s="30"/>
      <c r="H46065" s="30"/>
    </row>
    <row r="46066" spans="6:8" x14ac:dyDescent="0.2">
      <c r="F46066" s="30"/>
      <c r="G46066" s="30"/>
      <c r="H46066" s="30"/>
    </row>
    <row r="46067" spans="6:8" x14ac:dyDescent="0.2">
      <c r="F46067" s="30"/>
      <c r="G46067" s="30"/>
      <c r="H46067" s="30"/>
    </row>
    <row r="46068" spans="6:8" x14ac:dyDescent="0.2">
      <c r="F46068" s="30"/>
      <c r="G46068" s="30"/>
      <c r="H46068" s="30"/>
    </row>
    <row r="46069" spans="6:8" x14ac:dyDescent="0.2">
      <c r="F46069" s="30"/>
      <c r="G46069" s="30"/>
      <c r="H46069" s="30"/>
    </row>
    <row r="46070" spans="6:8" x14ac:dyDescent="0.2">
      <c r="F46070" s="30"/>
      <c r="G46070" s="30"/>
      <c r="H46070" s="30"/>
    </row>
    <row r="46071" spans="6:8" x14ac:dyDescent="0.2">
      <c r="F46071" s="30"/>
      <c r="G46071" s="30"/>
      <c r="H46071" s="30"/>
    </row>
    <row r="46072" spans="6:8" x14ac:dyDescent="0.2">
      <c r="F46072" s="30"/>
      <c r="G46072" s="30"/>
      <c r="H46072" s="30"/>
    </row>
    <row r="46073" spans="6:8" x14ac:dyDescent="0.2">
      <c r="F46073" s="30"/>
      <c r="G46073" s="30"/>
      <c r="H46073" s="30"/>
    </row>
    <row r="46074" spans="6:8" x14ac:dyDescent="0.2">
      <c r="F46074" s="30"/>
      <c r="G46074" s="30"/>
      <c r="H46074" s="30"/>
    </row>
    <row r="46075" spans="6:8" x14ac:dyDescent="0.2">
      <c r="F46075" s="30"/>
      <c r="G46075" s="30"/>
      <c r="H46075" s="30"/>
    </row>
    <row r="46076" spans="6:8" x14ac:dyDescent="0.2">
      <c r="F46076" s="30"/>
      <c r="G46076" s="30"/>
      <c r="H46076" s="30"/>
    </row>
    <row r="46077" spans="6:8" x14ac:dyDescent="0.2">
      <c r="F46077" s="30"/>
      <c r="G46077" s="30"/>
      <c r="H46077" s="30"/>
    </row>
    <row r="46078" spans="6:8" x14ac:dyDescent="0.2">
      <c r="F46078" s="30"/>
      <c r="G46078" s="30"/>
      <c r="H46078" s="30"/>
    </row>
    <row r="46079" spans="6:8" x14ac:dyDescent="0.2">
      <c r="F46079" s="30"/>
      <c r="G46079" s="30"/>
      <c r="H46079" s="30"/>
    </row>
    <row r="46080" spans="6:8" x14ac:dyDescent="0.2">
      <c r="F46080" s="30"/>
      <c r="G46080" s="30"/>
      <c r="H46080" s="30"/>
    </row>
    <row r="46081" spans="6:8" x14ac:dyDescent="0.2">
      <c r="F46081" s="30"/>
      <c r="G46081" s="30"/>
      <c r="H46081" s="30"/>
    </row>
    <row r="46082" spans="6:8" x14ac:dyDescent="0.2">
      <c r="F46082" s="30"/>
      <c r="G46082" s="30"/>
      <c r="H46082" s="30"/>
    </row>
    <row r="46083" spans="6:8" x14ac:dyDescent="0.2">
      <c r="F46083" s="30"/>
      <c r="G46083" s="30"/>
      <c r="H46083" s="30"/>
    </row>
    <row r="46084" spans="6:8" x14ac:dyDescent="0.2">
      <c r="F46084" s="30"/>
      <c r="G46084" s="30"/>
      <c r="H46084" s="30"/>
    </row>
    <row r="46085" spans="6:8" x14ac:dyDescent="0.2">
      <c r="F46085" s="30"/>
      <c r="G46085" s="30"/>
      <c r="H46085" s="30"/>
    </row>
    <row r="46086" spans="6:8" x14ac:dyDescent="0.2">
      <c r="F46086" s="30"/>
      <c r="G46086" s="30"/>
      <c r="H46086" s="30"/>
    </row>
    <row r="46087" spans="6:8" x14ac:dyDescent="0.2">
      <c r="F46087" s="30"/>
      <c r="G46087" s="30"/>
      <c r="H46087" s="30"/>
    </row>
    <row r="46088" spans="6:8" x14ac:dyDescent="0.2">
      <c r="F46088" s="30"/>
      <c r="G46088" s="30"/>
      <c r="H46088" s="30"/>
    </row>
    <row r="46089" spans="6:8" x14ac:dyDescent="0.2">
      <c r="F46089" s="30"/>
      <c r="G46089" s="30"/>
      <c r="H46089" s="30"/>
    </row>
    <row r="46090" spans="6:8" x14ac:dyDescent="0.2">
      <c r="F46090" s="30"/>
      <c r="G46090" s="30"/>
      <c r="H46090" s="30"/>
    </row>
    <row r="46091" spans="6:8" x14ac:dyDescent="0.2">
      <c r="F46091" s="30"/>
      <c r="G46091" s="30"/>
      <c r="H46091" s="30"/>
    </row>
    <row r="46092" spans="6:8" x14ac:dyDescent="0.2">
      <c r="F46092" s="30"/>
      <c r="G46092" s="30"/>
      <c r="H46092" s="30"/>
    </row>
    <row r="46093" spans="6:8" x14ac:dyDescent="0.2">
      <c r="F46093" s="30"/>
      <c r="G46093" s="30"/>
      <c r="H46093" s="30"/>
    </row>
    <row r="46094" spans="6:8" x14ac:dyDescent="0.2">
      <c r="F46094" s="30"/>
      <c r="G46094" s="30"/>
      <c r="H46094" s="30"/>
    </row>
    <row r="46095" spans="6:8" x14ac:dyDescent="0.2">
      <c r="F46095" s="30"/>
      <c r="G46095" s="30"/>
      <c r="H46095" s="30"/>
    </row>
    <row r="46096" spans="6:8" x14ac:dyDescent="0.2">
      <c r="F46096" s="30"/>
      <c r="G46096" s="30"/>
      <c r="H46096" s="30"/>
    </row>
    <row r="46097" spans="6:8" x14ac:dyDescent="0.2">
      <c r="F46097" s="30"/>
      <c r="G46097" s="30"/>
      <c r="H46097" s="30"/>
    </row>
    <row r="46098" spans="6:8" x14ac:dyDescent="0.2">
      <c r="F46098" s="30"/>
      <c r="G46098" s="30"/>
      <c r="H46098" s="30"/>
    </row>
    <row r="46099" spans="6:8" x14ac:dyDescent="0.2">
      <c r="F46099" s="30"/>
      <c r="G46099" s="30"/>
      <c r="H46099" s="30"/>
    </row>
    <row r="46100" spans="6:8" x14ac:dyDescent="0.2">
      <c r="F46100" s="30"/>
      <c r="G46100" s="30"/>
      <c r="H46100" s="30"/>
    </row>
    <row r="46101" spans="6:8" x14ac:dyDescent="0.2">
      <c r="F46101" s="30"/>
      <c r="G46101" s="30"/>
      <c r="H46101" s="30"/>
    </row>
    <row r="46102" spans="6:8" x14ac:dyDescent="0.2">
      <c r="F46102" s="30"/>
      <c r="G46102" s="30"/>
      <c r="H46102" s="30"/>
    </row>
    <row r="46103" spans="6:8" x14ac:dyDescent="0.2">
      <c r="F46103" s="30"/>
      <c r="G46103" s="30"/>
      <c r="H46103" s="30"/>
    </row>
    <row r="46104" spans="6:8" x14ac:dyDescent="0.2">
      <c r="F46104" s="30"/>
      <c r="G46104" s="30"/>
      <c r="H46104" s="30"/>
    </row>
    <row r="46105" spans="6:8" x14ac:dyDescent="0.2">
      <c r="F46105" s="30"/>
      <c r="G46105" s="30"/>
      <c r="H46105" s="30"/>
    </row>
    <row r="46106" spans="6:8" x14ac:dyDescent="0.2">
      <c r="F46106" s="30"/>
      <c r="G46106" s="30"/>
      <c r="H46106" s="30"/>
    </row>
    <row r="46107" spans="6:8" x14ac:dyDescent="0.2">
      <c r="F46107" s="30"/>
      <c r="G46107" s="30"/>
      <c r="H46107" s="30"/>
    </row>
    <row r="46108" spans="6:8" x14ac:dyDescent="0.2">
      <c r="F46108" s="30"/>
      <c r="G46108" s="30"/>
      <c r="H46108" s="30"/>
    </row>
    <row r="46109" spans="6:8" x14ac:dyDescent="0.2">
      <c r="F46109" s="30"/>
      <c r="G46109" s="30"/>
      <c r="H46109" s="30"/>
    </row>
    <row r="46110" spans="6:8" x14ac:dyDescent="0.2">
      <c r="F46110" s="30"/>
      <c r="G46110" s="30"/>
      <c r="H46110" s="30"/>
    </row>
    <row r="46111" spans="6:8" x14ac:dyDescent="0.2">
      <c r="F46111" s="30"/>
      <c r="G46111" s="30"/>
      <c r="H46111" s="30"/>
    </row>
    <row r="46112" spans="6:8" x14ac:dyDescent="0.2">
      <c r="F46112" s="30"/>
      <c r="G46112" s="30"/>
      <c r="H46112" s="30"/>
    </row>
    <row r="46113" spans="6:8" x14ac:dyDescent="0.2">
      <c r="F46113" s="30"/>
      <c r="G46113" s="30"/>
      <c r="H46113" s="30"/>
    </row>
    <row r="46114" spans="6:8" x14ac:dyDescent="0.2">
      <c r="F46114" s="30"/>
      <c r="G46114" s="30"/>
      <c r="H46114" s="30"/>
    </row>
    <row r="46115" spans="6:8" x14ac:dyDescent="0.2">
      <c r="F46115" s="30"/>
      <c r="G46115" s="30"/>
      <c r="H46115" s="30"/>
    </row>
    <row r="46116" spans="6:8" x14ac:dyDescent="0.2">
      <c r="F46116" s="30"/>
      <c r="G46116" s="30"/>
      <c r="H46116" s="30"/>
    </row>
    <row r="46117" spans="6:8" x14ac:dyDescent="0.2">
      <c r="F46117" s="30"/>
      <c r="G46117" s="30"/>
      <c r="H46117" s="30"/>
    </row>
    <row r="46118" spans="6:8" x14ac:dyDescent="0.2">
      <c r="F46118" s="30"/>
      <c r="G46118" s="30"/>
      <c r="H46118" s="30"/>
    </row>
    <row r="46119" spans="6:8" x14ac:dyDescent="0.2">
      <c r="F46119" s="30"/>
      <c r="G46119" s="30"/>
      <c r="H46119" s="30"/>
    </row>
    <row r="46120" spans="6:8" x14ac:dyDescent="0.2">
      <c r="F46120" s="30"/>
      <c r="G46120" s="30"/>
      <c r="H46120" s="30"/>
    </row>
    <row r="46121" spans="6:8" x14ac:dyDescent="0.2">
      <c r="F46121" s="30"/>
      <c r="G46121" s="30"/>
      <c r="H46121" s="30"/>
    </row>
    <row r="46122" spans="6:8" x14ac:dyDescent="0.2">
      <c r="F46122" s="30"/>
      <c r="G46122" s="30"/>
      <c r="H46122" s="30"/>
    </row>
    <row r="46123" spans="6:8" x14ac:dyDescent="0.2">
      <c r="F46123" s="30"/>
      <c r="G46123" s="30"/>
      <c r="H46123" s="30"/>
    </row>
    <row r="46124" spans="6:8" x14ac:dyDescent="0.2">
      <c r="F46124" s="30"/>
      <c r="G46124" s="30"/>
      <c r="H46124" s="30"/>
    </row>
    <row r="46125" spans="6:8" x14ac:dyDescent="0.2">
      <c r="F46125" s="30"/>
      <c r="G46125" s="30"/>
      <c r="H46125" s="30"/>
    </row>
    <row r="46126" spans="6:8" x14ac:dyDescent="0.2">
      <c r="F46126" s="30"/>
      <c r="G46126" s="30"/>
      <c r="H46126" s="30"/>
    </row>
    <row r="46127" spans="6:8" x14ac:dyDescent="0.2">
      <c r="F46127" s="30"/>
      <c r="G46127" s="30"/>
      <c r="H46127" s="30"/>
    </row>
    <row r="46128" spans="6:8" x14ac:dyDescent="0.2">
      <c r="F46128" s="30"/>
      <c r="G46128" s="30"/>
      <c r="H46128" s="30"/>
    </row>
    <row r="46129" spans="6:8" x14ac:dyDescent="0.2">
      <c r="F46129" s="30"/>
      <c r="G46129" s="30"/>
      <c r="H46129" s="30"/>
    </row>
    <row r="46130" spans="6:8" x14ac:dyDescent="0.2">
      <c r="F46130" s="30"/>
      <c r="G46130" s="30"/>
      <c r="H46130" s="30"/>
    </row>
    <row r="46131" spans="6:8" x14ac:dyDescent="0.2">
      <c r="F46131" s="30"/>
      <c r="G46131" s="30"/>
      <c r="H46131" s="30"/>
    </row>
    <row r="46132" spans="6:8" x14ac:dyDescent="0.2">
      <c r="F46132" s="30"/>
      <c r="G46132" s="30"/>
      <c r="H46132" s="30"/>
    </row>
    <row r="46133" spans="6:8" x14ac:dyDescent="0.2">
      <c r="F46133" s="30"/>
      <c r="G46133" s="30"/>
      <c r="H46133" s="30"/>
    </row>
    <row r="46134" spans="6:8" x14ac:dyDescent="0.2">
      <c r="F46134" s="30"/>
      <c r="G46134" s="30"/>
      <c r="H46134" s="30"/>
    </row>
    <row r="46135" spans="6:8" x14ac:dyDescent="0.2">
      <c r="F46135" s="30"/>
      <c r="G46135" s="30"/>
      <c r="H46135" s="30"/>
    </row>
    <row r="46136" spans="6:8" x14ac:dyDescent="0.2">
      <c r="F46136" s="30"/>
      <c r="G46136" s="30"/>
      <c r="H46136" s="30"/>
    </row>
    <row r="46137" spans="6:8" x14ac:dyDescent="0.2">
      <c r="F46137" s="30"/>
      <c r="G46137" s="30"/>
      <c r="H46137" s="30"/>
    </row>
    <row r="46138" spans="6:8" x14ac:dyDescent="0.2">
      <c r="F46138" s="30"/>
      <c r="G46138" s="30"/>
      <c r="H46138" s="30"/>
    </row>
    <row r="46139" spans="6:8" x14ac:dyDescent="0.2">
      <c r="F46139" s="30"/>
      <c r="G46139" s="30"/>
      <c r="H46139" s="30"/>
    </row>
    <row r="46140" spans="6:8" x14ac:dyDescent="0.2">
      <c r="F46140" s="30"/>
      <c r="G46140" s="30"/>
      <c r="H46140" s="30"/>
    </row>
    <row r="46141" spans="6:8" x14ac:dyDescent="0.2">
      <c r="F46141" s="30"/>
      <c r="G46141" s="30"/>
      <c r="H46141" s="30"/>
    </row>
    <row r="46142" spans="6:8" x14ac:dyDescent="0.2">
      <c r="F46142" s="30"/>
      <c r="G46142" s="30"/>
      <c r="H46142" s="30"/>
    </row>
    <row r="46143" spans="6:8" x14ac:dyDescent="0.2">
      <c r="F46143" s="30"/>
      <c r="G46143" s="30"/>
      <c r="H46143" s="30"/>
    </row>
    <row r="46144" spans="6:8" x14ac:dyDescent="0.2">
      <c r="F46144" s="30"/>
      <c r="G46144" s="30"/>
      <c r="H46144" s="30"/>
    </row>
    <row r="46145" spans="6:8" x14ac:dyDescent="0.2">
      <c r="F46145" s="30"/>
      <c r="G46145" s="30"/>
      <c r="H46145" s="30"/>
    </row>
    <row r="46146" spans="6:8" x14ac:dyDescent="0.2">
      <c r="F46146" s="30"/>
      <c r="G46146" s="30"/>
      <c r="H46146" s="30"/>
    </row>
    <row r="46147" spans="6:8" x14ac:dyDescent="0.2">
      <c r="F46147" s="30"/>
      <c r="G46147" s="30"/>
      <c r="H46147" s="30"/>
    </row>
    <row r="46148" spans="6:8" x14ac:dyDescent="0.2">
      <c r="F46148" s="30"/>
      <c r="G46148" s="30"/>
      <c r="H46148" s="30"/>
    </row>
    <row r="46149" spans="6:8" x14ac:dyDescent="0.2">
      <c r="F46149" s="30"/>
      <c r="G46149" s="30"/>
      <c r="H46149" s="30"/>
    </row>
    <row r="46150" spans="6:8" x14ac:dyDescent="0.2">
      <c r="F46150" s="30"/>
      <c r="G46150" s="30"/>
      <c r="H46150" s="30"/>
    </row>
    <row r="46151" spans="6:8" x14ac:dyDescent="0.2">
      <c r="F46151" s="30"/>
      <c r="G46151" s="30"/>
      <c r="H46151" s="30"/>
    </row>
    <row r="46152" spans="6:8" x14ac:dyDescent="0.2">
      <c r="F46152" s="30"/>
      <c r="G46152" s="30"/>
      <c r="H46152" s="30"/>
    </row>
    <row r="46153" spans="6:8" x14ac:dyDescent="0.2">
      <c r="F46153" s="30"/>
      <c r="G46153" s="30"/>
      <c r="H46153" s="30"/>
    </row>
    <row r="46154" spans="6:8" x14ac:dyDescent="0.2">
      <c r="F46154" s="30"/>
      <c r="G46154" s="30"/>
      <c r="H46154" s="30"/>
    </row>
    <row r="46155" spans="6:8" x14ac:dyDescent="0.2">
      <c r="F46155" s="30"/>
      <c r="G46155" s="30"/>
      <c r="H46155" s="30"/>
    </row>
    <row r="46156" spans="6:8" x14ac:dyDescent="0.2">
      <c r="F46156" s="30"/>
      <c r="G46156" s="30"/>
      <c r="H46156" s="30"/>
    </row>
    <row r="46157" spans="6:8" x14ac:dyDescent="0.2">
      <c r="F46157" s="30"/>
      <c r="G46157" s="30"/>
      <c r="H46157" s="30"/>
    </row>
    <row r="46158" spans="6:8" x14ac:dyDescent="0.2">
      <c r="F46158" s="30"/>
      <c r="G46158" s="30"/>
      <c r="H46158" s="30"/>
    </row>
    <row r="46159" spans="6:8" x14ac:dyDescent="0.2">
      <c r="F46159" s="30"/>
      <c r="G46159" s="30"/>
      <c r="H46159" s="30"/>
    </row>
    <row r="46160" spans="6:8" x14ac:dyDescent="0.2">
      <c r="F46160" s="30"/>
      <c r="G46160" s="30"/>
      <c r="H46160" s="30"/>
    </row>
    <row r="46161" spans="6:8" x14ac:dyDescent="0.2">
      <c r="F46161" s="30"/>
      <c r="G46161" s="30"/>
      <c r="H46161" s="30"/>
    </row>
    <row r="46162" spans="6:8" x14ac:dyDescent="0.2">
      <c r="F46162" s="30"/>
      <c r="G46162" s="30"/>
      <c r="H46162" s="30"/>
    </row>
    <row r="46163" spans="6:8" x14ac:dyDescent="0.2">
      <c r="F46163" s="30"/>
      <c r="G46163" s="30"/>
      <c r="H46163" s="30"/>
    </row>
    <row r="46164" spans="6:8" x14ac:dyDescent="0.2">
      <c r="F46164" s="30"/>
      <c r="G46164" s="30"/>
      <c r="H46164" s="30"/>
    </row>
    <row r="46165" spans="6:8" x14ac:dyDescent="0.2">
      <c r="F46165" s="30"/>
      <c r="G46165" s="30"/>
      <c r="H46165" s="30"/>
    </row>
    <row r="46166" spans="6:8" x14ac:dyDescent="0.2">
      <c r="F46166" s="30"/>
      <c r="G46166" s="30"/>
      <c r="H46166" s="30"/>
    </row>
    <row r="46167" spans="6:8" x14ac:dyDescent="0.2">
      <c r="F46167" s="30"/>
      <c r="G46167" s="30"/>
      <c r="H46167" s="30"/>
    </row>
    <row r="46168" spans="6:8" x14ac:dyDescent="0.2">
      <c r="F46168" s="30"/>
      <c r="G46168" s="30"/>
      <c r="H46168" s="30"/>
    </row>
    <row r="46169" spans="6:8" x14ac:dyDescent="0.2">
      <c r="F46169" s="30"/>
      <c r="G46169" s="30"/>
      <c r="H46169" s="30"/>
    </row>
    <row r="46170" spans="6:8" x14ac:dyDescent="0.2">
      <c r="F46170" s="30"/>
      <c r="G46170" s="30"/>
      <c r="H46170" s="30"/>
    </row>
    <row r="46171" spans="6:8" x14ac:dyDescent="0.2">
      <c r="F46171" s="30"/>
      <c r="G46171" s="30"/>
      <c r="H46171" s="30"/>
    </row>
    <row r="46172" spans="6:8" x14ac:dyDescent="0.2">
      <c r="F46172" s="30"/>
      <c r="G46172" s="30"/>
      <c r="H46172" s="30"/>
    </row>
    <row r="46173" spans="6:8" x14ac:dyDescent="0.2">
      <c r="F46173" s="30"/>
      <c r="G46173" s="30"/>
      <c r="H46173" s="30"/>
    </row>
    <row r="46174" spans="6:8" x14ac:dyDescent="0.2">
      <c r="F46174" s="30"/>
      <c r="G46174" s="30"/>
      <c r="H46174" s="30"/>
    </row>
    <row r="46175" spans="6:8" x14ac:dyDescent="0.2">
      <c r="F46175" s="30"/>
      <c r="G46175" s="30"/>
      <c r="H46175" s="30"/>
    </row>
    <row r="46176" spans="6:8" x14ac:dyDescent="0.2">
      <c r="F46176" s="30"/>
      <c r="G46176" s="30"/>
      <c r="H46176" s="30"/>
    </row>
    <row r="46177" spans="6:8" x14ac:dyDescent="0.2">
      <c r="F46177" s="30"/>
      <c r="G46177" s="30"/>
      <c r="H46177" s="30"/>
    </row>
    <row r="46178" spans="6:8" x14ac:dyDescent="0.2">
      <c r="F46178" s="30"/>
      <c r="G46178" s="30"/>
      <c r="H46178" s="30"/>
    </row>
    <row r="46179" spans="6:8" x14ac:dyDescent="0.2">
      <c r="F46179" s="30"/>
      <c r="G46179" s="30"/>
      <c r="H46179" s="30"/>
    </row>
    <row r="46180" spans="6:8" x14ac:dyDescent="0.2">
      <c r="F46180" s="30"/>
      <c r="G46180" s="30"/>
      <c r="H46180" s="30"/>
    </row>
    <row r="46181" spans="6:8" x14ac:dyDescent="0.2">
      <c r="F46181" s="30"/>
      <c r="G46181" s="30"/>
      <c r="H46181" s="30"/>
    </row>
    <row r="46182" spans="6:8" x14ac:dyDescent="0.2">
      <c r="F46182" s="30"/>
      <c r="G46182" s="30"/>
      <c r="H46182" s="30"/>
    </row>
    <row r="46183" spans="6:8" x14ac:dyDescent="0.2">
      <c r="F46183" s="30"/>
      <c r="G46183" s="30"/>
      <c r="H46183" s="30"/>
    </row>
    <row r="46184" spans="6:8" x14ac:dyDescent="0.2">
      <c r="F46184" s="30"/>
      <c r="G46184" s="30"/>
      <c r="H46184" s="30"/>
    </row>
    <row r="46185" spans="6:8" x14ac:dyDescent="0.2">
      <c r="F46185" s="30"/>
      <c r="G46185" s="30"/>
      <c r="H46185" s="30"/>
    </row>
    <row r="46186" spans="6:8" x14ac:dyDescent="0.2">
      <c r="F46186" s="30"/>
      <c r="G46186" s="30"/>
      <c r="H46186" s="30"/>
    </row>
    <row r="46187" spans="6:8" x14ac:dyDescent="0.2">
      <c r="F46187" s="30"/>
      <c r="G46187" s="30"/>
      <c r="H46187" s="30"/>
    </row>
    <row r="46188" spans="6:8" x14ac:dyDescent="0.2">
      <c r="F46188" s="30"/>
      <c r="G46188" s="30"/>
      <c r="H46188" s="30"/>
    </row>
    <row r="46189" spans="6:8" x14ac:dyDescent="0.2">
      <c r="F46189" s="30"/>
      <c r="G46189" s="30"/>
      <c r="H46189" s="30"/>
    </row>
    <row r="46190" spans="6:8" x14ac:dyDescent="0.2">
      <c r="F46190" s="30"/>
      <c r="G46190" s="30"/>
      <c r="H46190" s="30"/>
    </row>
    <row r="46191" spans="6:8" x14ac:dyDescent="0.2">
      <c r="F46191" s="30"/>
      <c r="G46191" s="30"/>
      <c r="H46191" s="30"/>
    </row>
    <row r="46192" spans="6:8" x14ac:dyDescent="0.2">
      <c r="F46192" s="30"/>
      <c r="G46192" s="30"/>
      <c r="H46192" s="30"/>
    </row>
    <row r="46193" spans="6:8" x14ac:dyDescent="0.2">
      <c r="F46193" s="30"/>
      <c r="G46193" s="30"/>
      <c r="H46193" s="30"/>
    </row>
    <row r="46194" spans="6:8" x14ac:dyDescent="0.2">
      <c r="F46194" s="30"/>
      <c r="G46194" s="30"/>
      <c r="H46194" s="30"/>
    </row>
    <row r="46195" spans="6:8" x14ac:dyDescent="0.2">
      <c r="F46195" s="30"/>
      <c r="G46195" s="30"/>
      <c r="H46195" s="30"/>
    </row>
    <row r="46196" spans="6:8" x14ac:dyDescent="0.2">
      <c r="F46196" s="30"/>
      <c r="G46196" s="30"/>
      <c r="H46196" s="30"/>
    </row>
    <row r="46197" spans="6:8" x14ac:dyDescent="0.2">
      <c r="F46197" s="30"/>
      <c r="G46197" s="30"/>
      <c r="H46197" s="30"/>
    </row>
    <row r="46198" spans="6:8" x14ac:dyDescent="0.2">
      <c r="F46198" s="30"/>
      <c r="G46198" s="30"/>
      <c r="H46198" s="30"/>
    </row>
    <row r="46199" spans="6:8" x14ac:dyDescent="0.2">
      <c r="F46199" s="30"/>
      <c r="G46199" s="30"/>
      <c r="H46199" s="30"/>
    </row>
    <row r="46200" spans="6:8" x14ac:dyDescent="0.2">
      <c r="F46200" s="30"/>
      <c r="G46200" s="30"/>
      <c r="H46200" s="30"/>
    </row>
    <row r="46201" spans="6:8" x14ac:dyDescent="0.2">
      <c r="F46201" s="30"/>
      <c r="G46201" s="30"/>
      <c r="H46201" s="30"/>
    </row>
    <row r="46202" spans="6:8" x14ac:dyDescent="0.2">
      <c r="F46202" s="30"/>
      <c r="G46202" s="30"/>
      <c r="H46202" s="30"/>
    </row>
    <row r="46203" spans="6:8" x14ac:dyDescent="0.2">
      <c r="F46203" s="30"/>
      <c r="G46203" s="30"/>
      <c r="H46203" s="30"/>
    </row>
    <row r="46204" spans="6:8" x14ac:dyDescent="0.2">
      <c r="F46204" s="30"/>
      <c r="G46204" s="30"/>
      <c r="H46204" s="30"/>
    </row>
    <row r="46205" spans="6:8" x14ac:dyDescent="0.2">
      <c r="F46205" s="30"/>
      <c r="G46205" s="30"/>
      <c r="H46205" s="30"/>
    </row>
    <row r="46206" spans="6:8" x14ac:dyDescent="0.2">
      <c r="F46206" s="30"/>
      <c r="G46206" s="30"/>
      <c r="H46206" s="30"/>
    </row>
    <row r="46207" spans="6:8" x14ac:dyDescent="0.2">
      <c r="F46207" s="30"/>
      <c r="G46207" s="30"/>
      <c r="H46207" s="30"/>
    </row>
    <row r="46208" spans="6:8" x14ac:dyDescent="0.2">
      <c r="F46208" s="30"/>
      <c r="G46208" s="30"/>
      <c r="H46208" s="30"/>
    </row>
    <row r="46209" spans="6:8" x14ac:dyDescent="0.2">
      <c r="F46209" s="30"/>
      <c r="G46209" s="30"/>
      <c r="H46209" s="30"/>
    </row>
    <row r="46210" spans="6:8" x14ac:dyDescent="0.2">
      <c r="F46210" s="30"/>
      <c r="G46210" s="30"/>
      <c r="H46210" s="30"/>
    </row>
    <row r="46211" spans="6:8" x14ac:dyDescent="0.2">
      <c r="F46211" s="30"/>
      <c r="G46211" s="30"/>
      <c r="H46211" s="30"/>
    </row>
    <row r="46212" spans="6:8" x14ac:dyDescent="0.2">
      <c r="F46212" s="30"/>
      <c r="G46212" s="30"/>
      <c r="H46212" s="30"/>
    </row>
    <row r="46213" spans="6:8" x14ac:dyDescent="0.2">
      <c r="F46213" s="30"/>
      <c r="G46213" s="30"/>
      <c r="H46213" s="30"/>
    </row>
    <row r="46214" spans="6:8" x14ac:dyDescent="0.2">
      <c r="F46214" s="30"/>
      <c r="G46214" s="30"/>
      <c r="H46214" s="30"/>
    </row>
    <row r="46215" spans="6:8" x14ac:dyDescent="0.2">
      <c r="F46215" s="30"/>
      <c r="G46215" s="30"/>
      <c r="H46215" s="30"/>
    </row>
    <row r="46216" spans="6:8" x14ac:dyDescent="0.2">
      <c r="F46216" s="30"/>
      <c r="G46216" s="30"/>
      <c r="H46216" s="30"/>
    </row>
    <row r="46217" spans="6:8" x14ac:dyDescent="0.2">
      <c r="F46217" s="30"/>
      <c r="G46217" s="30"/>
      <c r="H46217" s="30"/>
    </row>
    <row r="46218" spans="6:8" x14ac:dyDescent="0.2">
      <c r="F46218" s="30"/>
      <c r="G46218" s="30"/>
      <c r="H46218" s="30"/>
    </row>
    <row r="46219" spans="6:8" x14ac:dyDescent="0.2">
      <c r="F46219" s="30"/>
      <c r="G46219" s="30"/>
      <c r="H46219" s="30"/>
    </row>
    <row r="46220" spans="6:8" x14ac:dyDescent="0.2">
      <c r="F46220" s="30"/>
      <c r="G46220" s="30"/>
      <c r="H46220" s="30"/>
    </row>
    <row r="46221" spans="6:8" x14ac:dyDescent="0.2">
      <c r="F46221" s="30"/>
      <c r="G46221" s="30"/>
      <c r="H46221" s="30"/>
    </row>
    <row r="46222" spans="6:8" x14ac:dyDescent="0.2">
      <c r="F46222" s="30"/>
      <c r="G46222" s="30"/>
      <c r="H46222" s="30"/>
    </row>
    <row r="46223" spans="6:8" x14ac:dyDescent="0.2">
      <c r="F46223" s="30"/>
      <c r="G46223" s="30"/>
      <c r="H46223" s="30"/>
    </row>
    <row r="46224" spans="6:8" x14ac:dyDescent="0.2">
      <c r="F46224" s="30"/>
      <c r="G46224" s="30"/>
      <c r="H46224" s="30"/>
    </row>
    <row r="46225" spans="6:8" x14ac:dyDescent="0.2">
      <c r="F46225" s="30"/>
      <c r="G46225" s="30"/>
      <c r="H46225" s="30"/>
    </row>
    <row r="46226" spans="6:8" x14ac:dyDescent="0.2">
      <c r="F46226" s="30"/>
      <c r="G46226" s="30"/>
      <c r="H46226" s="30"/>
    </row>
    <row r="46227" spans="6:8" x14ac:dyDescent="0.2">
      <c r="F46227" s="30"/>
      <c r="G46227" s="30"/>
      <c r="H46227" s="30"/>
    </row>
    <row r="46228" spans="6:8" x14ac:dyDescent="0.2">
      <c r="F46228" s="30"/>
      <c r="G46228" s="30"/>
      <c r="H46228" s="30"/>
    </row>
    <row r="46229" spans="6:8" x14ac:dyDescent="0.2">
      <c r="F46229" s="30"/>
      <c r="G46229" s="30"/>
      <c r="H46229" s="30"/>
    </row>
    <row r="46230" spans="6:8" x14ac:dyDescent="0.2">
      <c r="F46230" s="30"/>
      <c r="G46230" s="30"/>
      <c r="H46230" s="30"/>
    </row>
    <row r="46231" spans="6:8" x14ac:dyDescent="0.2">
      <c r="F46231" s="30"/>
      <c r="G46231" s="30"/>
      <c r="H46231" s="30"/>
    </row>
    <row r="46232" spans="6:8" x14ac:dyDescent="0.2">
      <c r="F46232" s="30"/>
      <c r="G46232" s="30"/>
      <c r="H46232" s="30"/>
    </row>
    <row r="46233" spans="6:8" x14ac:dyDescent="0.2">
      <c r="F46233" s="30"/>
      <c r="G46233" s="30"/>
      <c r="H46233" s="30"/>
    </row>
    <row r="46234" spans="6:8" x14ac:dyDescent="0.2">
      <c r="F46234" s="30"/>
      <c r="G46234" s="30"/>
      <c r="H46234" s="30"/>
    </row>
    <row r="46235" spans="6:8" x14ac:dyDescent="0.2">
      <c r="F46235" s="30"/>
      <c r="G46235" s="30"/>
      <c r="H46235" s="30"/>
    </row>
    <row r="46236" spans="6:8" x14ac:dyDescent="0.2">
      <c r="F46236" s="30"/>
      <c r="G46236" s="30"/>
      <c r="H46236" s="30"/>
    </row>
    <row r="46237" spans="6:8" x14ac:dyDescent="0.2">
      <c r="F46237" s="30"/>
      <c r="G46237" s="30"/>
      <c r="H46237" s="30"/>
    </row>
    <row r="46238" spans="6:8" x14ac:dyDescent="0.2">
      <c r="F46238" s="30"/>
      <c r="G46238" s="30"/>
      <c r="H46238" s="30"/>
    </row>
    <row r="46239" spans="6:8" x14ac:dyDescent="0.2">
      <c r="F46239" s="30"/>
      <c r="G46239" s="30"/>
      <c r="H46239" s="30"/>
    </row>
    <row r="46240" spans="6:8" x14ac:dyDescent="0.2">
      <c r="F46240" s="30"/>
      <c r="G46240" s="30"/>
      <c r="H46240" s="30"/>
    </row>
    <row r="46241" spans="6:8" x14ac:dyDescent="0.2">
      <c r="F46241" s="30"/>
      <c r="G46241" s="30"/>
      <c r="H46241" s="30"/>
    </row>
    <row r="46242" spans="6:8" x14ac:dyDescent="0.2">
      <c r="F46242" s="30"/>
      <c r="G46242" s="30"/>
      <c r="H46242" s="30"/>
    </row>
    <row r="46243" spans="6:8" x14ac:dyDescent="0.2">
      <c r="F46243" s="30"/>
      <c r="G46243" s="30"/>
      <c r="H46243" s="30"/>
    </row>
    <row r="46244" spans="6:8" x14ac:dyDescent="0.2">
      <c r="F46244" s="30"/>
      <c r="G46244" s="30"/>
      <c r="H46244" s="30"/>
    </row>
    <row r="46245" spans="6:8" x14ac:dyDescent="0.2">
      <c r="F46245" s="30"/>
      <c r="G46245" s="30"/>
      <c r="H46245" s="30"/>
    </row>
    <row r="46246" spans="6:8" x14ac:dyDescent="0.2">
      <c r="F46246" s="30"/>
      <c r="G46246" s="30"/>
      <c r="H46246" s="30"/>
    </row>
    <row r="46247" spans="6:8" x14ac:dyDescent="0.2">
      <c r="F46247" s="30"/>
      <c r="G46247" s="30"/>
      <c r="H46247" s="30"/>
    </row>
    <row r="46248" spans="6:8" x14ac:dyDescent="0.2">
      <c r="F46248" s="30"/>
      <c r="G46248" s="30"/>
      <c r="H46248" s="30"/>
    </row>
    <row r="46249" spans="6:8" x14ac:dyDescent="0.2">
      <c r="F46249" s="30"/>
      <c r="G46249" s="30"/>
      <c r="H46249" s="30"/>
    </row>
    <row r="46250" spans="6:8" x14ac:dyDescent="0.2">
      <c r="F46250" s="30"/>
      <c r="G46250" s="30"/>
      <c r="H46250" s="30"/>
    </row>
    <row r="46251" spans="6:8" x14ac:dyDescent="0.2">
      <c r="F46251" s="30"/>
      <c r="G46251" s="30"/>
      <c r="H46251" s="30"/>
    </row>
    <row r="46252" spans="6:8" x14ac:dyDescent="0.2">
      <c r="F46252" s="30"/>
      <c r="G46252" s="30"/>
      <c r="H46252" s="30"/>
    </row>
    <row r="46253" spans="6:8" x14ac:dyDescent="0.2">
      <c r="F46253" s="30"/>
      <c r="G46253" s="30"/>
      <c r="H46253" s="30"/>
    </row>
    <row r="46254" spans="6:8" x14ac:dyDescent="0.2">
      <c r="F46254" s="30"/>
      <c r="G46254" s="30"/>
      <c r="H46254" s="30"/>
    </row>
    <row r="46255" spans="6:8" x14ac:dyDescent="0.2">
      <c r="F46255" s="30"/>
      <c r="G46255" s="30"/>
      <c r="H46255" s="30"/>
    </row>
    <row r="46256" spans="6:8" x14ac:dyDescent="0.2">
      <c r="F46256" s="30"/>
      <c r="G46256" s="30"/>
      <c r="H46256" s="30"/>
    </row>
    <row r="46257" spans="6:8" x14ac:dyDescent="0.2">
      <c r="F46257" s="30"/>
      <c r="G46257" s="30"/>
      <c r="H46257" s="30"/>
    </row>
    <row r="46258" spans="6:8" x14ac:dyDescent="0.2">
      <c r="F46258" s="30"/>
      <c r="G46258" s="30"/>
      <c r="H46258" s="30"/>
    </row>
    <row r="46259" spans="6:8" x14ac:dyDescent="0.2">
      <c r="F46259" s="30"/>
      <c r="G46259" s="30"/>
      <c r="H46259" s="30"/>
    </row>
    <row r="46260" spans="6:8" x14ac:dyDescent="0.2">
      <c r="F46260" s="30"/>
      <c r="G46260" s="30"/>
      <c r="H46260" s="30"/>
    </row>
    <row r="46261" spans="6:8" x14ac:dyDescent="0.2">
      <c r="F46261" s="30"/>
      <c r="G46261" s="30"/>
      <c r="H46261" s="30"/>
    </row>
    <row r="46262" spans="6:8" x14ac:dyDescent="0.2">
      <c r="F46262" s="30"/>
      <c r="G46262" s="30"/>
      <c r="H46262" s="30"/>
    </row>
    <row r="46263" spans="6:8" x14ac:dyDescent="0.2">
      <c r="F46263" s="30"/>
      <c r="G46263" s="30"/>
      <c r="H46263" s="30"/>
    </row>
    <row r="46264" spans="6:8" x14ac:dyDescent="0.2">
      <c r="F46264" s="30"/>
      <c r="G46264" s="30"/>
      <c r="H46264" s="30"/>
    </row>
    <row r="46265" spans="6:8" x14ac:dyDescent="0.2">
      <c r="F46265" s="30"/>
      <c r="G46265" s="30"/>
      <c r="H46265" s="30"/>
    </row>
    <row r="46266" spans="6:8" x14ac:dyDescent="0.2">
      <c r="F46266" s="30"/>
      <c r="G46266" s="30"/>
      <c r="H46266" s="30"/>
    </row>
    <row r="46267" spans="6:8" x14ac:dyDescent="0.2">
      <c r="F46267" s="30"/>
      <c r="G46267" s="30"/>
      <c r="H46267" s="30"/>
    </row>
    <row r="46268" spans="6:8" x14ac:dyDescent="0.2">
      <c r="F46268" s="30"/>
      <c r="G46268" s="30"/>
      <c r="H46268" s="30"/>
    </row>
    <row r="46269" spans="6:8" x14ac:dyDescent="0.2">
      <c r="F46269" s="30"/>
      <c r="G46269" s="30"/>
      <c r="H46269" s="30"/>
    </row>
    <row r="46270" spans="6:8" x14ac:dyDescent="0.2">
      <c r="F46270" s="30"/>
      <c r="G46270" s="30"/>
      <c r="H46270" s="30"/>
    </row>
    <row r="46271" spans="6:8" x14ac:dyDescent="0.2">
      <c r="F46271" s="30"/>
      <c r="G46271" s="30"/>
      <c r="H46271" s="30"/>
    </row>
    <row r="46272" spans="6:8" x14ac:dyDescent="0.2">
      <c r="F46272" s="30"/>
      <c r="G46272" s="30"/>
      <c r="H46272" s="30"/>
    </row>
    <row r="46273" spans="6:8" x14ac:dyDescent="0.2">
      <c r="F46273" s="30"/>
      <c r="G46273" s="30"/>
      <c r="H46273" s="30"/>
    </row>
    <row r="46274" spans="6:8" x14ac:dyDescent="0.2">
      <c r="F46274" s="30"/>
      <c r="G46274" s="30"/>
      <c r="H46274" s="30"/>
    </row>
    <row r="46275" spans="6:8" x14ac:dyDescent="0.2">
      <c r="F46275" s="30"/>
      <c r="G46275" s="30"/>
      <c r="H46275" s="30"/>
    </row>
    <row r="46276" spans="6:8" x14ac:dyDescent="0.2">
      <c r="F46276" s="30"/>
      <c r="G46276" s="30"/>
      <c r="H46276" s="30"/>
    </row>
    <row r="46277" spans="6:8" x14ac:dyDescent="0.2">
      <c r="F46277" s="30"/>
      <c r="G46277" s="30"/>
      <c r="H46277" s="30"/>
    </row>
    <row r="46278" spans="6:8" x14ac:dyDescent="0.2">
      <c r="F46278" s="30"/>
      <c r="G46278" s="30"/>
      <c r="H46278" s="30"/>
    </row>
    <row r="46279" spans="6:8" x14ac:dyDescent="0.2">
      <c r="F46279" s="30"/>
      <c r="G46279" s="30"/>
      <c r="H46279" s="30"/>
    </row>
    <row r="46280" spans="6:8" x14ac:dyDescent="0.2">
      <c r="F46280" s="30"/>
      <c r="G46280" s="30"/>
      <c r="H46280" s="30"/>
    </row>
    <row r="46281" spans="6:8" x14ac:dyDescent="0.2">
      <c r="F46281" s="30"/>
      <c r="G46281" s="30"/>
      <c r="H46281" s="30"/>
    </row>
    <row r="46282" spans="6:8" x14ac:dyDescent="0.2">
      <c r="F46282" s="30"/>
      <c r="G46282" s="30"/>
      <c r="H46282" s="30"/>
    </row>
    <row r="46283" spans="6:8" x14ac:dyDescent="0.2">
      <c r="F46283" s="30"/>
      <c r="G46283" s="30"/>
      <c r="H46283" s="30"/>
    </row>
    <row r="46284" spans="6:8" x14ac:dyDescent="0.2">
      <c r="F46284" s="30"/>
      <c r="G46284" s="30"/>
      <c r="H46284" s="30"/>
    </row>
    <row r="46285" spans="6:8" x14ac:dyDescent="0.2">
      <c r="F46285" s="30"/>
      <c r="G46285" s="30"/>
      <c r="H46285" s="30"/>
    </row>
    <row r="46286" spans="6:8" x14ac:dyDescent="0.2">
      <c r="F46286" s="30"/>
      <c r="G46286" s="30"/>
      <c r="H46286" s="30"/>
    </row>
    <row r="46287" spans="6:8" x14ac:dyDescent="0.2">
      <c r="F46287" s="30"/>
      <c r="G46287" s="30"/>
      <c r="H46287" s="30"/>
    </row>
    <row r="46288" spans="6:8" x14ac:dyDescent="0.2">
      <c r="F46288" s="30"/>
      <c r="G46288" s="30"/>
      <c r="H46288" s="30"/>
    </row>
    <row r="46289" spans="6:8" x14ac:dyDescent="0.2">
      <c r="F46289" s="30"/>
      <c r="G46289" s="30"/>
      <c r="H46289" s="30"/>
    </row>
    <row r="46290" spans="6:8" x14ac:dyDescent="0.2">
      <c r="F46290" s="30"/>
      <c r="G46290" s="30"/>
      <c r="H46290" s="30"/>
    </row>
    <row r="46291" spans="6:8" x14ac:dyDescent="0.2">
      <c r="F46291" s="30"/>
      <c r="G46291" s="30"/>
      <c r="H46291" s="30"/>
    </row>
    <row r="46292" spans="6:8" x14ac:dyDescent="0.2">
      <c r="F46292" s="30"/>
      <c r="G46292" s="30"/>
      <c r="H46292" s="30"/>
    </row>
    <row r="46293" spans="6:8" x14ac:dyDescent="0.2">
      <c r="F46293" s="30"/>
      <c r="G46293" s="30"/>
      <c r="H46293" s="30"/>
    </row>
    <row r="46294" spans="6:8" x14ac:dyDescent="0.2">
      <c r="F46294" s="30"/>
      <c r="G46294" s="30"/>
      <c r="H46294" s="30"/>
    </row>
    <row r="46295" spans="6:8" x14ac:dyDescent="0.2">
      <c r="F46295" s="30"/>
      <c r="G46295" s="30"/>
      <c r="H46295" s="30"/>
    </row>
    <row r="46296" spans="6:8" x14ac:dyDescent="0.2">
      <c r="F46296" s="30"/>
      <c r="G46296" s="30"/>
      <c r="H46296" s="30"/>
    </row>
    <row r="46297" spans="6:8" x14ac:dyDescent="0.2">
      <c r="F46297" s="30"/>
      <c r="G46297" s="30"/>
      <c r="H46297" s="30"/>
    </row>
    <row r="46298" spans="6:8" x14ac:dyDescent="0.2">
      <c r="F46298" s="30"/>
      <c r="G46298" s="30"/>
      <c r="H46298" s="30"/>
    </row>
    <row r="46299" spans="6:8" x14ac:dyDescent="0.2">
      <c r="F46299" s="30"/>
      <c r="G46299" s="30"/>
      <c r="H46299" s="30"/>
    </row>
    <row r="46300" spans="6:8" x14ac:dyDescent="0.2">
      <c r="F46300" s="30"/>
      <c r="G46300" s="30"/>
      <c r="H46300" s="30"/>
    </row>
    <row r="46301" spans="6:8" x14ac:dyDescent="0.2">
      <c r="F46301" s="30"/>
      <c r="G46301" s="30"/>
      <c r="H46301" s="30"/>
    </row>
    <row r="46302" spans="6:8" x14ac:dyDescent="0.2">
      <c r="F46302" s="30"/>
      <c r="G46302" s="30"/>
      <c r="H46302" s="30"/>
    </row>
    <row r="46303" spans="6:8" x14ac:dyDescent="0.2">
      <c r="F46303" s="30"/>
      <c r="G46303" s="30"/>
      <c r="H46303" s="30"/>
    </row>
    <row r="46304" spans="6:8" x14ac:dyDescent="0.2">
      <c r="F46304" s="30"/>
      <c r="G46304" s="30"/>
      <c r="H46304" s="30"/>
    </row>
    <row r="46305" spans="6:8" x14ac:dyDescent="0.2">
      <c r="F46305" s="30"/>
      <c r="G46305" s="30"/>
      <c r="H46305" s="30"/>
    </row>
    <row r="46306" spans="6:8" x14ac:dyDescent="0.2">
      <c r="F46306" s="30"/>
      <c r="G46306" s="30"/>
      <c r="H46306" s="30"/>
    </row>
    <row r="46307" spans="6:8" x14ac:dyDescent="0.2">
      <c r="F46307" s="30"/>
      <c r="G46307" s="30"/>
      <c r="H46307" s="30"/>
    </row>
    <row r="46308" spans="6:8" x14ac:dyDescent="0.2">
      <c r="F46308" s="30"/>
      <c r="G46308" s="30"/>
      <c r="H46308" s="30"/>
    </row>
    <row r="46309" spans="6:8" x14ac:dyDescent="0.2">
      <c r="F46309" s="30"/>
      <c r="G46309" s="30"/>
      <c r="H46309" s="30"/>
    </row>
    <row r="46310" spans="6:8" x14ac:dyDescent="0.2">
      <c r="F46310" s="30"/>
      <c r="G46310" s="30"/>
      <c r="H46310" s="30"/>
    </row>
    <row r="46311" spans="6:8" x14ac:dyDescent="0.2">
      <c r="F46311" s="30"/>
      <c r="G46311" s="30"/>
      <c r="H46311" s="30"/>
    </row>
    <row r="46312" spans="6:8" x14ac:dyDescent="0.2">
      <c r="F46312" s="30"/>
      <c r="G46312" s="30"/>
      <c r="H46312" s="30"/>
    </row>
    <row r="46313" spans="6:8" x14ac:dyDescent="0.2">
      <c r="F46313" s="30"/>
      <c r="G46313" s="30"/>
      <c r="H46313" s="30"/>
    </row>
    <row r="46314" spans="6:8" x14ac:dyDescent="0.2">
      <c r="F46314" s="30"/>
      <c r="G46314" s="30"/>
      <c r="H46314" s="30"/>
    </row>
    <row r="46315" spans="6:8" x14ac:dyDescent="0.2">
      <c r="F46315" s="30"/>
      <c r="G46315" s="30"/>
      <c r="H46315" s="30"/>
    </row>
    <row r="46316" spans="6:8" x14ac:dyDescent="0.2">
      <c r="F46316" s="30"/>
      <c r="G46316" s="30"/>
      <c r="H46316" s="30"/>
    </row>
    <row r="46317" spans="6:8" x14ac:dyDescent="0.2">
      <c r="F46317" s="30"/>
      <c r="G46317" s="30"/>
      <c r="H46317" s="30"/>
    </row>
    <row r="46318" spans="6:8" x14ac:dyDescent="0.2">
      <c r="F46318" s="30"/>
      <c r="G46318" s="30"/>
      <c r="H46318" s="30"/>
    </row>
    <row r="46319" spans="6:8" x14ac:dyDescent="0.2">
      <c r="F46319" s="30"/>
      <c r="G46319" s="30"/>
      <c r="H46319" s="30"/>
    </row>
    <row r="46320" spans="6:8" x14ac:dyDescent="0.2">
      <c r="F46320" s="30"/>
      <c r="G46320" s="30"/>
      <c r="H46320" s="30"/>
    </row>
    <row r="46321" spans="6:8" x14ac:dyDescent="0.2">
      <c r="F46321" s="30"/>
      <c r="G46321" s="30"/>
      <c r="H46321" s="30"/>
    </row>
    <row r="46322" spans="6:8" x14ac:dyDescent="0.2">
      <c r="F46322" s="30"/>
      <c r="G46322" s="30"/>
      <c r="H46322" s="30"/>
    </row>
    <row r="46323" spans="6:8" x14ac:dyDescent="0.2">
      <c r="F46323" s="30"/>
      <c r="G46323" s="30"/>
      <c r="H46323" s="30"/>
    </row>
    <row r="46324" spans="6:8" x14ac:dyDescent="0.2">
      <c r="F46324" s="30"/>
      <c r="G46324" s="30"/>
      <c r="H46324" s="30"/>
    </row>
    <row r="46325" spans="6:8" x14ac:dyDescent="0.2">
      <c r="F46325" s="30"/>
      <c r="G46325" s="30"/>
      <c r="H46325" s="30"/>
    </row>
    <row r="46326" spans="6:8" x14ac:dyDescent="0.2">
      <c r="F46326" s="30"/>
      <c r="G46326" s="30"/>
      <c r="H46326" s="30"/>
    </row>
    <row r="46327" spans="6:8" x14ac:dyDescent="0.2">
      <c r="F46327" s="30"/>
      <c r="G46327" s="30"/>
      <c r="H46327" s="30"/>
    </row>
    <row r="46328" spans="6:8" x14ac:dyDescent="0.2">
      <c r="F46328" s="30"/>
      <c r="G46328" s="30"/>
      <c r="H46328" s="30"/>
    </row>
    <row r="46329" spans="6:8" x14ac:dyDescent="0.2">
      <c r="F46329" s="30"/>
      <c r="G46329" s="30"/>
      <c r="H46329" s="30"/>
    </row>
    <row r="46330" spans="6:8" x14ac:dyDescent="0.2">
      <c r="F46330" s="30"/>
      <c r="G46330" s="30"/>
      <c r="H46330" s="30"/>
    </row>
    <row r="46331" spans="6:8" x14ac:dyDescent="0.2">
      <c r="F46331" s="30"/>
      <c r="G46331" s="30"/>
      <c r="H46331" s="30"/>
    </row>
    <row r="46332" spans="6:8" x14ac:dyDescent="0.2">
      <c r="F46332" s="30"/>
      <c r="G46332" s="30"/>
      <c r="H46332" s="30"/>
    </row>
    <row r="46333" spans="6:8" x14ac:dyDescent="0.2">
      <c r="F46333" s="30"/>
      <c r="G46333" s="30"/>
      <c r="H46333" s="30"/>
    </row>
    <row r="46334" spans="6:8" x14ac:dyDescent="0.2">
      <c r="F46334" s="30"/>
      <c r="G46334" s="30"/>
      <c r="H46334" s="30"/>
    </row>
    <row r="46335" spans="6:8" x14ac:dyDescent="0.2">
      <c r="F46335" s="30"/>
      <c r="G46335" s="30"/>
      <c r="H46335" s="30"/>
    </row>
    <row r="46336" spans="6:8" x14ac:dyDescent="0.2">
      <c r="F46336" s="30"/>
      <c r="G46336" s="30"/>
      <c r="H46336" s="30"/>
    </row>
    <row r="46337" spans="6:8" x14ac:dyDescent="0.2">
      <c r="F46337" s="30"/>
      <c r="G46337" s="30"/>
      <c r="H46337" s="30"/>
    </row>
    <row r="46338" spans="6:8" x14ac:dyDescent="0.2">
      <c r="F46338" s="30"/>
      <c r="G46338" s="30"/>
      <c r="H46338" s="30"/>
    </row>
    <row r="46339" spans="6:8" x14ac:dyDescent="0.2">
      <c r="F46339" s="30"/>
      <c r="G46339" s="30"/>
      <c r="H46339" s="30"/>
    </row>
    <row r="46340" spans="6:8" x14ac:dyDescent="0.2">
      <c r="F46340" s="30"/>
      <c r="G46340" s="30"/>
      <c r="H46340" s="30"/>
    </row>
    <row r="46341" spans="6:8" x14ac:dyDescent="0.2">
      <c r="F46341" s="30"/>
      <c r="G46341" s="30"/>
      <c r="H46341" s="30"/>
    </row>
    <row r="46342" spans="6:8" x14ac:dyDescent="0.2">
      <c r="F46342" s="30"/>
      <c r="G46342" s="30"/>
      <c r="H46342" s="30"/>
    </row>
    <row r="46343" spans="6:8" x14ac:dyDescent="0.2">
      <c r="F46343" s="30"/>
      <c r="G46343" s="30"/>
      <c r="H46343" s="30"/>
    </row>
    <row r="46344" spans="6:8" x14ac:dyDescent="0.2">
      <c r="F46344" s="30"/>
      <c r="G46344" s="30"/>
      <c r="H46344" s="30"/>
    </row>
    <row r="46345" spans="6:8" x14ac:dyDescent="0.2">
      <c r="F46345" s="30"/>
      <c r="G46345" s="30"/>
      <c r="H46345" s="30"/>
    </row>
    <row r="46346" spans="6:8" x14ac:dyDescent="0.2">
      <c r="F46346" s="30"/>
      <c r="G46346" s="30"/>
      <c r="H46346" s="30"/>
    </row>
    <row r="46347" spans="6:8" x14ac:dyDescent="0.2">
      <c r="F46347" s="30"/>
      <c r="G46347" s="30"/>
      <c r="H46347" s="30"/>
    </row>
    <row r="46348" spans="6:8" x14ac:dyDescent="0.2">
      <c r="F46348" s="30"/>
      <c r="G46348" s="30"/>
      <c r="H46348" s="30"/>
    </row>
    <row r="46349" spans="6:8" x14ac:dyDescent="0.2">
      <c r="F46349" s="30"/>
      <c r="G46349" s="30"/>
      <c r="H46349" s="30"/>
    </row>
    <row r="46350" spans="6:8" x14ac:dyDescent="0.2">
      <c r="F46350" s="30"/>
      <c r="G46350" s="30"/>
      <c r="H46350" s="30"/>
    </row>
    <row r="46351" spans="6:8" x14ac:dyDescent="0.2">
      <c r="F46351" s="30"/>
      <c r="G46351" s="30"/>
      <c r="H46351" s="30"/>
    </row>
    <row r="46352" spans="6:8" x14ac:dyDescent="0.2">
      <c r="F46352" s="30"/>
      <c r="G46352" s="30"/>
      <c r="H46352" s="30"/>
    </row>
    <row r="46353" spans="6:8" x14ac:dyDescent="0.2">
      <c r="F46353" s="30"/>
      <c r="G46353" s="30"/>
      <c r="H46353" s="30"/>
    </row>
    <row r="46354" spans="6:8" x14ac:dyDescent="0.2">
      <c r="F46354" s="30"/>
      <c r="G46354" s="30"/>
      <c r="H46354" s="30"/>
    </row>
    <row r="46355" spans="6:8" x14ac:dyDescent="0.2">
      <c r="F46355" s="30"/>
      <c r="G46355" s="30"/>
      <c r="H46355" s="30"/>
    </row>
    <row r="46356" spans="6:8" x14ac:dyDescent="0.2">
      <c r="F46356" s="30"/>
      <c r="G46356" s="30"/>
      <c r="H46356" s="30"/>
    </row>
    <row r="46357" spans="6:8" x14ac:dyDescent="0.2">
      <c r="F46357" s="30"/>
      <c r="G46357" s="30"/>
      <c r="H46357" s="30"/>
    </row>
    <row r="46358" spans="6:8" x14ac:dyDescent="0.2">
      <c r="F46358" s="30"/>
      <c r="G46358" s="30"/>
      <c r="H46358" s="30"/>
    </row>
    <row r="46359" spans="6:8" x14ac:dyDescent="0.2">
      <c r="F46359" s="30"/>
      <c r="G46359" s="30"/>
      <c r="H46359" s="30"/>
    </row>
    <row r="46360" spans="6:8" x14ac:dyDescent="0.2">
      <c r="F46360" s="30"/>
      <c r="G46360" s="30"/>
      <c r="H46360" s="30"/>
    </row>
    <row r="46361" spans="6:8" x14ac:dyDescent="0.2">
      <c r="F46361" s="30"/>
      <c r="G46361" s="30"/>
      <c r="H46361" s="30"/>
    </row>
    <row r="46362" spans="6:8" x14ac:dyDescent="0.2">
      <c r="F46362" s="30"/>
      <c r="G46362" s="30"/>
      <c r="H46362" s="30"/>
    </row>
    <row r="46363" spans="6:8" x14ac:dyDescent="0.2">
      <c r="F46363" s="30"/>
      <c r="G46363" s="30"/>
      <c r="H46363" s="30"/>
    </row>
    <row r="46364" spans="6:8" x14ac:dyDescent="0.2">
      <c r="F46364" s="30"/>
      <c r="G46364" s="30"/>
      <c r="H46364" s="30"/>
    </row>
    <row r="46365" spans="6:8" x14ac:dyDescent="0.2">
      <c r="F46365" s="30"/>
      <c r="G46365" s="30"/>
      <c r="H46365" s="30"/>
    </row>
    <row r="46366" spans="6:8" x14ac:dyDescent="0.2">
      <c r="F46366" s="30"/>
      <c r="G46366" s="30"/>
      <c r="H46366" s="30"/>
    </row>
    <row r="46367" spans="6:8" x14ac:dyDescent="0.2">
      <c r="F46367" s="30"/>
      <c r="G46367" s="30"/>
      <c r="H46367" s="30"/>
    </row>
    <row r="46368" spans="6:8" x14ac:dyDescent="0.2">
      <c r="F46368" s="30"/>
      <c r="G46368" s="30"/>
      <c r="H46368" s="30"/>
    </row>
    <row r="46369" spans="6:8" x14ac:dyDescent="0.2">
      <c r="F46369" s="30"/>
      <c r="G46369" s="30"/>
      <c r="H46369" s="30"/>
    </row>
    <row r="46370" spans="6:8" x14ac:dyDescent="0.2">
      <c r="F46370" s="30"/>
      <c r="G46370" s="30"/>
      <c r="H46370" s="30"/>
    </row>
    <row r="46371" spans="6:8" x14ac:dyDescent="0.2">
      <c r="F46371" s="30"/>
      <c r="G46371" s="30"/>
      <c r="H46371" s="30"/>
    </row>
    <row r="46372" spans="6:8" x14ac:dyDescent="0.2">
      <c r="F46372" s="30"/>
      <c r="G46372" s="30"/>
      <c r="H46372" s="30"/>
    </row>
    <row r="46373" spans="6:8" x14ac:dyDescent="0.2">
      <c r="F46373" s="30"/>
      <c r="G46373" s="30"/>
      <c r="H46373" s="30"/>
    </row>
    <row r="46374" spans="6:8" x14ac:dyDescent="0.2">
      <c r="F46374" s="30"/>
      <c r="G46374" s="30"/>
      <c r="H46374" s="30"/>
    </row>
    <row r="46375" spans="6:8" x14ac:dyDescent="0.2">
      <c r="F46375" s="30"/>
      <c r="G46375" s="30"/>
      <c r="H46375" s="30"/>
    </row>
    <row r="46376" spans="6:8" x14ac:dyDescent="0.2">
      <c r="F46376" s="30"/>
      <c r="G46376" s="30"/>
      <c r="H46376" s="30"/>
    </row>
    <row r="46377" spans="6:8" x14ac:dyDescent="0.2">
      <c r="F46377" s="30"/>
      <c r="G46377" s="30"/>
      <c r="H46377" s="30"/>
    </row>
    <row r="46378" spans="6:8" x14ac:dyDescent="0.2">
      <c r="F46378" s="30"/>
      <c r="G46378" s="30"/>
      <c r="H46378" s="30"/>
    </row>
    <row r="46379" spans="6:8" x14ac:dyDescent="0.2">
      <c r="F46379" s="30"/>
      <c r="G46379" s="30"/>
      <c r="H46379" s="30"/>
    </row>
    <row r="46380" spans="6:8" x14ac:dyDescent="0.2">
      <c r="F46380" s="30"/>
      <c r="G46380" s="30"/>
      <c r="H46380" s="30"/>
    </row>
    <row r="46381" spans="6:8" x14ac:dyDescent="0.2">
      <c r="F46381" s="30"/>
      <c r="G46381" s="30"/>
      <c r="H46381" s="30"/>
    </row>
    <row r="46382" spans="6:8" x14ac:dyDescent="0.2">
      <c r="F46382" s="30"/>
      <c r="G46382" s="30"/>
      <c r="H46382" s="30"/>
    </row>
    <row r="46383" spans="6:8" x14ac:dyDescent="0.2">
      <c r="F46383" s="30"/>
      <c r="G46383" s="30"/>
      <c r="H46383" s="30"/>
    </row>
    <row r="46384" spans="6:8" x14ac:dyDescent="0.2">
      <c r="F46384" s="30"/>
      <c r="G46384" s="30"/>
      <c r="H46384" s="30"/>
    </row>
    <row r="46385" spans="6:8" x14ac:dyDescent="0.2">
      <c r="F46385" s="30"/>
      <c r="G46385" s="30"/>
      <c r="H46385" s="30"/>
    </row>
    <row r="46386" spans="6:8" x14ac:dyDescent="0.2">
      <c r="F46386" s="30"/>
      <c r="G46386" s="30"/>
      <c r="H46386" s="30"/>
    </row>
    <row r="46387" spans="6:8" x14ac:dyDescent="0.2">
      <c r="F46387" s="30"/>
      <c r="G46387" s="30"/>
      <c r="H46387" s="30"/>
    </row>
    <row r="46388" spans="6:8" x14ac:dyDescent="0.2">
      <c r="F46388" s="30"/>
      <c r="G46388" s="30"/>
      <c r="H46388" s="30"/>
    </row>
    <row r="46389" spans="6:8" x14ac:dyDescent="0.2">
      <c r="F46389" s="30"/>
      <c r="G46389" s="30"/>
      <c r="H46389" s="30"/>
    </row>
    <row r="46390" spans="6:8" x14ac:dyDescent="0.2">
      <c r="F46390" s="30"/>
      <c r="G46390" s="30"/>
      <c r="H46390" s="30"/>
    </row>
    <row r="46391" spans="6:8" x14ac:dyDescent="0.2">
      <c r="F46391" s="30"/>
      <c r="G46391" s="30"/>
      <c r="H46391" s="30"/>
    </row>
    <row r="46392" spans="6:8" x14ac:dyDescent="0.2">
      <c r="F46392" s="30"/>
      <c r="G46392" s="30"/>
      <c r="H46392" s="30"/>
    </row>
    <row r="46393" spans="6:8" x14ac:dyDescent="0.2">
      <c r="F46393" s="30"/>
      <c r="G46393" s="30"/>
      <c r="H46393" s="30"/>
    </row>
    <row r="46394" spans="6:8" x14ac:dyDescent="0.2">
      <c r="F46394" s="30"/>
      <c r="G46394" s="30"/>
      <c r="H46394" s="30"/>
    </row>
    <row r="46395" spans="6:8" x14ac:dyDescent="0.2">
      <c r="F46395" s="30"/>
      <c r="G46395" s="30"/>
      <c r="H46395" s="30"/>
    </row>
    <row r="46396" spans="6:8" x14ac:dyDescent="0.2">
      <c r="F46396" s="30"/>
      <c r="G46396" s="30"/>
      <c r="H46396" s="30"/>
    </row>
    <row r="46397" spans="6:8" x14ac:dyDescent="0.2">
      <c r="F46397" s="30"/>
      <c r="G46397" s="30"/>
      <c r="H46397" s="30"/>
    </row>
    <row r="46398" spans="6:8" x14ac:dyDescent="0.2">
      <c r="F46398" s="30"/>
      <c r="G46398" s="30"/>
      <c r="H46398" s="30"/>
    </row>
    <row r="46399" spans="6:8" x14ac:dyDescent="0.2">
      <c r="F46399" s="30"/>
      <c r="G46399" s="30"/>
      <c r="H46399" s="30"/>
    </row>
    <row r="46400" spans="6:8" x14ac:dyDescent="0.2">
      <c r="F46400" s="30"/>
      <c r="G46400" s="30"/>
      <c r="H46400" s="30"/>
    </row>
    <row r="46401" spans="6:8" x14ac:dyDescent="0.2">
      <c r="F46401" s="30"/>
      <c r="G46401" s="30"/>
      <c r="H46401" s="30"/>
    </row>
    <row r="46402" spans="6:8" x14ac:dyDescent="0.2">
      <c r="F46402" s="30"/>
      <c r="G46402" s="30"/>
      <c r="H46402" s="30"/>
    </row>
    <row r="46403" spans="6:8" x14ac:dyDescent="0.2">
      <c r="F46403" s="30"/>
      <c r="G46403" s="30"/>
      <c r="H46403" s="30"/>
    </row>
    <row r="46404" spans="6:8" x14ac:dyDescent="0.2">
      <c r="F46404" s="30"/>
      <c r="G46404" s="30"/>
      <c r="H46404" s="30"/>
    </row>
    <row r="46405" spans="6:8" x14ac:dyDescent="0.2">
      <c r="F46405" s="30"/>
      <c r="G46405" s="30"/>
      <c r="H46405" s="30"/>
    </row>
    <row r="46406" spans="6:8" x14ac:dyDescent="0.2">
      <c r="F46406" s="30"/>
      <c r="G46406" s="30"/>
      <c r="H46406" s="30"/>
    </row>
    <row r="46407" spans="6:8" x14ac:dyDescent="0.2">
      <c r="F46407" s="30"/>
      <c r="G46407" s="30"/>
      <c r="H46407" s="30"/>
    </row>
    <row r="46408" spans="6:8" x14ac:dyDescent="0.2">
      <c r="F46408" s="30"/>
      <c r="G46408" s="30"/>
      <c r="H46408" s="30"/>
    </row>
    <row r="46409" spans="6:8" x14ac:dyDescent="0.2">
      <c r="F46409" s="30"/>
      <c r="G46409" s="30"/>
      <c r="H46409" s="30"/>
    </row>
    <row r="46410" spans="6:8" x14ac:dyDescent="0.2">
      <c r="F46410" s="30"/>
      <c r="G46410" s="30"/>
      <c r="H46410" s="30"/>
    </row>
    <row r="46411" spans="6:8" x14ac:dyDescent="0.2">
      <c r="F46411" s="30"/>
      <c r="G46411" s="30"/>
      <c r="H46411" s="30"/>
    </row>
    <row r="46412" spans="6:8" x14ac:dyDescent="0.2">
      <c r="F46412" s="30"/>
      <c r="G46412" s="30"/>
      <c r="H46412" s="30"/>
    </row>
    <row r="46413" spans="6:8" x14ac:dyDescent="0.2">
      <c r="F46413" s="30"/>
      <c r="G46413" s="30"/>
      <c r="H46413" s="30"/>
    </row>
    <row r="46414" spans="6:8" x14ac:dyDescent="0.2">
      <c r="F46414" s="30"/>
      <c r="G46414" s="30"/>
      <c r="H46414" s="30"/>
    </row>
    <row r="46415" spans="6:8" x14ac:dyDescent="0.2">
      <c r="F46415" s="30"/>
      <c r="G46415" s="30"/>
      <c r="H46415" s="30"/>
    </row>
    <row r="46416" spans="6:8" x14ac:dyDescent="0.2">
      <c r="F46416" s="30"/>
      <c r="G46416" s="30"/>
      <c r="H46416" s="30"/>
    </row>
    <row r="46417" spans="6:8" x14ac:dyDescent="0.2">
      <c r="F46417" s="30"/>
      <c r="G46417" s="30"/>
      <c r="H46417" s="30"/>
    </row>
    <row r="46418" spans="6:8" x14ac:dyDescent="0.2">
      <c r="F46418" s="30"/>
      <c r="G46418" s="30"/>
      <c r="H46418" s="30"/>
    </row>
    <row r="46419" spans="6:8" x14ac:dyDescent="0.2">
      <c r="F46419" s="30"/>
      <c r="G46419" s="30"/>
      <c r="H46419" s="30"/>
    </row>
    <row r="46420" spans="6:8" x14ac:dyDescent="0.2">
      <c r="F46420" s="30"/>
      <c r="G46420" s="30"/>
      <c r="H46420" s="30"/>
    </row>
    <row r="46421" spans="6:8" x14ac:dyDescent="0.2">
      <c r="F46421" s="30"/>
      <c r="G46421" s="30"/>
      <c r="H46421" s="30"/>
    </row>
    <row r="46422" spans="6:8" x14ac:dyDescent="0.2">
      <c r="F46422" s="30"/>
      <c r="G46422" s="30"/>
      <c r="H46422" s="30"/>
    </row>
    <row r="46423" spans="6:8" x14ac:dyDescent="0.2">
      <c r="F46423" s="30"/>
      <c r="G46423" s="30"/>
      <c r="H46423" s="30"/>
    </row>
    <row r="46424" spans="6:8" x14ac:dyDescent="0.2">
      <c r="F46424" s="30"/>
      <c r="G46424" s="30"/>
      <c r="H46424" s="30"/>
    </row>
    <row r="46425" spans="6:8" x14ac:dyDescent="0.2">
      <c r="F46425" s="30"/>
      <c r="G46425" s="30"/>
      <c r="H46425" s="30"/>
    </row>
    <row r="46426" spans="6:8" x14ac:dyDescent="0.2">
      <c r="F46426" s="30"/>
      <c r="G46426" s="30"/>
      <c r="H46426" s="30"/>
    </row>
    <row r="46427" spans="6:8" x14ac:dyDescent="0.2">
      <c r="F46427" s="30"/>
      <c r="G46427" s="30"/>
      <c r="H46427" s="30"/>
    </row>
    <row r="46428" spans="6:8" x14ac:dyDescent="0.2">
      <c r="F46428" s="30"/>
      <c r="G46428" s="30"/>
      <c r="H46428" s="30"/>
    </row>
    <row r="46429" spans="6:8" x14ac:dyDescent="0.2">
      <c r="F46429" s="30"/>
      <c r="G46429" s="30"/>
      <c r="H46429" s="30"/>
    </row>
    <row r="46430" spans="6:8" x14ac:dyDescent="0.2">
      <c r="F46430" s="30"/>
      <c r="G46430" s="30"/>
      <c r="H46430" s="30"/>
    </row>
    <row r="46431" spans="6:8" x14ac:dyDescent="0.2">
      <c r="F46431" s="30"/>
      <c r="G46431" s="30"/>
      <c r="H46431" s="30"/>
    </row>
    <row r="46432" spans="6:8" x14ac:dyDescent="0.2">
      <c r="F46432" s="30"/>
      <c r="G46432" s="30"/>
      <c r="H46432" s="30"/>
    </row>
    <row r="46433" spans="6:8" x14ac:dyDescent="0.2">
      <c r="F46433" s="30"/>
      <c r="G46433" s="30"/>
      <c r="H46433" s="30"/>
    </row>
    <row r="46434" spans="6:8" x14ac:dyDescent="0.2">
      <c r="F46434" s="30"/>
      <c r="G46434" s="30"/>
      <c r="H46434" s="30"/>
    </row>
    <row r="46435" spans="6:8" x14ac:dyDescent="0.2">
      <c r="F46435" s="30"/>
      <c r="G46435" s="30"/>
      <c r="H46435" s="30"/>
    </row>
    <row r="46436" spans="6:8" x14ac:dyDescent="0.2">
      <c r="F46436" s="30"/>
      <c r="G46436" s="30"/>
      <c r="H46436" s="30"/>
    </row>
    <row r="46437" spans="6:8" x14ac:dyDescent="0.2">
      <c r="F46437" s="30"/>
      <c r="G46437" s="30"/>
      <c r="H46437" s="30"/>
    </row>
    <row r="46438" spans="6:8" x14ac:dyDescent="0.2">
      <c r="F46438" s="30"/>
      <c r="G46438" s="30"/>
      <c r="H46438" s="30"/>
    </row>
    <row r="46439" spans="6:8" x14ac:dyDescent="0.2">
      <c r="F46439" s="30"/>
      <c r="G46439" s="30"/>
      <c r="H46439" s="30"/>
    </row>
    <row r="46440" spans="6:8" x14ac:dyDescent="0.2">
      <c r="F46440" s="30"/>
      <c r="G46440" s="30"/>
      <c r="H46440" s="30"/>
    </row>
    <row r="46441" spans="6:8" x14ac:dyDescent="0.2">
      <c r="F46441" s="30"/>
      <c r="G46441" s="30"/>
      <c r="H46441" s="30"/>
    </row>
    <row r="46442" spans="6:8" x14ac:dyDescent="0.2">
      <c r="F46442" s="30"/>
      <c r="G46442" s="30"/>
      <c r="H46442" s="30"/>
    </row>
    <row r="46443" spans="6:8" x14ac:dyDescent="0.2">
      <c r="F46443" s="30"/>
      <c r="G46443" s="30"/>
      <c r="H46443" s="30"/>
    </row>
    <row r="46444" spans="6:8" x14ac:dyDescent="0.2">
      <c r="F46444" s="30"/>
      <c r="G46444" s="30"/>
      <c r="H46444" s="30"/>
    </row>
    <row r="46445" spans="6:8" x14ac:dyDescent="0.2">
      <c r="F46445" s="30"/>
      <c r="G46445" s="30"/>
      <c r="H46445" s="30"/>
    </row>
    <row r="46446" spans="6:8" x14ac:dyDescent="0.2">
      <c r="F46446" s="30"/>
      <c r="G46446" s="30"/>
      <c r="H46446" s="30"/>
    </row>
    <row r="46447" spans="6:8" x14ac:dyDescent="0.2">
      <c r="F46447" s="30"/>
      <c r="G46447" s="30"/>
      <c r="H46447" s="30"/>
    </row>
    <row r="46448" spans="6:8" x14ac:dyDescent="0.2">
      <c r="F46448" s="30"/>
      <c r="G46448" s="30"/>
      <c r="H46448" s="30"/>
    </row>
    <row r="46449" spans="6:8" x14ac:dyDescent="0.2">
      <c r="F46449" s="30"/>
      <c r="G46449" s="30"/>
      <c r="H46449" s="30"/>
    </row>
    <row r="46450" spans="6:8" x14ac:dyDescent="0.2">
      <c r="F46450" s="30"/>
      <c r="G46450" s="30"/>
      <c r="H46450" s="30"/>
    </row>
    <row r="46451" spans="6:8" x14ac:dyDescent="0.2">
      <c r="F46451" s="30"/>
      <c r="G46451" s="30"/>
      <c r="H46451" s="30"/>
    </row>
    <row r="46452" spans="6:8" x14ac:dyDescent="0.2">
      <c r="F46452" s="30"/>
      <c r="G46452" s="30"/>
      <c r="H46452" s="30"/>
    </row>
    <row r="46453" spans="6:8" x14ac:dyDescent="0.2">
      <c r="F46453" s="30"/>
      <c r="G46453" s="30"/>
      <c r="H46453" s="30"/>
    </row>
    <row r="46454" spans="6:8" x14ac:dyDescent="0.2">
      <c r="F46454" s="30"/>
      <c r="G46454" s="30"/>
      <c r="H46454" s="30"/>
    </row>
    <row r="46455" spans="6:8" x14ac:dyDescent="0.2">
      <c r="F46455" s="30"/>
      <c r="G46455" s="30"/>
      <c r="H46455" s="30"/>
    </row>
    <row r="46456" spans="6:8" x14ac:dyDescent="0.2">
      <c r="F46456" s="30"/>
      <c r="G46456" s="30"/>
      <c r="H46456" s="30"/>
    </row>
    <row r="46457" spans="6:8" x14ac:dyDescent="0.2">
      <c r="F46457" s="30"/>
      <c r="G46457" s="30"/>
      <c r="H46457" s="30"/>
    </row>
    <row r="46458" spans="6:8" x14ac:dyDescent="0.2">
      <c r="F46458" s="30"/>
      <c r="G46458" s="30"/>
      <c r="H46458" s="30"/>
    </row>
    <row r="46459" spans="6:8" x14ac:dyDescent="0.2">
      <c r="F46459" s="30"/>
      <c r="G46459" s="30"/>
      <c r="H46459" s="30"/>
    </row>
    <row r="46460" spans="6:8" x14ac:dyDescent="0.2">
      <c r="F46460" s="30"/>
      <c r="G46460" s="30"/>
      <c r="H46460" s="30"/>
    </row>
    <row r="46461" spans="6:8" x14ac:dyDescent="0.2">
      <c r="F46461" s="30"/>
      <c r="G46461" s="30"/>
      <c r="H46461" s="30"/>
    </row>
    <row r="46462" spans="6:8" x14ac:dyDescent="0.2">
      <c r="F46462" s="30"/>
      <c r="G46462" s="30"/>
      <c r="H46462" s="30"/>
    </row>
    <row r="46463" spans="6:8" x14ac:dyDescent="0.2">
      <c r="F46463" s="30"/>
      <c r="G46463" s="30"/>
      <c r="H46463" s="30"/>
    </row>
    <row r="46464" spans="6:8" x14ac:dyDescent="0.2">
      <c r="F46464" s="30"/>
      <c r="G46464" s="30"/>
      <c r="H46464" s="30"/>
    </row>
    <row r="46465" spans="6:8" x14ac:dyDescent="0.2">
      <c r="F46465" s="30"/>
      <c r="G46465" s="30"/>
      <c r="H46465" s="30"/>
    </row>
    <row r="46466" spans="6:8" x14ac:dyDescent="0.2">
      <c r="F46466" s="30"/>
      <c r="G46466" s="30"/>
      <c r="H46466" s="30"/>
    </row>
    <row r="46467" spans="6:8" x14ac:dyDescent="0.2">
      <c r="F46467" s="30"/>
      <c r="G46467" s="30"/>
      <c r="H46467" s="30"/>
    </row>
    <row r="46468" spans="6:8" x14ac:dyDescent="0.2">
      <c r="F46468" s="30"/>
      <c r="G46468" s="30"/>
      <c r="H46468" s="30"/>
    </row>
    <row r="46469" spans="6:8" x14ac:dyDescent="0.2">
      <c r="F46469" s="30"/>
      <c r="G46469" s="30"/>
      <c r="H46469" s="30"/>
    </row>
    <row r="46470" spans="6:8" x14ac:dyDescent="0.2">
      <c r="F46470" s="30"/>
      <c r="G46470" s="30"/>
      <c r="H46470" s="30"/>
    </row>
    <row r="46471" spans="6:8" x14ac:dyDescent="0.2">
      <c r="F46471" s="30"/>
      <c r="G46471" s="30"/>
      <c r="H46471" s="30"/>
    </row>
    <row r="46472" spans="6:8" x14ac:dyDescent="0.2">
      <c r="F46472" s="30"/>
      <c r="G46472" s="30"/>
      <c r="H46472" s="30"/>
    </row>
    <row r="46473" spans="6:8" x14ac:dyDescent="0.2">
      <c r="F46473" s="30"/>
      <c r="G46473" s="30"/>
      <c r="H46473" s="30"/>
    </row>
    <row r="46474" spans="6:8" x14ac:dyDescent="0.2">
      <c r="F46474" s="30"/>
      <c r="G46474" s="30"/>
      <c r="H46474" s="30"/>
    </row>
    <row r="46475" spans="6:8" x14ac:dyDescent="0.2">
      <c r="F46475" s="30"/>
      <c r="G46475" s="30"/>
      <c r="H46475" s="30"/>
    </row>
    <row r="46476" spans="6:8" x14ac:dyDescent="0.2">
      <c r="F46476" s="30"/>
      <c r="G46476" s="30"/>
      <c r="H46476" s="30"/>
    </row>
    <row r="46477" spans="6:8" x14ac:dyDescent="0.2">
      <c r="F46477" s="30"/>
      <c r="G46477" s="30"/>
      <c r="H46477" s="30"/>
    </row>
    <row r="46478" spans="6:8" x14ac:dyDescent="0.2">
      <c r="F46478" s="30"/>
      <c r="G46478" s="30"/>
      <c r="H46478" s="30"/>
    </row>
    <row r="46479" spans="6:8" x14ac:dyDescent="0.2">
      <c r="F46479" s="30"/>
      <c r="G46479" s="30"/>
      <c r="H46479" s="30"/>
    </row>
    <row r="46480" spans="6:8" x14ac:dyDescent="0.2">
      <c r="F46480" s="30"/>
      <c r="G46480" s="30"/>
      <c r="H46480" s="30"/>
    </row>
    <row r="46481" spans="6:8" x14ac:dyDescent="0.2">
      <c r="F46481" s="30"/>
      <c r="G46481" s="30"/>
      <c r="H46481" s="30"/>
    </row>
    <row r="46482" spans="6:8" x14ac:dyDescent="0.2">
      <c r="F46482" s="30"/>
      <c r="G46482" s="30"/>
      <c r="H46482" s="30"/>
    </row>
    <row r="46483" spans="6:8" x14ac:dyDescent="0.2">
      <c r="F46483" s="30"/>
      <c r="G46483" s="30"/>
      <c r="H46483" s="30"/>
    </row>
    <row r="46484" spans="6:8" x14ac:dyDescent="0.2">
      <c r="F46484" s="30"/>
      <c r="G46484" s="30"/>
      <c r="H46484" s="30"/>
    </row>
    <row r="46485" spans="6:8" x14ac:dyDescent="0.2">
      <c r="F46485" s="30"/>
      <c r="G46485" s="30"/>
      <c r="H46485" s="30"/>
    </row>
    <row r="46486" spans="6:8" x14ac:dyDescent="0.2">
      <c r="F46486" s="30"/>
      <c r="G46486" s="30"/>
      <c r="H46486" s="30"/>
    </row>
    <row r="46487" spans="6:8" x14ac:dyDescent="0.2">
      <c r="F46487" s="30"/>
      <c r="G46487" s="30"/>
      <c r="H46487" s="30"/>
    </row>
    <row r="46488" spans="6:8" x14ac:dyDescent="0.2">
      <c r="F46488" s="30"/>
      <c r="G46488" s="30"/>
      <c r="H46488" s="30"/>
    </row>
    <row r="46489" spans="6:8" x14ac:dyDescent="0.2">
      <c r="F46489" s="30"/>
      <c r="G46489" s="30"/>
      <c r="H46489" s="30"/>
    </row>
    <row r="46490" spans="6:8" x14ac:dyDescent="0.2">
      <c r="F46490" s="30"/>
      <c r="G46490" s="30"/>
      <c r="H46490" s="30"/>
    </row>
    <row r="46491" spans="6:8" x14ac:dyDescent="0.2">
      <c r="F46491" s="30"/>
      <c r="G46491" s="30"/>
      <c r="H46491" s="30"/>
    </row>
    <row r="46492" spans="6:8" x14ac:dyDescent="0.2">
      <c r="F46492" s="30"/>
      <c r="G46492" s="30"/>
      <c r="H46492" s="30"/>
    </row>
    <row r="46493" spans="6:8" x14ac:dyDescent="0.2">
      <c r="F46493" s="30"/>
      <c r="G46493" s="30"/>
      <c r="H46493" s="30"/>
    </row>
    <row r="46494" spans="6:8" x14ac:dyDescent="0.2">
      <c r="F46494" s="30"/>
      <c r="G46494" s="30"/>
      <c r="H46494" s="30"/>
    </row>
    <row r="46495" spans="6:8" x14ac:dyDescent="0.2">
      <c r="F46495" s="30"/>
      <c r="G46495" s="30"/>
      <c r="H46495" s="30"/>
    </row>
    <row r="46496" spans="6:8" x14ac:dyDescent="0.2">
      <c r="F46496" s="30"/>
      <c r="G46496" s="30"/>
      <c r="H46496" s="30"/>
    </row>
    <row r="46497" spans="6:8" x14ac:dyDescent="0.2">
      <c r="F46497" s="30"/>
      <c r="G46497" s="30"/>
      <c r="H46497" s="30"/>
    </row>
    <row r="46498" spans="6:8" x14ac:dyDescent="0.2">
      <c r="F46498" s="30"/>
      <c r="G46498" s="30"/>
      <c r="H46498" s="30"/>
    </row>
    <row r="46499" spans="6:8" x14ac:dyDescent="0.2">
      <c r="F46499" s="30"/>
      <c r="G46499" s="30"/>
      <c r="H46499" s="30"/>
    </row>
    <row r="46500" spans="6:8" x14ac:dyDescent="0.2">
      <c r="F46500" s="30"/>
      <c r="G46500" s="30"/>
      <c r="H46500" s="30"/>
    </row>
    <row r="46501" spans="6:8" x14ac:dyDescent="0.2">
      <c r="F46501" s="30"/>
      <c r="G46501" s="30"/>
      <c r="H46501" s="30"/>
    </row>
    <row r="46502" spans="6:8" x14ac:dyDescent="0.2">
      <c r="F46502" s="30"/>
      <c r="G46502" s="30"/>
      <c r="H46502" s="30"/>
    </row>
    <row r="46503" spans="6:8" x14ac:dyDescent="0.2">
      <c r="F46503" s="30"/>
      <c r="G46503" s="30"/>
      <c r="H46503" s="30"/>
    </row>
    <row r="46504" spans="6:8" x14ac:dyDescent="0.2">
      <c r="F46504" s="30"/>
      <c r="G46504" s="30"/>
      <c r="H46504" s="30"/>
    </row>
    <row r="46505" spans="6:8" x14ac:dyDescent="0.2">
      <c r="F46505" s="30"/>
      <c r="G46505" s="30"/>
      <c r="H46505" s="30"/>
    </row>
    <row r="46506" spans="6:8" x14ac:dyDescent="0.2">
      <c r="F46506" s="30"/>
      <c r="G46506" s="30"/>
      <c r="H46506" s="30"/>
    </row>
    <row r="46507" spans="6:8" x14ac:dyDescent="0.2">
      <c r="F46507" s="30"/>
      <c r="G46507" s="30"/>
      <c r="H46507" s="30"/>
    </row>
    <row r="46508" spans="6:8" x14ac:dyDescent="0.2">
      <c r="F46508" s="30"/>
      <c r="G46508" s="30"/>
      <c r="H46508" s="30"/>
    </row>
    <row r="46509" spans="6:8" x14ac:dyDescent="0.2">
      <c r="F46509" s="30"/>
      <c r="G46509" s="30"/>
      <c r="H46509" s="30"/>
    </row>
    <row r="46510" spans="6:8" x14ac:dyDescent="0.2">
      <c r="F46510" s="30"/>
      <c r="G46510" s="30"/>
      <c r="H46510" s="30"/>
    </row>
    <row r="46511" spans="6:8" x14ac:dyDescent="0.2">
      <c r="F46511" s="30"/>
      <c r="G46511" s="30"/>
      <c r="H46511" s="30"/>
    </row>
    <row r="46512" spans="6:8" x14ac:dyDescent="0.2">
      <c r="F46512" s="30"/>
      <c r="G46512" s="30"/>
      <c r="H46512" s="30"/>
    </row>
    <row r="46513" spans="6:8" x14ac:dyDescent="0.2">
      <c r="F46513" s="30"/>
      <c r="G46513" s="30"/>
      <c r="H46513" s="30"/>
    </row>
    <row r="46514" spans="6:8" x14ac:dyDescent="0.2">
      <c r="F46514" s="30"/>
      <c r="G46514" s="30"/>
      <c r="H46514" s="30"/>
    </row>
    <row r="46515" spans="6:8" x14ac:dyDescent="0.2">
      <c r="F46515" s="30"/>
      <c r="G46515" s="30"/>
      <c r="H46515" s="30"/>
    </row>
    <row r="46516" spans="6:8" x14ac:dyDescent="0.2">
      <c r="F46516" s="30"/>
      <c r="G46516" s="30"/>
      <c r="H46516" s="30"/>
    </row>
    <row r="46517" spans="6:8" x14ac:dyDescent="0.2">
      <c r="F46517" s="30"/>
      <c r="G46517" s="30"/>
      <c r="H46517" s="30"/>
    </row>
    <row r="46518" spans="6:8" x14ac:dyDescent="0.2">
      <c r="F46518" s="30"/>
      <c r="G46518" s="30"/>
      <c r="H46518" s="30"/>
    </row>
    <row r="46519" spans="6:8" x14ac:dyDescent="0.2">
      <c r="F46519" s="30"/>
      <c r="G46519" s="30"/>
      <c r="H46519" s="30"/>
    </row>
    <row r="46520" spans="6:8" x14ac:dyDescent="0.2">
      <c r="F46520" s="30"/>
      <c r="G46520" s="30"/>
      <c r="H46520" s="30"/>
    </row>
    <row r="46521" spans="6:8" x14ac:dyDescent="0.2">
      <c r="F46521" s="30"/>
      <c r="G46521" s="30"/>
      <c r="H46521" s="30"/>
    </row>
    <row r="46522" spans="6:8" x14ac:dyDescent="0.2">
      <c r="F46522" s="30"/>
      <c r="G46522" s="30"/>
      <c r="H46522" s="30"/>
    </row>
    <row r="46523" spans="6:8" x14ac:dyDescent="0.2">
      <c r="F46523" s="30"/>
      <c r="G46523" s="30"/>
      <c r="H46523" s="30"/>
    </row>
    <row r="46524" spans="6:8" x14ac:dyDescent="0.2">
      <c r="F46524" s="30"/>
      <c r="G46524" s="30"/>
      <c r="H46524" s="30"/>
    </row>
    <row r="46525" spans="6:8" x14ac:dyDescent="0.2">
      <c r="F46525" s="30"/>
      <c r="G46525" s="30"/>
      <c r="H46525" s="30"/>
    </row>
    <row r="46526" spans="6:8" x14ac:dyDescent="0.2">
      <c r="F46526" s="30"/>
      <c r="G46526" s="30"/>
      <c r="H46526" s="30"/>
    </row>
    <row r="46527" spans="6:8" x14ac:dyDescent="0.2">
      <c r="F46527" s="30"/>
      <c r="G46527" s="30"/>
      <c r="H46527" s="30"/>
    </row>
    <row r="46528" spans="6:8" x14ac:dyDescent="0.2">
      <c r="F46528" s="30"/>
      <c r="G46528" s="30"/>
      <c r="H46528" s="30"/>
    </row>
    <row r="46529" spans="6:8" x14ac:dyDescent="0.2">
      <c r="F46529" s="30"/>
      <c r="G46529" s="30"/>
      <c r="H46529" s="30"/>
    </row>
    <row r="46530" spans="6:8" x14ac:dyDescent="0.2">
      <c r="F46530" s="30"/>
      <c r="G46530" s="30"/>
      <c r="H46530" s="30"/>
    </row>
    <row r="46531" spans="6:8" x14ac:dyDescent="0.2">
      <c r="F46531" s="30"/>
      <c r="G46531" s="30"/>
      <c r="H46531" s="30"/>
    </row>
    <row r="46532" spans="6:8" x14ac:dyDescent="0.2">
      <c r="F46532" s="30"/>
      <c r="G46532" s="30"/>
      <c r="H46532" s="30"/>
    </row>
    <row r="46533" spans="6:8" x14ac:dyDescent="0.2">
      <c r="F46533" s="30"/>
      <c r="G46533" s="30"/>
      <c r="H46533" s="30"/>
    </row>
    <row r="46534" spans="6:8" x14ac:dyDescent="0.2">
      <c r="F46534" s="30"/>
      <c r="G46534" s="30"/>
      <c r="H46534" s="30"/>
    </row>
    <row r="46535" spans="6:8" x14ac:dyDescent="0.2">
      <c r="F46535" s="30"/>
      <c r="G46535" s="30"/>
      <c r="H46535" s="30"/>
    </row>
    <row r="46536" spans="6:8" x14ac:dyDescent="0.2">
      <c r="F46536" s="30"/>
      <c r="G46536" s="30"/>
      <c r="H46536" s="30"/>
    </row>
    <row r="46537" spans="6:8" x14ac:dyDescent="0.2">
      <c r="F46537" s="30"/>
      <c r="G46537" s="30"/>
      <c r="H46537" s="30"/>
    </row>
    <row r="46538" spans="6:8" x14ac:dyDescent="0.2">
      <c r="F46538" s="30"/>
      <c r="G46538" s="30"/>
      <c r="H46538" s="30"/>
    </row>
    <row r="46539" spans="6:8" x14ac:dyDescent="0.2">
      <c r="F46539" s="30"/>
      <c r="G46539" s="30"/>
      <c r="H46539" s="30"/>
    </row>
    <row r="46540" spans="6:8" x14ac:dyDescent="0.2">
      <c r="F46540" s="30"/>
      <c r="G46540" s="30"/>
      <c r="H46540" s="30"/>
    </row>
    <row r="46541" spans="6:8" x14ac:dyDescent="0.2">
      <c r="F46541" s="30"/>
      <c r="G46541" s="30"/>
      <c r="H46541" s="30"/>
    </row>
    <row r="46542" spans="6:8" x14ac:dyDescent="0.2">
      <c r="F46542" s="30"/>
      <c r="G46542" s="30"/>
      <c r="H46542" s="30"/>
    </row>
    <row r="46543" spans="6:8" x14ac:dyDescent="0.2">
      <c r="F46543" s="30"/>
      <c r="G46543" s="30"/>
      <c r="H46543" s="30"/>
    </row>
    <row r="46544" spans="6:8" x14ac:dyDescent="0.2">
      <c r="F46544" s="30"/>
      <c r="G46544" s="30"/>
      <c r="H46544" s="30"/>
    </row>
    <row r="46545" spans="6:8" x14ac:dyDescent="0.2">
      <c r="F46545" s="30"/>
      <c r="G46545" s="30"/>
      <c r="H46545" s="30"/>
    </row>
    <row r="46546" spans="6:8" x14ac:dyDescent="0.2">
      <c r="F46546" s="30"/>
      <c r="G46546" s="30"/>
      <c r="H46546" s="30"/>
    </row>
    <row r="46547" spans="6:8" x14ac:dyDescent="0.2">
      <c r="F46547" s="30"/>
      <c r="G46547" s="30"/>
      <c r="H46547" s="30"/>
    </row>
    <row r="46548" spans="6:8" x14ac:dyDescent="0.2">
      <c r="F46548" s="30"/>
      <c r="G46548" s="30"/>
      <c r="H46548" s="30"/>
    </row>
    <row r="46549" spans="6:8" x14ac:dyDescent="0.2">
      <c r="F46549" s="30"/>
      <c r="G46549" s="30"/>
      <c r="H46549" s="30"/>
    </row>
    <row r="46550" spans="6:8" x14ac:dyDescent="0.2">
      <c r="F46550" s="30"/>
      <c r="G46550" s="30"/>
      <c r="H46550" s="30"/>
    </row>
    <row r="46551" spans="6:8" x14ac:dyDescent="0.2">
      <c r="F46551" s="30"/>
      <c r="G46551" s="30"/>
      <c r="H46551" s="30"/>
    </row>
    <row r="46552" spans="6:8" x14ac:dyDescent="0.2">
      <c r="F46552" s="30"/>
      <c r="G46552" s="30"/>
      <c r="H46552" s="30"/>
    </row>
    <row r="46553" spans="6:8" x14ac:dyDescent="0.2">
      <c r="F46553" s="30"/>
      <c r="G46553" s="30"/>
      <c r="H46553" s="30"/>
    </row>
    <row r="46554" spans="6:8" x14ac:dyDescent="0.2">
      <c r="F46554" s="30"/>
      <c r="G46554" s="30"/>
      <c r="H46554" s="30"/>
    </row>
    <row r="46555" spans="6:8" x14ac:dyDescent="0.2">
      <c r="F46555" s="30"/>
      <c r="G46555" s="30"/>
      <c r="H46555" s="30"/>
    </row>
    <row r="46556" spans="6:8" x14ac:dyDescent="0.2">
      <c r="F46556" s="30"/>
      <c r="G46556" s="30"/>
      <c r="H46556" s="30"/>
    </row>
    <row r="46557" spans="6:8" x14ac:dyDescent="0.2">
      <c r="F46557" s="30"/>
      <c r="G46557" s="30"/>
      <c r="H46557" s="30"/>
    </row>
    <row r="46558" spans="6:8" x14ac:dyDescent="0.2">
      <c r="F46558" s="30"/>
      <c r="G46558" s="30"/>
      <c r="H46558" s="30"/>
    </row>
    <row r="46559" spans="6:8" x14ac:dyDescent="0.2">
      <c r="F46559" s="30"/>
      <c r="G46559" s="30"/>
      <c r="H46559" s="30"/>
    </row>
    <row r="46560" spans="6:8" x14ac:dyDescent="0.2">
      <c r="F46560" s="30"/>
      <c r="G46560" s="30"/>
      <c r="H46560" s="30"/>
    </row>
    <row r="46561" spans="6:8" x14ac:dyDescent="0.2">
      <c r="F46561" s="30"/>
      <c r="G46561" s="30"/>
      <c r="H46561" s="30"/>
    </row>
    <row r="46562" spans="6:8" x14ac:dyDescent="0.2">
      <c r="F46562" s="30"/>
      <c r="G46562" s="30"/>
      <c r="H46562" s="30"/>
    </row>
    <row r="46563" spans="6:8" x14ac:dyDescent="0.2">
      <c r="F46563" s="30"/>
      <c r="G46563" s="30"/>
      <c r="H46563" s="30"/>
    </row>
    <row r="46564" spans="6:8" x14ac:dyDescent="0.2">
      <c r="F46564" s="30"/>
      <c r="G46564" s="30"/>
      <c r="H46564" s="30"/>
    </row>
    <row r="46565" spans="6:8" x14ac:dyDescent="0.2">
      <c r="F46565" s="30"/>
      <c r="G46565" s="30"/>
      <c r="H46565" s="30"/>
    </row>
    <row r="46566" spans="6:8" x14ac:dyDescent="0.2">
      <c r="F46566" s="30"/>
      <c r="G46566" s="30"/>
      <c r="H46566" s="30"/>
    </row>
    <row r="46567" spans="6:8" x14ac:dyDescent="0.2">
      <c r="F46567" s="30"/>
      <c r="G46567" s="30"/>
      <c r="H46567" s="30"/>
    </row>
    <row r="46568" spans="6:8" x14ac:dyDescent="0.2">
      <c r="F46568" s="30"/>
      <c r="G46568" s="30"/>
      <c r="H46568" s="30"/>
    </row>
    <row r="46569" spans="6:8" x14ac:dyDescent="0.2">
      <c r="F46569" s="30"/>
      <c r="G46569" s="30"/>
      <c r="H46569" s="30"/>
    </row>
    <row r="46570" spans="6:8" x14ac:dyDescent="0.2">
      <c r="F46570" s="30"/>
      <c r="G46570" s="30"/>
      <c r="H46570" s="30"/>
    </row>
    <row r="46571" spans="6:8" x14ac:dyDescent="0.2">
      <c r="F46571" s="30"/>
      <c r="G46571" s="30"/>
      <c r="H46571" s="30"/>
    </row>
    <row r="46572" spans="6:8" x14ac:dyDescent="0.2">
      <c r="F46572" s="30"/>
      <c r="G46572" s="30"/>
      <c r="H46572" s="30"/>
    </row>
    <row r="46573" spans="6:8" x14ac:dyDescent="0.2">
      <c r="F46573" s="30"/>
      <c r="G46573" s="30"/>
      <c r="H46573" s="30"/>
    </row>
    <row r="46574" spans="6:8" x14ac:dyDescent="0.2">
      <c r="F46574" s="30"/>
      <c r="G46574" s="30"/>
      <c r="H46574" s="30"/>
    </row>
    <row r="46575" spans="6:8" x14ac:dyDescent="0.2">
      <c r="F46575" s="30"/>
      <c r="G46575" s="30"/>
      <c r="H46575" s="30"/>
    </row>
    <row r="46576" spans="6:8" x14ac:dyDescent="0.2">
      <c r="F46576" s="30"/>
      <c r="G46576" s="30"/>
      <c r="H46576" s="30"/>
    </row>
    <row r="46577" spans="6:8" x14ac:dyDescent="0.2">
      <c r="F46577" s="30"/>
      <c r="G46577" s="30"/>
      <c r="H46577" s="30"/>
    </row>
    <row r="46578" spans="6:8" x14ac:dyDescent="0.2">
      <c r="F46578" s="30"/>
      <c r="G46578" s="30"/>
      <c r="H46578" s="30"/>
    </row>
    <row r="46579" spans="6:8" x14ac:dyDescent="0.2">
      <c r="F46579" s="30"/>
      <c r="G46579" s="30"/>
      <c r="H46579" s="30"/>
    </row>
    <row r="46580" spans="6:8" x14ac:dyDescent="0.2">
      <c r="F46580" s="30"/>
      <c r="G46580" s="30"/>
      <c r="H46580" s="30"/>
    </row>
    <row r="46581" spans="6:8" x14ac:dyDescent="0.2">
      <c r="F46581" s="30"/>
      <c r="G46581" s="30"/>
      <c r="H46581" s="30"/>
    </row>
    <row r="46582" spans="6:8" x14ac:dyDescent="0.2">
      <c r="F46582" s="30"/>
      <c r="G46582" s="30"/>
      <c r="H46582" s="30"/>
    </row>
    <row r="46583" spans="6:8" x14ac:dyDescent="0.2">
      <c r="F46583" s="30"/>
      <c r="G46583" s="30"/>
      <c r="H46583" s="30"/>
    </row>
    <row r="46584" spans="6:8" x14ac:dyDescent="0.2">
      <c r="F46584" s="30"/>
      <c r="G46584" s="30"/>
      <c r="H46584" s="30"/>
    </row>
    <row r="46585" spans="6:8" x14ac:dyDescent="0.2">
      <c r="F46585" s="30"/>
      <c r="G46585" s="30"/>
      <c r="H46585" s="30"/>
    </row>
    <row r="46586" spans="6:8" x14ac:dyDescent="0.2">
      <c r="F46586" s="30"/>
      <c r="G46586" s="30"/>
      <c r="H46586" s="30"/>
    </row>
    <row r="46587" spans="6:8" x14ac:dyDescent="0.2">
      <c r="F46587" s="30"/>
      <c r="G46587" s="30"/>
      <c r="H46587" s="30"/>
    </row>
    <row r="46588" spans="6:8" x14ac:dyDescent="0.2">
      <c r="F46588" s="30"/>
      <c r="G46588" s="30"/>
      <c r="H46588" s="30"/>
    </row>
    <row r="46589" spans="6:8" x14ac:dyDescent="0.2">
      <c r="F46589" s="30"/>
      <c r="G46589" s="30"/>
      <c r="H46589" s="30"/>
    </row>
    <row r="46590" spans="6:8" x14ac:dyDescent="0.2">
      <c r="F46590" s="30"/>
      <c r="G46590" s="30"/>
      <c r="H46590" s="30"/>
    </row>
    <row r="46591" spans="6:8" x14ac:dyDescent="0.2">
      <c r="F46591" s="30"/>
      <c r="G46591" s="30"/>
      <c r="H46591" s="30"/>
    </row>
    <row r="46592" spans="6:8" x14ac:dyDescent="0.2">
      <c r="F46592" s="30"/>
      <c r="G46592" s="30"/>
      <c r="H46592" s="30"/>
    </row>
    <row r="46593" spans="6:8" x14ac:dyDescent="0.2">
      <c r="F46593" s="30"/>
      <c r="G46593" s="30"/>
      <c r="H46593" s="30"/>
    </row>
    <row r="46594" spans="6:8" x14ac:dyDescent="0.2">
      <c r="F46594" s="30"/>
      <c r="G46594" s="30"/>
      <c r="H46594" s="30"/>
    </row>
    <row r="46595" spans="6:8" x14ac:dyDescent="0.2">
      <c r="F46595" s="30"/>
      <c r="G46595" s="30"/>
      <c r="H46595" s="30"/>
    </row>
    <row r="46596" spans="6:8" x14ac:dyDescent="0.2">
      <c r="F46596" s="30"/>
      <c r="G46596" s="30"/>
      <c r="H46596" s="30"/>
    </row>
    <row r="46597" spans="6:8" x14ac:dyDescent="0.2">
      <c r="F46597" s="30"/>
      <c r="G46597" s="30"/>
      <c r="H46597" s="30"/>
    </row>
    <row r="46598" spans="6:8" x14ac:dyDescent="0.2">
      <c r="F46598" s="30"/>
      <c r="G46598" s="30"/>
      <c r="H46598" s="30"/>
    </row>
    <row r="46599" spans="6:8" x14ac:dyDescent="0.2">
      <c r="F46599" s="30"/>
      <c r="G46599" s="30"/>
      <c r="H46599" s="30"/>
    </row>
    <row r="46600" spans="6:8" x14ac:dyDescent="0.2">
      <c r="F46600" s="30"/>
      <c r="G46600" s="30"/>
      <c r="H46600" s="30"/>
    </row>
    <row r="46601" spans="6:8" x14ac:dyDescent="0.2">
      <c r="F46601" s="30"/>
      <c r="G46601" s="30"/>
      <c r="H46601" s="30"/>
    </row>
    <row r="46602" spans="6:8" x14ac:dyDescent="0.2">
      <c r="F46602" s="30"/>
      <c r="G46602" s="30"/>
      <c r="H46602" s="30"/>
    </row>
    <row r="46603" spans="6:8" x14ac:dyDescent="0.2">
      <c r="F46603" s="30"/>
      <c r="G46603" s="30"/>
      <c r="H46603" s="30"/>
    </row>
    <row r="46604" spans="6:8" x14ac:dyDescent="0.2">
      <c r="F46604" s="30"/>
      <c r="G46604" s="30"/>
      <c r="H46604" s="30"/>
    </row>
    <row r="46605" spans="6:8" x14ac:dyDescent="0.2">
      <c r="F46605" s="30"/>
      <c r="G46605" s="30"/>
      <c r="H46605" s="30"/>
    </row>
    <row r="46606" spans="6:8" x14ac:dyDescent="0.2">
      <c r="F46606" s="30"/>
      <c r="G46606" s="30"/>
      <c r="H46606" s="30"/>
    </row>
    <row r="46607" spans="6:8" x14ac:dyDescent="0.2">
      <c r="F46607" s="30"/>
      <c r="G46607" s="30"/>
      <c r="H46607" s="30"/>
    </row>
    <row r="46608" spans="6:8" x14ac:dyDescent="0.2">
      <c r="F46608" s="30"/>
      <c r="G46608" s="30"/>
      <c r="H46608" s="30"/>
    </row>
    <row r="46609" spans="6:8" x14ac:dyDescent="0.2">
      <c r="F46609" s="30"/>
      <c r="G46609" s="30"/>
      <c r="H46609" s="30"/>
    </row>
    <row r="46610" spans="6:8" x14ac:dyDescent="0.2">
      <c r="F46610" s="30"/>
      <c r="G46610" s="30"/>
      <c r="H46610" s="30"/>
    </row>
    <row r="46611" spans="6:8" x14ac:dyDescent="0.2">
      <c r="F46611" s="30"/>
      <c r="G46611" s="30"/>
      <c r="H46611" s="30"/>
    </row>
    <row r="46612" spans="6:8" x14ac:dyDescent="0.2">
      <c r="F46612" s="30"/>
      <c r="G46612" s="30"/>
      <c r="H46612" s="30"/>
    </row>
    <row r="46613" spans="6:8" x14ac:dyDescent="0.2">
      <c r="F46613" s="30"/>
      <c r="G46613" s="30"/>
      <c r="H46613" s="30"/>
    </row>
    <row r="46614" spans="6:8" x14ac:dyDescent="0.2">
      <c r="F46614" s="30"/>
      <c r="G46614" s="30"/>
      <c r="H46614" s="30"/>
    </row>
    <row r="46615" spans="6:8" x14ac:dyDescent="0.2">
      <c r="F46615" s="30"/>
      <c r="G46615" s="30"/>
      <c r="H46615" s="30"/>
    </row>
    <row r="46616" spans="6:8" x14ac:dyDescent="0.2">
      <c r="F46616" s="30"/>
      <c r="G46616" s="30"/>
      <c r="H46616" s="30"/>
    </row>
    <row r="46617" spans="6:8" x14ac:dyDescent="0.2">
      <c r="F46617" s="30"/>
      <c r="G46617" s="30"/>
      <c r="H46617" s="30"/>
    </row>
    <row r="46618" spans="6:8" x14ac:dyDescent="0.2">
      <c r="F46618" s="30"/>
      <c r="G46618" s="30"/>
      <c r="H46618" s="30"/>
    </row>
    <row r="46619" spans="6:8" x14ac:dyDescent="0.2">
      <c r="F46619" s="30"/>
      <c r="G46619" s="30"/>
      <c r="H46619" s="30"/>
    </row>
    <row r="46620" spans="6:8" x14ac:dyDescent="0.2">
      <c r="F46620" s="30"/>
      <c r="G46620" s="30"/>
      <c r="H46620" s="30"/>
    </row>
    <row r="46621" spans="6:8" x14ac:dyDescent="0.2">
      <c r="F46621" s="30"/>
      <c r="G46621" s="30"/>
      <c r="H46621" s="30"/>
    </row>
    <row r="46622" spans="6:8" x14ac:dyDescent="0.2">
      <c r="F46622" s="30"/>
      <c r="G46622" s="30"/>
      <c r="H46622" s="30"/>
    </row>
    <row r="46623" spans="6:8" x14ac:dyDescent="0.2">
      <c r="F46623" s="30"/>
      <c r="G46623" s="30"/>
      <c r="H46623" s="30"/>
    </row>
    <row r="46624" spans="6:8" x14ac:dyDescent="0.2">
      <c r="F46624" s="30"/>
      <c r="G46624" s="30"/>
      <c r="H46624" s="30"/>
    </row>
    <row r="46625" spans="6:8" x14ac:dyDescent="0.2">
      <c r="F46625" s="30"/>
      <c r="G46625" s="30"/>
      <c r="H46625" s="30"/>
    </row>
    <row r="46626" spans="6:8" x14ac:dyDescent="0.2">
      <c r="F46626" s="30"/>
      <c r="G46626" s="30"/>
      <c r="H46626" s="30"/>
    </row>
    <row r="46627" spans="6:8" x14ac:dyDescent="0.2">
      <c r="F46627" s="30"/>
      <c r="G46627" s="30"/>
      <c r="H46627" s="30"/>
    </row>
    <row r="46628" spans="6:8" x14ac:dyDescent="0.2">
      <c r="F46628" s="30"/>
      <c r="G46628" s="30"/>
      <c r="H46628" s="30"/>
    </row>
    <row r="46629" spans="6:8" x14ac:dyDescent="0.2">
      <c r="F46629" s="30"/>
      <c r="G46629" s="30"/>
      <c r="H46629" s="30"/>
    </row>
    <row r="46630" spans="6:8" x14ac:dyDescent="0.2">
      <c r="F46630" s="30"/>
      <c r="G46630" s="30"/>
      <c r="H46630" s="30"/>
    </row>
    <row r="46631" spans="6:8" x14ac:dyDescent="0.2">
      <c r="F46631" s="30"/>
      <c r="G46631" s="30"/>
      <c r="H46631" s="30"/>
    </row>
    <row r="46632" spans="6:8" x14ac:dyDescent="0.2">
      <c r="F46632" s="30"/>
      <c r="G46632" s="30"/>
      <c r="H46632" s="30"/>
    </row>
    <row r="46633" spans="6:8" x14ac:dyDescent="0.2">
      <c r="F46633" s="30"/>
      <c r="G46633" s="30"/>
      <c r="H46633" s="30"/>
    </row>
    <row r="46634" spans="6:8" x14ac:dyDescent="0.2">
      <c r="F46634" s="30"/>
      <c r="G46634" s="30"/>
      <c r="H46634" s="30"/>
    </row>
    <row r="46635" spans="6:8" x14ac:dyDescent="0.2">
      <c r="F46635" s="30"/>
      <c r="G46635" s="30"/>
      <c r="H46635" s="30"/>
    </row>
    <row r="46636" spans="6:8" x14ac:dyDescent="0.2">
      <c r="F46636" s="30"/>
      <c r="G46636" s="30"/>
      <c r="H46636" s="30"/>
    </row>
    <row r="46637" spans="6:8" x14ac:dyDescent="0.2">
      <c r="F46637" s="30"/>
      <c r="G46637" s="30"/>
      <c r="H46637" s="30"/>
    </row>
    <row r="46638" spans="6:8" x14ac:dyDescent="0.2">
      <c r="F46638" s="30"/>
      <c r="G46638" s="30"/>
      <c r="H46638" s="30"/>
    </row>
    <row r="46639" spans="6:8" x14ac:dyDescent="0.2">
      <c r="F46639" s="30"/>
      <c r="G46639" s="30"/>
      <c r="H46639" s="30"/>
    </row>
    <row r="46640" spans="6:8" x14ac:dyDescent="0.2">
      <c r="F46640" s="30"/>
      <c r="G46640" s="30"/>
      <c r="H46640" s="30"/>
    </row>
    <row r="46641" spans="6:8" x14ac:dyDescent="0.2">
      <c r="F46641" s="30"/>
      <c r="G46641" s="30"/>
      <c r="H46641" s="30"/>
    </row>
    <row r="46642" spans="6:8" x14ac:dyDescent="0.2">
      <c r="F46642" s="30"/>
      <c r="G46642" s="30"/>
      <c r="H46642" s="30"/>
    </row>
    <row r="46643" spans="6:8" x14ac:dyDescent="0.2">
      <c r="F46643" s="30"/>
      <c r="G46643" s="30"/>
      <c r="H46643" s="30"/>
    </row>
    <row r="46644" spans="6:8" x14ac:dyDescent="0.2">
      <c r="F46644" s="30"/>
      <c r="G46644" s="30"/>
      <c r="H46644" s="30"/>
    </row>
    <row r="46645" spans="6:8" x14ac:dyDescent="0.2">
      <c r="F46645" s="30"/>
      <c r="G46645" s="30"/>
      <c r="H46645" s="30"/>
    </row>
    <row r="46646" spans="6:8" x14ac:dyDescent="0.2">
      <c r="F46646" s="30"/>
      <c r="G46646" s="30"/>
      <c r="H46646" s="30"/>
    </row>
    <row r="46647" spans="6:8" x14ac:dyDescent="0.2">
      <c r="F46647" s="30"/>
      <c r="G46647" s="30"/>
      <c r="H46647" s="30"/>
    </row>
    <row r="46648" spans="6:8" x14ac:dyDescent="0.2">
      <c r="F46648" s="30"/>
      <c r="G46648" s="30"/>
      <c r="H46648" s="30"/>
    </row>
    <row r="46649" spans="6:8" x14ac:dyDescent="0.2">
      <c r="F46649" s="30"/>
      <c r="G46649" s="30"/>
      <c r="H46649" s="30"/>
    </row>
    <row r="46650" spans="6:8" x14ac:dyDescent="0.2">
      <c r="F46650" s="30"/>
      <c r="G46650" s="30"/>
      <c r="H46650" s="30"/>
    </row>
    <row r="46651" spans="6:8" x14ac:dyDescent="0.2">
      <c r="F46651" s="30"/>
      <c r="G46651" s="30"/>
      <c r="H46651" s="30"/>
    </row>
    <row r="46652" spans="6:8" x14ac:dyDescent="0.2">
      <c r="F46652" s="30"/>
      <c r="G46652" s="30"/>
      <c r="H46652" s="30"/>
    </row>
    <row r="46653" spans="6:8" x14ac:dyDescent="0.2">
      <c r="F46653" s="30"/>
      <c r="G46653" s="30"/>
      <c r="H46653" s="30"/>
    </row>
    <row r="46654" spans="6:8" x14ac:dyDescent="0.2">
      <c r="F46654" s="30"/>
      <c r="G46654" s="30"/>
      <c r="H46654" s="30"/>
    </row>
    <row r="46655" spans="6:8" x14ac:dyDescent="0.2">
      <c r="F46655" s="30"/>
      <c r="G46655" s="30"/>
      <c r="H46655" s="30"/>
    </row>
    <row r="46656" spans="6:8" x14ac:dyDescent="0.2">
      <c r="F46656" s="30"/>
      <c r="G46656" s="30"/>
      <c r="H46656" s="30"/>
    </row>
    <row r="46657" spans="6:8" x14ac:dyDescent="0.2">
      <c r="F46657" s="30"/>
      <c r="G46657" s="30"/>
      <c r="H46657" s="30"/>
    </row>
    <row r="46658" spans="6:8" x14ac:dyDescent="0.2">
      <c r="F46658" s="30"/>
      <c r="G46658" s="30"/>
      <c r="H46658" s="30"/>
    </row>
    <row r="46659" spans="6:8" x14ac:dyDescent="0.2">
      <c r="F46659" s="30"/>
      <c r="G46659" s="30"/>
      <c r="H46659" s="30"/>
    </row>
    <row r="46660" spans="6:8" x14ac:dyDescent="0.2">
      <c r="F46660" s="30"/>
      <c r="G46660" s="30"/>
      <c r="H46660" s="30"/>
    </row>
    <row r="46661" spans="6:8" x14ac:dyDescent="0.2">
      <c r="F46661" s="30"/>
      <c r="G46661" s="30"/>
      <c r="H46661" s="30"/>
    </row>
    <row r="46662" spans="6:8" x14ac:dyDescent="0.2">
      <c r="F46662" s="30"/>
      <c r="G46662" s="30"/>
      <c r="H46662" s="30"/>
    </row>
    <row r="46663" spans="6:8" x14ac:dyDescent="0.2">
      <c r="F46663" s="30"/>
      <c r="G46663" s="30"/>
      <c r="H46663" s="30"/>
    </row>
    <row r="46664" spans="6:8" x14ac:dyDescent="0.2">
      <c r="F46664" s="30"/>
      <c r="G46664" s="30"/>
      <c r="H46664" s="30"/>
    </row>
    <row r="46665" spans="6:8" x14ac:dyDescent="0.2">
      <c r="F46665" s="30"/>
      <c r="G46665" s="30"/>
      <c r="H46665" s="30"/>
    </row>
    <row r="46666" spans="6:8" x14ac:dyDescent="0.2">
      <c r="F46666" s="30"/>
      <c r="G46666" s="30"/>
      <c r="H46666" s="30"/>
    </row>
    <row r="46667" spans="6:8" x14ac:dyDescent="0.2">
      <c r="F46667" s="30"/>
      <c r="G46667" s="30"/>
      <c r="H46667" s="30"/>
    </row>
    <row r="46668" spans="6:8" x14ac:dyDescent="0.2">
      <c r="F46668" s="30"/>
      <c r="G46668" s="30"/>
      <c r="H46668" s="30"/>
    </row>
    <row r="46669" spans="6:8" x14ac:dyDescent="0.2">
      <c r="F46669" s="30"/>
      <c r="G46669" s="30"/>
      <c r="H46669" s="30"/>
    </row>
    <row r="46670" spans="6:8" x14ac:dyDescent="0.2">
      <c r="F46670" s="30"/>
      <c r="G46670" s="30"/>
      <c r="H46670" s="30"/>
    </row>
    <row r="46671" spans="6:8" x14ac:dyDescent="0.2">
      <c r="F46671" s="30"/>
      <c r="G46671" s="30"/>
      <c r="H46671" s="30"/>
    </row>
    <row r="46672" spans="6:8" x14ac:dyDescent="0.2">
      <c r="F46672" s="30"/>
      <c r="G46672" s="30"/>
      <c r="H46672" s="30"/>
    </row>
    <row r="46673" spans="6:8" x14ac:dyDescent="0.2">
      <c r="F46673" s="30"/>
      <c r="G46673" s="30"/>
      <c r="H46673" s="30"/>
    </row>
    <row r="46674" spans="6:8" x14ac:dyDescent="0.2">
      <c r="F46674" s="30"/>
      <c r="G46674" s="30"/>
      <c r="H46674" s="30"/>
    </row>
    <row r="46675" spans="6:8" x14ac:dyDescent="0.2">
      <c r="F46675" s="30"/>
      <c r="G46675" s="30"/>
      <c r="H46675" s="30"/>
    </row>
    <row r="46676" spans="6:8" x14ac:dyDescent="0.2">
      <c r="F46676" s="30"/>
      <c r="G46676" s="30"/>
      <c r="H46676" s="30"/>
    </row>
    <row r="46677" spans="6:8" x14ac:dyDescent="0.2">
      <c r="F46677" s="30"/>
      <c r="G46677" s="30"/>
      <c r="H46677" s="30"/>
    </row>
    <row r="46678" spans="6:8" x14ac:dyDescent="0.2">
      <c r="F46678" s="30"/>
      <c r="G46678" s="30"/>
      <c r="H46678" s="30"/>
    </row>
    <row r="46679" spans="6:8" x14ac:dyDescent="0.2">
      <c r="F46679" s="30"/>
      <c r="G46679" s="30"/>
      <c r="H46679" s="30"/>
    </row>
    <row r="46680" spans="6:8" x14ac:dyDescent="0.2">
      <c r="F46680" s="30"/>
      <c r="G46680" s="30"/>
      <c r="H46680" s="30"/>
    </row>
    <row r="46681" spans="6:8" x14ac:dyDescent="0.2">
      <c r="F46681" s="30"/>
      <c r="G46681" s="30"/>
      <c r="H46681" s="30"/>
    </row>
    <row r="46682" spans="6:8" x14ac:dyDescent="0.2">
      <c r="F46682" s="30"/>
      <c r="G46682" s="30"/>
      <c r="H46682" s="30"/>
    </row>
    <row r="46683" spans="6:8" x14ac:dyDescent="0.2">
      <c r="F46683" s="30"/>
      <c r="G46683" s="30"/>
      <c r="H46683" s="30"/>
    </row>
    <row r="46684" spans="6:8" x14ac:dyDescent="0.2">
      <c r="F46684" s="30"/>
      <c r="G46684" s="30"/>
      <c r="H46684" s="30"/>
    </row>
    <row r="46685" spans="6:8" x14ac:dyDescent="0.2">
      <c r="F46685" s="30"/>
      <c r="G46685" s="30"/>
      <c r="H46685" s="30"/>
    </row>
    <row r="46686" spans="6:8" x14ac:dyDescent="0.2">
      <c r="F46686" s="30"/>
      <c r="G46686" s="30"/>
      <c r="H46686" s="30"/>
    </row>
    <row r="46687" spans="6:8" x14ac:dyDescent="0.2">
      <c r="F46687" s="30"/>
      <c r="G46687" s="30"/>
      <c r="H46687" s="30"/>
    </row>
    <row r="46688" spans="6:8" x14ac:dyDescent="0.2">
      <c r="F46688" s="30"/>
      <c r="G46688" s="30"/>
      <c r="H46688" s="30"/>
    </row>
    <row r="46689" spans="6:8" x14ac:dyDescent="0.2">
      <c r="F46689" s="30"/>
      <c r="G46689" s="30"/>
      <c r="H46689" s="30"/>
    </row>
    <row r="46690" spans="6:8" x14ac:dyDescent="0.2">
      <c r="F46690" s="30"/>
      <c r="G46690" s="30"/>
      <c r="H46690" s="30"/>
    </row>
    <row r="46691" spans="6:8" x14ac:dyDescent="0.2">
      <c r="F46691" s="30"/>
      <c r="G46691" s="30"/>
      <c r="H46691" s="30"/>
    </row>
    <row r="46692" spans="6:8" x14ac:dyDescent="0.2">
      <c r="F46692" s="30"/>
      <c r="G46692" s="30"/>
      <c r="H46692" s="30"/>
    </row>
    <row r="46693" spans="6:8" x14ac:dyDescent="0.2">
      <c r="F46693" s="30"/>
      <c r="G46693" s="30"/>
      <c r="H46693" s="30"/>
    </row>
    <row r="46694" spans="6:8" x14ac:dyDescent="0.2">
      <c r="F46694" s="30"/>
      <c r="G46694" s="30"/>
      <c r="H46694" s="30"/>
    </row>
    <row r="46695" spans="6:8" x14ac:dyDescent="0.2">
      <c r="F46695" s="30"/>
      <c r="G46695" s="30"/>
      <c r="H46695" s="30"/>
    </row>
    <row r="46696" spans="6:8" x14ac:dyDescent="0.2">
      <c r="F46696" s="30"/>
      <c r="G46696" s="30"/>
      <c r="H46696" s="30"/>
    </row>
    <row r="46697" spans="6:8" x14ac:dyDescent="0.2">
      <c r="F46697" s="30"/>
      <c r="G46697" s="30"/>
      <c r="H46697" s="30"/>
    </row>
    <row r="46698" spans="6:8" x14ac:dyDescent="0.2">
      <c r="F46698" s="30"/>
      <c r="G46698" s="30"/>
      <c r="H46698" s="30"/>
    </row>
    <row r="46699" spans="6:8" x14ac:dyDescent="0.2">
      <c r="F46699" s="30"/>
      <c r="G46699" s="30"/>
      <c r="H46699" s="30"/>
    </row>
    <row r="46700" spans="6:8" x14ac:dyDescent="0.2">
      <c r="F46700" s="30"/>
      <c r="G46700" s="30"/>
      <c r="H46700" s="30"/>
    </row>
    <row r="46701" spans="6:8" x14ac:dyDescent="0.2">
      <c r="F46701" s="30"/>
      <c r="G46701" s="30"/>
      <c r="H46701" s="30"/>
    </row>
    <row r="46702" spans="6:8" x14ac:dyDescent="0.2">
      <c r="F46702" s="30"/>
      <c r="G46702" s="30"/>
      <c r="H46702" s="30"/>
    </row>
    <row r="46703" spans="6:8" x14ac:dyDescent="0.2">
      <c r="F46703" s="30"/>
      <c r="G46703" s="30"/>
      <c r="H46703" s="30"/>
    </row>
    <row r="46704" spans="6:8" x14ac:dyDescent="0.2">
      <c r="F46704" s="30"/>
      <c r="G46704" s="30"/>
      <c r="H46704" s="30"/>
    </row>
    <row r="46705" spans="6:8" x14ac:dyDescent="0.2">
      <c r="F46705" s="30"/>
      <c r="G46705" s="30"/>
      <c r="H46705" s="30"/>
    </row>
    <row r="46706" spans="6:8" x14ac:dyDescent="0.2">
      <c r="F46706" s="30"/>
      <c r="G46706" s="30"/>
      <c r="H46706" s="30"/>
    </row>
    <row r="46707" spans="6:8" x14ac:dyDescent="0.2">
      <c r="F46707" s="30"/>
      <c r="G46707" s="30"/>
      <c r="H46707" s="30"/>
    </row>
    <row r="46708" spans="6:8" x14ac:dyDescent="0.2">
      <c r="F46708" s="30"/>
      <c r="G46708" s="30"/>
      <c r="H46708" s="30"/>
    </row>
    <row r="46709" spans="6:8" x14ac:dyDescent="0.2">
      <c r="F46709" s="30"/>
      <c r="G46709" s="30"/>
      <c r="H46709" s="30"/>
    </row>
    <row r="46710" spans="6:8" x14ac:dyDescent="0.2">
      <c r="F46710" s="30"/>
      <c r="G46710" s="30"/>
      <c r="H46710" s="30"/>
    </row>
    <row r="46711" spans="6:8" x14ac:dyDescent="0.2">
      <c r="F46711" s="30"/>
      <c r="G46711" s="30"/>
      <c r="H46711" s="30"/>
    </row>
    <row r="46712" spans="6:8" x14ac:dyDescent="0.2">
      <c r="F46712" s="30"/>
      <c r="G46712" s="30"/>
      <c r="H46712" s="30"/>
    </row>
    <row r="46713" spans="6:8" x14ac:dyDescent="0.2">
      <c r="F46713" s="30"/>
      <c r="G46713" s="30"/>
      <c r="H46713" s="30"/>
    </row>
    <row r="46714" spans="6:8" x14ac:dyDescent="0.2">
      <c r="F46714" s="30"/>
      <c r="G46714" s="30"/>
      <c r="H46714" s="30"/>
    </row>
    <row r="46715" spans="6:8" x14ac:dyDescent="0.2">
      <c r="F46715" s="30"/>
      <c r="G46715" s="30"/>
      <c r="H46715" s="30"/>
    </row>
    <row r="46716" spans="6:8" x14ac:dyDescent="0.2">
      <c r="F46716" s="30"/>
      <c r="G46716" s="30"/>
      <c r="H46716" s="30"/>
    </row>
    <row r="46717" spans="6:8" x14ac:dyDescent="0.2">
      <c r="F46717" s="30"/>
      <c r="G46717" s="30"/>
      <c r="H46717" s="30"/>
    </row>
    <row r="46718" spans="6:8" x14ac:dyDescent="0.2">
      <c r="F46718" s="30"/>
      <c r="G46718" s="30"/>
      <c r="H46718" s="30"/>
    </row>
    <row r="46719" spans="6:8" x14ac:dyDescent="0.2">
      <c r="F46719" s="30"/>
      <c r="G46719" s="30"/>
      <c r="H46719" s="30"/>
    </row>
    <row r="46720" spans="6:8" x14ac:dyDescent="0.2">
      <c r="F46720" s="30"/>
      <c r="G46720" s="30"/>
      <c r="H46720" s="30"/>
    </row>
    <row r="46721" spans="6:8" x14ac:dyDescent="0.2">
      <c r="F46721" s="30"/>
      <c r="G46721" s="30"/>
      <c r="H46721" s="30"/>
    </row>
    <row r="46722" spans="6:8" x14ac:dyDescent="0.2">
      <c r="F46722" s="30"/>
      <c r="G46722" s="30"/>
      <c r="H46722" s="30"/>
    </row>
    <row r="46723" spans="6:8" x14ac:dyDescent="0.2">
      <c r="F46723" s="30"/>
      <c r="G46723" s="30"/>
      <c r="H46723" s="30"/>
    </row>
    <row r="46724" spans="6:8" x14ac:dyDescent="0.2">
      <c r="F46724" s="30"/>
      <c r="G46724" s="30"/>
      <c r="H46724" s="30"/>
    </row>
    <row r="46725" spans="6:8" x14ac:dyDescent="0.2">
      <c r="F46725" s="30"/>
      <c r="G46725" s="30"/>
      <c r="H46725" s="30"/>
    </row>
    <row r="46726" spans="6:8" x14ac:dyDescent="0.2">
      <c r="F46726" s="30"/>
      <c r="G46726" s="30"/>
      <c r="H46726" s="30"/>
    </row>
    <row r="46727" spans="6:8" x14ac:dyDescent="0.2">
      <c r="F46727" s="30"/>
      <c r="G46727" s="30"/>
      <c r="H46727" s="30"/>
    </row>
    <row r="46728" spans="6:8" x14ac:dyDescent="0.2">
      <c r="F46728" s="30"/>
      <c r="G46728" s="30"/>
      <c r="H46728" s="30"/>
    </row>
    <row r="46729" spans="6:8" x14ac:dyDescent="0.2">
      <c r="F46729" s="30"/>
      <c r="G46729" s="30"/>
      <c r="H46729" s="30"/>
    </row>
    <row r="46730" spans="6:8" x14ac:dyDescent="0.2">
      <c r="F46730" s="30"/>
      <c r="G46730" s="30"/>
      <c r="H46730" s="30"/>
    </row>
    <row r="46731" spans="6:8" x14ac:dyDescent="0.2">
      <c r="F46731" s="30"/>
      <c r="G46731" s="30"/>
      <c r="H46731" s="30"/>
    </row>
    <row r="46732" spans="6:8" x14ac:dyDescent="0.2">
      <c r="F46732" s="30"/>
      <c r="G46732" s="30"/>
      <c r="H46732" s="30"/>
    </row>
    <row r="46733" spans="6:8" x14ac:dyDescent="0.2">
      <c r="F46733" s="30"/>
      <c r="G46733" s="30"/>
      <c r="H46733" s="30"/>
    </row>
    <row r="46734" spans="6:8" x14ac:dyDescent="0.2">
      <c r="F46734" s="30"/>
      <c r="G46734" s="30"/>
      <c r="H46734" s="30"/>
    </row>
    <row r="46735" spans="6:8" x14ac:dyDescent="0.2">
      <c r="F46735" s="30"/>
      <c r="G46735" s="30"/>
      <c r="H46735" s="30"/>
    </row>
    <row r="46736" spans="6:8" x14ac:dyDescent="0.2">
      <c r="F46736" s="30"/>
      <c r="G46736" s="30"/>
      <c r="H46736" s="30"/>
    </row>
    <row r="46737" spans="6:8" x14ac:dyDescent="0.2">
      <c r="F46737" s="30"/>
      <c r="G46737" s="30"/>
      <c r="H46737" s="30"/>
    </row>
    <row r="46738" spans="6:8" x14ac:dyDescent="0.2">
      <c r="F46738" s="30"/>
      <c r="G46738" s="30"/>
      <c r="H46738" s="30"/>
    </row>
    <row r="46739" spans="6:8" x14ac:dyDescent="0.2">
      <c r="F46739" s="30"/>
      <c r="G46739" s="30"/>
      <c r="H46739" s="30"/>
    </row>
    <row r="46740" spans="6:8" x14ac:dyDescent="0.2">
      <c r="F46740" s="30"/>
      <c r="G46740" s="30"/>
      <c r="H46740" s="30"/>
    </row>
    <row r="46741" spans="6:8" x14ac:dyDescent="0.2">
      <c r="F46741" s="30"/>
      <c r="G46741" s="30"/>
      <c r="H46741" s="30"/>
    </row>
    <row r="46742" spans="6:8" x14ac:dyDescent="0.2">
      <c r="F46742" s="30"/>
      <c r="G46742" s="30"/>
      <c r="H46742" s="30"/>
    </row>
    <row r="46743" spans="6:8" x14ac:dyDescent="0.2">
      <c r="F46743" s="30"/>
      <c r="G46743" s="30"/>
      <c r="H46743" s="30"/>
    </row>
    <row r="46744" spans="6:8" x14ac:dyDescent="0.2">
      <c r="F46744" s="30"/>
      <c r="G46744" s="30"/>
      <c r="H46744" s="30"/>
    </row>
    <row r="46745" spans="6:8" x14ac:dyDescent="0.2">
      <c r="F46745" s="30"/>
      <c r="G46745" s="30"/>
      <c r="H46745" s="30"/>
    </row>
    <row r="46746" spans="6:8" x14ac:dyDescent="0.2">
      <c r="F46746" s="30"/>
      <c r="G46746" s="30"/>
      <c r="H46746" s="30"/>
    </row>
    <row r="46747" spans="6:8" x14ac:dyDescent="0.2">
      <c r="F46747" s="30"/>
      <c r="G46747" s="30"/>
      <c r="H46747" s="30"/>
    </row>
    <row r="46748" spans="6:8" x14ac:dyDescent="0.2">
      <c r="F46748" s="30"/>
      <c r="G46748" s="30"/>
      <c r="H46748" s="30"/>
    </row>
    <row r="46749" spans="6:8" x14ac:dyDescent="0.2">
      <c r="F46749" s="30"/>
      <c r="G46749" s="30"/>
      <c r="H46749" s="30"/>
    </row>
    <row r="46750" spans="6:8" x14ac:dyDescent="0.2">
      <c r="F46750" s="30"/>
      <c r="G46750" s="30"/>
      <c r="H46750" s="30"/>
    </row>
    <row r="46751" spans="6:8" x14ac:dyDescent="0.2">
      <c r="F46751" s="30"/>
      <c r="G46751" s="30"/>
      <c r="H46751" s="30"/>
    </row>
    <row r="46752" spans="6:8" x14ac:dyDescent="0.2">
      <c r="F46752" s="30"/>
      <c r="G46752" s="30"/>
      <c r="H46752" s="30"/>
    </row>
    <row r="46753" spans="6:8" x14ac:dyDescent="0.2">
      <c r="F46753" s="30"/>
      <c r="G46753" s="30"/>
      <c r="H46753" s="30"/>
    </row>
    <row r="46754" spans="6:8" x14ac:dyDescent="0.2">
      <c r="F46754" s="30"/>
      <c r="G46754" s="30"/>
      <c r="H46754" s="30"/>
    </row>
    <row r="46755" spans="6:8" x14ac:dyDescent="0.2">
      <c r="F46755" s="30"/>
      <c r="G46755" s="30"/>
      <c r="H46755" s="30"/>
    </row>
    <row r="46756" spans="6:8" x14ac:dyDescent="0.2">
      <c r="F46756" s="30"/>
      <c r="G46756" s="30"/>
      <c r="H46756" s="30"/>
    </row>
    <row r="46757" spans="6:8" x14ac:dyDescent="0.2">
      <c r="F46757" s="30"/>
      <c r="G46757" s="30"/>
      <c r="H46757" s="30"/>
    </row>
    <row r="46758" spans="6:8" x14ac:dyDescent="0.2">
      <c r="F46758" s="30"/>
      <c r="G46758" s="30"/>
      <c r="H46758" s="30"/>
    </row>
    <row r="46759" spans="6:8" x14ac:dyDescent="0.2">
      <c r="F46759" s="30"/>
      <c r="G46759" s="30"/>
      <c r="H46759" s="30"/>
    </row>
    <row r="46760" spans="6:8" x14ac:dyDescent="0.2">
      <c r="F46760" s="30"/>
      <c r="G46760" s="30"/>
      <c r="H46760" s="30"/>
    </row>
    <row r="46761" spans="6:8" x14ac:dyDescent="0.2">
      <c r="F46761" s="30"/>
      <c r="G46761" s="30"/>
      <c r="H46761" s="30"/>
    </row>
    <row r="46762" spans="6:8" x14ac:dyDescent="0.2">
      <c r="F46762" s="30"/>
      <c r="G46762" s="30"/>
      <c r="H46762" s="30"/>
    </row>
    <row r="46763" spans="6:8" x14ac:dyDescent="0.2">
      <c r="F46763" s="30"/>
      <c r="G46763" s="30"/>
      <c r="H46763" s="30"/>
    </row>
    <row r="46764" spans="6:8" x14ac:dyDescent="0.2">
      <c r="F46764" s="30"/>
      <c r="G46764" s="30"/>
      <c r="H46764" s="30"/>
    </row>
    <row r="46765" spans="6:8" x14ac:dyDescent="0.2">
      <c r="F46765" s="30"/>
      <c r="G46765" s="30"/>
      <c r="H46765" s="30"/>
    </row>
    <row r="46766" spans="6:8" x14ac:dyDescent="0.2">
      <c r="F46766" s="30"/>
      <c r="G46766" s="30"/>
      <c r="H46766" s="30"/>
    </row>
    <row r="46767" spans="6:8" x14ac:dyDescent="0.2">
      <c r="F46767" s="30"/>
      <c r="G46767" s="30"/>
      <c r="H46767" s="30"/>
    </row>
    <row r="46768" spans="6:8" x14ac:dyDescent="0.2">
      <c r="F46768" s="30"/>
      <c r="G46768" s="30"/>
      <c r="H46768" s="30"/>
    </row>
    <row r="46769" spans="6:8" x14ac:dyDescent="0.2">
      <c r="F46769" s="30"/>
      <c r="G46769" s="30"/>
      <c r="H46769" s="30"/>
    </row>
    <row r="46770" spans="6:8" x14ac:dyDescent="0.2">
      <c r="F46770" s="30"/>
      <c r="G46770" s="30"/>
      <c r="H46770" s="30"/>
    </row>
    <row r="46771" spans="6:8" x14ac:dyDescent="0.2">
      <c r="F46771" s="30"/>
      <c r="G46771" s="30"/>
      <c r="H46771" s="30"/>
    </row>
    <row r="46772" spans="6:8" x14ac:dyDescent="0.2">
      <c r="F46772" s="30"/>
      <c r="G46772" s="30"/>
      <c r="H46772" s="30"/>
    </row>
    <row r="46773" spans="6:8" x14ac:dyDescent="0.2">
      <c r="F46773" s="30"/>
      <c r="G46773" s="30"/>
      <c r="H46773" s="30"/>
    </row>
    <row r="46774" spans="6:8" x14ac:dyDescent="0.2">
      <c r="F46774" s="30"/>
      <c r="G46774" s="30"/>
      <c r="H46774" s="30"/>
    </row>
    <row r="46775" spans="6:8" x14ac:dyDescent="0.2">
      <c r="F46775" s="30"/>
      <c r="G46775" s="30"/>
      <c r="H46775" s="30"/>
    </row>
    <row r="46776" spans="6:8" x14ac:dyDescent="0.2">
      <c r="F46776" s="30"/>
      <c r="G46776" s="30"/>
      <c r="H46776" s="30"/>
    </row>
    <row r="46777" spans="6:8" x14ac:dyDescent="0.2">
      <c r="F46777" s="30"/>
      <c r="G46777" s="30"/>
      <c r="H46777" s="30"/>
    </row>
    <row r="46778" spans="6:8" x14ac:dyDescent="0.2">
      <c r="F46778" s="30"/>
      <c r="G46778" s="30"/>
      <c r="H46778" s="30"/>
    </row>
    <row r="46779" spans="6:8" x14ac:dyDescent="0.2">
      <c r="F46779" s="30"/>
      <c r="G46779" s="30"/>
      <c r="H46779" s="30"/>
    </row>
    <row r="46780" spans="6:8" x14ac:dyDescent="0.2">
      <c r="F46780" s="30"/>
      <c r="G46780" s="30"/>
      <c r="H46780" s="30"/>
    </row>
    <row r="46781" spans="6:8" x14ac:dyDescent="0.2">
      <c r="F46781" s="30"/>
      <c r="G46781" s="30"/>
      <c r="H46781" s="30"/>
    </row>
    <row r="46782" spans="6:8" x14ac:dyDescent="0.2">
      <c r="F46782" s="30"/>
      <c r="G46782" s="30"/>
      <c r="H46782" s="30"/>
    </row>
    <row r="46783" spans="6:8" x14ac:dyDescent="0.2">
      <c r="F46783" s="30"/>
      <c r="G46783" s="30"/>
      <c r="H46783" s="30"/>
    </row>
    <row r="46784" spans="6:8" x14ac:dyDescent="0.2">
      <c r="F46784" s="30"/>
      <c r="G46784" s="30"/>
      <c r="H46784" s="30"/>
    </row>
    <row r="46785" spans="6:8" x14ac:dyDescent="0.2">
      <c r="F46785" s="30"/>
      <c r="G46785" s="30"/>
      <c r="H46785" s="30"/>
    </row>
    <row r="46786" spans="6:8" x14ac:dyDescent="0.2">
      <c r="F46786" s="30"/>
      <c r="G46786" s="30"/>
      <c r="H46786" s="30"/>
    </row>
    <row r="46787" spans="6:8" x14ac:dyDescent="0.2">
      <c r="F46787" s="30"/>
      <c r="G46787" s="30"/>
      <c r="H46787" s="30"/>
    </row>
    <row r="46788" spans="6:8" x14ac:dyDescent="0.2">
      <c r="F46788" s="30"/>
      <c r="G46788" s="30"/>
      <c r="H46788" s="30"/>
    </row>
    <row r="46789" spans="6:8" x14ac:dyDescent="0.2">
      <c r="F46789" s="30"/>
      <c r="G46789" s="30"/>
      <c r="H46789" s="30"/>
    </row>
    <row r="46790" spans="6:8" x14ac:dyDescent="0.2">
      <c r="F46790" s="30"/>
      <c r="G46790" s="30"/>
      <c r="H46790" s="30"/>
    </row>
    <row r="46791" spans="6:8" x14ac:dyDescent="0.2">
      <c r="F46791" s="30"/>
      <c r="G46791" s="30"/>
      <c r="H46791" s="30"/>
    </row>
    <row r="46792" spans="6:8" x14ac:dyDescent="0.2">
      <c r="F46792" s="30"/>
      <c r="G46792" s="30"/>
      <c r="H46792" s="30"/>
    </row>
    <row r="46793" spans="6:8" x14ac:dyDescent="0.2">
      <c r="F46793" s="30"/>
      <c r="G46793" s="30"/>
      <c r="H46793" s="30"/>
    </row>
    <row r="46794" spans="6:8" x14ac:dyDescent="0.2">
      <c r="F46794" s="30"/>
      <c r="G46794" s="30"/>
      <c r="H46794" s="30"/>
    </row>
    <row r="46795" spans="6:8" x14ac:dyDescent="0.2">
      <c r="F46795" s="30"/>
      <c r="G46795" s="30"/>
      <c r="H46795" s="30"/>
    </row>
    <row r="46796" spans="6:8" x14ac:dyDescent="0.2">
      <c r="F46796" s="30"/>
      <c r="G46796" s="30"/>
      <c r="H46796" s="30"/>
    </row>
    <row r="46797" spans="6:8" x14ac:dyDescent="0.2">
      <c r="F46797" s="30"/>
      <c r="G46797" s="30"/>
      <c r="H46797" s="30"/>
    </row>
    <row r="46798" spans="6:8" x14ac:dyDescent="0.2">
      <c r="F46798" s="30"/>
      <c r="G46798" s="30"/>
      <c r="H46798" s="30"/>
    </row>
    <row r="46799" spans="6:8" x14ac:dyDescent="0.2">
      <c r="F46799" s="30"/>
      <c r="G46799" s="30"/>
      <c r="H46799" s="30"/>
    </row>
    <row r="46800" spans="6:8" x14ac:dyDescent="0.2">
      <c r="F46800" s="30"/>
      <c r="G46800" s="30"/>
      <c r="H46800" s="30"/>
    </row>
    <row r="46801" spans="6:8" x14ac:dyDescent="0.2">
      <c r="F46801" s="30"/>
      <c r="G46801" s="30"/>
      <c r="H46801" s="30"/>
    </row>
    <row r="46802" spans="6:8" x14ac:dyDescent="0.2">
      <c r="F46802" s="30"/>
      <c r="G46802" s="30"/>
      <c r="H46802" s="30"/>
    </row>
    <row r="46803" spans="6:8" x14ac:dyDescent="0.2">
      <c r="F46803" s="30"/>
      <c r="G46803" s="30"/>
      <c r="H46803" s="30"/>
    </row>
    <row r="46804" spans="6:8" x14ac:dyDescent="0.2">
      <c r="F46804" s="30"/>
      <c r="G46804" s="30"/>
      <c r="H46804" s="30"/>
    </row>
    <row r="46805" spans="6:8" x14ac:dyDescent="0.2">
      <c r="F46805" s="30"/>
      <c r="G46805" s="30"/>
      <c r="H46805" s="30"/>
    </row>
    <row r="46806" spans="6:8" x14ac:dyDescent="0.2">
      <c r="F46806" s="30"/>
      <c r="G46806" s="30"/>
      <c r="H46806" s="30"/>
    </row>
    <row r="46807" spans="6:8" x14ac:dyDescent="0.2">
      <c r="F46807" s="30"/>
      <c r="G46807" s="30"/>
      <c r="H46807" s="30"/>
    </row>
    <row r="46808" spans="6:8" x14ac:dyDescent="0.2">
      <c r="F46808" s="30"/>
      <c r="G46808" s="30"/>
      <c r="H46808" s="30"/>
    </row>
    <row r="46809" spans="6:8" x14ac:dyDescent="0.2">
      <c r="F46809" s="30"/>
      <c r="G46809" s="30"/>
      <c r="H46809" s="30"/>
    </row>
    <row r="46810" spans="6:8" x14ac:dyDescent="0.2">
      <c r="F46810" s="30"/>
      <c r="G46810" s="30"/>
      <c r="H46810" s="30"/>
    </row>
    <row r="46811" spans="6:8" x14ac:dyDescent="0.2">
      <c r="F46811" s="30"/>
      <c r="G46811" s="30"/>
      <c r="H46811" s="30"/>
    </row>
    <row r="46812" spans="6:8" x14ac:dyDescent="0.2">
      <c r="F46812" s="30"/>
      <c r="G46812" s="30"/>
      <c r="H46812" s="30"/>
    </row>
    <row r="46813" spans="6:8" x14ac:dyDescent="0.2">
      <c r="F46813" s="30"/>
      <c r="G46813" s="30"/>
      <c r="H46813" s="30"/>
    </row>
    <row r="46814" spans="6:8" x14ac:dyDescent="0.2">
      <c r="F46814" s="30"/>
      <c r="G46814" s="30"/>
      <c r="H46814" s="30"/>
    </row>
    <row r="46815" spans="6:8" x14ac:dyDescent="0.2">
      <c r="F46815" s="30"/>
      <c r="G46815" s="30"/>
      <c r="H46815" s="30"/>
    </row>
    <row r="46816" spans="6:8" x14ac:dyDescent="0.2">
      <c r="F46816" s="30"/>
      <c r="G46816" s="30"/>
      <c r="H46816" s="30"/>
    </row>
    <row r="46817" spans="6:8" x14ac:dyDescent="0.2">
      <c r="F46817" s="30"/>
      <c r="G46817" s="30"/>
      <c r="H46817" s="30"/>
    </row>
    <row r="46818" spans="6:8" x14ac:dyDescent="0.2">
      <c r="F46818" s="30"/>
      <c r="G46818" s="30"/>
      <c r="H46818" s="30"/>
    </row>
    <row r="46819" spans="6:8" x14ac:dyDescent="0.2">
      <c r="F46819" s="30"/>
      <c r="G46819" s="30"/>
      <c r="H46819" s="30"/>
    </row>
    <row r="46820" spans="6:8" x14ac:dyDescent="0.2">
      <c r="F46820" s="30"/>
      <c r="G46820" s="30"/>
      <c r="H46820" s="30"/>
    </row>
    <row r="46821" spans="6:8" x14ac:dyDescent="0.2">
      <c r="F46821" s="30"/>
      <c r="G46821" s="30"/>
      <c r="H46821" s="30"/>
    </row>
    <row r="46822" spans="6:8" x14ac:dyDescent="0.2">
      <c r="F46822" s="30"/>
      <c r="G46822" s="30"/>
      <c r="H46822" s="30"/>
    </row>
    <row r="46823" spans="6:8" x14ac:dyDescent="0.2">
      <c r="F46823" s="30"/>
      <c r="G46823" s="30"/>
      <c r="H46823" s="30"/>
    </row>
    <row r="46824" spans="6:8" x14ac:dyDescent="0.2">
      <c r="F46824" s="30"/>
      <c r="G46824" s="30"/>
      <c r="H46824" s="30"/>
    </row>
    <row r="46825" spans="6:8" x14ac:dyDescent="0.2">
      <c r="F46825" s="30"/>
      <c r="G46825" s="30"/>
      <c r="H46825" s="30"/>
    </row>
    <row r="46826" spans="6:8" x14ac:dyDescent="0.2">
      <c r="F46826" s="30"/>
      <c r="G46826" s="30"/>
      <c r="H46826" s="30"/>
    </row>
    <row r="46827" spans="6:8" x14ac:dyDescent="0.2">
      <c r="F46827" s="30"/>
      <c r="G46827" s="30"/>
      <c r="H46827" s="30"/>
    </row>
    <row r="46828" spans="6:8" x14ac:dyDescent="0.2">
      <c r="F46828" s="30"/>
      <c r="G46828" s="30"/>
      <c r="H46828" s="30"/>
    </row>
    <row r="46829" spans="6:8" x14ac:dyDescent="0.2">
      <c r="F46829" s="30"/>
      <c r="G46829" s="30"/>
      <c r="H46829" s="30"/>
    </row>
    <row r="46830" spans="6:8" x14ac:dyDescent="0.2">
      <c r="F46830" s="30"/>
      <c r="G46830" s="30"/>
      <c r="H46830" s="30"/>
    </row>
    <row r="46831" spans="6:8" x14ac:dyDescent="0.2">
      <c r="F46831" s="30"/>
      <c r="G46831" s="30"/>
      <c r="H46831" s="30"/>
    </row>
    <row r="46832" spans="6:8" x14ac:dyDescent="0.2">
      <c r="F46832" s="30"/>
      <c r="G46832" s="30"/>
      <c r="H46832" s="30"/>
    </row>
    <row r="46833" spans="6:8" x14ac:dyDescent="0.2">
      <c r="F46833" s="30"/>
      <c r="G46833" s="30"/>
      <c r="H46833" s="30"/>
    </row>
    <row r="46834" spans="6:8" x14ac:dyDescent="0.2">
      <c r="F46834" s="30"/>
      <c r="G46834" s="30"/>
      <c r="H46834" s="30"/>
    </row>
    <row r="46835" spans="6:8" x14ac:dyDescent="0.2">
      <c r="F46835" s="30"/>
      <c r="G46835" s="30"/>
      <c r="H46835" s="30"/>
    </row>
    <row r="46836" spans="6:8" x14ac:dyDescent="0.2">
      <c r="F46836" s="30"/>
      <c r="G46836" s="30"/>
      <c r="H46836" s="30"/>
    </row>
    <row r="46837" spans="6:8" x14ac:dyDescent="0.2">
      <c r="F46837" s="30"/>
      <c r="G46837" s="30"/>
      <c r="H46837" s="30"/>
    </row>
    <row r="46838" spans="6:8" x14ac:dyDescent="0.2">
      <c r="F46838" s="30"/>
      <c r="G46838" s="30"/>
      <c r="H46838" s="30"/>
    </row>
    <row r="46839" spans="6:8" x14ac:dyDescent="0.2">
      <c r="F46839" s="30"/>
      <c r="G46839" s="30"/>
      <c r="H46839" s="30"/>
    </row>
    <row r="46840" spans="6:8" x14ac:dyDescent="0.2">
      <c r="F46840" s="30"/>
      <c r="G46840" s="30"/>
      <c r="H46840" s="30"/>
    </row>
    <row r="46841" spans="6:8" x14ac:dyDescent="0.2">
      <c r="F46841" s="30"/>
      <c r="G46841" s="30"/>
      <c r="H46841" s="30"/>
    </row>
    <row r="46842" spans="6:8" x14ac:dyDescent="0.2">
      <c r="F46842" s="30"/>
      <c r="G46842" s="30"/>
      <c r="H46842" s="30"/>
    </row>
    <row r="46843" spans="6:8" x14ac:dyDescent="0.2">
      <c r="F46843" s="30"/>
      <c r="G46843" s="30"/>
      <c r="H46843" s="30"/>
    </row>
    <row r="46844" spans="6:8" x14ac:dyDescent="0.2">
      <c r="F46844" s="30"/>
      <c r="G46844" s="30"/>
      <c r="H46844" s="30"/>
    </row>
    <row r="46845" spans="6:8" x14ac:dyDescent="0.2">
      <c r="F46845" s="30"/>
      <c r="G46845" s="30"/>
      <c r="H46845" s="30"/>
    </row>
    <row r="46846" spans="6:8" x14ac:dyDescent="0.2">
      <c r="F46846" s="30"/>
      <c r="G46846" s="30"/>
      <c r="H46846" s="30"/>
    </row>
    <row r="46847" spans="6:8" x14ac:dyDescent="0.2">
      <c r="F46847" s="30"/>
      <c r="G46847" s="30"/>
      <c r="H46847" s="30"/>
    </row>
    <row r="46848" spans="6:8" x14ac:dyDescent="0.2">
      <c r="F46848" s="30"/>
      <c r="G46848" s="30"/>
      <c r="H46848" s="30"/>
    </row>
    <row r="46849" spans="6:8" x14ac:dyDescent="0.2">
      <c r="F46849" s="30"/>
      <c r="G46849" s="30"/>
      <c r="H46849" s="30"/>
    </row>
    <row r="46850" spans="6:8" x14ac:dyDescent="0.2">
      <c r="F46850" s="30"/>
      <c r="G46850" s="30"/>
      <c r="H46850" s="30"/>
    </row>
    <row r="46851" spans="6:8" x14ac:dyDescent="0.2">
      <c r="F46851" s="30"/>
      <c r="G46851" s="30"/>
      <c r="H46851" s="30"/>
    </row>
    <row r="46852" spans="6:8" x14ac:dyDescent="0.2">
      <c r="F46852" s="30"/>
      <c r="G46852" s="30"/>
      <c r="H46852" s="30"/>
    </row>
    <row r="46853" spans="6:8" x14ac:dyDescent="0.2">
      <c r="F46853" s="30"/>
      <c r="G46853" s="30"/>
      <c r="H46853" s="30"/>
    </row>
    <row r="46854" spans="6:8" x14ac:dyDescent="0.2">
      <c r="F46854" s="30"/>
      <c r="G46854" s="30"/>
      <c r="H46854" s="30"/>
    </row>
    <row r="46855" spans="6:8" x14ac:dyDescent="0.2">
      <c r="F46855" s="30"/>
      <c r="G46855" s="30"/>
      <c r="H46855" s="30"/>
    </row>
    <row r="46856" spans="6:8" x14ac:dyDescent="0.2">
      <c r="F46856" s="30"/>
      <c r="G46856" s="30"/>
      <c r="H46856" s="30"/>
    </row>
    <row r="46857" spans="6:8" x14ac:dyDescent="0.2">
      <c r="F46857" s="30"/>
      <c r="G46857" s="30"/>
      <c r="H46857" s="30"/>
    </row>
    <row r="46858" spans="6:8" x14ac:dyDescent="0.2">
      <c r="F46858" s="30"/>
      <c r="G46858" s="30"/>
      <c r="H46858" s="30"/>
    </row>
    <row r="46859" spans="6:8" x14ac:dyDescent="0.2">
      <c r="F46859" s="30"/>
      <c r="G46859" s="30"/>
      <c r="H46859" s="30"/>
    </row>
    <row r="46860" spans="6:8" x14ac:dyDescent="0.2">
      <c r="F46860" s="30"/>
      <c r="G46860" s="30"/>
      <c r="H46860" s="30"/>
    </row>
    <row r="46861" spans="6:8" x14ac:dyDescent="0.2">
      <c r="F46861" s="30"/>
      <c r="G46861" s="30"/>
      <c r="H46861" s="30"/>
    </row>
    <row r="46862" spans="6:8" x14ac:dyDescent="0.2">
      <c r="F46862" s="30"/>
      <c r="G46862" s="30"/>
      <c r="H46862" s="30"/>
    </row>
    <row r="46863" spans="6:8" x14ac:dyDescent="0.2">
      <c r="F46863" s="30"/>
      <c r="G46863" s="30"/>
      <c r="H46863" s="30"/>
    </row>
    <row r="46864" spans="6:8" x14ac:dyDescent="0.2">
      <c r="F46864" s="30"/>
      <c r="G46864" s="30"/>
      <c r="H46864" s="30"/>
    </row>
    <row r="46865" spans="6:8" x14ac:dyDescent="0.2">
      <c r="F46865" s="30"/>
      <c r="G46865" s="30"/>
      <c r="H46865" s="30"/>
    </row>
    <row r="46866" spans="6:8" x14ac:dyDescent="0.2">
      <c r="F46866" s="30"/>
      <c r="G46866" s="30"/>
      <c r="H46866" s="30"/>
    </row>
    <row r="46867" spans="6:8" x14ac:dyDescent="0.2">
      <c r="F46867" s="30"/>
      <c r="G46867" s="30"/>
      <c r="H46867" s="30"/>
    </row>
    <row r="46868" spans="6:8" x14ac:dyDescent="0.2">
      <c r="F46868" s="30"/>
      <c r="G46868" s="30"/>
      <c r="H46868" s="30"/>
    </row>
    <row r="46869" spans="6:8" x14ac:dyDescent="0.2">
      <c r="F46869" s="30"/>
      <c r="G46869" s="30"/>
      <c r="H46869" s="30"/>
    </row>
    <row r="46870" spans="6:8" x14ac:dyDescent="0.2">
      <c r="F46870" s="30"/>
      <c r="G46870" s="30"/>
      <c r="H46870" s="30"/>
    </row>
    <row r="46871" spans="6:8" x14ac:dyDescent="0.2">
      <c r="F46871" s="30"/>
      <c r="G46871" s="30"/>
      <c r="H46871" s="30"/>
    </row>
    <row r="46872" spans="6:8" x14ac:dyDescent="0.2">
      <c r="F46872" s="30"/>
      <c r="G46872" s="30"/>
      <c r="H46872" s="30"/>
    </row>
    <row r="46873" spans="6:8" x14ac:dyDescent="0.2">
      <c r="F46873" s="30"/>
      <c r="G46873" s="30"/>
      <c r="H46873" s="30"/>
    </row>
    <row r="46874" spans="6:8" x14ac:dyDescent="0.2">
      <c r="F46874" s="30"/>
      <c r="G46874" s="30"/>
      <c r="H46874" s="30"/>
    </row>
    <row r="46875" spans="6:8" x14ac:dyDescent="0.2">
      <c r="F46875" s="30"/>
      <c r="G46875" s="30"/>
      <c r="H46875" s="30"/>
    </row>
    <row r="46876" spans="6:8" x14ac:dyDescent="0.2">
      <c r="F46876" s="30"/>
      <c r="G46876" s="30"/>
      <c r="H46876" s="30"/>
    </row>
    <row r="46877" spans="6:8" x14ac:dyDescent="0.2">
      <c r="F46877" s="30"/>
      <c r="G46877" s="30"/>
      <c r="H46877" s="30"/>
    </row>
    <row r="46878" spans="6:8" x14ac:dyDescent="0.2">
      <c r="F46878" s="30"/>
      <c r="G46878" s="30"/>
      <c r="H46878" s="30"/>
    </row>
    <row r="46879" spans="6:8" x14ac:dyDescent="0.2">
      <c r="F46879" s="30"/>
      <c r="G46879" s="30"/>
      <c r="H46879" s="30"/>
    </row>
    <row r="46880" spans="6:8" x14ac:dyDescent="0.2">
      <c r="F46880" s="30"/>
      <c r="G46880" s="30"/>
      <c r="H46880" s="30"/>
    </row>
    <row r="46881" spans="6:8" x14ac:dyDescent="0.2">
      <c r="F46881" s="30"/>
      <c r="G46881" s="30"/>
      <c r="H46881" s="30"/>
    </row>
    <row r="46882" spans="6:8" x14ac:dyDescent="0.2">
      <c r="F46882" s="30"/>
      <c r="G46882" s="30"/>
      <c r="H46882" s="30"/>
    </row>
    <row r="46883" spans="6:8" x14ac:dyDescent="0.2">
      <c r="F46883" s="30"/>
      <c r="G46883" s="30"/>
      <c r="H46883" s="30"/>
    </row>
    <row r="46884" spans="6:8" x14ac:dyDescent="0.2">
      <c r="F46884" s="30"/>
      <c r="G46884" s="30"/>
      <c r="H46884" s="30"/>
    </row>
    <row r="46885" spans="6:8" x14ac:dyDescent="0.2">
      <c r="F46885" s="30"/>
      <c r="G46885" s="30"/>
      <c r="H46885" s="30"/>
    </row>
    <row r="46886" spans="6:8" x14ac:dyDescent="0.2">
      <c r="F46886" s="30"/>
      <c r="G46886" s="30"/>
      <c r="H46886" s="30"/>
    </row>
    <row r="46887" spans="6:8" x14ac:dyDescent="0.2">
      <c r="F46887" s="30"/>
      <c r="G46887" s="30"/>
      <c r="H46887" s="30"/>
    </row>
    <row r="46888" spans="6:8" x14ac:dyDescent="0.2">
      <c r="F46888" s="30"/>
      <c r="G46888" s="30"/>
      <c r="H46888" s="30"/>
    </row>
    <row r="46889" spans="6:8" x14ac:dyDescent="0.2">
      <c r="F46889" s="30"/>
      <c r="G46889" s="30"/>
      <c r="H46889" s="30"/>
    </row>
    <row r="46890" spans="6:8" x14ac:dyDescent="0.2">
      <c r="F46890" s="30"/>
      <c r="G46890" s="30"/>
      <c r="H46890" s="30"/>
    </row>
    <row r="46891" spans="6:8" x14ac:dyDescent="0.2">
      <c r="F46891" s="30"/>
      <c r="G46891" s="30"/>
      <c r="H46891" s="30"/>
    </row>
    <row r="46892" spans="6:8" x14ac:dyDescent="0.2">
      <c r="F46892" s="30"/>
      <c r="G46892" s="30"/>
      <c r="H46892" s="30"/>
    </row>
    <row r="46893" spans="6:8" x14ac:dyDescent="0.2">
      <c r="F46893" s="30"/>
      <c r="G46893" s="30"/>
      <c r="H46893" s="30"/>
    </row>
    <row r="46894" spans="6:8" x14ac:dyDescent="0.2">
      <c r="F46894" s="30"/>
      <c r="G46894" s="30"/>
      <c r="H46894" s="30"/>
    </row>
    <row r="46895" spans="6:8" x14ac:dyDescent="0.2">
      <c r="F46895" s="30"/>
      <c r="G46895" s="30"/>
      <c r="H46895" s="30"/>
    </row>
    <row r="46896" spans="6:8" x14ac:dyDescent="0.2">
      <c r="F46896" s="30"/>
      <c r="G46896" s="30"/>
      <c r="H46896" s="30"/>
    </row>
    <row r="46897" spans="6:8" x14ac:dyDescent="0.2">
      <c r="F46897" s="30"/>
      <c r="G46897" s="30"/>
      <c r="H46897" s="30"/>
    </row>
    <row r="46898" spans="6:8" x14ac:dyDescent="0.2">
      <c r="F46898" s="30"/>
      <c r="G46898" s="30"/>
      <c r="H46898" s="30"/>
    </row>
    <row r="46899" spans="6:8" x14ac:dyDescent="0.2">
      <c r="F46899" s="30"/>
      <c r="G46899" s="30"/>
      <c r="H46899" s="30"/>
    </row>
    <row r="46900" spans="6:8" x14ac:dyDescent="0.2">
      <c r="F46900" s="30"/>
      <c r="G46900" s="30"/>
      <c r="H46900" s="30"/>
    </row>
    <row r="46901" spans="6:8" x14ac:dyDescent="0.2">
      <c r="F46901" s="30"/>
      <c r="G46901" s="30"/>
      <c r="H46901" s="30"/>
    </row>
    <row r="46902" spans="6:8" x14ac:dyDescent="0.2">
      <c r="F46902" s="30"/>
      <c r="G46902" s="30"/>
      <c r="H46902" s="30"/>
    </row>
    <row r="46903" spans="6:8" x14ac:dyDescent="0.2">
      <c r="F46903" s="30"/>
      <c r="G46903" s="30"/>
      <c r="H46903" s="30"/>
    </row>
    <row r="46904" spans="6:8" x14ac:dyDescent="0.2">
      <c r="F46904" s="30"/>
      <c r="G46904" s="30"/>
      <c r="H46904" s="30"/>
    </row>
    <row r="46905" spans="6:8" x14ac:dyDescent="0.2">
      <c r="F46905" s="30"/>
      <c r="G46905" s="30"/>
      <c r="H46905" s="30"/>
    </row>
    <row r="46906" spans="6:8" x14ac:dyDescent="0.2">
      <c r="F46906" s="30"/>
      <c r="G46906" s="30"/>
      <c r="H46906" s="30"/>
    </row>
    <row r="46907" spans="6:8" x14ac:dyDescent="0.2">
      <c r="F46907" s="30"/>
      <c r="G46907" s="30"/>
      <c r="H46907" s="30"/>
    </row>
    <row r="46908" spans="6:8" x14ac:dyDescent="0.2">
      <c r="F46908" s="30"/>
      <c r="G46908" s="30"/>
      <c r="H46908" s="30"/>
    </row>
    <row r="46909" spans="6:8" x14ac:dyDescent="0.2">
      <c r="F46909" s="30"/>
      <c r="G46909" s="30"/>
      <c r="H46909" s="30"/>
    </row>
    <row r="46910" spans="6:8" x14ac:dyDescent="0.2">
      <c r="F46910" s="30"/>
      <c r="G46910" s="30"/>
      <c r="H46910" s="30"/>
    </row>
    <row r="46911" spans="6:8" x14ac:dyDescent="0.2">
      <c r="F46911" s="30"/>
      <c r="G46911" s="30"/>
      <c r="H46911" s="30"/>
    </row>
    <row r="46912" spans="6:8" x14ac:dyDescent="0.2">
      <c r="F46912" s="30"/>
      <c r="G46912" s="30"/>
      <c r="H46912" s="30"/>
    </row>
    <row r="46913" spans="6:8" x14ac:dyDescent="0.2">
      <c r="F46913" s="30"/>
      <c r="G46913" s="30"/>
      <c r="H46913" s="30"/>
    </row>
    <row r="46914" spans="6:8" x14ac:dyDescent="0.2">
      <c r="F46914" s="30"/>
      <c r="G46914" s="30"/>
      <c r="H46914" s="30"/>
    </row>
    <row r="46915" spans="6:8" x14ac:dyDescent="0.2">
      <c r="F46915" s="30"/>
      <c r="G46915" s="30"/>
      <c r="H46915" s="30"/>
    </row>
    <row r="46916" spans="6:8" x14ac:dyDescent="0.2">
      <c r="F46916" s="30"/>
      <c r="G46916" s="30"/>
      <c r="H46916" s="30"/>
    </row>
    <row r="46917" spans="6:8" x14ac:dyDescent="0.2">
      <c r="F46917" s="30"/>
      <c r="G46917" s="30"/>
      <c r="H46917" s="30"/>
    </row>
    <row r="46918" spans="6:8" x14ac:dyDescent="0.2">
      <c r="F46918" s="30"/>
      <c r="G46918" s="30"/>
      <c r="H46918" s="30"/>
    </row>
    <row r="46919" spans="6:8" x14ac:dyDescent="0.2">
      <c r="F46919" s="30"/>
      <c r="G46919" s="30"/>
      <c r="H46919" s="30"/>
    </row>
    <row r="46920" spans="6:8" x14ac:dyDescent="0.2">
      <c r="F46920" s="30"/>
      <c r="G46920" s="30"/>
      <c r="H46920" s="30"/>
    </row>
    <row r="46921" spans="6:8" x14ac:dyDescent="0.2">
      <c r="F46921" s="30"/>
      <c r="G46921" s="30"/>
      <c r="H46921" s="30"/>
    </row>
    <row r="46922" spans="6:8" x14ac:dyDescent="0.2">
      <c r="F46922" s="30"/>
      <c r="G46922" s="30"/>
      <c r="H46922" s="30"/>
    </row>
    <row r="46923" spans="6:8" x14ac:dyDescent="0.2">
      <c r="F46923" s="30"/>
      <c r="G46923" s="30"/>
      <c r="H46923" s="30"/>
    </row>
    <row r="46924" spans="6:8" x14ac:dyDescent="0.2">
      <c r="F46924" s="30"/>
      <c r="G46924" s="30"/>
      <c r="H46924" s="30"/>
    </row>
    <row r="46925" spans="6:8" x14ac:dyDescent="0.2">
      <c r="F46925" s="30"/>
      <c r="G46925" s="30"/>
      <c r="H46925" s="30"/>
    </row>
    <row r="46926" spans="6:8" x14ac:dyDescent="0.2">
      <c r="F46926" s="30"/>
      <c r="G46926" s="30"/>
      <c r="H46926" s="30"/>
    </row>
    <row r="46927" spans="6:8" x14ac:dyDescent="0.2">
      <c r="F46927" s="30"/>
      <c r="G46927" s="30"/>
      <c r="H46927" s="30"/>
    </row>
    <row r="46928" spans="6:8" x14ac:dyDescent="0.2">
      <c r="F46928" s="30"/>
      <c r="G46928" s="30"/>
      <c r="H46928" s="30"/>
    </row>
    <row r="46929" spans="6:8" x14ac:dyDescent="0.2">
      <c r="F46929" s="30"/>
      <c r="G46929" s="30"/>
      <c r="H46929" s="30"/>
    </row>
    <row r="46930" spans="6:8" x14ac:dyDescent="0.2">
      <c r="F46930" s="30"/>
      <c r="G46930" s="30"/>
      <c r="H46930" s="30"/>
    </row>
    <row r="46931" spans="6:8" x14ac:dyDescent="0.2">
      <c r="F46931" s="30"/>
      <c r="G46931" s="30"/>
      <c r="H46931" s="30"/>
    </row>
    <row r="46932" spans="6:8" x14ac:dyDescent="0.2">
      <c r="F46932" s="30"/>
      <c r="G46932" s="30"/>
      <c r="H46932" s="30"/>
    </row>
    <row r="46933" spans="6:8" x14ac:dyDescent="0.2">
      <c r="F46933" s="30"/>
      <c r="G46933" s="30"/>
      <c r="H46933" s="30"/>
    </row>
    <row r="46934" spans="6:8" x14ac:dyDescent="0.2">
      <c r="F46934" s="30"/>
      <c r="G46934" s="30"/>
      <c r="H46934" s="30"/>
    </row>
    <row r="46935" spans="6:8" x14ac:dyDescent="0.2">
      <c r="F46935" s="30"/>
      <c r="G46935" s="30"/>
      <c r="H46935" s="30"/>
    </row>
    <row r="46936" spans="6:8" x14ac:dyDescent="0.2">
      <c r="F46936" s="30"/>
      <c r="G46936" s="30"/>
      <c r="H46936" s="30"/>
    </row>
    <row r="46937" spans="6:8" x14ac:dyDescent="0.2">
      <c r="F46937" s="30"/>
      <c r="G46937" s="30"/>
      <c r="H46937" s="30"/>
    </row>
    <row r="46938" spans="6:8" x14ac:dyDescent="0.2">
      <c r="F46938" s="30"/>
      <c r="G46938" s="30"/>
      <c r="H46938" s="30"/>
    </row>
    <row r="46939" spans="6:8" x14ac:dyDescent="0.2">
      <c r="F46939" s="30"/>
      <c r="G46939" s="30"/>
      <c r="H46939" s="30"/>
    </row>
    <row r="46940" spans="6:8" x14ac:dyDescent="0.2">
      <c r="F46940" s="30"/>
      <c r="G46940" s="30"/>
      <c r="H46940" s="30"/>
    </row>
    <row r="46941" spans="6:8" x14ac:dyDescent="0.2">
      <c r="F46941" s="30"/>
      <c r="G46941" s="30"/>
      <c r="H46941" s="30"/>
    </row>
    <row r="46942" spans="6:8" x14ac:dyDescent="0.2">
      <c r="F46942" s="30"/>
      <c r="G46942" s="30"/>
      <c r="H46942" s="30"/>
    </row>
    <row r="46943" spans="6:8" x14ac:dyDescent="0.2">
      <c r="F46943" s="30"/>
      <c r="G46943" s="30"/>
      <c r="H46943" s="30"/>
    </row>
    <row r="46944" spans="6:8" x14ac:dyDescent="0.2">
      <c r="F46944" s="30"/>
      <c r="G46944" s="30"/>
      <c r="H46944" s="30"/>
    </row>
    <row r="46945" spans="6:8" x14ac:dyDescent="0.2">
      <c r="F46945" s="30"/>
      <c r="G46945" s="30"/>
      <c r="H46945" s="30"/>
    </row>
    <row r="46946" spans="6:8" x14ac:dyDescent="0.2">
      <c r="F46946" s="30"/>
      <c r="G46946" s="30"/>
      <c r="H46946" s="30"/>
    </row>
    <row r="46947" spans="6:8" x14ac:dyDescent="0.2">
      <c r="F46947" s="30"/>
      <c r="G46947" s="30"/>
      <c r="H46947" s="30"/>
    </row>
    <row r="46948" spans="6:8" x14ac:dyDescent="0.2">
      <c r="F46948" s="30"/>
      <c r="G46948" s="30"/>
      <c r="H46948" s="30"/>
    </row>
    <row r="46949" spans="6:8" x14ac:dyDescent="0.2">
      <c r="F46949" s="30"/>
      <c r="G46949" s="30"/>
      <c r="H46949" s="30"/>
    </row>
    <row r="46950" spans="6:8" x14ac:dyDescent="0.2">
      <c r="F46950" s="30"/>
      <c r="G46950" s="30"/>
      <c r="H46950" s="30"/>
    </row>
    <row r="46951" spans="6:8" x14ac:dyDescent="0.2">
      <c r="F46951" s="30"/>
      <c r="G46951" s="30"/>
      <c r="H46951" s="30"/>
    </row>
    <row r="46952" spans="6:8" x14ac:dyDescent="0.2">
      <c r="F46952" s="30"/>
      <c r="G46952" s="30"/>
      <c r="H46952" s="30"/>
    </row>
    <row r="46953" spans="6:8" x14ac:dyDescent="0.2">
      <c r="F46953" s="30"/>
      <c r="G46953" s="30"/>
      <c r="H46953" s="30"/>
    </row>
    <row r="46954" spans="6:8" x14ac:dyDescent="0.2">
      <c r="F46954" s="30"/>
      <c r="G46954" s="30"/>
      <c r="H46954" s="30"/>
    </row>
    <row r="46955" spans="6:8" x14ac:dyDescent="0.2">
      <c r="F46955" s="30"/>
      <c r="G46955" s="30"/>
      <c r="H46955" s="30"/>
    </row>
    <row r="46956" spans="6:8" x14ac:dyDescent="0.2">
      <c r="F46956" s="30"/>
      <c r="G46956" s="30"/>
      <c r="H46956" s="30"/>
    </row>
    <row r="46957" spans="6:8" x14ac:dyDescent="0.2">
      <c r="F46957" s="30"/>
      <c r="G46957" s="30"/>
      <c r="H46957" s="30"/>
    </row>
    <row r="46958" spans="6:8" x14ac:dyDescent="0.2">
      <c r="F46958" s="30"/>
      <c r="G46958" s="30"/>
      <c r="H46958" s="30"/>
    </row>
    <row r="46959" spans="6:8" x14ac:dyDescent="0.2">
      <c r="F46959" s="30"/>
      <c r="G46959" s="30"/>
      <c r="H46959" s="30"/>
    </row>
    <row r="46960" spans="6:8" x14ac:dyDescent="0.2">
      <c r="F46960" s="30"/>
      <c r="G46960" s="30"/>
      <c r="H46960" s="30"/>
    </row>
    <row r="46961" spans="6:8" x14ac:dyDescent="0.2">
      <c r="F46961" s="30"/>
      <c r="G46961" s="30"/>
      <c r="H46961" s="30"/>
    </row>
    <row r="46962" spans="6:8" x14ac:dyDescent="0.2">
      <c r="F46962" s="30"/>
      <c r="G46962" s="30"/>
      <c r="H46962" s="30"/>
    </row>
    <row r="46963" spans="6:8" x14ac:dyDescent="0.2">
      <c r="F46963" s="30"/>
      <c r="G46963" s="30"/>
      <c r="H46963" s="30"/>
    </row>
    <row r="46964" spans="6:8" x14ac:dyDescent="0.2">
      <c r="F46964" s="30"/>
      <c r="G46964" s="30"/>
      <c r="H46964" s="30"/>
    </row>
    <row r="46965" spans="6:8" x14ac:dyDescent="0.2">
      <c r="F46965" s="30"/>
      <c r="G46965" s="30"/>
      <c r="H46965" s="30"/>
    </row>
    <row r="46966" spans="6:8" x14ac:dyDescent="0.2">
      <c r="F46966" s="30"/>
      <c r="G46966" s="30"/>
      <c r="H46966" s="30"/>
    </row>
    <row r="46967" spans="6:8" x14ac:dyDescent="0.2">
      <c r="F46967" s="30"/>
      <c r="G46967" s="30"/>
      <c r="H46967" s="30"/>
    </row>
    <row r="46968" spans="6:8" x14ac:dyDescent="0.2">
      <c r="F46968" s="30"/>
      <c r="G46968" s="30"/>
      <c r="H46968" s="30"/>
    </row>
    <row r="46969" spans="6:8" x14ac:dyDescent="0.2">
      <c r="F46969" s="30"/>
      <c r="G46969" s="30"/>
      <c r="H46969" s="30"/>
    </row>
    <row r="46970" spans="6:8" x14ac:dyDescent="0.2">
      <c r="F46970" s="30"/>
      <c r="G46970" s="30"/>
      <c r="H46970" s="30"/>
    </row>
    <row r="46971" spans="6:8" x14ac:dyDescent="0.2">
      <c r="F46971" s="30"/>
      <c r="G46971" s="30"/>
      <c r="H46971" s="30"/>
    </row>
    <row r="46972" spans="6:8" x14ac:dyDescent="0.2">
      <c r="F46972" s="30"/>
      <c r="G46972" s="30"/>
      <c r="H46972" s="30"/>
    </row>
    <row r="46973" spans="6:8" x14ac:dyDescent="0.2">
      <c r="F46973" s="30"/>
      <c r="G46973" s="30"/>
      <c r="H46973" s="30"/>
    </row>
    <row r="46974" spans="6:8" x14ac:dyDescent="0.2">
      <c r="F46974" s="30"/>
      <c r="G46974" s="30"/>
      <c r="H46974" s="30"/>
    </row>
    <row r="46975" spans="6:8" x14ac:dyDescent="0.2">
      <c r="F46975" s="30"/>
      <c r="G46975" s="30"/>
      <c r="H46975" s="30"/>
    </row>
    <row r="46976" spans="6:8" x14ac:dyDescent="0.2">
      <c r="F46976" s="30"/>
      <c r="G46976" s="30"/>
      <c r="H46976" s="30"/>
    </row>
    <row r="46977" spans="6:8" x14ac:dyDescent="0.2">
      <c r="F46977" s="30"/>
      <c r="G46977" s="30"/>
      <c r="H46977" s="30"/>
    </row>
    <row r="46978" spans="6:8" x14ac:dyDescent="0.2">
      <c r="F46978" s="30"/>
      <c r="G46978" s="30"/>
      <c r="H46978" s="30"/>
    </row>
    <row r="46979" spans="6:8" x14ac:dyDescent="0.2">
      <c r="F46979" s="30"/>
      <c r="G46979" s="30"/>
      <c r="H46979" s="30"/>
    </row>
    <row r="46980" spans="6:8" x14ac:dyDescent="0.2">
      <c r="F46980" s="30"/>
      <c r="G46980" s="30"/>
      <c r="H46980" s="30"/>
    </row>
    <row r="46981" spans="6:8" x14ac:dyDescent="0.2">
      <c r="F46981" s="30"/>
      <c r="G46981" s="30"/>
      <c r="H46981" s="30"/>
    </row>
    <row r="46982" spans="6:8" x14ac:dyDescent="0.2">
      <c r="F46982" s="30"/>
      <c r="G46982" s="30"/>
      <c r="H46982" s="30"/>
    </row>
    <row r="46983" spans="6:8" x14ac:dyDescent="0.2">
      <c r="F46983" s="30"/>
      <c r="G46983" s="30"/>
      <c r="H46983" s="30"/>
    </row>
    <row r="46984" spans="6:8" x14ac:dyDescent="0.2">
      <c r="F46984" s="30"/>
      <c r="G46984" s="30"/>
      <c r="H46984" s="30"/>
    </row>
    <row r="46985" spans="6:8" x14ac:dyDescent="0.2">
      <c r="F46985" s="30"/>
      <c r="G46985" s="30"/>
      <c r="H46985" s="30"/>
    </row>
    <row r="46986" spans="6:8" x14ac:dyDescent="0.2">
      <c r="F46986" s="30"/>
      <c r="G46986" s="30"/>
      <c r="H46986" s="30"/>
    </row>
    <row r="46987" spans="6:8" x14ac:dyDescent="0.2">
      <c r="F46987" s="30"/>
      <c r="G46987" s="30"/>
      <c r="H46987" s="30"/>
    </row>
    <row r="46988" spans="6:8" x14ac:dyDescent="0.2">
      <c r="F46988" s="30"/>
      <c r="G46988" s="30"/>
      <c r="H46988" s="30"/>
    </row>
    <row r="46989" spans="6:8" x14ac:dyDescent="0.2">
      <c r="F46989" s="30"/>
      <c r="G46989" s="30"/>
      <c r="H46989" s="30"/>
    </row>
    <row r="46990" spans="6:8" x14ac:dyDescent="0.2">
      <c r="F46990" s="30"/>
      <c r="G46990" s="30"/>
      <c r="H46990" s="30"/>
    </row>
    <row r="46991" spans="6:8" x14ac:dyDescent="0.2">
      <c r="F46991" s="30"/>
      <c r="G46991" s="30"/>
      <c r="H46991" s="30"/>
    </row>
    <row r="46992" spans="6:8" x14ac:dyDescent="0.2">
      <c r="F46992" s="30"/>
      <c r="G46992" s="30"/>
      <c r="H46992" s="30"/>
    </row>
    <row r="46993" spans="6:8" x14ac:dyDescent="0.2">
      <c r="F46993" s="30"/>
      <c r="G46993" s="30"/>
      <c r="H46993" s="30"/>
    </row>
    <row r="46994" spans="6:8" x14ac:dyDescent="0.2">
      <c r="F46994" s="30"/>
      <c r="G46994" s="30"/>
      <c r="H46994" s="30"/>
    </row>
    <row r="46995" spans="6:8" x14ac:dyDescent="0.2">
      <c r="F46995" s="30"/>
      <c r="G46995" s="30"/>
      <c r="H46995" s="30"/>
    </row>
    <row r="46996" spans="6:8" x14ac:dyDescent="0.2">
      <c r="F46996" s="30"/>
      <c r="G46996" s="30"/>
      <c r="H46996" s="30"/>
    </row>
    <row r="46997" spans="6:8" x14ac:dyDescent="0.2">
      <c r="F46997" s="30"/>
      <c r="G46997" s="30"/>
      <c r="H46997" s="30"/>
    </row>
    <row r="46998" spans="6:8" x14ac:dyDescent="0.2">
      <c r="F46998" s="30"/>
      <c r="G46998" s="30"/>
      <c r="H46998" s="30"/>
    </row>
    <row r="46999" spans="6:8" x14ac:dyDescent="0.2">
      <c r="F46999" s="30"/>
      <c r="G46999" s="30"/>
      <c r="H46999" s="30"/>
    </row>
    <row r="47000" spans="6:8" x14ac:dyDescent="0.2">
      <c r="F47000" s="30"/>
      <c r="G47000" s="30"/>
      <c r="H47000" s="30"/>
    </row>
    <row r="47001" spans="6:8" x14ac:dyDescent="0.2">
      <c r="F47001" s="30"/>
      <c r="G47001" s="30"/>
      <c r="H47001" s="30"/>
    </row>
    <row r="47002" spans="6:8" x14ac:dyDescent="0.2">
      <c r="F47002" s="30"/>
      <c r="G47002" s="30"/>
      <c r="H47002" s="30"/>
    </row>
    <row r="47003" spans="6:8" x14ac:dyDescent="0.2">
      <c r="F47003" s="30"/>
      <c r="G47003" s="30"/>
      <c r="H47003" s="30"/>
    </row>
    <row r="47004" spans="6:8" x14ac:dyDescent="0.2">
      <c r="F47004" s="30"/>
      <c r="G47004" s="30"/>
      <c r="H47004" s="30"/>
    </row>
    <row r="47005" spans="6:8" x14ac:dyDescent="0.2">
      <c r="F47005" s="30"/>
      <c r="G47005" s="30"/>
      <c r="H47005" s="30"/>
    </row>
    <row r="47006" spans="6:8" x14ac:dyDescent="0.2">
      <c r="F47006" s="30"/>
      <c r="G47006" s="30"/>
      <c r="H47006" s="30"/>
    </row>
    <row r="47007" spans="6:8" x14ac:dyDescent="0.2">
      <c r="F47007" s="30"/>
      <c r="G47007" s="30"/>
      <c r="H47007" s="30"/>
    </row>
    <row r="47008" spans="6:8" x14ac:dyDescent="0.2">
      <c r="F47008" s="30"/>
      <c r="G47008" s="30"/>
      <c r="H47008" s="30"/>
    </row>
    <row r="47009" spans="6:8" x14ac:dyDescent="0.2">
      <c r="F47009" s="30"/>
      <c r="G47009" s="30"/>
      <c r="H47009" s="30"/>
    </row>
    <row r="47010" spans="6:8" x14ac:dyDescent="0.2">
      <c r="F47010" s="30"/>
      <c r="G47010" s="30"/>
      <c r="H47010" s="30"/>
    </row>
    <row r="47011" spans="6:8" x14ac:dyDescent="0.2">
      <c r="F47011" s="30"/>
      <c r="G47011" s="30"/>
      <c r="H47011" s="30"/>
    </row>
    <row r="47012" spans="6:8" x14ac:dyDescent="0.2">
      <c r="F47012" s="30"/>
      <c r="G47012" s="30"/>
      <c r="H47012" s="30"/>
    </row>
    <row r="47013" spans="6:8" x14ac:dyDescent="0.2">
      <c r="F47013" s="30"/>
      <c r="G47013" s="30"/>
      <c r="H47013" s="30"/>
    </row>
    <row r="47014" spans="6:8" x14ac:dyDescent="0.2">
      <c r="F47014" s="30"/>
      <c r="G47014" s="30"/>
      <c r="H47014" s="30"/>
    </row>
    <row r="47015" spans="6:8" x14ac:dyDescent="0.2">
      <c r="F47015" s="30"/>
      <c r="G47015" s="30"/>
      <c r="H47015" s="30"/>
    </row>
    <row r="47016" spans="6:8" x14ac:dyDescent="0.2">
      <c r="F47016" s="30"/>
      <c r="G47016" s="30"/>
      <c r="H47016" s="30"/>
    </row>
    <row r="47017" spans="6:8" x14ac:dyDescent="0.2">
      <c r="F47017" s="30"/>
      <c r="G47017" s="30"/>
      <c r="H47017" s="30"/>
    </row>
    <row r="47018" spans="6:8" x14ac:dyDescent="0.2">
      <c r="F47018" s="30"/>
      <c r="G47018" s="30"/>
      <c r="H47018" s="30"/>
    </row>
    <row r="47019" spans="6:8" x14ac:dyDescent="0.2">
      <c r="F47019" s="30"/>
      <c r="G47019" s="30"/>
      <c r="H47019" s="30"/>
    </row>
    <row r="47020" spans="6:8" x14ac:dyDescent="0.2">
      <c r="F47020" s="30"/>
      <c r="G47020" s="30"/>
      <c r="H47020" s="30"/>
    </row>
    <row r="47021" spans="6:8" x14ac:dyDescent="0.2">
      <c r="F47021" s="30"/>
      <c r="G47021" s="30"/>
      <c r="H47021" s="30"/>
    </row>
    <row r="47022" spans="6:8" x14ac:dyDescent="0.2">
      <c r="F47022" s="30"/>
      <c r="G47022" s="30"/>
      <c r="H47022" s="30"/>
    </row>
    <row r="47023" spans="6:8" x14ac:dyDescent="0.2">
      <c r="F47023" s="30"/>
      <c r="G47023" s="30"/>
      <c r="H47023" s="30"/>
    </row>
    <row r="47024" spans="6:8" x14ac:dyDescent="0.2">
      <c r="F47024" s="30"/>
      <c r="G47024" s="30"/>
      <c r="H47024" s="30"/>
    </row>
    <row r="47025" spans="6:8" x14ac:dyDescent="0.2">
      <c r="F47025" s="30"/>
      <c r="G47025" s="30"/>
      <c r="H47025" s="30"/>
    </row>
    <row r="47026" spans="6:8" x14ac:dyDescent="0.2">
      <c r="F47026" s="30"/>
      <c r="G47026" s="30"/>
      <c r="H47026" s="30"/>
    </row>
    <row r="47027" spans="6:8" x14ac:dyDescent="0.2">
      <c r="F47027" s="30"/>
      <c r="G47027" s="30"/>
      <c r="H47027" s="30"/>
    </row>
    <row r="47028" spans="6:8" x14ac:dyDescent="0.2">
      <c r="F47028" s="30"/>
      <c r="G47028" s="30"/>
      <c r="H47028" s="30"/>
    </row>
    <row r="47029" spans="6:8" x14ac:dyDescent="0.2">
      <c r="F47029" s="30"/>
      <c r="G47029" s="30"/>
      <c r="H47029" s="30"/>
    </row>
    <row r="47030" spans="6:8" x14ac:dyDescent="0.2">
      <c r="F47030" s="30"/>
      <c r="G47030" s="30"/>
      <c r="H47030" s="30"/>
    </row>
    <row r="47031" spans="6:8" x14ac:dyDescent="0.2">
      <c r="F47031" s="30"/>
      <c r="G47031" s="30"/>
      <c r="H47031" s="30"/>
    </row>
    <row r="47032" spans="6:8" x14ac:dyDescent="0.2">
      <c r="F47032" s="30"/>
      <c r="G47032" s="30"/>
      <c r="H47032" s="30"/>
    </row>
    <row r="47033" spans="6:8" x14ac:dyDescent="0.2">
      <c r="F47033" s="30"/>
      <c r="G47033" s="30"/>
      <c r="H47033" s="30"/>
    </row>
    <row r="47034" spans="6:8" x14ac:dyDescent="0.2">
      <c r="F47034" s="30"/>
      <c r="G47034" s="30"/>
      <c r="H47034" s="30"/>
    </row>
    <row r="47035" spans="6:8" x14ac:dyDescent="0.2">
      <c r="F47035" s="30"/>
      <c r="G47035" s="30"/>
      <c r="H47035" s="30"/>
    </row>
    <row r="47036" spans="6:8" x14ac:dyDescent="0.2">
      <c r="F47036" s="30"/>
      <c r="G47036" s="30"/>
      <c r="H47036" s="30"/>
    </row>
    <row r="47037" spans="6:8" x14ac:dyDescent="0.2">
      <c r="F47037" s="30"/>
      <c r="G47037" s="30"/>
      <c r="H47037" s="30"/>
    </row>
    <row r="47038" spans="6:8" x14ac:dyDescent="0.2">
      <c r="F47038" s="30"/>
      <c r="G47038" s="30"/>
      <c r="H47038" s="30"/>
    </row>
    <row r="47039" spans="6:8" x14ac:dyDescent="0.2">
      <c r="F47039" s="30"/>
      <c r="G47039" s="30"/>
      <c r="H47039" s="30"/>
    </row>
    <row r="47040" spans="6:8" x14ac:dyDescent="0.2">
      <c r="F47040" s="30"/>
      <c r="G47040" s="30"/>
      <c r="H47040" s="30"/>
    </row>
    <row r="47041" spans="6:8" x14ac:dyDescent="0.2">
      <c r="F47041" s="30"/>
      <c r="G47041" s="30"/>
      <c r="H47041" s="30"/>
    </row>
    <row r="47042" spans="6:8" x14ac:dyDescent="0.2">
      <c r="F47042" s="30"/>
      <c r="G47042" s="30"/>
      <c r="H47042" s="30"/>
    </row>
    <row r="47043" spans="6:8" x14ac:dyDescent="0.2">
      <c r="F47043" s="30"/>
      <c r="G47043" s="30"/>
      <c r="H47043" s="30"/>
    </row>
    <row r="47044" spans="6:8" x14ac:dyDescent="0.2">
      <c r="F47044" s="30"/>
      <c r="G47044" s="30"/>
      <c r="H47044" s="30"/>
    </row>
    <row r="47045" spans="6:8" x14ac:dyDescent="0.2">
      <c r="F47045" s="30"/>
      <c r="G47045" s="30"/>
      <c r="H47045" s="30"/>
    </row>
    <row r="47046" spans="6:8" x14ac:dyDescent="0.2">
      <c r="F47046" s="30"/>
      <c r="G47046" s="30"/>
      <c r="H47046" s="30"/>
    </row>
    <row r="47047" spans="6:8" x14ac:dyDescent="0.2">
      <c r="F47047" s="30"/>
      <c r="G47047" s="30"/>
      <c r="H47047" s="30"/>
    </row>
    <row r="47048" spans="6:8" x14ac:dyDescent="0.2">
      <c r="F47048" s="30"/>
      <c r="G47048" s="30"/>
      <c r="H47048" s="30"/>
    </row>
    <row r="47049" spans="6:8" x14ac:dyDescent="0.2">
      <c r="F47049" s="30"/>
      <c r="G47049" s="30"/>
      <c r="H47049" s="30"/>
    </row>
    <row r="47050" spans="6:8" x14ac:dyDescent="0.2">
      <c r="F47050" s="30"/>
      <c r="G47050" s="30"/>
      <c r="H47050" s="30"/>
    </row>
    <row r="47051" spans="6:8" x14ac:dyDescent="0.2">
      <c r="F47051" s="30"/>
      <c r="G47051" s="30"/>
      <c r="H47051" s="30"/>
    </row>
    <row r="47052" spans="6:8" x14ac:dyDescent="0.2">
      <c r="F47052" s="30"/>
      <c r="G47052" s="30"/>
      <c r="H47052" s="30"/>
    </row>
    <row r="47053" spans="6:8" x14ac:dyDescent="0.2">
      <c r="F47053" s="30"/>
      <c r="G47053" s="30"/>
      <c r="H47053" s="30"/>
    </row>
    <row r="47054" spans="6:8" x14ac:dyDescent="0.2">
      <c r="F47054" s="30"/>
      <c r="G47054" s="30"/>
      <c r="H47054" s="30"/>
    </row>
    <row r="47055" spans="6:8" x14ac:dyDescent="0.2">
      <c r="F47055" s="30"/>
      <c r="G47055" s="30"/>
      <c r="H47055" s="30"/>
    </row>
    <row r="47056" spans="6:8" x14ac:dyDescent="0.2">
      <c r="F47056" s="30"/>
      <c r="G47056" s="30"/>
      <c r="H47056" s="30"/>
    </row>
    <row r="47057" spans="6:8" x14ac:dyDescent="0.2">
      <c r="F47057" s="30"/>
      <c r="G47057" s="30"/>
      <c r="H47057" s="30"/>
    </row>
    <row r="47058" spans="6:8" x14ac:dyDescent="0.2">
      <c r="F47058" s="30"/>
      <c r="G47058" s="30"/>
      <c r="H47058" s="30"/>
    </row>
    <row r="47059" spans="6:8" x14ac:dyDescent="0.2">
      <c r="F47059" s="30"/>
      <c r="G47059" s="30"/>
      <c r="H47059" s="30"/>
    </row>
    <row r="47060" spans="6:8" x14ac:dyDescent="0.2">
      <c r="F47060" s="30"/>
      <c r="G47060" s="30"/>
      <c r="H47060" s="30"/>
    </row>
    <row r="47061" spans="6:8" x14ac:dyDescent="0.2">
      <c r="F47061" s="30"/>
      <c r="G47061" s="30"/>
      <c r="H47061" s="30"/>
    </row>
    <row r="47062" spans="6:8" x14ac:dyDescent="0.2">
      <c r="F47062" s="30"/>
      <c r="G47062" s="30"/>
      <c r="H47062" s="30"/>
    </row>
    <row r="47063" spans="6:8" x14ac:dyDescent="0.2">
      <c r="F47063" s="30"/>
      <c r="G47063" s="30"/>
      <c r="H47063" s="30"/>
    </row>
    <row r="47064" spans="6:8" x14ac:dyDescent="0.2">
      <c r="F47064" s="30"/>
      <c r="G47064" s="30"/>
      <c r="H47064" s="30"/>
    </row>
    <row r="47065" spans="6:8" x14ac:dyDescent="0.2">
      <c r="F47065" s="30"/>
      <c r="G47065" s="30"/>
      <c r="H47065" s="30"/>
    </row>
    <row r="47066" spans="6:8" x14ac:dyDescent="0.2">
      <c r="F47066" s="30"/>
      <c r="G47066" s="30"/>
      <c r="H47066" s="30"/>
    </row>
    <row r="47067" spans="6:8" x14ac:dyDescent="0.2">
      <c r="F47067" s="30"/>
      <c r="G47067" s="30"/>
      <c r="H47067" s="30"/>
    </row>
    <row r="47068" spans="6:8" x14ac:dyDescent="0.2">
      <c r="F47068" s="30"/>
      <c r="G47068" s="30"/>
      <c r="H47068" s="30"/>
    </row>
    <row r="47069" spans="6:8" x14ac:dyDescent="0.2">
      <c r="F47069" s="30"/>
      <c r="G47069" s="30"/>
      <c r="H47069" s="30"/>
    </row>
    <row r="47070" spans="6:8" x14ac:dyDescent="0.2">
      <c r="F47070" s="30"/>
      <c r="G47070" s="30"/>
      <c r="H47070" s="30"/>
    </row>
    <row r="47071" spans="6:8" x14ac:dyDescent="0.2">
      <c r="F47071" s="30"/>
      <c r="G47071" s="30"/>
      <c r="H47071" s="30"/>
    </row>
    <row r="47072" spans="6:8" x14ac:dyDescent="0.2">
      <c r="F47072" s="30"/>
      <c r="G47072" s="30"/>
      <c r="H47072" s="30"/>
    </row>
    <row r="47073" spans="6:8" x14ac:dyDescent="0.2">
      <c r="F47073" s="30"/>
      <c r="G47073" s="30"/>
      <c r="H47073" s="30"/>
    </row>
    <row r="47074" spans="6:8" x14ac:dyDescent="0.2">
      <c r="F47074" s="30"/>
      <c r="G47074" s="30"/>
      <c r="H47074" s="30"/>
    </row>
    <row r="47075" spans="6:8" x14ac:dyDescent="0.2">
      <c r="F47075" s="30"/>
      <c r="G47075" s="30"/>
      <c r="H47075" s="30"/>
    </row>
    <row r="47076" spans="6:8" x14ac:dyDescent="0.2">
      <c r="F47076" s="30"/>
      <c r="G47076" s="30"/>
      <c r="H47076" s="30"/>
    </row>
    <row r="47077" spans="6:8" x14ac:dyDescent="0.2">
      <c r="F47077" s="30"/>
      <c r="G47077" s="30"/>
      <c r="H47077" s="30"/>
    </row>
    <row r="47078" spans="6:8" x14ac:dyDescent="0.2">
      <c r="F47078" s="30"/>
      <c r="G47078" s="30"/>
      <c r="H47078" s="30"/>
    </row>
    <row r="47079" spans="6:8" x14ac:dyDescent="0.2">
      <c r="F47079" s="30"/>
      <c r="G47079" s="30"/>
      <c r="H47079" s="30"/>
    </row>
    <row r="47080" spans="6:8" x14ac:dyDescent="0.2">
      <c r="F47080" s="30"/>
      <c r="G47080" s="30"/>
      <c r="H47080" s="30"/>
    </row>
    <row r="47081" spans="6:8" x14ac:dyDescent="0.2">
      <c r="F47081" s="30"/>
      <c r="G47081" s="30"/>
      <c r="H47081" s="30"/>
    </row>
    <row r="47082" spans="6:8" x14ac:dyDescent="0.2">
      <c r="F47082" s="30"/>
      <c r="G47082" s="30"/>
      <c r="H47082" s="30"/>
    </row>
    <row r="47083" spans="6:8" x14ac:dyDescent="0.2">
      <c r="F47083" s="30"/>
      <c r="G47083" s="30"/>
      <c r="H47083" s="30"/>
    </row>
    <row r="47084" spans="6:8" x14ac:dyDescent="0.2">
      <c r="F47084" s="30"/>
      <c r="G47084" s="30"/>
      <c r="H47084" s="30"/>
    </row>
    <row r="47085" spans="6:8" x14ac:dyDescent="0.2">
      <c r="F47085" s="30"/>
      <c r="G47085" s="30"/>
      <c r="H47085" s="30"/>
    </row>
    <row r="47086" spans="6:8" x14ac:dyDescent="0.2">
      <c r="F47086" s="30"/>
      <c r="G47086" s="30"/>
      <c r="H47086" s="30"/>
    </row>
    <row r="47087" spans="6:8" x14ac:dyDescent="0.2">
      <c r="F47087" s="30"/>
      <c r="G47087" s="30"/>
      <c r="H47087" s="30"/>
    </row>
    <row r="47088" spans="6:8" x14ac:dyDescent="0.2">
      <c r="F47088" s="30"/>
      <c r="G47088" s="30"/>
      <c r="H47088" s="30"/>
    </row>
    <row r="47089" spans="6:8" x14ac:dyDescent="0.2">
      <c r="F47089" s="30"/>
      <c r="G47089" s="30"/>
      <c r="H47089" s="30"/>
    </row>
    <row r="47090" spans="6:8" x14ac:dyDescent="0.2">
      <c r="F47090" s="30"/>
      <c r="G47090" s="30"/>
      <c r="H47090" s="30"/>
    </row>
    <row r="47091" spans="6:8" x14ac:dyDescent="0.2">
      <c r="F47091" s="30"/>
      <c r="G47091" s="30"/>
      <c r="H47091" s="30"/>
    </row>
    <row r="47092" spans="6:8" x14ac:dyDescent="0.2">
      <c r="F47092" s="30"/>
      <c r="G47092" s="30"/>
      <c r="H47092" s="30"/>
    </row>
    <row r="47093" spans="6:8" x14ac:dyDescent="0.2">
      <c r="F47093" s="30"/>
      <c r="G47093" s="30"/>
      <c r="H47093" s="30"/>
    </row>
    <row r="47094" spans="6:8" x14ac:dyDescent="0.2">
      <c r="F47094" s="30"/>
      <c r="G47094" s="30"/>
      <c r="H47094" s="30"/>
    </row>
    <row r="47095" spans="6:8" x14ac:dyDescent="0.2">
      <c r="F47095" s="30"/>
      <c r="G47095" s="30"/>
      <c r="H47095" s="30"/>
    </row>
    <row r="47096" spans="6:8" x14ac:dyDescent="0.2">
      <c r="F47096" s="30"/>
      <c r="G47096" s="30"/>
      <c r="H47096" s="30"/>
    </row>
    <row r="47097" spans="6:8" x14ac:dyDescent="0.2">
      <c r="F47097" s="30"/>
      <c r="G47097" s="30"/>
      <c r="H47097" s="30"/>
    </row>
    <row r="47098" spans="6:8" x14ac:dyDescent="0.2">
      <c r="F47098" s="30"/>
      <c r="G47098" s="30"/>
      <c r="H47098" s="30"/>
    </row>
    <row r="47099" spans="6:8" x14ac:dyDescent="0.2">
      <c r="F47099" s="30"/>
      <c r="G47099" s="30"/>
      <c r="H47099" s="30"/>
    </row>
    <row r="47100" spans="6:8" x14ac:dyDescent="0.2">
      <c r="F47100" s="30"/>
      <c r="G47100" s="30"/>
      <c r="H47100" s="30"/>
    </row>
    <row r="47101" spans="6:8" x14ac:dyDescent="0.2">
      <c r="F47101" s="30"/>
      <c r="G47101" s="30"/>
      <c r="H47101" s="30"/>
    </row>
    <row r="47102" spans="6:8" x14ac:dyDescent="0.2">
      <c r="F47102" s="30"/>
      <c r="G47102" s="30"/>
      <c r="H47102" s="30"/>
    </row>
    <row r="47103" spans="6:8" x14ac:dyDescent="0.2">
      <c r="F47103" s="30"/>
      <c r="G47103" s="30"/>
      <c r="H47103" s="30"/>
    </row>
    <row r="47104" spans="6:8" x14ac:dyDescent="0.2">
      <c r="F47104" s="30"/>
      <c r="G47104" s="30"/>
      <c r="H47104" s="30"/>
    </row>
    <row r="47105" spans="6:8" x14ac:dyDescent="0.2">
      <c r="F47105" s="30"/>
      <c r="G47105" s="30"/>
      <c r="H47105" s="30"/>
    </row>
    <row r="47106" spans="6:8" x14ac:dyDescent="0.2">
      <c r="F47106" s="30"/>
      <c r="G47106" s="30"/>
      <c r="H47106" s="30"/>
    </row>
    <row r="47107" spans="6:8" x14ac:dyDescent="0.2">
      <c r="F47107" s="30"/>
      <c r="G47107" s="30"/>
      <c r="H47107" s="30"/>
    </row>
    <row r="47108" spans="6:8" x14ac:dyDescent="0.2">
      <c r="F47108" s="30"/>
      <c r="G47108" s="30"/>
      <c r="H47108" s="30"/>
    </row>
    <row r="47109" spans="6:8" x14ac:dyDescent="0.2">
      <c r="F47109" s="30"/>
      <c r="G47109" s="30"/>
      <c r="H47109" s="30"/>
    </row>
    <row r="47110" spans="6:8" x14ac:dyDescent="0.2">
      <c r="F47110" s="30"/>
      <c r="G47110" s="30"/>
      <c r="H47110" s="30"/>
    </row>
    <row r="47111" spans="6:8" x14ac:dyDescent="0.2">
      <c r="F47111" s="30"/>
      <c r="G47111" s="30"/>
      <c r="H47111" s="30"/>
    </row>
    <row r="47112" spans="6:8" x14ac:dyDescent="0.2">
      <c r="F47112" s="30"/>
      <c r="G47112" s="30"/>
      <c r="H47112" s="30"/>
    </row>
    <row r="47113" spans="6:8" x14ac:dyDescent="0.2">
      <c r="F47113" s="30"/>
      <c r="G47113" s="30"/>
      <c r="H47113" s="30"/>
    </row>
    <row r="47114" spans="6:8" x14ac:dyDescent="0.2">
      <c r="F47114" s="30"/>
      <c r="G47114" s="30"/>
      <c r="H47114" s="30"/>
    </row>
    <row r="47115" spans="6:8" x14ac:dyDescent="0.2">
      <c r="F47115" s="30"/>
      <c r="G47115" s="30"/>
      <c r="H47115" s="30"/>
    </row>
    <row r="47116" spans="6:8" x14ac:dyDescent="0.2">
      <c r="F47116" s="30"/>
      <c r="G47116" s="30"/>
      <c r="H47116" s="30"/>
    </row>
    <row r="47117" spans="6:8" x14ac:dyDescent="0.2">
      <c r="F47117" s="30"/>
      <c r="G47117" s="30"/>
      <c r="H47117" s="30"/>
    </row>
    <row r="47118" spans="6:8" x14ac:dyDescent="0.2">
      <c r="F47118" s="30"/>
      <c r="G47118" s="30"/>
      <c r="H47118" s="30"/>
    </row>
    <row r="47119" spans="6:8" x14ac:dyDescent="0.2">
      <c r="F47119" s="30"/>
      <c r="G47119" s="30"/>
      <c r="H47119" s="30"/>
    </row>
    <row r="47120" spans="6:8" x14ac:dyDescent="0.2">
      <c r="F47120" s="30"/>
      <c r="G47120" s="30"/>
      <c r="H47120" s="30"/>
    </row>
    <row r="47121" spans="6:8" x14ac:dyDescent="0.2">
      <c r="F47121" s="30"/>
      <c r="G47121" s="30"/>
      <c r="H47121" s="30"/>
    </row>
    <row r="47122" spans="6:8" x14ac:dyDescent="0.2">
      <c r="F47122" s="30"/>
      <c r="G47122" s="30"/>
      <c r="H47122" s="30"/>
    </row>
    <row r="47123" spans="6:8" x14ac:dyDescent="0.2">
      <c r="F47123" s="30"/>
      <c r="G47123" s="30"/>
      <c r="H47123" s="30"/>
    </row>
    <row r="47124" spans="6:8" x14ac:dyDescent="0.2">
      <c r="F47124" s="30"/>
      <c r="G47124" s="30"/>
      <c r="H47124" s="30"/>
    </row>
    <row r="47125" spans="6:8" x14ac:dyDescent="0.2">
      <c r="F47125" s="30"/>
      <c r="G47125" s="30"/>
      <c r="H47125" s="30"/>
    </row>
    <row r="47126" spans="6:8" x14ac:dyDescent="0.2">
      <c r="F47126" s="30"/>
      <c r="G47126" s="30"/>
      <c r="H47126" s="30"/>
    </row>
    <row r="47127" spans="6:8" x14ac:dyDescent="0.2">
      <c r="F47127" s="30"/>
      <c r="G47127" s="30"/>
      <c r="H47127" s="30"/>
    </row>
    <row r="47128" spans="6:8" x14ac:dyDescent="0.2">
      <c r="F47128" s="30"/>
      <c r="G47128" s="30"/>
      <c r="H47128" s="30"/>
    </row>
    <row r="47129" spans="6:8" x14ac:dyDescent="0.2">
      <c r="F47129" s="30"/>
      <c r="G47129" s="30"/>
      <c r="H47129" s="30"/>
    </row>
    <row r="47130" spans="6:8" x14ac:dyDescent="0.2">
      <c r="F47130" s="30"/>
      <c r="G47130" s="30"/>
      <c r="H47130" s="30"/>
    </row>
    <row r="47131" spans="6:8" x14ac:dyDescent="0.2">
      <c r="F47131" s="30"/>
      <c r="G47131" s="30"/>
      <c r="H47131" s="30"/>
    </row>
    <row r="47132" spans="6:8" x14ac:dyDescent="0.2">
      <c r="F47132" s="30"/>
      <c r="G47132" s="30"/>
      <c r="H47132" s="30"/>
    </row>
    <row r="47133" spans="6:8" x14ac:dyDescent="0.2">
      <c r="F47133" s="30"/>
      <c r="G47133" s="30"/>
      <c r="H47133" s="30"/>
    </row>
    <row r="47134" spans="6:8" x14ac:dyDescent="0.2">
      <c r="F47134" s="30"/>
      <c r="G47134" s="30"/>
      <c r="H47134" s="30"/>
    </row>
    <row r="47135" spans="6:8" x14ac:dyDescent="0.2">
      <c r="F47135" s="30"/>
      <c r="G47135" s="30"/>
      <c r="H47135" s="30"/>
    </row>
    <row r="47136" spans="6:8" x14ac:dyDescent="0.2">
      <c r="F47136" s="30"/>
      <c r="G47136" s="30"/>
      <c r="H47136" s="30"/>
    </row>
    <row r="47137" spans="6:8" x14ac:dyDescent="0.2">
      <c r="F47137" s="30"/>
      <c r="G47137" s="30"/>
      <c r="H47137" s="30"/>
    </row>
    <row r="47138" spans="6:8" x14ac:dyDescent="0.2">
      <c r="F47138" s="30"/>
      <c r="G47138" s="30"/>
      <c r="H47138" s="30"/>
    </row>
    <row r="47139" spans="6:8" x14ac:dyDescent="0.2">
      <c r="F47139" s="30"/>
      <c r="G47139" s="30"/>
      <c r="H47139" s="30"/>
    </row>
    <row r="47140" spans="6:8" x14ac:dyDescent="0.2">
      <c r="F47140" s="30"/>
      <c r="G47140" s="30"/>
      <c r="H47140" s="30"/>
    </row>
    <row r="47141" spans="6:8" x14ac:dyDescent="0.2">
      <c r="F47141" s="30"/>
      <c r="G47141" s="30"/>
      <c r="H47141" s="30"/>
    </row>
    <row r="47142" spans="6:8" x14ac:dyDescent="0.2">
      <c r="F47142" s="30"/>
      <c r="G47142" s="30"/>
      <c r="H47142" s="30"/>
    </row>
    <row r="47143" spans="6:8" x14ac:dyDescent="0.2">
      <c r="F47143" s="30"/>
      <c r="G47143" s="30"/>
      <c r="H47143" s="30"/>
    </row>
    <row r="47144" spans="6:8" x14ac:dyDescent="0.2">
      <c r="F47144" s="30"/>
      <c r="G47144" s="30"/>
      <c r="H47144" s="30"/>
    </row>
    <row r="47145" spans="6:8" x14ac:dyDescent="0.2">
      <c r="F47145" s="30"/>
      <c r="G47145" s="30"/>
      <c r="H47145" s="30"/>
    </row>
    <row r="47146" spans="6:8" x14ac:dyDescent="0.2">
      <c r="F47146" s="30"/>
      <c r="G47146" s="30"/>
      <c r="H47146" s="30"/>
    </row>
    <row r="47147" spans="6:8" x14ac:dyDescent="0.2">
      <c r="F47147" s="30"/>
      <c r="G47147" s="30"/>
      <c r="H47147" s="30"/>
    </row>
    <row r="47148" spans="6:8" x14ac:dyDescent="0.2">
      <c r="F47148" s="30"/>
      <c r="G47148" s="30"/>
      <c r="H47148" s="30"/>
    </row>
    <row r="47149" spans="6:8" x14ac:dyDescent="0.2">
      <c r="F47149" s="30"/>
      <c r="G47149" s="30"/>
      <c r="H47149" s="30"/>
    </row>
    <row r="47150" spans="6:8" x14ac:dyDescent="0.2">
      <c r="F47150" s="30"/>
      <c r="G47150" s="30"/>
      <c r="H47150" s="30"/>
    </row>
    <row r="47151" spans="6:8" x14ac:dyDescent="0.2">
      <c r="F47151" s="30"/>
      <c r="G47151" s="30"/>
      <c r="H47151" s="30"/>
    </row>
    <row r="47152" spans="6:8" x14ac:dyDescent="0.2">
      <c r="F47152" s="30"/>
      <c r="G47152" s="30"/>
      <c r="H47152" s="30"/>
    </row>
    <row r="47153" spans="6:8" x14ac:dyDescent="0.2">
      <c r="F47153" s="30"/>
      <c r="G47153" s="30"/>
      <c r="H47153" s="30"/>
    </row>
    <row r="47154" spans="6:8" x14ac:dyDescent="0.2">
      <c r="F47154" s="30"/>
      <c r="G47154" s="30"/>
      <c r="H47154" s="30"/>
    </row>
    <row r="47155" spans="6:8" x14ac:dyDescent="0.2">
      <c r="F47155" s="30"/>
      <c r="G47155" s="30"/>
      <c r="H47155" s="30"/>
    </row>
    <row r="47156" spans="6:8" x14ac:dyDescent="0.2">
      <c r="F47156" s="30"/>
      <c r="G47156" s="30"/>
      <c r="H47156" s="30"/>
    </row>
    <row r="47157" spans="6:8" x14ac:dyDescent="0.2">
      <c r="F47157" s="30"/>
      <c r="G47157" s="30"/>
      <c r="H47157" s="30"/>
    </row>
    <row r="47158" spans="6:8" x14ac:dyDescent="0.2">
      <c r="F47158" s="30"/>
      <c r="G47158" s="30"/>
      <c r="H47158" s="30"/>
    </row>
    <row r="47159" spans="6:8" x14ac:dyDescent="0.2">
      <c r="F47159" s="30"/>
      <c r="G47159" s="30"/>
      <c r="H47159" s="30"/>
    </row>
    <row r="47160" spans="6:8" x14ac:dyDescent="0.2">
      <c r="F47160" s="30"/>
      <c r="G47160" s="30"/>
      <c r="H47160" s="30"/>
    </row>
    <row r="47161" spans="6:8" x14ac:dyDescent="0.2">
      <c r="F47161" s="30"/>
      <c r="G47161" s="30"/>
      <c r="H47161" s="30"/>
    </row>
    <row r="47162" spans="6:8" x14ac:dyDescent="0.2">
      <c r="F47162" s="30"/>
      <c r="G47162" s="30"/>
      <c r="H47162" s="30"/>
    </row>
    <row r="47163" spans="6:8" x14ac:dyDescent="0.2">
      <c r="F47163" s="30"/>
      <c r="G47163" s="30"/>
      <c r="H47163" s="30"/>
    </row>
    <row r="47164" spans="6:8" x14ac:dyDescent="0.2">
      <c r="F47164" s="30"/>
      <c r="G47164" s="30"/>
      <c r="H47164" s="30"/>
    </row>
    <row r="47165" spans="6:8" x14ac:dyDescent="0.2">
      <c r="F47165" s="30"/>
      <c r="G47165" s="30"/>
      <c r="H47165" s="30"/>
    </row>
    <row r="47166" spans="6:8" x14ac:dyDescent="0.2">
      <c r="F47166" s="30"/>
      <c r="G47166" s="30"/>
      <c r="H47166" s="30"/>
    </row>
    <row r="47167" spans="6:8" x14ac:dyDescent="0.2">
      <c r="F47167" s="30"/>
      <c r="G47167" s="30"/>
      <c r="H47167" s="30"/>
    </row>
    <row r="47168" spans="6:8" x14ac:dyDescent="0.2">
      <c r="F47168" s="30"/>
      <c r="G47168" s="30"/>
      <c r="H47168" s="30"/>
    </row>
    <row r="47169" spans="6:8" x14ac:dyDescent="0.2">
      <c r="F47169" s="30"/>
      <c r="G47169" s="30"/>
      <c r="H47169" s="30"/>
    </row>
    <row r="47170" spans="6:8" x14ac:dyDescent="0.2">
      <c r="F47170" s="30"/>
      <c r="G47170" s="30"/>
      <c r="H47170" s="30"/>
    </row>
    <row r="47171" spans="6:8" x14ac:dyDescent="0.2">
      <c r="F47171" s="30"/>
      <c r="G47171" s="30"/>
      <c r="H47171" s="30"/>
    </row>
    <row r="47172" spans="6:8" x14ac:dyDescent="0.2">
      <c r="F47172" s="30"/>
      <c r="G47172" s="30"/>
      <c r="H47172" s="30"/>
    </row>
    <row r="47173" spans="6:8" x14ac:dyDescent="0.2">
      <c r="F47173" s="30"/>
      <c r="G47173" s="30"/>
      <c r="H47173" s="30"/>
    </row>
    <row r="47174" spans="6:8" x14ac:dyDescent="0.2">
      <c r="F47174" s="30"/>
      <c r="G47174" s="30"/>
      <c r="H47174" s="30"/>
    </row>
    <row r="47175" spans="6:8" x14ac:dyDescent="0.2">
      <c r="F47175" s="30"/>
      <c r="G47175" s="30"/>
      <c r="H47175" s="30"/>
    </row>
    <row r="47176" spans="6:8" x14ac:dyDescent="0.2">
      <c r="F47176" s="30"/>
      <c r="G47176" s="30"/>
      <c r="H47176" s="30"/>
    </row>
    <row r="47177" spans="6:8" x14ac:dyDescent="0.2">
      <c r="F47177" s="30"/>
      <c r="G47177" s="30"/>
      <c r="H47177" s="30"/>
    </row>
    <row r="47178" spans="6:8" x14ac:dyDescent="0.2">
      <c r="F47178" s="30"/>
      <c r="G47178" s="30"/>
      <c r="H47178" s="30"/>
    </row>
    <row r="47179" spans="6:8" x14ac:dyDescent="0.2">
      <c r="F47179" s="30"/>
      <c r="G47179" s="30"/>
      <c r="H47179" s="30"/>
    </row>
    <row r="47180" spans="6:8" x14ac:dyDescent="0.2">
      <c r="F47180" s="30"/>
      <c r="G47180" s="30"/>
      <c r="H47180" s="30"/>
    </row>
    <row r="47181" spans="6:8" x14ac:dyDescent="0.2">
      <c r="F47181" s="30"/>
      <c r="G47181" s="30"/>
      <c r="H47181" s="30"/>
    </row>
    <row r="47182" spans="6:8" x14ac:dyDescent="0.2">
      <c r="F47182" s="30"/>
      <c r="G47182" s="30"/>
      <c r="H47182" s="30"/>
    </row>
    <row r="47183" spans="6:8" x14ac:dyDescent="0.2">
      <c r="F47183" s="30"/>
      <c r="G47183" s="30"/>
      <c r="H47183" s="30"/>
    </row>
    <row r="47184" spans="6:8" x14ac:dyDescent="0.2">
      <c r="F47184" s="30"/>
      <c r="G47184" s="30"/>
      <c r="H47184" s="30"/>
    </row>
    <row r="47185" spans="6:8" x14ac:dyDescent="0.2">
      <c r="F47185" s="30"/>
      <c r="G47185" s="30"/>
      <c r="H47185" s="30"/>
    </row>
    <row r="47186" spans="6:8" x14ac:dyDescent="0.2">
      <c r="F47186" s="30"/>
      <c r="G47186" s="30"/>
      <c r="H47186" s="30"/>
    </row>
    <row r="47187" spans="6:8" x14ac:dyDescent="0.2">
      <c r="F47187" s="30"/>
      <c r="G47187" s="30"/>
      <c r="H47187" s="30"/>
    </row>
    <row r="47188" spans="6:8" x14ac:dyDescent="0.2">
      <c r="F47188" s="30"/>
      <c r="G47188" s="30"/>
      <c r="H47188" s="30"/>
    </row>
    <row r="47189" spans="6:8" x14ac:dyDescent="0.2">
      <c r="F47189" s="30"/>
      <c r="G47189" s="30"/>
      <c r="H47189" s="30"/>
    </row>
    <row r="47190" spans="6:8" x14ac:dyDescent="0.2">
      <c r="F47190" s="30"/>
      <c r="G47190" s="30"/>
      <c r="H47190" s="30"/>
    </row>
    <row r="47191" spans="6:8" x14ac:dyDescent="0.2">
      <c r="F47191" s="30"/>
      <c r="G47191" s="30"/>
      <c r="H47191" s="30"/>
    </row>
    <row r="47192" spans="6:8" x14ac:dyDescent="0.2">
      <c r="F47192" s="30"/>
      <c r="G47192" s="30"/>
      <c r="H47192" s="30"/>
    </row>
    <row r="47193" spans="6:8" x14ac:dyDescent="0.2">
      <c r="F47193" s="30"/>
      <c r="G47193" s="30"/>
      <c r="H47193" s="30"/>
    </row>
    <row r="47194" spans="6:8" x14ac:dyDescent="0.2">
      <c r="F47194" s="30"/>
      <c r="G47194" s="30"/>
      <c r="H47194" s="30"/>
    </row>
    <row r="47195" spans="6:8" x14ac:dyDescent="0.2">
      <c r="F47195" s="30"/>
      <c r="G47195" s="30"/>
      <c r="H47195" s="30"/>
    </row>
    <row r="47196" spans="6:8" x14ac:dyDescent="0.2">
      <c r="F47196" s="30"/>
      <c r="G47196" s="30"/>
      <c r="H47196" s="30"/>
    </row>
    <row r="47197" spans="6:8" x14ac:dyDescent="0.2">
      <c r="F47197" s="30"/>
      <c r="G47197" s="30"/>
      <c r="H47197" s="30"/>
    </row>
    <row r="47198" spans="6:8" x14ac:dyDescent="0.2">
      <c r="F47198" s="30"/>
      <c r="G47198" s="30"/>
      <c r="H47198" s="30"/>
    </row>
    <row r="47199" spans="6:8" x14ac:dyDescent="0.2">
      <c r="F47199" s="30"/>
      <c r="G47199" s="30"/>
      <c r="H47199" s="30"/>
    </row>
    <row r="47200" spans="6:8" x14ac:dyDescent="0.2">
      <c r="F47200" s="30"/>
      <c r="G47200" s="30"/>
      <c r="H47200" s="30"/>
    </row>
    <row r="47201" spans="6:8" x14ac:dyDescent="0.2">
      <c r="F47201" s="30"/>
      <c r="G47201" s="30"/>
      <c r="H47201" s="30"/>
    </row>
    <row r="47202" spans="6:8" x14ac:dyDescent="0.2">
      <c r="F47202" s="30"/>
      <c r="G47202" s="30"/>
      <c r="H47202" s="30"/>
    </row>
    <row r="47203" spans="6:8" x14ac:dyDescent="0.2">
      <c r="F47203" s="30"/>
      <c r="G47203" s="30"/>
      <c r="H47203" s="30"/>
    </row>
    <row r="47204" spans="6:8" x14ac:dyDescent="0.2">
      <c r="F47204" s="30"/>
      <c r="G47204" s="30"/>
      <c r="H47204" s="30"/>
    </row>
    <row r="47205" spans="6:8" x14ac:dyDescent="0.2">
      <c r="F47205" s="30"/>
      <c r="G47205" s="30"/>
      <c r="H47205" s="30"/>
    </row>
    <row r="47206" spans="6:8" x14ac:dyDescent="0.2">
      <c r="F47206" s="30"/>
      <c r="G47206" s="30"/>
      <c r="H47206" s="30"/>
    </row>
    <row r="47207" spans="6:8" x14ac:dyDescent="0.2">
      <c r="F47207" s="30"/>
      <c r="G47207" s="30"/>
      <c r="H47207" s="30"/>
    </row>
    <row r="47208" spans="6:8" x14ac:dyDescent="0.2">
      <c r="F47208" s="30"/>
      <c r="G47208" s="30"/>
      <c r="H47208" s="30"/>
    </row>
    <row r="47209" spans="6:8" x14ac:dyDescent="0.2">
      <c r="F47209" s="30"/>
      <c r="G47209" s="30"/>
      <c r="H47209" s="30"/>
    </row>
    <row r="47210" spans="6:8" x14ac:dyDescent="0.2">
      <c r="F47210" s="30"/>
      <c r="G47210" s="30"/>
      <c r="H47210" s="30"/>
    </row>
    <row r="47211" spans="6:8" x14ac:dyDescent="0.2">
      <c r="F47211" s="30"/>
      <c r="G47211" s="30"/>
      <c r="H47211" s="30"/>
    </row>
    <row r="47212" spans="6:8" x14ac:dyDescent="0.2">
      <c r="F47212" s="30"/>
      <c r="G47212" s="30"/>
      <c r="H47212" s="30"/>
    </row>
    <row r="47213" spans="6:8" x14ac:dyDescent="0.2">
      <c r="F47213" s="30"/>
      <c r="G47213" s="30"/>
      <c r="H47213" s="30"/>
    </row>
    <row r="47214" spans="6:8" x14ac:dyDescent="0.2">
      <c r="F47214" s="30"/>
      <c r="G47214" s="30"/>
      <c r="H47214" s="30"/>
    </row>
    <row r="47215" spans="6:8" x14ac:dyDescent="0.2">
      <c r="F47215" s="30"/>
      <c r="G47215" s="30"/>
      <c r="H47215" s="30"/>
    </row>
    <row r="47216" spans="6:8" x14ac:dyDescent="0.2">
      <c r="F47216" s="30"/>
      <c r="G47216" s="30"/>
      <c r="H47216" s="30"/>
    </row>
    <row r="47217" spans="6:8" x14ac:dyDescent="0.2">
      <c r="F47217" s="30"/>
      <c r="G47217" s="30"/>
      <c r="H47217" s="30"/>
    </row>
    <row r="47218" spans="6:8" x14ac:dyDescent="0.2">
      <c r="F47218" s="30"/>
      <c r="G47218" s="30"/>
      <c r="H47218" s="30"/>
    </row>
    <row r="47219" spans="6:8" x14ac:dyDescent="0.2">
      <c r="F47219" s="30"/>
      <c r="G47219" s="30"/>
      <c r="H47219" s="30"/>
    </row>
    <row r="47220" spans="6:8" x14ac:dyDescent="0.2">
      <c r="F47220" s="30"/>
      <c r="G47220" s="30"/>
      <c r="H47220" s="30"/>
    </row>
    <row r="47221" spans="6:8" x14ac:dyDescent="0.2">
      <c r="F47221" s="30"/>
      <c r="G47221" s="30"/>
      <c r="H47221" s="30"/>
    </row>
    <row r="47222" spans="6:8" x14ac:dyDescent="0.2">
      <c r="F47222" s="30"/>
      <c r="G47222" s="30"/>
      <c r="H47222" s="30"/>
    </row>
    <row r="47223" spans="6:8" x14ac:dyDescent="0.2">
      <c r="F47223" s="30"/>
      <c r="G47223" s="30"/>
      <c r="H47223" s="30"/>
    </row>
    <row r="47224" spans="6:8" x14ac:dyDescent="0.2">
      <c r="F47224" s="30"/>
      <c r="G47224" s="30"/>
      <c r="H47224" s="30"/>
    </row>
    <row r="47225" spans="6:8" x14ac:dyDescent="0.2">
      <c r="F47225" s="30"/>
      <c r="G47225" s="30"/>
      <c r="H47225" s="30"/>
    </row>
    <row r="47226" spans="6:8" x14ac:dyDescent="0.2">
      <c r="F47226" s="30"/>
      <c r="G47226" s="30"/>
      <c r="H47226" s="30"/>
    </row>
    <row r="47227" spans="6:8" x14ac:dyDescent="0.2">
      <c r="F47227" s="30"/>
      <c r="G47227" s="30"/>
      <c r="H47227" s="30"/>
    </row>
    <row r="47228" spans="6:8" x14ac:dyDescent="0.2">
      <c r="F47228" s="30"/>
      <c r="G47228" s="30"/>
      <c r="H47228" s="30"/>
    </row>
    <row r="47229" spans="6:8" x14ac:dyDescent="0.2">
      <c r="F47229" s="30"/>
      <c r="G47229" s="30"/>
      <c r="H47229" s="30"/>
    </row>
    <row r="47230" spans="6:8" x14ac:dyDescent="0.2">
      <c r="F47230" s="30"/>
      <c r="G47230" s="30"/>
      <c r="H47230" s="30"/>
    </row>
    <row r="47231" spans="6:8" x14ac:dyDescent="0.2">
      <c r="F47231" s="30"/>
      <c r="G47231" s="30"/>
      <c r="H47231" s="30"/>
    </row>
    <row r="47232" spans="6:8" x14ac:dyDescent="0.2">
      <c r="F47232" s="30"/>
      <c r="G47232" s="30"/>
      <c r="H47232" s="30"/>
    </row>
    <row r="47233" spans="6:8" x14ac:dyDescent="0.2">
      <c r="F47233" s="30"/>
      <c r="G47233" s="30"/>
      <c r="H47233" s="30"/>
    </row>
    <row r="47234" spans="6:8" x14ac:dyDescent="0.2">
      <c r="F47234" s="30"/>
      <c r="G47234" s="30"/>
      <c r="H47234" s="30"/>
    </row>
    <row r="47235" spans="6:8" x14ac:dyDescent="0.2">
      <c r="F47235" s="30"/>
      <c r="G47235" s="30"/>
      <c r="H47235" s="30"/>
    </row>
    <row r="47236" spans="6:8" x14ac:dyDescent="0.2">
      <c r="F47236" s="30"/>
      <c r="G47236" s="30"/>
      <c r="H47236" s="30"/>
    </row>
    <row r="47237" spans="6:8" x14ac:dyDescent="0.2">
      <c r="F47237" s="30"/>
      <c r="G47237" s="30"/>
      <c r="H47237" s="30"/>
    </row>
    <row r="47238" spans="6:8" x14ac:dyDescent="0.2">
      <c r="F47238" s="30"/>
      <c r="G47238" s="30"/>
      <c r="H47238" s="30"/>
    </row>
    <row r="47239" spans="6:8" x14ac:dyDescent="0.2">
      <c r="F47239" s="30"/>
      <c r="G47239" s="30"/>
      <c r="H47239" s="30"/>
    </row>
    <row r="47240" spans="6:8" x14ac:dyDescent="0.2">
      <c r="F47240" s="30"/>
      <c r="G47240" s="30"/>
      <c r="H47240" s="30"/>
    </row>
    <row r="47241" spans="6:8" x14ac:dyDescent="0.2">
      <c r="F47241" s="30"/>
      <c r="G47241" s="30"/>
      <c r="H47241" s="30"/>
    </row>
    <row r="47242" spans="6:8" x14ac:dyDescent="0.2">
      <c r="F47242" s="30"/>
      <c r="G47242" s="30"/>
      <c r="H47242" s="30"/>
    </row>
    <row r="47243" spans="6:8" x14ac:dyDescent="0.2">
      <c r="F47243" s="30"/>
      <c r="G47243" s="30"/>
      <c r="H47243" s="30"/>
    </row>
    <row r="47244" spans="6:8" x14ac:dyDescent="0.2">
      <c r="F47244" s="30"/>
      <c r="G47244" s="30"/>
      <c r="H47244" s="30"/>
    </row>
    <row r="47245" spans="6:8" x14ac:dyDescent="0.2">
      <c r="F47245" s="30"/>
      <c r="G47245" s="30"/>
      <c r="H47245" s="30"/>
    </row>
    <row r="47246" spans="6:8" x14ac:dyDescent="0.2">
      <c r="F47246" s="30"/>
      <c r="G47246" s="30"/>
      <c r="H47246" s="30"/>
    </row>
    <row r="47247" spans="6:8" x14ac:dyDescent="0.2">
      <c r="F47247" s="30"/>
      <c r="G47247" s="30"/>
      <c r="H47247" s="30"/>
    </row>
    <row r="47248" spans="6:8" x14ac:dyDescent="0.2">
      <c r="F47248" s="30"/>
      <c r="G47248" s="30"/>
      <c r="H47248" s="30"/>
    </row>
    <row r="47249" spans="6:8" x14ac:dyDescent="0.2">
      <c r="F47249" s="30"/>
      <c r="G47249" s="30"/>
      <c r="H47249" s="30"/>
    </row>
    <row r="47250" spans="6:8" x14ac:dyDescent="0.2">
      <c r="F47250" s="30"/>
      <c r="G47250" s="30"/>
      <c r="H47250" s="30"/>
    </row>
    <row r="47251" spans="6:8" x14ac:dyDescent="0.2">
      <c r="F47251" s="30"/>
      <c r="G47251" s="30"/>
      <c r="H47251" s="30"/>
    </row>
    <row r="47252" spans="6:8" x14ac:dyDescent="0.2">
      <c r="F47252" s="30"/>
      <c r="G47252" s="30"/>
      <c r="H47252" s="30"/>
    </row>
    <row r="47253" spans="6:8" x14ac:dyDescent="0.2">
      <c r="F47253" s="30"/>
      <c r="G47253" s="30"/>
      <c r="H47253" s="30"/>
    </row>
    <row r="47254" spans="6:8" x14ac:dyDescent="0.2">
      <c r="F47254" s="30"/>
      <c r="G47254" s="30"/>
      <c r="H47254" s="30"/>
    </row>
    <row r="47255" spans="6:8" x14ac:dyDescent="0.2">
      <c r="F47255" s="30"/>
      <c r="G47255" s="30"/>
      <c r="H47255" s="30"/>
    </row>
    <row r="47256" spans="6:8" x14ac:dyDescent="0.2">
      <c r="F47256" s="30"/>
      <c r="G47256" s="30"/>
      <c r="H47256" s="30"/>
    </row>
    <row r="47257" spans="6:8" x14ac:dyDescent="0.2">
      <c r="F47257" s="30"/>
      <c r="G47257" s="30"/>
      <c r="H47257" s="30"/>
    </row>
    <row r="47258" spans="6:8" x14ac:dyDescent="0.2">
      <c r="F47258" s="30"/>
      <c r="G47258" s="30"/>
      <c r="H47258" s="30"/>
    </row>
    <row r="47259" spans="6:8" x14ac:dyDescent="0.2">
      <c r="F47259" s="30"/>
      <c r="G47259" s="30"/>
      <c r="H47259" s="30"/>
    </row>
    <row r="47260" spans="6:8" x14ac:dyDescent="0.2">
      <c r="F47260" s="30"/>
      <c r="G47260" s="30"/>
      <c r="H47260" s="30"/>
    </row>
    <row r="47261" spans="6:8" x14ac:dyDescent="0.2">
      <c r="F47261" s="30"/>
      <c r="G47261" s="30"/>
      <c r="H47261" s="30"/>
    </row>
    <row r="47262" spans="6:8" x14ac:dyDescent="0.2">
      <c r="F47262" s="30"/>
      <c r="G47262" s="30"/>
      <c r="H47262" s="30"/>
    </row>
    <row r="47263" spans="6:8" x14ac:dyDescent="0.2">
      <c r="F47263" s="30"/>
      <c r="G47263" s="30"/>
      <c r="H47263" s="30"/>
    </row>
    <row r="47264" spans="6:8" x14ac:dyDescent="0.2">
      <c r="F47264" s="30"/>
      <c r="G47264" s="30"/>
      <c r="H47264" s="30"/>
    </row>
    <row r="47265" spans="6:8" x14ac:dyDescent="0.2">
      <c r="F47265" s="30"/>
      <c r="G47265" s="30"/>
      <c r="H47265" s="30"/>
    </row>
    <row r="47266" spans="6:8" x14ac:dyDescent="0.2">
      <c r="F47266" s="30"/>
      <c r="G47266" s="30"/>
      <c r="H47266" s="30"/>
    </row>
    <row r="47267" spans="6:8" x14ac:dyDescent="0.2">
      <c r="F47267" s="30"/>
      <c r="G47267" s="30"/>
      <c r="H47267" s="30"/>
    </row>
    <row r="47268" spans="6:8" x14ac:dyDescent="0.2">
      <c r="F47268" s="30"/>
      <c r="G47268" s="30"/>
      <c r="H47268" s="30"/>
    </row>
    <row r="47269" spans="6:8" x14ac:dyDescent="0.2">
      <c r="F47269" s="30"/>
      <c r="G47269" s="30"/>
      <c r="H47269" s="30"/>
    </row>
    <row r="47270" spans="6:8" x14ac:dyDescent="0.2">
      <c r="F47270" s="30"/>
      <c r="G47270" s="30"/>
      <c r="H47270" s="30"/>
    </row>
    <row r="47271" spans="6:8" x14ac:dyDescent="0.2">
      <c r="F47271" s="30"/>
      <c r="G47271" s="30"/>
      <c r="H47271" s="30"/>
    </row>
    <row r="47272" spans="6:8" x14ac:dyDescent="0.2">
      <c r="F47272" s="30"/>
      <c r="G47272" s="30"/>
      <c r="H47272" s="30"/>
    </row>
    <row r="47273" spans="6:8" x14ac:dyDescent="0.2">
      <c r="F47273" s="30"/>
      <c r="G47273" s="30"/>
      <c r="H47273" s="30"/>
    </row>
    <row r="47274" spans="6:8" x14ac:dyDescent="0.2">
      <c r="F47274" s="30"/>
      <c r="G47274" s="30"/>
      <c r="H47274" s="30"/>
    </row>
    <row r="47275" spans="6:8" x14ac:dyDescent="0.2">
      <c r="F47275" s="30"/>
      <c r="G47275" s="30"/>
      <c r="H47275" s="30"/>
    </row>
    <row r="47276" spans="6:8" x14ac:dyDescent="0.2">
      <c r="F47276" s="30"/>
      <c r="G47276" s="30"/>
      <c r="H47276" s="30"/>
    </row>
    <row r="47277" spans="6:8" x14ac:dyDescent="0.2">
      <c r="F47277" s="30"/>
      <c r="G47277" s="30"/>
      <c r="H47277" s="30"/>
    </row>
    <row r="47278" spans="6:8" x14ac:dyDescent="0.2">
      <c r="F47278" s="30"/>
      <c r="G47278" s="30"/>
      <c r="H47278" s="30"/>
    </row>
    <row r="47279" spans="6:8" x14ac:dyDescent="0.2">
      <c r="F47279" s="30"/>
      <c r="G47279" s="30"/>
      <c r="H47279" s="30"/>
    </row>
    <row r="47280" spans="6:8" x14ac:dyDescent="0.2">
      <c r="F47280" s="30"/>
      <c r="G47280" s="30"/>
      <c r="H47280" s="30"/>
    </row>
    <row r="47281" spans="6:8" x14ac:dyDescent="0.2">
      <c r="F47281" s="30"/>
      <c r="G47281" s="30"/>
      <c r="H47281" s="30"/>
    </row>
    <row r="47282" spans="6:8" x14ac:dyDescent="0.2">
      <c r="F47282" s="30"/>
      <c r="G47282" s="30"/>
      <c r="H47282" s="30"/>
    </row>
    <row r="47283" spans="6:8" x14ac:dyDescent="0.2">
      <c r="F47283" s="30"/>
      <c r="G47283" s="30"/>
      <c r="H47283" s="30"/>
    </row>
    <row r="47284" spans="6:8" x14ac:dyDescent="0.2">
      <c r="F47284" s="30"/>
      <c r="G47284" s="30"/>
      <c r="H47284" s="30"/>
    </row>
    <row r="47285" spans="6:8" x14ac:dyDescent="0.2">
      <c r="F47285" s="30"/>
      <c r="G47285" s="30"/>
      <c r="H47285" s="30"/>
    </row>
    <row r="47286" spans="6:8" x14ac:dyDescent="0.2">
      <c r="F47286" s="30"/>
      <c r="G47286" s="30"/>
      <c r="H47286" s="30"/>
    </row>
    <row r="47287" spans="6:8" x14ac:dyDescent="0.2">
      <c r="F47287" s="30"/>
      <c r="G47287" s="30"/>
      <c r="H47287" s="30"/>
    </row>
    <row r="47288" spans="6:8" x14ac:dyDescent="0.2">
      <c r="F47288" s="30"/>
      <c r="G47288" s="30"/>
      <c r="H47288" s="30"/>
    </row>
    <row r="47289" spans="6:8" x14ac:dyDescent="0.2">
      <c r="F47289" s="30"/>
      <c r="G47289" s="30"/>
      <c r="H47289" s="30"/>
    </row>
    <row r="47290" spans="6:8" x14ac:dyDescent="0.2">
      <c r="F47290" s="30"/>
      <c r="G47290" s="30"/>
      <c r="H47290" s="30"/>
    </row>
    <row r="47291" spans="6:8" x14ac:dyDescent="0.2">
      <c r="F47291" s="30"/>
      <c r="G47291" s="30"/>
      <c r="H47291" s="30"/>
    </row>
    <row r="47292" spans="6:8" x14ac:dyDescent="0.2">
      <c r="F47292" s="30"/>
      <c r="G47292" s="30"/>
      <c r="H47292" s="30"/>
    </row>
    <row r="47293" spans="6:8" x14ac:dyDescent="0.2">
      <c r="F47293" s="30"/>
      <c r="G47293" s="30"/>
      <c r="H47293" s="30"/>
    </row>
    <row r="47294" spans="6:8" x14ac:dyDescent="0.2">
      <c r="F47294" s="30"/>
      <c r="G47294" s="30"/>
      <c r="H47294" s="30"/>
    </row>
    <row r="47295" spans="6:8" x14ac:dyDescent="0.2">
      <c r="F47295" s="30"/>
      <c r="G47295" s="30"/>
      <c r="H47295" s="30"/>
    </row>
    <row r="47296" spans="6:8" x14ac:dyDescent="0.2">
      <c r="F47296" s="30"/>
      <c r="G47296" s="30"/>
      <c r="H47296" s="30"/>
    </row>
    <row r="47297" spans="6:8" x14ac:dyDescent="0.2">
      <c r="F47297" s="30"/>
      <c r="G47297" s="30"/>
      <c r="H47297" s="30"/>
    </row>
    <row r="47298" spans="6:8" x14ac:dyDescent="0.2">
      <c r="F47298" s="30"/>
      <c r="G47298" s="30"/>
      <c r="H47298" s="30"/>
    </row>
    <row r="47299" spans="6:8" x14ac:dyDescent="0.2">
      <c r="F47299" s="30"/>
      <c r="G47299" s="30"/>
      <c r="H47299" s="30"/>
    </row>
    <row r="47300" spans="6:8" x14ac:dyDescent="0.2">
      <c r="F47300" s="30"/>
      <c r="G47300" s="30"/>
      <c r="H47300" s="30"/>
    </row>
    <row r="47301" spans="6:8" x14ac:dyDescent="0.2">
      <c r="F47301" s="30"/>
      <c r="G47301" s="30"/>
      <c r="H47301" s="30"/>
    </row>
    <row r="47302" spans="6:8" x14ac:dyDescent="0.2">
      <c r="F47302" s="30"/>
      <c r="G47302" s="30"/>
      <c r="H47302" s="30"/>
    </row>
    <row r="47303" spans="6:8" x14ac:dyDescent="0.2">
      <c r="F47303" s="30"/>
      <c r="G47303" s="30"/>
      <c r="H47303" s="30"/>
    </row>
    <row r="47304" spans="6:8" x14ac:dyDescent="0.2">
      <c r="F47304" s="30"/>
      <c r="G47304" s="30"/>
      <c r="H47304" s="30"/>
    </row>
    <row r="47305" spans="6:8" x14ac:dyDescent="0.2">
      <c r="F47305" s="30"/>
      <c r="G47305" s="30"/>
      <c r="H47305" s="30"/>
    </row>
    <row r="47306" spans="6:8" x14ac:dyDescent="0.2">
      <c r="F47306" s="30"/>
      <c r="G47306" s="30"/>
      <c r="H47306" s="30"/>
    </row>
    <row r="47307" spans="6:8" x14ac:dyDescent="0.2">
      <c r="F47307" s="30"/>
      <c r="G47307" s="30"/>
      <c r="H47307" s="30"/>
    </row>
    <row r="47308" spans="6:8" x14ac:dyDescent="0.2">
      <c r="F47308" s="30"/>
      <c r="G47308" s="30"/>
      <c r="H47308" s="30"/>
    </row>
    <row r="47309" spans="6:8" x14ac:dyDescent="0.2">
      <c r="F47309" s="30"/>
      <c r="G47309" s="30"/>
      <c r="H47309" s="30"/>
    </row>
    <row r="47310" spans="6:8" x14ac:dyDescent="0.2">
      <c r="F47310" s="30"/>
      <c r="G47310" s="30"/>
      <c r="H47310" s="30"/>
    </row>
    <row r="47311" spans="6:8" x14ac:dyDescent="0.2">
      <c r="F47311" s="30"/>
      <c r="G47311" s="30"/>
      <c r="H47311" s="30"/>
    </row>
    <row r="47312" spans="6:8" x14ac:dyDescent="0.2">
      <c r="F47312" s="30"/>
      <c r="G47312" s="30"/>
      <c r="H47312" s="30"/>
    </row>
    <row r="47313" spans="6:8" x14ac:dyDescent="0.2">
      <c r="F47313" s="30"/>
      <c r="G47313" s="30"/>
      <c r="H47313" s="30"/>
    </row>
    <row r="47314" spans="6:8" x14ac:dyDescent="0.2">
      <c r="F47314" s="30"/>
      <c r="G47314" s="30"/>
      <c r="H47314" s="30"/>
    </row>
    <row r="47315" spans="6:8" x14ac:dyDescent="0.2">
      <c r="F47315" s="30"/>
      <c r="G47315" s="30"/>
      <c r="H47315" s="30"/>
    </row>
    <row r="47316" spans="6:8" x14ac:dyDescent="0.2">
      <c r="F47316" s="30"/>
      <c r="G47316" s="30"/>
      <c r="H47316" s="30"/>
    </row>
    <row r="47317" spans="6:8" x14ac:dyDescent="0.2">
      <c r="F47317" s="30"/>
      <c r="G47317" s="30"/>
      <c r="H47317" s="30"/>
    </row>
    <row r="47318" spans="6:8" x14ac:dyDescent="0.2">
      <c r="F47318" s="30"/>
      <c r="G47318" s="30"/>
      <c r="H47318" s="30"/>
    </row>
    <row r="47319" spans="6:8" x14ac:dyDescent="0.2">
      <c r="F47319" s="30"/>
      <c r="G47319" s="30"/>
      <c r="H47319" s="30"/>
    </row>
    <row r="47320" spans="6:8" x14ac:dyDescent="0.2">
      <c r="F47320" s="30"/>
      <c r="G47320" s="30"/>
      <c r="H47320" s="30"/>
    </row>
    <row r="47321" spans="6:8" x14ac:dyDescent="0.2">
      <c r="F47321" s="30"/>
      <c r="G47321" s="30"/>
      <c r="H47321" s="30"/>
    </row>
    <row r="47322" spans="6:8" x14ac:dyDescent="0.2">
      <c r="F47322" s="30"/>
      <c r="G47322" s="30"/>
      <c r="H47322" s="30"/>
    </row>
    <row r="47323" spans="6:8" x14ac:dyDescent="0.2">
      <c r="F47323" s="30"/>
      <c r="G47323" s="30"/>
      <c r="H47323" s="30"/>
    </row>
    <row r="47324" spans="6:8" x14ac:dyDescent="0.2">
      <c r="F47324" s="30"/>
      <c r="G47324" s="30"/>
      <c r="H47324" s="30"/>
    </row>
    <row r="47325" spans="6:8" x14ac:dyDescent="0.2">
      <c r="F47325" s="30"/>
      <c r="G47325" s="30"/>
      <c r="H47325" s="30"/>
    </row>
    <row r="47326" spans="6:8" x14ac:dyDescent="0.2">
      <c r="F47326" s="30"/>
      <c r="G47326" s="30"/>
      <c r="H47326" s="30"/>
    </row>
    <row r="47327" spans="6:8" x14ac:dyDescent="0.2">
      <c r="F47327" s="30"/>
      <c r="G47327" s="30"/>
      <c r="H47327" s="30"/>
    </row>
    <row r="47328" spans="6:8" x14ac:dyDescent="0.2">
      <c r="F47328" s="30"/>
      <c r="G47328" s="30"/>
      <c r="H47328" s="30"/>
    </row>
    <row r="47329" spans="6:8" x14ac:dyDescent="0.2">
      <c r="F47329" s="30"/>
      <c r="G47329" s="30"/>
      <c r="H47329" s="30"/>
    </row>
    <row r="47330" spans="6:8" x14ac:dyDescent="0.2">
      <c r="F47330" s="30"/>
      <c r="G47330" s="30"/>
      <c r="H47330" s="30"/>
    </row>
    <row r="47331" spans="6:8" x14ac:dyDescent="0.2">
      <c r="F47331" s="30"/>
      <c r="G47331" s="30"/>
      <c r="H47331" s="30"/>
    </row>
    <row r="47332" spans="6:8" x14ac:dyDescent="0.2">
      <c r="F47332" s="30"/>
      <c r="G47332" s="30"/>
      <c r="H47332" s="30"/>
    </row>
    <row r="47333" spans="6:8" x14ac:dyDescent="0.2">
      <c r="F47333" s="30"/>
      <c r="G47333" s="30"/>
      <c r="H47333" s="30"/>
    </row>
    <row r="47334" spans="6:8" x14ac:dyDescent="0.2">
      <c r="F47334" s="30"/>
      <c r="G47334" s="30"/>
      <c r="H47334" s="30"/>
    </row>
    <row r="47335" spans="6:8" x14ac:dyDescent="0.2">
      <c r="F47335" s="30"/>
      <c r="G47335" s="30"/>
      <c r="H47335" s="30"/>
    </row>
    <row r="47336" spans="6:8" x14ac:dyDescent="0.2">
      <c r="F47336" s="30"/>
      <c r="G47336" s="30"/>
      <c r="H47336" s="30"/>
    </row>
    <row r="47337" spans="6:8" x14ac:dyDescent="0.2">
      <c r="F47337" s="30"/>
      <c r="G47337" s="30"/>
      <c r="H47337" s="30"/>
    </row>
    <row r="47338" spans="6:8" x14ac:dyDescent="0.2">
      <c r="F47338" s="30"/>
      <c r="G47338" s="30"/>
      <c r="H47338" s="30"/>
    </row>
    <row r="47339" spans="6:8" x14ac:dyDescent="0.2">
      <c r="F47339" s="30"/>
      <c r="G47339" s="30"/>
      <c r="H47339" s="30"/>
    </row>
    <row r="47340" spans="6:8" x14ac:dyDescent="0.2">
      <c r="F47340" s="30"/>
      <c r="G47340" s="30"/>
      <c r="H47340" s="30"/>
    </row>
    <row r="47341" spans="6:8" x14ac:dyDescent="0.2">
      <c r="F47341" s="30"/>
      <c r="G47341" s="30"/>
      <c r="H47341" s="30"/>
    </row>
    <row r="47342" spans="6:8" x14ac:dyDescent="0.2">
      <c r="F47342" s="30"/>
      <c r="G47342" s="30"/>
      <c r="H47342" s="30"/>
    </row>
    <row r="47343" spans="6:8" x14ac:dyDescent="0.2">
      <c r="F47343" s="30"/>
      <c r="G47343" s="30"/>
      <c r="H47343" s="30"/>
    </row>
    <row r="47344" spans="6:8" x14ac:dyDescent="0.2">
      <c r="F47344" s="30"/>
      <c r="G47344" s="30"/>
      <c r="H47344" s="30"/>
    </row>
    <row r="47345" spans="6:8" x14ac:dyDescent="0.2">
      <c r="F47345" s="30"/>
      <c r="G47345" s="30"/>
      <c r="H47345" s="30"/>
    </row>
    <row r="47346" spans="6:8" x14ac:dyDescent="0.2">
      <c r="F47346" s="30"/>
      <c r="G47346" s="30"/>
      <c r="H47346" s="30"/>
    </row>
    <row r="47347" spans="6:8" x14ac:dyDescent="0.2">
      <c r="F47347" s="30"/>
      <c r="G47347" s="30"/>
      <c r="H47347" s="30"/>
    </row>
    <row r="47348" spans="6:8" x14ac:dyDescent="0.2">
      <c r="F47348" s="30"/>
      <c r="G47348" s="30"/>
      <c r="H47348" s="30"/>
    </row>
    <row r="47349" spans="6:8" x14ac:dyDescent="0.2">
      <c r="F47349" s="30"/>
      <c r="G47349" s="30"/>
      <c r="H47349" s="30"/>
    </row>
    <row r="47350" spans="6:8" x14ac:dyDescent="0.2">
      <c r="F47350" s="30"/>
      <c r="G47350" s="30"/>
      <c r="H47350" s="30"/>
    </row>
    <row r="47351" spans="6:8" x14ac:dyDescent="0.2">
      <c r="F47351" s="30"/>
      <c r="G47351" s="30"/>
      <c r="H47351" s="30"/>
    </row>
    <row r="47352" spans="6:8" x14ac:dyDescent="0.2">
      <c r="F47352" s="30"/>
      <c r="G47352" s="30"/>
      <c r="H47352" s="30"/>
    </row>
    <row r="47353" spans="6:8" x14ac:dyDescent="0.2">
      <c r="F47353" s="30"/>
      <c r="G47353" s="30"/>
      <c r="H47353" s="30"/>
    </row>
    <row r="47354" spans="6:8" x14ac:dyDescent="0.2">
      <c r="F47354" s="30"/>
      <c r="G47354" s="30"/>
      <c r="H47354" s="30"/>
    </row>
    <row r="47355" spans="6:8" x14ac:dyDescent="0.2">
      <c r="F47355" s="30"/>
      <c r="G47355" s="30"/>
      <c r="H47355" s="30"/>
    </row>
    <row r="47356" spans="6:8" x14ac:dyDescent="0.2">
      <c r="F47356" s="30"/>
      <c r="G47356" s="30"/>
      <c r="H47356" s="30"/>
    </row>
    <row r="47357" spans="6:8" x14ac:dyDescent="0.2">
      <c r="F47357" s="30"/>
      <c r="G47357" s="30"/>
      <c r="H47357" s="30"/>
    </row>
    <row r="47358" spans="6:8" x14ac:dyDescent="0.2">
      <c r="F47358" s="30"/>
      <c r="G47358" s="30"/>
      <c r="H47358" s="30"/>
    </row>
    <row r="47359" spans="6:8" x14ac:dyDescent="0.2">
      <c r="F47359" s="30"/>
      <c r="G47359" s="30"/>
      <c r="H47359" s="30"/>
    </row>
    <row r="47360" spans="6:8" x14ac:dyDescent="0.2">
      <c r="F47360" s="30"/>
      <c r="G47360" s="30"/>
      <c r="H47360" s="30"/>
    </row>
    <row r="47361" spans="6:8" x14ac:dyDescent="0.2">
      <c r="F47361" s="30"/>
      <c r="G47361" s="30"/>
      <c r="H47361" s="30"/>
    </row>
    <row r="47362" spans="6:8" x14ac:dyDescent="0.2">
      <c r="F47362" s="30"/>
      <c r="G47362" s="30"/>
      <c r="H47362" s="30"/>
    </row>
    <row r="47363" spans="6:8" x14ac:dyDescent="0.2">
      <c r="F47363" s="30"/>
      <c r="G47363" s="30"/>
      <c r="H47363" s="30"/>
    </row>
    <row r="47364" spans="6:8" x14ac:dyDescent="0.2">
      <c r="F47364" s="30"/>
      <c r="G47364" s="30"/>
      <c r="H47364" s="30"/>
    </row>
    <row r="47365" spans="6:8" x14ac:dyDescent="0.2">
      <c r="F47365" s="30"/>
      <c r="G47365" s="30"/>
      <c r="H47365" s="30"/>
    </row>
    <row r="47366" spans="6:8" x14ac:dyDescent="0.2">
      <c r="F47366" s="30"/>
      <c r="G47366" s="30"/>
      <c r="H47366" s="30"/>
    </row>
    <row r="47367" spans="6:8" x14ac:dyDescent="0.2">
      <c r="F47367" s="30"/>
      <c r="G47367" s="30"/>
      <c r="H47367" s="30"/>
    </row>
    <row r="47368" spans="6:8" x14ac:dyDescent="0.2">
      <c r="F47368" s="30"/>
      <c r="G47368" s="30"/>
      <c r="H47368" s="30"/>
    </row>
    <row r="47369" spans="6:8" x14ac:dyDescent="0.2">
      <c r="F47369" s="30"/>
      <c r="G47369" s="30"/>
      <c r="H47369" s="30"/>
    </row>
    <row r="47370" spans="6:8" x14ac:dyDescent="0.2">
      <c r="F47370" s="30"/>
      <c r="G47370" s="30"/>
      <c r="H47370" s="30"/>
    </row>
    <row r="47371" spans="6:8" x14ac:dyDescent="0.2">
      <c r="F47371" s="30"/>
      <c r="G47371" s="30"/>
      <c r="H47371" s="30"/>
    </row>
    <row r="47372" spans="6:8" x14ac:dyDescent="0.2">
      <c r="F47372" s="30"/>
      <c r="G47372" s="30"/>
      <c r="H47372" s="30"/>
    </row>
    <row r="47373" spans="6:8" x14ac:dyDescent="0.2">
      <c r="F47373" s="30"/>
      <c r="G47373" s="30"/>
      <c r="H47373" s="30"/>
    </row>
    <row r="47374" spans="6:8" x14ac:dyDescent="0.2">
      <c r="F47374" s="30"/>
      <c r="G47374" s="30"/>
      <c r="H47374" s="30"/>
    </row>
    <row r="47375" spans="6:8" x14ac:dyDescent="0.2">
      <c r="F47375" s="30"/>
      <c r="G47375" s="30"/>
      <c r="H47375" s="30"/>
    </row>
    <row r="47376" spans="6:8" x14ac:dyDescent="0.2">
      <c r="F47376" s="30"/>
      <c r="G47376" s="30"/>
      <c r="H47376" s="30"/>
    </row>
    <row r="47377" spans="6:8" x14ac:dyDescent="0.2">
      <c r="F47377" s="30"/>
      <c r="G47377" s="30"/>
      <c r="H47377" s="30"/>
    </row>
    <row r="47378" spans="6:8" x14ac:dyDescent="0.2">
      <c r="F47378" s="30"/>
      <c r="G47378" s="30"/>
      <c r="H47378" s="30"/>
    </row>
    <row r="47379" spans="6:8" x14ac:dyDescent="0.2">
      <c r="F47379" s="30"/>
      <c r="G47379" s="30"/>
      <c r="H47379" s="30"/>
    </row>
    <row r="47380" spans="6:8" x14ac:dyDescent="0.2">
      <c r="F47380" s="30"/>
      <c r="G47380" s="30"/>
      <c r="H47380" s="30"/>
    </row>
    <row r="47381" spans="6:8" x14ac:dyDescent="0.2">
      <c r="F47381" s="30"/>
      <c r="G47381" s="30"/>
      <c r="H47381" s="30"/>
    </row>
    <row r="47382" spans="6:8" x14ac:dyDescent="0.2">
      <c r="F47382" s="30"/>
      <c r="G47382" s="30"/>
      <c r="H47382" s="30"/>
    </row>
    <row r="47383" spans="6:8" x14ac:dyDescent="0.2">
      <c r="F47383" s="30"/>
      <c r="G47383" s="30"/>
      <c r="H47383" s="30"/>
    </row>
    <row r="47384" spans="6:8" x14ac:dyDescent="0.2">
      <c r="F47384" s="30"/>
      <c r="G47384" s="30"/>
      <c r="H47384" s="30"/>
    </row>
    <row r="47385" spans="6:8" x14ac:dyDescent="0.2">
      <c r="F47385" s="30"/>
      <c r="G47385" s="30"/>
      <c r="H47385" s="30"/>
    </row>
    <row r="47386" spans="6:8" x14ac:dyDescent="0.2">
      <c r="F47386" s="30"/>
      <c r="G47386" s="30"/>
      <c r="H47386" s="30"/>
    </row>
    <row r="47387" spans="6:8" x14ac:dyDescent="0.2">
      <c r="F47387" s="30"/>
      <c r="G47387" s="30"/>
      <c r="H47387" s="30"/>
    </row>
    <row r="47388" spans="6:8" x14ac:dyDescent="0.2">
      <c r="F47388" s="30"/>
      <c r="G47388" s="30"/>
      <c r="H47388" s="30"/>
    </row>
    <row r="47389" spans="6:8" x14ac:dyDescent="0.2">
      <c r="F47389" s="30"/>
      <c r="G47389" s="30"/>
      <c r="H47389" s="30"/>
    </row>
    <row r="47390" spans="6:8" x14ac:dyDescent="0.2">
      <c r="F47390" s="30"/>
      <c r="G47390" s="30"/>
      <c r="H47390" s="30"/>
    </row>
    <row r="47391" spans="6:8" x14ac:dyDescent="0.2">
      <c r="F47391" s="30"/>
      <c r="G47391" s="30"/>
      <c r="H47391" s="30"/>
    </row>
    <row r="47392" spans="6:8" x14ac:dyDescent="0.2">
      <c r="F47392" s="30"/>
      <c r="G47392" s="30"/>
      <c r="H47392" s="30"/>
    </row>
    <row r="47393" spans="6:8" x14ac:dyDescent="0.2">
      <c r="F47393" s="30"/>
      <c r="G47393" s="30"/>
      <c r="H47393" s="30"/>
    </row>
    <row r="47394" spans="6:8" x14ac:dyDescent="0.2">
      <c r="F47394" s="30"/>
      <c r="G47394" s="30"/>
      <c r="H47394" s="30"/>
    </row>
    <row r="47395" spans="6:8" x14ac:dyDescent="0.2">
      <c r="F47395" s="30"/>
      <c r="G47395" s="30"/>
      <c r="H47395" s="30"/>
    </row>
    <row r="47396" spans="6:8" x14ac:dyDescent="0.2">
      <c r="F47396" s="30"/>
      <c r="G47396" s="30"/>
      <c r="H47396" s="30"/>
    </row>
    <row r="47397" spans="6:8" x14ac:dyDescent="0.2">
      <c r="F47397" s="30"/>
      <c r="G47397" s="30"/>
      <c r="H47397" s="30"/>
    </row>
    <row r="47398" spans="6:8" x14ac:dyDescent="0.2">
      <c r="F47398" s="30"/>
      <c r="G47398" s="30"/>
      <c r="H47398" s="30"/>
    </row>
    <row r="47399" spans="6:8" x14ac:dyDescent="0.2">
      <c r="F47399" s="30"/>
      <c r="G47399" s="30"/>
      <c r="H47399" s="30"/>
    </row>
    <row r="47400" spans="6:8" x14ac:dyDescent="0.2">
      <c r="F47400" s="30"/>
      <c r="G47400" s="30"/>
      <c r="H47400" s="30"/>
    </row>
    <row r="47401" spans="6:8" x14ac:dyDescent="0.2">
      <c r="F47401" s="30"/>
      <c r="G47401" s="30"/>
      <c r="H47401" s="30"/>
    </row>
    <row r="47402" spans="6:8" x14ac:dyDescent="0.2">
      <c r="F47402" s="30"/>
      <c r="G47402" s="30"/>
      <c r="H47402" s="30"/>
    </row>
    <row r="47403" spans="6:8" x14ac:dyDescent="0.2">
      <c r="F47403" s="30"/>
      <c r="G47403" s="30"/>
      <c r="H47403" s="30"/>
    </row>
    <row r="47404" spans="6:8" x14ac:dyDescent="0.2">
      <c r="F47404" s="30"/>
      <c r="G47404" s="30"/>
      <c r="H47404" s="30"/>
    </row>
    <row r="47405" spans="6:8" x14ac:dyDescent="0.2">
      <c r="F47405" s="30"/>
      <c r="G47405" s="30"/>
      <c r="H47405" s="30"/>
    </row>
    <row r="47406" spans="6:8" x14ac:dyDescent="0.2">
      <c r="F47406" s="30"/>
      <c r="G47406" s="30"/>
      <c r="H47406" s="30"/>
    </row>
    <row r="47407" spans="6:8" x14ac:dyDescent="0.2">
      <c r="F47407" s="30"/>
      <c r="G47407" s="30"/>
      <c r="H47407" s="30"/>
    </row>
    <row r="47408" spans="6:8" x14ac:dyDescent="0.2">
      <c r="F47408" s="30"/>
      <c r="G47408" s="30"/>
      <c r="H47408" s="30"/>
    </row>
    <row r="47409" spans="6:8" x14ac:dyDescent="0.2">
      <c r="F47409" s="30"/>
      <c r="G47409" s="30"/>
      <c r="H47409" s="30"/>
    </row>
    <row r="47410" spans="6:8" x14ac:dyDescent="0.2">
      <c r="F47410" s="30"/>
      <c r="G47410" s="30"/>
      <c r="H47410" s="30"/>
    </row>
    <row r="47411" spans="6:8" x14ac:dyDescent="0.2">
      <c r="F47411" s="30"/>
      <c r="G47411" s="30"/>
      <c r="H47411" s="30"/>
    </row>
    <row r="47412" spans="6:8" x14ac:dyDescent="0.2">
      <c r="F47412" s="30"/>
      <c r="G47412" s="30"/>
      <c r="H47412" s="30"/>
    </row>
    <row r="47413" spans="6:8" x14ac:dyDescent="0.2">
      <c r="F47413" s="30"/>
      <c r="G47413" s="30"/>
      <c r="H47413" s="30"/>
    </row>
    <row r="47414" spans="6:8" x14ac:dyDescent="0.2">
      <c r="F47414" s="30"/>
      <c r="G47414" s="30"/>
      <c r="H47414" s="30"/>
    </row>
    <row r="47415" spans="6:8" x14ac:dyDescent="0.2">
      <c r="F47415" s="30"/>
      <c r="G47415" s="30"/>
      <c r="H47415" s="30"/>
    </row>
    <row r="47416" spans="6:8" x14ac:dyDescent="0.2">
      <c r="F47416" s="30"/>
      <c r="G47416" s="30"/>
      <c r="H47416" s="30"/>
    </row>
    <row r="47417" spans="6:8" x14ac:dyDescent="0.2">
      <c r="F47417" s="30"/>
      <c r="G47417" s="30"/>
      <c r="H47417" s="30"/>
    </row>
    <row r="47418" spans="6:8" x14ac:dyDescent="0.2">
      <c r="F47418" s="30"/>
      <c r="G47418" s="30"/>
      <c r="H47418" s="30"/>
    </row>
    <row r="47419" spans="6:8" x14ac:dyDescent="0.2">
      <c r="F47419" s="30"/>
      <c r="G47419" s="30"/>
      <c r="H47419" s="30"/>
    </row>
    <row r="47420" spans="6:8" x14ac:dyDescent="0.2">
      <c r="F47420" s="30"/>
      <c r="G47420" s="30"/>
      <c r="H47420" s="30"/>
    </row>
    <row r="47421" spans="6:8" x14ac:dyDescent="0.2">
      <c r="F47421" s="30"/>
      <c r="G47421" s="30"/>
      <c r="H47421" s="30"/>
    </row>
    <row r="47422" spans="6:8" x14ac:dyDescent="0.2">
      <c r="F47422" s="30"/>
      <c r="G47422" s="30"/>
      <c r="H47422" s="30"/>
    </row>
    <row r="47423" spans="6:8" x14ac:dyDescent="0.2">
      <c r="F47423" s="30"/>
      <c r="G47423" s="30"/>
      <c r="H47423" s="30"/>
    </row>
    <row r="47424" spans="6:8" x14ac:dyDescent="0.2">
      <c r="F47424" s="30"/>
      <c r="G47424" s="30"/>
      <c r="H47424" s="30"/>
    </row>
    <row r="47425" spans="6:8" x14ac:dyDescent="0.2">
      <c r="F47425" s="30"/>
      <c r="G47425" s="30"/>
      <c r="H47425" s="30"/>
    </row>
    <row r="47426" spans="6:8" x14ac:dyDescent="0.2">
      <c r="F47426" s="30"/>
      <c r="G47426" s="30"/>
      <c r="H47426" s="30"/>
    </row>
    <row r="47427" spans="6:8" x14ac:dyDescent="0.2">
      <c r="F47427" s="30"/>
      <c r="G47427" s="30"/>
      <c r="H47427" s="30"/>
    </row>
    <row r="47428" spans="6:8" x14ac:dyDescent="0.2">
      <c r="F47428" s="30"/>
      <c r="G47428" s="30"/>
      <c r="H47428" s="30"/>
    </row>
    <row r="47429" spans="6:8" x14ac:dyDescent="0.2">
      <c r="F47429" s="30"/>
      <c r="G47429" s="30"/>
      <c r="H47429" s="30"/>
    </row>
    <row r="47430" spans="6:8" x14ac:dyDescent="0.2">
      <c r="F47430" s="30"/>
      <c r="G47430" s="30"/>
      <c r="H47430" s="30"/>
    </row>
    <row r="47431" spans="6:8" x14ac:dyDescent="0.2">
      <c r="F47431" s="30"/>
      <c r="G47431" s="30"/>
      <c r="H47431" s="30"/>
    </row>
    <row r="47432" spans="6:8" x14ac:dyDescent="0.2">
      <c r="F47432" s="30"/>
      <c r="G47432" s="30"/>
      <c r="H47432" s="30"/>
    </row>
    <row r="47433" spans="6:8" x14ac:dyDescent="0.2">
      <c r="F47433" s="30"/>
      <c r="G47433" s="30"/>
      <c r="H47433" s="30"/>
    </row>
    <row r="47434" spans="6:8" x14ac:dyDescent="0.2">
      <c r="F47434" s="30"/>
      <c r="G47434" s="30"/>
      <c r="H47434" s="30"/>
    </row>
    <row r="47435" spans="6:8" x14ac:dyDescent="0.2">
      <c r="F47435" s="30"/>
      <c r="G47435" s="30"/>
      <c r="H47435" s="30"/>
    </row>
    <row r="47436" spans="6:8" x14ac:dyDescent="0.2">
      <c r="F47436" s="30"/>
      <c r="G47436" s="30"/>
      <c r="H47436" s="30"/>
    </row>
    <row r="47437" spans="6:8" x14ac:dyDescent="0.2">
      <c r="F47437" s="30"/>
      <c r="G47437" s="30"/>
      <c r="H47437" s="30"/>
    </row>
    <row r="47438" spans="6:8" x14ac:dyDescent="0.2">
      <c r="F47438" s="30"/>
      <c r="G47438" s="30"/>
      <c r="H47438" s="30"/>
    </row>
    <row r="47439" spans="6:8" x14ac:dyDescent="0.2">
      <c r="F47439" s="30"/>
      <c r="G47439" s="30"/>
      <c r="H47439" s="30"/>
    </row>
    <row r="47440" spans="6:8" x14ac:dyDescent="0.2">
      <c r="F47440" s="30"/>
      <c r="G47440" s="30"/>
      <c r="H47440" s="30"/>
    </row>
    <row r="47441" spans="6:8" x14ac:dyDescent="0.2">
      <c r="F47441" s="30"/>
      <c r="G47441" s="30"/>
      <c r="H47441" s="30"/>
    </row>
    <row r="47442" spans="6:8" x14ac:dyDescent="0.2">
      <c r="F47442" s="30"/>
      <c r="G47442" s="30"/>
      <c r="H47442" s="30"/>
    </row>
    <row r="47443" spans="6:8" x14ac:dyDescent="0.2">
      <c r="F47443" s="30"/>
      <c r="G47443" s="30"/>
      <c r="H47443" s="30"/>
    </row>
    <row r="47444" spans="6:8" x14ac:dyDescent="0.2">
      <c r="F47444" s="30"/>
      <c r="G47444" s="30"/>
      <c r="H47444" s="30"/>
    </row>
    <row r="47445" spans="6:8" x14ac:dyDescent="0.2">
      <c r="F47445" s="30"/>
      <c r="G47445" s="30"/>
      <c r="H47445" s="30"/>
    </row>
    <row r="47446" spans="6:8" x14ac:dyDescent="0.2">
      <c r="F47446" s="30"/>
      <c r="G47446" s="30"/>
      <c r="H47446" s="30"/>
    </row>
    <row r="47447" spans="6:8" x14ac:dyDescent="0.2">
      <c r="F47447" s="30"/>
      <c r="G47447" s="30"/>
      <c r="H47447" s="30"/>
    </row>
    <row r="47448" spans="6:8" x14ac:dyDescent="0.2">
      <c r="F47448" s="30"/>
      <c r="G47448" s="30"/>
      <c r="H47448" s="30"/>
    </row>
    <row r="47449" spans="6:8" x14ac:dyDescent="0.2">
      <c r="F47449" s="30"/>
      <c r="G47449" s="30"/>
      <c r="H47449" s="30"/>
    </row>
    <row r="47450" spans="6:8" x14ac:dyDescent="0.2">
      <c r="F47450" s="30"/>
      <c r="G47450" s="30"/>
      <c r="H47450" s="30"/>
    </row>
    <row r="47451" spans="6:8" x14ac:dyDescent="0.2">
      <c r="F47451" s="30"/>
      <c r="G47451" s="30"/>
      <c r="H47451" s="30"/>
    </row>
    <row r="47452" spans="6:8" x14ac:dyDescent="0.2">
      <c r="F47452" s="30"/>
      <c r="G47452" s="30"/>
      <c r="H47452" s="30"/>
    </row>
    <row r="47453" spans="6:8" x14ac:dyDescent="0.2">
      <c r="F47453" s="30"/>
      <c r="G47453" s="30"/>
      <c r="H47453" s="30"/>
    </row>
    <row r="47454" spans="6:8" x14ac:dyDescent="0.2">
      <c r="F47454" s="30"/>
      <c r="G47454" s="30"/>
      <c r="H47454" s="30"/>
    </row>
    <row r="47455" spans="6:8" x14ac:dyDescent="0.2">
      <c r="F47455" s="30"/>
      <c r="G47455" s="30"/>
      <c r="H47455" s="30"/>
    </row>
    <row r="47456" spans="6:8" x14ac:dyDescent="0.2">
      <c r="F47456" s="30"/>
      <c r="G47456" s="30"/>
      <c r="H47456" s="30"/>
    </row>
    <row r="47457" spans="6:8" x14ac:dyDescent="0.2">
      <c r="F47457" s="30"/>
      <c r="G47457" s="30"/>
      <c r="H47457" s="30"/>
    </row>
    <row r="47458" spans="6:8" x14ac:dyDescent="0.2">
      <c r="F47458" s="30"/>
      <c r="G47458" s="30"/>
      <c r="H47458" s="30"/>
    </row>
    <row r="47459" spans="6:8" x14ac:dyDescent="0.2">
      <c r="F47459" s="30"/>
      <c r="G47459" s="30"/>
      <c r="H47459" s="30"/>
    </row>
    <row r="47460" spans="6:8" x14ac:dyDescent="0.2">
      <c r="F47460" s="30"/>
      <c r="G47460" s="30"/>
      <c r="H47460" s="30"/>
    </row>
    <row r="47461" spans="6:8" x14ac:dyDescent="0.2">
      <c r="F47461" s="30"/>
      <c r="G47461" s="30"/>
      <c r="H47461" s="30"/>
    </row>
    <row r="47462" spans="6:8" x14ac:dyDescent="0.2">
      <c r="F47462" s="30"/>
      <c r="G47462" s="30"/>
      <c r="H47462" s="30"/>
    </row>
    <row r="47463" spans="6:8" x14ac:dyDescent="0.2">
      <c r="F47463" s="30"/>
      <c r="G47463" s="30"/>
      <c r="H47463" s="30"/>
    </row>
    <row r="47464" spans="6:8" x14ac:dyDescent="0.2">
      <c r="F47464" s="30"/>
      <c r="G47464" s="30"/>
      <c r="H47464" s="30"/>
    </row>
    <row r="47465" spans="6:8" x14ac:dyDescent="0.2">
      <c r="F47465" s="30"/>
      <c r="G47465" s="30"/>
      <c r="H47465" s="30"/>
    </row>
    <row r="47466" spans="6:8" x14ac:dyDescent="0.2">
      <c r="F47466" s="30"/>
      <c r="G47466" s="30"/>
      <c r="H47466" s="30"/>
    </row>
    <row r="47467" spans="6:8" x14ac:dyDescent="0.2">
      <c r="F47467" s="30"/>
      <c r="G47467" s="30"/>
      <c r="H47467" s="30"/>
    </row>
    <row r="47468" spans="6:8" x14ac:dyDescent="0.2">
      <c r="F47468" s="30"/>
      <c r="G47468" s="30"/>
      <c r="H47468" s="30"/>
    </row>
    <row r="47469" spans="6:8" x14ac:dyDescent="0.2">
      <c r="F47469" s="30"/>
      <c r="G47469" s="30"/>
      <c r="H47469" s="30"/>
    </row>
    <row r="47470" spans="6:8" x14ac:dyDescent="0.2">
      <c r="F47470" s="30"/>
      <c r="G47470" s="30"/>
      <c r="H47470" s="30"/>
    </row>
    <row r="47471" spans="6:8" x14ac:dyDescent="0.2">
      <c r="F47471" s="30"/>
      <c r="G47471" s="30"/>
      <c r="H47471" s="30"/>
    </row>
    <row r="47472" spans="6:8" x14ac:dyDescent="0.2">
      <c r="F47472" s="30"/>
      <c r="G47472" s="30"/>
      <c r="H47472" s="30"/>
    </row>
    <row r="47473" spans="6:8" x14ac:dyDescent="0.2">
      <c r="F47473" s="30"/>
      <c r="G47473" s="30"/>
      <c r="H47473" s="30"/>
    </row>
    <row r="47474" spans="6:8" x14ac:dyDescent="0.2">
      <c r="F47474" s="30"/>
      <c r="G47474" s="30"/>
      <c r="H47474" s="30"/>
    </row>
    <row r="47475" spans="6:8" x14ac:dyDescent="0.2">
      <c r="F47475" s="30"/>
      <c r="G47475" s="30"/>
      <c r="H47475" s="30"/>
    </row>
    <row r="47476" spans="6:8" x14ac:dyDescent="0.2">
      <c r="F47476" s="30"/>
      <c r="G47476" s="30"/>
      <c r="H47476" s="30"/>
    </row>
    <row r="47477" spans="6:8" x14ac:dyDescent="0.2">
      <c r="F47477" s="30"/>
      <c r="G47477" s="30"/>
      <c r="H47477" s="30"/>
    </row>
    <row r="47478" spans="6:8" x14ac:dyDescent="0.2">
      <c r="F47478" s="30"/>
      <c r="G47478" s="30"/>
      <c r="H47478" s="30"/>
    </row>
    <row r="47479" spans="6:8" x14ac:dyDescent="0.2">
      <c r="F47479" s="30"/>
      <c r="G47479" s="30"/>
      <c r="H47479" s="30"/>
    </row>
    <row r="47480" spans="6:8" x14ac:dyDescent="0.2">
      <c r="F47480" s="30"/>
      <c r="G47480" s="30"/>
      <c r="H47480" s="30"/>
    </row>
    <row r="47481" spans="6:8" x14ac:dyDescent="0.2">
      <c r="F47481" s="30"/>
      <c r="G47481" s="30"/>
      <c r="H47481" s="30"/>
    </row>
    <row r="47482" spans="6:8" x14ac:dyDescent="0.2">
      <c r="F47482" s="30"/>
      <c r="G47482" s="30"/>
      <c r="H47482" s="30"/>
    </row>
    <row r="47483" spans="6:8" x14ac:dyDescent="0.2">
      <c r="F47483" s="30"/>
      <c r="G47483" s="30"/>
      <c r="H47483" s="30"/>
    </row>
    <row r="47484" spans="6:8" x14ac:dyDescent="0.2">
      <c r="F47484" s="30"/>
      <c r="G47484" s="30"/>
      <c r="H47484" s="30"/>
    </row>
    <row r="47485" spans="6:8" x14ac:dyDescent="0.2">
      <c r="F47485" s="30"/>
      <c r="G47485" s="30"/>
      <c r="H47485" s="30"/>
    </row>
    <row r="47486" spans="6:8" x14ac:dyDescent="0.2">
      <c r="F47486" s="30"/>
      <c r="G47486" s="30"/>
      <c r="H47486" s="30"/>
    </row>
    <row r="47487" spans="6:8" x14ac:dyDescent="0.2">
      <c r="F47487" s="30"/>
      <c r="G47487" s="30"/>
      <c r="H47487" s="30"/>
    </row>
    <row r="47488" spans="6:8" x14ac:dyDescent="0.2">
      <c r="F47488" s="30"/>
      <c r="G47488" s="30"/>
      <c r="H47488" s="30"/>
    </row>
    <row r="47489" spans="6:8" x14ac:dyDescent="0.2">
      <c r="F47489" s="30"/>
      <c r="G47489" s="30"/>
      <c r="H47489" s="30"/>
    </row>
    <row r="47490" spans="6:8" x14ac:dyDescent="0.2">
      <c r="F47490" s="30"/>
      <c r="G47490" s="30"/>
      <c r="H47490" s="30"/>
    </row>
    <row r="47491" spans="6:8" x14ac:dyDescent="0.2">
      <c r="F47491" s="30"/>
      <c r="G47491" s="30"/>
      <c r="H47491" s="30"/>
    </row>
    <row r="47492" spans="6:8" x14ac:dyDescent="0.2">
      <c r="F47492" s="30"/>
      <c r="G47492" s="30"/>
      <c r="H47492" s="30"/>
    </row>
    <row r="47493" spans="6:8" x14ac:dyDescent="0.2">
      <c r="F47493" s="30"/>
      <c r="G47493" s="30"/>
      <c r="H47493" s="30"/>
    </row>
    <row r="47494" spans="6:8" x14ac:dyDescent="0.2">
      <c r="F47494" s="30"/>
      <c r="G47494" s="30"/>
      <c r="H47494" s="30"/>
    </row>
    <row r="47495" spans="6:8" x14ac:dyDescent="0.2">
      <c r="F47495" s="30"/>
      <c r="G47495" s="30"/>
      <c r="H47495" s="30"/>
    </row>
    <row r="47496" spans="6:8" x14ac:dyDescent="0.2">
      <c r="F47496" s="30"/>
      <c r="G47496" s="30"/>
      <c r="H47496" s="30"/>
    </row>
    <row r="47497" spans="6:8" x14ac:dyDescent="0.2">
      <c r="F47497" s="30"/>
      <c r="G47497" s="30"/>
      <c r="H47497" s="30"/>
    </row>
    <row r="47498" spans="6:8" x14ac:dyDescent="0.2">
      <c r="F47498" s="30"/>
      <c r="G47498" s="30"/>
      <c r="H47498" s="30"/>
    </row>
    <row r="47499" spans="6:8" x14ac:dyDescent="0.2">
      <c r="F47499" s="30"/>
      <c r="G47499" s="30"/>
      <c r="H47499" s="30"/>
    </row>
    <row r="47500" spans="6:8" x14ac:dyDescent="0.2">
      <c r="F47500" s="30"/>
      <c r="G47500" s="30"/>
      <c r="H47500" s="30"/>
    </row>
    <row r="47501" spans="6:8" x14ac:dyDescent="0.2">
      <c r="F47501" s="30"/>
      <c r="G47501" s="30"/>
      <c r="H47501" s="30"/>
    </row>
    <row r="47502" spans="6:8" x14ac:dyDescent="0.2">
      <c r="F47502" s="30"/>
      <c r="G47502" s="30"/>
      <c r="H47502" s="30"/>
    </row>
    <row r="47503" spans="6:8" x14ac:dyDescent="0.2">
      <c r="F47503" s="30"/>
      <c r="G47503" s="30"/>
      <c r="H47503" s="30"/>
    </row>
    <row r="47504" spans="6:8" x14ac:dyDescent="0.2">
      <c r="F47504" s="30"/>
      <c r="G47504" s="30"/>
      <c r="H47504" s="30"/>
    </row>
    <row r="47505" spans="6:8" x14ac:dyDescent="0.2">
      <c r="F47505" s="30"/>
      <c r="G47505" s="30"/>
      <c r="H47505" s="30"/>
    </row>
    <row r="47506" spans="6:8" x14ac:dyDescent="0.2">
      <c r="F47506" s="30"/>
      <c r="G47506" s="30"/>
      <c r="H47506" s="30"/>
    </row>
    <row r="47507" spans="6:8" x14ac:dyDescent="0.2">
      <c r="F47507" s="30"/>
      <c r="G47507" s="30"/>
      <c r="H47507" s="30"/>
    </row>
    <row r="47508" spans="6:8" x14ac:dyDescent="0.2">
      <c r="F47508" s="30"/>
      <c r="G47508" s="30"/>
      <c r="H47508" s="30"/>
    </row>
    <row r="47509" spans="6:8" x14ac:dyDescent="0.2">
      <c r="F47509" s="30"/>
      <c r="G47509" s="30"/>
      <c r="H47509" s="30"/>
    </row>
    <row r="47510" spans="6:8" x14ac:dyDescent="0.2">
      <c r="F47510" s="30"/>
      <c r="G47510" s="30"/>
      <c r="H47510" s="30"/>
    </row>
    <row r="47511" spans="6:8" x14ac:dyDescent="0.2">
      <c r="F47511" s="30"/>
      <c r="G47511" s="30"/>
      <c r="H47511" s="30"/>
    </row>
    <row r="47512" spans="6:8" x14ac:dyDescent="0.2">
      <c r="F47512" s="30"/>
      <c r="G47512" s="30"/>
      <c r="H47512" s="30"/>
    </row>
    <row r="47513" spans="6:8" x14ac:dyDescent="0.2">
      <c r="F47513" s="30"/>
      <c r="G47513" s="30"/>
      <c r="H47513" s="30"/>
    </row>
    <row r="47514" spans="6:8" x14ac:dyDescent="0.2">
      <c r="F47514" s="30"/>
      <c r="G47514" s="30"/>
      <c r="H47514" s="30"/>
    </row>
    <row r="47515" spans="6:8" x14ac:dyDescent="0.2">
      <c r="F47515" s="30"/>
      <c r="G47515" s="30"/>
      <c r="H47515" s="30"/>
    </row>
    <row r="47516" spans="6:8" x14ac:dyDescent="0.2">
      <c r="F47516" s="30"/>
      <c r="G47516" s="30"/>
      <c r="H47516" s="30"/>
    </row>
    <row r="47517" spans="6:8" x14ac:dyDescent="0.2">
      <c r="F47517" s="30"/>
      <c r="G47517" s="30"/>
      <c r="H47517" s="30"/>
    </row>
    <row r="47518" spans="6:8" x14ac:dyDescent="0.2">
      <c r="F47518" s="30"/>
      <c r="G47518" s="30"/>
      <c r="H47518" s="30"/>
    </row>
    <row r="47519" spans="6:8" x14ac:dyDescent="0.2">
      <c r="F47519" s="30"/>
      <c r="G47519" s="30"/>
      <c r="H47519" s="30"/>
    </row>
    <row r="47520" spans="6:8" x14ac:dyDescent="0.2">
      <c r="F47520" s="30"/>
      <c r="G47520" s="30"/>
      <c r="H47520" s="30"/>
    </row>
    <row r="47521" spans="6:8" x14ac:dyDescent="0.2">
      <c r="F47521" s="30"/>
      <c r="G47521" s="30"/>
      <c r="H47521" s="30"/>
    </row>
    <row r="47522" spans="6:8" x14ac:dyDescent="0.2">
      <c r="F47522" s="30"/>
      <c r="G47522" s="30"/>
      <c r="H47522" s="30"/>
    </row>
    <row r="47523" spans="6:8" x14ac:dyDescent="0.2">
      <c r="F47523" s="30"/>
      <c r="G47523" s="30"/>
      <c r="H47523" s="30"/>
    </row>
    <row r="47524" spans="6:8" x14ac:dyDescent="0.2">
      <c r="F47524" s="30"/>
      <c r="G47524" s="30"/>
      <c r="H47524" s="30"/>
    </row>
    <row r="47525" spans="6:8" x14ac:dyDescent="0.2">
      <c r="F47525" s="30"/>
      <c r="G47525" s="30"/>
      <c r="H47525" s="30"/>
    </row>
    <row r="47526" spans="6:8" x14ac:dyDescent="0.2">
      <c r="F47526" s="30"/>
      <c r="G47526" s="30"/>
      <c r="H47526" s="30"/>
    </row>
    <row r="47527" spans="6:8" x14ac:dyDescent="0.2">
      <c r="F47527" s="30"/>
      <c r="G47527" s="30"/>
      <c r="H47527" s="30"/>
    </row>
    <row r="47528" spans="6:8" x14ac:dyDescent="0.2">
      <c r="F47528" s="30"/>
      <c r="G47528" s="30"/>
      <c r="H47528" s="30"/>
    </row>
    <row r="47529" spans="6:8" x14ac:dyDescent="0.2">
      <c r="F47529" s="30"/>
      <c r="G47529" s="30"/>
      <c r="H47529" s="30"/>
    </row>
    <row r="47530" spans="6:8" x14ac:dyDescent="0.2">
      <c r="F47530" s="30"/>
      <c r="G47530" s="30"/>
      <c r="H47530" s="30"/>
    </row>
    <row r="47531" spans="6:8" x14ac:dyDescent="0.2">
      <c r="F47531" s="30"/>
      <c r="G47531" s="30"/>
      <c r="H47531" s="30"/>
    </row>
    <row r="47532" spans="6:8" x14ac:dyDescent="0.2">
      <c r="F47532" s="30"/>
      <c r="G47532" s="30"/>
      <c r="H47532" s="30"/>
    </row>
    <row r="47533" spans="6:8" x14ac:dyDescent="0.2">
      <c r="F47533" s="30"/>
      <c r="G47533" s="30"/>
      <c r="H47533" s="30"/>
    </row>
    <row r="47534" spans="6:8" x14ac:dyDescent="0.2">
      <c r="F47534" s="30"/>
      <c r="G47534" s="30"/>
      <c r="H47534" s="30"/>
    </row>
    <row r="47535" spans="6:8" x14ac:dyDescent="0.2">
      <c r="F47535" s="30"/>
      <c r="G47535" s="30"/>
      <c r="H47535" s="30"/>
    </row>
    <row r="47536" spans="6:8" x14ac:dyDescent="0.2">
      <c r="F47536" s="30"/>
      <c r="G47536" s="30"/>
      <c r="H47536" s="30"/>
    </row>
    <row r="47537" spans="6:8" x14ac:dyDescent="0.2">
      <c r="F47537" s="30"/>
      <c r="G47537" s="30"/>
      <c r="H47537" s="30"/>
    </row>
    <row r="47538" spans="6:8" x14ac:dyDescent="0.2">
      <c r="F47538" s="30"/>
      <c r="G47538" s="30"/>
      <c r="H47538" s="30"/>
    </row>
    <row r="47539" spans="6:8" x14ac:dyDescent="0.2">
      <c r="F47539" s="30"/>
      <c r="G47539" s="30"/>
      <c r="H47539" s="30"/>
    </row>
    <row r="47540" spans="6:8" x14ac:dyDescent="0.2">
      <c r="F47540" s="30"/>
      <c r="G47540" s="30"/>
      <c r="H47540" s="30"/>
    </row>
    <row r="47541" spans="6:8" x14ac:dyDescent="0.2">
      <c r="F47541" s="30"/>
      <c r="G47541" s="30"/>
      <c r="H47541" s="30"/>
    </row>
    <row r="47542" spans="6:8" x14ac:dyDescent="0.2">
      <c r="F47542" s="30"/>
      <c r="G47542" s="30"/>
      <c r="H47542" s="30"/>
    </row>
    <row r="47543" spans="6:8" x14ac:dyDescent="0.2">
      <c r="F47543" s="30"/>
      <c r="G47543" s="30"/>
      <c r="H47543" s="30"/>
    </row>
    <row r="47544" spans="6:8" x14ac:dyDescent="0.2">
      <c r="F47544" s="30"/>
      <c r="G47544" s="30"/>
      <c r="H47544" s="30"/>
    </row>
    <row r="47545" spans="6:8" x14ac:dyDescent="0.2">
      <c r="F47545" s="30"/>
      <c r="G47545" s="30"/>
      <c r="H47545" s="30"/>
    </row>
    <row r="47546" spans="6:8" x14ac:dyDescent="0.2">
      <c r="F47546" s="30"/>
      <c r="G47546" s="30"/>
      <c r="H47546" s="30"/>
    </row>
    <row r="47547" spans="6:8" x14ac:dyDescent="0.2">
      <c r="F47547" s="30"/>
      <c r="G47547" s="30"/>
      <c r="H47547" s="30"/>
    </row>
    <row r="47548" spans="6:8" x14ac:dyDescent="0.2">
      <c r="F47548" s="30"/>
      <c r="G47548" s="30"/>
      <c r="H47548" s="30"/>
    </row>
    <row r="47549" spans="6:8" x14ac:dyDescent="0.2">
      <c r="F47549" s="30"/>
      <c r="G47549" s="30"/>
      <c r="H47549" s="30"/>
    </row>
    <row r="47550" spans="6:8" x14ac:dyDescent="0.2">
      <c r="F47550" s="30"/>
      <c r="G47550" s="30"/>
      <c r="H47550" s="30"/>
    </row>
    <row r="47551" spans="6:8" x14ac:dyDescent="0.2">
      <c r="F47551" s="30"/>
      <c r="G47551" s="30"/>
      <c r="H47551" s="30"/>
    </row>
    <row r="47552" spans="6:8" x14ac:dyDescent="0.2">
      <c r="F47552" s="30"/>
      <c r="G47552" s="30"/>
      <c r="H47552" s="30"/>
    </row>
    <row r="47553" spans="6:8" x14ac:dyDescent="0.2">
      <c r="F47553" s="30"/>
      <c r="G47553" s="30"/>
      <c r="H47553" s="30"/>
    </row>
    <row r="47554" spans="6:8" x14ac:dyDescent="0.2">
      <c r="F47554" s="30"/>
      <c r="G47554" s="30"/>
      <c r="H47554" s="30"/>
    </row>
    <row r="47555" spans="6:8" x14ac:dyDescent="0.2">
      <c r="F47555" s="30"/>
      <c r="G47555" s="30"/>
      <c r="H47555" s="30"/>
    </row>
    <row r="47556" spans="6:8" x14ac:dyDescent="0.2">
      <c r="F47556" s="30"/>
      <c r="G47556" s="30"/>
      <c r="H47556" s="30"/>
    </row>
    <row r="47557" spans="6:8" x14ac:dyDescent="0.2">
      <c r="F47557" s="30"/>
      <c r="G47557" s="30"/>
      <c r="H47557" s="30"/>
    </row>
    <row r="47558" spans="6:8" x14ac:dyDescent="0.2">
      <c r="F47558" s="30"/>
      <c r="G47558" s="30"/>
      <c r="H47558" s="30"/>
    </row>
    <row r="47559" spans="6:8" x14ac:dyDescent="0.2">
      <c r="F47559" s="30"/>
      <c r="G47559" s="30"/>
      <c r="H47559" s="30"/>
    </row>
    <row r="47560" spans="6:8" x14ac:dyDescent="0.2">
      <c r="F47560" s="30"/>
      <c r="G47560" s="30"/>
      <c r="H47560" s="30"/>
    </row>
    <row r="47561" spans="6:8" x14ac:dyDescent="0.2">
      <c r="F47561" s="30"/>
      <c r="G47561" s="30"/>
      <c r="H47561" s="30"/>
    </row>
    <row r="47562" spans="6:8" x14ac:dyDescent="0.2">
      <c r="F47562" s="30"/>
      <c r="G47562" s="30"/>
      <c r="H47562" s="30"/>
    </row>
    <row r="47563" spans="6:8" x14ac:dyDescent="0.2">
      <c r="F47563" s="30"/>
      <c r="G47563" s="30"/>
      <c r="H47563" s="30"/>
    </row>
    <row r="47564" spans="6:8" x14ac:dyDescent="0.2">
      <c r="F47564" s="30"/>
      <c r="G47564" s="30"/>
      <c r="H47564" s="30"/>
    </row>
    <row r="47565" spans="6:8" x14ac:dyDescent="0.2">
      <c r="F47565" s="30"/>
      <c r="G47565" s="30"/>
      <c r="H47565" s="30"/>
    </row>
    <row r="47566" spans="6:8" x14ac:dyDescent="0.2">
      <c r="F47566" s="30"/>
      <c r="G47566" s="30"/>
      <c r="H47566" s="30"/>
    </row>
    <row r="47567" spans="6:8" x14ac:dyDescent="0.2">
      <c r="F47567" s="30"/>
      <c r="G47567" s="30"/>
      <c r="H47567" s="30"/>
    </row>
    <row r="47568" spans="6:8" x14ac:dyDescent="0.2">
      <c r="F47568" s="30"/>
      <c r="G47568" s="30"/>
      <c r="H47568" s="30"/>
    </row>
    <row r="47569" spans="6:8" x14ac:dyDescent="0.2">
      <c r="F47569" s="30"/>
      <c r="G47569" s="30"/>
      <c r="H47569" s="30"/>
    </row>
    <row r="47570" spans="6:8" x14ac:dyDescent="0.2">
      <c r="F47570" s="30"/>
      <c r="G47570" s="30"/>
      <c r="H47570" s="30"/>
    </row>
    <row r="47571" spans="6:8" x14ac:dyDescent="0.2">
      <c r="F47571" s="30"/>
      <c r="G47571" s="30"/>
      <c r="H47571" s="30"/>
    </row>
    <row r="47572" spans="6:8" x14ac:dyDescent="0.2">
      <c r="F47572" s="30"/>
      <c r="G47572" s="30"/>
      <c r="H47572" s="30"/>
    </row>
    <row r="47573" spans="6:8" x14ac:dyDescent="0.2">
      <c r="F47573" s="30"/>
      <c r="G47573" s="30"/>
      <c r="H47573" s="30"/>
    </row>
    <row r="47574" spans="6:8" x14ac:dyDescent="0.2">
      <c r="F47574" s="30"/>
      <c r="G47574" s="30"/>
      <c r="H47574" s="30"/>
    </row>
    <row r="47575" spans="6:8" x14ac:dyDescent="0.2">
      <c r="F47575" s="30"/>
      <c r="G47575" s="30"/>
      <c r="H47575" s="30"/>
    </row>
    <row r="47576" spans="6:8" x14ac:dyDescent="0.2">
      <c r="F47576" s="30"/>
      <c r="G47576" s="30"/>
      <c r="H47576" s="30"/>
    </row>
    <row r="47577" spans="6:8" x14ac:dyDescent="0.2">
      <c r="F47577" s="30"/>
      <c r="G47577" s="30"/>
      <c r="H47577" s="30"/>
    </row>
    <row r="47578" spans="6:8" x14ac:dyDescent="0.2">
      <c r="F47578" s="30"/>
      <c r="G47578" s="30"/>
      <c r="H47578" s="30"/>
    </row>
    <row r="47579" spans="6:8" x14ac:dyDescent="0.2">
      <c r="F47579" s="30"/>
      <c r="G47579" s="30"/>
      <c r="H47579" s="30"/>
    </row>
    <row r="47580" spans="6:8" x14ac:dyDescent="0.2">
      <c r="F47580" s="30"/>
      <c r="G47580" s="30"/>
      <c r="H47580" s="30"/>
    </row>
    <row r="47581" spans="6:8" x14ac:dyDescent="0.2">
      <c r="F47581" s="30"/>
      <c r="G47581" s="30"/>
      <c r="H47581" s="30"/>
    </row>
    <row r="47582" spans="6:8" x14ac:dyDescent="0.2">
      <c r="F47582" s="30"/>
      <c r="G47582" s="30"/>
      <c r="H47582" s="30"/>
    </row>
    <row r="47583" spans="6:8" x14ac:dyDescent="0.2">
      <c r="F47583" s="30"/>
      <c r="G47583" s="30"/>
      <c r="H47583" s="30"/>
    </row>
    <row r="47584" spans="6:8" x14ac:dyDescent="0.2">
      <c r="F47584" s="30"/>
      <c r="G47584" s="30"/>
      <c r="H47584" s="30"/>
    </row>
    <row r="47585" spans="6:8" x14ac:dyDescent="0.2">
      <c r="F47585" s="30"/>
      <c r="G47585" s="30"/>
      <c r="H47585" s="30"/>
    </row>
    <row r="47586" spans="6:8" x14ac:dyDescent="0.2">
      <c r="F47586" s="30"/>
      <c r="G47586" s="30"/>
      <c r="H47586" s="30"/>
    </row>
    <row r="47587" spans="6:8" x14ac:dyDescent="0.2">
      <c r="F47587" s="30"/>
      <c r="G47587" s="30"/>
      <c r="H47587" s="30"/>
    </row>
    <row r="47588" spans="6:8" x14ac:dyDescent="0.2">
      <c r="F47588" s="30"/>
      <c r="G47588" s="30"/>
      <c r="H47588" s="30"/>
    </row>
    <row r="47589" spans="6:8" x14ac:dyDescent="0.2">
      <c r="F47589" s="30"/>
      <c r="G47589" s="30"/>
      <c r="H47589" s="30"/>
    </row>
    <row r="47590" spans="6:8" x14ac:dyDescent="0.2">
      <c r="F47590" s="30"/>
      <c r="G47590" s="30"/>
      <c r="H47590" s="30"/>
    </row>
    <row r="47591" spans="6:8" x14ac:dyDescent="0.2">
      <c r="F47591" s="30"/>
      <c r="G47591" s="30"/>
      <c r="H47591" s="30"/>
    </row>
    <row r="47592" spans="6:8" x14ac:dyDescent="0.2">
      <c r="F47592" s="30"/>
      <c r="G47592" s="30"/>
      <c r="H47592" s="30"/>
    </row>
    <row r="47593" spans="6:8" x14ac:dyDescent="0.2">
      <c r="F47593" s="30"/>
      <c r="G47593" s="30"/>
      <c r="H47593" s="30"/>
    </row>
    <row r="47594" spans="6:8" x14ac:dyDescent="0.2">
      <c r="F47594" s="30"/>
      <c r="G47594" s="30"/>
      <c r="H47594" s="30"/>
    </row>
    <row r="47595" spans="6:8" x14ac:dyDescent="0.2">
      <c r="F47595" s="30"/>
      <c r="G47595" s="30"/>
      <c r="H47595" s="30"/>
    </row>
    <row r="47596" spans="6:8" x14ac:dyDescent="0.2">
      <c r="F47596" s="30"/>
      <c r="G47596" s="30"/>
      <c r="H47596" s="30"/>
    </row>
    <row r="47597" spans="6:8" x14ac:dyDescent="0.2">
      <c r="F47597" s="30"/>
      <c r="G47597" s="30"/>
      <c r="H47597" s="30"/>
    </row>
    <row r="47598" spans="6:8" x14ac:dyDescent="0.2">
      <c r="F47598" s="30"/>
      <c r="G47598" s="30"/>
      <c r="H47598" s="30"/>
    </row>
    <row r="47599" spans="6:8" x14ac:dyDescent="0.2">
      <c r="F47599" s="30"/>
      <c r="G47599" s="30"/>
      <c r="H47599" s="30"/>
    </row>
    <row r="47600" spans="6:8" x14ac:dyDescent="0.2">
      <c r="F47600" s="30"/>
      <c r="G47600" s="30"/>
      <c r="H47600" s="30"/>
    </row>
    <row r="47601" spans="6:8" x14ac:dyDescent="0.2">
      <c r="F47601" s="30"/>
      <c r="G47601" s="30"/>
      <c r="H47601" s="30"/>
    </row>
    <row r="47602" spans="6:8" x14ac:dyDescent="0.2">
      <c r="F47602" s="30"/>
      <c r="G47602" s="30"/>
      <c r="H47602" s="30"/>
    </row>
    <row r="47603" spans="6:8" x14ac:dyDescent="0.2">
      <c r="F47603" s="30"/>
      <c r="G47603" s="30"/>
      <c r="H47603" s="30"/>
    </row>
    <row r="47604" spans="6:8" x14ac:dyDescent="0.2">
      <c r="F47604" s="30"/>
      <c r="G47604" s="30"/>
      <c r="H47604" s="30"/>
    </row>
    <row r="47605" spans="6:8" x14ac:dyDescent="0.2">
      <c r="F47605" s="30"/>
      <c r="G47605" s="30"/>
      <c r="H47605" s="30"/>
    </row>
    <row r="47606" spans="6:8" x14ac:dyDescent="0.2">
      <c r="F47606" s="30"/>
      <c r="G47606" s="30"/>
      <c r="H47606" s="30"/>
    </row>
    <row r="47607" spans="6:8" x14ac:dyDescent="0.2">
      <c r="F47607" s="30"/>
      <c r="G47607" s="30"/>
      <c r="H47607" s="30"/>
    </row>
    <row r="47608" spans="6:8" x14ac:dyDescent="0.2">
      <c r="F47608" s="30"/>
      <c r="G47608" s="30"/>
      <c r="H47608" s="30"/>
    </row>
    <row r="47609" spans="6:8" x14ac:dyDescent="0.2">
      <c r="F47609" s="30"/>
      <c r="G47609" s="30"/>
      <c r="H47609" s="30"/>
    </row>
    <row r="47610" spans="6:8" x14ac:dyDescent="0.2">
      <c r="F47610" s="30"/>
      <c r="G47610" s="30"/>
      <c r="H47610" s="30"/>
    </row>
    <row r="47611" spans="6:8" x14ac:dyDescent="0.2">
      <c r="F47611" s="30"/>
      <c r="G47611" s="30"/>
      <c r="H47611" s="30"/>
    </row>
    <row r="47612" spans="6:8" x14ac:dyDescent="0.2">
      <c r="F47612" s="30"/>
      <c r="G47612" s="30"/>
      <c r="H47612" s="30"/>
    </row>
    <row r="47613" spans="6:8" x14ac:dyDescent="0.2">
      <c r="F47613" s="30"/>
      <c r="G47613" s="30"/>
      <c r="H47613" s="30"/>
    </row>
    <row r="47614" spans="6:8" x14ac:dyDescent="0.2">
      <c r="F47614" s="30"/>
      <c r="G47614" s="30"/>
      <c r="H47614" s="30"/>
    </row>
    <row r="47615" spans="6:8" x14ac:dyDescent="0.2">
      <c r="F47615" s="30"/>
      <c r="G47615" s="30"/>
      <c r="H47615" s="30"/>
    </row>
    <row r="47616" spans="6:8" x14ac:dyDescent="0.2">
      <c r="F47616" s="30"/>
      <c r="G47616" s="30"/>
      <c r="H47616" s="30"/>
    </row>
    <row r="47617" spans="6:8" x14ac:dyDescent="0.2">
      <c r="F47617" s="30"/>
      <c r="G47617" s="30"/>
      <c r="H47617" s="30"/>
    </row>
    <row r="47618" spans="6:8" x14ac:dyDescent="0.2">
      <c r="F47618" s="30"/>
      <c r="G47618" s="30"/>
      <c r="H47618" s="30"/>
    </row>
    <row r="47619" spans="6:8" x14ac:dyDescent="0.2">
      <c r="F47619" s="30"/>
      <c r="G47619" s="30"/>
      <c r="H47619" s="30"/>
    </row>
    <row r="47620" spans="6:8" x14ac:dyDescent="0.2">
      <c r="F47620" s="30"/>
      <c r="G47620" s="30"/>
      <c r="H47620" s="30"/>
    </row>
    <row r="47621" spans="6:8" x14ac:dyDescent="0.2">
      <c r="F47621" s="30"/>
      <c r="G47621" s="30"/>
      <c r="H47621" s="30"/>
    </row>
    <row r="47622" spans="6:8" x14ac:dyDescent="0.2">
      <c r="F47622" s="30"/>
      <c r="G47622" s="30"/>
      <c r="H47622" s="30"/>
    </row>
    <row r="47623" spans="6:8" x14ac:dyDescent="0.2">
      <c r="F47623" s="30"/>
      <c r="G47623" s="30"/>
      <c r="H47623" s="30"/>
    </row>
    <row r="47624" spans="6:8" x14ac:dyDescent="0.2">
      <c r="F47624" s="30"/>
      <c r="G47624" s="30"/>
      <c r="H47624" s="30"/>
    </row>
    <row r="47625" spans="6:8" x14ac:dyDescent="0.2">
      <c r="F47625" s="30"/>
      <c r="G47625" s="30"/>
      <c r="H47625" s="30"/>
    </row>
    <row r="47626" spans="6:8" x14ac:dyDescent="0.2">
      <c r="F47626" s="30"/>
      <c r="G47626" s="30"/>
      <c r="H47626" s="30"/>
    </row>
    <row r="47627" spans="6:8" x14ac:dyDescent="0.2">
      <c r="F47627" s="30"/>
      <c r="G47627" s="30"/>
      <c r="H47627" s="30"/>
    </row>
    <row r="47628" spans="6:8" x14ac:dyDescent="0.2">
      <c r="F47628" s="30"/>
      <c r="G47628" s="30"/>
      <c r="H47628" s="30"/>
    </row>
    <row r="47629" spans="6:8" x14ac:dyDescent="0.2">
      <c r="F47629" s="30"/>
      <c r="G47629" s="30"/>
      <c r="H47629" s="30"/>
    </row>
    <row r="47630" spans="6:8" x14ac:dyDescent="0.2">
      <c r="F47630" s="30"/>
      <c r="G47630" s="30"/>
      <c r="H47630" s="30"/>
    </row>
    <row r="47631" spans="6:8" x14ac:dyDescent="0.2">
      <c r="F47631" s="30"/>
      <c r="G47631" s="30"/>
      <c r="H47631" s="30"/>
    </row>
    <row r="47632" spans="6:8" x14ac:dyDescent="0.2">
      <c r="F47632" s="30"/>
      <c r="G47632" s="30"/>
      <c r="H47632" s="30"/>
    </row>
    <row r="47633" spans="6:8" x14ac:dyDescent="0.2">
      <c r="F47633" s="30"/>
      <c r="G47633" s="30"/>
      <c r="H47633" s="30"/>
    </row>
    <row r="47634" spans="6:8" x14ac:dyDescent="0.2">
      <c r="F47634" s="30"/>
      <c r="G47634" s="30"/>
      <c r="H47634" s="30"/>
    </row>
    <row r="47635" spans="6:8" x14ac:dyDescent="0.2">
      <c r="F47635" s="30"/>
      <c r="G47635" s="30"/>
      <c r="H47635" s="30"/>
    </row>
    <row r="47636" spans="6:8" x14ac:dyDescent="0.2">
      <c r="F47636" s="30"/>
      <c r="G47636" s="30"/>
      <c r="H47636" s="30"/>
    </row>
    <row r="47637" spans="6:8" x14ac:dyDescent="0.2">
      <c r="F47637" s="30"/>
      <c r="G47637" s="30"/>
      <c r="H47637" s="30"/>
    </row>
    <row r="47638" spans="6:8" x14ac:dyDescent="0.2">
      <c r="F47638" s="30"/>
      <c r="G47638" s="30"/>
      <c r="H47638" s="30"/>
    </row>
    <row r="47639" spans="6:8" x14ac:dyDescent="0.2">
      <c r="F47639" s="30"/>
      <c r="G47639" s="30"/>
      <c r="H47639" s="30"/>
    </row>
    <row r="47640" spans="6:8" x14ac:dyDescent="0.2">
      <c r="F47640" s="30"/>
      <c r="G47640" s="30"/>
      <c r="H47640" s="30"/>
    </row>
    <row r="47641" spans="6:8" x14ac:dyDescent="0.2">
      <c r="F47641" s="30"/>
      <c r="G47641" s="30"/>
      <c r="H47641" s="30"/>
    </row>
    <row r="47642" spans="6:8" x14ac:dyDescent="0.2">
      <c r="F47642" s="30"/>
      <c r="G47642" s="30"/>
      <c r="H47642" s="30"/>
    </row>
    <row r="47643" spans="6:8" x14ac:dyDescent="0.2">
      <c r="F47643" s="30"/>
      <c r="G47643" s="30"/>
      <c r="H47643" s="30"/>
    </row>
    <row r="47644" spans="6:8" x14ac:dyDescent="0.2">
      <c r="F47644" s="30"/>
      <c r="G47644" s="30"/>
      <c r="H47644" s="30"/>
    </row>
    <row r="47645" spans="6:8" x14ac:dyDescent="0.2">
      <c r="F47645" s="30"/>
      <c r="G47645" s="30"/>
      <c r="H47645" s="30"/>
    </row>
    <row r="47646" spans="6:8" x14ac:dyDescent="0.2">
      <c r="F47646" s="30"/>
      <c r="G47646" s="30"/>
      <c r="H47646" s="30"/>
    </row>
    <row r="47647" spans="6:8" x14ac:dyDescent="0.2">
      <c r="F47647" s="30"/>
      <c r="G47647" s="30"/>
      <c r="H47647" s="30"/>
    </row>
    <row r="47648" spans="6:8" x14ac:dyDescent="0.2">
      <c r="F47648" s="30"/>
      <c r="G47648" s="30"/>
      <c r="H47648" s="30"/>
    </row>
    <row r="47649" spans="6:8" x14ac:dyDescent="0.2">
      <c r="F47649" s="30"/>
      <c r="G47649" s="30"/>
      <c r="H47649" s="30"/>
    </row>
    <row r="47650" spans="6:8" x14ac:dyDescent="0.2">
      <c r="F47650" s="30"/>
      <c r="G47650" s="30"/>
      <c r="H47650" s="30"/>
    </row>
    <row r="47651" spans="6:8" x14ac:dyDescent="0.2">
      <c r="F47651" s="30"/>
      <c r="G47651" s="30"/>
      <c r="H47651" s="30"/>
    </row>
    <row r="47652" spans="6:8" x14ac:dyDescent="0.2">
      <c r="F47652" s="30"/>
      <c r="G47652" s="30"/>
      <c r="H47652" s="30"/>
    </row>
    <row r="47653" spans="6:8" x14ac:dyDescent="0.2">
      <c r="F47653" s="30"/>
      <c r="G47653" s="30"/>
      <c r="H47653" s="30"/>
    </row>
    <row r="47654" spans="6:8" x14ac:dyDescent="0.2">
      <c r="F47654" s="30"/>
      <c r="G47654" s="30"/>
      <c r="H47654" s="30"/>
    </row>
    <row r="47655" spans="6:8" x14ac:dyDescent="0.2">
      <c r="F47655" s="30"/>
      <c r="G47655" s="30"/>
      <c r="H47655" s="30"/>
    </row>
    <row r="47656" spans="6:8" x14ac:dyDescent="0.2">
      <c r="F47656" s="30"/>
      <c r="G47656" s="30"/>
      <c r="H47656" s="30"/>
    </row>
    <row r="47657" spans="6:8" x14ac:dyDescent="0.2">
      <c r="F47657" s="30"/>
      <c r="G47657" s="30"/>
      <c r="H47657" s="30"/>
    </row>
    <row r="47658" spans="6:8" x14ac:dyDescent="0.2">
      <c r="F47658" s="30"/>
      <c r="G47658" s="30"/>
      <c r="H47658" s="30"/>
    </row>
    <row r="47659" spans="6:8" x14ac:dyDescent="0.2">
      <c r="F47659" s="30"/>
      <c r="G47659" s="30"/>
      <c r="H47659" s="30"/>
    </row>
    <row r="47660" spans="6:8" x14ac:dyDescent="0.2">
      <c r="F47660" s="30"/>
      <c r="G47660" s="30"/>
      <c r="H47660" s="30"/>
    </row>
    <row r="47661" spans="6:8" x14ac:dyDescent="0.2">
      <c r="F47661" s="30"/>
      <c r="G47661" s="30"/>
      <c r="H47661" s="30"/>
    </row>
    <row r="47662" spans="6:8" x14ac:dyDescent="0.2">
      <c r="F47662" s="30"/>
      <c r="G47662" s="30"/>
      <c r="H47662" s="30"/>
    </row>
    <row r="47663" spans="6:8" x14ac:dyDescent="0.2">
      <c r="F47663" s="30"/>
      <c r="G47663" s="30"/>
      <c r="H47663" s="30"/>
    </row>
    <row r="47664" spans="6:8" x14ac:dyDescent="0.2">
      <c r="F47664" s="30"/>
      <c r="G47664" s="30"/>
      <c r="H47664" s="30"/>
    </row>
    <row r="47665" spans="6:8" x14ac:dyDescent="0.2">
      <c r="F47665" s="30"/>
      <c r="G47665" s="30"/>
      <c r="H47665" s="30"/>
    </row>
    <row r="47666" spans="6:8" x14ac:dyDescent="0.2">
      <c r="F47666" s="30"/>
      <c r="G47666" s="30"/>
      <c r="H47666" s="30"/>
    </row>
    <row r="47667" spans="6:8" x14ac:dyDescent="0.2">
      <c r="F47667" s="30"/>
      <c r="G47667" s="30"/>
      <c r="H47667" s="30"/>
    </row>
    <row r="47668" spans="6:8" x14ac:dyDescent="0.2">
      <c r="F47668" s="30"/>
      <c r="G47668" s="30"/>
      <c r="H47668" s="30"/>
    </row>
    <row r="47669" spans="6:8" x14ac:dyDescent="0.2">
      <c r="F47669" s="30"/>
      <c r="G47669" s="30"/>
      <c r="H47669" s="30"/>
    </row>
    <row r="47670" spans="6:8" x14ac:dyDescent="0.2">
      <c r="F47670" s="30"/>
      <c r="G47670" s="30"/>
      <c r="H47670" s="30"/>
    </row>
    <row r="47671" spans="6:8" x14ac:dyDescent="0.2">
      <c r="F47671" s="30"/>
      <c r="G47671" s="30"/>
      <c r="H47671" s="30"/>
    </row>
    <row r="47672" spans="6:8" x14ac:dyDescent="0.2">
      <c r="F47672" s="30"/>
      <c r="G47672" s="30"/>
      <c r="H47672" s="30"/>
    </row>
    <row r="47673" spans="6:8" x14ac:dyDescent="0.2">
      <c r="F47673" s="30"/>
      <c r="G47673" s="30"/>
      <c r="H47673" s="30"/>
    </row>
    <row r="47674" spans="6:8" x14ac:dyDescent="0.2">
      <c r="F47674" s="30"/>
      <c r="G47674" s="30"/>
      <c r="H47674" s="30"/>
    </row>
    <row r="47675" spans="6:8" x14ac:dyDescent="0.2">
      <c r="F47675" s="30"/>
      <c r="G47675" s="30"/>
      <c r="H47675" s="30"/>
    </row>
    <row r="47676" spans="6:8" x14ac:dyDescent="0.2">
      <c r="F47676" s="30"/>
      <c r="G47676" s="30"/>
      <c r="H47676" s="30"/>
    </row>
    <row r="47677" spans="6:8" x14ac:dyDescent="0.2">
      <c r="F47677" s="30"/>
      <c r="G47677" s="30"/>
      <c r="H47677" s="30"/>
    </row>
    <row r="47678" spans="6:8" x14ac:dyDescent="0.2">
      <c r="F47678" s="30"/>
      <c r="G47678" s="30"/>
      <c r="H47678" s="30"/>
    </row>
    <row r="47679" spans="6:8" x14ac:dyDescent="0.2">
      <c r="F47679" s="30"/>
      <c r="G47679" s="30"/>
      <c r="H47679" s="30"/>
    </row>
    <row r="47680" spans="6:8" x14ac:dyDescent="0.2">
      <c r="F47680" s="30"/>
      <c r="G47680" s="30"/>
      <c r="H47680" s="30"/>
    </row>
    <row r="47681" spans="6:8" x14ac:dyDescent="0.2">
      <c r="F47681" s="30"/>
      <c r="G47681" s="30"/>
      <c r="H47681" s="30"/>
    </row>
    <row r="47682" spans="6:8" x14ac:dyDescent="0.2">
      <c r="F47682" s="30"/>
      <c r="G47682" s="30"/>
      <c r="H47682" s="30"/>
    </row>
    <row r="47683" spans="6:8" x14ac:dyDescent="0.2">
      <c r="F47683" s="30"/>
      <c r="G47683" s="30"/>
      <c r="H47683" s="30"/>
    </row>
    <row r="47684" spans="6:8" x14ac:dyDescent="0.2">
      <c r="F47684" s="30"/>
      <c r="G47684" s="30"/>
      <c r="H47684" s="30"/>
    </row>
    <row r="47685" spans="6:8" x14ac:dyDescent="0.2">
      <c r="F47685" s="30"/>
      <c r="G47685" s="30"/>
      <c r="H47685" s="30"/>
    </row>
    <row r="47686" spans="6:8" x14ac:dyDescent="0.2">
      <c r="F47686" s="30"/>
      <c r="G47686" s="30"/>
      <c r="H47686" s="30"/>
    </row>
    <row r="47687" spans="6:8" x14ac:dyDescent="0.2">
      <c r="F47687" s="30"/>
      <c r="G47687" s="30"/>
      <c r="H47687" s="30"/>
    </row>
    <row r="47688" spans="6:8" x14ac:dyDescent="0.2">
      <c r="F47688" s="30"/>
      <c r="G47688" s="30"/>
      <c r="H47688" s="30"/>
    </row>
    <row r="47689" spans="6:8" x14ac:dyDescent="0.2">
      <c r="F47689" s="30"/>
      <c r="G47689" s="30"/>
      <c r="H47689" s="30"/>
    </row>
    <row r="47690" spans="6:8" x14ac:dyDescent="0.2">
      <c r="F47690" s="30"/>
      <c r="G47690" s="30"/>
      <c r="H47690" s="30"/>
    </row>
    <row r="47691" spans="6:8" x14ac:dyDescent="0.2">
      <c r="F47691" s="30"/>
      <c r="G47691" s="30"/>
      <c r="H47691" s="30"/>
    </row>
    <row r="47692" spans="6:8" x14ac:dyDescent="0.2">
      <c r="F47692" s="30"/>
      <c r="G47692" s="30"/>
      <c r="H47692" s="30"/>
    </row>
    <row r="47693" spans="6:8" x14ac:dyDescent="0.2">
      <c r="F47693" s="30"/>
      <c r="G47693" s="30"/>
      <c r="H47693" s="30"/>
    </row>
    <row r="47694" spans="6:8" x14ac:dyDescent="0.2">
      <c r="F47694" s="30"/>
      <c r="G47694" s="30"/>
      <c r="H47694" s="30"/>
    </row>
    <row r="47695" spans="6:8" x14ac:dyDescent="0.2">
      <c r="F47695" s="30"/>
      <c r="G47695" s="30"/>
      <c r="H47695" s="30"/>
    </row>
    <row r="47696" spans="6:8" x14ac:dyDescent="0.2">
      <c r="F47696" s="30"/>
      <c r="G47696" s="30"/>
      <c r="H47696" s="30"/>
    </row>
    <row r="47697" spans="6:8" x14ac:dyDescent="0.2">
      <c r="F47697" s="30"/>
      <c r="G47697" s="30"/>
      <c r="H47697" s="30"/>
    </row>
    <row r="47698" spans="6:8" x14ac:dyDescent="0.2">
      <c r="F47698" s="30"/>
      <c r="G47698" s="30"/>
      <c r="H47698" s="30"/>
    </row>
    <row r="47699" spans="6:8" x14ac:dyDescent="0.2">
      <c r="F47699" s="30"/>
      <c r="G47699" s="30"/>
      <c r="H47699" s="30"/>
    </row>
    <row r="47700" spans="6:8" x14ac:dyDescent="0.2">
      <c r="F47700" s="30"/>
      <c r="G47700" s="30"/>
      <c r="H47700" s="30"/>
    </row>
    <row r="47701" spans="6:8" x14ac:dyDescent="0.2">
      <c r="F47701" s="30"/>
      <c r="G47701" s="30"/>
      <c r="H47701" s="30"/>
    </row>
    <row r="47702" spans="6:8" x14ac:dyDescent="0.2">
      <c r="F47702" s="30"/>
      <c r="G47702" s="30"/>
      <c r="H47702" s="30"/>
    </row>
    <row r="47703" spans="6:8" x14ac:dyDescent="0.2">
      <c r="F47703" s="30"/>
      <c r="G47703" s="30"/>
      <c r="H47703" s="30"/>
    </row>
    <row r="47704" spans="6:8" x14ac:dyDescent="0.2">
      <c r="F47704" s="30"/>
      <c r="G47704" s="30"/>
      <c r="H47704" s="30"/>
    </row>
    <row r="47705" spans="6:8" x14ac:dyDescent="0.2">
      <c r="F47705" s="30"/>
      <c r="G47705" s="30"/>
      <c r="H47705" s="30"/>
    </row>
    <row r="47706" spans="6:8" x14ac:dyDescent="0.2">
      <c r="F47706" s="30"/>
      <c r="G47706" s="30"/>
      <c r="H47706" s="30"/>
    </row>
    <row r="47707" spans="6:8" x14ac:dyDescent="0.2">
      <c r="F47707" s="30"/>
      <c r="G47707" s="30"/>
      <c r="H47707" s="30"/>
    </row>
    <row r="47708" spans="6:8" x14ac:dyDescent="0.2">
      <c r="F47708" s="30"/>
      <c r="G47708" s="30"/>
      <c r="H47708" s="30"/>
    </row>
    <row r="47709" spans="6:8" x14ac:dyDescent="0.2">
      <c r="F47709" s="30"/>
      <c r="G47709" s="30"/>
      <c r="H47709" s="30"/>
    </row>
    <row r="47710" spans="6:8" x14ac:dyDescent="0.2">
      <c r="F47710" s="30"/>
      <c r="G47710" s="30"/>
      <c r="H47710" s="30"/>
    </row>
    <row r="47711" spans="6:8" x14ac:dyDescent="0.2">
      <c r="F47711" s="30"/>
      <c r="G47711" s="30"/>
      <c r="H47711" s="30"/>
    </row>
    <row r="47712" spans="6:8" x14ac:dyDescent="0.2">
      <c r="F47712" s="30"/>
      <c r="G47712" s="30"/>
      <c r="H47712" s="30"/>
    </row>
    <row r="47713" spans="6:8" x14ac:dyDescent="0.2">
      <c r="F47713" s="30"/>
      <c r="G47713" s="30"/>
      <c r="H47713" s="30"/>
    </row>
    <row r="47714" spans="6:8" x14ac:dyDescent="0.2">
      <c r="F47714" s="30"/>
      <c r="G47714" s="30"/>
      <c r="H47714" s="30"/>
    </row>
    <row r="47715" spans="6:8" x14ac:dyDescent="0.2">
      <c r="F47715" s="30"/>
      <c r="G47715" s="30"/>
      <c r="H47715" s="30"/>
    </row>
    <row r="47716" spans="6:8" x14ac:dyDescent="0.2">
      <c r="F47716" s="30"/>
      <c r="G47716" s="30"/>
      <c r="H47716" s="30"/>
    </row>
    <row r="47717" spans="6:8" x14ac:dyDescent="0.2">
      <c r="F47717" s="30"/>
      <c r="G47717" s="30"/>
      <c r="H47717" s="30"/>
    </row>
    <row r="47718" spans="6:8" x14ac:dyDescent="0.2">
      <c r="F47718" s="30"/>
      <c r="G47718" s="30"/>
      <c r="H47718" s="30"/>
    </row>
    <row r="47719" spans="6:8" x14ac:dyDescent="0.2">
      <c r="F47719" s="30"/>
      <c r="G47719" s="30"/>
      <c r="H47719" s="30"/>
    </row>
    <row r="47720" spans="6:8" x14ac:dyDescent="0.2">
      <c r="F47720" s="30"/>
      <c r="G47720" s="30"/>
      <c r="H47720" s="30"/>
    </row>
    <row r="47721" spans="6:8" x14ac:dyDescent="0.2">
      <c r="F47721" s="30"/>
      <c r="G47721" s="30"/>
      <c r="H47721" s="30"/>
    </row>
    <row r="47722" spans="6:8" x14ac:dyDescent="0.2">
      <c r="F47722" s="30"/>
      <c r="G47722" s="30"/>
      <c r="H47722" s="30"/>
    </row>
    <row r="47723" spans="6:8" x14ac:dyDescent="0.2">
      <c r="F47723" s="30"/>
      <c r="G47723" s="30"/>
      <c r="H47723" s="30"/>
    </row>
    <row r="47724" spans="6:8" x14ac:dyDescent="0.2">
      <c r="F47724" s="30"/>
      <c r="G47724" s="30"/>
      <c r="H47724" s="30"/>
    </row>
    <row r="47725" spans="6:8" x14ac:dyDescent="0.2">
      <c r="F47725" s="30"/>
      <c r="G47725" s="30"/>
      <c r="H47725" s="30"/>
    </row>
    <row r="47726" spans="6:8" x14ac:dyDescent="0.2">
      <c r="F47726" s="30"/>
      <c r="G47726" s="30"/>
      <c r="H47726" s="30"/>
    </row>
    <row r="47727" spans="6:8" x14ac:dyDescent="0.2">
      <c r="F47727" s="30"/>
      <c r="G47727" s="30"/>
      <c r="H47727" s="30"/>
    </row>
    <row r="47728" spans="6:8" x14ac:dyDescent="0.2">
      <c r="F47728" s="30"/>
      <c r="G47728" s="30"/>
      <c r="H47728" s="30"/>
    </row>
    <row r="47729" spans="6:8" x14ac:dyDescent="0.2">
      <c r="F47729" s="30"/>
      <c r="G47729" s="30"/>
      <c r="H47729" s="30"/>
    </row>
    <row r="47730" spans="6:8" x14ac:dyDescent="0.2">
      <c r="F47730" s="30"/>
      <c r="G47730" s="30"/>
      <c r="H47730" s="30"/>
    </row>
    <row r="47731" spans="6:8" x14ac:dyDescent="0.2">
      <c r="F47731" s="30"/>
      <c r="G47731" s="30"/>
      <c r="H47731" s="30"/>
    </row>
    <row r="47732" spans="6:8" x14ac:dyDescent="0.2">
      <c r="F47732" s="30"/>
      <c r="G47732" s="30"/>
      <c r="H47732" s="30"/>
    </row>
    <row r="47733" spans="6:8" x14ac:dyDescent="0.2">
      <c r="F47733" s="30"/>
      <c r="G47733" s="30"/>
      <c r="H47733" s="30"/>
    </row>
    <row r="47734" spans="6:8" x14ac:dyDescent="0.2">
      <c r="F47734" s="30"/>
      <c r="G47734" s="30"/>
      <c r="H47734" s="30"/>
    </row>
    <row r="47735" spans="6:8" x14ac:dyDescent="0.2">
      <c r="F47735" s="30"/>
      <c r="G47735" s="30"/>
      <c r="H47735" s="30"/>
    </row>
    <row r="47736" spans="6:8" x14ac:dyDescent="0.2">
      <c r="F47736" s="30"/>
      <c r="G47736" s="30"/>
      <c r="H47736" s="30"/>
    </row>
    <row r="47737" spans="6:8" x14ac:dyDescent="0.2">
      <c r="F47737" s="30"/>
      <c r="G47737" s="30"/>
      <c r="H47737" s="30"/>
    </row>
    <row r="47738" spans="6:8" x14ac:dyDescent="0.2">
      <c r="F47738" s="30"/>
      <c r="G47738" s="30"/>
      <c r="H47738" s="30"/>
    </row>
    <row r="47739" spans="6:8" x14ac:dyDescent="0.2">
      <c r="F47739" s="30"/>
      <c r="G47739" s="30"/>
      <c r="H47739" s="30"/>
    </row>
    <row r="47740" spans="6:8" x14ac:dyDescent="0.2">
      <c r="F47740" s="30"/>
      <c r="G47740" s="30"/>
      <c r="H47740" s="30"/>
    </row>
    <row r="47741" spans="6:8" x14ac:dyDescent="0.2">
      <c r="F47741" s="30"/>
      <c r="G47741" s="30"/>
      <c r="H47741" s="30"/>
    </row>
    <row r="47742" spans="6:8" x14ac:dyDescent="0.2">
      <c r="F47742" s="30"/>
      <c r="G47742" s="30"/>
      <c r="H47742" s="30"/>
    </row>
    <row r="47743" spans="6:8" x14ac:dyDescent="0.2">
      <c r="F47743" s="30"/>
      <c r="G47743" s="30"/>
      <c r="H47743" s="30"/>
    </row>
    <row r="47744" spans="6:8" x14ac:dyDescent="0.2">
      <c r="F47744" s="30"/>
      <c r="G47744" s="30"/>
      <c r="H47744" s="30"/>
    </row>
    <row r="47745" spans="6:8" x14ac:dyDescent="0.2">
      <c r="F47745" s="30"/>
      <c r="G47745" s="30"/>
      <c r="H47745" s="30"/>
    </row>
    <row r="47746" spans="6:8" x14ac:dyDescent="0.2">
      <c r="F47746" s="30"/>
      <c r="G47746" s="30"/>
      <c r="H47746" s="30"/>
    </row>
    <row r="47747" spans="6:8" x14ac:dyDescent="0.2">
      <c r="F47747" s="30"/>
      <c r="G47747" s="30"/>
      <c r="H47747" s="30"/>
    </row>
    <row r="47748" spans="6:8" x14ac:dyDescent="0.2">
      <c r="F47748" s="30"/>
      <c r="G47748" s="30"/>
      <c r="H47748" s="30"/>
    </row>
    <row r="47749" spans="6:8" x14ac:dyDescent="0.2">
      <c r="F47749" s="30"/>
      <c r="G47749" s="30"/>
      <c r="H47749" s="30"/>
    </row>
    <row r="47750" spans="6:8" x14ac:dyDescent="0.2">
      <c r="F47750" s="30"/>
      <c r="G47750" s="30"/>
      <c r="H47750" s="30"/>
    </row>
    <row r="47751" spans="6:8" x14ac:dyDescent="0.2">
      <c r="F47751" s="30"/>
      <c r="G47751" s="30"/>
      <c r="H47751" s="30"/>
    </row>
    <row r="47752" spans="6:8" x14ac:dyDescent="0.2">
      <c r="F47752" s="30"/>
      <c r="G47752" s="30"/>
      <c r="H47752" s="30"/>
    </row>
    <row r="47753" spans="6:8" x14ac:dyDescent="0.2">
      <c r="F47753" s="30"/>
      <c r="G47753" s="30"/>
      <c r="H47753" s="30"/>
    </row>
    <row r="47754" spans="6:8" x14ac:dyDescent="0.2">
      <c r="F47754" s="30"/>
      <c r="G47754" s="30"/>
      <c r="H47754" s="30"/>
    </row>
    <row r="47755" spans="6:8" x14ac:dyDescent="0.2">
      <c r="F47755" s="30"/>
      <c r="G47755" s="30"/>
      <c r="H47755" s="30"/>
    </row>
    <row r="47756" spans="6:8" x14ac:dyDescent="0.2">
      <c r="F47756" s="30"/>
      <c r="G47756" s="30"/>
      <c r="H47756" s="30"/>
    </row>
    <row r="47757" spans="6:8" x14ac:dyDescent="0.2">
      <c r="F47757" s="30"/>
      <c r="G47757" s="30"/>
      <c r="H47757" s="30"/>
    </row>
    <row r="47758" spans="6:8" x14ac:dyDescent="0.2">
      <c r="F47758" s="30"/>
      <c r="G47758" s="30"/>
      <c r="H47758" s="30"/>
    </row>
    <row r="47759" spans="6:8" x14ac:dyDescent="0.2">
      <c r="F47759" s="30"/>
      <c r="G47759" s="30"/>
      <c r="H47759" s="30"/>
    </row>
    <row r="47760" spans="6:8" x14ac:dyDescent="0.2">
      <c r="F47760" s="30"/>
      <c r="G47760" s="30"/>
      <c r="H47760" s="30"/>
    </row>
    <row r="47761" spans="6:8" x14ac:dyDescent="0.2">
      <c r="F47761" s="30"/>
      <c r="G47761" s="30"/>
      <c r="H47761" s="30"/>
    </row>
    <row r="47762" spans="6:8" x14ac:dyDescent="0.2">
      <c r="F47762" s="30"/>
      <c r="G47762" s="30"/>
      <c r="H47762" s="30"/>
    </row>
    <row r="47763" spans="6:8" x14ac:dyDescent="0.2">
      <c r="F47763" s="30"/>
      <c r="G47763" s="30"/>
      <c r="H47763" s="30"/>
    </row>
    <row r="47764" spans="6:8" x14ac:dyDescent="0.2">
      <c r="F47764" s="30"/>
      <c r="G47764" s="30"/>
      <c r="H47764" s="30"/>
    </row>
    <row r="47765" spans="6:8" x14ac:dyDescent="0.2">
      <c r="F47765" s="30"/>
      <c r="G47765" s="30"/>
      <c r="H47765" s="30"/>
    </row>
    <row r="47766" spans="6:8" x14ac:dyDescent="0.2">
      <c r="F47766" s="30"/>
      <c r="G47766" s="30"/>
      <c r="H47766" s="30"/>
    </row>
    <row r="47767" spans="6:8" x14ac:dyDescent="0.2">
      <c r="F47767" s="30"/>
      <c r="G47767" s="30"/>
      <c r="H47767" s="30"/>
    </row>
    <row r="47768" spans="6:8" x14ac:dyDescent="0.2">
      <c r="F47768" s="30"/>
      <c r="G47768" s="30"/>
      <c r="H47768" s="30"/>
    </row>
    <row r="47769" spans="6:8" x14ac:dyDescent="0.2">
      <c r="F47769" s="30"/>
      <c r="G47769" s="30"/>
      <c r="H47769" s="30"/>
    </row>
    <row r="47770" spans="6:8" x14ac:dyDescent="0.2">
      <c r="F47770" s="30"/>
      <c r="G47770" s="30"/>
      <c r="H47770" s="30"/>
    </row>
    <row r="47771" spans="6:8" x14ac:dyDescent="0.2">
      <c r="F47771" s="30"/>
      <c r="G47771" s="30"/>
      <c r="H47771" s="30"/>
    </row>
    <row r="47772" spans="6:8" x14ac:dyDescent="0.2">
      <c r="F47772" s="30"/>
      <c r="G47772" s="30"/>
      <c r="H47772" s="30"/>
    </row>
    <row r="47773" spans="6:8" x14ac:dyDescent="0.2">
      <c r="F47773" s="30"/>
      <c r="G47773" s="30"/>
      <c r="H47773" s="30"/>
    </row>
    <row r="47774" spans="6:8" x14ac:dyDescent="0.2">
      <c r="F47774" s="30"/>
      <c r="G47774" s="30"/>
      <c r="H47774" s="30"/>
    </row>
    <row r="47775" spans="6:8" x14ac:dyDescent="0.2">
      <c r="F47775" s="30"/>
      <c r="G47775" s="30"/>
      <c r="H47775" s="30"/>
    </row>
    <row r="47776" spans="6:8" x14ac:dyDescent="0.2">
      <c r="F47776" s="30"/>
      <c r="G47776" s="30"/>
      <c r="H47776" s="30"/>
    </row>
    <row r="47777" spans="6:8" x14ac:dyDescent="0.2">
      <c r="F47777" s="30"/>
      <c r="G47777" s="30"/>
      <c r="H47777" s="30"/>
    </row>
    <row r="47778" spans="6:8" x14ac:dyDescent="0.2">
      <c r="F47778" s="30"/>
      <c r="G47778" s="30"/>
      <c r="H47778" s="30"/>
    </row>
    <row r="47779" spans="6:8" x14ac:dyDescent="0.2">
      <c r="F47779" s="30"/>
      <c r="G47779" s="30"/>
      <c r="H47779" s="30"/>
    </row>
    <row r="47780" spans="6:8" x14ac:dyDescent="0.2">
      <c r="F47780" s="30"/>
      <c r="G47780" s="30"/>
      <c r="H47780" s="30"/>
    </row>
    <row r="47781" spans="6:8" x14ac:dyDescent="0.2">
      <c r="F47781" s="30"/>
      <c r="G47781" s="30"/>
      <c r="H47781" s="30"/>
    </row>
    <row r="47782" spans="6:8" x14ac:dyDescent="0.2">
      <c r="F47782" s="30"/>
      <c r="G47782" s="30"/>
      <c r="H47782" s="30"/>
    </row>
    <row r="47783" spans="6:8" x14ac:dyDescent="0.2">
      <c r="F47783" s="30"/>
      <c r="G47783" s="30"/>
      <c r="H47783" s="30"/>
    </row>
    <row r="47784" spans="6:8" x14ac:dyDescent="0.2">
      <c r="F47784" s="30"/>
      <c r="G47784" s="30"/>
      <c r="H47784" s="30"/>
    </row>
    <row r="47785" spans="6:8" x14ac:dyDescent="0.2">
      <c r="F47785" s="30"/>
      <c r="G47785" s="30"/>
      <c r="H47785" s="30"/>
    </row>
    <row r="47786" spans="6:8" x14ac:dyDescent="0.2">
      <c r="F47786" s="30"/>
      <c r="G47786" s="30"/>
      <c r="H47786" s="30"/>
    </row>
    <row r="47787" spans="6:8" x14ac:dyDescent="0.2">
      <c r="F47787" s="30"/>
      <c r="G47787" s="30"/>
      <c r="H47787" s="30"/>
    </row>
    <row r="47788" spans="6:8" x14ac:dyDescent="0.2">
      <c r="F47788" s="30"/>
      <c r="G47788" s="30"/>
      <c r="H47788" s="30"/>
    </row>
    <row r="47789" spans="6:8" x14ac:dyDescent="0.2">
      <c r="F47789" s="30"/>
      <c r="G47789" s="30"/>
      <c r="H47789" s="30"/>
    </row>
    <row r="47790" spans="6:8" x14ac:dyDescent="0.2">
      <c r="F47790" s="30"/>
      <c r="G47790" s="30"/>
      <c r="H47790" s="30"/>
    </row>
    <row r="47791" spans="6:8" x14ac:dyDescent="0.2">
      <c r="F47791" s="30"/>
      <c r="G47791" s="30"/>
      <c r="H47791" s="30"/>
    </row>
    <row r="47792" spans="6:8" x14ac:dyDescent="0.2">
      <c r="F47792" s="30"/>
      <c r="G47792" s="30"/>
      <c r="H47792" s="30"/>
    </row>
    <row r="47793" spans="6:8" x14ac:dyDescent="0.2">
      <c r="F47793" s="30"/>
      <c r="G47793" s="30"/>
      <c r="H47793" s="30"/>
    </row>
    <row r="47794" spans="6:8" x14ac:dyDescent="0.2">
      <c r="F47794" s="30"/>
      <c r="G47794" s="30"/>
      <c r="H47794" s="30"/>
    </row>
    <row r="47795" spans="6:8" x14ac:dyDescent="0.2">
      <c r="F47795" s="30"/>
      <c r="G47795" s="30"/>
      <c r="H47795" s="30"/>
    </row>
    <row r="47796" spans="6:8" x14ac:dyDescent="0.2">
      <c r="F47796" s="30"/>
      <c r="G47796" s="30"/>
      <c r="H47796" s="30"/>
    </row>
    <row r="47797" spans="6:8" x14ac:dyDescent="0.2">
      <c r="F47797" s="30"/>
      <c r="G47797" s="30"/>
      <c r="H47797" s="30"/>
    </row>
    <row r="47798" spans="6:8" x14ac:dyDescent="0.2">
      <c r="F47798" s="30"/>
      <c r="G47798" s="30"/>
      <c r="H47798" s="30"/>
    </row>
    <row r="47799" spans="6:8" x14ac:dyDescent="0.2">
      <c r="F47799" s="30"/>
      <c r="G47799" s="30"/>
      <c r="H47799" s="30"/>
    </row>
    <row r="47800" spans="6:8" x14ac:dyDescent="0.2">
      <c r="F47800" s="30"/>
      <c r="G47800" s="30"/>
      <c r="H47800" s="30"/>
    </row>
    <row r="47801" spans="6:8" x14ac:dyDescent="0.2">
      <c r="F47801" s="30"/>
      <c r="G47801" s="30"/>
      <c r="H47801" s="30"/>
    </row>
    <row r="47802" spans="6:8" x14ac:dyDescent="0.2">
      <c r="F47802" s="30"/>
      <c r="G47802" s="30"/>
      <c r="H47802" s="30"/>
    </row>
    <row r="47803" spans="6:8" x14ac:dyDescent="0.2">
      <c r="F47803" s="30"/>
      <c r="G47803" s="30"/>
      <c r="H47803" s="30"/>
    </row>
    <row r="47804" spans="6:8" x14ac:dyDescent="0.2">
      <c r="F47804" s="30"/>
      <c r="G47804" s="30"/>
      <c r="H47804" s="30"/>
    </row>
    <row r="47805" spans="6:8" x14ac:dyDescent="0.2">
      <c r="F47805" s="30"/>
      <c r="G47805" s="30"/>
      <c r="H47805" s="30"/>
    </row>
    <row r="47806" spans="6:8" x14ac:dyDescent="0.2">
      <c r="F47806" s="30"/>
      <c r="G47806" s="30"/>
      <c r="H47806" s="30"/>
    </row>
    <row r="47807" spans="6:8" x14ac:dyDescent="0.2">
      <c r="F47807" s="30"/>
      <c r="G47807" s="30"/>
      <c r="H47807" s="30"/>
    </row>
    <row r="47808" spans="6:8" x14ac:dyDescent="0.2">
      <c r="F47808" s="30"/>
      <c r="G47808" s="30"/>
      <c r="H47808" s="30"/>
    </row>
    <row r="47809" spans="6:8" x14ac:dyDescent="0.2">
      <c r="F47809" s="30"/>
      <c r="G47809" s="30"/>
      <c r="H47809" s="30"/>
    </row>
    <row r="47810" spans="6:8" x14ac:dyDescent="0.2">
      <c r="F47810" s="30"/>
      <c r="G47810" s="30"/>
      <c r="H47810" s="30"/>
    </row>
    <row r="47811" spans="6:8" x14ac:dyDescent="0.2">
      <c r="F47811" s="30"/>
      <c r="G47811" s="30"/>
      <c r="H47811" s="30"/>
    </row>
    <row r="47812" spans="6:8" x14ac:dyDescent="0.2">
      <c r="F47812" s="30"/>
      <c r="G47812" s="30"/>
      <c r="H47812" s="30"/>
    </row>
    <row r="47813" spans="6:8" x14ac:dyDescent="0.2">
      <c r="F47813" s="30"/>
      <c r="G47813" s="30"/>
      <c r="H47813" s="30"/>
    </row>
    <row r="47814" spans="6:8" x14ac:dyDescent="0.2">
      <c r="F47814" s="30"/>
      <c r="G47814" s="30"/>
      <c r="H47814" s="30"/>
    </row>
    <row r="47815" spans="6:8" x14ac:dyDescent="0.2">
      <c r="F47815" s="30"/>
      <c r="G47815" s="30"/>
      <c r="H47815" s="30"/>
    </row>
    <row r="47816" spans="6:8" x14ac:dyDescent="0.2">
      <c r="F47816" s="30"/>
      <c r="G47816" s="30"/>
      <c r="H47816" s="30"/>
    </row>
    <row r="47817" spans="6:8" x14ac:dyDescent="0.2">
      <c r="F47817" s="30"/>
      <c r="G47817" s="30"/>
      <c r="H47817" s="30"/>
    </row>
    <row r="47818" spans="6:8" x14ac:dyDescent="0.2">
      <c r="F47818" s="30"/>
      <c r="G47818" s="30"/>
      <c r="H47818" s="30"/>
    </row>
    <row r="47819" spans="6:8" x14ac:dyDescent="0.2">
      <c r="F47819" s="30"/>
      <c r="G47819" s="30"/>
      <c r="H47819" s="30"/>
    </row>
    <row r="47820" spans="6:8" x14ac:dyDescent="0.2">
      <c r="F47820" s="30"/>
      <c r="G47820" s="30"/>
      <c r="H47820" s="30"/>
    </row>
    <row r="47821" spans="6:8" x14ac:dyDescent="0.2">
      <c r="F47821" s="30"/>
      <c r="G47821" s="30"/>
      <c r="H47821" s="30"/>
    </row>
    <row r="47822" spans="6:8" x14ac:dyDescent="0.2">
      <c r="F47822" s="30"/>
      <c r="G47822" s="30"/>
      <c r="H47822" s="30"/>
    </row>
    <row r="47823" spans="6:8" x14ac:dyDescent="0.2">
      <c r="F47823" s="30"/>
      <c r="G47823" s="30"/>
      <c r="H47823" s="30"/>
    </row>
    <row r="47824" spans="6:8" x14ac:dyDescent="0.2">
      <c r="F47824" s="30"/>
      <c r="G47824" s="30"/>
      <c r="H47824" s="30"/>
    </row>
    <row r="47825" spans="6:8" x14ac:dyDescent="0.2">
      <c r="F47825" s="30"/>
      <c r="G47825" s="30"/>
      <c r="H47825" s="30"/>
    </row>
    <row r="47826" spans="6:8" x14ac:dyDescent="0.2">
      <c r="F47826" s="30"/>
      <c r="G47826" s="30"/>
      <c r="H47826" s="30"/>
    </row>
    <row r="47827" spans="6:8" x14ac:dyDescent="0.2">
      <c r="F47827" s="30"/>
      <c r="G47827" s="30"/>
      <c r="H47827" s="30"/>
    </row>
    <row r="47828" spans="6:8" x14ac:dyDescent="0.2">
      <c r="F47828" s="30"/>
      <c r="G47828" s="30"/>
      <c r="H47828" s="30"/>
    </row>
    <row r="47829" spans="6:8" x14ac:dyDescent="0.2">
      <c r="F47829" s="30"/>
      <c r="G47829" s="30"/>
      <c r="H47829" s="30"/>
    </row>
    <row r="47830" spans="6:8" x14ac:dyDescent="0.2">
      <c r="F47830" s="30"/>
      <c r="G47830" s="30"/>
      <c r="H47830" s="30"/>
    </row>
    <row r="47831" spans="6:8" x14ac:dyDescent="0.2">
      <c r="F47831" s="30"/>
      <c r="G47831" s="30"/>
      <c r="H47831" s="30"/>
    </row>
    <row r="47832" spans="6:8" x14ac:dyDescent="0.2">
      <c r="F47832" s="30"/>
      <c r="G47832" s="30"/>
      <c r="H47832" s="30"/>
    </row>
    <row r="47833" spans="6:8" x14ac:dyDescent="0.2">
      <c r="F47833" s="30"/>
      <c r="G47833" s="30"/>
      <c r="H47833" s="30"/>
    </row>
    <row r="47834" spans="6:8" x14ac:dyDescent="0.2">
      <c r="F47834" s="30"/>
      <c r="G47834" s="30"/>
      <c r="H47834" s="30"/>
    </row>
    <row r="47835" spans="6:8" x14ac:dyDescent="0.2">
      <c r="F47835" s="30"/>
      <c r="G47835" s="30"/>
      <c r="H47835" s="30"/>
    </row>
    <row r="47836" spans="6:8" x14ac:dyDescent="0.2">
      <c r="F47836" s="30"/>
      <c r="G47836" s="30"/>
      <c r="H47836" s="30"/>
    </row>
    <row r="47837" spans="6:8" x14ac:dyDescent="0.2">
      <c r="F47837" s="30"/>
      <c r="G47837" s="30"/>
      <c r="H47837" s="30"/>
    </row>
    <row r="47838" spans="6:8" x14ac:dyDescent="0.2">
      <c r="F47838" s="30"/>
      <c r="G47838" s="30"/>
      <c r="H47838" s="30"/>
    </row>
    <row r="47839" spans="6:8" x14ac:dyDescent="0.2">
      <c r="F47839" s="30"/>
      <c r="G47839" s="30"/>
      <c r="H47839" s="30"/>
    </row>
    <row r="47840" spans="6:8" x14ac:dyDescent="0.2">
      <c r="F47840" s="30"/>
      <c r="G47840" s="30"/>
      <c r="H47840" s="30"/>
    </row>
    <row r="47841" spans="6:8" x14ac:dyDescent="0.2">
      <c r="F47841" s="30"/>
      <c r="G47841" s="30"/>
      <c r="H47841" s="30"/>
    </row>
    <row r="47842" spans="6:8" x14ac:dyDescent="0.2">
      <c r="F47842" s="30"/>
      <c r="G47842" s="30"/>
      <c r="H47842" s="30"/>
    </row>
    <row r="47843" spans="6:8" x14ac:dyDescent="0.2">
      <c r="F47843" s="30"/>
      <c r="G47843" s="30"/>
      <c r="H47843" s="30"/>
    </row>
    <row r="47844" spans="6:8" x14ac:dyDescent="0.2">
      <c r="F47844" s="30"/>
      <c r="G47844" s="30"/>
      <c r="H47844" s="30"/>
    </row>
    <row r="47845" spans="6:8" x14ac:dyDescent="0.2">
      <c r="F47845" s="30"/>
      <c r="G47845" s="30"/>
      <c r="H47845" s="30"/>
    </row>
    <row r="47846" spans="6:8" x14ac:dyDescent="0.2">
      <c r="F47846" s="30"/>
      <c r="G47846" s="30"/>
      <c r="H47846" s="30"/>
    </row>
    <row r="47847" spans="6:8" x14ac:dyDescent="0.2">
      <c r="F47847" s="30"/>
      <c r="G47847" s="30"/>
      <c r="H47847" s="30"/>
    </row>
    <row r="47848" spans="6:8" x14ac:dyDescent="0.2">
      <c r="F47848" s="30"/>
      <c r="G47848" s="30"/>
      <c r="H47848" s="30"/>
    </row>
    <row r="47849" spans="6:8" x14ac:dyDescent="0.2">
      <c r="F47849" s="30"/>
      <c r="G47849" s="30"/>
      <c r="H47849" s="30"/>
    </row>
    <row r="47850" spans="6:8" x14ac:dyDescent="0.2">
      <c r="F47850" s="30"/>
      <c r="G47850" s="30"/>
      <c r="H47850" s="30"/>
    </row>
    <row r="47851" spans="6:8" x14ac:dyDescent="0.2">
      <c r="F47851" s="30"/>
      <c r="G47851" s="30"/>
      <c r="H47851" s="30"/>
    </row>
    <row r="47852" spans="6:8" x14ac:dyDescent="0.2">
      <c r="F47852" s="30"/>
      <c r="G47852" s="30"/>
      <c r="H47852" s="30"/>
    </row>
    <row r="47853" spans="6:8" x14ac:dyDescent="0.2">
      <c r="F47853" s="30"/>
      <c r="G47853" s="30"/>
      <c r="H47853" s="30"/>
    </row>
    <row r="47854" spans="6:8" x14ac:dyDescent="0.2">
      <c r="F47854" s="30"/>
      <c r="G47854" s="30"/>
      <c r="H47854" s="30"/>
    </row>
    <row r="47855" spans="6:8" x14ac:dyDescent="0.2">
      <c r="F47855" s="30"/>
      <c r="G47855" s="30"/>
      <c r="H47855" s="30"/>
    </row>
    <row r="47856" spans="6:8" x14ac:dyDescent="0.2">
      <c r="F47856" s="30"/>
      <c r="G47856" s="30"/>
      <c r="H47856" s="30"/>
    </row>
    <row r="47857" spans="6:8" x14ac:dyDescent="0.2">
      <c r="F47857" s="30"/>
      <c r="G47857" s="30"/>
      <c r="H47857" s="30"/>
    </row>
    <row r="47858" spans="6:8" x14ac:dyDescent="0.2">
      <c r="F47858" s="30"/>
      <c r="G47858" s="30"/>
      <c r="H47858" s="30"/>
    </row>
    <row r="47859" spans="6:8" x14ac:dyDescent="0.2">
      <c r="F47859" s="30"/>
      <c r="G47859" s="30"/>
      <c r="H47859" s="30"/>
    </row>
    <row r="47860" spans="6:8" x14ac:dyDescent="0.2">
      <c r="F47860" s="30"/>
      <c r="G47860" s="30"/>
      <c r="H47860" s="30"/>
    </row>
    <row r="47861" spans="6:8" x14ac:dyDescent="0.2">
      <c r="F47861" s="30"/>
      <c r="G47861" s="30"/>
      <c r="H47861" s="30"/>
    </row>
    <row r="47862" spans="6:8" x14ac:dyDescent="0.2">
      <c r="F47862" s="30"/>
      <c r="G47862" s="30"/>
      <c r="H47862" s="30"/>
    </row>
    <row r="47863" spans="6:8" x14ac:dyDescent="0.2">
      <c r="F47863" s="30"/>
      <c r="G47863" s="30"/>
      <c r="H47863" s="30"/>
    </row>
    <row r="47864" spans="6:8" x14ac:dyDescent="0.2">
      <c r="F47864" s="30"/>
      <c r="G47864" s="30"/>
      <c r="H47864" s="30"/>
    </row>
    <row r="47865" spans="6:8" x14ac:dyDescent="0.2">
      <c r="F47865" s="30"/>
      <c r="G47865" s="30"/>
      <c r="H47865" s="30"/>
    </row>
    <row r="47866" spans="6:8" x14ac:dyDescent="0.2">
      <c r="F47866" s="30"/>
      <c r="G47866" s="30"/>
      <c r="H47866" s="30"/>
    </row>
    <row r="47867" spans="6:8" x14ac:dyDescent="0.2">
      <c r="F47867" s="30"/>
      <c r="G47867" s="30"/>
      <c r="H47867" s="30"/>
    </row>
    <row r="47868" spans="6:8" x14ac:dyDescent="0.2">
      <c r="F47868" s="30"/>
      <c r="G47868" s="30"/>
      <c r="H47868" s="30"/>
    </row>
    <row r="47869" spans="6:8" x14ac:dyDescent="0.2">
      <c r="F47869" s="30"/>
      <c r="G47869" s="30"/>
      <c r="H47869" s="30"/>
    </row>
    <row r="47870" spans="6:8" x14ac:dyDescent="0.2">
      <c r="F47870" s="30"/>
      <c r="G47870" s="30"/>
      <c r="H47870" s="30"/>
    </row>
    <row r="47871" spans="6:8" x14ac:dyDescent="0.2">
      <c r="F47871" s="30"/>
      <c r="G47871" s="30"/>
      <c r="H47871" s="30"/>
    </row>
    <row r="47872" spans="6:8" x14ac:dyDescent="0.2">
      <c r="F47872" s="30"/>
      <c r="G47872" s="30"/>
      <c r="H47872" s="30"/>
    </row>
    <row r="47873" spans="6:8" x14ac:dyDescent="0.2">
      <c r="F47873" s="30"/>
      <c r="G47873" s="30"/>
      <c r="H47873" s="30"/>
    </row>
    <row r="47874" spans="6:8" x14ac:dyDescent="0.2">
      <c r="F47874" s="30"/>
      <c r="G47874" s="30"/>
      <c r="H47874" s="30"/>
    </row>
    <row r="47875" spans="6:8" x14ac:dyDescent="0.2">
      <c r="F47875" s="30"/>
      <c r="G47875" s="30"/>
      <c r="H47875" s="30"/>
    </row>
    <row r="47876" spans="6:8" x14ac:dyDescent="0.2">
      <c r="F47876" s="30"/>
      <c r="G47876" s="30"/>
      <c r="H47876" s="30"/>
    </row>
    <row r="47877" spans="6:8" x14ac:dyDescent="0.2">
      <c r="F47877" s="30"/>
      <c r="G47877" s="30"/>
      <c r="H47877" s="30"/>
    </row>
    <row r="47878" spans="6:8" x14ac:dyDescent="0.2">
      <c r="F47878" s="30"/>
      <c r="G47878" s="30"/>
      <c r="H47878" s="30"/>
    </row>
    <row r="47879" spans="6:8" x14ac:dyDescent="0.2">
      <c r="F47879" s="30"/>
      <c r="G47879" s="30"/>
      <c r="H47879" s="30"/>
    </row>
    <row r="47880" spans="6:8" x14ac:dyDescent="0.2">
      <c r="F47880" s="30"/>
      <c r="G47880" s="30"/>
      <c r="H47880" s="30"/>
    </row>
    <row r="47881" spans="6:8" x14ac:dyDescent="0.2">
      <c r="F47881" s="30"/>
      <c r="G47881" s="30"/>
      <c r="H47881" s="30"/>
    </row>
    <row r="47882" spans="6:8" x14ac:dyDescent="0.2">
      <c r="F47882" s="30"/>
      <c r="G47882" s="30"/>
      <c r="H47882" s="30"/>
    </row>
    <row r="47883" spans="6:8" x14ac:dyDescent="0.2">
      <c r="F47883" s="30"/>
      <c r="G47883" s="30"/>
      <c r="H47883" s="30"/>
    </row>
    <row r="47884" spans="6:8" x14ac:dyDescent="0.2">
      <c r="F47884" s="30"/>
      <c r="G47884" s="30"/>
      <c r="H47884" s="30"/>
    </row>
    <row r="47885" spans="6:8" x14ac:dyDescent="0.2">
      <c r="F47885" s="30"/>
      <c r="G47885" s="30"/>
      <c r="H47885" s="30"/>
    </row>
    <row r="47886" spans="6:8" x14ac:dyDescent="0.2">
      <c r="F47886" s="30"/>
      <c r="G47886" s="30"/>
      <c r="H47886" s="30"/>
    </row>
    <row r="47887" spans="6:8" x14ac:dyDescent="0.2">
      <c r="F47887" s="30"/>
      <c r="G47887" s="30"/>
      <c r="H47887" s="30"/>
    </row>
    <row r="47888" spans="6:8" x14ac:dyDescent="0.2">
      <c r="F47888" s="30"/>
      <c r="G47888" s="30"/>
      <c r="H47888" s="30"/>
    </row>
    <row r="47889" spans="6:8" x14ac:dyDescent="0.2">
      <c r="F47889" s="30"/>
      <c r="G47889" s="30"/>
      <c r="H47889" s="30"/>
    </row>
    <row r="47890" spans="6:8" x14ac:dyDescent="0.2">
      <c r="F47890" s="30"/>
      <c r="G47890" s="30"/>
      <c r="H47890" s="30"/>
    </row>
    <row r="47891" spans="6:8" x14ac:dyDescent="0.2">
      <c r="F47891" s="30"/>
      <c r="G47891" s="30"/>
      <c r="H47891" s="30"/>
    </row>
    <row r="47892" spans="6:8" x14ac:dyDescent="0.2">
      <c r="F47892" s="30"/>
      <c r="G47892" s="30"/>
      <c r="H47892" s="30"/>
    </row>
    <row r="47893" spans="6:8" x14ac:dyDescent="0.2">
      <c r="F47893" s="30"/>
      <c r="G47893" s="30"/>
      <c r="H47893" s="30"/>
    </row>
    <row r="47894" spans="6:8" x14ac:dyDescent="0.2">
      <c r="F47894" s="30"/>
      <c r="G47894" s="30"/>
      <c r="H47894" s="30"/>
    </row>
    <row r="47895" spans="6:8" x14ac:dyDescent="0.2">
      <c r="F47895" s="30"/>
      <c r="G47895" s="30"/>
      <c r="H47895" s="30"/>
    </row>
    <row r="47896" spans="6:8" x14ac:dyDescent="0.2">
      <c r="F47896" s="30"/>
      <c r="G47896" s="30"/>
      <c r="H47896" s="30"/>
    </row>
    <row r="47897" spans="6:8" x14ac:dyDescent="0.2">
      <c r="F47897" s="30"/>
      <c r="G47897" s="30"/>
      <c r="H47897" s="30"/>
    </row>
    <row r="47898" spans="6:8" x14ac:dyDescent="0.2">
      <c r="F47898" s="30"/>
      <c r="G47898" s="30"/>
      <c r="H47898" s="30"/>
    </row>
    <row r="47899" spans="6:8" x14ac:dyDescent="0.2">
      <c r="F47899" s="30"/>
      <c r="G47899" s="30"/>
      <c r="H47899" s="30"/>
    </row>
    <row r="47900" spans="6:8" x14ac:dyDescent="0.2">
      <c r="F47900" s="30"/>
      <c r="G47900" s="30"/>
      <c r="H47900" s="30"/>
    </row>
    <row r="47901" spans="6:8" x14ac:dyDescent="0.2">
      <c r="F47901" s="30"/>
      <c r="G47901" s="30"/>
      <c r="H47901" s="30"/>
    </row>
    <row r="47902" spans="6:8" x14ac:dyDescent="0.2">
      <c r="F47902" s="30"/>
      <c r="G47902" s="30"/>
      <c r="H47902" s="30"/>
    </row>
    <row r="47903" spans="6:8" x14ac:dyDescent="0.2">
      <c r="F47903" s="30"/>
      <c r="G47903" s="30"/>
      <c r="H47903" s="30"/>
    </row>
    <row r="47904" spans="6:8" x14ac:dyDescent="0.2">
      <c r="F47904" s="30"/>
      <c r="G47904" s="30"/>
      <c r="H47904" s="30"/>
    </row>
    <row r="47905" spans="6:8" x14ac:dyDescent="0.2">
      <c r="F47905" s="30"/>
      <c r="G47905" s="30"/>
      <c r="H47905" s="30"/>
    </row>
    <row r="47906" spans="6:8" x14ac:dyDescent="0.2">
      <c r="F47906" s="30"/>
      <c r="G47906" s="30"/>
      <c r="H47906" s="30"/>
    </row>
    <row r="47907" spans="6:8" x14ac:dyDescent="0.2">
      <c r="F47907" s="30"/>
      <c r="G47907" s="30"/>
      <c r="H47907" s="30"/>
    </row>
    <row r="47908" spans="6:8" x14ac:dyDescent="0.2">
      <c r="F47908" s="30"/>
      <c r="G47908" s="30"/>
      <c r="H47908" s="30"/>
    </row>
    <row r="47909" spans="6:8" x14ac:dyDescent="0.2">
      <c r="F47909" s="30"/>
      <c r="G47909" s="30"/>
      <c r="H47909" s="30"/>
    </row>
    <row r="47910" spans="6:8" x14ac:dyDescent="0.2">
      <c r="F47910" s="30"/>
      <c r="G47910" s="30"/>
      <c r="H47910" s="30"/>
    </row>
    <row r="47911" spans="6:8" x14ac:dyDescent="0.2">
      <c r="F47911" s="30"/>
      <c r="G47911" s="30"/>
      <c r="H47911" s="30"/>
    </row>
    <row r="47912" spans="6:8" x14ac:dyDescent="0.2">
      <c r="F47912" s="30"/>
      <c r="G47912" s="30"/>
      <c r="H47912" s="30"/>
    </row>
    <row r="47913" spans="6:8" x14ac:dyDescent="0.2">
      <c r="F47913" s="30"/>
      <c r="G47913" s="30"/>
      <c r="H47913" s="30"/>
    </row>
    <row r="47914" spans="6:8" x14ac:dyDescent="0.2">
      <c r="F47914" s="30"/>
      <c r="G47914" s="30"/>
      <c r="H47914" s="30"/>
    </row>
    <row r="47915" spans="6:8" x14ac:dyDescent="0.2">
      <c r="F47915" s="30"/>
      <c r="G47915" s="30"/>
      <c r="H47915" s="30"/>
    </row>
    <row r="47916" spans="6:8" x14ac:dyDescent="0.2">
      <c r="F47916" s="30"/>
      <c r="G47916" s="30"/>
      <c r="H47916" s="30"/>
    </row>
    <row r="47917" spans="6:8" x14ac:dyDescent="0.2">
      <c r="F47917" s="30"/>
      <c r="G47917" s="30"/>
      <c r="H47917" s="30"/>
    </row>
    <row r="47918" spans="6:8" x14ac:dyDescent="0.2">
      <c r="F47918" s="30"/>
      <c r="G47918" s="30"/>
      <c r="H47918" s="30"/>
    </row>
    <row r="47919" spans="6:8" x14ac:dyDescent="0.2">
      <c r="F47919" s="30"/>
      <c r="G47919" s="30"/>
      <c r="H47919" s="30"/>
    </row>
    <row r="47920" spans="6:8" x14ac:dyDescent="0.2">
      <c r="F47920" s="30"/>
      <c r="G47920" s="30"/>
      <c r="H47920" s="30"/>
    </row>
    <row r="47921" spans="6:8" x14ac:dyDescent="0.2">
      <c r="F47921" s="30"/>
      <c r="G47921" s="30"/>
      <c r="H47921" s="30"/>
    </row>
    <row r="47922" spans="6:8" x14ac:dyDescent="0.2">
      <c r="F47922" s="30"/>
      <c r="G47922" s="30"/>
      <c r="H47922" s="30"/>
    </row>
    <row r="47923" spans="6:8" x14ac:dyDescent="0.2">
      <c r="F47923" s="30"/>
      <c r="G47923" s="30"/>
      <c r="H47923" s="30"/>
    </row>
    <row r="47924" spans="6:8" x14ac:dyDescent="0.2">
      <c r="F47924" s="30"/>
      <c r="G47924" s="30"/>
      <c r="H47924" s="30"/>
    </row>
    <row r="47925" spans="6:8" x14ac:dyDescent="0.2">
      <c r="F47925" s="30"/>
      <c r="G47925" s="30"/>
      <c r="H47925" s="30"/>
    </row>
    <row r="47926" spans="6:8" x14ac:dyDescent="0.2">
      <c r="F47926" s="30"/>
      <c r="G47926" s="30"/>
      <c r="H47926" s="30"/>
    </row>
    <row r="47927" spans="6:8" x14ac:dyDescent="0.2">
      <c r="F47927" s="30"/>
      <c r="G47927" s="30"/>
      <c r="H47927" s="30"/>
    </row>
    <row r="47928" spans="6:8" x14ac:dyDescent="0.2">
      <c r="F47928" s="30"/>
      <c r="G47928" s="30"/>
      <c r="H47928" s="30"/>
    </row>
    <row r="47929" spans="6:8" x14ac:dyDescent="0.2">
      <c r="F47929" s="30"/>
      <c r="G47929" s="30"/>
      <c r="H47929" s="30"/>
    </row>
    <row r="47930" spans="6:8" x14ac:dyDescent="0.2">
      <c r="F47930" s="30"/>
      <c r="G47930" s="30"/>
      <c r="H47930" s="30"/>
    </row>
    <row r="47931" spans="6:8" x14ac:dyDescent="0.2">
      <c r="F47931" s="30"/>
      <c r="G47931" s="30"/>
      <c r="H47931" s="30"/>
    </row>
    <row r="47932" spans="6:8" x14ac:dyDescent="0.2">
      <c r="F47932" s="30"/>
      <c r="G47932" s="30"/>
      <c r="H47932" s="30"/>
    </row>
    <row r="47933" spans="6:8" x14ac:dyDescent="0.2">
      <c r="F47933" s="30"/>
      <c r="G47933" s="30"/>
      <c r="H47933" s="30"/>
    </row>
    <row r="47934" spans="6:8" x14ac:dyDescent="0.2">
      <c r="F47934" s="30"/>
      <c r="G47934" s="30"/>
      <c r="H47934" s="30"/>
    </row>
    <row r="47935" spans="6:8" x14ac:dyDescent="0.2">
      <c r="F47935" s="30"/>
      <c r="G47935" s="30"/>
      <c r="H47935" s="30"/>
    </row>
    <row r="47936" spans="6:8" x14ac:dyDescent="0.2">
      <c r="F47936" s="30"/>
      <c r="G47936" s="30"/>
      <c r="H47936" s="30"/>
    </row>
    <row r="47937" spans="6:8" x14ac:dyDescent="0.2">
      <c r="F47937" s="30"/>
      <c r="G47937" s="30"/>
      <c r="H47937" s="30"/>
    </row>
    <row r="47938" spans="6:8" x14ac:dyDescent="0.2">
      <c r="F47938" s="30"/>
      <c r="G47938" s="30"/>
      <c r="H47938" s="30"/>
    </row>
    <row r="47939" spans="6:8" x14ac:dyDescent="0.2">
      <c r="F47939" s="30"/>
      <c r="G47939" s="30"/>
      <c r="H47939" s="30"/>
    </row>
    <row r="47940" spans="6:8" x14ac:dyDescent="0.2">
      <c r="F47940" s="30"/>
      <c r="G47940" s="30"/>
      <c r="H47940" s="30"/>
    </row>
    <row r="47941" spans="6:8" x14ac:dyDescent="0.2">
      <c r="F47941" s="30"/>
      <c r="G47941" s="30"/>
      <c r="H47941" s="30"/>
    </row>
    <row r="47942" spans="6:8" x14ac:dyDescent="0.2">
      <c r="F47942" s="30"/>
      <c r="G47942" s="30"/>
      <c r="H47942" s="30"/>
    </row>
    <row r="47943" spans="6:8" x14ac:dyDescent="0.2">
      <c r="F47943" s="30"/>
      <c r="G47943" s="30"/>
      <c r="H47943" s="30"/>
    </row>
    <row r="47944" spans="6:8" x14ac:dyDescent="0.2">
      <c r="F47944" s="30"/>
      <c r="G47944" s="30"/>
      <c r="H47944" s="30"/>
    </row>
    <row r="47945" spans="6:8" x14ac:dyDescent="0.2">
      <c r="F47945" s="30"/>
      <c r="G47945" s="30"/>
      <c r="H47945" s="30"/>
    </row>
    <row r="47946" spans="6:8" x14ac:dyDescent="0.2">
      <c r="F47946" s="30"/>
      <c r="G47946" s="30"/>
      <c r="H47946" s="30"/>
    </row>
    <row r="47947" spans="6:8" x14ac:dyDescent="0.2">
      <c r="F47947" s="30"/>
      <c r="G47947" s="30"/>
      <c r="H47947" s="30"/>
    </row>
    <row r="47948" spans="6:8" x14ac:dyDescent="0.2">
      <c r="F47948" s="30"/>
      <c r="G47948" s="30"/>
      <c r="H47948" s="30"/>
    </row>
    <row r="47949" spans="6:8" x14ac:dyDescent="0.2">
      <c r="F47949" s="30"/>
      <c r="G47949" s="30"/>
      <c r="H47949" s="30"/>
    </row>
    <row r="47950" spans="6:8" x14ac:dyDescent="0.2">
      <c r="F47950" s="30"/>
      <c r="G47950" s="30"/>
      <c r="H47950" s="30"/>
    </row>
    <row r="47951" spans="6:8" x14ac:dyDescent="0.2">
      <c r="F47951" s="30"/>
      <c r="G47951" s="30"/>
      <c r="H47951" s="30"/>
    </row>
    <row r="47952" spans="6:8" x14ac:dyDescent="0.2">
      <c r="F47952" s="30"/>
      <c r="G47952" s="30"/>
      <c r="H47952" s="30"/>
    </row>
    <row r="47953" spans="6:8" x14ac:dyDescent="0.2">
      <c r="F47953" s="30"/>
      <c r="G47953" s="30"/>
      <c r="H47953" s="30"/>
    </row>
    <row r="47954" spans="6:8" x14ac:dyDescent="0.2">
      <c r="F47954" s="30"/>
      <c r="G47954" s="30"/>
      <c r="H47954" s="30"/>
    </row>
    <row r="47955" spans="6:8" x14ac:dyDescent="0.2">
      <c r="F47955" s="30"/>
      <c r="G47955" s="30"/>
      <c r="H47955" s="30"/>
    </row>
    <row r="47956" spans="6:8" x14ac:dyDescent="0.2">
      <c r="F47956" s="30"/>
      <c r="G47956" s="30"/>
      <c r="H47956" s="30"/>
    </row>
    <row r="47957" spans="6:8" x14ac:dyDescent="0.2">
      <c r="F47957" s="30"/>
      <c r="G47957" s="30"/>
      <c r="H47957" s="30"/>
    </row>
    <row r="47958" spans="6:8" x14ac:dyDescent="0.2">
      <c r="F47958" s="30"/>
      <c r="G47958" s="30"/>
      <c r="H47958" s="30"/>
    </row>
    <row r="47959" spans="6:8" x14ac:dyDescent="0.2">
      <c r="F47959" s="30"/>
      <c r="G47959" s="30"/>
      <c r="H47959" s="30"/>
    </row>
    <row r="47960" spans="6:8" x14ac:dyDescent="0.2">
      <c r="F47960" s="30"/>
      <c r="G47960" s="30"/>
      <c r="H47960" s="30"/>
    </row>
    <row r="47961" spans="6:8" x14ac:dyDescent="0.2">
      <c r="F47961" s="30"/>
      <c r="G47961" s="30"/>
      <c r="H47961" s="30"/>
    </row>
    <row r="47962" spans="6:8" x14ac:dyDescent="0.2">
      <c r="F47962" s="30"/>
      <c r="G47962" s="30"/>
      <c r="H47962" s="30"/>
    </row>
    <row r="47963" spans="6:8" x14ac:dyDescent="0.2">
      <c r="F47963" s="30"/>
      <c r="G47963" s="30"/>
      <c r="H47963" s="30"/>
    </row>
    <row r="47964" spans="6:8" x14ac:dyDescent="0.2">
      <c r="F47964" s="30"/>
      <c r="G47964" s="30"/>
      <c r="H47964" s="30"/>
    </row>
    <row r="47965" spans="6:8" x14ac:dyDescent="0.2">
      <c r="F47965" s="30"/>
      <c r="G47965" s="30"/>
      <c r="H47965" s="30"/>
    </row>
    <row r="47966" spans="6:8" x14ac:dyDescent="0.2">
      <c r="F47966" s="30"/>
      <c r="G47966" s="30"/>
      <c r="H47966" s="30"/>
    </row>
    <row r="47967" spans="6:8" x14ac:dyDescent="0.2">
      <c r="F47967" s="30"/>
      <c r="G47967" s="30"/>
      <c r="H47967" s="30"/>
    </row>
    <row r="47968" spans="6:8" x14ac:dyDescent="0.2">
      <c r="F47968" s="30"/>
      <c r="G47968" s="30"/>
      <c r="H47968" s="30"/>
    </row>
    <row r="47969" spans="6:8" x14ac:dyDescent="0.2">
      <c r="F47969" s="30"/>
      <c r="G47969" s="30"/>
      <c r="H47969" s="30"/>
    </row>
    <row r="47970" spans="6:8" x14ac:dyDescent="0.2">
      <c r="F47970" s="30"/>
      <c r="G47970" s="30"/>
      <c r="H47970" s="30"/>
    </row>
    <row r="47971" spans="6:8" x14ac:dyDescent="0.2">
      <c r="F47971" s="30"/>
      <c r="G47971" s="30"/>
      <c r="H47971" s="30"/>
    </row>
    <row r="47972" spans="6:8" x14ac:dyDescent="0.2">
      <c r="F47972" s="30"/>
      <c r="G47972" s="30"/>
      <c r="H47972" s="30"/>
    </row>
    <row r="47973" spans="6:8" x14ac:dyDescent="0.2">
      <c r="F47973" s="30"/>
      <c r="G47973" s="30"/>
      <c r="H47973" s="30"/>
    </row>
    <row r="47974" spans="6:8" x14ac:dyDescent="0.2">
      <c r="F47974" s="30"/>
      <c r="G47974" s="30"/>
      <c r="H47974" s="30"/>
    </row>
    <row r="47975" spans="6:8" x14ac:dyDescent="0.2">
      <c r="F47975" s="30"/>
      <c r="G47975" s="30"/>
      <c r="H47975" s="30"/>
    </row>
    <row r="47976" spans="6:8" x14ac:dyDescent="0.2">
      <c r="F47976" s="30"/>
      <c r="G47976" s="30"/>
      <c r="H47976" s="30"/>
    </row>
    <row r="47977" spans="6:8" x14ac:dyDescent="0.2">
      <c r="F47977" s="30"/>
      <c r="G47977" s="30"/>
      <c r="H47977" s="30"/>
    </row>
    <row r="47978" spans="6:8" x14ac:dyDescent="0.2">
      <c r="F47978" s="30"/>
      <c r="G47978" s="30"/>
      <c r="H47978" s="30"/>
    </row>
    <row r="47979" spans="6:8" x14ac:dyDescent="0.2">
      <c r="F47979" s="30"/>
      <c r="G47979" s="30"/>
      <c r="H47979" s="30"/>
    </row>
    <row r="47980" spans="6:8" x14ac:dyDescent="0.2">
      <c r="F47980" s="30"/>
      <c r="G47980" s="30"/>
      <c r="H47980" s="30"/>
    </row>
    <row r="47981" spans="6:8" x14ac:dyDescent="0.2">
      <c r="F47981" s="30"/>
      <c r="G47981" s="30"/>
      <c r="H47981" s="30"/>
    </row>
    <row r="47982" spans="6:8" x14ac:dyDescent="0.2">
      <c r="F47982" s="30"/>
      <c r="G47982" s="30"/>
      <c r="H47982" s="30"/>
    </row>
    <row r="47983" spans="6:8" x14ac:dyDescent="0.2">
      <c r="F47983" s="30"/>
      <c r="G47983" s="30"/>
      <c r="H47983" s="30"/>
    </row>
    <row r="47984" spans="6:8" x14ac:dyDescent="0.2">
      <c r="F47984" s="30"/>
      <c r="G47984" s="30"/>
      <c r="H47984" s="30"/>
    </row>
    <row r="47985" spans="6:8" x14ac:dyDescent="0.2">
      <c r="F47985" s="30"/>
      <c r="G47985" s="30"/>
      <c r="H47985" s="30"/>
    </row>
    <row r="47986" spans="6:8" x14ac:dyDescent="0.2">
      <c r="F47986" s="30"/>
      <c r="G47986" s="30"/>
      <c r="H47986" s="30"/>
    </row>
    <row r="47987" spans="6:8" x14ac:dyDescent="0.2">
      <c r="F47987" s="30"/>
      <c r="G47987" s="30"/>
      <c r="H47987" s="30"/>
    </row>
    <row r="47988" spans="6:8" x14ac:dyDescent="0.2">
      <c r="F47988" s="30"/>
      <c r="G47988" s="30"/>
      <c r="H47988" s="30"/>
    </row>
    <row r="47989" spans="6:8" x14ac:dyDescent="0.2">
      <c r="F47989" s="30"/>
      <c r="G47989" s="30"/>
      <c r="H47989" s="30"/>
    </row>
    <row r="47990" spans="6:8" x14ac:dyDescent="0.2">
      <c r="F47990" s="30"/>
      <c r="G47990" s="30"/>
      <c r="H47990" s="30"/>
    </row>
    <row r="47991" spans="6:8" x14ac:dyDescent="0.2">
      <c r="F47991" s="30"/>
      <c r="G47991" s="30"/>
      <c r="H47991" s="30"/>
    </row>
    <row r="47992" spans="6:8" x14ac:dyDescent="0.2">
      <c r="F47992" s="30"/>
      <c r="G47992" s="30"/>
      <c r="H47992" s="30"/>
    </row>
    <row r="47993" spans="6:8" x14ac:dyDescent="0.2">
      <c r="F47993" s="30"/>
      <c r="G47993" s="30"/>
      <c r="H47993" s="30"/>
    </row>
    <row r="47994" spans="6:8" x14ac:dyDescent="0.2">
      <c r="F47994" s="30"/>
      <c r="G47994" s="30"/>
      <c r="H47994" s="30"/>
    </row>
    <row r="47995" spans="6:8" x14ac:dyDescent="0.2">
      <c r="F47995" s="30"/>
      <c r="G47995" s="30"/>
      <c r="H47995" s="30"/>
    </row>
    <row r="47996" spans="6:8" x14ac:dyDescent="0.2">
      <c r="F47996" s="30"/>
      <c r="G47996" s="30"/>
      <c r="H47996" s="30"/>
    </row>
    <row r="47997" spans="6:8" x14ac:dyDescent="0.2">
      <c r="F47997" s="30"/>
      <c r="G47997" s="30"/>
      <c r="H47997" s="30"/>
    </row>
    <row r="47998" spans="6:8" x14ac:dyDescent="0.2">
      <c r="F47998" s="30"/>
      <c r="G47998" s="30"/>
      <c r="H47998" s="30"/>
    </row>
    <row r="47999" spans="6:8" x14ac:dyDescent="0.2">
      <c r="F47999" s="30"/>
      <c r="G47999" s="30"/>
      <c r="H47999" s="30"/>
    </row>
    <row r="48000" spans="6:8" x14ac:dyDescent="0.2">
      <c r="F48000" s="30"/>
      <c r="G48000" s="30"/>
      <c r="H48000" s="30"/>
    </row>
    <row r="48001" spans="6:8" x14ac:dyDescent="0.2">
      <c r="F48001" s="30"/>
      <c r="G48001" s="30"/>
      <c r="H48001" s="30"/>
    </row>
    <row r="48002" spans="6:8" x14ac:dyDescent="0.2">
      <c r="F48002" s="30"/>
      <c r="G48002" s="30"/>
      <c r="H48002" s="30"/>
    </row>
    <row r="48003" spans="6:8" x14ac:dyDescent="0.2">
      <c r="F48003" s="30"/>
      <c r="G48003" s="30"/>
      <c r="H48003" s="30"/>
    </row>
    <row r="48004" spans="6:8" x14ac:dyDescent="0.2">
      <c r="F48004" s="30"/>
      <c r="G48004" s="30"/>
      <c r="H48004" s="30"/>
    </row>
    <row r="48005" spans="6:8" x14ac:dyDescent="0.2">
      <c r="F48005" s="30"/>
      <c r="G48005" s="30"/>
      <c r="H48005" s="30"/>
    </row>
    <row r="48006" spans="6:8" x14ac:dyDescent="0.2">
      <c r="F48006" s="30"/>
      <c r="G48006" s="30"/>
      <c r="H48006" s="30"/>
    </row>
    <row r="48007" spans="6:8" x14ac:dyDescent="0.2">
      <c r="F48007" s="30"/>
      <c r="G48007" s="30"/>
      <c r="H48007" s="30"/>
    </row>
    <row r="48008" spans="6:8" x14ac:dyDescent="0.2">
      <c r="F48008" s="30"/>
      <c r="G48008" s="30"/>
      <c r="H48008" s="30"/>
    </row>
    <row r="48009" spans="6:8" x14ac:dyDescent="0.2">
      <c r="F48009" s="30"/>
      <c r="G48009" s="30"/>
      <c r="H48009" s="30"/>
    </row>
    <row r="48010" spans="6:8" x14ac:dyDescent="0.2">
      <c r="F48010" s="30"/>
      <c r="G48010" s="30"/>
      <c r="H48010" s="30"/>
    </row>
    <row r="48011" spans="6:8" x14ac:dyDescent="0.2">
      <c r="F48011" s="30"/>
      <c r="G48011" s="30"/>
      <c r="H48011" s="30"/>
    </row>
    <row r="48012" spans="6:8" x14ac:dyDescent="0.2">
      <c r="F48012" s="30"/>
      <c r="G48012" s="30"/>
      <c r="H48012" s="30"/>
    </row>
    <row r="48013" spans="6:8" x14ac:dyDescent="0.2">
      <c r="F48013" s="30"/>
      <c r="G48013" s="30"/>
      <c r="H48013" s="30"/>
    </row>
    <row r="48014" spans="6:8" x14ac:dyDescent="0.2">
      <c r="F48014" s="30"/>
      <c r="G48014" s="30"/>
      <c r="H48014" s="30"/>
    </row>
    <row r="48015" spans="6:8" x14ac:dyDescent="0.2">
      <c r="F48015" s="30"/>
      <c r="G48015" s="30"/>
      <c r="H48015" s="30"/>
    </row>
    <row r="48016" spans="6:8" x14ac:dyDescent="0.2">
      <c r="F48016" s="30"/>
      <c r="G48016" s="30"/>
      <c r="H48016" s="30"/>
    </row>
    <row r="48017" spans="6:8" x14ac:dyDescent="0.2">
      <c r="F48017" s="30"/>
      <c r="G48017" s="30"/>
      <c r="H48017" s="30"/>
    </row>
    <row r="48018" spans="6:8" x14ac:dyDescent="0.2">
      <c r="F48018" s="30"/>
      <c r="G48018" s="30"/>
      <c r="H48018" s="30"/>
    </row>
    <row r="48019" spans="6:8" x14ac:dyDescent="0.2">
      <c r="F48019" s="30"/>
      <c r="G48019" s="30"/>
      <c r="H48019" s="30"/>
    </row>
    <row r="48020" spans="6:8" x14ac:dyDescent="0.2">
      <c r="F48020" s="30"/>
      <c r="G48020" s="30"/>
      <c r="H48020" s="30"/>
    </row>
    <row r="48021" spans="6:8" x14ac:dyDescent="0.2">
      <c r="F48021" s="30"/>
      <c r="G48021" s="30"/>
      <c r="H48021" s="30"/>
    </row>
    <row r="48022" spans="6:8" x14ac:dyDescent="0.2">
      <c r="F48022" s="30"/>
      <c r="G48022" s="30"/>
      <c r="H48022" s="30"/>
    </row>
    <row r="48023" spans="6:8" x14ac:dyDescent="0.2">
      <c r="F48023" s="30"/>
      <c r="G48023" s="30"/>
      <c r="H48023" s="30"/>
    </row>
    <row r="48024" spans="6:8" x14ac:dyDescent="0.2">
      <c r="F48024" s="30"/>
      <c r="G48024" s="30"/>
      <c r="H48024" s="30"/>
    </row>
    <row r="48025" spans="6:8" x14ac:dyDescent="0.2">
      <c r="F48025" s="30"/>
      <c r="G48025" s="30"/>
      <c r="H48025" s="30"/>
    </row>
    <row r="48026" spans="6:8" x14ac:dyDescent="0.2">
      <c r="F48026" s="30"/>
      <c r="G48026" s="30"/>
      <c r="H48026" s="30"/>
    </row>
    <row r="48027" spans="6:8" x14ac:dyDescent="0.2">
      <c r="F48027" s="30"/>
      <c r="G48027" s="30"/>
      <c r="H48027" s="30"/>
    </row>
    <row r="48028" spans="6:8" x14ac:dyDescent="0.2">
      <c r="F48028" s="30"/>
      <c r="G48028" s="30"/>
      <c r="H48028" s="30"/>
    </row>
    <row r="48029" spans="6:8" x14ac:dyDescent="0.2">
      <c r="F48029" s="30"/>
      <c r="G48029" s="30"/>
      <c r="H48029" s="30"/>
    </row>
    <row r="48030" spans="6:8" x14ac:dyDescent="0.2">
      <c r="F48030" s="30"/>
      <c r="G48030" s="30"/>
      <c r="H48030" s="30"/>
    </row>
    <row r="48031" spans="6:8" x14ac:dyDescent="0.2">
      <c r="F48031" s="30"/>
      <c r="G48031" s="30"/>
      <c r="H48031" s="30"/>
    </row>
    <row r="48032" spans="6:8" x14ac:dyDescent="0.2">
      <c r="F48032" s="30"/>
      <c r="G48032" s="30"/>
      <c r="H48032" s="30"/>
    </row>
    <row r="48033" spans="6:8" x14ac:dyDescent="0.2">
      <c r="F48033" s="30"/>
      <c r="G48033" s="30"/>
      <c r="H48033" s="30"/>
    </row>
    <row r="48034" spans="6:8" x14ac:dyDescent="0.2">
      <c r="F48034" s="30"/>
      <c r="G48034" s="30"/>
      <c r="H48034" s="30"/>
    </row>
    <row r="48035" spans="6:8" x14ac:dyDescent="0.2">
      <c r="F48035" s="30"/>
      <c r="G48035" s="30"/>
      <c r="H48035" s="30"/>
    </row>
    <row r="48036" spans="6:8" x14ac:dyDescent="0.2">
      <c r="F48036" s="30"/>
      <c r="G48036" s="30"/>
      <c r="H48036" s="30"/>
    </row>
    <row r="48037" spans="6:8" x14ac:dyDescent="0.2">
      <c r="F48037" s="30"/>
      <c r="G48037" s="30"/>
      <c r="H48037" s="30"/>
    </row>
    <row r="48038" spans="6:8" x14ac:dyDescent="0.2">
      <c r="F48038" s="30"/>
      <c r="G48038" s="30"/>
      <c r="H48038" s="30"/>
    </row>
    <row r="48039" spans="6:8" x14ac:dyDescent="0.2">
      <c r="F48039" s="30"/>
      <c r="G48039" s="30"/>
      <c r="H48039" s="30"/>
    </row>
    <row r="48040" spans="6:8" x14ac:dyDescent="0.2">
      <c r="F48040" s="30"/>
      <c r="G48040" s="30"/>
      <c r="H48040" s="30"/>
    </row>
    <row r="48041" spans="6:8" x14ac:dyDescent="0.2">
      <c r="F48041" s="30"/>
      <c r="G48041" s="30"/>
      <c r="H48041" s="30"/>
    </row>
    <row r="48042" spans="6:8" x14ac:dyDescent="0.2">
      <c r="F48042" s="30"/>
      <c r="G48042" s="30"/>
      <c r="H48042" s="30"/>
    </row>
    <row r="48043" spans="6:8" x14ac:dyDescent="0.2">
      <c r="F48043" s="30"/>
      <c r="G48043" s="30"/>
      <c r="H48043" s="30"/>
    </row>
    <row r="48044" spans="6:8" x14ac:dyDescent="0.2">
      <c r="F48044" s="30"/>
      <c r="G48044" s="30"/>
      <c r="H48044" s="30"/>
    </row>
    <row r="48045" spans="6:8" x14ac:dyDescent="0.2">
      <c r="F48045" s="30"/>
      <c r="G48045" s="30"/>
      <c r="H48045" s="30"/>
    </row>
    <row r="48046" spans="6:8" x14ac:dyDescent="0.2">
      <c r="F48046" s="30"/>
      <c r="G48046" s="30"/>
      <c r="H48046" s="30"/>
    </row>
    <row r="48047" spans="6:8" x14ac:dyDescent="0.2">
      <c r="F48047" s="30"/>
      <c r="G48047" s="30"/>
      <c r="H48047" s="30"/>
    </row>
    <row r="48048" spans="6:8" x14ac:dyDescent="0.2">
      <c r="F48048" s="30"/>
      <c r="G48048" s="30"/>
      <c r="H48048" s="30"/>
    </row>
    <row r="48049" spans="6:8" x14ac:dyDescent="0.2">
      <c r="F48049" s="30"/>
      <c r="G48049" s="30"/>
      <c r="H48049" s="30"/>
    </row>
    <row r="48050" spans="6:8" x14ac:dyDescent="0.2">
      <c r="F48050" s="30"/>
      <c r="G48050" s="30"/>
      <c r="H48050" s="30"/>
    </row>
    <row r="48051" spans="6:8" x14ac:dyDescent="0.2">
      <c r="F48051" s="30"/>
      <c r="G48051" s="30"/>
      <c r="H48051" s="30"/>
    </row>
    <row r="48052" spans="6:8" x14ac:dyDescent="0.2">
      <c r="F48052" s="30"/>
      <c r="G48052" s="30"/>
      <c r="H48052" s="30"/>
    </row>
    <row r="48053" spans="6:8" x14ac:dyDescent="0.2">
      <c r="F48053" s="30"/>
      <c r="G48053" s="30"/>
      <c r="H48053" s="30"/>
    </row>
    <row r="48054" spans="6:8" x14ac:dyDescent="0.2">
      <c r="F48054" s="30"/>
      <c r="G48054" s="30"/>
      <c r="H48054" s="30"/>
    </row>
    <row r="48055" spans="6:8" x14ac:dyDescent="0.2">
      <c r="F48055" s="30"/>
      <c r="G48055" s="30"/>
      <c r="H48055" s="30"/>
    </row>
    <row r="48056" spans="6:8" x14ac:dyDescent="0.2">
      <c r="F48056" s="30"/>
      <c r="G48056" s="30"/>
      <c r="H48056" s="30"/>
    </row>
    <row r="48057" spans="6:8" x14ac:dyDescent="0.2">
      <c r="F48057" s="30"/>
      <c r="G48057" s="30"/>
      <c r="H48057" s="30"/>
    </row>
    <row r="48058" spans="6:8" x14ac:dyDescent="0.2">
      <c r="F48058" s="30"/>
      <c r="G48058" s="30"/>
      <c r="H48058" s="30"/>
    </row>
    <row r="48059" spans="6:8" x14ac:dyDescent="0.2">
      <c r="F48059" s="30"/>
      <c r="G48059" s="30"/>
      <c r="H48059" s="30"/>
    </row>
    <row r="48060" spans="6:8" x14ac:dyDescent="0.2">
      <c r="F48060" s="30"/>
      <c r="G48060" s="30"/>
      <c r="H48060" s="30"/>
    </row>
    <row r="48061" spans="6:8" x14ac:dyDescent="0.2">
      <c r="F48061" s="30"/>
      <c r="G48061" s="30"/>
      <c r="H48061" s="30"/>
    </row>
    <row r="48062" spans="6:8" x14ac:dyDescent="0.2">
      <c r="F48062" s="30"/>
      <c r="G48062" s="30"/>
      <c r="H48062" s="30"/>
    </row>
    <row r="48063" spans="6:8" x14ac:dyDescent="0.2">
      <c r="F48063" s="30"/>
      <c r="G48063" s="30"/>
      <c r="H48063" s="30"/>
    </row>
    <row r="48064" spans="6:8" x14ac:dyDescent="0.2">
      <c r="F48064" s="30"/>
      <c r="G48064" s="30"/>
      <c r="H48064" s="30"/>
    </row>
    <row r="48065" spans="6:8" x14ac:dyDescent="0.2">
      <c r="F48065" s="30"/>
      <c r="G48065" s="30"/>
      <c r="H48065" s="30"/>
    </row>
    <row r="48066" spans="6:8" x14ac:dyDescent="0.2">
      <c r="F48066" s="30"/>
      <c r="G48066" s="30"/>
      <c r="H48066" s="30"/>
    </row>
    <row r="48067" spans="6:8" x14ac:dyDescent="0.2">
      <c r="F48067" s="30"/>
      <c r="G48067" s="30"/>
      <c r="H48067" s="30"/>
    </row>
    <row r="48068" spans="6:8" x14ac:dyDescent="0.2">
      <c r="F48068" s="30"/>
      <c r="G48068" s="30"/>
      <c r="H48068" s="30"/>
    </row>
    <row r="48069" spans="6:8" x14ac:dyDescent="0.2">
      <c r="F48069" s="30"/>
      <c r="G48069" s="30"/>
      <c r="H48069" s="30"/>
    </row>
    <row r="48070" spans="6:8" x14ac:dyDescent="0.2">
      <c r="F48070" s="30"/>
      <c r="G48070" s="30"/>
      <c r="H48070" s="30"/>
    </row>
    <row r="48071" spans="6:8" x14ac:dyDescent="0.2">
      <c r="F48071" s="30"/>
      <c r="G48071" s="30"/>
      <c r="H48071" s="30"/>
    </row>
    <row r="48072" spans="6:8" x14ac:dyDescent="0.2">
      <c r="F48072" s="30"/>
      <c r="G48072" s="30"/>
      <c r="H48072" s="30"/>
    </row>
    <row r="48073" spans="6:8" x14ac:dyDescent="0.2">
      <c r="F48073" s="30"/>
      <c r="G48073" s="30"/>
      <c r="H48073" s="30"/>
    </row>
    <row r="48074" spans="6:8" x14ac:dyDescent="0.2">
      <c r="F48074" s="30"/>
      <c r="G48074" s="30"/>
      <c r="H48074" s="30"/>
    </row>
    <row r="48075" spans="6:8" x14ac:dyDescent="0.2">
      <c r="F48075" s="30"/>
      <c r="G48075" s="30"/>
      <c r="H48075" s="30"/>
    </row>
    <row r="48076" spans="6:8" x14ac:dyDescent="0.2">
      <c r="F48076" s="30"/>
      <c r="G48076" s="30"/>
      <c r="H48076" s="30"/>
    </row>
    <row r="48077" spans="6:8" x14ac:dyDescent="0.2">
      <c r="F48077" s="30"/>
      <c r="G48077" s="30"/>
      <c r="H48077" s="30"/>
    </row>
    <row r="48078" spans="6:8" x14ac:dyDescent="0.2">
      <c r="F48078" s="30"/>
      <c r="G48078" s="30"/>
      <c r="H48078" s="30"/>
    </row>
    <row r="48079" spans="6:8" x14ac:dyDescent="0.2">
      <c r="F48079" s="30"/>
      <c r="G48079" s="30"/>
      <c r="H48079" s="30"/>
    </row>
    <row r="48080" spans="6:8" x14ac:dyDescent="0.2">
      <c r="F48080" s="30"/>
      <c r="G48080" s="30"/>
      <c r="H48080" s="30"/>
    </row>
    <row r="48081" spans="6:8" x14ac:dyDescent="0.2">
      <c r="F48081" s="30"/>
      <c r="G48081" s="30"/>
      <c r="H48081" s="30"/>
    </row>
    <row r="48082" spans="6:8" x14ac:dyDescent="0.2">
      <c r="F48082" s="30"/>
      <c r="G48082" s="30"/>
      <c r="H48082" s="30"/>
    </row>
    <row r="48083" spans="6:8" x14ac:dyDescent="0.2">
      <c r="F48083" s="30"/>
      <c r="G48083" s="30"/>
      <c r="H48083" s="30"/>
    </row>
    <row r="48084" spans="6:8" x14ac:dyDescent="0.2">
      <c r="F48084" s="30"/>
      <c r="G48084" s="30"/>
      <c r="H48084" s="30"/>
    </row>
    <row r="48085" spans="6:8" x14ac:dyDescent="0.2">
      <c r="F48085" s="30"/>
      <c r="G48085" s="30"/>
      <c r="H48085" s="30"/>
    </row>
    <row r="48086" spans="6:8" x14ac:dyDescent="0.2">
      <c r="F48086" s="30"/>
      <c r="G48086" s="30"/>
      <c r="H48086" s="30"/>
    </row>
    <row r="48087" spans="6:8" x14ac:dyDescent="0.2">
      <c r="F48087" s="30"/>
      <c r="G48087" s="30"/>
      <c r="H48087" s="30"/>
    </row>
    <row r="48088" spans="6:8" x14ac:dyDescent="0.2">
      <c r="F48088" s="30"/>
      <c r="G48088" s="30"/>
      <c r="H48088" s="30"/>
    </row>
    <row r="48089" spans="6:8" x14ac:dyDescent="0.2">
      <c r="F48089" s="30"/>
      <c r="G48089" s="30"/>
      <c r="H48089" s="30"/>
    </row>
    <row r="48090" spans="6:8" x14ac:dyDescent="0.2">
      <c r="F48090" s="30"/>
      <c r="G48090" s="30"/>
      <c r="H48090" s="30"/>
    </row>
    <row r="48091" spans="6:8" x14ac:dyDescent="0.2">
      <c r="F48091" s="30"/>
      <c r="G48091" s="30"/>
      <c r="H48091" s="30"/>
    </row>
    <row r="48092" spans="6:8" x14ac:dyDescent="0.2">
      <c r="F48092" s="30"/>
      <c r="G48092" s="30"/>
      <c r="H48092" s="30"/>
    </row>
    <row r="48093" spans="6:8" x14ac:dyDescent="0.2">
      <c r="F48093" s="30"/>
      <c r="G48093" s="30"/>
      <c r="H48093" s="30"/>
    </row>
    <row r="48094" spans="6:8" x14ac:dyDescent="0.2">
      <c r="F48094" s="30"/>
      <c r="G48094" s="30"/>
      <c r="H48094" s="30"/>
    </row>
    <row r="48095" spans="6:8" x14ac:dyDescent="0.2">
      <c r="F48095" s="30"/>
      <c r="G48095" s="30"/>
      <c r="H48095" s="30"/>
    </row>
    <row r="48096" spans="6:8" x14ac:dyDescent="0.2">
      <c r="F48096" s="30"/>
      <c r="G48096" s="30"/>
      <c r="H48096" s="30"/>
    </row>
    <row r="48097" spans="6:8" x14ac:dyDescent="0.2">
      <c r="F48097" s="30"/>
      <c r="G48097" s="30"/>
      <c r="H48097" s="30"/>
    </row>
    <row r="48098" spans="6:8" x14ac:dyDescent="0.2">
      <c r="F48098" s="30"/>
      <c r="G48098" s="30"/>
      <c r="H48098" s="30"/>
    </row>
    <row r="48099" spans="6:8" x14ac:dyDescent="0.2">
      <c r="F48099" s="30"/>
      <c r="G48099" s="30"/>
      <c r="H48099" s="30"/>
    </row>
    <row r="48100" spans="6:8" x14ac:dyDescent="0.2">
      <c r="F48100" s="30"/>
      <c r="G48100" s="30"/>
      <c r="H48100" s="30"/>
    </row>
    <row r="48101" spans="6:8" x14ac:dyDescent="0.2">
      <c r="F48101" s="30"/>
      <c r="G48101" s="30"/>
      <c r="H48101" s="30"/>
    </row>
    <row r="48102" spans="6:8" x14ac:dyDescent="0.2">
      <c r="F48102" s="30"/>
      <c r="G48102" s="30"/>
      <c r="H48102" s="30"/>
    </row>
    <row r="48103" spans="6:8" x14ac:dyDescent="0.2">
      <c r="F48103" s="30"/>
      <c r="G48103" s="30"/>
      <c r="H48103" s="30"/>
    </row>
    <row r="48104" spans="6:8" x14ac:dyDescent="0.2">
      <c r="F48104" s="30"/>
      <c r="G48104" s="30"/>
      <c r="H48104" s="30"/>
    </row>
    <row r="48105" spans="6:8" x14ac:dyDescent="0.2">
      <c r="F48105" s="30"/>
      <c r="G48105" s="30"/>
      <c r="H48105" s="30"/>
    </row>
    <row r="48106" spans="6:8" x14ac:dyDescent="0.2">
      <c r="F48106" s="30"/>
      <c r="G48106" s="30"/>
      <c r="H48106" s="30"/>
    </row>
    <row r="48107" spans="6:8" x14ac:dyDescent="0.2">
      <c r="F48107" s="30"/>
      <c r="G48107" s="30"/>
      <c r="H48107" s="30"/>
    </row>
    <row r="48108" spans="6:8" x14ac:dyDescent="0.2">
      <c r="F48108" s="30"/>
      <c r="G48108" s="30"/>
      <c r="H48108" s="30"/>
    </row>
    <row r="48109" spans="6:8" x14ac:dyDescent="0.2">
      <c r="F48109" s="30"/>
      <c r="G48109" s="30"/>
      <c r="H48109" s="30"/>
    </row>
    <row r="48110" spans="6:8" x14ac:dyDescent="0.2">
      <c r="F48110" s="30"/>
      <c r="G48110" s="30"/>
      <c r="H48110" s="30"/>
    </row>
    <row r="48111" spans="6:8" x14ac:dyDescent="0.2">
      <c r="F48111" s="30"/>
      <c r="G48111" s="30"/>
      <c r="H48111" s="30"/>
    </row>
    <row r="48112" spans="6:8" x14ac:dyDescent="0.2">
      <c r="F48112" s="30"/>
      <c r="G48112" s="30"/>
      <c r="H48112" s="30"/>
    </row>
    <row r="48113" spans="6:8" x14ac:dyDescent="0.2">
      <c r="F48113" s="30"/>
      <c r="G48113" s="30"/>
      <c r="H48113" s="30"/>
    </row>
    <row r="48114" spans="6:8" x14ac:dyDescent="0.2">
      <c r="F48114" s="30"/>
      <c r="G48114" s="30"/>
      <c r="H48114" s="30"/>
    </row>
    <row r="48115" spans="6:8" x14ac:dyDescent="0.2">
      <c r="F48115" s="30"/>
      <c r="G48115" s="30"/>
      <c r="H48115" s="30"/>
    </row>
    <row r="48116" spans="6:8" x14ac:dyDescent="0.2">
      <c r="F48116" s="30"/>
      <c r="G48116" s="30"/>
      <c r="H48116" s="30"/>
    </row>
    <row r="48117" spans="6:8" x14ac:dyDescent="0.2">
      <c r="F48117" s="30"/>
      <c r="G48117" s="30"/>
      <c r="H48117" s="30"/>
    </row>
    <row r="48118" spans="6:8" x14ac:dyDescent="0.2">
      <c r="F48118" s="30"/>
      <c r="G48118" s="30"/>
      <c r="H48118" s="30"/>
    </row>
    <row r="48119" spans="6:8" x14ac:dyDescent="0.2">
      <c r="F48119" s="30"/>
      <c r="G48119" s="30"/>
      <c r="H48119" s="30"/>
    </row>
    <row r="48120" spans="6:8" x14ac:dyDescent="0.2">
      <c r="F48120" s="30"/>
      <c r="G48120" s="30"/>
      <c r="H48120" s="30"/>
    </row>
    <row r="48121" spans="6:8" x14ac:dyDescent="0.2">
      <c r="F48121" s="30"/>
      <c r="G48121" s="30"/>
      <c r="H48121" s="30"/>
    </row>
    <row r="48122" spans="6:8" x14ac:dyDescent="0.2">
      <c r="F48122" s="30"/>
      <c r="G48122" s="30"/>
      <c r="H48122" s="30"/>
    </row>
    <row r="48123" spans="6:8" x14ac:dyDescent="0.2">
      <c r="F48123" s="30"/>
      <c r="G48123" s="30"/>
      <c r="H48123" s="30"/>
    </row>
    <row r="48124" spans="6:8" x14ac:dyDescent="0.2">
      <c r="F48124" s="30"/>
      <c r="G48124" s="30"/>
      <c r="H48124" s="30"/>
    </row>
    <row r="48125" spans="6:8" x14ac:dyDescent="0.2">
      <c r="F48125" s="30"/>
      <c r="G48125" s="30"/>
      <c r="H48125" s="30"/>
    </row>
    <row r="48126" spans="6:8" x14ac:dyDescent="0.2">
      <c r="F48126" s="30"/>
      <c r="G48126" s="30"/>
      <c r="H48126" s="30"/>
    </row>
    <row r="48127" spans="6:8" x14ac:dyDescent="0.2">
      <c r="F48127" s="30"/>
      <c r="G48127" s="30"/>
      <c r="H48127" s="30"/>
    </row>
    <row r="48128" spans="6:8" x14ac:dyDescent="0.2">
      <c r="F48128" s="30"/>
      <c r="G48128" s="30"/>
      <c r="H48128" s="30"/>
    </row>
    <row r="48129" spans="6:8" x14ac:dyDescent="0.2">
      <c r="F48129" s="30"/>
      <c r="G48129" s="30"/>
      <c r="H48129" s="30"/>
    </row>
    <row r="48130" spans="6:8" x14ac:dyDescent="0.2">
      <c r="F48130" s="30"/>
      <c r="G48130" s="30"/>
      <c r="H48130" s="30"/>
    </row>
    <row r="48131" spans="6:8" x14ac:dyDescent="0.2">
      <c r="F48131" s="30"/>
      <c r="G48131" s="30"/>
      <c r="H48131" s="30"/>
    </row>
    <row r="48132" spans="6:8" x14ac:dyDescent="0.2">
      <c r="F48132" s="30"/>
      <c r="G48132" s="30"/>
      <c r="H48132" s="30"/>
    </row>
    <row r="48133" spans="6:8" x14ac:dyDescent="0.2">
      <c r="F48133" s="30"/>
      <c r="G48133" s="30"/>
      <c r="H48133" s="30"/>
    </row>
    <row r="48134" spans="6:8" x14ac:dyDescent="0.2">
      <c r="F48134" s="30"/>
      <c r="G48134" s="30"/>
      <c r="H48134" s="30"/>
    </row>
    <row r="48135" spans="6:8" x14ac:dyDescent="0.2">
      <c r="F48135" s="30"/>
      <c r="G48135" s="30"/>
      <c r="H48135" s="30"/>
    </row>
    <row r="48136" spans="6:8" x14ac:dyDescent="0.2">
      <c r="F48136" s="30"/>
      <c r="G48136" s="30"/>
      <c r="H48136" s="30"/>
    </row>
    <row r="48137" spans="6:8" x14ac:dyDescent="0.2">
      <c r="F48137" s="30"/>
      <c r="G48137" s="30"/>
      <c r="H48137" s="30"/>
    </row>
    <row r="48138" spans="6:8" x14ac:dyDescent="0.2">
      <c r="F48138" s="30"/>
      <c r="G48138" s="30"/>
      <c r="H48138" s="30"/>
    </row>
    <row r="48139" spans="6:8" x14ac:dyDescent="0.2">
      <c r="F48139" s="30"/>
      <c r="G48139" s="30"/>
      <c r="H48139" s="30"/>
    </row>
    <row r="48140" spans="6:8" x14ac:dyDescent="0.2">
      <c r="F48140" s="30"/>
      <c r="G48140" s="30"/>
      <c r="H48140" s="30"/>
    </row>
    <row r="48141" spans="6:8" x14ac:dyDescent="0.2">
      <c r="F48141" s="30"/>
      <c r="G48141" s="30"/>
      <c r="H48141" s="30"/>
    </row>
    <row r="48142" spans="6:8" x14ac:dyDescent="0.2">
      <c r="F48142" s="30"/>
      <c r="G48142" s="30"/>
      <c r="H48142" s="30"/>
    </row>
    <row r="48143" spans="6:8" x14ac:dyDescent="0.2">
      <c r="F48143" s="30"/>
      <c r="G48143" s="30"/>
      <c r="H48143" s="30"/>
    </row>
    <row r="48144" spans="6:8" x14ac:dyDescent="0.2">
      <c r="F48144" s="30"/>
      <c r="G48144" s="30"/>
      <c r="H48144" s="30"/>
    </row>
    <row r="48145" spans="6:8" x14ac:dyDescent="0.2">
      <c r="F48145" s="30"/>
      <c r="G48145" s="30"/>
      <c r="H48145" s="30"/>
    </row>
    <row r="48146" spans="6:8" x14ac:dyDescent="0.2">
      <c r="F48146" s="30"/>
      <c r="G48146" s="30"/>
      <c r="H48146" s="30"/>
    </row>
    <row r="48147" spans="6:8" x14ac:dyDescent="0.2">
      <c r="F48147" s="30"/>
      <c r="G48147" s="30"/>
      <c r="H48147" s="30"/>
    </row>
    <row r="48148" spans="6:8" x14ac:dyDescent="0.2">
      <c r="F48148" s="30"/>
      <c r="G48148" s="30"/>
      <c r="H48148" s="30"/>
    </row>
    <row r="48149" spans="6:8" x14ac:dyDescent="0.2">
      <c r="F48149" s="30"/>
      <c r="G48149" s="30"/>
      <c r="H48149" s="30"/>
    </row>
    <row r="48150" spans="6:8" x14ac:dyDescent="0.2">
      <c r="F48150" s="30"/>
      <c r="G48150" s="30"/>
      <c r="H48150" s="30"/>
    </row>
    <row r="48151" spans="6:8" x14ac:dyDescent="0.2">
      <c r="F48151" s="30"/>
      <c r="G48151" s="30"/>
      <c r="H48151" s="30"/>
    </row>
    <row r="48152" spans="6:8" x14ac:dyDescent="0.2">
      <c r="F48152" s="30"/>
      <c r="G48152" s="30"/>
      <c r="H48152" s="30"/>
    </row>
    <row r="48153" spans="6:8" x14ac:dyDescent="0.2">
      <c r="F48153" s="30"/>
      <c r="G48153" s="30"/>
      <c r="H48153" s="30"/>
    </row>
    <row r="48154" spans="6:8" x14ac:dyDescent="0.2">
      <c r="F48154" s="30"/>
      <c r="G48154" s="30"/>
      <c r="H48154" s="30"/>
    </row>
    <row r="48155" spans="6:8" x14ac:dyDescent="0.2">
      <c r="F48155" s="30"/>
      <c r="G48155" s="30"/>
      <c r="H48155" s="30"/>
    </row>
    <row r="48156" spans="6:8" x14ac:dyDescent="0.2">
      <c r="F48156" s="30"/>
      <c r="G48156" s="30"/>
      <c r="H48156" s="30"/>
    </row>
    <row r="48157" spans="6:8" x14ac:dyDescent="0.2">
      <c r="F48157" s="30"/>
      <c r="G48157" s="30"/>
      <c r="H48157" s="30"/>
    </row>
    <row r="48158" spans="6:8" x14ac:dyDescent="0.2">
      <c r="F48158" s="30"/>
      <c r="G48158" s="30"/>
      <c r="H48158" s="30"/>
    </row>
    <row r="48159" spans="6:8" x14ac:dyDescent="0.2">
      <c r="F48159" s="30"/>
      <c r="G48159" s="30"/>
      <c r="H48159" s="30"/>
    </row>
    <row r="48160" spans="6:8" x14ac:dyDescent="0.2">
      <c r="F48160" s="30"/>
      <c r="G48160" s="30"/>
      <c r="H48160" s="30"/>
    </row>
    <row r="48161" spans="6:8" x14ac:dyDescent="0.2">
      <c r="F48161" s="30"/>
      <c r="G48161" s="30"/>
      <c r="H48161" s="30"/>
    </row>
    <row r="48162" spans="6:8" x14ac:dyDescent="0.2">
      <c r="F48162" s="30"/>
      <c r="G48162" s="30"/>
      <c r="H48162" s="30"/>
    </row>
    <row r="48163" spans="6:8" x14ac:dyDescent="0.2">
      <c r="F48163" s="30"/>
      <c r="G48163" s="30"/>
      <c r="H48163" s="30"/>
    </row>
    <row r="48164" spans="6:8" x14ac:dyDescent="0.2">
      <c r="F48164" s="30"/>
      <c r="G48164" s="30"/>
      <c r="H48164" s="30"/>
    </row>
    <row r="48165" spans="6:8" x14ac:dyDescent="0.2">
      <c r="F48165" s="30"/>
      <c r="G48165" s="30"/>
      <c r="H48165" s="30"/>
    </row>
    <row r="48166" spans="6:8" x14ac:dyDescent="0.2">
      <c r="F48166" s="30"/>
      <c r="G48166" s="30"/>
      <c r="H48166" s="30"/>
    </row>
    <row r="48167" spans="6:8" x14ac:dyDescent="0.2">
      <c r="F48167" s="30"/>
      <c r="G48167" s="30"/>
      <c r="H48167" s="30"/>
    </row>
    <row r="48168" spans="6:8" x14ac:dyDescent="0.2">
      <c r="F48168" s="30"/>
      <c r="G48168" s="30"/>
      <c r="H48168" s="30"/>
    </row>
    <row r="48169" spans="6:8" x14ac:dyDescent="0.2">
      <c r="F48169" s="30"/>
      <c r="G48169" s="30"/>
      <c r="H48169" s="30"/>
    </row>
    <row r="48170" spans="6:8" x14ac:dyDescent="0.2">
      <c r="F48170" s="30"/>
      <c r="G48170" s="30"/>
      <c r="H48170" s="30"/>
    </row>
    <row r="48171" spans="6:8" x14ac:dyDescent="0.2">
      <c r="F48171" s="30"/>
      <c r="G48171" s="30"/>
      <c r="H48171" s="30"/>
    </row>
    <row r="48172" spans="6:8" x14ac:dyDescent="0.2">
      <c r="F48172" s="30"/>
      <c r="G48172" s="30"/>
      <c r="H48172" s="30"/>
    </row>
    <row r="48173" spans="6:8" x14ac:dyDescent="0.2">
      <c r="F48173" s="30"/>
      <c r="G48173" s="30"/>
      <c r="H48173" s="30"/>
    </row>
    <row r="48174" spans="6:8" x14ac:dyDescent="0.2">
      <c r="F48174" s="30"/>
      <c r="G48174" s="30"/>
      <c r="H48174" s="30"/>
    </row>
    <row r="48175" spans="6:8" x14ac:dyDescent="0.2">
      <c r="F48175" s="30"/>
      <c r="G48175" s="30"/>
      <c r="H48175" s="30"/>
    </row>
    <row r="48176" spans="6:8" x14ac:dyDescent="0.2">
      <c r="F48176" s="30"/>
      <c r="G48176" s="30"/>
      <c r="H48176" s="30"/>
    </row>
    <row r="48177" spans="6:8" x14ac:dyDescent="0.2">
      <c r="F48177" s="30"/>
      <c r="G48177" s="30"/>
      <c r="H48177" s="30"/>
    </row>
    <row r="48178" spans="6:8" x14ac:dyDescent="0.2">
      <c r="F48178" s="30"/>
      <c r="G48178" s="30"/>
      <c r="H48178" s="30"/>
    </row>
    <row r="48179" spans="6:8" x14ac:dyDescent="0.2">
      <c r="F48179" s="30"/>
      <c r="G48179" s="30"/>
      <c r="H48179" s="30"/>
    </row>
    <row r="48180" spans="6:8" x14ac:dyDescent="0.2">
      <c r="F48180" s="30"/>
      <c r="G48180" s="30"/>
      <c r="H48180" s="30"/>
    </row>
    <row r="48181" spans="6:8" x14ac:dyDescent="0.2">
      <c r="F48181" s="30"/>
      <c r="G48181" s="30"/>
      <c r="H48181" s="30"/>
    </row>
    <row r="48182" spans="6:8" x14ac:dyDescent="0.2">
      <c r="F48182" s="30"/>
      <c r="G48182" s="30"/>
      <c r="H48182" s="30"/>
    </row>
    <row r="48183" spans="6:8" x14ac:dyDescent="0.2">
      <c r="F48183" s="30"/>
      <c r="G48183" s="30"/>
      <c r="H48183" s="30"/>
    </row>
    <row r="48184" spans="6:8" x14ac:dyDescent="0.2">
      <c r="F48184" s="30"/>
      <c r="G48184" s="30"/>
      <c r="H48184" s="30"/>
    </row>
    <row r="48185" spans="6:8" x14ac:dyDescent="0.2">
      <c r="F48185" s="30"/>
      <c r="G48185" s="30"/>
      <c r="H48185" s="30"/>
    </row>
    <row r="48186" spans="6:8" x14ac:dyDescent="0.2">
      <c r="F48186" s="30"/>
      <c r="G48186" s="30"/>
      <c r="H48186" s="30"/>
    </row>
    <row r="48187" spans="6:8" x14ac:dyDescent="0.2">
      <c r="F48187" s="30"/>
      <c r="G48187" s="30"/>
      <c r="H48187" s="30"/>
    </row>
    <row r="48188" spans="6:8" x14ac:dyDescent="0.2">
      <c r="F48188" s="30"/>
      <c r="G48188" s="30"/>
      <c r="H48188" s="30"/>
    </row>
    <row r="48189" spans="6:8" x14ac:dyDescent="0.2">
      <c r="F48189" s="30"/>
      <c r="G48189" s="30"/>
      <c r="H48189" s="30"/>
    </row>
    <row r="48190" spans="6:8" x14ac:dyDescent="0.2">
      <c r="F48190" s="30"/>
      <c r="G48190" s="30"/>
      <c r="H48190" s="30"/>
    </row>
    <row r="48191" spans="6:8" x14ac:dyDescent="0.2">
      <c r="F48191" s="30"/>
      <c r="G48191" s="30"/>
      <c r="H48191" s="30"/>
    </row>
    <row r="48192" spans="6:8" x14ac:dyDescent="0.2">
      <c r="F48192" s="30"/>
      <c r="G48192" s="30"/>
      <c r="H48192" s="30"/>
    </row>
    <row r="48193" spans="6:8" x14ac:dyDescent="0.2">
      <c r="F48193" s="30"/>
      <c r="G48193" s="30"/>
      <c r="H48193" s="30"/>
    </row>
    <row r="48194" spans="6:8" x14ac:dyDescent="0.2">
      <c r="F48194" s="30"/>
      <c r="G48194" s="30"/>
      <c r="H48194" s="30"/>
    </row>
    <row r="48195" spans="6:8" x14ac:dyDescent="0.2">
      <c r="F48195" s="30"/>
      <c r="G48195" s="30"/>
      <c r="H48195" s="30"/>
    </row>
    <row r="48196" spans="6:8" x14ac:dyDescent="0.2">
      <c r="F48196" s="30"/>
      <c r="G48196" s="30"/>
      <c r="H48196" s="30"/>
    </row>
    <row r="48197" spans="6:8" x14ac:dyDescent="0.2">
      <c r="F48197" s="30"/>
      <c r="G48197" s="30"/>
      <c r="H48197" s="30"/>
    </row>
    <row r="48198" spans="6:8" x14ac:dyDescent="0.2">
      <c r="F48198" s="30"/>
      <c r="G48198" s="30"/>
      <c r="H48198" s="30"/>
    </row>
    <row r="48199" spans="6:8" x14ac:dyDescent="0.2">
      <c r="F48199" s="30"/>
      <c r="G48199" s="30"/>
      <c r="H48199" s="30"/>
    </row>
    <row r="48200" spans="6:8" x14ac:dyDescent="0.2">
      <c r="F48200" s="30"/>
      <c r="G48200" s="30"/>
      <c r="H48200" s="30"/>
    </row>
    <row r="48201" spans="6:8" x14ac:dyDescent="0.2">
      <c r="F48201" s="30"/>
      <c r="G48201" s="30"/>
      <c r="H48201" s="30"/>
    </row>
    <row r="48202" spans="6:8" x14ac:dyDescent="0.2">
      <c r="F48202" s="30"/>
      <c r="G48202" s="30"/>
      <c r="H48202" s="30"/>
    </row>
    <row r="48203" spans="6:8" x14ac:dyDescent="0.2">
      <c r="F48203" s="30"/>
      <c r="G48203" s="30"/>
      <c r="H48203" s="30"/>
    </row>
    <row r="48204" spans="6:8" x14ac:dyDescent="0.2">
      <c r="F48204" s="30"/>
      <c r="G48204" s="30"/>
      <c r="H48204" s="30"/>
    </row>
    <row r="48205" spans="6:8" x14ac:dyDescent="0.2">
      <c r="F48205" s="30"/>
      <c r="G48205" s="30"/>
      <c r="H48205" s="30"/>
    </row>
    <row r="48206" spans="6:8" x14ac:dyDescent="0.2">
      <c r="F48206" s="30"/>
      <c r="G48206" s="30"/>
      <c r="H48206" s="30"/>
    </row>
    <row r="48207" spans="6:8" x14ac:dyDescent="0.2">
      <c r="F48207" s="30"/>
      <c r="G48207" s="30"/>
      <c r="H48207" s="30"/>
    </row>
    <row r="48208" spans="6:8" x14ac:dyDescent="0.2">
      <c r="F48208" s="30"/>
      <c r="G48208" s="30"/>
      <c r="H48208" s="30"/>
    </row>
    <row r="48209" spans="6:8" x14ac:dyDescent="0.2">
      <c r="F48209" s="30"/>
      <c r="G48209" s="30"/>
      <c r="H48209" s="30"/>
    </row>
    <row r="48210" spans="6:8" x14ac:dyDescent="0.2">
      <c r="F48210" s="30"/>
      <c r="G48210" s="30"/>
      <c r="H48210" s="30"/>
    </row>
    <row r="48211" spans="6:8" x14ac:dyDescent="0.2">
      <c r="F48211" s="30"/>
      <c r="G48211" s="30"/>
      <c r="H48211" s="30"/>
    </row>
    <row r="48212" spans="6:8" x14ac:dyDescent="0.2">
      <c r="F48212" s="30"/>
      <c r="G48212" s="30"/>
      <c r="H48212" s="30"/>
    </row>
    <row r="48213" spans="6:8" x14ac:dyDescent="0.2">
      <c r="F48213" s="30"/>
      <c r="G48213" s="30"/>
      <c r="H48213" s="30"/>
    </row>
    <row r="48214" spans="6:8" x14ac:dyDescent="0.2">
      <c r="F48214" s="30"/>
      <c r="G48214" s="30"/>
      <c r="H48214" s="30"/>
    </row>
    <row r="48215" spans="6:8" x14ac:dyDescent="0.2">
      <c r="F48215" s="30"/>
      <c r="G48215" s="30"/>
      <c r="H48215" s="30"/>
    </row>
    <row r="48216" spans="6:8" x14ac:dyDescent="0.2">
      <c r="F48216" s="30"/>
      <c r="G48216" s="30"/>
      <c r="H48216" s="30"/>
    </row>
    <row r="48217" spans="6:8" x14ac:dyDescent="0.2">
      <c r="F48217" s="30"/>
      <c r="G48217" s="30"/>
      <c r="H48217" s="30"/>
    </row>
    <row r="48218" spans="6:8" x14ac:dyDescent="0.2">
      <c r="F48218" s="30"/>
      <c r="G48218" s="30"/>
      <c r="H48218" s="30"/>
    </row>
    <row r="48219" spans="6:8" x14ac:dyDescent="0.2">
      <c r="F48219" s="30"/>
      <c r="G48219" s="30"/>
      <c r="H48219" s="30"/>
    </row>
    <row r="48220" spans="6:8" x14ac:dyDescent="0.2">
      <c r="F48220" s="30"/>
      <c r="G48220" s="30"/>
      <c r="H48220" s="30"/>
    </row>
    <row r="48221" spans="6:8" x14ac:dyDescent="0.2">
      <c r="F48221" s="30"/>
      <c r="G48221" s="30"/>
      <c r="H48221" s="30"/>
    </row>
    <row r="48222" spans="6:8" x14ac:dyDescent="0.2">
      <c r="F48222" s="30"/>
      <c r="G48222" s="30"/>
      <c r="H48222" s="30"/>
    </row>
    <row r="48223" spans="6:8" x14ac:dyDescent="0.2">
      <c r="F48223" s="30"/>
      <c r="G48223" s="30"/>
      <c r="H48223" s="30"/>
    </row>
    <row r="48224" spans="6:8" x14ac:dyDescent="0.2">
      <c r="F48224" s="30"/>
      <c r="G48224" s="30"/>
      <c r="H48224" s="30"/>
    </row>
    <row r="48225" spans="6:8" x14ac:dyDescent="0.2">
      <c r="F48225" s="30"/>
      <c r="G48225" s="30"/>
      <c r="H48225" s="30"/>
    </row>
    <row r="48226" spans="6:8" x14ac:dyDescent="0.2">
      <c r="F48226" s="30"/>
      <c r="G48226" s="30"/>
      <c r="H48226" s="30"/>
    </row>
    <row r="48227" spans="6:8" x14ac:dyDescent="0.2">
      <c r="F48227" s="30"/>
      <c r="G48227" s="30"/>
      <c r="H48227" s="30"/>
    </row>
    <row r="48228" spans="6:8" x14ac:dyDescent="0.2">
      <c r="F48228" s="30"/>
      <c r="G48228" s="30"/>
      <c r="H48228" s="30"/>
    </row>
    <row r="48229" spans="6:8" x14ac:dyDescent="0.2">
      <c r="F48229" s="30"/>
      <c r="G48229" s="30"/>
      <c r="H48229" s="30"/>
    </row>
    <row r="48230" spans="6:8" x14ac:dyDescent="0.2">
      <c r="F48230" s="30"/>
      <c r="G48230" s="30"/>
      <c r="H48230" s="30"/>
    </row>
    <row r="48231" spans="6:8" x14ac:dyDescent="0.2">
      <c r="F48231" s="30"/>
      <c r="G48231" s="30"/>
      <c r="H48231" s="30"/>
    </row>
    <row r="48232" spans="6:8" x14ac:dyDescent="0.2">
      <c r="F48232" s="30"/>
      <c r="G48232" s="30"/>
      <c r="H48232" s="30"/>
    </row>
    <row r="48233" spans="6:8" x14ac:dyDescent="0.2">
      <c r="F48233" s="30"/>
      <c r="G48233" s="30"/>
      <c r="H48233" s="30"/>
    </row>
    <row r="48234" spans="6:8" x14ac:dyDescent="0.2">
      <c r="F48234" s="30"/>
      <c r="G48234" s="30"/>
      <c r="H48234" s="30"/>
    </row>
    <row r="48235" spans="6:8" x14ac:dyDescent="0.2">
      <c r="F48235" s="30"/>
      <c r="G48235" s="30"/>
      <c r="H48235" s="30"/>
    </row>
    <row r="48236" spans="6:8" x14ac:dyDescent="0.2">
      <c r="F48236" s="30"/>
      <c r="G48236" s="30"/>
      <c r="H48236" s="30"/>
    </row>
    <row r="48237" spans="6:8" x14ac:dyDescent="0.2">
      <c r="F48237" s="30"/>
      <c r="G48237" s="30"/>
      <c r="H48237" s="30"/>
    </row>
    <row r="48238" spans="6:8" x14ac:dyDescent="0.2">
      <c r="F48238" s="30"/>
      <c r="G48238" s="30"/>
      <c r="H48238" s="30"/>
    </row>
    <row r="48239" spans="6:8" x14ac:dyDescent="0.2">
      <c r="F48239" s="30"/>
      <c r="G48239" s="30"/>
      <c r="H48239" s="30"/>
    </row>
    <row r="48240" spans="6:8" x14ac:dyDescent="0.2">
      <c r="F48240" s="30"/>
      <c r="G48240" s="30"/>
      <c r="H48240" s="30"/>
    </row>
    <row r="48241" spans="6:8" x14ac:dyDescent="0.2">
      <c r="F48241" s="30"/>
      <c r="G48241" s="30"/>
      <c r="H48241" s="30"/>
    </row>
    <row r="48242" spans="6:8" x14ac:dyDescent="0.2">
      <c r="F48242" s="30"/>
      <c r="G48242" s="30"/>
      <c r="H48242" s="30"/>
    </row>
    <row r="48243" spans="6:8" x14ac:dyDescent="0.2">
      <c r="F48243" s="30"/>
      <c r="G48243" s="30"/>
      <c r="H48243" s="30"/>
    </row>
    <row r="48244" spans="6:8" x14ac:dyDescent="0.2">
      <c r="F48244" s="30"/>
      <c r="G48244" s="30"/>
      <c r="H48244" s="30"/>
    </row>
    <row r="48245" spans="6:8" x14ac:dyDescent="0.2">
      <c r="F48245" s="30"/>
      <c r="G48245" s="30"/>
      <c r="H48245" s="30"/>
    </row>
    <row r="48246" spans="6:8" x14ac:dyDescent="0.2">
      <c r="F48246" s="30"/>
      <c r="G48246" s="30"/>
      <c r="H48246" s="30"/>
    </row>
    <row r="48247" spans="6:8" x14ac:dyDescent="0.2">
      <c r="F48247" s="30"/>
      <c r="G48247" s="30"/>
      <c r="H48247" s="30"/>
    </row>
    <row r="48248" spans="6:8" x14ac:dyDescent="0.2">
      <c r="F48248" s="30"/>
      <c r="G48248" s="30"/>
      <c r="H48248" s="30"/>
    </row>
    <row r="48249" spans="6:8" x14ac:dyDescent="0.2">
      <c r="F48249" s="30"/>
      <c r="G48249" s="30"/>
      <c r="H48249" s="30"/>
    </row>
    <row r="48250" spans="6:8" x14ac:dyDescent="0.2">
      <c r="F48250" s="30"/>
      <c r="G48250" s="30"/>
      <c r="H48250" s="30"/>
    </row>
    <row r="48251" spans="6:8" x14ac:dyDescent="0.2">
      <c r="F48251" s="30"/>
      <c r="G48251" s="30"/>
      <c r="H48251" s="30"/>
    </row>
    <row r="48252" spans="6:8" x14ac:dyDescent="0.2">
      <c r="F48252" s="30"/>
      <c r="G48252" s="30"/>
      <c r="H48252" s="30"/>
    </row>
    <row r="48253" spans="6:8" x14ac:dyDescent="0.2">
      <c r="F48253" s="30"/>
      <c r="G48253" s="30"/>
      <c r="H48253" s="30"/>
    </row>
    <row r="48254" spans="6:8" x14ac:dyDescent="0.2">
      <c r="F48254" s="30"/>
      <c r="G48254" s="30"/>
      <c r="H48254" s="30"/>
    </row>
    <row r="48255" spans="6:8" x14ac:dyDescent="0.2">
      <c r="F48255" s="30"/>
      <c r="G48255" s="30"/>
      <c r="H48255" s="30"/>
    </row>
    <row r="48256" spans="6:8" x14ac:dyDescent="0.2">
      <c r="F48256" s="30"/>
      <c r="G48256" s="30"/>
      <c r="H48256" s="30"/>
    </row>
    <row r="48257" spans="6:8" x14ac:dyDescent="0.2">
      <c r="F48257" s="30"/>
      <c r="G48257" s="30"/>
      <c r="H48257" s="30"/>
    </row>
    <row r="48258" spans="6:8" x14ac:dyDescent="0.2">
      <c r="F48258" s="30"/>
      <c r="G48258" s="30"/>
      <c r="H48258" s="30"/>
    </row>
    <row r="48259" spans="6:8" x14ac:dyDescent="0.2">
      <c r="F48259" s="30"/>
      <c r="G48259" s="30"/>
      <c r="H48259" s="30"/>
    </row>
    <row r="48260" spans="6:8" x14ac:dyDescent="0.2">
      <c r="F48260" s="30"/>
      <c r="G48260" s="30"/>
      <c r="H48260" s="30"/>
    </row>
    <row r="48261" spans="6:8" x14ac:dyDescent="0.2">
      <c r="F48261" s="30"/>
      <c r="G48261" s="30"/>
      <c r="H48261" s="30"/>
    </row>
    <row r="48262" spans="6:8" x14ac:dyDescent="0.2">
      <c r="F48262" s="30"/>
      <c r="G48262" s="30"/>
      <c r="H48262" s="30"/>
    </row>
    <row r="48263" spans="6:8" x14ac:dyDescent="0.2">
      <c r="F48263" s="30"/>
      <c r="G48263" s="30"/>
      <c r="H48263" s="30"/>
    </row>
    <row r="48264" spans="6:8" x14ac:dyDescent="0.2">
      <c r="F48264" s="30"/>
      <c r="G48264" s="30"/>
      <c r="H48264" s="30"/>
    </row>
    <row r="48265" spans="6:8" x14ac:dyDescent="0.2">
      <c r="F48265" s="30"/>
      <c r="G48265" s="30"/>
      <c r="H48265" s="30"/>
    </row>
    <row r="48266" spans="6:8" x14ac:dyDescent="0.2">
      <c r="F48266" s="30"/>
      <c r="G48266" s="30"/>
      <c r="H48266" s="30"/>
    </row>
    <row r="48267" spans="6:8" x14ac:dyDescent="0.2">
      <c r="F48267" s="30"/>
      <c r="G48267" s="30"/>
      <c r="H48267" s="30"/>
    </row>
    <row r="48268" spans="6:8" x14ac:dyDescent="0.2">
      <c r="F48268" s="30"/>
      <c r="G48268" s="30"/>
      <c r="H48268" s="30"/>
    </row>
    <row r="48269" spans="6:8" x14ac:dyDescent="0.2">
      <c r="F48269" s="30"/>
      <c r="G48269" s="30"/>
      <c r="H48269" s="30"/>
    </row>
    <row r="48270" spans="6:8" x14ac:dyDescent="0.2">
      <c r="F48270" s="30"/>
      <c r="G48270" s="30"/>
      <c r="H48270" s="30"/>
    </row>
    <row r="48271" spans="6:8" x14ac:dyDescent="0.2">
      <c r="F48271" s="30"/>
      <c r="G48271" s="30"/>
      <c r="H48271" s="30"/>
    </row>
    <row r="48272" spans="6:8" x14ac:dyDescent="0.2">
      <c r="F48272" s="30"/>
      <c r="G48272" s="30"/>
      <c r="H48272" s="30"/>
    </row>
    <row r="48273" spans="6:8" x14ac:dyDescent="0.2">
      <c r="F48273" s="30"/>
      <c r="G48273" s="30"/>
      <c r="H48273" s="30"/>
    </row>
    <row r="48274" spans="6:8" x14ac:dyDescent="0.2">
      <c r="F48274" s="30"/>
      <c r="G48274" s="30"/>
      <c r="H48274" s="30"/>
    </row>
    <row r="48275" spans="6:8" x14ac:dyDescent="0.2">
      <c r="F48275" s="30"/>
      <c r="G48275" s="30"/>
      <c r="H48275" s="30"/>
    </row>
    <row r="48276" spans="6:8" x14ac:dyDescent="0.2">
      <c r="F48276" s="30"/>
      <c r="G48276" s="30"/>
      <c r="H48276" s="30"/>
    </row>
    <row r="48277" spans="6:8" x14ac:dyDescent="0.2">
      <c r="F48277" s="30"/>
      <c r="G48277" s="30"/>
      <c r="H48277" s="30"/>
    </row>
    <row r="48278" spans="6:8" x14ac:dyDescent="0.2">
      <c r="F48278" s="30"/>
      <c r="G48278" s="30"/>
      <c r="H48278" s="30"/>
    </row>
    <row r="48279" spans="6:8" x14ac:dyDescent="0.2">
      <c r="F48279" s="30"/>
      <c r="G48279" s="30"/>
      <c r="H48279" s="30"/>
    </row>
    <row r="48280" spans="6:8" x14ac:dyDescent="0.2">
      <c r="F48280" s="30"/>
      <c r="G48280" s="30"/>
      <c r="H48280" s="30"/>
    </row>
    <row r="48281" spans="6:8" x14ac:dyDescent="0.2">
      <c r="F48281" s="30"/>
      <c r="G48281" s="30"/>
      <c r="H48281" s="30"/>
    </row>
    <row r="48282" spans="6:8" x14ac:dyDescent="0.2">
      <c r="F48282" s="30"/>
      <c r="G48282" s="30"/>
      <c r="H48282" s="30"/>
    </row>
    <row r="48283" spans="6:8" x14ac:dyDescent="0.2">
      <c r="F48283" s="30"/>
      <c r="G48283" s="30"/>
      <c r="H48283" s="30"/>
    </row>
    <row r="48284" spans="6:8" x14ac:dyDescent="0.2">
      <c r="F48284" s="30"/>
      <c r="G48284" s="30"/>
      <c r="H48284" s="30"/>
    </row>
    <row r="48285" spans="6:8" x14ac:dyDescent="0.2">
      <c r="F48285" s="30"/>
      <c r="G48285" s="30"/>
      <c r="H48285" s="30"/>
    </row>
    <row r="48286" spans="6:8" x14ac:dyDescent="0.2">
      <c r="F48286" s="30"/>
      <c r="G48286" s="30"/>
      <c r="H48286" s="30"/>
    </row>
    <row r="48287" spans="6:8" x14ac:dyDescent="0.2">
      <c r="F48287" s="30"/>
      <c r="G48287" s="30"/>
      <c r="H48287" s="30"/>
    </row>
    <row r="48288" spans="6:8" x14ac:dyDescent="0.2">
      <c r="F48288" s="30"/>
      <c r="G48288" s="30"/>
      <c r="H48288" s="30"/>
    </row>
    <row r="48289" spans="6:8" x14ac:dyDescent="0.2">
      <c r="F48289" s="30"/>
      <c r="G48289" s="30"/>
      <c r="H48289" s="30"/>
    </row>
    <row r="48290" spans="6:8" x14ac:dyDescent="0.2">
      <c r="F48290" s="30"/>
      <c r="G48290" s="30"/>
      <c r="H48290" s="30"/>
    </row>
    <row r="48291" spans="6:8" x14ac:dyDescent="0.2">
      <c r="F48291" s="30"/>
      <c r="G48291" s="30"/>
      <c r="H48291" s="30"/>
    </row>
    <row r="48292" spans="6:8" x14ac:dyDescent="0.2">
      <c r="F48292" s="30"/>
      <c r="G48292" s="30"/>
      <c r="H48292" s="30"/>
    </row>
    <row r="48293" spans="6:8" x14ac:dyDescent="0.2">
      <c r="F48293" s="30"/>
      <c r="G48293" s="30"/>
      <c r="H48293" s="30"/>
    </row>
    <row r="48294" spans="6:8" x14ac:dyDescent="0.2">
      <c r="F48294" s="30"/>
      <c r="G48294" s="30"/>
      <c r="H48294" s="30"/>
    </row>
    <row r="48295" spans="6:8" x14ac:dyDescent="0.2">
      <c r="F48295" s="30"/>
      <c r="G48295" s="30"/>
      <c r="H48295" s="30"/>
    </row>
    <row r="48296" spans="6:8" x14ac:dyDescent="0.2">
      <c r="F48296" s="30"/>
      <c r="G48296" s="30"/>
      <c r="H48296" s="30"/>
    </row>
    <row r="48297" spans="6:8" x14ac:dyDescent="0.2">
      <c r="F48297" s="30"/>
      <c r="G48297" s="30"/>
      <c r="H48297" s="30"/>
    </row>
    <row r="48298" spans="6:8" x14ac:dyDescent="0.2">
      <c r="F48298" s="30"/>
      <c r="G48298" s="30"/>
      <c r="H48298" s="30"/>
    </row>
    <row r="48299" spans="6:8" x14ac:dyDescent="0.2">
      <c r="F48299" s="30"/>
      <c r="G48299" s="30"/>
      <c r="H48299" s="30"/>
    </row>
    <row r="48300" spans="6:8" x14ac:dyDescent="0.2">
      <c r="F48300" s="30"/>
      <c r="G48300" s="30"/>
      <c r="H48300" s="30"/>
    </row>
    <row r="48301" spans="6:8" x14ac:dyDescent="0.2">
      <c r="F48301" s="30"/>
      <c r="G48301" s="30"/>
      <c r="H48301" s="30"/>
    </row>
    <row r="48302" spans="6:8" x14ac:dyDescent="0.2">
      <c r="F48302" s="30"/>
      <c r="G48302" s="30"/>
      <c r="H48302" s="30"/>
    </row>
    <row r="48303" spans="6:8" x14ac:dyDescent="0.2">
      <c r="F48303" s="30"/>
      <c r="G48303" s="30"/>
      <c r="H48303" s="30"/>
    </row>
    <row r="48304" spans="6:8" x14ac:dyDescent="0.2">
      <c r="F48304" s="30"/>
      <c r="G48304" s="30"/>
      <c r="H48304" s="30"/>
    </row>
    <row r="48305" spans="6:8" x14ac:dyDescent="0.2">
      <c r="F48305" s="30"/>
      <c r="G48305" s="30"/>
      <c r="H48305" s="30"/>
    </row>
    <row r="48306" spans="6:8" x14ac:dyDescent="0.2">
      <c r="F48306" s="30"/>
      <c r="G48306" s="30"/>
      <c r="H48306" s="30"/>
    </row>
    <row r="48307" spans="6:8" x14ac:dyDescent="0.2">
      <c r="F48307" s="30"/>
      <c r="G48307" s="30"/>
      <c r="H48307" s="30"/>
    </row>
    <row r="48308" spans="6:8" x14ac:dyDescent="0.2">
      <c r="F48308" s="30"/>
      <c r="G48308" s="30"/>
      <c r="H48308" s="30"/>
    </row>
    <row r="48309" spans="6:8" x14ac:dyDescent="0.2">
      <c r="F48309" s="30"/>
      <c r="G48309" s="30"/>
      <c r="H48309" s="30"/>
    </row>
    <row r="48310" spans="6:8" x14ac:dyDescent="0.2">
      <c r="F48310" s="30"/>
      <c r="G48310" s="30"/>
      <c r="H48310" s="30"/>
    </row>
    <row r="48311" spans="6:8" x14ac:dyDescent="0.2">
      <c r="F48311" s="30"/>
      <c r="G48311" s="30"/>
      <c r="H48311" s="30"/>
    </row>
    <row r="48312" spans="6:8" x14ac:dyDescent="0.2">
      <c r="F48312" s="30"/>
      <c r="G48312" s="30"/>
      <c r="H48312" s="30"/>
    </row>
    <row r="48313" spans="6:8" x14ac:dyDescent="0.2">
      <c r="F48313" s="30"/>
      <c r="G48313" s="30"/>
      <c r="H48313" s="30"/>
    </row>
    <row r="48314" spans="6:8" x14ac:dyDescent="0.2">
      <c r="F48314" s="30"/>
      <c r="G48314" s="30"/>
      <c r="H48314" s="30"/>
    </row>
    <row r="48315" spans="6:8" x14ac:dyDescent="0.2">
      <c r="F48315" s="30"/>
      <c r="G48315" s="30"/>
      <c r="H48315" s="30"/>
    </row>
    <row r="48316" spans="6:8" x14ac:dyDescent="0.2">
      <c r="F48316" s="30"/>
      <c r="G48316" s="30"/>
      <c r="H48316" s="30"/>
    </row>
    <row r="48317" spans="6:8" x14ac:dyDescent="0.2">
      <c r="F48317" s="30"/>
      <c r="G48317" s="30"/>
      <c r="H48317" s="30"/>
    </row>
    <row r="48318" spans="6:8" x14ac:dyDescent="0.2">
      <c r="F48318" s="30"/>
      <c r="G48318" s="30"/>
      <c r="H48318" s="30"/>
    </row>
    <row r="48319" spans="6:8" x14ac:dyDescent="0.2">
      <c r="F48319" s="30"/>
      <c r="G48319" s="30"/>
      <c r="H48319" s="30"/>
    </row>
    <row r="48320" spans="6:8" x14ac:dyDescent="0.2">
      <c r="F48320" s="30"/>
      <c r="G48320" s="30"/>
      <c r="H48320" s="30"/>
    </row>
    <row r="48321" spans="6:8" x14ac:dyDescent="0.2">
      <c r="F48321" s="30"/>
      <c r="G48321" s="30"/>
      <c r="H48321" s="30"/>
    </row>
    <row r="48322" spans="6:8" x14ac:dyDescent="0.2">
      <c r="F48322" s="30"/>
      <c r="G48322" s="30"/>
      <c r="H48322" s="30"/>
    </row>
    <row r="48323" spans="6:8" x14ac:dyDescent="0.2">
      <c r="F48323" s="30"/>
      <c r="G48323" s="30"/>
      <c r="H48323" s="30"/>
    </row>
    <row r="48324" spans="6:8" x14ac:dyDescent="0.2">
      <c r="F48324" s="30"/>
      <c r="G48324" s="30"/>
      <c r="H48324" s="30"/>
    </row>
    <row r="48325" spans="6:8" x14ac:dyDescent="0.2">
      <c r="F48325" s="30"/>
      <c r="G48325" s="30"/>
      <c r="H48325" s="30"/>
    </row>
    <row r="48326" spans="6:8" x14ac:dyDescent="0.2">
      <c r="F48326" s="30"/>
      <c r="G48326" s="30"/>
      <c r="H48326" s="30"/>
    </row>
    <row r="48327" spans="6:8" x14ac:dyDescent="0.2">
      <c r="F48327" s="30"/>
      <c r="G48327" s="30"/>
      <c r="H48327" s="30"/>
    </row>
    <row r="48328" spans="6:8" x14ac:dyDescent="0.2">
      <c r="F48328" s="30"/>
      <c r="G48328" s="30"/>
      <c r="H48328" s="30"/>
    </row>
    <row r="48329" spans="6:8" x14ac:dyDescent="0.2">
      <c r="F48329" s="30"/>
      <c r="G48329" s="30"/>
      <c r="H48329" s="30"/>
    </row>
    <row r="48330" spans="6:8" x14ac:dyDescent="0.2">
      <c r="F48330" s="30"/>
      <c r="G48330" s="30"/>
      <c r="H48330" s="30"/>
    </row>
    <row r="48331" spans="6:8" x14ac:dyDescent="0.2">
      <c r="F48331" s="30"/>
      <c r="G48331" s="30"/>
      <c r="H48331" s="30"/>
    </row>
    <row r="48332" spans="6:8" x14ac:dyDescent="0.2">
      <c r="F48332" s="30"/>
      <c r="G48332" s="30"/>
      <c r="H48332" s="30"/>
    </row>
    <row r="48333" spans="6:8" x14ac:dyDescent="0.2">
      <c r="F48333" s="30"/>
      <c r="G48333" s="30"/>
      <c r="H48333" s="30"/>
    </row>
    <row r="48334" spans="6:8" x14ac:dyDescent="0.2">
      <c r="F48334" s="30"/>
      <c r="G48334" s="30"/>
      <c r="H48334" s="30"/>
    </row>
    <row r="48335" spans="6:8" x14ac:dyDescent="0.2">
      <c r="F48335" s="30"/>
      <c r="G48335" s="30"/>
      <c r="H48335" s="30"/>
    </row>
    <row r="48336" spans="6:8" x14ac:dyDescent="0.2">
      <c r="F48336" s="30"/>
      <c r="G48336" s="30"/>
      <c r="H48336" s="30"/>
    </row>
    <row r="48337" spans="6:8" x14ac:dyDescent="0.2">
      <c r="F48337" s="30"/>
      <c r="G48337" s="30"/>
      <c r="H48337" s="30"/>
    </row>
    <row r="48338" spans="6:8" x14ac:dyDescent="0.2">
      <c r="F48338" s="30"/>
      <c r="G48338" s="30"/>
      <c r="H48338" s="30"/>
    </row>
    <row r="48339" spans="6:8" x14ac:dyDescent="0.2">
      <c r="F48339" s="30"/>
      <c r="G48339" s="30"/>
      <c r="H48339" s="30"/>
    </row>
    <row r="48340" spans="6:8" x14ac:dyDescent="0.2">
      <c r="F48340" s="30"/>
      <c r="G48340" s="30"/>
      <c r="H48340" s="30"/>
    </row>
    <row r="48341" spans="6:8" x14ac:dyDescent="0.2">
      <c r="F48341" s="30"/>
      <c r="G48341" s="30"/>
      <c r="H48341" s="30"/>
    </row>
    <row r="48342" spans="6:8" x14ac:dyDescent="0.2">
      <c r="F48342" s="30"/>
      <c r="G48342" s="30"/>
      <c r="H48342" s="30"/>
    </row>
    <row r="48343" spans="6:8" x14ac:dyDescent="0.2">
      <c r="F48343" s="30"/>
      <c r="G48343" s="30"/>
      <c r="H48343" s="30"/>
    </row>
    <row r="48344" spans="6:8" x14ac:dyDescent="0.2">
      <c r="F48344" s="30"/>
      <c r="G48344" s="30"/>
      <c r="H48344" s="30"/>
    </row>
    <row r="48345" spans="6:8" x14ac:dyDescent="0.2">
      <c r="F48345" s="30"/>
      <c r="G48345" s="30"/>
      <c r="H48345" s="30"/>
    </row>
    <row r="48346" spans="6:8" x14ac:dyDescent="0.2">
      <c r="F48346" s="30"/>
      <c r="G48346" s="30"/>
      <c r="H48346" s="30"/>
    </row>
    <row r="48347" spans="6:8" x14ac:dyDescent="0.2">
      <c r="F48347" s="30"/>
      <c r="G48347" s="30"/>
      <c r="H48347" s="30"/>
    </row>
    <row r="48348" spans="6:8" x14ac:dyDescent="0.2">
      <c r="F48348" s="30"/>
      <c r="G48348" s="30"/>
      <c r="H48348" s="30"/>
    </row>
    <row r="48349" spans="6:8" x14ac:dyDescent="0.2">
      <c r="F48349" s="30"/>
      <c r="G48349" s="30"/>
      <c r="H48349" s="30"/>
    </row>
    <row r="48350" spans="6:8" x14ac:dyDescent="0.2">
      <c r="F48350" s="30"/>
      <c r="G48350" s="30"/>
      <c r="H48350" s="30"/>
    </row>
    <row r="48351" spans="6:8" x14ac:dyDescent="0.2">
      <c r="F48351" s="30"/>
      <c r="G48351" s="30"/>
      <c r="H48351" s="30"/>
    </row>
    <row r="48352" spans="6:8" x14ac:dyDescent="0.2">
      <c r="F48352" s="30"/>
      <c r="G48352" s="30"/>
      <c r="H48352" s="30"/>
    </row>
    <row r="48353" spans="6:8" x14ac:dyDescent="0.2">
      <c r="F48353" s="30"/>
      <c r="G48353" s="30"/>
      <c r="H48353" s="30"/>
    </row>
    <row r="48354" spans="6:8" x14ac:dyDescent="0.2">
      <c r="F48354" s="30"/>
      <c r="G48354" s="30"/>
      <c r="H48354" s="30"/>
    </row>
    <row r="48355" spans="6:8" x14ac:dyDescent="0.2">
      <c r="F48355" s="30"/>
      <c r="G48355" s="30"/>
      <c r="H48355" s="30"/>
    </row>
    <row r="48356" spans="6:8" x14ac:dyDescent="0.2">
      <c r="F48356" s="30"/>
      <c r="G48356" s="30"/>
      <c r="H48356" s="30"/>
    </row>
    <row r="48357" spans="6:8" x14ac:dyDescent="0.2">
      <c r="F48357" s="30"/>
      <c r="G48357" s="30"/>
      <c r="H48357" s="30"/>
    </row>
    <row r="48358" spans="6:8" x14ac:dyDescent="0.2">
      <c r="F48358" s="30"/>
      <c r="G48358" s="30"/>
      <c r="H48358" s="30"/>
    </row>
    <row r="48359" spans="6:8" x14ac:dyDescent="0.2">
      <c r="F48359" s="30"/>
      <c r="G48359" s="30"/>
      <c r="H48359" s="30"/>
    </row>
    <row r="48360" spans="6:8" x14ac:dyDescent="0.2">
      <c r="F48360" s="30"/>
      <c r="G48360" s="30"/>
      <c r="H48360" s="30"/>
    </row>
    <row r="48361" spans="6:8" x14ac:dyDescent="0.2">
      <c r="F48361" s="30"/>
      <c r="G48361" s="30"/>
      <c r="H48361" s="30"/>
    </row>
    <row r="48362" spans="6:8" x14ac:dyDescent="0.2">
      <c r="F48362" s="30"/>
      <c r="G48362" s="30"/>
      <c r="H48362" s="30"/>
    </row>
    <row r="48363" spans="6:8" x14ac:dyDescent="0.2">
      <c r="F48363" s="30"/>
      <c r="G48363" s="30"/>
      <c r="H48363" s="30"/>
    </row>
    <row r="48364" spans="6:8" x14ac:dyDescent="0.2">
      <c r="F48364" s="30"/>
      <c r="G48364" s="30"/>
      <c r="H48364" s="30"/>
    </row>
    <row r="48365" spans="6:8" x14ac:dyDescent="0.2">
      <c r="F48365" s="30"/>
      <c r="G48365" s="30"/>
      <c r="H48365" s="30"/>
    </row>
    <row r="48366" spans="6:8" x14ac:dyDescent="0.2">
      <c r="F48366" s="30"/>
      <c r="G48366" s="30"/>
      <c r="H48366" s="30"/>
    </row>
    <row r="48367" spans="6:8" x14ac:dyDescent="0.2">
      <c r="F48367" s="30"/>
      <c r="G48367" s="30"/>
      <c r="H48367" s="30"/>
    </row>
    <row r="48368" spans="6:8" x14ac:dyDescent="0.2">
      <c r="F48368" s="30"/>
      <c r="G48368" s="30"/>
      <c r="H48368" s="30"/>
    </row>
    <row r="48369" spans="6:8" x14ac:dyDescent="0.2">
      <c r="F48369" s="30"/>
      <c r="G48369" s="30"/>
      <c r="H48369" s="30"/>
    </row>
    <row r="48370" spans="6:8" x14ac:dyDescent="0.2">
      <c r="F48370" s="30"/>
      <c r="G48370" s="30"/>
      <c r="H48370" s="30"/>
    </row>
    <row r="48371" spans="6:8" x14ac:dyDescent="0.2">
      <c r="F48371" s="30"/>
      <c r="G48371" s="30"/>
      <c r="H48371" s="30"/>
    </row>
    <row r="48372" spans="6:8" x14ac:dyDescent="0.2">
      <c r="F48372" s="30"/>
      <c r="G48372" s="30"/>
      <c r="H48372" s="30"/>
    </row>
    <row r="48373" spans="6:8" x14ac:dyDescent="0.2">
      <c r="F48373" s="30"/>
      <c r="G48373" s="30"/>
      <c r="H48373" s="30"/>
    </row>
    <row r="48374" spans="6:8" x14ac:dyDescent="0.2">
      <c r="F48374" s="30"/>
      <c r="G48374" s="30"/>
      <c r="H48374" s="30"/>
    </row>
    <row r="48375" spans="6:8" x14ac:dyDescent="0.2">
      <c r="F48375" s="30"/>
      <c r="G48375" s="30"/>
      <c r="H48375" s="30"/>
    </row>
    <row r="48376" spans="6:8" x14ac:dyDescent="0.2">
      <c r="F48376" s="30"/>
      <c r="G48376" s="30"/>
      <c r="H48376" s="30"/>
    </row>
    <row r="48377" spans="6:8" x14ac:dyDescent="0.2">
      <c r="F48377" s="30"/>
      <c r="G48377" s="30"/>
      <c r="H48377" s="30"/>
    </row>
    <row r="48378" spans="6:8" x14ac:dyDescent="0.2">
      <c r="F48378" s="30"/>
      <c r="G48378" s="30"/>
      <c r="H48378" s="30"/>
    </row>
    <row r="48379" spans="6:8" x14ac:dyDescent="0.2">
      <c r="F48379" s="30"/>
      <c r="G48379" s="30"/>
      <c r="H48379" s="30"/>
    </row>
    <row r="48380" spans="6:8" x14ac:dyDescent="0.2">
      <c r="F48380" s="30"/>
      <c r="G48380" s="30"/>
      <c r="H48380" s="30"/>
    </row>
    <row r="48381" spans="6:8" x14ac:dyDescent="0.2">
      <c r="F48381" s="30"/>
      <c r="G48381" s="30"/>
      <c r="H48381" s="30"/>
    </row>
    <row r="48382" spans="6:8" x14ac:dyDescent="0.2">
      <c r="F48382" s="30"/>
      <c r="G48382" s="30"/>
      <c r="H48382" s="30"/>
    </row>
    <row r="48383" spans="6:8" x14ac:dyDescent="0.2">
      <c r="F48383" s="30"/>
      <c r="G48383" s="30"/>
      <c r="H48383" s="30"/>
    </row>
    <row r="48384" spans="6:8" x14ac:dyDescent="0.2">
      <c r="F48384" s="30"/>
      <c r="G48384" s="30"/>
      <c r="H48384" s="30"/>
    </row>
    <row r="48385" spans="6:8" x14ac:dyDescent="0.2">
      <c r="F48385" s="30"/>
      <c r="G48385" s="30"/>
      <c r="H48385" s="30"/>
    </row>
    <row r="48386" spans="6:8" x14ac:dyDescent="0.2">
      <c r="F48386" s="30"/>
      <c r="G48386" s="30"/>
      <c r="H48386" s="30"/>
    </row>
    <row r="48387" spans="6:8" x14ac:dyDescent="0.2">
      <c r="F48387" s="30"/>
      <c r="G48387" s="30"/>
      <c r="H48387" s="30"/>
    </row>
    <row r="48388" spans="6:8" x14ac:dyDescent="0.2">
      <c r="F48388" s="30"/>
      <c r="G48388" s="30"/>
      <c r="H48388" s="30"/>
    </row>
    <row r="48389" spans="6:8" x14ac:dyDescent="0.2">
      <c r="F48389" s="30"/>
      <c r="G48389" s="30"/>
      <c r="H48389" s="30"/>
    </row>
    <row r="48390" spans="6:8" x14ac:dyDescent="0.2">
      <c r="F48390" s="30"/>
      <c r="G48390" s="30"/>
      <c r="H48390" s="30"/>
    </row>
    <row r="48391" spans="6:8" x14ac:dyDescent="0.2">
      <c r="F48391" s="30"/>
      <c r="G48391" s="30"/>
      <c r="H48391" s="30"/>
    </row>
    <row r="48392" spans="6:8" x14ac:dyDescent="0.2">
      <c r="F48392" s="30"/>
      <c r="G48392" s="30"/>
      <c r="H48392" s="30"/>
    </row>
    <row r="48393" spans="6:8" x14ac:dyDescent="0.2">
      <c r="F48393" s="30"/>
      <c r="G48393" s="30"/>
      <c r="H48393" s="30"/>
    </row>
    <row r="48394" spans="6:8" x14ac:dyDescent="0.2">
      <c r="F48394" s="30"/>
      <c r="G48394" s="30"/>
      <c r="H48394" s="30"/>
    </row>
    <row r="48395" spans="6:8" x14ac:dyDescent="0.2">
      <c r="F48395" s="30"/>
      <c r="G48395" s="30"/>
      <c r="H48395" s="30"/>
    </row>
    <row r="48396" spans="6:8" x14ac:dyDescent="0.2">
      <c r="F48396" s="30"/>
      <c r="G48396" s="30"/>
      <c r="H48396" s="30"/>
    </row>
    <row r="48397" spans="6:8" x14ac:dyDescent="0.2">
      <c r="F48397" s="30"/>
      <c r="G48397" s="30"/>
      <c r="H48397" s="30"/>
    </row>
    <row r="48398" spans="6:8" x14ac:dyDescent="0.2">
      <c r="F48398" s="30"/>
      <c r="G48398" s="30"/>
      <c r="H48398" s="30"/>
    </row>
    <row r="48399" spans="6:8" x14ac:dyDescent="0.2">
      <c r="F48399" s="30"/>
      <c r="G48399" s="30"/>
      <c r="H48399" s="30"/>
    </row>
    <row r="48400" spans="6:8" x14ac:dyDescent="0.2">
      <c r="F48400" s="30"/>
      <c r="G48400" s="30"/>
      <c r="H48400" s="30"/>
    </row>
    <row r="48401" spans="6:8" x14ac:dyDescent="0.2">
      <c r="F48401" s="30"/>
      <c r="G48401" s="30"/>
      <c r="H48401" s="30"/>
    </row>
    <row r="48402" spans="6:8" x14ac:dyDescent="0.2">
      <c r="F48402" s="30"/>
      <c r="G48402" s="30"/>
      <c r="H48402" s="30"/>
    </row>
    <row r="48403" spans="6:8" x14ac:dyDescent="0.2">
      <c r="F48403" s="30"/>
      <c r="G48403" s="30"/>
      <c r="H48403" s="30"/>
    </row>
    <row r="48404" spans="6:8" x14ac:dyDescent="0.2">
      <c r="F48404" s="30"/>
      <c r="G48404" s="30"/>
      <c r="H48404" s="30"/>
    </row>
    <row r="48405" spans="6:8" x14ac:dyDescent="0.2">
      <c r="F48405" s="30"/>
      <c r="G48405" s="30"/>
      <c r="H48405" s="30"/>
    </row>
    <row r="48406" spans="6:8" x14ac:dyDescent="0.2">
      <c r="F48406" s="30"/>
      <c r="G48406" s="30"/>
      <c r="H48406" s="30"/>
    </row>
    <row r="48407" spans="6:8" x14ac:dyDescent="0.2">
      <c r="F48407" s="30"/>
      <c r="G48407" s="30"/>
      <c r="H48407" s="30"/>
    </row>
    <row r="48408" spans="6:8" x14ac:dyDescent="0.2">
      <c r="F48408" s="30"/>
      <c r="G48408" s="30"/>
      <c r="H48408" s="30"/>
    </row>
    <row r="48409" spans="6:8" x14ac:dyDescent="0.2">
      <c r="F48409" s="30"/>
      <c r="G48409" s="30"/>
      <c r="H48409" s="30"/>
    </row>
    <row r="48410" spans="6:8" x14ac:dyDescent="0.2">
      <c r="F48410" s="30"/>
      <c r="G48410" s="30"/>
      <c r="H48410" s="30"/>
    </row>
    <row r="48411" spans="6:8" x14ac:dyDescent="0.2">
      <c r="F48411" s="30"/>
      <c r="G48411" s="30"/>
      <c r="H48411" s="30"/>
    </row>
    <row r="48412" spans="6:8" x14ac:dyDescent="0.2">
      <c r="F48412" s="30"/>
      <c r="G48412" s="30"/>
      <c r="H48412" s="30"/>
    </row>
    <row r="48413" spans="6:8" x14ac:dyDescent="0.2">
      <c r="F48413" s="30"/>
      <c r="G48413" s="30"/>
      <c r="H48413" s="30"/>
    </row>
    <row r="48414" spans="6:8" x14ac:dyDescent="0.2">
      <c r="F48414" s="30"/>
      <c r="G48414" s="30"/>
      <c r="H48414" s="30"/>
    </row>
    <row r="48415" spans="6:8" x14ac:dyDescent="0.2">
      <c r="F48415" s="30"/>
      <c r="G48415" s="30"/>
      <c r="H48415" s="30"/>
    </row>
    <row r="48416" spans="6:8" x14ac:dyDescent="0.2">
      <c r="F48416" s="30"/>
      <c r="G48416" s="30"/>
      <c r="H48416" s="30"/>
    </row>
    <row r="48417" spans="6:8" x14ac:dyDescent="0.2">
      <c r="F48417" s="30"/>
      <c r="G48417" s="30"/>
      <c r="H48417" s="30"/>
    </row>
    <row r="48418" spans="6:8" x14ac:dyDescent="0.2">
      <c r="F48418" s="30"/>
      <c r="G48418" s="30"/>
      <c r="H48418" s="30"/>
    </row>
    <row r="48419" spans="6:8" x14ac:dyDescent="0.2">
      <c r="F48419" s="30"/>
      <c r="G48419" s="30"/>
      <c r="H48419" s="30"/>
    </row>
    <row r="48420" spans="6:8" x14ac:dyDescent="0.2">
      <c r="F48420" s="30"/>
      <c r="G48420" s="30"/>
      <c r="H48420" s="30"/>
    </row>
    <row r="48421" spans="6:8" x14ac:dyDescent="0.2">
      <c r="F48421" s="30"/>
      <c r="G48421" s="30"/>
      <c r="H48421" s="30"/>
    </row>
    <row r="48422" spans="6:8" x14ac:dyDescent="0.2">
      <c r="F48422" s="30"/>
      <c r="G48422" s="30"/>
      <c r="H48422" s="30"/>
    </row>
    <row r="48423" spans="6:8" x14ac:dyDescent="0.2">
      <c r="F48423" s="30"/>
      <c r="G48423" s="30"/>
      <c r="H48423" s="30"/>
    </row>
    <row r="48424" spans="6:8" x14ac:dyDescent="0.2">
      <c r="F48424" s="30"/>
      <c r="G48424" s="30"/>
      <c r="H48424" s="30"/>
    </row>
    <row r="48425" spans="6:8" x14ac:dyDescent="0.2">
      <c r="F48425" s="30"/>
      <c r="G48425" s="30"/>
      <c r="H48425" s="30"/>
    </row>
    <row r="48426" spans="6:8" x14ac:dyDescent="0.2">
      <c r="F48426" s="30"/>
      <c r="G48426" s="30"/>
      <c r="H48426" s="30"/>
    </row>
    <row r="48427" spans="6:8" x14ac:dyDescent="0.2">
      <c r="F48427" s="30"/>
      <c r="G48427" s="30"/>
      <c r="H48427" s="30"/>
    </row>
    <row r="48428" spans="6:8" x14ac:dyDescent="0.2">
      <c r="F48428" s="30"/>
      <c r="G48428" s="30"/>
      <c r="H48428" s="30"/>
    </row>
    <row r="48429" spans="6:8" x14ac:dyDescent="0.2">
      <c r="F48429" s="30"/>
      <c r="G48429" s="30"/>
      <c r="H48429" s="30"/>
    </row>
    <row r="48430" spans="6:8" x14ac:dyDescent="0.2">
      <c r="F48430" s="30"/>
      <c r="G48430" s="30"/>
      <c r="H48430" s="30"/>
    </row>
    <row r="48431" spans="6:8" x14ac:dyDescent="0.2">
      <c r="F48431" s="30"/>
      <c r="G48431" s="30"/>
      <c r="H48431" s="30"/>
    </row>
    <row r="48432" spans="6:8" x14ac:dyDescent="0.2">
      <c r="F48432" s="30"/>
      <c r="G48432" s="30"/>
      <c r="H48432" s="30"/>
    </row>
    <row r="48433" spans="6:8" x14ac:dyDescent="0.2">
      <c r="F48433" s="30"/>
      <c r="G48433" s="30"/>
      <c r="H48433" s="30"/>
    </row>
    <row r="48434" spans="6:8" x14ac:dyDescent="0.2">
      <c r="F48434" s="30"/>
      <c r="G48434" s="30"/>
      <c r="H48434" s="30"/>
    </row>
    <row r="48435" spans="6:8" x14ac:dyDescent="0.2">
      <c r="F48435" s="30"/>
      <c r="G48435" s="30"/>
      <c r="H48435" s="30"/>
    </row>
    <row r="48436" spans="6:8" x14ac:dyDescent="0.2">
      <c r="F48436" s="30"/>
      <c r="G48436" s="30"/>
      <c r="H48436" s="30"/>
    </row>
    <row r="48437" spans="6:8" x14ac:dyDescent="0.2">
      <c r="F48437" s="30"/>
      <c r="G48437" s="30"/>
      <c r="H48437" s="30"/>
    </row>
    <row r="48438" spans="6:8" x14ac:dyDescent="0.2">
      <c r="F48438" s="30"/>
      <c r="G48438" s="30"/>
      <c r="H48438" s="30"/>
    </row>
    <row r="48439" spans="6:8" x14ac:dyDescent="0.2">
      <c r="F48439" s="30"/>
      <c r="G48439" s="30"/>
      <c r="H48439" s="30"/>
    </row>
    <row r="48440" spans="6:8" x14ac:dyDescent="0.2">
      <c r="F48440" s="30"/>
      <c r="G48440" s="30"/>
      <c r="H48440" s="30"/>
    </row>
    <row r="48441" spans="6:8" x14ac:dyDescent="0.2">
      <c r="F48441" s="30"/>
      <c r="G48441" s="30"/>
      <c r="H48441" s="30"/>
    </row>
    <row r="48442" spans="6:8" x14ac:dyDescent="0.2">
      <c r="F48442" s="30"/>
      <c r="G48442" s="30"/>
      <c r="H48442" s="30"/>
    </row>
    <row r="48443" spans="6:8" x14ac:dyDescent="0.2">
      <c r="F48443" s="30"/>
      <c r="G48443" s="30"/>
      <c r="H48443" s="30"/>
    </row>
    <row r="48444" spans="6:8" x14ac:dyDescent="0.2">
      <c r="F48444" s="30"/>
      <c r="G48444" s="30"/>
      <c r="H48444" s="30"/>
    </row>
    <row r="48445" spans="6:8" x14ac:dyDescent="0.2">
      <c r="F48445" s="30"/>
      <c r="G48445" s="30"/>
      <c r="H48445" s="30"/>
    </row>
    <row r="48446" spans="6:8" x14ac:dyDescent="0.2">
      <c r="F48446" s="30"/>
      <c r="G48446" s="30"/>
      <c r="H48446" s="30"/>
    </row>
    <row r="48447" spans="6:8" x14ac:dyDescent="0.2">
      <c r="F48447" s="30"/>
      <c r="G48447" s="30"/>
      <c r="H48447" s="30"/>
    </row>
    <row r="48448" spans="6:8" x14ac:dyDescent="0.2">
      <c r="F48448" s="30"/>
      <c r="G48448" s="30"/>
      <c r="H48448" s="30"/>
    </row>
    <row r="48449" spans="6:8" x14ac:dyDescent="0.2">
      <c r="F48449" s="30"/>
      <c r="G48449" s="30"/>
      <c r="H48449" s="30"/>
    </row>
    <row r="48450" spans="6:8" x14ac:dyDescent="0.2">
      <c r="F48450" s="30"/>
      <c r="G48450" s="30"/>
      <c r="H48450" s="30"/>
    </row>
    <row r="48451" spans="6:8" x14ac:dyDescent="0.2">
      <c r="F48451" s="30"/>
      <c r="G48451" s="30"/>
      <c r="H48451" s="30"/>
    </row>
    <row r="48452" spans="6:8" x14ac:dyDescent="0.2">
      <c r="F48452" s="30"/>
      <c r="G48452" s="30"/>
      <c r="H48452" s="30"/>
    </row>
    <row r="48453" spans="6:8" x14ac:dyDescent="0.2">
      <c r="F48453" s="30"/>
      <c r="G48453" s="30"/>
      <c r="H48453" s="30"/>
    </row>
    <row r="48454" spans="6:8" x14ac:dyDescent="0.2">
      <c r="F48454" s="30"/>
      <c r="G48454" s="30"/>
      <c r="H48454" s="30"/>
    </row>
    <row r="48455" spans="6:8" x14ac:dyDescent="0.2">
      <c r="F48455" s="30"/>
      <c r="G48455" s="30"/>
      <c r="H48455" s="30"/>
    </row>
    <row r="48456" spans="6:8" x14ac:dyDescent="0.2">
      <c r="F48456" s="30"/>
      <c r="G48456" s="30"/>
      <c r="H48456" s="30"/>
    </row>
    <row r="48457" spans="6:8" x14ac:dyDescent="0.2">
      <c r="F48457" s="30"/>
      <c r="G48457" s="30"/>
      <c r="H48457" s="30"/>
    </row>
    <row r="48458" spans="6:8" x14ac:dyDescent="0.2">
      <c r="F48458" s="30"/>
      <c r="G48458" s="30"/>
      <c r="H48458" s="30"/>
    </row>
    <row r="48459" spans="6:8" x14ac:dyDescent="0.2">
      <c r="F48459" s="30"/>
      <c r="G48459" s="30"/>
      <c r="H48459" s="30"/>
    </row>
    <row r="48460" spans="6:8" x14ac:dyDescent="0.2">
      <c r="F48460" s="30"/>
      <c r="G48460" s="30"/>
      <c r="H48460" s="30"/>
    </row>
    <row r="48461" spans="6:8" x14ac:dyDescent="0.2">
      <c r="F48461" s="30"/>
      <c r="G48461" s="30"/>
      <c r="H48461" s="30"/>
    </row>
    <row r="48462" spans="6:8" x14ac:dyDescent="0.2">
      <c r="F48462" s="30"/>
      <c r="G48462" s="30"/>
      <c r="H48462" s="30"/>
    </row>
    <row r="48463" spans="6:8" x14ac:dyDescent="0.2">
      <c r="F48463" s="30"/>
      <c r="G48463" s="30"/>
      <c r="H48463" s="30"/>
    </row>
    <row r="48464" spans="6:8" x14ac:dyDescent="0.2">
      <c r="F48464" s="30"/>
      <c r="G48464" s="30"/>
      <c r="H48464" s="30"/>
    </row>
    <row r="48465" spans="6:8" x14ac:dyDescent="0.2">
      <c r="F48465" s="30"/>
      <c r="G48465" s="30"/>
      <c r="H48465" s="30"/>
    </row>
    <row r="48466" spans="6:8" x14ac:dyDescent="0.2">
      <c r="F48466" s="30"/>
      <c r="G48466" s="30"/>
      <c r="H48466" s="30"/>
    </row>
    <row r="48467" spans="6:8" x14ac:dyDescent="0.2">
      <c r="F48467" s="30"/>
      <c r="G48467" s="30"/>
      <c r="H48467" s="30"/>
    </row>
    <row r="48468" spans="6:8" x14ac:dyDescent="0.2">
      <c r="F48468" s="30"/>
      <c r="G48468" s="30"/>
      <c r="H48468" s="30"/>
    </row>
    <row r="48469" spans="6:8" x14ac:dyDescent="0.2">
      <c r="F48469" s="30"/>
      <c r="G48469" s="30"/>
      <c r="H48469" s="30"/>
    </row>
    <row r="48470" spans="6:8" x14ac:dyDescent="0.2">
      <c r="F48470" s="30"/>
      <c r="G48470" s="30"/>
      <c r="H48470" s="30"/>
    </row>
    <row r="48471" spans="6:8" x14ac:dyDescent="0.2">
      <c r="F48471" s="30"/>
      <c r="G48471" s="30"/>
      <c r="H48471" s="30"/>
    </row>
    <row r="48472" spans="6:8" x14ac:dyDescent="0.2">
      <c r="F48472" s="30"/>
      <c r="G48472" s="30"/>
      <c r="H48472" s="30"/>
    </row>
    <row r="48473" spans="6:8" x14ac:dyDescent="0.2">
      <c r="F48473" s="30"/>
      <c r="G48473" s="30"/>
      <c r="H48473" s="30"/>
    </row>
    <row r="48474" spans="6:8" x14ac:dyDescent="0.2">
      <c r="F48474" s="30"/>
      <c r="G48474" s="30"/>
      <c r="H48474" s="30"/>
    </row>
    <row r="48475" spans="6:8" x14ac:dyDescent="0.2">
      <c r="F48475" s="30"/>
      <c r="G48475" s="30"/>
      <c r="H48475" s="30"/>
    </row>
    <row r="48476" spans="6:8" x14ac:dyDescent="0.2">
      <c r="F48476" s="30"/>
      <c r="G48476" s="30"/>
      <c r="H48476" s="30"/>
    </row>
    <row r="48477" spans="6:8" x14ac:dyDescent="0.2">
      <c r="F48477" s="30"/>
      <c r="G48477" s="30"/>
      <c r="H48477" s="30"/>
    </row>
    <row r="48478" spans="6:8" x14ac:dyDescent="0.2">
      <c r="F48478" s="30"/>
      <c r="G48478" s="30"/>
      <c r="H48478" s="30"/>
    </row>
    <row r="48479" spans="6:8" x14ac:dyDescent="0.2">
      <c r="F48479" s="30"/>
      <c r="G48479" s="30"/>
      <c r="H48479" s="30"/>
    </row>
    <row r="48480" spans="6:8" x14ac:dyDescent="0.2">
      <c r="F48480" s="30"/>
      <c r="G48480" s="30"/>
      <c r="H48480" s="30"/>
    </row>
    <row r="48481" spans="6:8" x14ac:dyDescent="0.2">
      <c r="F48481" s="30"/>
      <c r="G48481" s="30"/>
      <c r="H48481" s="30"/>
    </row>
    <row r="48482" spans="6:8" x14ac:dyDescent="0.2">
      <c r="F48482" s="30"/>
      <c r="G48482" s="30"/>
      <c r="H48482" s="30"/>
    </row>
    <row r="48483" spans="6:8" x14ac:dyDescent="0.2">
      <c r="F48483" s="30"/>
      <c r="G48483" s="30"/>
      <c r="H48483" s="30"/>
    </row>
    <row r="48484" spans="6:8" x14ac:dyDescent="0.2">
      <c r="F48484" s="30"/>
      <c r="G48484" s="30"/>
      <c r="H48484" s="30"/>
    </row>
    <row r="48485" spans="6:8" x14ac:dyDescent="0.2">
      <c r="F48485" s="30"/>
      <c r="G48485" s="30"/>
      <c r="H48485" s="30"/>
    </row>
    <row r="48486" spans="6:8" x14ac:dyDescent="0.2">
      <c r="F48486" s="30"/>
      <c r="G48486" s="30"/>
      <c r="H48486" s="30"/>
    </row>
    <row r="48487" spans="6:8" x14ac:dyDescent="0.2">
      <c r="F48487" s="30"/>
      <c r="G48487" s="30"/>
      <c r="H48487" s="30"/>
    </row>
    <row r="48488" spans="6:8" x14ac:dyDescent="0.2">
      <c r="F48488" s="30"/>
      <c r="G48488" s="30"/>
      <c r="H48488" s="30"/>
    </row>
    <row r="48489" spans="6:8" x14ac:dyDescent="0.2">
      <c r="F48489" s="30"/>
      <c r="G48489" s="30"/>
      <c r="H48489" s="30"/>
    </row>
    <row r="48490" spans="6:8" x14ac:dyDescent="0.2">
      <c r="F48490" s="30"/>
      <c r="G48490" s="30"/>
      <c r="H48490" s="30"/>
    </row>
    <row r="48491" spans="6:8" x14ac:dyDescent="0.2">
      <c r="F48491" s="30"/>
      <c r="G48491" s="30"/>
      <c r="H48491" s="30"/>
    </row>
    <row r="48492" spans="6:8" x14ac:dyDescent="0.2">
      <c r="F48492" s="30"/>
      <c r="G48492" s="30"/>
      <c r="H48492" s="30"/>
    </row>
    <row r="48493" spans="6:8" x14ac:dyDescent="0.2">
      <c r="F48493" s="30"/>
      <c r="G48493" s="30"/>
      <c r="H48493" s="30"/>
    </row>
    <row r="48494" spans="6:8" x14ac:dyDescent="0.2">
      <c r="F48494" s="30"/>
      <c r="G48494" s="30"/>
      <c r="H48494" s="30"/>
    </row>
    <row r="48495" spans="6:8" x14ac:dyDescent="0.2">
      <c r="F48495" s="30"/>
      <c r="G48495" s="30"/>
      <c r="H48495" s="30"/>
    </row>
    <row r="48496" spans="6:8" x14ac:dyDescent="0.2">
      <c r="F48496" s="30"/>
      <c r="G48496" s="30"/>
      <c r="H48496" s="30"/>
    </row>
    <row r="48497" spans="6:8" x14ac:dyDescent="0.2">
      <c r="F48497" s="30"/>
      <c r="G48497" s="30"/>
      <c r="H48497" s="30"/>
    </row>
    <row r="48498" spans="6:8" x14ac:dyDescent="0.2">
      <c r="F48498" s="30"/>
      <c r="G48498" s="30"/>
      <c r="H48498" s="30"/>
    </row>
    <row r="48499" spans="6:8" x14ac:dyDescent="0.2">
      <c r="F48499" s="30"/>
      <c r="G48499" s="30"/>
      <c r="H48499" s="30"/>
    </row>
    <row r="48500" spans="6:8" x14ac:dyDescent="0.2">
      <c r="F48500" s="30"/>
      <c r="G48500" s="30"/>
      <c r="H48500" s="30"/>
    </row>
    <row r="48501" spans="6:8" x14ac:dyDescent="0.2">
      <c r="F48501" s="30"/>
      <c r="G48501" s="30"/>
      <c r="H48501" s="30"/>
    </row>
    <row r="48502" spans="6:8" x14ac:dyDescent="0.2">
      <c r="F48502" s="30"/>
      <c r="G48502" s="30"/>
      <c r="H48502" s="30"/>
    </row>
    <row r="48503" spans="6:8" x14ac:dyDescent="0.2">
      <c r="F48503" s="30"/>
      <c r="G48503" s="30"/>
      <c r="H48503" s="30"/>
    </row>
    <row r="48504" spans="6:8" x14ac:dyDescent="0.2">
      <c r="F48504" s="30"/>
      <c r="G48504" s="30"/>
      <c r="H48504" s="30"/>
    </row>
    <row r="48505" spans="6:8" x14ac:dyDescent="0.2">
      <c r="F48505" s="30"/>
      <c r="G48505" s="30"/>
      <c r="H48505" s="30"/>
    </row>
    <row r="48506" spans="6:8" x14ac:dyDescent="0.2">
      <c r="F48506" s="30"/>
      <c r="G48506" s="30"/>
      <c r="H48506" s="30"/>
    </row>
    <row r="48507" spans="6:8" x14ac:dyDescent="0.2">
      <c r="F48507" s="30"/>
      <c r="G48507" s="30"/>
      <c r="H48507" s="30"/>
    </row>
    <row r="48508" spans="6:8" x14ac:dyDescent="0.2">
      <c r="F48508" s="30"/>
      <c r="G48508" s="30"/>
      <c r="H48508" s="30"/>
    </row>
    <row r="48509" spans="6:8" x14ac:dyDescent="0.2">
      <c r="F48509" s="30"/>
      <c r="G48509" s="30"/>
      <c r="H48509" s="30"/>
    </row>
    <row r="48510" spans="6:8" x14ac:dyDescent="0.2">
      <c r="F48510" s="30"/>
      <c r="G48510" s="30"/>
      <c r="H48510" s="30"/>
    </row>
    <row r="48511" spans="6:8" x14ac:dyDescent="0.2">
      <c r="F48511" s="30"/>
      <c r="G48511" s="30"/>
      <c r="H48511" s="30"/>
    </row>
    <row r="48512" spans="6:8" x14ac:dyDescent="0.2">
      <c r="F48512" s="30"/>
      <c r="G48512" s="30"/>
      <c r="H48512" s="30"/>
    </row>
    <row r="48513" spans="6:8" x14ac:dyDescent="0.2">
      <c r="F48513" s="30"/>
      <c r="G48513" s="30"/>
      <c r="H48513" s="30"/>
    </row>
    <row r="48514" spans="6:8" x14ac:dyDescent="0.2">
      <c r="F48514" s="30"/>
      <c r="G48514" s="30"/>
      <c r="H48514" s="30"/>
    </row>
    <row r="48515" spans="6:8" x14ac:dyDescent="0.2">
      <c r="F48515" s="30"/>
      <c r="G48515" s="30"/>
      <c r="H48515" s="30"/>
    </row>
    <row r="48516" spans="6:8" x14ac:dyDescent="0.2">
      <c r="F48516" s="30"/>
      <c r="G48516" s="30"/>
      <c r="H48516" s="30"/>
    </row>
    <row r="48517" spans="6:8" x14ac:dyDescent="0.2">
      <c r="F48517" s="30"/>
      <c r="G48517" s="30"/>
      <c r="H48517" s="30"/>
    </row>
    <row r="48518" spans="6:8" x14ac:dyDescent="0.2">
      <c r="F48518" s="30"/>
      <c r="G48518" s="30"/>
      <c r="H48518" s="30"/>
    </row>
    <row r="48519" spans="6:8" x14ac:dyDescent="0.2">
      <c r="F48519" s="30"/>
      <c r="G48519" s="30"/>
      <c r="H48519" s="30"/>
    </row>
    <row r="48520" spans="6:8" x14ac:dyDescent="0.2">
      <c r="F48520" s="30"/>
      <c r="G48520" s="30"/>
      <c r="H48520" s="30"/>
    </row>
    <row r="48521" spans="6:8" x14ac:dyDescent="0.2">
      <c r="F48521" s="30"/>
      <c r="G48521" s="30"/>
      <c r="H48521" s="30"/>
    </row>
    <row r="48522" spans="6:8" x14ac:dyDescent="0.2">
      <c r="F48522" s="30"/>
      <c r="G48522" s="30"/>
      <c r="H48522" s="30"/>
    </row>
    <row r="48523" spans="6:8" x14ac:dyDescent="0.2">
      <c r="F48523" s="30"/>
      <c r="G48523" s="30"/>
      <c r="H48523" s="30"/>
    </row>
    <row r="48524" spans="6:8" x14ac:dyDescent="0.2">
      <c r="F48524" s="30"/>
      <c r="G48524" s="30"/>
      <c r="H48524" s="30"/>
    </row>
    <row r="48525" spans="6:8" x14ac:dyDescent="0.2">
      <c r="F48525" s="30"/>
      <c r="G48525" s="30"/>
      <c r="H48525" s="30"/>
    </row>
    <row r="48526" spans="6:8" x14ac:dyDescent="0.2">
      <c r="F48526" s="30"/>
      <c r="G48526" s="30"/>
      <c r="H48526" s="30"/>
    </row>
    <row r="48527" spans="6:8" x14ac:dyDescent="0.2">
      <c r="F48527" s="30"/>
      <c r="G48527" s="30"/>
      <c r="H48527" s="30"/>
    </row>
    <row r="48528" spans="6:8" x14ac:dyDescent="0.2">
      <c r="F48528" s="30"/>
      <c r="G48528" s="30"/>
      <c r="H48528" s="30"/>
    </row>
    <row r="48529" spans="6:8" x14ac:dyDescent="0.2">
      <c r="F48529" s="30"/>
      <c r="G48529" s="30"/>
      <c r="H48529" s="30"/>
    </row>
    <row r="48530" spans="6:8" x14ac:dyDescent="0.2">
      <c r="F48530" s="30"/>
      <c r="G48530" s="30"/>
      <c r="H48530" s="30"/>
    </row>
    <row r="48531" spans="6:8" x14ac:dyDescent="0.2">
      <c r="F48531" s="30"/>
      <c r="G48531" s="30"/>
      <c r="H48531" s="30"/>
    </row>
    <row r="48532" spans="6:8" x14ac:dyDescent="0.2">
      <c r="F48532" s="30"/>
      <c r="G48532" s="30"/>
      <c r="H48532" s="30"/>
    </row>
    <row r="48533" spans="6:8" x14ac:dyDescent="0.2">
      <c r="F48533" s="30"/>
      <c r="G48533" s="30"/>
      <c r="H48533" s="30"/>
    </row>
    <row r="48534" spans="6:8" x14ac:dyDescent="0.2">
      <c r="F48534" s="30"/>
      <c r="G48534" s="30"/>
      <c r="H48534" s="30"/>
    </row>
    <row r="48535" spans="6:8" x14ac:dyDescent="0.2">
      <c r="F48535" s="30"/>
      <c r="G48535" s="30"/>
      <c r="H48535" s="30"/>
    </row>
    <row r="48536" spans="6:8" x14ac:dyDescent="0.2">
      <c r="F48536" s="30"/>
      <c r="G48536" s="30"/>
      <c r="H48536" s="30"/>
    </row>
    <row r="48537" spans="6:8" x14ac:dyDescent="0.2">
      <c r="F48537" s="30"/>
      <c r="G48537" s="30"/>
      <c r="H48537" s="30"/>
    </row>
    <row r="48538" spans="6:8" x14ac:dyDescent="0.2">
      <c r="F48538" s="30"/>
      <c r="G48538" s="30"/>
      <c r="H48538" s="30"/>
    </row>
    <row r="48539" spans="6:8" x14ac:dyDescent="0.2">
      <c r="F48539" s="30"/>
      <c r="G48539" s="30"/>
      <c r="H48539" s="30"/>
    </row>
    <row r="48540" spans="6:8" x14ac:dyDescent="0.2">
      <c r="F48540" s="30"/>
      <c r="G48540" s="30"/>
      <c r="H48540" s="30"/>
    </row>
    <row r="48541" spans="6:8" x14ac:dyDescent="0.2">
      <c r="F48541" s="30"/>
      <c r="G48541" s="30"/>
      <c r="H48541" s="30"/>
    </row>
    <row r="48542" spans="6:8" x14ac:dyDescent="0.2">
      <c r="F48542" s="30"/>
      <c r="G48542" s="30"/>
      <c r="H48542" s="30"/>
    </row>
    <row r="48543" spans="6:8" x14ac:dyDescent="0.2">
      <c r="F48543" s="30"/>
      <c r="G48543" s="30"/>
      <c r="H48543" s="30"/>
    </row>
    <row r="48544" spans="6:8" x14ac:dyDescent="0.2">
      <c r="F48544" s="30"/>
      <c r="G48544" s="30"/>
      <c r="H48544" s="30"/>
    </row>
    <row r="48545" spans="6:8" x14ac:dyDescent="0.2">
      <c r="F48545" s="30"/>
      <c r="G48545" s="30"/>
      <c r="H48545" s="30"/>
    </row>
    <row r="48546" spans="6:8" x14ac:dyDescent="0.2">
      <c r="F48546" s="30"/>
      <c r="G48546" s="30"/>
      <c r="H48546" s="30"/>
    </row>
    <row r="48547" spans="6:8" x14ac:dyDescent="0.2">
      <c r="F48547" s="30"/>
      <c r="G48547" s="30"/>
      <c r="H48547" s="30"/>
    </row>
    <row r="48548" spans="6:8" x14ac:dyDescent="0.2">
      <c r="F48548" s="30"/>
      <c r="G48548" s="30"/>
      <c r="H48548" s="30"/>
    </row>
    <row r="48549" spans="6:8" x14ac:dyDescent="0.2">
      <c r="F48549" s="30"/>
      <c r="G48549" s="30"/>
      <c r="H48549" s="30"/>
    </row>
    <row r="48550" spans="6:8" x14ac:dyDescent="0.2">
      <c r="F48550" s="30"/>
      <c r="G48550" s="30"/>
      <c r="H48550" s="30"/>
    </row>
    <row r="48551" spans="6:8" x14ac:dyDescent="0.2">
      <c r="F48551" s="30"/>
      <c r="G48551" s="30"/>
      <c r="H48551" s="30"/>
    </row>
    <row r="48552" spans="6:8" x14ac:dyDescent="0.2">
      <c r="F48552" s="30"/>
      <c r="G48552" s="30"/>
      <c r="H48552" s="30"/>
    </row>
    <row r="48553" spans="6:8" x14ac:dyDescent="0.2">
      <c r="F48553" s="30"/>
      <c r="G48553" s="30"/>
      <c r="H48553" s="30"/>
    </row>
    <row r="48554" spans="6:8" x14ac:dyDescent="0.2">
      <c r="F48554" s="30"/>
      <c r="G48554" s="30"/>
      <c r="H48554" s="30"/>
    </row>
    <row r="48555" spans="6:8" x14ac:dyDescent="0.2">
      <c r="F48555" s="30"/>
      <c r="G48555" s="30"/>
      <c r="H48555" s="30"/>
    </row>
    <row r="48556" spans="6:8" x14ac:dyDescent="0.2">
      <c r="F48556" s="30"/>
      <c r="G48556" s="30"/>
      <c r="H48556" s="30"/>
    </row>
    <row r="48557" spans="6:8" x14ac:dyDescent="0.2">
      <c r="F48557" s="30"/>
      <c r="G48557" s="30"/>
      <c r="H48557" s="30"/>
    </row>
    <row r="48558" spans="6:8" x14ac:dyDescent="0.2">
      <c r="F48558" s="30"/>
      <c r="G48558" s="30"/>
      <c r="H48558" s="30"/>
    </row>
    <row r="48559" spans="6:8" x14ac:dyDescent="0.2">
      <c r="F48559" s="30"/>
      <c r="G48559" s="30"/>
      <c r="H48559" s="30"/>
    </row>
    <row r="48560" spans="6:8" x14ac:dyDescent="0.2">
      <c r="F48560" s="30"/>
      <c r="G48560" s="30"/>
      <c r="H48560" s="30"/>
    </row>
    <row r="48561" spans="6:8" x14ac:dyDescent="0.2">
      <c r="F48561" s="30"/>
      <c r="G48561" s="30"/>
      <c r="H48561" s="30"/>
    </row>
    <row r="48562" spans="6:8" x14ac:dyDescent="0.2">
      <c r="F48562" s="30"/>
      <c r="G48562" s="30"/>
      <c r="H48562" s="30"/>
    </row>
    <row r="48563" spans="6:8" x14ac:dyDescent="0.2">
      <c r="F48563" s="30"/>
      <c r="G48563" s="30"/>
      <c r="H48563" s="30"/>
    </row>
    <row r="48564" spans="6:8" x14ac:dyDescent="0.2">
      <c r="F48564" s="30"/>
      <c r="G48564" s="30"/>
      <c r="H48564" s="30"/>
    </row>
    <row r="48565" spans="6:8" x14ac:dyDescent="0.2">
      <c r="F48565" s="30"/>
      <c r="G48565" s="30"/>
      <c r="H48565" s="30"/>
    </row>
    <row r="48566" spans="6:8" x14ac:dyDescent="0.2">
      <c r="F48566" s="30"/>
      <c r="G48566" s="30"/>
      <c r="H48566" s="30"/>
    </row>
    <row r="48567" spans="6:8" x14ac:dyDescent="0.2">
      <c r="F48567" s="30"/>
      <c r="G48567" s="30"/>
      <c r="H48567" s="30"/>
    </row>
    <row r="48568" spans="6:8" x14ac:dyDescent="0.2">
      <c r="F48568" s="30"/>
      <c r="G48568" s="30"/>
      <c r="H48568" s="30"/>
    </row>
    <row r="48569" spans="6:8" x14ac:dyDescent="0.2">
      <c r="F48569" s="30"/>
      <c r="G48569" s="30"/>
      <c r="H48569" s="30"/>
    </row>
    <row r="48570" spans="6:8" x14ac:dyDescent="0.2">
      <c r="F48570" s="30"/>
      <c r="G48570" s="30"/>
      <c r="H48570" s="30"/>
    </row>
    <row r="48571" spans="6:8" x14ac:dyDescent="0.2">
      <c r="F48571" s="30"/>
      <c r="G48571" s="30"/>
      <c r="H48571" s="30"/>
    </row>
    <row r="48572" spans="6:8" x14ac:dyDescent="0.2">
      <c r="F48572" s="30"/>
      <c r="G48572" s="30"/>
      <c r="H48572" s="30"/>
    </row>
    <row r="48573" spans="6:8" x14ac:dyDescent="0.2">
      <c r="F48573" s="30"/>
      <c r="G48573" s="30"/>
      <c r="H48573" s="30"/>
    </row>
    <row r="48574" spans="6:8" x14ac:dyDescent="0.2">
      <c r="F48574" s="30"/>
      <c r="G48574" s="30"/>
      <c r="H48574" s="30"/>
    </row>
    <row r="48575" spans="6:8" x14ac:dyDescent="0.2">
      <c r="F48575" s="30"/>
      <c r="G48575" s="30"/>
      <c r="H48575" s="30"/>
    </row>
    <row r="48576" spans="6:8" x14ac:dyDescent="0.2">
      <c r="F48576" s="30"/>
      <c r="G48576" s="30"/>
      <c r="H48576" s="30"/>
    </row>
    <row r="48577" spans="6:8" x14ac:dyDescent="0.2">
      <c r="F48577" s="30"/>
      <c r="G48577" s="30"/>
      <c r="H48577" s="30"/>
    </row>
    <row r="48578" spans="6:8" x14ac:dyDescent="0.2">
      <c r="F48578" s="30"/>
      <c r="G48578" s="30"/>
      <c r="H48578" s="30"/>
    </row>
    <row r="48579" spans="6:8" x14ac:dyDescent="0.2">
      <c r="F48579" s="30"/>
      <c r="G48579" s="30"/>
      <c r="H48579" s="30"/>
    </row>
    <row r="48580" spans="6:8" x14ac:dyDescent="0.2">
      <c r="F48580" s="30"/>
      <c r="G48580" s="30"/>
      <c r="H48580" s="30"/>
    </row>
    <row r="48581" spans="6:8" x14ac:dyDescent="0.2">
      <c r="F48581" s="30"/>
      <c r="G48581" s="30"/>
      <c r="H48581" s="30"/>
    </row>
    <row r="48582" spans="6:8" x14ac:dyDescent="0.2">
      <c r="F48582" s="30"/>
      <c r="G48582" s="30"/>
      <c r="H48582" s="30"/>
    </row>
    <row r="48583" spans="6:8" x14ac:dyDescent="0.2">
      <c r="F48583" s="30"/>
      <c r="G48583" s="30"/>
      <c r="H48583" s="30"/>
    </row>
    <row r="48584" spans="6:8" x14ac:dyDescent="0.2">
      <c r="F48584" s="30"/>
      <c r="G48584" s="30"/>
      <c r="H48584" s="30"/>
    </row>
    <row r="48585" spans="6:8" x14ac:dyDescent="0.2">
      <c r="F48585" s="30"/>
      <c r="G48585" s="30"/>
      <c r="H48585" s="30"/>
    </row>
    <row r="48586" spans="6:8" x14ac:dyDescent="0.2">
      <c r="F48586" s="30"/>
      <c r="G48586" s="30"/>
      <c r="H48586" s="30"/>
    </row>
    <row r="48587" spans="6:8" x14ac:dyDescent="0.2">
      <c r="F48587" s="30"/>
      <c r="G48587" s="30"/>
      <c r="H48587" s="30"/>
    </row>
    <row r="48588" spans="6:8" x14ac:dyDescent="0.2">
      <c r="F48588" s="30"/>
      <c r="G48588" s="30"/>
      <c r="H48588" s="30"/>
    </row>
    <row r="48589" spans="6:8" x14ac:dyDescent="0.2">
      <c r="F48589" s="30"/>
      <c r="G48589" s="30"/>
      <c r="H48589" s="30"/>
    </row>
    <row r="48590" spans="6:8" x14ac:dyDescent="0.2">
      <c r="F48590" s="30"/>
      <c r="G48590" s="30"/>
      <c r="H48590" s="30"/>
    </row>
    <row r="48591" spans="6:8" x14ac:dyDescent="0.2">
      <c r="F48591" s="30"/>
      <c r="G48591" s="30"/>
      <c r="H48591" s="30"/>
    </row>
    <row r="48592" spans="6:8" x14ac:dyDescent="0.2">
      <c r="F48592" s="30"/>
      <c r="G48592" s="30"/>
      <c r="H48592" s="30"/>
    </row>
    <row r="48593" spans="6:8" x14ac:dyDescent="0.2">
      <c r="F48593" s="30"/>
      <c r="G48593" s="30"/>
      <c r="H48593" s="30"/>
    </row>
    <row r="48594" spans="6:8" x14ac:dyDescent="0.2">
      <c r="F48594" s="30"/>
      <c r="G48594" s="30"/>
      <c r="H48594" s="30"/>
    </row>
    <row r="48595" spans="6:8" x14ac:dyDescent="0.2">
      <c r="F48595" s="30"/>
      <c r="G48595" s="30"/>
      <c r="H48595" s="30"/>
    </row>
    <row r="48596" spans="6:8" x14ac:dyDescent="0.2">
      <c r="F48596" s="30"/>
      <c r="G48596" s="30"/>
      <c r="H48596" s="30"/>
    </row>
    <row r="48597" spans="6:8" x14ac:dyDescent="0.2">
      <c r="F48597" s="30"/>
      <c r="G48597" s="30"/>
      <c r="H48597" s="30"/>
    </row>
    <row r="48598" spans="6:8" x14ac:dyDescent="0.2">
      <c r="F48598" s="30"/>
      <c r="G48598" s="30"/>
      <c r="H48598" s="30"/>
    </row>
    <row r="48599" spans="6:8" x14ac:dyDescent="0.2">
      <c r="F48599" s="30"/>
      <c r="G48599" s="30"/>
      <c r="H48599" s="30"/>
    </row>
    <row r="48600" spans="6:8" x14ac:dyDescent="0.2">
      <c r="F48600" s="30"/>
      <c r="G48600" s="30"/>
      <c r="H48600" s="30"/>
    </row>
    <row r="48601" spans="6:8" x14ac:dyDescent="0.2">
      <c r="F48601" s="30"/>
      <c r="G48601" s="30"/>
      <c r="H48601" s="30"/>
    </row>
    <row r="48602" spans="6:8" x14ac:dyDescent="0.2">
      <c r="F48602" s="30"/>
      <c r="G48602" s="30"/>
      <c r="H48602" s="30"/>
    </row>
    <row r="48603" spans="6:8" x14ac:dyDescent="0.2">
      <c r="F48603" s="30"/>
      <c r="G48603" s="30"/>
      <c r="H48603" s="30"/>
    </row>
    <row r="48604" spans="6:8" x14ac:dyDescent="0.2">
      <c r="F48604" s="30"/>
      <c r="G48604" s="30"/>
      <c r="H48604" s="30"/>
    </row>
    <row r="48605" spans="6:8" x14ac:dyDescent="0.2">
      <c r="F48605" s="30"/>
      <c r="G48605" s="30"/>
      <c r="H48605" s="30"/>
    </row>
    <row r="48606" spans="6:8" x14ac:dyDescent="0.2">
      <c r="F48606" s="30"/>
      <c r="G48606" s="30"/>
      <c r="H48606" s="30"/>
    </row>
    <row r="48607" spans="6:8" x14ac:dyDescent="0.2">
      <c r="F48607" s="30"/>
      <c r="G48607" s="30"/>
      <c r="H48607" s="30"/>
    </row>
    <row r="48608" spans="6:8" x14ac:dyDescent="0.2">
      <c r="F48608" s="30"/>
      <c r="G48608" s="30"/>
      <c r="H48608" s="30"/>
    </row>
    <row r="48609" spans="6:8" x14ac:dyDescent="0.2">
      <c r="F48609" s="30"/>
      <c r="G48609" s="30"/>
      <c r="H48609" s="30"/>
    </row>
    <row r="48610" spans="6:8" x14ac:dyDescent="0.2">
      <c r="F48610" s="30"/>
      <c r="G48610" s="30"/>
      <c r="H48610" s="30"/>
    </row>
    <row r="48611" spans="6:8" x14ac:dyDescent="0.2">
      <c r="F48611" s="30"/>
      <c r="G48611" s="30"/>
      <c r="H48611" s="30"/>
    </row>
    <row r="48612" spans="6:8" x14ac:dyDescent="0.2">
      <c r="F48612" s="30"/>
      <c r="G48612" s="30"/>
      <c r="H48612" s="30"/>
    </row>
    <row r="48613" spans="6:8" x14ac:dyDescent="0.2">
      <c r="F48613" s="30"/>
      <c r="G48613" s="30"/>
      <c r="H48613" s="30"/>
    </row>
    <row r="48614" spans="6:8" x14ac:dyDescent="0.2">
      <c r="F48614" s="30"/>
      <c r="G48614" s="30"/>
      <c r="H48614" s="30"/>
    </row>
    <row r="48615" spans="6:8" x14ac:dyDescent="0.2">
      <c r="F48615" s="30"/>
      <c r="G48615" s="30"/>
      <c r="H48615" s="30"/>
    </row>
    <row r="48616" spans="6:8" x14ac:dyDescent="0.2">
      <c r="F48616" s="30"/>
      <c r="G48616" s="30"/>
      <c r="H48616" s="30"/>
    </row>
    <row r="48617" spans="6:8" x14ac:dyDescent="0.2">
      <c r="F48617" s="30"/>
      <c r="G48617" s="30"/>
      <c r="H48617" s="30"/>
    </row>
    <row r="48618" spans="6:8" x14ac:dyDescent="0.2">
      <c r="F48618" s="30"/>
      <c r="G48618" s="30"/>
      <c r="H48618" s="30"/>
    </row>
    <row r="48619" spans="6:8" x14ac:dyDescent="0.2">
      <c r="F48619" s="30"/>
      <c r="G48619" s="30"/>
      <c r="H48619" s="30"/>
    </row>
    <row r="48620" spans="6:8" x14ac:dyDescent="0.2">
      <c r="F48620" s="30"/>
      <c r="G48620" s="30"/>
      <c r="H48620" s="30"/>
    </row>
    <row r="48621" spans="6:8" x14ac:dyDescent="0.2">
      <c r="F48621" s="30"/>
      <c r="G48621" s="30"/>
      <c r="H48621" s="30"/>
    </row>
    <row r="48622" spans="6:8" x14ac:dyDescent="0.2">
      <c r="F48622" s="30"/>
      <c r="G48622" s="30"/>
      <c r="H48622" s="30"/>
    </row>
    <row r="48623" spans="6:8" x14ac:dyDescent="0.2">
      <c r="F48623" s="30"/>
      <c r="G48623" s="30"/>
      <c r="H48623" s="30"/>
    </row>
    <row r="48624" spans="6:8" x14ac:dyDescent="0.2">
      <c r="F48624" s="30"/>
      <c r="G48624" s="30"/>
      <c r="H48624" s="30"/>
    </row>
    <row r="48625" spans="6:8" x14ac:dyDescent="0.2">
      <c r="F48625" s="30"/>
      <c r="G48625" s="30"/>
      <c r="H48625" s="30"/>
    </row>
    <row r="48626" spans="6:8" x14ac:dyDescent="0.2">
      <c r="F48626" s="30"/>
      <c r="G48626" s="30"/>
      <c r="H48626" s="30"/>
    </row>
    <row r="48627" spans="6:8" x14ac:dyDescent="0.2">
      <c r="F48627" s="30"/>
      <c r="G48627" s="30"/>
      <c r="H48627" s="30"/>
    </row>
    <row r="48628" spans="6:8" x14ac:dyDescent="0.2">
      <c r="F48628" s="30"/>
      <c r="G48628" s="30"/>
      <c r="H48628" s="30"/>
    </row>
    <row r="48629" spans="6:8" x14ac:dyDescent="0.2">
      <c r="F48629" s="30"/>
      <c r="G48629" s="30"/>
      <c r="H48629" s="30"/>
    </row>
    <row r="48630" spans="6:8" x14ac:dyDescent="0.2">
      <c r="F48630" s="30"/>
      <c r="G48630" s="30"/>
      <c r="H48630" s="30"/>
    </row>
    <row r="48631" spans="6:8" x14ac:dyDescent="0.2">
      <c r="F48631" s="30"/>
      <c r="G48631" s="30"/>
      <c r="H48631" s="30"/>
    </row>
    <row r="48632" spans="6:8" x14ac:dyDescent="0.2">
      <c r="F48632" s="30"/>
      <c r="G48632" s="30"/>
      <c r="H48632" s="30"/>
    </row>
    <row r="48633" spans="6:8" x14ac:dyDescent="0.2">
      <c r="F48633" s="30"/>
      <c r="G48633" s="30"/>
      <c r="H48633" s="30"/>
    </row>
    <row r="48634" spans="6:8" x14ac:dyDescent="0.2">
      <c r="F48634" s="30"/>
      <c r="G48634" s="30"/>
      <c r="H48634" s="30"/>
    </row>
    <row r="48635" spans="6:8" x14ac:dyDescent="0.2">
      <c r="F48635" s="30"/>
      <c r="G48635" s="30"/>
      <c r="H48635" s="30"/>
    </row>
    <row r="48636" spans="6:8" x14ac:dyDescent="0.2">
      <c r="F48636" s="30"/>
      <c r="G48636" s="30"/>
      <c r="H48636" s="30"/>
    </row>
    <row r="48637" spans="6:8" x14ac:dyDescent="0.2">
      <c r="F48637" s="30"/>
      <c r="G48637" s="30"/>
      <c r="H48637" s="30"/>
    </row>
    <row r="48638" spans="6:8" x14ac:dyDescent="0.2">
      <c r="F48638" s="30"/>
      <c r="G48638" s="30"/>
      <c r="H48638" s="30"/>
    </row>
    <row r="48639" spans="6:8" x14ac:dyDescent="0.2">
      <c r="F48639" s="30"/>
      <c r="G48639" s="30"/>
      <c r="H48639" s="30"/>
    </row>
    <row r="48640" spans="6:8" x14ac:dyDescent="0.2">
      <c r="F48640" s="30"/>
      <c r="G48640" s="30"/>
      <c r="H48640" s="30"/>
    </row>
    <row r="48641" spans="6:8" x14ac:dyDescent="0.2">
      <c r="F48641" s="30"/>
      <c r="G48641" s="30"/>
      <c r="H48641" s="30"/>
    </row>
    <row r="48642" spans="6:8" x14ac:dyDescent="0.2">
      <c r="F48642" s="30"/>
      <c r="G48642" s="30"/>
      <c r="H48642" s="30"/>
    </row>
    <row r="48643" spans="6:8" x14ac:dyDescent="0.2">
      <c r="F48643" s="30"/>
      <c r="G48643" s="30"/>
      <c r="H48643" s="30"/>
    </row>
    <row r="48644" spans="6:8" x14ac:dyDescent="0.2">
      <c r="F48644" s="30"/>
      <c r="G48644" s="30"/>
      <c r="H48644" s="30"/>
    </row>
    <row r="48645" spans="6:8" x14ac:dyDescent="0.2">
      <c r="F48645" s="30"/>
      <c r="G48645" s="30"/>
      <c r="H48645" s="30"/>
    </row>
    <row r="48646" spans="6:8" x14ac:dyDescent="0.2">
      <c r="F48646" s="30"/>
      <c r="G48646" s="30"/>
      <c r="H48646" s="30"/>
    </row>
    <row r="48647" spans="6:8" x14ac:dyDescent="0.2">
      <c r="F48647" s="30"/>
      <c r="G48647" s="30"/>
      <c r="H48647" s="30"/>
    </row>
    <row r="48648" spans="6:8" x14ac:dyDescent="0.2">
      <c r="F48648" s="30"/>
      <c r="G48648" s="30"/>
      <c r="H48648" s="30"/>
    </row>
    <row r="48649" spans="6:8" x14ac:dyDescent="0.2">
      <c r="F48649" s="30"/>
      <c r="G48649" s="30"/>
      <c r="H48649" s="30"/>
    </row>
    <row r="48650" spans="6:8" x14ac:dyDescent="0.2">
      <c r="F48650" s="30"/>
      <c r="G48650" s="30"/>
      <c r="H48650" s="30"/>
    </row>
    <row r="48651" spans="6:8" x14ac:dyDescent="0.2">
      <c r="F48651" s="30"/>
      <c r="G48651" s="30"/>
      <c r="H48651" s="30"/>
    </row>
    <row r="48652" spans="6:8" x14ac:dyDescent="0.2">
      <c r="F48652" s="30"/>
      <c r="G48652" s="30"/>
      <c r="H48652" s="30"/>
    </row>
    <row r="48653" spans="6:8" x14ac:dyDescent="0.2">
      <c r="F48653" s="30"/>
      <c r="G48653" s="30"/>
      <c r="H48653" s="30"/>
    </row>
    <row r="48654" spans="6:8" x14ac:dyDescent="0.2">
      <c r="F48654" s="30"/>
      <c r="G48654" s="30"/>
      <c r="H48654" s="30"/>
    </row>
    <row r="48655" spans="6:8" x14ac:dyDescent="0.2">
      <c r="F48655" s="30"/>
      <c r="G48655" s="30"/>
      <c r="H48655" s="30"/>
    </row>
    <row r="48656" spans="6:8" x14ac:dyDescent="0.2">
      <c r="F48656" s="30"/>
      <c r="G48656" s="30"/>
      <c r="H48656" s="30"/>
    </row>
    <row r="48657" spans="6:8" x14ac:dyDescent="0.2">
      <c r="F48657" s="30"/>
      <c r="G48657" s="30"/>
      <c r="H48657" s="30"/>
    </row>
    <row r="48658" spans="6:8" x14ac:dyDescent="0.2">
      <c r="F48658" s="30"/>
      <c r="G48658" s="30"/>
      <c r="H48658" s="30"/>
    </row>
    <row r="48659" spans="6:8" x14ac:dyDescent="0.2">
      <c r="F48659" s="30"/>
      <c r="G48659" s="30"/>
      <c r="H48659" s="30"/>
    </row>
    <row r="48660" spans="6:8" x14ac:dyDescent="0.2">
      <c r="F48660" s="30"/>
      <c r="G48660" s="30"/>
      <c r="H48660" s="30"/>
    </row>
    <row r="48661" spans="6:8" x14ac:dyDescent="0.2">
      <c r="F48661" s="30"/>
      <c r="G48661" s="30"/>
      <c r="H48661" s="30"/>
    </row>
    <row r="48662" spans="6:8" x14ac:dyDescent="0.2">
      <c r="F48662" s="30"/>
      <c r="G48662" s="30"/>
      <c r="H48662" s="30"/>
    </row>
    <row r="48663" spans="6:8" x14ac:dyDescent="0.2">
      <c r="F48663" s="30"/>
      <c r="G48663" s="30"/>
      <c r="H48663" s="30"/>
    </row>
    <row r="48664" spans="6:8" x14ac:dyDescent="0.2">
      <c r="F48664" s="30"/>
      <c r="G48664" s="30"/>
      <c r="H48664" s="30"/>
    </row>
    <row r="48665" spans="6:8" x14ac:dyDescent="0.2">
      <c r="F48665" s="30"/>
      <c r="G48665" s="30"/>
      <c r="H48665" s="30"/>
    </row>
    <row r="48666" spans="6:8" x14ac:dyDescent="0.2">
      <c r="F48666" s="30"/>
      <c r="G48666" s="30"/>
      <c r="H48666" s="30"/>
    </row>
    <row r="48667" spans="6:8" x14ac:dyDescent="0.2">
      <c r="F48667" s="30"/>
      <c r="G48667" s="30"/>
      <c r="H48667" s="30"/>
    </row>
    <row r="48668" spans="6:8" x14ac:dyDescent="0.2">
      <c r="F48668" s="30"/>
      <c r="G48668" s="30"/>
      <c r="H48668" s="30"/>
    </row>
    <row r="48669" spans="6:8" x14ac:dyDescent="0.2">
      <c r="F48669" s="30"/>
      <c r="G48669" s="30"/>
      <c r="H48669" s="30"/>
    </row>
    <row r="48670" spans="6:8" x14ac:dyDescent="0.2">
      <c r="F48670" s="30"/>
      <c r="G48670" s="30"/>
      <c r="H48670" s="30"/>
    </row>
    <row r="48671" spans="6:8" x14ac:dyDescent="0.2">
      <c r="F48671" s="30"/>
      <c r="G48671" s="30"/>
      <c r="H48671" s="30"/>
    </row>
    <row r="48672" spans="6:8" x14ac:dyDescent="0.2">
      <c r="F48672" s="30"/>
      <c r="G48672" s="30"/>
      <c r="H48672" s="30"/>
    </row>
    <row r="48673" spans="6:8" x14ac:dyDescent="0.2">
      <c r="F48673" s="30"/>
      <c r="G48673" s="30"/>
      <c r="H48673" s="30"/>
    </row>
    <row r="48674" spans="6:8" x14ac:dyDescent="0.2">
      <c r="F48674" s="30"/>
      <c r="G48674" s="30"/>
      <c r="H48674" s="30"/>
    </row>
    <row r="48675" spans="6:8" x14ac:dyDescent="0.2">
      <c r="F48675" s="30"/>
      <c r="G48675" s="30"/>
      <c r="H48675" s="30"/>
    </row>
    <row r="48676" spans="6:8" x14ac:dyDescent="0.2">
      <c r="F48676" s="30"/>
      <c r="G48676" s="30"/>
      <c r="H48676" s="30"/>
    </row>
    <row r="48677" spans="6:8" x14ac:dyDescent="0.2">
      <c r="F48677" s="30"/>
      <c r="G48677" s="30"/>
      <c r="H48677" s="30"/>
    </row>
    <row r="48678" spans="6:8" x14ac:dyDescent="0.2">
      <c r="F48678" s="30"/>
      <c r="G48678" s="30"/>
      <c r="H48678" s="30"/>
    </row>
    <row r="48679" spans="6:8" x14ac:dyDescent="0.2">
      <c r="F48679" s="30"/>
      <c r="G48679" s="30"/>
      <c r="H48679" s="30"/>
    </row>
    <row r="48680" spans="6:8" x14ac:dyDescent="0.2">
      <c r="F48680" s="30"/>
      <c r="G48680" s="30"/>
      <c r="H48680" s="30"/>
    </row>
    <row r="48681" spans="6:8" x14ac:dyDescent="0.2">
      <c r="F48681" s="30"/>
      <c r="G48681" s="30"/>
      <c r="H48681" s="30"/>
    </row>
    <row r="48682" spans="6:8" x14ac:dyDescent="0.2">
      <c r="F48682" s="30"/>
      <c r="G48682" s="30"/>
      <c r="H48682" s="30"/>
    </row>
    <row r="48683" spans="6:8" x14ac:dyDescent="0.2">
      <c r="F48683" s="30"/>
      <c r="G48683" s="30"/>
      <c r="H48683" s="30"/>
    </row>
    <row r="48684" spans="6:8" x14ac:dyDescent="0.2">
      <c r="F48684" s="30"/>
      <c r="G48684" s="30"/>
      <c r="H48684" s="30"/>
    </row>
    <row r="48685" spans="6:8" x14ac:dyDescent="0.2">
      <c r="F48685" s="30"/>
      <c r="G48685" s="30"/>
      <c r="H48685" s="30"/>
    </row>
    <row r="48686" spans="6:8" x14ac:dyDescent="0.2">
      <c r="F48686" s="30"/>
      <c r="G48686" s="30"/>
      <c r="H48686" s="30"/>
    </row>
    <row r="48687" spans="6:8" x14ac:dyDescent="0.2">
      <c r="F48687" s="30"/>
      <c r="G48687" s="30"/>
      <c r="H48687" s="30"/>
    </row>
    <row r="48688" spans="6:8" x14ac:dyDescent="0.2">
      <c r="F48688" s="30"/>
      <c r="G48688" s="30"/>
      <c r="H48688" s="30"/>
    </row>
    <row r="48689" spans="6:8" x14ac:dyDescent="0.2">
      <c r="F48689" s="30"/>
      <c r="G48689" s="30"/>
      <c r="H48689" s="30"/>
    </row>
    <row r="48690" spans="6:8" x14ac:dyDescent="0.2">
      <c r="F48690" s="30"/>
      <c r="G48690" s="30"/>
      <c r="H48690" s="30"/>
    </row>
    <row r="48691" spans="6:8" x14ac:dyDescent="0.2">
      <c r="F48691" s="30"/>
      <c r="G48691" s="30"/>
      <c r="H48691" s="30"/>
    </row>
    <row r="48692" spans="6:8" x14ac:dyDescent="0.2">
      <c r="F48692" s="30"/>
      <c r="G48692" s="30"/>
      <c r="H48692" s="30"/>
    </row>
    <row r="48693" spans="6:8" x14ac:dyDescent="0.2">
      <c r="F48693" s="30"/>
      <c r="G48693" s="30"/>
      <c r="H48693" s="30"/>
    </row>
    <row r="48694" spans="6:8" x14ac:dyDescent="0.2">
      <c r="F48694" s="30"/>
      <c r="G48694" s="30"/>
      <c r="H48694" s="30"/>
    </row>
    <row r="48695" spans="6:8" x14ac:dyDescent="0.2">
      <c r="F48695" s="30"/>
      <c r="G48695" s="30"/>
      <c r="H48695" s="30"/>
    </row>
    <row r="48696" spans="6:8" x14ac:dyDescent="0.2">
      <c r="F48696" s="30"/>
      <c r="G48696" s="30"/>
      <c r="H48696" s="30"/>
    </row>
    <row r="48697" spans="6:8" x14ac:dyDescent="0.2">
      <c r="F48697" s="30"/>
      <c r="G48697" s="30"/>
      <c r="H48697" s="30"/>
    </row>
    <row r="48698" spans="6:8" x14ac:dyDescent="0.2">
      <c r="F48698" s="30"/>
      <c r="G48698" s="30"/>
      <c r="H48698" s="30"/>
    </row>
    <row r="48699" spans="6:8" x14ac:dyDescent="0.2">
      <c r="F48699" s="30"/>
      <c r="G48699" s="30"/>
      <c r="H48699" s="30"/>
    </row>
    <row r="48700" spans="6:8" x14ac:dyDescent="0.2">
      <c r="F48700" s="30"/>
      <c r="G48700" s="30"/>
      <c r="H48700" s="30"/>
    </row>
    <row r="48701" spans="6:8" x14ac:dyDescent="0.2">
      <c r="F48701" s="30"/>
      <c r="G48701" s="30"/>
      <c r="H48701" s="30"/>
    </row>
    <row r="48702" spans="6:8" x14ac:dyDescent="0.2">
      <c r="F48702" s="30"/>
      <c r="G48702" s="30"/>
      <c r="H48702" s="30"/>
    </row>
    <row r="48703" spans="6:8" x14ac:dyDescent="0.2">
      <c r="F48703" s="30"/>
      <c r="G48703" s="30"/>
      <c r="H48703" s="30"/>
    </row>
    <row r="48704" spans="6:8" x14ac:dyDescent="0.2">
      <c r="F48704" s="30"/>
      <c r="G48704" s="30"/>
      <c r="H48704" s="30"/>
    </row>
    <row r="48705" spans="6:8" x14ac:dyDescent="0.2">
      <c r="F48705" s="30"/>
      <c r="G48705" s="30"/>
      <c r="H48705" s="30"/>
    </row>
    <row r="48706" spans="6:8" x14ac:dyDescent="0.2">
      <c r="F48706" s="30"/>
      <c r="G48706" s="30"/>
      <c r="H48706" s="30"/>
    </row>
    <row r="48707" spans="6:8" x14ac:dyDescent="0.2">
      <c r="F48707" s="30"/>
      <c r="G48707" s="30"/>
      <c r="H48707" s="30"/>
    </row>
    <row r="48708" spans="6:8" x14ac:dyDescent="0.2">
      <c r="F48708" s="30"/>
      <c r="G48708" s="30"/>
      <c r="H48708" s="30"/>
    </row>
    <row r="48709" spans="6:8" x14ac:dyDescent="0.2">
      <c r="F48709" s="30"/>
      <c r="G48709" s="30"/>
      <c r="H48709" s="30"/>
    </row>
    <row r="48710" spans="6:8" x14ac:dyDescent="0.2">
      <c r="F48710" s="30"/>
      <c r="G48710" s="30"/>
      <c r="H48710" s="30"/>
    </row>
    <row r="48711" spans="6:8" x14ac:dyDescent="0.2">
      <c r="F48711" s="30"/>
      <c r="G48711" s="30"/>
      <c r="H48711" s="30"/>
    </row>
    <row r="48712" spans="6:8" x14ac:dyDescent="0.2">
      <c r="F48712" s="30"/>
      <c r="G48712" s="30"/>
      <c r="H48712" s="30"/>
    </row>
    <row r="48713" spans="6:8" x14ac:dyDescent="0.2">
      <c r="F48713" s="30"/>
      <c r="G48713" s="30"/>
      <c r="H48713" s="30"/>
    </row>
    <row r="48714" spans="6:8" x14ac:dyDescent="0.2">
      <c r="F48714" s="30"/>
      <c r="G48714" s="30"/>
      <c r="H48714" s="30"/>
    </row>
    <row r="48715" spans="6:8" x14ac:dyDescent="0.2">
      <c r="F48715" s="30"/>
      <c r="G48715" s="30"/>
      <c r="H48715" s="30"/>
    </row>
    <row r="48716" spans="6:8" x14ac:dyDescent="0.2">
      <c r="F48716" s="30"/>
      <c r="G48716" s="30"/>
      <c r="H48716" s="30"/>
    </row>
    <row r="48717" spans="6:8" x14ac:dyDescent="0.2">
      <c r="F48717" s="30"/>
      <c r="G48717" s="30"/>
      <c r="H48717" s="30"/>
    </row>
    <row r="48718" spans="6:8" x14ac:dyDescent="0.2">
      <c r="F48718" s="30"/>
      <c r="G48718" s="30"/>
      <c r="H48718" s="30"/>
    </row>
    <row r="48719" spans="6:8" x14ac:dyDescent="0.2">
      <c r="F48719" s="30"/>
      <c r="G48719" s="30"/>
      <c r="H48719" s="30"/>
    </row>
    <row r="48720" spans="6:8" x14ac:dyDescent="0.2">
      <c r="F48720" s="30"/>
      <c r="G48720" s="30"/>
      <c r="H48720" s="30"/>
    </row>
    <row r="48721" spans="6:8" x14ac:dyDescent="0.2">
      <c r="F48721" s="30"/>
      <c r="G48721" s="30"/>
      <c r="H48721" s="30"/>
    </row>
    <row r="48722" spans="6:8" x14ac:dyDescent="0.2">
      <c r="F48722" s="30"/>
      <c r="G48722" s="30"/>
      <c r="H48722" s="30"/>
    </row>
    <row r="48723" spans="6:8" x14ac:dyDescent="0.2">
      <c r="F48723" s="30"/>
      <c r="G48723" s="30"/>
      <c r="H48723" s="30"/>
    </row>
    <row r="48724" spans="6:8" x14ac:dyDescent="0.2">
      <c r="F48724" s="30"/>
      <c r="G48724" s="30"/>
      <c r="H48724" s="30"/>
    </row>
    <row r="48725" spans="6:8" x14ac:dyDescent="0.2">
      <c r="F48725" s="30"/>
      <c r="G48725" s="30"/>
      <c r="H48725" s="30"/>
    </row>
    <row r="48726" spans="6:8" x14ac:dyDescent="0.2">
      <c r="F48726" s="30"/>
      <c r="G48726" s="30"/>
      <c r="H48726" s="30"/>
    </row>
    <row r="48727" spans="6:8" x14ac:dyDescent="0.2">
      <c r="F48727" s="30"/>
      <c r="G48727" s="30"/>
      <c r="H48727" s="30"/>
    </row>
    <row r="48728" spans="6:8" x14ac:dyDescent="0.2">
      <c r="F48728" s="30"/>
      <c r="G48728" s="30"/>
      <c r="H48728" s="30"/>
    </row>
    <row r="48729" spans="6:8" x14ac:dyDescent="0.2">
      <c r="F48729" s="30"/>
      <c r="G48729" s="30"/>
      <c r="H48729" s="30"/>
    </row>
    <row r="48730" spans="6:8" x14ac:dyDescent="0.2">
      <c r="F48730" s="30"/>
      <c r="G48730" s="30"/>
      <c r="H48730" s="30"/>
    </row>
    <row r="48731" spans="6:8" x14ac:dyDescent="0.2">
      <c r="F48731" s="30"/>
      <c r="G48731" s="30"/>
      <c r="H48731" s="30"/>
    </row>
    <row r="48732" spans="6:8" x14ac:dyDescent="0.2">
      <c r="F48732" s="30"/>
      <c r="G48732" s="30"/>
      <c r="H48732" s="30"/>
    </row>
    <row r="48733" spans="6:8" x14ac:dyDescent="0.2">
      <c r="F48733" s="30"/>
      <c r="G48733" s="30"/>
      <c r="H48733" s="30"/>
    </row>
    <row r="48734" spans="6:8" x14ac:dyDescent="0.2">
      <c r="F48734" s="30"/>
      <c r="G48734" s="30"/>
      <c r="H48734" s="30"/>
    </row>
    <row r="48735" spans="6:8" x14ac:dyDescent="0.2">
      <c r="F48735" s="30"/>
      <c r="G48735" s="30"/>
      <c r="H48735" s="30"/>
    </row>
    <row r="48736" spans="6:8" x14ac:dyDescent="0.2">
      <c r="F48736" s="30"/>
      <c r="G48736" s="30"/>
      <c r="H48736" s="30"/>
    </row>
    <row r="48737" spans="6:8" x14ac:dyDescent="0.2">
      <c r="F48737" s="30"/>
      <c r="G48737" s="30"/>
      <c r="H48737" s="30"/>
    </row>
    <row r="48738" spans="6:8" x14ac:dyDescent="0.2">
      <c r="F48738" s="30"/>
      <c r="G48738" s="30"/>
      <c r="H48738" s="30"/>
    </row>
    <row r="48739" spans="6:8" x14ac:dyDescent="0.2">
      <c r="F48739" s="30"/>
      <c r="G48739" s="30"/>
      <c r="H48739" s="30"/>
    </row>
    <row r="48740" spans="6:8" x14ac:dyDescent="0.2">
      <c r="F48740" s="30"/>
      <c r="G48740" s="30"/>
      <c r="H48740" s="30"/>
    </row>
    <row r="48741" spans="6:8" x14ac:dyDescent="0.2">
      <c r="F48741" s="30"/>
      <c r="G48741" s="30"/>
      <c r="H48741" s="30"/>
    </row>
    <row r="48742" spans="6:8" x14ac:dyDescent="0.2">
      <c r="F48742" s="30"/>
      <c r="G48742" s="30"/>
      <c r="H48742" s="30"/>
    </row>
    <row r="48743" spans="6:8" x14ac:dyDescent="0.2">
      <c r="F48743" s="30"/>
      <c r="G48743" s="30"/>
      <c r="H48743" s="30"/>
    </row>
    <row r="48744" spans="6:8" x14ac:dyDescent="0.2">
      <c r="F48744" s="30"/>
      <c r="G48744" s="30"/>
      <c r="H48744" s="30"/>
    </row>
    <row r="48745" spans="6:8" x14ac:dyDescent="0.2">
      <c r="F48745" s="30"/>
      <c r="G48745" s="30"/>
      <c r="H48745" s="30"/>
    </row>
    <row r="48746" spans="6:8" x14ac:dyDescent="0.2">
      <c r="F48746" s="30"/>
      <c r="G48746" s="30"/>
      <c r="H48746" s="30"/>
    </row>
    <row r="48747" spans="6:8" x14ac:dyDescent="0.2">
      <c r="F48747" s="30"/>
      <c r="G48747" s="30"/>
      <c r="H48747" s="30"/>
    </row>
    <row r="48748" spans="6:8" x14ac:dyDescent="0.2">
      <c r="F48748" s="30"/>
      <c r="G48748" s="30"/>
      <c r="H48748" s="30"/>
    </row>
    <row r="48749" spans="6:8" x14ac:dyDescent="0.2">
      <c r="F48749" s="30"/>
      <c r="G48749" s="30"/>
      <c r="H48749" s="30"/>
    </row>
    <row r="48750" spans="6:8" x14ac:dyDescent="0.2">
      <c r="F48750" s="30"/>
      <c r="G48750" s="30"/>
      <c r="H48750" s="30"/>
    </row>
    <row r="48751" spans="6:8" x14ac:dyDescent="0.2">
      <c r="F48751" s="30"/>
      <c r="G48751" s="30"/>
      <c r="H48751" s="30"/>
    </row>
    <row r="48752" spans="6:8" x14ac:dyDescent="0.2">
      <c r="F48752" s="30"/>
      <c r="G48752" s="30"/>
      <c r="H48752" s="30"/>
    </row>
    <row r="48753" spans="6:8" x14ac:dyDescent="0.2">
      <c r="F48753" s="30"/>
      <c r="G48753" s="30"/>
      <c r="H48753" s="30"/>
    </row>
    <row r="48754" spans="6:8" x14ac:dyDescent="0.2">
      <c r="F48754" s="30"/>
      <c r="G48754" s="30"/>
      <c r="H48754" s="30"/>
    </row>
    <row r="48755" spans="6:8" x14ac:dyDescent="0.2">
      <c r="F48755" s="30"/>
      <c r="G48755" s="30"/>
      <c r="H48755" s="30"/>
    </row>
    <row r="48756" spans="6:8" x14ac:dyDescent="0.2">
      <c r="F48756" s="30"/>
      <c r="G48756" s="30"/>
      <c r="H48756" s="30"/>
    </row>
    <row r="48757" spans="6:8" x14ac:dyDescent="0.2">
      <c r="F48757" s="30"/>
      <c r="G48757" s="30"/>
      <c r="H48757" s="30"/>
    </row>
    <row r="48758" spans="6:8" x14ac:dyDescent="0.2">
      <c r="F48758" s="30"/>
      <c r="G48758" s="30"/>
      <c r="H48758" s="30"/>
    </row>
    <row r="48759" spans="6:8" x14ac:dyDescent="0.2">
      <c r="F48759" s="30"/>
      <c r="G48759" s="30"/>
      <c r="H48759" s="30"/>
    </row>
    <row r="48760" spans="6:8" x14ac:dyDescent="0.2">
      <c r="F48760" s="30"/>
      <c r="G48760" s="30"/>
      <c r="H48760" s="30"/>
    </row>
    <row r="48761" spans="6:8" x14ac:dyDescent="0.2">
      <c r="F48761" s="30"/>
      <c r="G48761" s="30"/>
      <c r="H48761" s="30"/>
    </row>
    <row r="48762" spans="6:8" x14ac:dyDescent="0.2">
      <c r="F48762" s="30"/>
      <c r="G48762" s="30"/>
      <c r="H48762" s="30"/>
    </row>
    <row r="48763" spans="6:8" x14ac:dyDescent="0.2">
      <c r="F48763" s="30"/>
      <c r="G48763" s="30"/>
      <c r="H48763" s="30"/>
    </row>
    <row r="48764" spans="6:8" x14ac:dyDescent="0.2">
      <c r="F48764" s="30"/>
      <c r="G48764" s="30"/>
      <c r="H48764" s="30"/>
    </row>
    <row r="48765" spans="6:8" x14ac:dyDescent="0.2">
      <c r="F48765" s="30"/>
      <c r="G48765" s="30"/>
      <c r="H48765" s="30"/>
    </row>
    <row r="48766" spans="6:8" x14ac:dyDescent="0.2">
      <c r="F48766" s="30"/>
      <c r="G48766" s="30"/>
      <c r="H48766" s="30"/>
    </row>
    <row r="48767" spans="6:8" x14ac:dyDescent="0.2">
      <c r="F48767" s="30"/>
      <c r="G48767" s="30"/>
      <c r="H48767" s="30"/>
    </row>
    <row r="48768" spans="6:8" x14ac:dyDescent="0.2">
      <c r="F48768" s="30"/>
      <c r="G48768" s="30"/>
      <c r="H48768" s="30"/>
    </row>
    <row r="48769" spans="6:8" x14ac:dyDescent="0.2">
      <c r="F48769" s="30"/>
      <c r="G48769" s="30"/>
      <c r="H48769" s="30"/>
    </row>
    <row r="48770" spans="6:8" x14ac:dyDescent="0.2">
      <c r="F48770" s="30"/>
      <c r="G48770" s="30"/>
      <c r="H48770" s="30"/>
    </row>
    <row r="48771" spans="6:8" x14ac:dyDescent="0.2">
      <c r="F48771" s="30"/>
      <c r="G48771" s="30"/>
      <c r="H48771" s="30"/>
    </row>
    <row r="48772" spans="6:8" x14ac:dyDescent="0.2">
      <c r="F48772" s="30"/>
      <c r="G48772" s="30"/>
      <c r="H48772" s="30"/>
    </row>
    <row r="48773" spans="6:8" x14ac:dyDescent="0.2">
      <c r="F48773" s="30"/>
      <c r="G48773" s="30"/>
      <c r="H48773" s="30"/>
    </row>
    <row r="48774" spans="6:8" x14ac:dyDescent="0.2">
      <c r="F48774" s="30"/>
      <c r="G48774" s="30"/>
      <c r="H48774" s="30"/>
    </row>
    <row r="48775" spans="6:8" x14ac:dyDescent="0.2">
      <c r="F48775" s="30"/>
      <c r="G48775" s="30"/>
      <c r="H48775" s="30"/>
    </row>
    <row r="48776" spans="6:8" x14ac:dyDescent="0.2">
      <c r="F48776" s="30"/>
      <c r="G48776" s="30"/>
      <c r="H48776" s="30"/>
    </row>
    <row r="48777" spans="6:8" x14ac:dyDescent="0.2">
      <c r="F48777" s="30"/>
      <c r="G48777" s="30"/>
      <c r="H48777" s="30"/>
    </row>
    <row r="48778" spans="6:8" x14ac:dyDescent="0.2">
      <c r="F48778" s="30"/>
      <c r="G48778" s="30"/>
      <c r="H48778" s="30"/>
    </row>
    <row r="48779" spans="6:8" x14ac:dyDescent="0.2">
      <c r="F48779" s="30"/>
      <c r="G48779" s="30"/>
      <c r="H48779" s="30"/>
    </row>
    <row r="48780" spans="6:8" x14ac:dyDescent="0.2">
      <c r="F48780" s="30"/>
      <c r="G48780" s="30"/>
      <c r="H48780" s="30"/>
    </row>
    <row r="48781" spans="6:8" x14ac:dyDescent="0.2">
      <c r="F48781" s="30"/>
      <c r="G48781" s="30"/>
      <c r="H48781" s="30"/>
    </row>
    <row r="48782" spans="6:8" x14ac:dyDescent="0.2">
      <c r="F48782" s="30"/>
      <c r="G48782" s="30"/>
      <c r="H48782" s="30"/>
    </row>
    <row r="48783" spans="6:8" x14ac:dyDescent="0.2">
      <c r="F48783" s="30"/>
      <c r="G48783" s="30"/>
      <c r="H48783" s="30"/>
    </row>
    <row r="48784" spans="6:8" x14ac:dyDescent="0.2">
      <c r="F48784" s="30"/>
      <c r="G48784" s="30"/>
      <c r="H48784" s="30"/>
    </row>
    <row r="48785" spans="6:8" x14ac:dyDescent="0.2">
      <c r="F48785" s="30"/>
      <c r="G48785" s="30"/>
      <c r="H48785" s="30"/>
    </row>
    <row r="48786" spans="6:8" x14ac:dyDescent="0.2">
      <c r="F48786" s="30"/>
      <c r="G48786" s="30"/>
      <c r="H48786" s="30"/>
    </row>
    <row r="48787" spans="6:8" x14ac:dyDescent="0.2">
      <c r="F48787" s="30"/>
      <c r="G48787" s="30"/>
      <c r="H48787" s="30"/>
    </row>
    <row r="48788" spans="6:8" x14ac:dyDescent="0.2">
      <c r="F48788" s="30"/>
      <c r="G48788" s="30"/>
      <c r="H48788" s="30"/>
    </row>
    <row r="48789" spans="6:8" x14ac:dyDescent="0.2">
      <c r="F48789" s="30"/>
      <c r="G48789" s="30"/>
      <c r="H48789" s="30"/>
    </row>
    <row r="48790" spans="6:8" x14ac:dyDescent="0.2">
      <c r="F48790" s="30"/>
      <c r="G48790" s="30"/>
      <c r="H48790" s="30"/>
    </row>
    <row r="48791" spans="6:8" x14ac:dyDescent="0.2">
      <c r="F48791" s="30"/>
      <c r="G48791" s="30"/>
      <c r="H48791" s="30"/>
    </row>
    <row r="48792" spans="6:8" x14ac:dyDescent="0.2">
      <c r="F48792" s="30"/>
      <c r="G48792" s="30"/>
      <c r="H48792" s="30"/>
    </row>
    <row r="48793" spans="6:8" x14ac:dyDescent="0.2">
      <c r="F48793" s="30"/>
      <c r="G48793" s="30"/>
      <c r="H48793" s="30"/>
    </row>
    <row r="48794" spans="6:8" x14ac:dyDescent="0.2">
      <c r="F48794" s="30"/>
      <c r="G48794" s="30"/>
      <c r="H48794" s="30"/>
    </row>
    <row r="48795" spans="6:8" x14ac:dyDescent="0.2">
      <c r="F48795" s="30"/>
      <c r="G48795" s="30"/>
      <c r="H48795" s="30"/>
    </row>
    <row r="48796" spans="6:8" x14ac:dyDescent="0.2">
      <c r="F48796" s="30"/>
      <c r="G48796" s="30"/>
      <c r="H48796" s="30"/>
    </row>
    <row r="48797" spans="6:8" x14ac:dyDescent="0.2">
      <c r="F48797" s="30"/>
      <c r="G48797" s="30"/>
      <c r="H48797" s="30"/>
    </row>
    <row r="48798" spans="6:8" x14ac:dyDescent="0.2">
      <c r="F48798" s="30"/>
      <c r="G48798" s="30"/>
      <c r="H48798" s="30"/>
    </row>
    <row r="48799" spans="6:8" x14ac:dyDescent="0.2">
      <c r="F48799" s="30"/>
      <c r="G48799" s="30"/>
      <c r="H48799" s="30"/>
    </row>
    <row r="48800" spans="6:8" x14ac:dyDescent="0.2">
      <c r="F48800" s="30"/>
      <c r="G48800" s="30"/>
      <c r="H48800" s="30"/>
    </row>
    <row r="48801" spans="6:8" x14ac:dyDescent="0.2">
      <c r="F48801" s="30"/>
      <c r="G48801" s="30"/>
      <c r="H48801" s="30"/>
    </row>
    <row r="48802" spans="6:8" x14ac:dyDescent="0.2">
      <c r="F48802" s="30"/>
      <c r="G48802" s="30"/>
      <c r="H48802" s="30"/>
    </row>
    <row r="48803" spans="6:8" x14ac:dyDescent="0.2">
      <c r="F48803" s="30"/>
      <c r="G48803" s="30"/>
      <c r="H48803" s="30"/>
    </row>
    <row r="48804" spans="6:8" x14ac:dyDescent="0.2">
      <c r="F48804" s="30"/>
      <c r="G48804" s="30"/>
      <c r="H48804" s="30"/>
    </row>
    <row r="48805" spans="6:8" x14ac:dyDescent="0.2">
      <c r="F48805" s="30"/>
      <c r="G48805" s="30"/>
      <c r="H48805" s="30"/>
    </row>
    <row r="48806" spans="6:8" x14ac:dyDescent="0.2">
      <c r="F48806" s="30"/>
      <c r="G48806" s="30"/>
      <c r="H48806" s="30"/>
    </row>
    <row r="48807" spans="6:8" x14ac:dyDescent="0.2">
      <c r="F48807" s="30"/>
      <c r="G48807" s="30"/>
      <c r="H48807" s="30"/>
    </row>
    <row r="48808" spans="6:8" x14ac:dyDescent="0.2">
      <c r="F48808" s="30"/>
      <c r="G48808" s="30"/>
      <c r="H48808" s="30"/>
    </row>
    <row r="48809" spans="6:8" x14ac:dyDescent="0.2">
      <c r="F48809" s="30"/>
      <c r="G48809" s="30"/>
      <c r="H48809" s="30"/>
    </row>
    <row r="48810" spans="6:8" x14ac:dyDescent="0.2">
      <c r="F48810" s="30"/>
      <c r="G48810" s="30"/>
      <c r="H48810" s="30"/>
    </row>
    <row r="48811" spans="6:8" x14ac:dyDescent="0.2">
      <c r="F48811" s="30"/>
      <c r="G48811" s="30"/>
      <c r="H48811" s="30"/>
    </row>
    <row r="48812" spans="6:8" x14ac:dyDescent="0.2">
      <c r="F48812" s="30"/>
      <c r="G48812" s="30"/>
      <c r="H48812" s="30"/>
    </row>
    <row r="48813" spans="6:8" x14ac:dyDescent="0.2">
      <c r="F48813" s="30"/>
      <c r="G48813" s="30"/>
      <c r="H48813" s="30"/>
    </row>
    <row r="48814" spans="6:8" x14ac:dyDescent="0.2">
      <c r="F48814" s="30"/>
      <c r="G48814" s="30"/>
      <c r="H48814" s="30"/>
    </row>
    <row r="48815" spans="6:8" x14ac:dyDescent="0.2">
      <c r="F48815" s="30"/>
      <c r="G48815" s="30"/>
      <c r="H48815" s="30"/>
    </row>
    <row r="48816" spans="6:8" x14ac:dyDescent="0.2">
      <c r="F48816" s="30"/>
      <c r="G48816" s="30"/>
      <c r="H48816" s="30"/>
    </row>
    <row r="48817" spans="6:8" x14ac:dyDescent="0.2">
      <c r="F48817" s="30"/>
      <c r="G48817" s="30"/>
      <c r="H48817" s="30"/>
    </row>
    <row r="48818" spans="6:8" x14ac:dyDescent="0.2">
      <c r="F48818" s="30"/>
      <c r="G48818" s="30"/>
      <c r="H48818" s="30"/>
    </row>
    <row r="48819" spans="6:8" x14ac:dyDescent="0.2">
      <c r="F48819" s="30"/>
      <c r="G48819" s="30"/>
      <c r="H48819" s="30"/>
    </row>
    <row r="48820" spans="6:8" x14ac:dyDescent="0.2">
      <c r="F48820" s="30"/>
      <c r="G48820" s="30"/>
      <c r="H48820" s="30"/>
    </row>
    <row r="48821" spans="6:8" x14ac:dyDescent="0.2">
      <c r="F48821" s="30"/>
      <c r="G48821" s="30"/>
      <c r="H48821" s="30"/>
    </row>
    <row r="48822" spans="6:8" x14ac:dyDescent="0.2">
      <c r="F48822" s="30"/>
      <c r="G48822" s="30"/>
      <c r="H48822" s="30"/>
    </row>
    <row r="48823" spans="6:8" x14ac:dyDescent="0.2">
      <c r="F48823" s="30"/>
      <c r="G48823" s="30"/>
      <c r="H48823" s="30"/>
    </row>
    <row r="48824" spans="6:8" x14ac:dyDescent="0.2">
      <c r="F48824" s="30"/>
      <c r="G48824" s="30"/>
      <c r="H48824" s="30"/>
    </row>
    <row r="48825" spans="6:8" x14ac:dyDescent="0.2">
      <c r="F48825" s="30"/>
      <c r="G48825" s="30"/>
      <c r="H48825" s="30"/>
    </row>
    <row r="48826" spans="6:8" x14ac:dyDescent="0.2">
      <c r="F48826" s="30"/>
      <c r="G48826" s="30"/>
      <c r="H48826" s="30"/>
    </row>
    <row r="48827" spans="6:8" x14ac:dyDescent="0.2">
      <c r="F48827" s="30"/>
      <c r="G48827" s="30"/>
      <c r="H48827" s="30"/>
    </row>
    <row r="48828" spans="6:8" x14ac:dyDescent="0.2">
      <c r="F48828" s="30"/>
      <c r="G48828" s="30"/>
      <c r="H48828" s="30"/>
    </row>
    <row r="48829" spans="6:8" x14ac:dyDescent="0.2">
      <c r="F48829" s="30"/>
      <c r="G48829" s="30"/>
      <c r="H48829" s="30"/>
    </row>
    <row r="48830" spans="6:8" x14ac:dyDescent="0.2">
      <c r="F48830" s="30"/>
      <c r="G48830" s="30"/>
      <c r="H48830" s="30"/>
    </row>
    <row r="48831" spans="6:8" x14ac:dyDescent="0.2">
      <c r="F48831" s="30"/>
      <c r="G48831" s="30"/>
      <c r="H48831" s="30"/>
    </row>
    <row r="48832" spans="6:8" x14ac:dyDescent="0.2">
      <c r="F48832" s="30"/>
      <c r="G48832" s="30"/>
      <c r="H48832" s="30"/>
    </row>
    <row r="48833" spans="6:8" x14ac:dyDescent="0.2">
      <c r="F48833" s="30"/>
      <c r="G48833" s="30"/>
      <c r="H48833" s="30"/>
    </row>
    <row r="48834" spans="6:8" x14ac:dyDescent="0.2">
      <c r="F48834" s="30"/>
      <c r="G48834" s="30"/>
      <c r="H48834" s="30"/>
    </row>
    <row r="48835" spans="6:8" x14ac:dyDescent="0.2">
      <c r="F48835" s="30"/>
      <c r="G48835" s="30"/>
      <c r="H48835" s="30"/>
    </row>
    <row r="48836" spans="6:8" x14ac:dyDescent="0.2">
      <c r="F48836" s="30"/>
      <c r="G48836" s="30"/>
      <c r="H48836" s="30"/>
    </row>
    <row r="48837" spans="6:8" x14ac:dyDescent="0.2">
      <c r="F48837" s="30"/>
      <c r="G48837" s="30"/>
      <c r="H48837" s="30"/>
    </row>
    <row r="48838" spans="6:8" x14ac:dyDescent="0.2">
      <c r="F48838" s="30"/>
      <c r="G48838" s="30"/>
      <c r="H48838" s="30"/>
    </row>
    <row r="48839" spans="6:8" x14ac:dyDescent="0.2">
      <c r="F48839" s="30"/>
      <c r="G48839" s="30"/>
      <c r="H48839" s="30"/>
    </row>
    <row r="48840" spans="6:8" x14ac:dyDescent="0.2">
      <c r="F48840" s="30"/>
      <c r="G48840" s="30"/>
      <c r="H48840" s="30"/>
    </row>
    <row r="48841" spans="6:8" x14ac:dyDescent="0.2">
      <c r="F48841" s="30"/>
      <c r="G48841" s="30"/>
      <c r="H48841" s="30"/>
    </row>
    <row r="48842" spans="6:8" x14ac:dyDescent="0.2">
      <c r="F48842" s="30"/>
      <c r="G48842" s="30"/>
      <c r="H48842" s="30"/>
    </row>
    <row r="48843" spans="6:8" x14ac:dyDescent="0.2">
      <c r="F48843" s="30"/>
      <c r="G48843" s="30"/>
      <c r="H48843" s="30"/>
    </row>
    <row r="48844" spans="6:8" x14ac:dyDescent="0.2">
      <c r="F48844" s="30"/>
      <c r="G48844" s="30"/>
      <c r="H48844" s="30"/>
    </row>
    <row r="48845" spans="6:8" x14ac:dyDescent="0.2">
      <c r="F48845" s="30"/>
      <c r="G48845" s="30"/>
      <c r="H48845" s="30"/>
    </row>
    <row r="48846" spans="6:8" x14ac:dyDescent="0.2">
      <c r="F48846" s="30"/>
      <c r="G48846" s="30"/>
      <c r="H48846" s="30"/>
    </row>
    <row r="48847" spans="6:8" x14ac:dyDescent="0.2">
      <c r="F48847" s="30"/>
      <c r="G48847" s="30"/>
      <c r="H48847" s="30"/>
    </row>
    <row r="48848" spans="6:8" x14ac:dyDescent="0.2">
      <c r="F48848" s="30"/>
      <c r="G48848" s="30"/>
      <c r="H48848" s="30"/>
    </row>
    <row r="48849" spans="6:8" x14ac:dyDescent="0.2">
      <c r="F48849" s="30"/>
      <c r="G48849" s="30"/>
      <c r="H48849" s="30"/>
    </row>
    <row r="48850" spans="6:8" x14ac:dyDescent="0.2">
      <c r="F48850" s="30"/>
      <c r="G48850" s="30"/>
      <c r="H48850" s="30"/>
    </row>
    <row r="48851" spans="6:8" x14ac:dyDescent="0.2">
      <c r="F48851" s="30"/>
      <c r="G48851" s="30"/>
      <c r="H48851" s="30"/>
    </row>
    <row r="48852" spans="6:8" x14ac:dyDescent="0.2">
      <c r="F48852" s="30"/>
      <c r="G48852" s="30"/>
      <c r="H48852" s="30"/>
    </row>
    <row r="48853" spans="6:8" x14ac:dyDescent="0.2">
      <c r="F48853" s="30"/>
      <c r="G48853" s="30"/>
      <c r="H48853" s="30"/>
    </row>
    <row r="48854" spans="6:8" x14ac:dyDescent="0.2">
      <c r="F48854" s="30"/>
      <c r="G48854" s="30"/>
      <c r="H48854" s="30"/>
    </row>
    <row r="48855" spans="6:8" x14ac:dyDescent="0.2">
      <c r="F48855" s="30"/>
      <c r="G48855" s="30"/>
      <c r="H48855" s="30"/>
    </row>
    <row r="48856" spans="6:8" x14ac:dyDescent="0.2">
      <c r="F48856" s="30"/>
      <c r="G48856" s="30"/>
      <c r="H48856" s="30"/>
    </row>
    <row r="48857" spans="6:8" x14ac:dyDescent="0.2">
      <c r="F48857" s="30"/>
      <c r="G48857" s="30"/>
      <c r="H48857" s="30"/>
    </row>
    <row r="48858" spans="6:8" x14ac:dyDescent="0.2">
      <c r="F48858" s="30"/>
      <c r="G48858" s="30"/>
      <c r="H48858" s="30"/>
    </row>
    <row r="48859" spans="6:8" x14ac:dyDescent="0.2">
      <c r="F48859" s="30"/>
      <c r="G48859" s="30"/>
      <c r="H48859" s="30"/>
    </row>
    <row r="48860" spans="6:8" x14ac:dyDescent="0.2">
      <c r="F48860" s="30"/>
      <c r="G48860" s="30"/>
      <c r="H48860" s="30"/>
    </row>
    <row r="48861" spans="6:8" x14ac:dyDescent="0.2">
      <c r="F48861" s="30"/>
      <c r="G48861" s="30"/>
      <c r="H48861" s="30"/>
    </row>
    <row r="48862" spans="6:8" x14ac:dyDescent="0.2">
      <c r="F48862" s="30"/>
      <c r="G48862" s="30"/>
      <c r="H48862" s="30"/>
    </row>
    <row r="48863" spans="6:8" x14ac:dyDescent="0.2">
      <c r="F48863" s="30"/>
      <c r="G48863" s="30"/>
      <c r="H48863" s="30"/>
    </row>
    <row r="48864" spans="6:8" x14ac:dyDescent="0.2">
      <c r="F48864" s="30"/>
      <c r="G48864" s="30"/>
      <c r="H48864" s="30"/>
    </row>
    <row r="48865" spans="6:8" x14ac:dyDescent="0.2">
      <c r="F48865" s="30"/>
      <c r="G48865" s="30"/>
      <c r="H48865" s="30"/>
    </row>
    <row r="48866" spans="6:8" x14ac:dyDescent="0.2">
      <c r="F48866" s="30"/>
      <c r="G48866" s="30"/>
      <c r="H48866" s="30"/>
    </row>
    <row r="48867" spans="6:8" x14ac:dyDescent="0.2">
      <c r="F48867" s="30"/>
      <c r="G48867" s="30"/>
      <c r="H48867" s="30"/>
    </row>
    <row r="48868" spans="6:8" x14ac:dyDescent="0.2">
      <c r="F48868" s="30"/>
      <c r="G48868" s="30"/>
      <c r="H48868" s="30"/>
    </row>
    <row r="48869" spans="6:8" x14ac:dyDescent="0.2">
      <c r="F48869" s="30"/>
      <c r="G48869" s="30"/>
      <c r="H48869" s="30"/>
    </row>
    <row r="48870" spans="6:8" x14ac:dyDescent="0.2">
      <c r="F48870" s="30"/>
      <c r="G48870" s="30"/>
      <c r="H48870" s="30"/>
    </row>
    <row r="48871" spans="6:8" x14ac:dyDescent="0.2">
      <c r="F48871" s="30"/>
      <c r="G48871" s="30"/>
      <c r="H48871" s="30"/>
    </row>
    <row r="48872" spans="6:8" x14ac:dyDescent="0.2">
      <c r="F48872" s="30"/>
      <c r="G48872" s="30"/>
      <c r="H48872" s="30"/>
    </row>
    <row r="48873" spans="6:8" x14ac:dyDescent="0.2">
      <c r="F48873" s="30"/>
      <c r="G48873" s="30"/>
      <c r="H48873" s="30"/>
    </row>
    <row r="48874" spans="6:8" x14ac:dyDescent="0.2">
      <c r="F48874" s="30"/>
      <c r="G48874" s="30"/>
      <c r="H48874" s="30"/>
    </row>
    <row r="48875" spans="6:8" x14ac:dyDescent="0.2">
      <c r="F48875" s="30"/>
      <c r="G48875" s="30"/>
      <c r="H48875" s="30"/>
    </row>
    <row r="48876" spans="6:8" x14ac:dyDescent="0.2">
      <c r="F48876" s="30"/>
      <c r="G48876" s="30"/>
      <c r="H48876" s="30"/>
    </row>
    <row r="48877" spans="6:8" x14ac:dyDescent="0.2">
      <c r="F48877" s="30"/>
      <c r="G48877" s="30"/>
      <c r="H48877" s="30"/>
    </row>
    <row r="48878" spans="6:8" x14ac:dyDescent="0.2">
      <c r="F48878" s="30"/>
      <c r="G48878" s="30"/>
      <c r="H48878" s="30"/>
    </row>
    <row r="48879" spans="6:8" x14ac:dyDescent="0.2">
      <c r="F48879" s="30"/>
      <c r="G48879" s="30"/>
      <c r="H48879" s="30"/>
    </row>
    <row r="48880" spans="6:8" x14ac:dyDescent="0.2">
      <c r="F48880" s="30"/>
      <c r="G48880" s="30"/>
      <c r="H48880" s="30"/>
    </row>
    <row r="48881" spans="6:8" x14ac:dyDescent="0.2">
      <c r="F48881" s="30"/>
      <c r="G48881" s="30"/>
      <c r="H48881" s="30"/>
    </row>
    <row r="48882" spans="6:8" x14ac:dyDescent="0.2">
      <c r="F48882" s="30"/>
      <c r="G48882" s="30"/>
      <c r="H48882" s="30"/>
    </row>
    <row r="48883" spans="6:8" x14ac:dyDescent="0.2">
      <c r="F48883" s="30"/>
      <c r="G48883" s="30"/>
      <c r="H48883" s="30"/>
    </row>
    <row r="48884" spans="6:8" x14ac:dyDescent="0.2">
      <c r="F48884" s="30"/>
      <c r="G48884" s="30"/>
      <c r="H48884" s="30"/>
    </row>
    <row r="48885" spans="6:8" x14ac:dyDescent="0.2">
      <c r="F48885" s="30"/>
      <c r="G48885" s="30"/>
      <c r="H48885" s="30"/>
    </row>
    <row r="48886" spans="6:8" x14ac:dyDescent="0.2">
      <c r="F48886" s="30"/>
      <c r="G48886" s="30"/>
      <c r="H48886" s="30"/>
    </row>
    <row r="48887" spans="6:8" x14ac:dyDescent="0.2">
      <c r="F48887" s="30"/>
      <c r="G48887" s="30"/>
      <c r="H48887" s="30"/>
    </row>
    <row r="48888" spans="6:8" x14ac:dyDescent="0.2">
      <c r="F48888" s="30"/>
      <c r="G48888" s="30"/>
      <c r="H48888" s="30"/>
    </row>
    <row r="48889" spans="6:8" x14ac:dyDescent="0.2">
      <c r="F48889" s="30"/>
      <c r="G48889" s="30"/>
      <c r="H48889" s="30"/>
    </row>
    <row r="48890" spans="6:8" x14ac:dyDescent="0.2">
      <c r="F48890" s="30"/>
      <c r="G48890" s="30"/>
      <c r="H48890" s="30"/>
    </row>
    <row r="48891" spans="6:8" x14ac:dyDescent="0.2">
      <c r="F48891" s="30"/>
      <c r="G48891" s="30"/>
      <c r="H48891" s="30"/>
    </row>
    <row r="48892" spans="6:8" x14ac:dyDescent="0.2">
      <c r="F48892" s="30"/>
      <c r="G48892" s="30"/>
      <c r="H48892" s="30"/>
    </row>
    <row r="48893" spans="6:8" x14ac:dyDescent="0.2">
      <c r="F48893" s="30"/>
      <c r="G48893" s="30"/>
      <c r="H48893" s="30"/>
    </row>
    <row r="48894" spans="6:8" x14ac:dyDescent="0.2">
      <c r="F48894" s="30"/>
      <c r="G48894" s="30"/>
      <c r="H48894" s="30"/>
    </row>
    <row r="48895" spans="6:8" x14ac:dyDescent="0.2">
      <c r="F48895" s="30"/>
      <c r="G48895" s="30"/>
      <c r="H48895" s="30"/>
    </row>
    <row r="48896" spans="6:8" x14ac:dyDescent="0.2">
      <c r="F48896" s="30"/>
      <c r="G48896" s="30"/>
      <c r="H48896" s="30"/>
    </row>
    <row r="48897" spans="6:8" x14ac:dyDescent="0.2">
      <c r="F48897" s="30"/>
      <c r="G48897" s="30"/>
      <c r="H48897" s="30"/>
    </row>
    <row r="48898" spans="6:8" x14ac:dyDescent="0.2">
      <c r="F48898" s="30"/>
      <c r="G48898" s="30"/>
      <c r="H48898" s="30"/>
    </row>
    <row r="48899" spans="6:8" x14ac:dyDescent="0.2">
      <c r="F48899" s="30"/>
      <c r="G48899" s="30"/>
      <c r="H48899" s="30"/>
    </row>
    <row r="48900" spans="6:8" x14ac:dyDescent="0.2">
      <c r="F48900" s="30"/>
      <c r="G48900" s="30"/>
      <c r="H48900" s="30"/>
    </row>
    <row r="48901" spans="6:8" x14ac:dyDescent="0.2">
      <c r="F48901" s="30"/>
      <c r="G48901" s="30"/>
      <c r="H48901" s="30"/>
    </row>
    <row r="48902" spans="6:8" x14ac:dyDescent="0.2">
      <c r="F48902" s="30"/>
      <c r="G48902" s="30"/>
      <c r="H48902" s="30"/>
    </row>
    <row r="48903" spans="6:8" x14ac:dyDescent="0.2">
      <c r="F48903" s="30"/>
      <c r="G48903" s="30"/>
      <c r="H48903" s="30"/>
    </row>
    <row r="48904" spans="6:8" x14ac:dyDescent="0.2">
      <c r="F48904" s="30"/>
      <c r="G48904" s="30"/>
      <c r="H48904" s="30"/>
    </row>
    <row r="48905" spans="6:8" x14ac:dyDescent="0.2">
      <c r="F48905" s="30"/>
      <c r="G48905" s="30"/>
      <c r="H48905" s="30"/>
    </row>
    <row r="48906" spans="6:8" x14ac:dyDescent="0.2">
      <c r="F48906" s="30"/>
      <c r="G48906" s="30"/>
      <c r="H48906" s="30"/>
    </row>
    <row r="48907" spans="6:8" x14ac:dyDescent="0.2">
      <c r="F48907" s="30"/>
      <c r="G48907" s="30"/>
      <c r="H48907" s="30"/>
    </row>
    <row r="48908" spans="6:8" x14ac:dyDescent="0.2">
      <c r="F48908" s="30"/>
      <c r="G48908" s="30"/>
      <c r="H48908" s="30"/>
    </row>
    <row r="48909" spans="6:8" x14ac:dyDescent="0.2">
      <c r="F48909" s="30"/>
      <c r="G48909" s="30"/>
      <c r="H48909" s="30"/>
    </row>
    <row r="48910" spans="6:8" x14ac:dyDescent="0.2">
      <c r="F48910" s="30"/>
      <c r="G48910" s="30"/>
      <c r="H48910" s="30"/>
    </row>
    <row r="48911" spans="6:8" x14ac:dyDescent="0.2">
      <c r="F48911" s="30"/>
      <c r="G48911" s="30"/>
      <c r="H48911" s="30"/>
    </row>
    <row r="48912" spans="6:8" x14ac:dyDescent="0.2">
      <c r="F48912" s="30"/>
      <c r="G48912" s="30"/>
      <c r="H48912" s="30"/>
    </row>
    <row r="48913" spans="6:8" x14ac:dyDescent="0.2">
      <c r="F48913" s="30"/>
      <c r="G48913" s="30"/>
      <c r="H48913" s="30"/>
    </row>
    <row r="48914" spans="6:8" x14ac:dyDescent="0.2">
      <c r="F48914" s="30"/>
      <c r="G48914" s="30"/>
      <c r="H48914" s="30"/>
    </row>
    <row r="48915" spans="6:8" x14ac:dyDescent="0.2">
      <c r="F48915" s="30"/>
      <c r="G48915" s="30"/>
      <c r="H48915" s="30"/>
    </row>
    <row r="48916" spans="6:8" x14ac:dyDescent="0.2">
      <c r="F48916" s="30"/>
      <c r="G48916" s="30"/>
      <c r="H48916" s="30"/>
    </row>
    <row r="48917" spans="6:8" x14ac:dyDescent="0.2">
      <c r="F48917" s="30"/>
      <c r="G48917" s="30"/>
      <c r="H48917" s="30"/>
    </row>
    <row r="48918" spans="6:8" x14ac:dyDescent="0.2">
      <c r="F48918" s="30"/>
      <c r="G48918" s="30"/>
      <c r="H48918" s="30"/>
    </row>
    <row r="48919" spans="6:8" x14ac:dyDescent="0.2">
      <c r="F48919" s="30"/>
      <c r="G48919" s="30"/>
      <c r="H48919" s="30"/>
    </row>
    <row r="48920" spans="6:8" x14ac:dyDescent="0.2">
      <c r="F48920" s="30"/>
      <c r="G48920" s="30"/>
      <c r="H48920" s="30"/>
    </row>
    <row r="48921" spans="6:8" x14ac:dyDescent="0.2">
      <c r="F48921" s="30"/>
      <c r="G48921" s="30"/>
      <c r="H48921" s="30"/>
    </row>
    <row r="48922" spans="6:8" x14ac:dyDescent="0.2">
      <c r="F48922" s="30"/>
      <c r="G48922" s="30"/>
      <c r="H48922" s="30"/>
    </row>
    <row r="48923" spans="6:8" x14ac:dyDescent="0.2">
      <c r="F48923" s="30"/>
      <c r="G48923" s="30"/>
      <c r="H48923" s="30"/>
    </row>
    <row r="48924" spans="6:8" x14ac:dyDescent="0.2">
      <c r="F48924" s="30"/>
      <c r="G48924" s="30"/>
      <c r="H48924" s="30"/>
    </row>
    <row r="48925" spans="6:8" x14ac:dyDescent="0.2">
      <c r="F48925" s="30"/>
      <c r="G48925" s="30"/>
      <c r="H48925" s="30"/>
    </row>
    <row r="48926" spans="6:8" x14ac:dyDescent="0.2">
      <c r="F48926" s="30"/>
      <c r="G48926" s="30"/>
      <c r="H48926" s="30"/>
    </row>
    <row r="48927" spans="6:8" x14ac:dyDescent="0.2">
      <c r="F48927" s="30"/>
      <c r="G48927" s="30"/>
      <c r="H48927" s="30"/>
    </row>
    <row r="48928" spans="6:8" x14ac:dyDescent="0.2">
      <c r="F48928" s="30"/>
      <c r="G48928" s="30"/>
      <c r="H48928" s="30"/>
    </row>
    <row r="48929" spans="6:8" x14ac:dyDescent="0.2">
      <c r="F48929" s="30"/>
      <c r="G48929" s="30"/>
      <c r="H48929" s="30"/>
    </row>
    <row r="48930" spans="6:8" x14ac:dyDescent="0.2">
      <c r="F48930" s="30"/>
      <c r="G48930" s="30"/>
      <c r="H48930" s="30"/>
    </row>
    <row r="48931" spans="6:8" x14ac:dyDescent="0.2">
      <c r="F48931" s="30"/>
      <c r="G48931" s="30"/>
      <c r="H48931" s="30"/>
    </row>
    <row r="48932" spans="6:8" x14ac:dyDescent="0.2">
      <c r="F48932" s="30"/>
      <c r="G48932" s="30"/>
      <c r="H48932" s="30"/>
    </row>
    <row r="48933" spans="6:8" x14ac:dyDescent="0.2">
      <c r="F48933" s="30"/>
      <c r="G48933" s="30"/>
      <c r="H48933" s="30"/>
    </row>
    <row r="48934" spans="6:8" x14ac:dyDescent="0.2">
      <c r="F48934" s="30"/>
      <c r="G48934" s="30"/>
      <c r="H48934" s="30"/>
    </row>
    <row r="48935" spans="6:8" x14ac:dyDescent="0.2">
      <c r="F48935" s="30"/>
      <c r="G48935" s="30"/>
      <c r="H48935" s="30"/>
    </row>
    <row r="48936" spans="6:8" x14ac:dyDescent="0.2">
      <c r="F48936" s="30"/>
      <c r="G48936" s="30"/>
      <c r="H48936" s="30"/>
    </row>
    <row r="48937" spans="6:8" x14ac:dyDescent="0.2">
      <c r="F48937" s="30"/>
      <c r="G48937" s="30"/>
      <c r="H48937" s="30"/>
    </row>
    <row r="48938" spans="6:8" x14ac:dyDescent="0.2">
      <c r="F48938" s="30"/>
      <c r="G48938" s="30"/>
      <c r="H48938" s="30"/>
    </row>
    <row r="48939" spans="6:8" x14ac:dyDescent="0.2">
      <c r="F48939" s="30"/>
      <c r="G48939" s="30"/>
      <c r="H48939" s="30"/>
    </row>
    <row r="48940" spans="6:8" x14ac:dyDescent="0.2">
      <c r="F48940" s="30"/>
      <c r="G48940" s="30"/>
      <c r="H48940" s="30"/>
    </row>
    <row r="48941" spans="6:8" x14ac:dyDescent="0.2">
      <c r="F48941" s="30"/>
      <c r="G48941" s="30"/>
      <c r="H48941" s="30"/>
    </row>
    <row r="48942" spans="6:8" x14ac:dyDescent="0.2">
      <c r="F48942" s="30"/>
      <c r="G48942" s="30"/>
      <c r="H48942" s="30"/>
    </row>
    <row r="48943" spans="6:8" x14ac:dyDescent="0.2">
      <c r="F48943" s="30"/>
      <c r="G48943" s="30"/>
      <c r="H48943" s="30"/>
    </row>
    <row r="48944" spans="6:8" x14ac:dyDescent="0.2">
      <c r="F48944" s="30"/>
      <c r="G48944" s="30"/>
      <c r="H48944" s="30"/>
    </row>
    <row r="48945" spans="6:8" x14ac:dyDescent="0.2">
      <c r="F48945" s="30"/>
      <c r="G48945" s="30"/>
      <c r="H48945" s="30"/>
    </row>
    <row r="48946" spans="6:8" x14ac:dyDescent="0.2">
      <c r="F48946" s="30"/>
      <c r="G48946" s="30"/>
      <c r="H48946" s="30"/>
    </row>
    <row r="48947" spans="6:8" x14ac:dyDescent="0.2">
      <c r="F48947" s="30"/>
      <c r="G48947" s="30"/>
      <c r="H48947" s="30"/>
    </row>
    <row r="48948" spans="6:8" x14ac:dyDescent="0.2">
      <c r="F48948" s="30"/>
      <c r="G48948" s="30"/>
      <c r="H48948" s="30"/>
    </row>
    <row r="48949" spans="6:8" x14ac:dyDescent="0.2">
      <c r="F48949" s="30"/>
      <c r="G48949" s="30"/>
      <c r="H48949" s="30"/>
    </row>
    <row r="48950" spans="6:8" x14ac:dyDescent="0.2">
      <c r="F48950" s="30"/>
      <c r="G48950" s="30"/>
      <c r="H48950" s="30"/>
    </row>
    <row r="48951" spans="6:8" x14ac:dyDescent="0.2">
      <c r="F48951" s="30"/>
      <c r="G48951" s="30"/>
      <c r="H48951" s="30"/>
    </row>
    <row r="48952" spans="6:8" x14ac:dyDescent="0.2">
      <c r="F48952" s="30"/>
      <c r="G48952" s="30"/>
      <c r="H48952" s="30"/>
    </row>
    <row r="48953" spans="6:8" x14ac:dyDescent="0.2">
      <c r="F48953" s="30"/>
      <c r="G48953" s="30"/>
      <c r="H48953" s="30"/>
    </row>
    <row r="48954" spans="6:8" x14ac:dyDescent="0.2">
      <c r="F48954" s="30"/>
      <c r="G48954" s="30"/>
      <c r="H48954" s="30"/>
    </row>
    <row r="48955" spans="6:8" x14ac:dyDescent="0.2">
      <c r="F48955" s="30"/>
      <c r="G48955" s="30"/>
      <c r="H48955" s="30"/>
    </row>
    <row r="48956" spans="6:8" x14ac:dyDescent="0.2">
      <c r="F48956" s="30"/>
      <c r="G48956" s="30"/>
      <c r="H48956" s="30"/>
    </row>
    <row r="48957" spans="6:8" x14ac:dyDescent="0.2">
      <c r="F48957" s="30"/>
      <c r="G48957" s="30"/>
      <c r="H48957" s="30"/>
    </row>
    <row r="48958" spans="6:8" x14ac:dyDescent="0.2">
      <c r="F48958" s="30"/>
      <c r="G48958" s="30"/>
      <c r="H48958" s="30"/>
    </row>
    <row r="48959" spans="6:8" x14ac:dyDescent="0.2">
      <c r="F48959" s="30"/>
      <c r="G48959" s="30"/>
      <c r="H48959" s="30"/>
    </row>
    <row r="48960" spans="6:8" x14ac:dyDescent="0.2">
      <c r="F48960" s="30"/>
      <c r="G48960" s="30"/>
      <c r="H48960" s="30"/>
    </row>
    <row r="48961" spans="6:8" x14ac:dyDescent="0.2">
      <c r="F48961" s="30"/>
      <c r="G48961" s="30"/>
      <c r="H48961" s="30"/>
    </row>
    <row r="48962" spans="6:8" x14ac:dyDescent="0.2">
      <c r="F48962" s="30"/>
      <c r="G48962" s="30"/>
      <c r="H48962" s="30"/>
    </row>
    <row r="48963" spans="6:8" x14ac:dyDescent="0.2">
      <c r="F48963" s="30"/>
      <c r="G48963" s="30"/>
      <c r="H48963" s="30"/>
    </row>
    <row r="48964" spans="6:8" x14ac:dyDescent="0.2">
      <c r="F48964" s="30"/>
      <c r="G48964" s="30"/>
      <c r="H48964" s="30"/>
    </row>
    <row r="48965" spans="6:8" x14ac:dyDescent="0.2">
      <c r="F48965" s="30"/>
      <c r="G48965" s="30"/>
      <c r="H48965" s="30"/>
    </row>
    <row r="48966" spans="6:8" x14ac:dyDescent="0.2">
      <c r="F48966" s="30"/>
      <c r="G48966" s="30"/>
      <c r="H48966" s="30"/>
    </row>
    <row r="48967" spans="6:8" x14ac:dyDescent="0.2">
      <c r="F48967" s="30"/>
      <c r="G48967" s="30"/>
      <c r="H48967" s="30"/>
    </row>
    <row r="48968" spans="6:8" x14ac:dyDescent="0.2">
      <c r="F48968" s="30"/>
      <c r="G48968" s="30"/>
      <c r="H48968" s="30"/>
    </row>
    <row r="48969" spans="6:8" x14ac:dyDescent="0.2">
      <c r="F48969" s="30"/>
      <c r="G48969" s="30"/>
      <c r="H48969" s="30"/>
    </row>
    <row r="48970" spans="6:8" x14ac:dyDescent="0.2">
      <c r="F48970" s="30"/>
      <c r="G48970" s="30"/>
      <c r="H48970" s="30"/>
    </row>
    <row r="48971" spans="6:8" x14ac:dyDescent="0.2">
      <c r="F48971" s="30"/>
      <c r="G48971" s="30"/>
      <c r="H48971" s="30"/>
    </row>
    <row r="48972" spans="6:8" x14ac:dyDescent="0.2">
      <c r="F48972" s="30"/>
      <c r="G48972" s="30"/>
      <c r="H48972" s="30"/>
    </row>
    <row r="48973" spans="6:8" x14ac:dyDescent="0.2">
      <c r="F48973" s="30"/>
      <c r="G48973" s="30"/>
      <c r="H48973" s="30"/>
    </row>
    <row r="48974" spans="6:8" x14ac:dyDescent="0.2">
      <c r="F48974" s="30"/>
      <c r="G48974" s="30"/>
      <c r="H48974" s="30"/>
    </row>
    <row r="48975" spans="6:8" x14ac:dyDescent="0.2">
      <c r="F48975" s="30"/>
      <c r="G48975" s="30"/>
      <c r="H48975" s="30"/>
    </row>
    <row r="48976" spans="6:8" x14ac:dyDescent="0.2">
      <c r="F48976" s="30"/>
      <c r="G48976" s="30"/>
      <c r="H48976" s="30"/>
    </row>
    <row r="48977" spans="6:8" x14ac:dyDescent="0.2">
      <c r="F48977" s="30"/>
      <c r="G48977" s="30"/>
      <c r="H48977" s="30"/>
    </row>
    <row r="48978" spans="6:8" x14ac:dyDescent="0.2">
      <c r="F48978" s="30"/>
      <c r="G48978" s="30"/>
      <c r="H48978" s="30"/>
    </row>
    <row r="48979" spans="6:8" x14ac:dyDescent="0.2">
      <c r="F48979" s="30"/>
      <c r="G48979" s="30"/>
      <c r="H48979" s="30"/>
    </row>
    <row r="48980" spans="6:8" x14ac:dyDescent="0.2">
      <c r="F48980" s="30"/>
      <c r="G48980" s="30"/>
      <c r="H48980" s="30"/>
    </row>
    <row r="48981" spans="6:8" x14ac:dyDescent="0.2">
      <c r="F48981" s="30"/>
      <c r="G48981" s="30"/>
      <c r="H48981" s="30"/>
    </row>
    <row r="48982" spans="6:8" x14ac:dyDescent="0.2">
      <c r="F48982" s="30"/>
      <c r="G48982" s="30"/>
      <c r="H48982" s="30"/>
    </row>
    <row r="48983" spans="6:8" x14ac:dyDescent="0.2">
      <c r="F48983" s="30"/>
      <c r="G48983" s="30"/>
      <c r="H48983" s="30"/>
    </row>
    <row r="48984" spans="6:8" x14ac:dyDescent="0.2">
      <c r="F48984" s="30"/>
      <c r="G48984" s="30"/>
      <c r="H48984" s="30"/>
    </row>
    <row r="48985" spans="6:8" x14ac:dyDescent="0.2">
      <c r="F48985" s="30"/>
      <c r="G48985" s="30"/>
      <c r="H48985" s="30"/>
    </row>
    <row r="48986" spans="6:8" x14ac:dyDescent="0.2">
      <c r="F48986" s="30"/>
      <c r="G48986" s="30"/>
      <c r="H48986" s="30"/>
    </row>
    <row r="48987" spans="6:8" x14ac:dyDescent="0.2">
      <c r="F48987" s="30"/>
      <c r="G48987" s="30"/>
      <c r="H48987" s="30"/>
    </row>
    <row r="48988" spans="6:8" x14ac:dyDescent="0.2">
      <c r="F48988" s="30"/>
      <c r="G48988" s="30"/>
      <c r="H48988" s="30"/>
    </row>
    <row r="48989" spans="6:8" x14ac:dyDescent="0.2">
      <c r="F48989" s="30"/>
      <c r="G48989" s="30"/>
      <c r="H48989" s="30"/>
    </row>
    <row r="48990" spans="6:8" x14ac:dyDescent="0.2">
      <c r="F48990" s="30"/>
      <c r="G48990" s="30"/>
      <c r="H48990" s="30"/>
    </row>
    <row r="48991" spans="6:8" x14ac:dyDescent="0.2">
      <c r="F48991" s="30"/>
      <c r="G48991" s="30"/>
      <c r="H48991" s="30"/>
    </row>
    <row r="48992" spans="6:8" x14ac:dyDescent="0.2">
      <c r="F48992" s="30"/>
      <c r="G48992" s="30"/>
      <c r="H48992" s="30"/>
    </row>
    <row r="48993" spans="6:8" x14ac:dyDescent="0.2">
      <c r="F48993" s="30"/>
      <c r="G48993" s="30"/>
      <c r="H48993" s="30"/>
    </row>
    <row r="48994" spans="6:8" x14ac:dyDescent="0.2">
      <c r="F48994" s="30"/>
      <c r="G48994" s="30"/>
      <c r="H48994" s="30"/>
    </row>
    <row r="48995" spans="6:8" x14ac:dyDescent="0.2">
      <c r="F48995" s="30"/>
      <c r="G48995" s="30"/>
      <c r="H48995" s="30"/>
    </row>
    <row r="48996" spans="6:8" x14ac:dyDescent="0.2">
      <c r="F48996" s="30"/>
      <c r="G48996" s="30"/>
      <c r="H48996" s="30"/>
    </row>
    <row r="48997" spans="6:8" x14ac:dyDescent="0.2">
      <c r="F48997" s="30"/>
      <c r="G48997" s="30"/>
      <c r="H48997" s="30"/>
    </row>
    <row r="48998" spans="6:8" x14ac:dyDescent="0.2">
      <c r="F48998" s="30"/>
      <c r="G48998" s="30"/>
      <c r="H48998" s="30"/>
    </row>
    <row r="48999" spans="6:8" x14ac:dyDescent="0.2">
      <c r="F48999" s="30"/>
      <c r="G48999" s="30"/>
      <c r="H48999" s="30"/>
    </row>
    <row r="49000" spans="6:8" x14ac:dyDescent="0.2">
      <c r="F49000" s="30"/>
      <c r="G49000" s="30"/>
      <c r="H49000" s="30"/>
    </row>
    <row r="49001" spans="6:8" x14ac:dyDescent="0.2">
      <c r="F49001" s="30"/>
      <c r="G49001" s="30"/>
      <c r="H49001" s="30"/>
    </row>
    <row r="49002" spans="6:8" x14ac:dyDescent="0.2">
      <c r="F49002" s="30"/>
      <c r="G49002" s="30"/>
      <c r="H49002" s="30"/>
    </row>
    <row r="49003" spans="6:8" x14ac:dyDescent="0.2">
      <c r="F49003" s="30"/>
      <c r="G49003" s="30"/>
      <c r="H49003" s="30"/>
    </row>
    <row r="49004" spans="6:8" x14ac:dyDescent="0.2">
      <c r="F49004" s="30"/>
      <c r="G49004" s="30"/>
      <c r="H49004" s="30"/>
    </row>
    <row r="49005" spans="6:8" x14ac:dyDescent="0.2">
      <c r="F49005" s="30"/>
      <c r="G49005" s="30"/>
      <c r="H49005" s="30"/>
    </row>
    <row r="49006" spans="6:8" x14ac:dyDescent="0.2">
      <c r="F49006" s="30"/>
      <c r="G49006" s="30"/>
      <c r="H49006" s="30"/>
    </row>
    <row r="49007" spans="6:8" x14ac:dyDescent="0.2">
      <c r="F49007" s="30"/>
      <c r="G49007" s="30"/>
      <c r="H49007" s="30"/>
    </row>
    <row r="49008" spans="6:8" x14ac:dyDescent="0.2">
      <c r="F49008" s="30"/>
      <c r="G49008" s="30"/>
      <c r="H49008" s="30"/>
    </row>
    <row r="49009" spans="6:8" x14ac:dyDescent="0.2">
      <c r="F49009" s="30"/>
      <c r="G49009" s="30"/>
      <c r="H49009" s="30"/>
    </row>
    <row r="49010" spans="6:8" x14ac:dyDescent="0.2">
      <c r="F49010" s="30"/>
      <c r="G49010" s="30"/>
      <c r="H49010" s="30"/>
    </row>
    <row r="49011" spans="6:8" x14ac:dyDescent="0.2">
      <c r="F49011" s="30"/>
      <c r="G49011" s="30"/>
      <c r="H49011" s="30"/>
    </row>
    <row r="49012" spans="6:8" x14ac:dyDescent="0.2">
      <c r="F49012" s="30"/>
      <c r="G49012" s="30"/>
      <c r="H49012" s="30"/>
    </row>
    <row r="49013" spans="6:8" x14ac:dyDescent="0.2">
      <c r="F49013" s="30"/>
      <c r="G49013" s="30"/>
      <c r="H49013" s="30"/>
    </row>
    <row r="49014" spans="6:8" x14ac:dyDescent="0.2">
      <c r="F49014" s="30"/>
      <c r="G49014" s="30"/>
      <c r="H49014" s="30"/>
    </row>
    <row r="49015" spans="6:8" x14ac:dyDescent="0.2">
      <c r="F49015" s="30"/>
      <c r="G49015" s="30"/>
      <c r="H49015" s="30"/>
    </row>
    <row r="49016" spans="6:8" x14ac:dyDescent="0.2">
      <c r="F49016" s="30"/>
      <c r="G49016" s="30"/>
      <c r="H49016" s="30"/>
    </row>
    <row r="49017" spans="6:8" x14ac:dyDescent="0.2">
      <c r="F49017" s="30"/>
      <c r="G49017" s="30"/>
      <c r="H49017" s="30"/>
    </row>
    <row r="49018" spans="6:8" x14ac:dyDescent="0.2">
      <c r="F49018" s="30"/>
      <c r="G49018" s="30"/>
      <c r="H49018" s="30"/>
    </row>
    <row r="49019" spans="6:8" x14ac:dyDescent="0.2">
      <c r="F49019" s="30"/>
      <c r="G49019" s="30"/>
      <c r="H49019" s="30"/>
    </row>
    <row r="49020" spans="6:8" x14ac:dyDescent="0.2">
      <c r="F49020" s="30"/>
      <c r="G49020" s="30"/>
      <c r="H49020" s="30"/>
    </row>
    <row r="49021" spans="6:8" x14ac:dyDescent="0.2">
      <c r="F49021" s="30"/>
      <c r="G49021" s="30"/>
      <c r="H49021" s="30"/>
    </row>
    <row r="49022" spans="6:8" x14ac:dyDescent="0.2">
      <c r="F49022" s="30"/>
      <c r="G49022" s="30"/>
      <c r="H49022" s="30"/>
    </row>
    <row r="49023" spans="6:8" x14ac:dyDescent="0.2">
      <c r="F49023" s="30"/>
      <c r="G49023" s="30"/>
      <c r="H49023" s="30"/>
    </row>
    <row r="49024" spans="6:8" x14ac:dyDescent="0.2">
      <c r="F49024" s="30"/>
      <c r="G49024" s="30"/>
      <c r="H49024" s="30"/>
    </row>
    <row r="49025" spans="6:8" x14ac:dyDescent="0.2">
      <c r="F49025" s="30"/>
      <c r="G49025" s="30"/>
      <c r="H49025" s="30"/>
    </row>
    <row r="49026" spans="6:8" x14ac:dyDescent="0.2">
      <c r="F49026" s="30"/>
      <c r="G49026" s="30"/>
      <c r="H49026" s="30"/>
    </row>
    <row r="49027" spans="6:8" x14ac:dyDescent="0.2">
      <c r="F49027" s="30"/>
      <c r="G49027" s="30"/>
      <c r="H49027" s="30"/>
    </row>
    <row r="49028" spans="6:8" x14ac:dyDescent="0.2">
      <c r="F49028" s="30"/>
      <c r="G49028" s="30"/>
      <c r="H49028" s="30"/>
    </row>
    <row r="49029" spans="6:8" x14ac:dyDescent="0.2">
      <c r="F49029" s="30"/>
      <c r="G49029" s="30"/>
      <c r="H49029" s="30"/>
    </row>
    <row r="49030" spans="6:8" x14ac:dyDescent="0.2">
      <c r="F49030" s="30"/>
      <c r="G49030" s="30"/>
      <c r="H49030" s="30"/>
    </row>
    <row r="49031" spans="6:8" x14ac:dyDescent="0.2">
      <c r="F49031" s="30"/>
      <c r="G49031" s="30"/>
      <c r="H49031" s="30"/>
    </row>
    <row r="49032" spans="6:8" x14ac:dyDescent="0.2">
      <c r="F49032" s="30"/>
      <c r="G49032" s="30"/>
      <c r="H49032" s="30"/>
    </row>
    <row r="49033" spans="6:8" x14ac:dyDescent="0.2">
      <c r="F49033" s="30"/>
      <c r="G49033" s="30"/>
      <c r="H49033" s="30"/>
    </row>
    <row r="49034" spans="6:8" x14ac:dyDescent="0.2">
      <c r="F49034" s="30"/>
      <c r="G49034" s="30"/>
      <c r="H49034" s="30"/>
    </row>
    <row r="49035" spans="6:8" x14ac:dyDescent="0.2">
      <c r="F49035" s="30"/>
      <c r="G49035" s="30"/>
      <c r="H49035" s="30"/>
    </row>
    <row r="49036" spans="6:8" x14ac:dyDescent="0.2">
      <c r="F49036" s="30"/>
      <c r="G49036" s="30"/>
      <c r="H49036" s="30"/>
    </row>
    <row r="49037" spans="6:8" x14ac:dyDescent="0.2">
      <c r="F49037" s="30"/>
      <c r="G49037" s="30"/>
      <c r="H49037" s="30"/>
    </row>
    <row r="49038" spans="6:8" x14ac:dyDescent="0.2">
      <c r="F49038" s="30"/>
      <c r="G49038" s="30"/>
      <c r="H49038" s="30"/>
    </row>
    <row r="49039" spans="6:8" x14ac:dyDescent="0.2">
      <c r="F49039" s="30"/>
      <c r="G49039" s="30"/>
      <c r="H49039" s="30"/>
    </row>
    <row r="49040" spans="6:8" x14ac:dyDescent="0.2">
      <c r="F49040" s="30"/>
      <c r="G49040" s="30"/>
      <c r="H49040" s="30"/>
    </row>
    <row r="49041" spans="6:8" x14ac:dyDescent="0.2">
      <c r="F49041" s="30"/>
      <c r="G49041" s="30"/>
      <c r="H49041" s="30"/>
    </row>
    <row r="49042" spans="6:8" x14ac:dyDescent="0.2">
      <c r="F49042" s="30"/>
      <c r="G49042" s="30"/>
      <c r="H49042" s="30"/>
    </row>
    <row r="49043" spans="6:8" x14ac:dyDescent="0.2">
      <c r="F49043" s="30"/>
      <c r="G49043" s="30"/>
      <c r="H49043" s="30"/>
    </row>
    <row r="49044" spans="6:8" x14ac:dyDescent="0.2">
      <c r="F49044" s="30"/>
      <c r="G49044" s="30"/>
      <c r="H49044" s="30"/>
    </row>
    <row r="49045" spans="6:8" x14ac:dyDescent="0.2">
      <c r="F49045" s="30"/>
      <c r="G49045" s="30"/>
      <c r="H49045" s="30"/>
    </row>
    <row r="49046" spans="6:8" x14ac:dyDescent="0.2">
      <c r="F49046" s="30"/>
      <c r="G49046" s="30"/>
      <c r="H49046" s="30"/>
    </row>
    <row r="49047" spans="6:8" x14ac:dyDescent="0.2">
      <c r="F49047" s="30"/>
      <c r="G49047" s="30"/>
      <c r="H49047" s="30"/>
    </row>
    <row r="49048" spans="6:8" x14ac:dyDescent="0.2">
      <c r="F49048" s="30"/>
      <c r="G49048" s="30"/>
      <c r="H49048" s="30"/>
    </row>
    <row r="49049" spans="6:8" x14ac:dyDescent="0.2">
      <c r="F49049" s="30"/>
      <c r="G49049" s="30"/>
      <c r="H49049" s="30"/>
    </row>
    <row r="49050" spans="6:8" x14ac:dyDescent="0.2">
      <c r="F49050" s="30"/>
      <c r="G49050" s="30"/>
      <c r="H49050" s="30"/>
    </row>
    <row r="49051" spans="6:8" x14ac:dyDescent="0.2">
      <c r="F49051" s="30"/>
      <c r="G49051" s="30"/>
      <c r="H49051" s="30"/>
    </row>
    <row r="49052" spans="6:8" x14ac:dyDescent="0.2">
      <c r="F49052" s="30"/>
      <c r="G49052" s="30"/>
      <c r="H49052" s="30"/>
    </row>
    <row r="49053" spans="6:8" x14ac:dyDescent="0.2">
      <c r="F49053" s="30"/>
      <c r="G49053" s="30"/>
      <c r="H49053" s="30"/>
    </row>
    <row r="49054" spans="6:8" x14ac:dyDescent="0.2">
      <c r="F49054" s="30"/>
      <c r="G49054" s="30"/>
      <c r="H49054" s="30"/>
    </row>
    <row r="49055" spans="6:8" x14ac:dyDescent="0.2">
      <c r="F49055" s="30"/>
      <c r="G49055" s="30"/>
      <c r="H49055" s="30"/>
    </row>
    <row r="49056" spans="6:8" x14ac:dyDescent="0.2">
      <c r="F49056" s="30"/>
      <c r="G49056" s="30"/>
      <c r="H49056" s="30"/>
    </row>
    <row r="49057" spans="6:8" x14ac:dyDescent="0.2">
      <c r="F49057" s="30"/>
      <c r="G49057" s="30"/>
      <c r="H49057" s="30"/>
    </row>
    <row r="49058" spans="6:8" x14ac:dyDescent="0.2">
      <c r="F49058" s="30"/>
      <c r="G49058" s="30"/>
      <c r="H49058" s="30"/>
    </row>
    <row r="49059" spans="6:8" x14ac:dyDescent="0.2">
      <c r="F49059" s="30"/>
      <c r="G49059" s="30"/>
      <c r="H49059" s="30"/>
    </row>
    <row r="49060" spans="6:8" x14ac:dyDescent="0.2">
      <c r="F49060" s="30"/>
      <c r="G49060" s="30"/>
      <c r="H49060" s="30"/>
    </row>
    <row r="49061" spans="6:8" x14ac:dyDescent="0.2">
      <c r="F49061" s="30"/>
      <c r="G49061" s="30"/>
      <c r="H49061" s="30"/>
    </row>
    <row r="49062" spans="6:8" x14ac:dyDescent="0.2">
      <c r="F49062" s="30"/>
      <c r="G49062" s="30"/>
      <c r="H49062" s="30"/>
    </row>
    <row r="49063" spans="6:8" x14ac:dyDescent="0.2">
      <c r="F49063" s="30"/>
      <c r="G49063" s="30"/>
      <c r="H49063" s="30"/>
    </row>
    <row r="49064" spans="6:8" x14ac:dyDescent="0.2">
      <c r="F49064" s="30"/>
      <c r="G49064" s="30"/>
      <c r="H49064" s="30"/>
    </row>
    <row r="49065" spans="6:8" x14ac:dyDescent="0.2">
      <c r="F49065" s="30"/>
      <c r="G49065" s="30"/>
      <c r="H49065" s="30"/>
    </row>
    <row r="49066" spans="6:8" x14ac:dyDescent="0.2">
      <c r="F49066" s="30"/>
      <c r="G49066" s="30"/>
      <c r="H49066" s="30"/>
    </row>
    <row r="49067" spans="6:8" x14ac:dyDescent="0.2">
      <c r="F49067" s="30"/>
      <c r="G49067" s="30"/>
      <c r="H49067" s="30"/>
    </row>
    <row r="49068" spans="6:8" x14ac:dyDescent="0.2">
      <c r="F49068" s="30"/>
      <c r="G49068" s="30"/>
      <c r="H49068" s="30"/>
    </row>
    <row r="49069" spans="6:8" x14ac:dyDescent="0.2">
      <c r="F49069" s="30"/>
      <c r="G49069" s="30"/>
      <c r="H49069" s="30"/>
    </row>
    <row r="49070" spans="6:8" x14ac:dyDescent="0.2">
      <c r="F49070" s="30"/>
      <c r="G49070" s="30"/>
      <c r="H49070" s="30"/>
    </row>
    <row r="49071" spans="6:8" x14ac:dyDescent="0.2">
      <c r="F49071" s="30"/>
      <c r="G49071" s="30"/>
      <c r="H49071" s="30"/>
    </row>
    <row r="49072" spans="6:8" x14ac:dyDescent="0.2">
      <c r="F49072" s="30"/>
      <c r="G49072" s="30"/>
      <c r="H49072" s="30"/>
    </row>
    <row r="49073" spans="6:8" x14ac:dyDescent="0.2">
      <c r="F49073" s="30"/>
      <c r="G49073" s="30"/>
      <c r="H49073" s="30"/>
    </row>
    <row r="49074" spans="6:8" x14ac:dyDescent="0.2">
      <c r="F49074" s="30"/>
      <c r="G49074" s="30"/>
      <c r="H49074" s="30"/>
    </row>
    <row r="49075" spans="6:8" x14ac:dyDescent="0.2">
      <c r="F49075" s="30"/>
      <c r="G49075" s="30"/>
      <c r="H49075" s="30"/>
    </row>
    <row r="49076" spans="6:8" x14ac:dyDescent="0.2">
      <c r="F49076" s="30"/>
      <c r="G49076" s="30"/>
      <c r="H49076" s="30"/>
    </row>
    <row r="49077" spans="6:8" x14ac:dyDescent="0.2">
      <c r="F49077" s="30"/>
      <c r="G49077" s="30"/>
      <c r="H49077" s="30"/>
    </row>
    <row r="49078" spans="6:8" x14ac:dyDescent="0.2">
      <c r="F49078" s="30"/>
      <c r="G49078" s="30"/>
      <c r="H49078" s="30"/>
    </row>
    <row r="49079" spans="6:8" x14ac:dyDescent="0.2">
      <c r="F49079" s="30"/>
      <c r="G49079" s="30"/>
      <c r="H49079" s="30"/>
    </row>
    <row r="49080" spans="6:8" x14ac:dyDescent="0.2">
      <c r="F49080" s="30"/>
      <c r="G49080" s="30"/>
      <c r="H49080" s="30"/>
    </row>
    <row r="49081" spans="6:8" x14ac:dyDescent="0.2">
      <c r="F49081" s="30"/>
      <c r="G49081" s="30"/>
      <c r="H49081" s="30"/>
    </row>
    <row r="49082" spans="6:8" x14ac:dyDescent="0.2">
      <c r="F49082" s="30"/>
      <c r="G49082" s="30"/>
      <c r="H49082" s="30"/>
    </row>
    <row r="49083" spans="6:8" x14ac:dyDescent="0.2">
      <c r="F49083" s="30"/>
      <c r="G49083" s="30"/>
      <c r="H49083" s="30"/>
    </row>
    <row r="49084" spans="6:8" x14ac:dyDescent="0.2">
      <c r="F49084" s="30"/>
      <c r="G49084" s="30"/>
      <c r="H49084" s="30"/>
    </row>
    <row r="49085" spans="6:8" x14ac:dyDescent="0.2">
      <c r="F49085" s="30"/>
      <c r="G49085" s="30"/>
      <c r="H49085" s="30"/>
    </row>
    <row r="49086" spans="6:8" x14ac:dyDescent="0.2">
      <c r="F49086" s="30"/>
      <c r="G49086" s="30"/>
      <c r="H49086" s="30"/>
    </row>
    <row r="49087" spans="6:8" x14ac:dyDescent="0.2">
      <c r="F49087" s="30"/>
      <c r="G49087" s="30"/>
      <c r="H49087" s="30"/>
    </row>
    <row r="49088" spans="6:8" x14ac:dyDescent="0.2">
      <c r="F49088" s="30"/>
      <c r="G49088" s="30"/>
      <c r="H49088" s="30"/>
    </row>
    <row r="49089" spans="6:8" x14ac:dyDescent="0.2">
      <c r="F49089" s="30"/>
      <c r="G49089" s="30"/>
      <c r="H49089" s="30"/>
    </row>
    <row r="49090" spans="6:8" x14ac:dyDescent="0.2">
      <c r="F49090" s="30"/>
      <c r="G49090" s="30"/>
      <c r="H49090" s="30"/>
    </row>
    <row r="49091" spans="6:8" x14ac:dyDescent="0.2">
      <c r="F49091" s="30"/>
      <c r="G49091" s="30"/>
      <c r="H49091" s="30"/>
    </row>
    <row r="49092" spans="6:8" x14ac:dyDescent="0.2">
      <c r="F49092" s="30"/>
      <c r="G49092" s="30"/>
      <c r="H49092" s="30"/>
    </row>
    <row r="49093" spans="6:8" x14ac:dyDescent="0.2">
      <c r="F49093" s="30"/>
      <c r="G49093" s="30"/>
      <c r="H49093" s="30"/>
    </row>
    <row r="49094" spans="6:8" x14ac:dyDescent="0.2">
      <c r="F49094" s="30"/>
      <c r="G49094" s="30"/>
      <c r="H49094" s="30"/>
    </row>
    <row r="49095" spans="6:8" x14ac:dyDescent="0.2">
      <c r="F49095" s="30"/>
      <c r="G49095" s="30"/>
      <c r="H49095" s="30"/>
    </row>
    <row r="49096" spans="6:8" x14ac:dyDescent="0.2">
      <c r="F49096" s="30"/>
      <c r="G49096" s="30"/>
      <c r="H49096" s="30"/>
    </row>
    <row r="49097" spans="6:8" x14ac:dyDescent="0.2">
      <c r="F49097" s="30"/>
      <c r="G49097" s="30"/>
      <c r="H49097" s="30"/>
    </row>
    <row r="49098" spans="6:8" x14ac:dyDescent="0.2">
      <c r="F49098" s="30"/>
      <c r="G49098" s="30"/>
      <c r="H49098" s="30"/>
    </row>
    <row r="49099" spans="6:8" x14ac:dyDescent="0.2">
      <c r="F49099" s="30"/>
      <c r="G49099" s="30"/>
      <c r="H49099" s="30"/>
    </row>
    <row r="49100" spans="6:8" x14ac:dyDescent="0.2">
      <c r="F49100" s="30"/>
      <c r="G49100" s="30"/>
      <c r="H49100" s="30"/>
    </row>
    <row r="49101" spans="6:8" x14ac:dyDescent="0.2">
      <c r="F49101" s="30"/>
      <c r="G49101" s="30"/>
      <c r="H49101" s="30"/>
    </row>
    <row r="49102" spans="6:8" x14ac:dyDescent="0.2">
      <c r="F49102" s="30"/>
      <c r="G49102" s="30"/>
      <c r="H49102" s="30"/>
    </row>
    <row r="49103" spans="6:8" x14ac:dyDescent="0.2">
      <c r="F49103" s="30"/>
      <c r="G49103" s="30"/>
      <c r="H49103" s="30"/>
    </row>
    <row r="49104" spans="6:8" x14ac:dyDescent="0.2">
      <c r="F49104" s="30"/>
      <c r="G49104" s="30"/>
      <c r="H49104" s="30"/>
    </row>
    <row r="49105" spans="6:8" x14ac:dyDescent="0.2">
      <c r="F49105" s="30"/>
      <c r="G49105" s="30"/>
      <c r="H49105" s="30"/>
    </row>
    <row r="49106" spans="6:8" x14ac:dyDescent="0.2">
      <c r="F49106" s="30"/>
      <c r="G49106" s="30"/>
      <c r="H49106" s="30"/>
    </row>
    <row r="49107" spans="6:8" x14ac:dyDescent="0.2">
      <c r="F49107" s="30"/>
      <c r="G49107" s="30"/>
      <c r="H49107" s="30"/>
    </row>
    <row r="49108" spans="6:8" x14ac:dyDescent="0.2">
      <c r="F49108" s="30"/>
      <c r="G49108" s="30"/>
      <c r="H49108" s="30"/>
    </row>
    <row r="49109" spans="6:8" x14ac:dyDescent="0.2">
      <c r="F49109" s="30"/>
      <c r="G49109" s="30"/>
      <c r="H49109" s="30"/>
    </row>
    <row r="49110" spans="6:8" x14ac:dyDescent="0.2">
      <c r="F49110" s="30"/>
      <c r="G49110" s="30"/>
      <c r="H49110" s="30"/>
    </row>
    <row r="49111" spans="6:8" x14ac:dyDescent="0.2">
      <c r="F49111" s="30"/>
      <c r="G49111" s="30"/>
      <c r="H49111" s="30"/>
    </row>
    <row r="49112" spans="6:8" x14ac:dyDescent="0.2">
      <c r="F49112" s="30"/>
      <c r="G49112" s="30"/>
      <c r="H49112" s="30"/>
    </row>
    <row r="49113" spans="6:8" x14ac:dyDescent="0.2">
      <c r="F49113" s="30"/>
      <c r="G49113" s="30"/>
      <c r="H49113" s="30"/>
    </row>
    <row r="49114" spans="6:8" x14ac:dyDescent="0.2">
      <c r="F49114" s="30"/>
      <c r="G49114" s="30"/>
      <c r="H49114" s="30"/>
    </row>
    <row r="49115" spans="6:8" x14ac:dyDescent="0.2">
      <c r="F49115" s="30"/>
      <c r="G49115" s="30"/>
      <c r="H49115" s="30"/>
    </row>
    <row r="49116" spans="6:8" x14ac:dyDescent="0.2">
      <c r="F49116" s="30"/>
      <c r="G49116" s="30"/>
      <c r="H49116" s="30"/>
    </row>
    <row r="49117" spans="6:8" x14ac:dyDescent="0.2">
      <c r="F49117" s="30"/>
      <c r="G49117" s="30"/>
      <c r="H49117" s="30"/>
    </row>
    <row r="49118" spans="6:8" x14ac:dyDescent="0.2">
      <c r="F49118" s="30"/>
      <c r="G49118" s="30"/>
      <c r="H49118" s="30"/>
    </row>
    <row r="49119" spans="6:8" x14ac:dyDescent="0.2">
      <c r="F49119" s="30"/>
      <c r="G49119" s="30"/>
      <c r="H49119" s="30"/>
    </row>
    <row r="49120" spans="6:8" x14ac:dyDescent="0.2">
      <c r="F49120" s="30"/>
      <c r="G49120" s="30"/>
      <c r="H49120" s="30"/>
    </row>
    <row r="49121" spans="6:8" x14ac:dyDescent="0.2">
      <c r="F49121" s="30"/>
      <c r="G49121" s="30"/>
      <c r="H49121" s="30"/>
    </row>
    <row r="49122" spans="6:8" x14ac:dyDescent="0.2">
      <c r="F49122" s="30"/>
      <c r="G49122" s="30"/>
      <c r="H49122" s="30"/>
    </row>
    <row r="49123" spans="6:8" x14ac:dyDescent="0.2">
      <c r="F49123" s="30"/>
      <c r="G49123" s="30"/>
      <c r="H49123" s="30"/>
    </row>
    <row r="49124" spans="6:8" x14ac:dyDescent="0.2">
      <c r="F49124" s="30"/>
      <c r="G49124" s="30"/>
      <c r="H49124" s="30"/>
    </row>
    <row r="49125" spans="6:8" x14ac:dyDescent="0.2">
      <c r="F49125" s="30"/>
      <c r="G49125" s="30"/>
      <c r="H49125" s="30"/>
    </row>
    <row r="49126" spans="6:8" x14ac:dyDescent="0.2">
      <c r="F49126" s="30"/>
      <c r="G49126" s="30"/>
      <c r="H49126" s="30"/>
    </row>
    <row r="49127" spans="6:8" x14ac:dyDescent="0.2">
      <c r="F49127" s="30"/>
      <c r="G49127" s="30"/>
      <c r="H49127" s="30"/>
    </row>
    <row r="49128" spans="6:8" x14ac:dyDescent="0.2">
      <c r="F49128" s="30"/>
      <c r="G49128" s="30"/>
      <c r="H49128" s="30"/>
    </row>
    <row r="49129" spans="6:8" x14ac:dyDescent="0.2">
      <c r="F49129" s="30"/>
      <c r="G49129" s="30"/>
      <c r="H49129" s="30"/>
    </row>
    <row r="49130" spans="6:8" x14ac:dyDescent="0.2">
      <c r="F49130" s="30"/>
      <c r="G49130" s="30"/>
      <c r="H49130" s="30"/>
    </row>
    <row r="49131" spans="6:8" x14ac:dyDescent="0.2">
      <c r="F49131" s="30"/>
      <c r="G49131" s="30"/>
      <c r="H49131" s="30"/>
    </row>
    <row r="49132" spans="6:8" x14ac:dyDescent="0.2">
      <c r="F49132" s="30"/>
      <c r="G49132" s="30"/>
      <c r="H49132" s="30"/>
    </row>
    <row r="49133" spans="6:8" x14ac:dyDescent="0.2">
      <c r="F49133" s="30"/>
      <c r="G49133" s="30"/>
      <c r="H49133" s="30"/>
    </row>
    <row r="49134" spans="6:8" x14ac:dyDescent="0.2">
      <c r="F49134" s="30"/>
      <c r="G49134" s="30"/>
      <c r="H49134" s="30"/>
    </row>
    <row r="49135" spans="6:8" x14ac:dyDescent="0.2">
      <c r="F49135" s="30"/>
      <c r="G49135" s="30"/>
      <c r="H49135" s="30"/>
    </row>
    <row r="49136" spans="6:8" x14ac:dyDescent="0.2">
      <c r="F49136" s="30"/>
      <c r="G49136" s="30"/>
      <c r="H49136" s="30"/>
    </row>
    <row r="49137" spans="6:8" x14ac:dyDescent="0.2">
      <c r="F49137" s="30"/>
      <c r="G49137" s="30"/>
      <c r="H49137" s="30"/>
    </row>
    <row r="49138" spans="6:8" x14ac:dyDescent="0.2">
      <c r="F49138" s="30"/>
      <c r="G49138" s="30"/>
      <c r="H49138" s="30"/>
    </row>
    <row r="49139" spans="6:8" x14ac:dyDescent="0.2">
      <c r="F49139" s="30"/>
      <c r="G49139" s="30"/>
      <c r="H49139" s="30"/>
    </row>
    <row r="49140" spans="6:8" x14ac:dyDescent="0.2">
      <c r="F49140" s="30"/>
      <c r="G49140" s="30"/>
      <c r="H49140" s="30"/>
    </row>
    <row r="49141" spans="6:8" x14ac:dyDescent="0.2">
      <c r="F49141" s="30"/>
      <c r="G49141" s="30"/>
      <c r="H49141" s="30"/>
    </row>
    <row r="49142" spans="6:8" x14ac:dyDescent="0.2">
      <c r="F49142" s="30"/>
      <c r="G49142" s="30"/>
      <c r="H49142" s="30"/>
    </row>
    <row r="49143" spans="6:8" x14ac:dyDescent="0.2">
      <c r="F49143" s="30"/>
      <c r="G49143" s="30"/>
      <c r="H49143" s="30"/>
    </row>
    <row r="49144" spans="6:8" x14ac:dyDescent="0.2">
      <c r="F49144" s="30"/>
      <c r="G49144" s="30"/>
      <c r="H49144" s="30"/>
    </row>
    <row r="49145" spans="6:8" x14ac:dyDescent="0.2">
      <c r="F49145" s="30"/>
      <c r="G49145" s="30"/>
      <c r="H49145" s="30"/>
    </row>
    <row r="49146" spans="6:8" x14ac:dyDescent="0.2">
      <c r="F49146" s="30"/>
      <c r="G49146" s="30"/>
      <c r="H49146" s="30"/>
    </row>
    <row r="49147" spans="6:8" x14ac:dyDescent="0.2">
      <c r="F49147" s="30"/>
      <c r="G49147" s="30"/>
      <c r="H49147" s="30"/>
    </row>
    <row r="49148" spans="6:8" x14ac:dyDescent="0.2">
      <c r="F49148" s="30"/>
      <c r="G49148" s="30"/>
      <c r="H49148" s="30"/>
    </row>
    <row r="49149" spans="6:8" x14ac:dyDescent="0.2">
      <c r="F49149" s="30"/>
      <c r="G49149" s="30"/>
      <c r="H49149" s="30"/>
    </row>
    <row r="49150" spans="6:8" x14ac:dyDescent="0.2">
      <c r="F49150" s="30"/>
      <c r="G49150" s="30"/>
      <c r="H49150" s="30"/>
    </row>
    <row r="49151" spans="6:8" x14ac:dyDescent="0.2">
      <c r="F49151" s="30"/>
      <c r="G49151" s="30"/>
      <c r="H49151" s="30"/>
    </row>
    <row r="49152" spans="6:8" x14ac:dyDescent="0.2">
      <c r="F49152" s="30"/>
      <c r="G49152" s="30"/>
      <c r="H49152" s="30"/>
    </row>
    <row r="49153" spans="6:8" x14ac:dyDescent="0.2">
      <c r="F49153" s="30"/>
      <c r="G49153" s="30"/>
      <c r="H49153" s="30"/>
    </row>
    <row r="49154" spans="6:8" x14ac:dyDescent="0.2">
      <c r="F49154" s="30"/>
      <c r="G49154" s="30"/>
      <c r="H49154" s="30"/>
    </row>
    <row r="49155" spans="6:8" x14ac:dyDescent="0.2">
      <c r="F49155" s="30"/>
      <c r="G49155" s="30"/>
      <c r="H49155" s="30"/>
    </row>
    <row r="49156" spans="6:8" x14ac:dyDescent="0.2">
      <c r="F49156" s="30"/>
      <c r="G49156" s="30"/>
      <c r="H49156" s="30"/>
    </row>
    <row r="49157" spans="6:8" x14ac:dyDescent="0.2">
      <c r="F49157" s="30"/>
      <c r="G49157" s="30"/>
      <c r="H49157" s="30"/>
    </row>
    <row r="49158" spans="6:8" x14ac:dyDescent="0.2">
      <c r="F49158" s="30"/>
      <c r="G49158" s="30"/>
      <c r="H49158" s="30"/>
    </row>
    <row r="49159" spans="6:8" x14ac:dyDescent="0.2">
      <c r="F49159" s="30"/>
      <c r="G49159" s="30"/>
      <c r="H49159" s="30"/>
    </row>
    <row r="49160" spans="6:8" x14ac:dyDescent="0.2">
      <c r="F49160" s="30"/>
      <c r="G49160" s="30"/>
      <c r="H49160" s="30"/>
    </row>
    <row r="49161" spans="6:8" x14ac:dyDescent="0.2">
      <c r="F49161" s="30"/>
      <c r="G49161" s="30"/>
      <c r="H49161" s="30"/>
    </row>
    <row r="49162" spans="6:8" x14ac:dyDescent="0.2">
      <c r="F49162" s="30"/>
      <c r="G49162" s="30"/>
      <c r="H49162" s="30"/>
    </row>
    <row r="49163" spans="6:8" x14ac:dyDescent="0.2">
      <c r="F49163" s="30"/>
      <c r="G49163" s="30"/>
      <c r="H49163" s="30"/>
    </row>
    <row r="49164" spans="6:8" x14ac:dyDescent="0.2">
      <c r="F49164" s="30"/>
      <c r="G49164" s="30"/>
      <c r="H49164" s="30"/>
    </row>
    <row r="49165" spans="6:8" x14ac:dyDescent="0.2">
      <c r="F49165" s="30"/>
      <c r="G49165" s="30"/>
      <c r="H49165" s="30"/>
    </row>
    <row r="49166" spans="6:8" x14ac:dyDescent="0.2">
      <c r="F49166" s="30"/>
      <c r="G49166" s="30"/>
      <c r="H49166" s="30"/>
    </row>
    <row r="49167" spans="6:8" x14ac:dyDescent="0.2">
      <c r="F49167" s="30"/>
      <c r="G49167" s="30"/>
      <c r="H49167" s="30"/>
    </row>
    <row r="49168" spans="6:8" x14ac:dyDescent="0.2">
      <c r="F49168" s="30"/>
      <c r="G49168" s="30"/>
      <c r="H49168" s="30"/>
    </row>
    <row r="49169" spans="6:8" x14ac:dyDescent="0.2">
      <c r="F49169" s="30"/>
      <c r="G49169" s="30"/>
      <c r="H49169" s="30"/>
    </row>
    <row r="49170" spans="6:8" x14ac:dyDescent="0.2">
      <c r="F49170" s="30"/>
      <c r="G49170" s="30"/>
      <c r="H49170" s="30"/>
    </row>
    <row r="49171" spans="6:8" x14ac:dyDescent="0.2">
      <c r="F49171" s="30"/>
      <c r="G49171" s="30"/>
      <c r="H49171" s="30"/>
    </row>
    <row r="49172" spans="6:8" x14ac:dyDescent="0.2">
      <c r="F49172" s="30"/>
      <c r="G49172" s="30"/>
      <c r="H49172" s="30"/>
    </row>
    <row r="49173" spans="6:8" x14ac:dyDescent="0.2">
      <c r="F49173" s="30"/>
      <c r="G49173" s="30"/>
      <c r="H49173" s="30"/>
    </row>
    <row r="49174" spans="6:8" x14ac:dyDescent="0.2">
      <c r="F49174" s="30"/>
      <c r="G49174" s="30"/>
      <c r="H49174" s="30"/>
    </row>
    <row r="49175" spans="6:8" x14ac:dyDescent="0.2">
      <c r="F49175" s="30"/>
      <c r="G49175" s="30"/>
      <c r="H49175" s="30"/>
    </row>
    <row r="49176" spans="6:8" x14ac:dyDescent="0.2">
      <c r="F49176" s="30"/>
      <c r="G49176" s="30"/>
      <c r="H49176" s="30"/>
    </row>
    <row r="49177" spans="6:8" x14ac:dyDescent="0.2">
      <c r="F49177" s="30"/>
      <c r="G49177" s="30"/>
      <c r="H49177" s="30"/>
    </row>
    <row r="49178" spans="6:8" x14ac:dyDescent="0.2">
      <c r="F49178" s="30"/>
      <c r="G49178" s="30"/>
      <c r="H49178" s="30"/>
    </row>
    <row r="49179" spans="6:8" x14ac:dyDescent="0.2">
      <c r="F49179" s="30"/>
      <c r="G49179" s="30"/>
      <c r="H49179" s="30"/>
    </row>
    <row r="49180" spans="6:8" x14ac:dyDescent="0.2">
      <c r="F49180" s="30"/>
      <c r="G49180" s="30"/>
      <c r="H49180" s="30"/>
    </row>
    <row r="49181" spans="6:8" x14ac:dyDescent="0.2">
      <c r="F49181" s="30"/>
      <c r="G49181" s="30"/>
      <c r="H49181" s="30"/>
    </row>
    <row r="49182" spans="6:8" x14ac:dyDescent="0.2">
      <c r="F49182" s="30"/>
      <c r="G49182" s="30"/>
      <c r="H49182" s="30"/>
    </row>
    <row r="49183" spans="6:8" x14ac:dyDescent="0.2">
      <c r="F49183" s="30"/>
      <c r="G49183" s="30"/>
      <c r="H49183" s="30"/>
    </row>
    <row r="49184" spans="6:8" x14ac:dyDescent="0.2">
      <c r="F49184" s="30"/>
      <c r="G49184" s="30"/>
      <c r="H49184" s="30"/>
    </row>
    <row r="49185" spans="6:8" x14ac:dyDescent="0.2">
      <c r="F49185" s="30"/>
      <c r="G49185" s="30"/>
      <c r="H49185" s="30"/>
    </row>
    <row r="49186" spans="6:8" x14ac:dyDescent="0.2">
      <c r="F49186" s="30"/>
      <c r="G49186" s="30"/>
      <c r="H49186" s="30"/>
    </row>
    <row r="49187" spans="6:8" x14ac:dyDescent="0.2">
      <c r="F49187" s="30"/>
      <c r="G49187" s="30"/>
      <c r="H49187" s="30"/>
    </row>
    <row r="49188" spans="6:8" x14ac:dyDescent="0.2">
      <c r="F49188" s="30"/>
      <c r="G49188" s="30"/>
      <c r="H49188" s="30"/>
    </row>
    <row r="49189" spans="6:8" x14ac:dyDescent="0.2">
      <c r="F49189" s="30"/>
      <c r="G49189" s="30"/>
      <c r="H49189" s="30"/>
    </row>
    <row r="49190" spans="6:8" x14ac:dyDescent="0.2">
      <c r="F49190" s="30"/>
      <c r="G49190" s="30"/>
      <c r="H49190" s="30"/>
    </row>
    <row r="49191" spans="6:8" x14ac:dyDescent="0.2">
      <c r="F49191" s="30"/>
      <c r="G49191" s="30"/>
      <c r="H49191" s="30"/>
    </row>
    <row r="49192" spans="6:8" x14ac:dyDescent="0.2">
      <c r="F49192" s="30"/>
      <c r="G49192" s="30"/>
      <c r="H49192" s="30"/>
    </row>
    <row r="49193" spans="6:8" x14ac:dyDescent="0.2">
      <c r="F49193" s="30"/>
      <c r="G49193" s="30"/>
      <c r="H49193" s="30"/>
    </row>
    <row r="49194" spans="6:8" x14ac:dyDescent="0.2">
      <c r="F49194" s="30"/>
      <c r="G49194" s="30"/>
      <c r="H49194" s="30"/>
    </row>
    <row r="49195" spans="6:8" x14ac:dyDescent="0.2">
      <c r="F49195" s="30"/>
      <c r="G49195" s="30"/>
      <c r="H49195" s="30"/>
    </row>
    <row r="49196" spans="6:8" x14ac:dyDescent="0.2">
      <c r="F49196" s="30"/>
      <c r="G49196" s="30"/>
      <c r="H49196" s="30"/>
    </row>
    <row r="49197" spans="6:8" x14ac:dyDescent="0.2">
      <c r="F49197" s="30"/>
      <c r="G49197" s="30"/>
      <c r="H49197" s="30"/>
    </row>
    <row r="49198" spans="6:8" x14ac:dyDescent="0.2">
      <c r="F49198" s="30"/>
      <c r="G49198" s="30"/>
      <c r="H49198" s="30"/>
    </row>
    <row r="49199" spans="6:8" x14ac:dyDescent="0.2">
      <c r="F49199" s="30"/>
      <c r="G49199" s="30"/>
      <c r="H49199" s="30"/>
    </row>
    <row r="49200" spans="6:8" x14ac:dyDescent="0.2">
      <c r="F49200" s="30"/>
      <c r="G49200" s="30"/>
      <c r="H49200" s="30"/>
    </row>
    <row r="49201" spans="6:8" x14ac:dyDescent="0.2">
      <c r="F49201" s="30"/>
      <c r="G49201" s="30"/>
      <c r="H49201" s="30"/>
    </row>
    <row r="49202" spans="6:8" x14ac:dyDescent="0.2">
      <c r="F49202" s="30"/>
      <c r="G49202" s="30"/>
      <c r="H49202" s="30"/>
    </row>
    <row r="49203" spans="6:8" x14ac:dyDescent="0.2">
      <c r="F49203" s="30"/>
      <c r="G49203" s="30"/>
      <c r="H49203" s="30"/>
    </row>
    <row r="49204" spans="6:8" x14ac:dyDescent="0.2">
      <c r="F49204" s="30"/>
      <c r="G49204" s="30"/>
      <c r="H49204" s="30"/>
    </row>
    <row r="49205" spans="6:8" x14ac:dyDescent="0.2">
      <c r="F49205" s="30"/>
      <c r="G49205" s="30"/>
      <c r="H49205" s="30"/>
    </row>
    <row r="49206" spans="6:8" x14ac:dyDescent="0.2">
      <c r="F49206" s="30"/>
      <c r="G49206" s="30"/>
      <c r="H49206" s="30"/>
    </row>
    <row r="49207" spans="6:8" x14ac:dyDescent="0.2">
      <c r="F49207" s="30"/>
      <c r="G49207" s="30"/>
      <c r="H49207" s="30"/>
    </row>
    <row r="49208" spans="6:8" x14ac:dyDescent="0.2">
      <c r="F49208" s="30"/>
      <c r="G49208" s="30"/>
      <c r="H49208" s="30"/>
    </row>
    <row r="49209" spans="6:8" x14ac:dyDescent="0.2">
      <c r="F49209" s="30"/>
      <c r="G49209" s="30"/>
      <c r="H49209" s="30"/>
    </row>
    <row r="49210" spans="6:8" x14ac:dyDescent="0.2">
      <c r="F49210" s="30"/>
      <c r="G49210" s="30"/>
      <c r="H49210" s="30"/>
    </row>
    <row r="49211" spans="6:8" x14ac:dyDescent="0.2">
      <c r="F49211" s="30"/>
      <c r="G49211" s="30"/>
      <c r="H49211" s="30"/>
    </row>
    <row r="49212" spans="6:8" x14ac:dyDescent="0.2">
      <c r="F49212" s="30"/>
      <c r="G49212" s="30"/>
      <c r="H49212" s="30"/>
    </row>
    <row r="49213" spans="6:8" x14ac:dyDescent="0.2">
      <c r="F49213" s="30"/>
      <c r="G49213" s="30"/>
      <c r="H49213" s="30"/>
    </row>
    <row r="49214" spans="6:8" x14ac:dyDescent="0.2">
      <c r="F49214" s="30"/>
      <c r="G49214" s="30"/>
      <c r="H49214" s="30"/>
    </row>
    <row r="49215" spans="6:8" x14ac:dyDescent="0.2">
      <c r="F49215" s="30"/>
      <c r="G49215" s="30"/>
      <c r="H49215" s="30"/>
    </row>
    <row r="49216" spans="6:8" x14ac:dyDescent="0.2">
      <c r="F49216" s="30"/>
      <c r="G49216" s="30"/>
      <c r="H49216" s="30"/>
    </row>
    <row r="49217" spans="6:8" x14ac:dyDescent="0.2">
      <c r="F49217" s="30"/>
      <c r="G49217" s="30"/>
      <c r="H49217" s="30"/>
    </row>
    <row r="49218" spans="6:8" x14ac:dyDescent="0.2">
      <c r="F49218" s="30"/>
      <c r="G49218" s="30"/>
      <c r="H49218" s="30"/>
    </row>
    <row r="49219" spans="6:8" x14ac:dyDescent="0.2">
      <c r="F49219" s="30"/>
      <c r="G49219" s="30"/>
      <c r="H49219" s="30"/>
    </row>
    <row r="49220" spans="6:8" x14ac:dyDescent="0.2">
      <c r="F49220" s="30"/>
      <c r="G49220" s="30"/>
      <c r="H49220" s="30"/>
    </row>
    <row r="49221" spans="6:8" x14ac:dyDescent="0.2">
      <c r="F49221" s="30"/>
      <c r="G49221" s="30"/>
      <c r="H49221" s="30"/>
    </row>
    <row r="49222" spans="6:8" x14ac:dyDescent="0.2">
      <c r="F49222" s="30"/>
      <c r="G49222" s="30"/>
      <c r="H49222" s="30"/>
    </row>
    <row r="49223" spans="6:8" x14ac:dyDescent="0.2">
      <c r="F49223" s="30"/>
      <c r="G49223" s="30"/>
      <c r="H49223" s="30"/>
    </row>
    <row r="49224" spans="6:8" x14ac:dyDescent="0.2">
      <c r="F49224" s="30"/>
      <c r="G49224" s="30"/>
      <c r="H49224" s="30"/>
    </row>
    <row r="49225" spans="6:8" x14ac:dyDescent="0.2">
      <c r="F49225" s="30"/>
      <c r="G49225" s="30"/>
      <c r="H49225" s="30"/>
    </row>
    <row r="49226" spans="6:8" x14ac:dyDescent="0.2">
      <c r="F49226" s="30"/>
      <c r="G49226" s="30"/>
      <c r="H49226" s="30"/>
    </row>
    <row r="49227" spans="6:8" x14ac:dyDescent="0.2">
      <c r="F49227" s="30"/>
      <c r="G49227" s="30"/>
      <c r="H49227" s="30"/>
    </row>
    <row r="49228" spans="6:8" x14ac:dyDescent="0.2">
      <c r="F49228" s="30"/>
      <c r="G49228" s="30"/>
      <c r="H49228" s="30"/>
    </row>
    <row r="49229" spans="6:8" x14ac:dyDescent="0.2">
      <c r="F49229" s="30"/>
      <c r="G49229" s="30"/>
      <c r="H49229" s="30"/>
    </row>
    <row r="49230" spans="6:8" x14ac:dyDescent="0.2">
      <c r="F49230" s="30"/>
      <c r="G49230" s="30"/>
      <c r="H49230" s="30"/>
    </row>
    <row r="49231" spans="6:8" x14ac:dyDescent="0.2">
      <c r="F49231" s="30"/>
      <c r="G49231" s="30"/>
      <c r="H49231" s="30"/>
    </row>
    <row r="49232" spans="6:8" x14ac:dyDescent="0.2">
      <c r="F49232" s="30"/>
      <c r="G49232" s="30"/>
      <c r="H49232" s="30"/>
    </row>
    <row r="49233" spans="6:8" x14ac:dyDescent="0.2">
      <c r="F49233" s="30"/>
      <c r="G49233" s="30"/>
      <c r="H49233" s="30"/>
    </row>
    <row r="49234" spans="6:8" x14ac:dyDescent="0.2">
      <c r="F49234" s="30"/>
      <c r="G49234" s="30"/>
      <c r="H49234" s="30"/>
    </row>
    <row r="49235" spans="6:8" x14ac:dyDescent="0.2">
      <c r="F49235" s="30"/>
      <c r="G49235" s="30"/>
      <c r="H49235" s="30"/>
    </row>
    <row r="49236" spans="6:8" x14ac:dyDescent="0.2">
      <c r="F49236" s="30"/>
      <c r="G49236" s="30"/>
      <c r="H49236" s="30"/>
    </row>
    <row r="49237" spans="6:8" x14ac:dyDescent="0.2">
      <c r="F49237" s="30"/>
      <c r="G49237" s="30"/>
      <c r="H49237" s="30"/>
    </row>
    <row r="49238" spans="6:8" x14ac:dyDescent="0.2">
      <c r="F49238" s="30"/>
      <c r="G49238" s="30"/>
      <c r="H49238" s="30"/>
    </row>
    <row r="49239" spans="6:8" x14ac:dyDescent="0.2">
      <c r="F49239" s="30"/>
      <c r="G49239" s="30"/>
      <c r="H49239" s="30"/>
    </row>
    <row r="49240" spans="6:8" x14ac:dyDescent="0.2">
      <c r="F49240" s="30"/>
      <c r="G49240" s="30"/>
      <c r="H49240" s="30"/>
    </row>
    <row r="49241" spans="6:8" x14ac:dyDescent="0.2">
      <c r="F49241" s="30"/>
      <c r="G49241" s="30"/>
      <c r="H49241" s="30"/>
    </row>
    <row r="49242" spans="6:8" x14ac:dyDescent="0.2">
      <c r="F49242" s="30"/>
      <c r="G49242" s="30"/>
      <c r="H49242" s="30"/>
    </row>
    <row r="49243" spans="6:8" x14ac:dyDescent="0.2">
      <c r="F49243" s="30"/>
      <c r="G49243" s="30"/>
      <c r="H49243" s="30"/>
    </row>
    <row r="49244" spans="6:8" x14ac:dyDescent="0.2">
      <c r="F49244" s="30"/>
      <c r="G49244" s="30"/>
      <c r="H49244" s="30"/>
    </row>
    <row r="49245" spans="6:8" x14ac:dyDescent="0.2">
      <c r="F49245" s="30"/>
      <c r="G49245" s="30"/>
      <c r="H49245" s="30"/>
    </row>
    <row r="49246" spans="6:8" x14ac:dyDescent="0.2">
      <c r="F49246" s="30"/>
      <c r="G49246" s="30"/>
      <c r="H49246" s="30"/>
    </row>
    <row r="49247" spans="6:8" x14ac:dyDescent="0.2">
      <c r="F49247" s="30"/>
      <c r="G49247" s="30"/>
      <c r="H49247" s="30"/>
    </row>
    <row r="49248" spans="6:8" x14ac:dyDescent="0.2">
      <c r="F49248" s="30"/>
      <c r="G49248" s="30"/>
      <c r="H49248" s="30"/>
    </row>
    <row r="49249" spans="6:8" x14ac:dyDescent="0.2">
      <c r="F49249" s="30"/>
      <c r="G49249" s="30"/>
      <c r="H49249" s="30"/>
    </row>
    <row r="49250" spans="6:8" x14ac:dyDescent="0.2">
      <c r="F49250" s="30"/>
      <c r="G49250" s="30"/>
      <c r="H49250" s="30"/>
    </row>
    <row r="49251" spans="6:8" x14ac:dyDescent="0.2">
      <c r="F49251" s="30"/>
      <c r="G49251" s="30"/>
      <c r="H49251" s="30"/>
    </row>
    <row r="49252" spans="6:8" x14ac:dyDescent="0.2">
      <c r="F49252" s="30"/>
      <c r="G49252" s="30"/>
      <c r="H49252" s="30"/>
    </row>
    <row r="49253" spans="6:8" x14ac:dyDescent="0.2">
      <c r="F49253" s="30"/>
      <c r="G49253" s="30"/>
      <c r="H49253" s="30"/>
    </row>
    <row r="49254" spans="6:8" x14ac:dyDescent="0.2">
      <c r="F49254" s="30"/>
      <c r="G49254" s="30"/>
      <c r="H49254" s="30"/>
    </row>
    <row r="49255" spans="6:8" x14ac:dyDescent="0.2">
      <c r="F49255" s="30"/>
      <c r="G49255" s="30"/>
      <c r="H49255" s="30"/>
    </row>
    <row r="49256" spans="6:8" x14ac:dyDescent="0.2">
      <c r="F49256" s="30"/>
      <c r="G49256" s="30"/>
      <c r="H49256" s="30"/>
    </row>
    <row r="49257" spans="6:8" x14ac:dyDescent="0.2">
      <c r="F49257" s="30"/>
      <c r="G49257" s="30"/>
      <c r="H49257" s="30"/>
    </row>
    <row r="49258" spans="6:8" x14ac:dyDescent="0.2">
      <c r="F49258" s="30"/>
      <c r="G49258" s="30"/>
      <c r="H49258" s="30"/>
    </row>
    <row r="49259" spans="6:8" x14ac:dyDescent="0.2">
      <c r="F49259" s="30"/>
      <c r="G49259" s="30"/>
      <c r="H49259" s="30"/>
    </row>
    <row r="49260" spans="6:8" x14ac:dyDescent="0.2">
      <c r="F49260" s="30"/>
      <c r="G49260" s="30"/>
      <c r="H49260" s="30"/>
    </row>
    <row r="49261" spans="6:8" x14ac:dyDescent="0.2">
      <c r="F49261" s="30"/>
      <c r="G49261" s="30"/>
      <c r="H49261" s="30"/>
    </row>
    <row r="49262" spans="6:8" x14ac:dyDescent="0.2">
      <c r="F49262" s="30"/>
      <c r="G49262" s="30"/>
      <c r="H49262" s="30"/>
    </row>
    <row r="49263" spans="6:8" x14ac:dyDescent="0.2">
      <c r="F49263" s="30"/>
      <c r="G49263" s="30"/>
      <c r="H49263" s="30"/>
    </row>
    <row r="49264" spans="6:8" x14ac:dyDescent="0.2">
      <c r="F49264" s="30"/>
      <c r="G49264" s="30"/>
      <c r="H49264" s="30"/>
    </row>
    <row r="49265" spans="6:8" x14ac:dyDescent="0.2">
      <c r="F49265" s="30"/>
      <c r="G49265" s="30"/>
      <c r="H49265" s="30"/>
    </row>
    <row r="49266" spans="6:8" x14ac:dyDescent="0.2">
      <c r="F49266" s="30"/>
      <c r="G49266" s="30"/>
      <c r="H49266" s="30"/>
    </row>
    <row r="49267" spans="6:8" x14ac:dyDescent="0.2">
      <c r="F49267" s="30"/>
      <c r="G49267" s="30"/>
      <c r="H49267" s="30"/>
    </row>
    <row r="49268" spans="6:8" x14ac:dyDescent="0.2">
      <c r="F49268" s="30"/>
      <c r="G49268" s="30"/>
      <c r="H49268" s="30"/>
    </row>
    <row r="49269" spans="6:8" x14ac:dyDescent="0.2">
      <c r="F49269" s="30"/>
      <c r="G49269" s="30"/>
      <c r="H49269" s="30"/>
    </row>
    <row r="49270" spans="6:8" x14ac:dyDescent="0.2">
      <c r="F49270" s="30"/>
      <c r="G49270" s="30"/>
      <c r="H49270" s="30"/>
    </row>
    <row r="49271" spans="6:8" x14ac:dyDescent="0.2">
      <c r="F49271" s="30"/>
      <c r="G49271" s="30"/>
      <c r="H49271" s="30"/>
    </row>
    <row r="49272" spans="6:8" x14ac:dyDescent="0.2">
      <c r="F49272" s="30"/>
      <c r="G49272" s="30"/>
      <c r="H49272" s="30"/>
    </row>
    <row r="49273" spans="6:8" x14ac:dyDescent="0.2">
      <c r="F49273" s="30"/>
      <c r="G49273" s="30"/>
      <c r="H49273" s="30"/>
    </row>
    <row r="49274" spans="6:8" x14ac:dyDescent="0.2">
      <c r="F49274" s="30"/>
      <c r="G49274" s="30"/>
      <c r="H49274" s="30"/>
    </row>
    <row r="49275" spans="6:8" x14ac:dyDescent="0.2">
      <c r="F49275" s="30"/>
      <c r="G49275" s="30"/>
      <c r="H49275" s="30"/>
    </row>
    <row r="49276" spans="6:8" x14ac:dyDescent="0.2">
      <c r="F49276" s="30"/>
      <c r="G49276" s="30"/>
      <c r="H49276" s="30"/>
    </row>
    <row r="49277" spans="6:8" x14ac:dyDescent="0.2">
      <c r="F49277" s="30"/>
      <c r="G49277" s="30"/>
      <c r="H49277" s="30"/>
    </row>
    <row r="49278" spans="6:8" x14ac:dyDescent="0.2">
      <c r="F49278" s="30"/>
      <c r="G49278" s="30"/>
      <c r="H49278" s="30"/>
    </row>
    <row r="49279" spans="6:8" x14ac:dyDescent="0.2">
      <c r="F49279" s="30"/>
      <c r="G49279" s="30"/>
      <c r="H49279" s="30"/>
    </row>
    <row r="49280" spans="6:8" x14ac:dyDescent="0.2">
      <c r="F49280" s="30"/>
      <c r="G49280" s="30"/>
      <c r="H49280" s="30"/>
    </row>
    <row r="49281" spans="6:8" x14ac:dyDescent="0.2">
      <c r="F49281" s="30"/>
      <c r="G49281" s="30"/>
      <c r="H49281" s="30"/>
    </row>
    <row r="49282" spans="6:8" x14ac:dyDescent="0.2">
      <c r="F49282" s="30"/>
      <c r="G49282" s="30"/>
      <c r="H49282" s="30"/>
    </row>
    <row r="49283" spans="6:8" x14ac:dyDescent="0.2">
      <c r="F49283" s="30"/>
      <c r="G49283" s="30"/>
      <c r="H49283" s="30"/>
    </row>
    <row r="49284" spans="6:8" x14ac:dyDescent="0.2">
      <c r="F49284" s="30"/>
      <c r="G49284" s="30"/>
      <c r="H49284" s="30"/>
    </row>
    <row r="49285" spans="6:8" x14ac:dyDescent="0.2">
      <c r="F49285" s="30"/>
      <c r="G49285" s="30"/>
      <c r="H49285" s="30"/>
    </row>
    <row r="49286" spans="6:8" x14ac:dyDescent="0.2">
      <c r="F49286" s="30"/>
      <c r="G49286" s="30"/>
      <c r="H49286" s="30"/>
    </row>
    <row r="49287" spans="6:8" x14ac:dyDescent="0.2">
      <c r="F49287" s="30"/>
      <c r="G49287" s="30"/>
      <c r="H49287" s="30"/>
    </row>
    <row r="49288" spans="6:8" x14ac:dyDescent="0.2">
      <c r="F49288" s="30"/>
      <c r="G49288" s="30"/>
      <c r="H49288" s="30"/>
    </row>
    <row r="49289" spans="6:8" x14ac:dyDescent="0.2">
      <c r="F49289" s="30"/>
      <c r="G49289" s="30"/>
      <c r="H49289" s="30"/>
    </row>
    <row r="49290" spans="6:8" x14ac:dyDescent="0.2">
      <c r="F49290" s="30"/>
      <c r="G49290" s="30"/>
      <c r="H49290" s="30"/>
    </row>
    <row r="49291" spans="6:8" x14ac:dyDescent="0.2">
      <c r="F49291" s="30"/>
      <c r="G49291" s="30"/>
      <c r="H49291" s="30"/>
    </row>
    <row r="49292" spans="6:8" x14ac:dyDescent="0.2">
      <c r="F49292" s="30"/>
      <c r="G49292" s="30"/>
      <c r="H49292" s="30"/>
    </row>
    <row r="49293" spans="6:8" x14ac:dyDescent="0.2">
      <c r="F49293" s="30"/>
      <c r="G49293" s="30"/>
      <c r="H49293" s="30"/>
    </row>
    <row r="49294" spans="6:8" x14ac:dyDescent="0.2">
      <c r="F49294" s="30"/>
      <c r="G49294" s="30"/>
      <c r="H49294" s="30"/>
    </row>
    <row r="49295" spans="6:8" x14ac:dyDescent="0.2">
      <c r="F49295" s="30"/>
      <c r="G49295" s="30"/>
      <c r="H49295" s="30"/>
    </row>
    <row r="49296" spans="6:8" x14ac:dyDescent="0.2">
      <c r="F49296" s="30"/>
      <c r="G49296" s="30"/>
      <c r="H49296" s="30"/>
    </row>
    <row r="49297" spans="6:8" x14ac:dyDescent="0.2">
      <c r="F49297" s="30"/>
      <c r="G49297" s="30"/>
      <c r="H49297" s="30"/>
    </row>
    <row r="49298" spans="6:8" x14ac:dyDescent="0.2">
      <c r="F49298" s="30"/>
      <c r="G49298" s="30"/>
      <c r="H49298" s="30"/>
    </row>
    <row r="49299" spans="6:8" x14ac:dyDescent="0.2">
      <c r="F49299" s="30"/>
      <c r="G49299" s="30"/>
      <c r="H49299" s="30"/>
    </row>
    <row r="49300" spans="6:8" x14ac:dyDescent="0.2">
      <c r="F49300" s="30"/>
      <c r="G49300" s="30"/>
      <c r="H49300" s="30"/>
    </row>
    <row r="49301" spans="6:8" x14ac:dyDescent="0.2">
      <c r="F49301" s="30"/>
      <c r="G49301" s="30"/>
      <c r="H49301" s="30"/>
    </row>
    <row r="49302" spans="6:8" x14ac:dyDescent="0.2">
      <c r="F49302" s="30"/>
      <c r="G49302" s="30"/>
      <c r="H49302" s="30"/>
    </row>
    <row r="49303" spans="6:8" x14ac:dyDescent="0.2">
      <c r="F49303" s="30"/>
      <c r="G49303" s="30"/>
      <c r="H49303" s="30"/>
    </row>
    <row r="49304" spans="6:8" x14ac:dyDescent="0.2">
      <c r="F49304" s="30"/>
      <c r="G49304" s="30"/>
      <c r="H49304" s="30"/>
    </row>
    <row r="49305" spans="6:8" x14ac:dyDescent="0.2">
      <c r="F49305" s="30"/>
      <c r="G49305" s="30"/>
      <c r="H49305" s="30"/>
    </row>
    <row r="49306" spans="6:8" x14ac:dyDescent="0.2">
      <c r="F49306" s="30"/>
      <c r="G49306" s="30"/>
      <c r="H49306" s="30"/>
    </row>
    <row r="49307" spans="6:8" x14ac:dyDescent="0.2">
      <c r="F49307" s="30"/>
      <c r="G49307" s="30"/>
      <c r="H49307" s="30"/>
    </row>
    <row r="49308" spans="6:8" x14ac:dyDescent="0.2">
      <c r="F49308" s="30"/>
      <c r="G49308" s="30"/>
      <c r="H49308" s="30"/>
    </row>
    <row r="49309" spans="6:8" x14ac:dyDescent="0.2">
      <c r="F49309" s="30"/>
      <c r="G49309" s="30"/>
      <c r="H49309" s="30"/>
    </row>
    <row r="49310" spans="6:8" x14ac:dyDescent="0.2">
      <c r="F49310" s="30"/>
      <c r="G49310" s="30"/>
      <c r="H49310" s="30"/>
    </row>
    <row r="49311" spans="6:8" x14ac:dyDescent="0.2">
      <c r="F49311" s="30"/>
      <c r="G49311" s="30"/>
      <c r="H49311" s="30"/>
    </row>
    <row r="49312" spans="6:8" x14ac:dyDescent="0.2">
      <c r="F49312" s="30"/>
      <c r="G49312" s="30"/>
      <c r="H49312" s="30"/>
    </row>
    <row r="49313" spans="6:8" x14ac:dyDescent="0.2">
      <c r="F49313" s="30"/>
      <c r="G49313" s="30"/>
      <c r="H49313" s="30"/>
    </row>
    <row r="49314" spans="6:8" x14ac:dyDescent="0.2">
      <c r="F49314" s="30"/>
      <c r="G49314" s="30"/>
      <c r="H49314" s="30"/>
    </row>
    <row r="49315" spans="6:8" x14ac:dyDescent="0.2">
      <c r="F49315" s="30"/>
      <c r="G49315" s="30"/>
      <c r="H49315" s="30"/>
    </row>
    <row r="49316" spans="6:8" x14ac:dyDescent="0.2">
      <c r="F49316" s="30"/>
      <c r="G49316" s="30"/>
      <c r="H49316" s="30"/>
    </row>
    <row r="49317" spans="6:8" x14ac:dyDescent="0.2">
      <c r="F49317" s="30"/>
      <c r="G49317" s="30"/>
      <c r="H49317" s="30"/>
    </row>
    <row r="49318" spans="6:8" x14ac:dyDescent="0.2">
      <c r="F49318" s="30"/>
      <c r="G49318" s="30"/>
      <c r="H49318" s="30"/>
    </row>
    <row r="49319" spans="6:8" x14ac:dyDescent="0.2">
      <c r="F49319" s="30"/>
      <c r="G49319" s="30"/>
      <c r="H49319" s="30"/>
    </row>
    <row r="49320" spans="6:8" x14ac:dyDescent="0.2">
      <c r="F49320" s="30"/>
      <c r="G49320" s="30"/>
      <c r="H49320" s="30"/>
    </row>
    <row r="49321" spans="6:8" x14ac:dyDescent="0.2">
      <c r="F49321" s="30"/>
      <c r="G49321" s="30"/>
      <c r="H49321" s="30"/>
    </row>
    <row r="49322" spans="6:8" x14ac:dyDescent="0.2">
      <c r="F49322" s="30"/>
      <c r="G49322" s="30"/>
      <c r="H49322" s="30"/>
    </row>
    <row r="49323" spans="6:8" x14ac:dyDescent="0.2">
      <c r="F49323" s="30"/>
      <c r="G49323" s="30"/>
      <c r="H49323" s="30"/>
    </row>
    <row r="49324" spans="6:8" x14ac:dyDescent="0.2">
      <c r="F49324" s="30"/>
      <c r="G49324" s="30"/>
      <c r="H49324" s="30"/>
    </row>
    <row r="49325" spans="6:8" x14ac:dyDescent="0.2">
      <c r="F49325" s="30"/>
      <c r="G49325" s="30"/>
      <c r="H49325" s="30"/>
    </row>
    <row r="49326" spans="6:8" x14ac:dyDescent="0.2">
      <c r="F49326" s="30"/>
      <c r="G49326" s="30"/>
      <c r="H49326" s="30"/>
    </row>
    <row r="49327" spans="6:8" x14ac:dyDescent="0.2">
      <c r="F49327" s="30"/>
      <c r="G49327" s="30"/>
      <c r="H49327" s="30"/>
    </row>
    <row r="49328" spans="6:8" x14ac:dyDescent="0.2">
      <c r="F49328" s="30"/>
      <c r="G49328" s="30"/>
      <c r="H49328" s="30"/>
    </row>
    <row r="49329" spans="6:8" x14ac:dyDescent="0.2">
      <c r="F49329" s="30"/>
      <c r="G49329" s="30"/>
      <c r="H49329" s="30"/>
    </row>
    <row r="49330" spans="6:8" x14ac:dyDescent="0.2">
      <c r="F49330" s="30"/>
      <c r="G49330" s="30"/>
      <c r="H49330" s="30"/>
    </row>
    <row r="49331" spans="6:8" x14ac:dyDescent="0.2">
      <c r="F49331" s="30"/>
      <c r="G49331" s="30"/>
      <c r="H49331" s="30"/>
    </row>
    <row r="49332" spans="6:8" x14ac:dyDescent="0.2">
      <c r="F49332" s="30"/>
      <c r="G49332" s="30"/>
      <c r="H49332" s="30"/>
    </row>
    <row r="49333" spans="6:8" x14ac:dyDescent="0.2">
      <c r="F49333" s="30"/>
      <c r="G49333" s="30"/>
      <c r="H49333" s="30"/>
    </row>
    <row r="49334" spans="6:8" x14ac:dyDescent="0.2">
      <c r="F49334" s="30"/>
      <c r="G49334" s="30"/>
      <c r="H49334" s="30"/>
    </row>
    <row r="49335" spans="6:8" x14ac:dyDescent="0.2">
      <c r="F49335" s="30"/>
      <c r="G49335" s="30"/>
      <c r="H49335" s="30"/>
    </row>
    <row r="49336" spans="6:8" x14ac:dyDescent="0.2">
      <c r="F49336" s="30"/>
      <c r="G49336" s="30"/>
      <c r="H49336" s="30"/>
    </row>
    <row r="49337" spans="6:8" x14ac:dyDescent="0.2">
      <c r="F49337" s="30"/>
      <c r="G49337" s="30"/>
      <c r="H49337" s="30"/>
    </row>
    <row r="49338" spans="6:8" x14ac:dyDescent="0.2">
      <c r="F49338" s="30"/>
      <c r="G49338" s="30"/>
      <c r="H49338" s="30"/>
    </row>
    <row r="49339" spans="6:8" x14ac:dyDescent="0.2">
      <c r="F49339" s="30"/>
      <c r="G49339" s="30"/>
      <c r="H49339" s="30"/>
    </row>
    <row r="49340" spans="6:8" x14ac:dyDescent="0.2">
      <c r="F49340" s="30"/>
      <c r="G49340" s="30"/>
      <c r="H49340" s="30"/>
    </row>
    <row r="49341" spans="6:8" x14ac:dyDescent="0.2">
      <c r="F49341" s="30"/>
      <c r="G49341" s="30"/>
      <c r="H49341" s="30"/>
    </row>
    <row r="49342" spans="6:8" x14ac:dyDescent="0.2">
      <c r="F49342" s="30"/>
      <c r="G49342" s="30"/>
      <c r="H49342" s="30"/>
    </row>
    <row r="49343" spans="6:8" x14ac:dyDescent="0.2">
      <c r="F49343" s="30"/>
      <c r="G49343" s="30"/>
      <c r="H49343" s="30"/>
    </row>
    <row r="49344" spans="6:8" x14ac:dyDescent="0.2">
      <c r="F49344" s="30"/>
      <c r="G49344" s="30"/>
      <c r="H49344" s="30"/>
    </row>
    <row r="49345" spans="6:8" x14ac:dyDescent="0.2">
      <c r="F49345" s="30"/>
      <c r="G49345" s="30"/>
      <c r="H49345" s="30"/>
    </row>
    <row r="49346" spans="6:8" x14ac:dyDescent="0.2">
      <c r="F49346" s="30"/>
      <c r="G49346" s="30"/>
      <c r="H49346" s="30"/>
    </row>
    <row r="49347" spans="6:8" x14ac:dyDescent="0.2">
      <c r="F49347" s="30"/>
      <c r="G49347" s="30"/>
      <c r="H49347" s="30"/>
    </row>
    <row r="49348" spans="6:8" x14ac:dyDescent="0.2">
      <c r="F49348" s="30"/>
      <c r="G49348" s="30"/>
      <c r="H49348" s="30"/>
    </row>
    <row r="49349" spans="6:8" x14ac:dyDescent="0.2">
      <c r="F49349" s="30"/>
      <c r="G49349" s="30"/>
      <c r="H49349" s="30"/>
    </row>
    <row r="49350" spans="6:8" x14ac:dyDescent="0.2">
      <c r="F49350" s="30"/>
      <c r="G49350" s="30"/>
      <c r="H49350" s="30"/>
    </row>
    <row r="49351" spans="6:8" x14ac:dyDescent="0.2">
      <c r="F49351" s="30"/>
      <c r="G49351" s="30"/>
      <c r="H49351" s="30"/>
    </row>
    <row r="49352" spans="6:8" x14ac:dyDescent="0.2">
      <c r="F49352" s="30"/>
      <c r="G49352" s="30"/>
      <c r="H49352" s="30"/>
    </row>
    <row r="49353" spans="6:8" x14ac:dyDescent="0.2">
      <c r="F49353" s="30"/>
      <c r="G49353" s="30"/>
      <c r="H49353" s="30"/>
    </row>
    <row r="49354" spans="6:8" x14ac:dyDescent="0.2">
      <c r="F49354" s="30"/>
      <c r="G49354" s="30"/>
      <c r="H49354" s="30"/>
    </row>
    <row r="49355" spans="6:8" x14ac:dyDescent="0.2">
      <c r="F49355" s="30"/>
      <c r="G49355" s="30"/>
      <c r="H49355" s="30"/>
    </row>
    <row r="49356" spans="6:8" x14ac:dyDescent="0.2">
      <c r="F49356" s="30"/>
      <c r="G49356" s="30"/>
      <c r="H49356" s="30"/>
    </row>
    <row r="49357" spans="6:8" x14ac:dyDescent="0.2">
      <c r="F49357" s="30"/>
      <c r="G49357" s="30"/>
      <c r="H49357" s="30"/>
    </row>
    <row r="49358" spans="6:8" x14ac:dyDescent="0.2">
      <c r="F49358" s="30"/>
      <c r="G49358" s="30"/>
      <c r="H49358" s="30"/>
    </row>
    <row r="49359" spans="6:8" x14ac:dyDescent="0.2">
      <c r="F49359" s="30"/>
      <c r="G49359" s="30"/>
      <c r="H49359" s="30"/>
    </row>
    <row r="49360" spans="6:8" x14ac:dyDescent="0.2">
      <c r="F49360" s="30"/>
      <c r="G49360" s="30"/>
      <c r="H49360" s="30"/>
    </row>
    <row r="49361" spans="6:8" x14ac:dyDescent="0.2">
      <c r="F49361" s="30"/>
      <c r="G49361" s="30"/>
      <c r="H49361" s="30"/>
    </row>
    <row r="49362" spans="6:8" x14ac:dyDescent="0.2">
      <c r="F49362" s="30"/>
      <c r="G49362" s="30"/>
      <c r="H49362" s="30"/>
    </row>
    <row r="49363" spans="6:8" x14ac:dyDescent="0.2">
      <c r="F49363" s="30"/>
      <c r="G49363" s="30"/>
      <c r="H49363" s="30"/>
    </row>
    <row r="49364" spans="6:8" x14ac:dyDescent="0.2">
      <c r="F49364" s="30"/>
      <c r="G49364" s="30"/>
      <c r="H49364" s="30"/>
    </row>
    <row r="49365" spans="6:8" x14ac:dyDescent="0.2">
      <c r="F49365" s="30"/>
      <c r="G49365" s="30"/>
      <c r="H49365" s="30"/>
    </row>
    <row r="49366" spans="6:8" x14ac:dyDescent="0.2">
      <c r="F49366" s="30"/>
      <c r="G49366" s="30"/>
      <c r="H49366" s="30"/>
    </row>
    <row r="49367" spans="6:8" x14ac:dyDescent="0.2">
      <c r="F49367" s="30"/>
      <c r="G49367" s="30"/>
      <c r="H49367" s="30"/>
    </row>
    <row r="49368" spans="6:8" x14ac:dyDescent="0.2">
      <c r="F49368" s="30"/>
      <c r="G49368" s="30"/>
      <c r="H49368" s="30"/>
    </row>
    <row r="49369" spans="6:8" x14ac:dyDescent="0.2">
      <c r="F49369" s="30"/>
      <c r="G49369" s="30"/>
      <c r="H49369" s="30"/>
    </row>
    <row r="49370" spans="6:8" x14ac:dyDescent="0.2">
      <c r="F49370" s="30"/>
      <c r="G49370" s="30"/>
      <c r="H49370" s="30"/>
    </row>
    <row r="49371" spans="6:8" x14ac:dyDescent="0.2">
      <c r="F49371" s="30"/>
      <c r="G49371" s="30"/>
      <c r="H49371" s="30"/>
    </row>
    <row r="49372" spans="6:8" x14ac:dyDescent="0.2">
      <c r="F49372" s="30"/>
      <c r="G49372" s="30"/>
      <c r="H49372" s="30"/>
    </row>
    <row r="49373" spans="6:8" x14ac:dyDescent="0.2">
      <c r="F49373" s="30"/>
      <c r="G49373" s="30"/>
      <c r="H49373" s="30"/>
    </row>
    <row r="49374" spans="6:8" x14ac:dyDescent="0.2">
      <c r="F49374" s="30"/>
      <c r="G49374" s="30"/>
      <c r="H49374" s="30"/>
    </row>
    <row r="49375" spans="6:8" x14ac:dyDescent="0.2">
      <c r="F49375" s="30"/>
      <c r="G49375" s="30"/>
      <c r="H49375" s="30"/>
    </row>
    <row r="49376" spans="6:8" x14ac:dyDescent="0.2">
      <c r="F49376" s="30"/>
      <c r="G49376" s="30"/>
      <c r="H49376" s="30"/>
    </row>
    <row r="49377" spans="6:8" x14ac:dyDescent="0.2">
      <c r="F49377" s="30"/>
      <c r="G49377" s="30"/>
      <c r="H49377" s="30"/>
    </row>
    <row r="49378" spans="6:8" x14ac:dyDescent="0.2">
      <c r="F49378" s="30"/>
      <c r="G49378" s="30"/>
      <c r="H49378" s="30"/>
    </row>
    <row r="49379" spans="6:8" x14ac:dyDescent="0.2">
      <c r="F49379" s="30"/>
      <c r="G49379" s="30"/>
      <c r="H49379" s="30"/>
    </row>
    <row r="49380" spans="6:8" x14ac:dyDescent="0.2">
      <c r="F49380" s="30"/>
      <c r="G49380" s="30"/>
      <c r="H49380" s="30"/>
    </row>
    <row r="49381" spans="6:8" x14ac:dyDescent="0.2">
      <c r="F49381" s="30"/>
      <c r="G49381" s="30"/>
      <c r="H49381" s="30"/>
    </row>
    <row r="49382" spans="6:8" x14ac:dyDescent="0.2">
      <c r="F49382" s="30"/>
      <c r="G49382" s="30"/>
      <c r="H49382" s="30"/>
    </row>
    <row r="49383" spans="6:8" x14ac:dyDescent="0.2">
      <c r="F49383" s="30"/>
      <c r="G49383" s="30"/>
      <c r="H49383" s="30"/>
    </row>
    <row r="49384" spans="6:8" x14ac:dyDescent="0.2">
      <c r="F49384" s="30"/>
      <c r="G49384" s="30"/>
      <c r="H49384" s="30"/>
    </row>
    <row r="49385" spans="6:8" x14ac:dyDescent="0.2">
      <c r="F49385" s="30"/>
      <c r="G49385" s="30"/>
      <c r="H49385" s="30"/>
    </row>
    <row r="49386" spans="6:8" x14ac:dyDescent="0.2">
      <c r="F49386" s="30"/>
      <c r="G49386" s="30"/>
      <c r="H49386" s="30"/>
    </row>
    <row r="49387" spans="6:8" x14ac:dyDescent="0.2">
      <c r="F49387" s="30"/>
      <c r="G49387" s="30"/>
      <c r="H49387" s="30"/>
    </row>
    <row r="49388" spans="6:8" x14ac:dyDescent="0.2">
      <c r="F49388" s="30"/>
      <c r="G49388" s="30"/>
      <c r="H49388" s="30"/>
    </row>
    <row r="49389" spans="6:8" x14ac:dyDescent="0.2">
      <c r="F49389" s="30"/>
      <c r="G49389" s="30"/>
      <c r="H49389" s="30"/>
    </row>
    <row r="49390" spans="6:8" x14ac:dyDescent="0.2">
      <c r="F49390" s="30"/>
      <c r="G49390" s="30"/>
      <c r="H49390" s="30"/>
    </row>
    <row r="49391" spans="6:8" x14ac:dyDescent="0.2">
      <c r="F49391" s="30"/>
      <c r="G49391" s="30"/>
      <c r="H49391" s="30"/>
    </row>
    <row r="49392" spans="6:8" x14ac:dyDescent="0.2">
      <c r="F49392" s="30"/>
      <c r="G49392" s="30"/>
      <c r="H49392" s="30"/>
    </row>
    <row r="49393" spans="6:8" x14ac:dyDescent="0.2">
      <c r="F49393" s="30"/>
      <c r="G49393" s="30"/>
      <c r="H49393" s="30"/>
    </row>
    <row r="49394" spans="6:8" x14ac:dyDescent="0.2">
      <c r="F49394" s="30"/>
      <c r="G49394" s="30"/>
      <c r="H49394" s="30"/>
    </row>
    <row r="49395" spans="6:8" x14ac:dyDescent="0.2">
      <c r="F49395" s="30"/>
      <c r="G49395" s="30"/>
      <c r="H49395" s="30"/>
    </row>
    <row r="49396" spans="6:8" x14ac:dyDescent="0.2">
      <c r="F49396" s="30"/>
      <c r="G49396" s="30"/>
      <c r="H49396" s="30"/>
    </row>
    <row r="49397" spans="6:8" x14ac:dyDescent="0.2">
      <c r="F49397" s="30"/>
      <c r="G49397" s="30"/>
      <c r="H49397" s="30"/>
    </row>
    <row r="49398" spans="6:8" x14ac:dyDescent="0.2">
      <c r="F49398" s="30"/>
      <c r="G49398" s="30"/>
      <c r="H49398" s="30"/>
    </row>
    <row r="49399" spans="6:8" x14ac:dyDescent="0.2">
      <c r="F49399" s="30"/>
      <c r="G49399" s="30"/>
      <c r="H49399" s="30"/>
    </row>
    <row r="49400" spans="6:8" x14ac:dyDescent="0.2">
      <c r="F49400" s="30"/>
      <c r="G49400" s="30"/>
      <c r="H49400" s="30"/>
    </row>
    <row r="49401" spans="6:8" x14ac:dyDescent="0.2">
      <c r="F49401" s="30"/>
      <c r="G49401" s="30"/>
      <c r="H49401" s="30"/>
    </row>
    <row r="49402" spans="6:8" x14ac:dyDescent="0.2">
      <c r="F49402" s="30"/>
      <c r="G49402" s="30"/>
      <c r="H49402" s="30"/>
    </row>
    <row r="49403" spans="6:8" x14ac:dyDescent="0.2">
      <c r="F49403" s="30"/>
      <c r="G49403" s="30"/>
      <c r="H49403" s="30"/>
    </row>
    <row r="49404" spans="6:8" x14ac:dyDescent="0.2">
      <c r="F49404" s="30"/>
      <c r="G49404" s="30"/>
      <c r="H49404" s="30"/>
    </row>
    <row r="49405" spans="6:8" x14ac:dyDescent="0.2">
      <c r="F49405" s="30"/>
      <c r="G49405" s="30"/>
      <c r="H49405" s="30"/>
    </row>
    <row r="49406" spans="6:8" x14ac:dyDescent="0.2">
      <c r="F49406" s="30"/>
      <c r="G49406" s="30"/>
      <c r="H49406" s="30"/>
    </row>
    <row r="49407" spans="6:8" x14ac:dyDescent="0.2">
      <c r="F49407" s="30"/>
      <c r="G49407" s="30"/>
      <c r="H49407" s="30"/>
    </row>
    <row r="49408" spans="6:8" x14ac:dyDescent="0.2">
      <c r="F49408" s="30"/>
      <c r="G49408" s="30"/>
      <c r="H49408" s="30"/>
    </row>
    <row r="49409" spans="6:8" x14ac:dyDescent="0.2">
      <c r="F49409" s="30"/>
      <c r="G49409" s="30"/>
      <c r="H49409" s="30"/>
    </row>
    <row r="49410" spans="6:8" x14ac:dyDescent="0.2">
      <c r="F49410" s="30"/>
      <c r="G49410" s="30"/>
      <c r="H49410" s="30"/>
    </row>
    <row r="49411" spans="6:8" x14ac:dyDescent="0.2">
      <c r="F49411" s="30"/>
      <c r="G49411" s="30"/>
      <c r="H49411" s="30"/>
    </row>
    <row r="49412" spans="6:8" x14ac:dyDescent="0.2">
      <c r="F49412" s="30"/>
      <c r="G49412" s="30"/>
      <c r="H49412" s="30"/>
    </row>
    <row r="49413" spans="6:8" x14ac:dyDescent="0.2">
      <c r="F49413" s="30"/>
      <c r="G49413" s="30"/>
      <c r="H49413" s="30"/>
    </row>
    <row r="49414" spans="6:8" x14ac:dyDescent="0.2">
      <c r="F49414" s="30"/>
      <c r="G49414" s="30"/>
      <c r="H49414" s="30"/>
    </row>
    <row r="49415" spans="6:8" x14ac:dyDescent="0.2">
      <c r="F49415" s="30"/>
      <c r="G49415" s="30"/>
      <c r="H49415" s="30"/>
    </row>
    <row r="49416" spans="6:8" x14ac:dyDescent="0.2">
      <c r="F49416" s="30"/>
      <c r="G49416" s="30"/>
      <c r="H49416" s="30"/>
    </row>
    <row r="49417" spans="6:8" x14ac:dyDescent="0.2">
      <c r="F49417" s="30"/>
      <c r="G49417" s="30"/>
      <c r="H49417" s="30"/>
    </row>
    <row r="49418" spans="6:8" x14ac:dyDescent="0.2">
      <c r="F49418" s="30"/>
      <c r="G49418" s="30"/>
      <c r="H49418" s="30"/>
    </row>
    <row r="49419" spans="6:8" x14ac:dyDescent="0.2">
      <c r="F49419" s="30"/>
      <c r="G49419" s="30"/>
      <c r="H49419" s="30"/>
    </row>
    <row r="49420" spans="6:8" x14ac:dyDescent="0.2">
      <c r="F49420" s="30"/>
      <c r="G49420" s="30"/>
      <c r="H49420" s="30"/>
    </row>
    <row r="49421" spans="6:8" x14ac:dyDescent="0.2">
      <c r="F49421" s="30"/>
      <c r="G49421" s="30"/>
      <c r="H49421" s="30"/>
    </row>
    <row r="49422" spans="6:8" x14ac:dyDescent="0.2">
      <c r="F49422" s="30"/>
      <c r="G49422" s="30"/>
      <c r="H49422" s="30"/>
    </row>
    <row r="49423" spans="6:8" x14ac:dyDescent="0.2">
      <c r="F49423" s="30"/>
      <c r="G49423" s="30"/>
      <c r="H49423" s="30"/>
    </row>
    <row r="49424" spans="6:8" x14ac:dyDescent="0.2">
      <c r="F49424" s="30"/>
      <c r="G49424" s="30"/>
      <c r="H49424" s="30"/>
    </row>
    <row r="49425" spans="6:8" x14ac:dyDescent="0.2">
      <c r="F49425" s="30"/>
      <c r="G49425" s="30"/>
      <c r="H49425" s="30"/>
    </row>
    <row r="49426" spans="6:8" x14ac:dyDescent="0.2">
      <c r="F49426" s="30"/>
      <c r="G49426" s="30"/>
      <c r="H49426" s="30"/>
    </row>
    <row r="49427" spans="6:8" x14ac:dyDescent="0.2">
      <c r="F49427" s="30"/>
      <c r="G49427" s="30"/>
      <c r="H49427" s="30"/>
    </row>
    <row r="49428" spans="6:8" x14ac:dyDescent="0.2">
      <c r="F49428" s="30"/>
      <c r="G49428" s="30"/>
      <c r="H49428" s="30"/>
    </row>
    <row r="49429" spans="6:8" x14ac:dyDescent="0.2">
      <c r="F49429" s="30"/>
      <c r="G49429" s="30"/>
      <c r="H49429" s="30"/>
    </row>
    <row r="49430" spans="6:8" x14ac:dyDescent="0.2">
      <c r="F49430" s="30"/>
      <c r="G49430" s="30"/>
      <c r="H49430" s="30"/>
    </row>
    <row r="49431" spans="6:8" x14ac:dyDescent="0.2">
      <c r="F49431" s="30"/>
      <c r="G49431" s="30"/>
      <c r="H49431" s="30"/>
    </row>
    <row r="49432" spans="6:8" x14ac:dyDescent="0.2">
      <c r="F49432" s="30"/>
      <c r="G49432" s="30"/>
      <c r="H49432" s="30"/>
    </row>
    <row r="49433" spans="6:8" x14ac:dyDescent="0.2">
      <c r="F49433" s="30"/>
      <c r="G49433" s="30"/>
      <c r="H49433" s="30"/>
    </row>
    <row r="49434" spans="6:8" x14ac:dyDescent="0.2">
      <c r="F49434" s="30"/>
      <c r="G49434" s="30"/>
      <c r="H49434" s="30"/>
    </row>
    <row r="49435" spans="6:8" x14ac:dyDescent="0.2">
      <c r="F49435" s="30"/>
      <c r="G49435" s="30"/>
      <c r="H49435" s="30"/>
    </row>
    <row r="49436" spans="6:8" x14ac:dyDescent="0.2">
      <c r="F49436" s="30"/>
      <c r="G49436" s="30"/>
      <c r="H49436" s="30"/>
    </row>
    <row r="49437" spans="6:8" x14ac:dyDescent="0.2">
      <c r="F49437" s="30"/>
      <c r="G49437" s="30"/>
      <c r="H49437" s="30"/>
    </row>
    <row r="49438" spans="6:8" x14ac:dyDescent="0.2">
      <c r="F49438" s="30"/>
      <c r="G49438" s="30"/>
      <c r="H49438" s="30"/>
    </row>
    <row r="49439" spans="6:8" x14ac:dyDescent="0.2">
      <c r="F49439" s="30"/>
      <c r="G49439" s="30"/>
      <c r="H49439" s="30"/>
    </row>
    <row r="49440" spans="6:8" x14ac:dyDescent="0.2">
      <c r="F49440" s="30"/>
      <c r="G49440" s="30"/>
      <c r="H49440" s="30"/>
    </row>
    <row r="49441" spans="6:8" x14ac:dyDescent="0.2">
      <c r="F49441" s="30"/>
      <c r="G49441" s="30"/>
      <c r="H49441" s="30"/>
    </row>
    <row r="49442" spans="6:8" x14ac:dyDescent="0.2">
      <c r="F49442" s="30"/>
      <c r="G49442" s="30"/>
      <c r="H49442" s="30"/>
    </row>
    <row r="49443" spans="6:8" x14ac:dyDescent="0.2">
      <c r="F49443" s="30"/>
      <c r="G49443" s="30"/>
      <c r="H49443" s="30"/>
    </row>
    <row r="49444" spans="6:8" x14ac:dyDescent="0.2">
      <c r="F49444" s="30"/>
      <c r="G49444" s="30"/>
      <c r="H49444" s="30"/>
    </row>
    <row r="49445" spans="6:8" x14ac:dyDescent="0.2">
      <c r="F49445" s="30"/>
      <c r="G49445" s="30"/>
      <c r="H49445" s="30"/>
    </row>
    <row r="49446" spans="6:8" x14ac:dyDescent="0.2">
      <c r="F49446" s="30"/>
      <c r="G49446" s="30"/>
      <c r="H49446" s="30"/>
    </row>
    <row r="49447" spans="6:8" x14ac:dyDescent="0.2">
      <c r="F49447" s="30"/>
      <c r="G49447" s="30"/>
      <c r="H49447" s="30"/>
    </row>
    <row r="49448" spans="6:8" x14ac:dyDescent="0.2">
      <c r="F49448" s="30"/>
      <c r="G49448" s="30"/>
      <c r="H49448" s="30"/>
    </row>
    <row r="49449" spans="6:8" x14ac:dyDescent="0.2">
      <c r="F49449" s="30"/>
      <c r="G49449" s="30"/>
      <c r="H49449" s="30"/>
    </row>
    <row r="49450" spans="6:8" x14ac:dyDescent="0.2">
      <c r="F49450" s="30"/>
      <c r="G49450" s="30"/>
      <c r="H49450" s="30"/>
    </row>
    <row r="49451" spans="6:8" x14ac:dyDescent="0.2">
      <c r="F49451" s="30"/>
      <c r="G49451" s="30"/>
      <c r="H49451" s="30"/>
    </row>
    <row r="49452" spans="6:8" x14ac:dyDescent="0.2">
      <c r="F49452" s="30"/>
      <c r="G49452" s="30"/>
      <c r="H49452" s="30"/>
    </row>
    <row r="49453" spans="6:8" x14ac:dyDescent="0.2">
      <c r="F49453" s="30"/>
      <c r="G49453" s="30"/>
      <c r="H49453" s="30"/>
    </row>
    <row r="49454" spans="6:8" x14ac:dyDescent="0.2">
      <c r="F49454" s="30"/>
      <c r="G49454" s="30"/>
      <c r="H49454" s="30"/>
    </row>
    <row r="49455" spans="6:8" x14ac:dyDescent="0.2">
      <c r="F49455" s="30"/>
      <c r="G49455" s="30"/>
      <c r="H49455" s="30"/>
    </row>
    <row r="49456" spans="6:8" x14ac:dyDescent="0.2">
      <c r="F49456" s="30"/>
      <c r="G49456" s="30"/>
      <c r="H49456" s="30"/>
    </row>
    <row r="49457" spans="6:8" x14ac:dyDescent="0.2">
      <c r="F49457" s="30"/>
      <c r="G49457" s="30"/>
      <c r="H49457" s="30"/>
    </row>
    <row r="49458" spans="6:8" x14ac:dyDescent="0.2">
      <c r="F49458" s="30"/>
      <c r="G49458" s="30"/>
      <c r="H49458" s="30"/>
    </row>
    <row r="49459" spans="6:8" x14ac:dyDescent="0.2">
      <c r="F49459" s="30"/>
      <c r="G49459" s="30"/>
      <c r="H49459" s="30"/>
    </row>
    <row r="49460" spans="6:8" x14ac:dyDescent="0.2">
      <c r="F49460" s="30"/>
      <c r="G49460" s="30"/>
      <c r="H49460" s="30"/>
    </row>
    <row r="49461" spans="6:8" x14ac:dyDescent="0.2">
      <c r="F49461" s="30"/>
      <c r="G49461" s="30"/>
      <c r="H49461" s="30"/>
    </row>
    <row r="49462" spans="6:8" x14ac:dyDescent="0.2">
      <c r="F49462" s="30"/>
      <c r="G49462" s="30"/>
      <c r="H49462" s="30"/>
    </row>
    <row r="49463" spans="6:8" x14ac:dyDescent="0.2">
      <c r="F49463" s="30"/>
      <c r="G49463" s="30"/>
      <c r="H49463" s="30"/>
    </row>
    <row r="49464" spans="6:8" x14ac:dyDescent="0.2">
      <c r="F49464" s="30"/>
      <c r="G49464" s="30"/>
      <c r="H49464" s="30"/>
    </row>
    <row r="49465" spans="6:8" x14ac:dyDescent="0.2">
      <c r="F49465" s="30"/>
      <c r="G49465" s="30"/>
      <c r="H49465" s="30"/>
    </row>
    <row r="49466" spans="6:8" x14ac:dyDescent="0.2">
      <c r="F49466" s="30"/>
      <c r="G49466" s="30"/>
      <c r="H49466" s="30"/>
    </row>
    <row r="49467" spans="6:8" x14ac:dyDescent="0.2">
      <c r="F49467" s="30"/>
      <c r="G49467" s="30"/>
      <c r="H49467" s="30"/>
    </row>
    <row r="49468" spans="6:8" x14ac:dyDescent="0.2">
      <c r="F49468" s="30"/>
      <c r="G49468" s="30"/>
      <c r="H49468" s="30"/>
    </row>
    <row r="49469" spans="6:8" x14ac:dyDescent="0.2">
      <c r="F49469" s="30"/>
      <c r="G49469" s="30"/>
      <c r="H49469" s="30"/>
    </row>
    <row r="49470" spans="6:8" x14ac:dyDescent="0.2">
      <c r="F49470" s="30"/>
      <c r="G49470" s="30"/>
      <c r="H49470" s="30"/>
    </row>
    <row r="49471" spans="6:8" x14ac:dyDescent="0.2">
      <c r="F49471" s="30"/>
      <c r="G49471" s="30"/>
      <c r="H49471" s="30"/>
    </row>
    <row r="49472" spans="6:8" x14ac:dyDescent="0.2">
      <c r="F49472" s="30"/>
      <c r="G49472" s="30"/>
      <c r="H49472" s="30"/>
    </row>
    <row r="49473" spans="6:8" x14ac:dyDescent="0.2">
      <c r="F49473" s="30"/>
      <c r="G49473" s="30"/>
      <c r="H49473" s="30"/>
    </row>
    <row r="49474" spans="6:8" x14ac:dyDescent="0.2">
      <c r="F49474" s="30"/>
      <c r="G49474" s="30"/>
      <c r="H49474" s="30"/>
    </row>
    <row r="49475" spans="6:8" x14ac:dyDescent="0.2">
      <c r="F49475" s="30"/>
      <c r="G49475" s="30"/>
      <c r="H49475" s="30"/>
    </row>
    <row r="49476" spans="6:8" x14ac:dyDescent="0.2">
      <c r="F49476" s="30"/>
      <c r="G49476" s="30"/>
      <c r="H49476" s="30"/>
    </row>
    <row r="49477" spans="6:8" x14ac:dyDescent="0.2">
      <c r="F49477" s="30"/>
      <c r="G49477" s="30"/>
      <c r="H49477" s="30"/>
    </row>
    <row r="49478" spans="6:8" x14ac:dyDescent="0.2">
      <c r="F49478" s="30"/>
      <c r="G49478" s="30"/>
      <c r="H49478" s="30"/>
    </row>
    <row r="49479" spans="6:8" x14ac:dyDescent="0.2">
      <c r="F49479" s="30"/>
      <c r="G49479" s="30"/>
      <c r="H49479" s="30"/>
    </row>
    <row r="49480" spans="6:8" x14ac:dyDescent="0.2">
      <c r="F49480" s="30"/>
      <c r="G49480" s="30"/>
      <c r="H49480" s="30"/>
    </row>
    <row r="49481" spans="6:8" x14ac:dyDescent="0.2">
      <c r="F49481" s="30"/>
      <c r="G49481" s="30"/>
      <c r="H49481" s="30"/>
    </row>
    <row r="49482" spans="6:8" x14ac:dyDescent="0.2">
      <c r="F49482" s="30"/>
      <c r="G49482" s="30"/>
      <c r="H49482" s="30"/>
    </row>
    <row r="49483" spans="6:8" x14ac:dyDescent="0.2">
      <c r="F49483" s="30"/>
      <c r="G49483" s="30"/>
      <c r="H49483" s="30"/>
    </row>
    <row r="49484" spans="6:8" x14ac:dyDescent="0.2">
      <c r="F49484" s="30"/>
      <c r="G49484" s="30"/>
      <c r="H49484" s="30"/>
    </row>
    <row r="49485" spans="6:8" x14ac:dyDescent="0.2">
      <c r="F49485" s="30"/>
      <c r="G49485" s="30"/>
      <c r="H49485" s="30"/>
    </row>
    <row r="49486" spans="6:8" x14ac:dyDescent="0.2">
      <c r="F49486" s="30"/>
      <c r="G49486" s="30"/>
      <c r="H49486" s="30"/>
    </row>
    <row r="49487" spans="6:8" x14ac:dyDescent="0.2">
      <c r="F49487" s="30"/>
      <c r="G49487" s="30"/>
      <c r="H49487" s="30"/>
    </row>
    <row r="49488" spans="6:8" x14ac:dyDescent="0.2">
      <c r="F49488" s="30"/>
      <c r="G49488" s="30"/>
      <c r="H49488" s="30"/>
    </row>
    <row r="49489" spans="6:8" x14ac:dyDescent="0.2">
      <c r="F49489" s="30"/>
      <c r="G49489" s="30"/>
      <c r="H49489" s="30"/>
    </row>
    <row r="49490" spans="6:8" x14ac:dyDescent="0.2">
      <c r="F49490" s="30"/>
      <c r="G49490" s="30"/>
      <c r="H49490" s="30"/>
    </row>
    <row r="49491" spans="6:8" x14ac:dyDescent="0.2">
      <c r="F49491" s="30"/>
      <c r="G49491" s="30"/>
      <c r="H49491" s="30"/>
    </row>
    <row r="49492" spans="6:8" x14ac:dyDescent="0.2">
      <c r="F49492" s="30"/>
      <c r="G49492" s="30"/>
      <c r="H49492" s="30"/>
    </row>
    <row r="49493" spans="6:8" x14ac:dyDescent="0.2">
      <c r="F49493" s="30"/>
      <c r="G49493" s="30"/>
      <c r="H49493" s="30"/>
    </row>
    <row r="49494" spans="6:8" x14ac:dyDescent="0.2">
      <c r="F49494" s="30"/>
      <c r="G49494" s="30"/>
      <c r="H49494" s="30"/>
    </row>
    <row r="49495" spans="6:8" x14ac:dyDescent="0.2">
      <c r="F49495" s="30"/>
      <c r="G49495" s="30"/>
      <c r="H49495" s="30"/>
    </row>
    <row r="49496" spans="6:8" x14ac:dyDescent="0.2">
      <c r="F49496" s="30"/>
      <c r="G49496" s="30"/>
      <c r="H49496" s="30"/>
    </row>
    <row r="49497" spans="6:8" x14ac:dyDescent="0.2">
      <c r="F49497" s="30"/>
      <c r="G49497" s="30"/>
      <c r="H49497" s="30"/>
    </row>
    <row r="49498" spans="6:8" x14ac:dyDescent="0.2">
      <c r="F49498" s="30"/>
      <c r="G49498" s="30"/>
      <c r="H49498" s="30"/>
    </row>
    <row r="49499" spans="6:8" x14ac:dyDescent="0.2">
      <c r="F49499" s="30"/>
      <c r="G49499" s="30"/>
      <c r="H49499" s="30"/>
    </row>
    <row r="49500" spans="6:8" x14ac:dyDescent="0.2">
      <c r="F49500" s="30"/>
      <c r="G49500" s="30"/>
      <c r="H49500" s="30"/>
    </row>
    <row r="49501" spans="6:8" x14ac:dyDescent="0.2">
      <c r="F49501" s="30"/>
      <c r="G49501" s="30"/>
      <c r="H49501" s="30"/>
    </row>
    <row r="49502" spans="6:8" x14ac:dyDescent="0.2">
      <c r="F49502" s="30"/>
      <c r="G49502" s="30"/>
      <c r="H49502" s="30"/>
    </row>
    <row r="49503" spans="6:8" x14ac:dyDescent="0.2">
      <c r="F49503" s="30"/>
      <c r="G49503" s="30"/>
      <c r="H49503" s="30"/>
    </row>
    <row r="49504" spans="6:8" x14ac:dyDescent="0.2">
      <c r="F49504" s="30"/>
      <c r="G49504" s="30"/>
      <c r="H49504" s="30"/>
    </row>
    <row r="49505" spans="6:8" x14ac:dyDescent="0.2">
      <c r="F49505" s="30"/>
      <c r="G49505" s="30"/>
      <c r="H49505" s="30"/>
    </row>
    <row r="49506" spans="6:8" x14ac:dyDescent="0.2">
      <c r="F49506" s="30"/>
      <c r="G49506" s="30"/>
      <c r="H49506" s="30"/>
    </row>
    <row r="49507" spans="6:8" x14ac:dyDescent="0.2">
      <c r="F49507" s="30"/>
      <c r="G49507" s="30"/>
      <c r="H49507" s="30"/>
    </row>
    <row r="49508" spans="6:8" x14ac:dyDescent="0.2">
      <c r="F49508" s="30"/>
      <c r="G49508" s="30"/>
      <c r="H49508" s="30"/>
    </row>
    <row r="49509" spans="6:8" x14ac:dyDescent="0.2">
      <c r="F49509" s="30"/>
      <c r="G49509" s="30"/>
      <c r="H49509" s="30"/>
    </row>
    <row r="49510" spans="6:8" x14ac:dyDescent="0.2">
      <c r="F49510" s="30"/>
      <c r="G49510" s="30"/>
      <c r="H49510" s="30"/>
    </row>
    <row r="49511" spans="6:8" x14ac:dyDescent="0.2">
      <c r="F49511" s="30"/>
      <c r="G49511" s="30"/>
      <c r="H49511" s="30"/>
    </row>
    <row r="49512" spans="6:8" x14ac:dyDescent="0.2">
      <c r="F49512" s="30"/>
      <c r="G49512" s="30"/>
      <c r="H49512" s="30"/>
    </row>
    <row r="49513" spans="6:8" x14ac:dyDescent="0.2">
      <c r="F49513" s="30"/>
      <c r="G49513" s="30"/>
      <c r="H49513" s="30"/>
    </row>
    <row r="49514" spans="6:8" x14ac:dyDescent="0.2">
      <c r="F49514" s="30"/>
      <c r="G49514" s="30"/>
      <c r="H49514" s="30"/>
    </row>
    <row r="49515" spans="6:8" x14ac:dyDescent="0.2">
      <c r="F49515" s="30"/>
      <c r="G49515" s="30"/>
      <c r="H49515" s="30"/>
    </row>
    <row r="49516" spans="6:8" x14ac:dyDescent="0.2">
      <c r="F49516" s="30"/>
      <c r="G49516" s="30"/>
      <c r="H49516" s="30"/>
    </row>
    <row r="49517" spans="6:8" x14ac:dyDescent="0.2">
      <c r="F49517" s="30"/>
      <c r="G49517" s="30"/>
      <c r="H49517" s="30"/>
    </row>
    <row r="49518" spans="6:8" x14ac:dyDescent="0.2">
      <c r="F49518" s="30"/>
      <c r="G49518" s="30"/>
      <c r="H49518" s="30"/>
    </row>
    <row r="49519" spans="6:8" x14ac:dyDescent="0.2">
      <c r="F49519" s="30"/>
      <c r="G49519" s="30"/>
      <c r="H49519" s="30"/>
    </row>
    <row r="49520" spans="6:8" x14ac:dyDescent="0.2">
      <c r="F49520" s="30"/>
      <c r="G49520" s="30"/>
      <c r="H49520" s="30"/>
    </row>
    <row r="49521" spans="6:8" x14ac:dyDescent="0.2">
      <c r="F49521" s="30"/>
      <c r="G49521" s="30"/>
      <c r="H49521" s="30"/>
    </row>
    <row r="49522" spans="6:8" x14ac:dyDescent="0.2">
      <c r="F49522" s="30"/>
      <c r="G49522" s="30"/>
      <c r="H49522" s="30"/>
    </row>
    <row r="49523" spans="6:8" x14ac:dyDescent="0.2">
      <c r="F49523" s="30"/>
      <c r="G49523" s="30"/>
      <c r="H49523" s="30"/>
    </row>
    <row r="49524" spans="6:8" x14ac:dyDescent="0.2">
      <c r="F49524" s="30"/>
      <c r="G49524" s="30"/>
      <c r="H49524" s="30"/>
    </row>
    <row r="49525" spans="6:8" x14ac:dyDescent="0.2">
      <c r="F49525" s="30"/>
      <c r="G49525" s="30"/>
      <c r="H49525" s="30"/>
    </row>
    <row r="49526" spans="6:8" x14ac:dyDescent="0.2">
      <c r="F49526" s="30"/>
      <c r="G49526" s="30"/>
      <c r="H49526" s="30"/>
    </row>
    <row r="49527" spans="6:8" x14ac:dyDescent="0.2">
      <c r="F49527" s="30"/>
      <c r="G49527" s="30"/>
      <c r="H49527" s="30"/>
    </row>
    <row r="49528" spans="6:8" x14ac:dyDescent="0.2">
      <c r="F49528" s="30"/>
      <c r="G49528" s="30"/>
      <c r="H49528" s="30"/>
    </row>
    <row r="49529" spans="6:8" x14ac:dyDescent="0.2">
      <c r="F49529" s="30"/>
      <c r="G49529" s="30"/>
      <c r="H49529" s="30"/>
    </row>
    <row r="49530" spans="6:8" x14ac:dyDescent="0.2">
      <c r="F49530" s="30"/>
      <c r="G49530" s="30"/>
      <c r="H49530" s="30"/>
    </row>
    <row r="49531" spans="6:8" x14ac:dyDescent="0.2">
      <c r="F49531" s="30"/>
      <c r="G49531" s="30"/>
      <c r="H49531" s="30"/>
    </row>
    <row r="49532" spans="6:8" x14ac:dyDescent="0.2">
      <c r="F49532" s="30"/>
      <c r="G49532" s="30"/>
      <c r="H49532" s="30"/>
    </row>
    <row r="49533" spans="6:8" x14ac:dyDescent="0.2">
      <c r="F49533" s="30"/>
      <c r="G49533" s="30"/>
      <c r="H49533" s="30"/>
    </row>
    <row r="49534" spans="6:8" x14ac:dyDescent="0.2">
      <c r="F49534" s="30"/>
      <c r="G49534" s="30"/>
      <c r="H49534" s="30"/>
    </row>
    <row r="49535" spans="6:8" x14ac:dyDescent="0.2">
      <c r="F49535" s="30"/>
      <c r="G49535" s="30"/>
      <c r="H49535" s="30"/>
    </row>
    <row r="49536" spans="6:8" x14ac:dyDescent="0.2">
      <c r="F49536" s="30"/>
      <c r="G49536" s="30"/>
      <c r="H49536" s="30"/>
    </row>
    <row r="49537" spans="6:8" x14ac:dyDescent="0.2">
      <c r="F49537" s="30"/>
      <c r="G49537" s="30"/>
      <c r="H49537" s="30"/>
    </row>
    <row r="49538" spans="6:8" x14ac:dyDescent="0.2">
      <c r="F49538" s="30"/>
      <c r="G49538" s="30"/>
      <c r="H49538" s="30"/>
    </row>
    <row r="49539" spans="6:8" x14ac:dyDescent="0.2">
      <c r="F49539" s="30"/>
      <c r="G49539" s="30"/>
      <c r="H49539" s="30"/>
    </row>
    <row r="49540" spans="6:8" x14ac:dyDescent="0.2">
      <c r="F49540" s="30"/>
      <c r="G49540" s="30"/>
      <c r="H49540" s="30"/>
    </row>
    <row r="49541" spans="6:8" x14ac:dyDescent="0.2">
      <c r="F49541" s="30"/>
      <c r="G49541" s="30"/>
      <c r="H49541" s="30"/>
    </row>
    <row r="49542" spans="6:8" x14ac:dyDescent="0.2">
      <c r="F49542" s="30"/>
      <c r="G49542" s="30"/>
      <c r="H49542" s="30"/>
    </row>
    <row r="49543" spans="6:8" x14ac:dyDescent="0.2">
      <c r="F49543" s="30"/>
      <c r="G49543" s="30"/>
      <c r="H49543" s="30"/>
    </row>
    <row r="49544" spans="6:8" x14ac:dyDescent="0.2">
      <c r="F49544" s="30"/>
      <c r="G49544" s="30"/>
      <c r="H49544" s="30"/>
    </row>
    <row r="49545" spans="6:8" x14ac:dyDescent="0.2">
      <c r="F49545" s="30"/>
      <c r="G49545" s="30"/>
      <c r="H49545" s="30"/>
    </row>
    <row r="49546" spans="6:8" x14ac:dyDescent="0.2">
      <c r="F49546" s="30"/>
      <c r="G49546" s="30"/>
      <c r="H49546" s="30"/>
    </row>
    <row r="49547" spans="6:8" x14ac:dyDescent="0.2">
      <c r="F49547" s="30"/>
      <c r="G49547" s="30"/>
      <c r="H49547" s="30"/>
    </row>
    <row r="49548" spans="6:8" x14ac:dyDescent="0.2">
      <c r="F49548" s="30"/>
      <c r="G49548" s="30"/>
      <c r="H49548" s="30"/>
    </row>
    <row r="49549" spans="6:8" x14ac:dyDescent="0.2">
      <c r="F49549" s="30"/>
      <c r="G49549" s="30"/>
      <c r="H49549" s="30"/>
    </row>
    <row r="49550" spans="6:8" x14ac:dyDescent="0.2">
      <c r="F49550" s="30"/>
      <c r="G49550" s="30"/>
      <c r="H49550" s="30"/>
    </row>
    <row r="49551" spans="6:8" x14ac:dyDescent="0.2">
      <c r="F49551" s="30"/>
      <c r="G49551" s="30"/>
      <c r="H49551" s="30"/>
    </row>
    <row r="49552" spans="6:8" x14ac:dyDescent="0.2">
      <c r="F49552" s="30"/>
      <c r="G49552" s="30"/>
      <c r="H49552" s="30"/>
    </row>
    <row r="49553" spans="6:8" x14ac:dyDescent="0.2">
      <c r="F49553" s="30"/>
      <c r="G49553" s="30"/>
      <c r="H49553" s="30"/>
    </row>
    <row r="49554" spans="6:8" x14ac:dyDescent="0.2">
      <c r="F49554" s="30"/>
      <c r="G49554" s="30"/>
      <c r="H49554" s="30"/>
    </row>
    <row r="49555" spans="6:8" x14ac:dyDescent="0.2">
      <c r="F49555" s="30"/>
      <c r="G49555" s="30"/>
      <c r="H49555" s="30"/>
    </row>
    <row r="49556" spans="6:8" x14ac:dyDescent="0.2">
      <c r="F49556" s="30"/>
      <c r="G49556" s="30"/>
      <c r="H49556" s="30"/>
    </row>
    <row r="49557" spans="6:8" x14ac:dyDescent="0.2">
      <c r="F49557" s="30"/>
      <c r="G49557" s="30"/>
      <c r="H49557" s="30"/>
    </row>
    <row r="49558" spans="6:8" x14ac:dyDescent="0.2">
      <c r="F49558" s="30"/>
      <c r="G49558" s="30"/>
      <c r="H49558" s="30"/>
    </row>
    <row r="49559" spans="6:8" x14ac:dyDescent="0.2">
      <c r="F49559" s="30"/>
      <c r="G49559" s="30"/>
      <c r="H49559" s="30"/>
    </row>
    <row r="49560" spans="6:8" x14ac:dyDescent="0.2">
      <c r="F49560" s="30"/>
      <c r="G49560" s="30"/>
      <c r="H49560" s="30"/>
    </row>
    <row r="49561" spans="6:8" x14ac:dyDescent="0.2">
      <c r="F49561" s="30"/>
      <c r="G49561" s="30"/>
      <c r="H49561" s="30"/>
    </row>
    <row r="49562" spans="6:8" x14ac:dyDescent="0.2">
      <c r="F49562" s="30"/>
      <c r="G49562" s="30"/>
      <c r="H49562" s="30"/>
    </row>
    <row r="49563" spans="6:8" x14ac:dyDescent="0.2">
      <c r="F49563" s="30"/>
      <c r="G49563" s="30"/>
      <c r="H49563" s="30"/>
    </row>
    <row r="49564" spans="6:8" x14ac:dyDescent="0.2">
      <c r="F49564" s="30"/>
      <c r="G49564" s="30"/>
      <c r="H49564" s="30"/>
    </row>
    <row r="49565" spans="6:8" x14ac:dyDescent="0.2">
      <c r="F49565" s="30"/>
      <c r="G49565" s="30"/>
      <c r="H49565" s="30"/>
    </row>
    <row r="49566" spans="6:8" x14ac:dyDescent="0.2">
      <c r="F49566" s="30"/>
      <c r="G49566" s="30"/>
      <c r="H49566" s="30"/>
    </row>
    <row r="49567" spans="6:8" x14ac:dyDescent="0.2">
      <c r="F49567" s="30"/>
      <c r="G49567" s="30"/>
      <c r="H49567" s="30"/>
    </row>
    <row r="49568" spans="6:8" x14ac:dyDescent="0.2">
      <c r="F49568" s="30"/>
      <c r="G49568" s="30"/>
      <c r="H49568" s="30"/>
    </row>
    <row r="49569" spans="6:8" x14ac:dyDescent="0.2">
      <c r="F49569" s="30"/>
      <c r="G49569" s="30"/>
      <c r="H49569" s="30"/>
    </row>
    <row r="49570" spans="6:8" x14ac:dyDescent="0.2">
      <c r="F49570" s="30"/>
      <c r="G49570" s="30"/>
      <c r="H49570" s="30"/>
    </row>
    <row r="49571" spans="6:8" x14ac:dyDescent="0.2">
      <c r="F49571" s="30"/>
      <c r="G49571" s="30"/>
      <c r="H49571" s="30"/>
    </row>
    <row r="49572" spans="6:8" x14ac:dyDescent="0.2">
      <c r="F49572" s="30"/>
      <c r="G49572" s="30"/>
      <c r="H49572" s="30"/>
    </row>
    <row r="49573" spans="6:8" x14ac:dyDescent="0.2">
      <c r="F49573" s="30"/>
      <c r="G49573" s="30"/>
      <c r="H49573" s="30"/>
    </row>
    <row r="49574" spans="6:8" x14ac:dyDescent="0.2">
      <c r="F49574" s="30"/>
      <c r="G49574" s="30"/>
      <c r="H49574" s="30"/>
    </row>
    <row r="49575" spans="6:8" x14ac:dyDescent="0.2">
      <c r="F49575" s="30"/>
      <c r="G49575" s="30"/>
      <c r="H49575" s="30"/>
    </row>
    <row r="49576" spans="6:8" x14ac:dyDescent="0.2">
      <c r="F49576" s="30"/>
      <c r="G49576" s="30"/>
      <c r="H49576" s="30"/>
    </row>
    <row r="49577" spans="6:8" x14ac:dyDescent="0.2">
      <c r="F49577" s="30"/>
      <c r="G49577" s="30"/>
      <c r="H49577" s="30"/>
    </row>
    <row r="49578" spans="6:8" x14ac:dyDescent="0.2">
      <c r="F49578" s="30"/>
      <c r="G49578" s="30"/>
      <c r="H49578" s="30"/>
    </row>
    <row r="49579" spans="6:8" x14ac:dyDescent="0.2">
      <c r="F49579" s="30"/>
      <c r="G49579" s="30"/>
      <c r="H49579" s="30"/>
    </row>
    <row r="49580" spans="6:8" x14ac:dyDescent="0.2">
      <c r="F49580" s="30"/>
      <c r="G49580" s="30"/>
      <c r="H49580" s="30"/>
    </row>
    <row r="49581" spans="6:8" x14ac:dyDescent="0.2">
      <c r="F49581" s="30"/>
      <c r="G49581" s="30"/>
      <c r="H49581" s="30"/>
    </row>
    <row r="49582" spans="6:8" x14ac:dyDescent="0.2">
      <c r="F49582" s="30"/>
      <c r="G49582" s="30"/>
      <c r="H49582" s="30"/>
    </row>
    <row r="49583" spans="6:8" x14ac:dyDescent="0.2">
      <c r="F49583" s="30"/>
      <c r="G49583" s="30"/>
      <c r="H49583" s="30"/>
    </row>
    <row r="49584" spans="6:8" x14ac:dyDescent="0.2">
      <c r="F49584" s="30"/>
      <c r="G49584" s="30"/>
      <c r="H49584" s="30"/>
    </row>
    <row r="49585" spans="6:8" x14ac:dyDescent="0.2">
      <c r="F49585" s="30"/>
      <c r="G49585" s="30"/>
      <c r="H49585" s="30"/>
    </row>
    <row r="49586" spans="6:8" x14ac:dyDescent="0.2">
      <c r="F49586" s="30"/>
      <c r="G49586" s="30"/>
      <c r="H49586" s="30"/>
    </row>
    <row r="49587" spans="6:8" x14ac:dyDescent="0.2">
      <c r="F49587" s="30"/>
      <c r="G49587" s="30"/>
      <c r="H49587" s="30"/>
    </row>
    <row r="49588" spans="6:8" x14ac:dyDescent="0.2">
      <c r="F49588" s="30"/>
      <c r="G49588" s="30"/>
      <c r="H49588" s="30"/>
    </row>
    <row r="49589" spans="6:8" x14ac:dyDescent="0.2">
      <c r="F49589" s="30"/>
      <c r="G49589" s="30"/>
      <c r="H49589" s="30"/>
    </row>
    <row r="49590" spans="6:8" x14ac:dyDescent="0.2">
      <c r="F49590" s="30"/>
      <c r="G49590" s="30"/>
      <c r="H49590" s="30"/>
    </row>
    <row r="49591" spans="6:8" x14ac:dyDescent="0.2">
      <c r="F49591" s="30"/>
      <c r="G49591" s="30"/>
      <c r="H49591" s="30"/>
    </row>
    <row r="49592" spans="6:8" x14ac:dyDescent="0.2">
      <c r="F49592" s="30"/>
      <c r="G49592" s="30"/>
      <c r="H49592" s="30"/>
    </row>
    <row r="49593" spans="6:8" x14ac:dyDescent="0.2">
      <c r="F49593" s="30"/>
      <c r="G49593" s="30"/>
      <c r="H49593" s="30"/>
    </row>
    <row r="49594" spans="6:8" x14ac:dyDescent="0.2">
      <c r="F49594" s="30"/>
      <c r="G49594" s="30"/>
      <c r="H49594" s="30"/>
    </row>
    <row r="49595" spans="6:8" x14ac:dyDescent="0.2">
      <c r="F49595" s="30"/>
      <c r="G49595" s="30"/>
      <c r="H49595" s="30"/>
    </row>
    <row r="49596" spans="6:8" x14ac:dyDescent="0.2">
      <c r="F49596" s="30"/>
      <c r="G49596" s="30"/>
      <c r="H49596" s="30"/>
    </row>
    <row r="49597" spans="6:8" x14ac:dyDescent="0.2">
      <c r="F49597" s="30"/>
      <c r="G49597" s="30"/>
      <c r="H49597" s="30"/>
    </row>
    <row r="49598" spans="6:8" x14ac:dyDescent="0.2">
      <c r="F49598" s="30"/>
      <c r="G49598" s="30"/>
      <c r="H49598" s="30"/>
    </row>
    <row r="49599" spans="6:8" x14ac:dyDescent="0.2">
      <c r="F49599" s="30"/>
      <c r="G49599" s="30"/>
      <c r="H49599" s="30"/>
    </row>
    <row r="49600" spans="6:8" x14ac:dyDescent="0.2">
      <c r="F49600" s="30"/>
      <c r="G49600" s="30"/>
      <c r="H49600" s="30"/>
    </row>
    <row r="49601" spans="6:8" x14ac:dyDescent="0.2">
      <c r="F49601" s="30"/>
      <c r="G49601" s="30"/>
      <c r="H49601" s="30"/>
    </row>
    <row r="49602" spans="6:8" x14ac:dyDescent="0.2">
      <c r="F49602" s="30"/>
      <c r="G49602" s="30"/>
      <c r="H49602" s="30"/>
    </row>
    <row r="49603" spans="6:8" x14ac:dyDescent="0.2">
      <c r="F49603" s="30"/>
      <c r="G49603" s="30"/>
      <c r="H49603" s="30"/>
    </row>
    <row r="49604" spans="6:8" x14ac:dyDescent="0.2">
      <c r="F49604" s="30"/>
      <c r="G49604" s="30"/>
      <c r="H49604" s="30"/>
    </row>
    <row r="49605" spans="6:8" x14ac:dyDescent="0.2">
      <c r="F49605" s="30"/>
      <c r="G49605" s="30"/>
      <c r="H49605" s="30"/>
    </row>
    <row r="49606" spans="6:8" x14ac:dyDescent="0.2">
      <c r="F49606" s="30"/>
      <c r="G49606" s="30"/>
      <c r="H49606" s="30"/>
    </row>
    <row r="49607" spans="6:8" x14ac:dyDescent="0.2">
      <c r="F49607" s="30"/>
      <c r="G49607" s="30"/>
      <c r="H49607" s="30"/>
    </row>
    <row r="49608" spans="6:8" x14ac:dyDescent="0.2">
      <c r="F49608" s="30"/>
      <c r="G49608" s="30"/>
      <c r="H49608" s="30"/>
    </row>
    <row r="49609" spans="6:8" x14ac:dyDescent="0.2">
      <c r="F49609" s="30"/>
      <c r="G49609" s="30"/>
      <c r="H49609" s="30"/>
    </row>
    <row r="49610" spans="6:8" x14ac:dyDescent="0.2">
      <c r="F49610" s="30"/>
      <c r="G49610" s="30"/>
      <c r="H49610" s="30"/>
    </row>
    <row r="49611" spans="6:8" x14ac:dyDescent="0.2">
      <c r="F49611" s="30"/>
      <c r="G49611" s="30"/>
      <c r="H49611" s="30"/>
    </row>
    <row r="49612" spans="6:8" x14ac:dyDescent="0.2">
      <c r="F49612" s="30"/>
      <c r="G49612" s="30"/>
      <c r="H49612" s="30"/>
    </row>
    <row r="49613" spans="6:8" x14ac:dyDescent="0.2">
      <c r="F49613" s="30"/>
      <c r="G49613" s="30"/>
      <c r="H49613" s="30"/>
    </row>
    <row r="49614" spans="6:8" x14ac:dyDescent="0.2">
      <c r="F49614" s="30"/>
      <c r="G49614" s="30"/>
      <c r="H49614" s="30"/>
    </row>
    <row r="49615" spans="6:8" x14ac:dyDescent="0.2">
      <c r="F49615" s="30"/>
      <c r="G49615" s="30"/>
      <c r="H49615" s="30"/>
    </row>
    <row r="49616" spans="6:8" x14ac:dyDescent="0.2">
      <c r="F49616" s="30"/>
      <c r="G49616" s="30"/>
      <c r="H49616" s="30"/>
    </row>
    <row r="49617" spans="6:8" x14ac:dyDescent="0.2">
      <c r="F49617" s="30"/>
      <c r="G49617" s="30"/>
      <c r="H49617" s="30"/>
    </row>
    <row r="49618" spans="6:8" x14ac:dyDescent="0.2">
      <c r="F49618" s="30"/>
      <c r="G49618" s="30"/>
      <c r="H49618" s="30"/>
    </row>
    <row r="49619" spans="6:8" x14ac:dyDescent="0.2">
      <c r="F49619" s="30"/>
      <c r="G49619" s="30"/>
      <c r="H49619" s="30"/>
    </row>
    <row r="49620" spans="6:8" x14ac:dyDescent="0.2">
      <c r="F49620" s="30"/>
      <c r="G49620" s="30"/>
      <c r="H49620" s="30"/>
    </row>
    <row r="49621" spans="6:8" x14ac:dyDescent="0.2">
      <c r="F49621" s="30"/>
      <c r="G49621" s="30"/>
      <c r="H49621" s="30"/>
    </row>
    <row r="49622" spans="6:8" x14ac:dyDescent="0.2">
      <c r="F49622" s="30"/>
      <c r="G49622" s="30"/>
      <c r="H49622" s="30"/>
    </row>
    <row r="49623" spans="6:8" x14ac:dyDescent="0.2">
      <c r="F49623" s="30"/>
      <c r="G49623" s="30"/>
      <c r="H49623" s="30"/>
    </row>
    <row r="49624" spans="6:8" x14ac:dyDescent="0.2">
      <c r="F49624" s="30"/>
      <c r="G49624" s="30"/>
      <c r="H49624" s="30"/>
    </row>
    <row r="49625" spans="6:8" x14ac:dyDescent="0.2">
      <c r="F49625" s="30"/>
      <c r="G49625" s="30"/>
      <c r="H49625" s="30"/>
    </row>
    <row r="49626" spans="6:8" x14ac:dyDescent="0.2">
      <c r="F49626" s="30"/>
      <c r="G49626" s="30"/>
      <c r="H49626" s="30"/>
    </row>
    <row r="49627" spans="6:8" x14ac:dyDescent="0.2">
      <c r="F49627" s="30"/>
      <c r="G49627" s="30"/>
      <c r="H49627" s="30"/>
    </row>
    <row r="49628" spans="6:8" x14ac:dyDescent="0.2">
      <c r="F49628" s="30"/>
      <c r="G49628" s="30"/>
      <c r="H49628" s="30"/>
    </row>
    <row r="49629" spans="6:8" x14ac:dyDescent="0.2">
      <c r="F49629" s="30"/>
      <c r="G49629" s="30"/>
      <c r="H49629" s="30"/>
    </row>
    <row r="49630" spans="6:8" x14ac:dyDescent="0.2">
      <c r="F49630" s="30"/>
      <c r="G49630" s="30"/>
      <c r="H49630" s="30"/>
    </row>
    <row r="49631" spans="6:8" x14ac:dyDescent="0.2">
      <c r="F49631" s="30"/>
      <c r="G49631" s="30"/>
      <c r="H49631" s="30"/>
    </row>
    <row r="49632" spans="6:8" x14ac:dyDescent="0.2">
      <c r="F49632" s="30"/>
      <c r="G49632" s="30"/>
      <c r="H49632" s="30"/>
    </row>
    <row r="49633" spans="6:8" x14ac:dyDescent="0.2">
      <c r="F49633" s="30"/>
      <c r="G49633" s="30"/>
      <c r="H49633" s="30"/>
    </row>
    <row r="49634" spans="6:8" x14ac:dyDescent="0.2">
      <c r="F49634" s="30"/>
      <c r="G49634" s="30"/>
      <c r="H49634" s="30"/>
    </row>
    <row r="49635" spans="6:8" x14ac:dyDescent="0.2">
      <c r="F49635" s="30"/>
      <c r="G49635" s="30"/>
      <c r="H49635" s="30"/>
    </row>
    <row r="49636" spans="6:8" x14ac:dyDescent="0.2">
      <c r="F49636" s="30"/>
      <c r="G49636" s="30"/>
      <c r="H49636" s="30"/>
    </row>
    <row r="49637" spans="6:8" x14ac:dyDescent="0.2">
      <c r="F49637" s="30"/>
      <c r="G49637" s="30"/>
      <c r="H49637" s="30"/>
    </row>
    <row r="49638" spans="6:8" x14ac:dyDescent="0.2">
      <c r="F49638" s="30"/>
      <c r="G49638" s="30"/>
      <c r="H49638" s="30"/>
    </row>
    <row r="49639" spans="6:8" x14ac:dyDescent="0.2">
      <c r="F49639" s="30"/>
      <c r="G49639" s="30"/>
      <c r="H49639" s="30"/>
    </row>
    <row r="49640" spans="6:8" x14ac:dyDescent="0.2">
      <c r="F49640" s="30"/>
      <c r="G49640" s="30"/>
      <c r="H49640" s="30"/>
    </row>
    <row r="49641" spans="6:8" x14ac:dyDescent="0.2">
      <c r="F49641" s="30"/>
      <c r="G49641" s="30"/>
      <c r="H49641" s="30"/>
    </row>
    <row r="49642" spans="6:8" x14ac:dyDescent="0.2">
      <c r="F49642" s="30"/>
      <c r="G49642" s="30"/>
      <c r="H49642" s="30"/>
    </row>
    <row r="49643" spans="6:8" x14ac:dyDescent="0.2">
      <c r="F49643" s="30"/>
      <c r="G49643" s="30"/>
      <c r="H49643" s="30"/>
    </row>
    <row r="49644" spans="6:8" x14ac:dyDescent="0.2">
      <c r="F49644" s="30"/>
      <c r="G49644" s="30"/>
      <c r="H49644" s="30"/>
    </row>
    <row r="49645" spans="6:8" x14ac:dyDescent="0.2">
      <c r="F49645" s="30"/>
      <c r="G49645" s="30"/>
      <c r="H49645" s="30"/>
    </row>
    <row r="49646" spans="6:8" x14ac:dyDescent="0.2">
      <c r="F49646" s="30"/>
      <c r="G49646" s="30"/>
      <c r="H49646" s="30"/>
    </row>
    <row r="49647" spans="6:8" x14ac:dyDescent="0.2">
      <c r="F49647" s="30"/>
      <c r="G49647" s="30"/>
      <c r="H49647" s="30"/>
    </row>
    <row r="49648" spans="6:8" x14ac:dyDescent="0.2">
      <c r="F49648" s="30"/>
      <c r="G49648" s="30"/>
      <c r="H49648" s="30"/>
    </row>
    <row r="49649" spans="6:8" x14ac:dyDescent="0.2">
      <c r="F49649" s="30"/>
      <c r="G49649" s="30"/>
      <c r="H49649" s="30"/>
    </row>
    <row r="49650" spans="6:8" x14ac:dyDescent="0.2">
      <c r="F49650" s="30"/>
      <c r="G49650" s="30"/>
      <c r="H49650" s="30"/>
    </row>
    <row r="49651" spans="6:8" x14ac:dyDescent="0.2">
      <c r="F49651" s="30"/>
      <c r="G49651" s="30"/>
      <c r="H49651" s="30"/>
    </row>
    <row r="49652" spans="6:8" x14ac:dyDescent="0.2">
      <c r="F49652" s="30"/>
      <c r="G49652" s="30"/>
      <c r="H49652" s="30"/>
    </row>
    <row r="49653" spans="6:8" x14ac:dyDescent="0.2">
      <c r="F49653" s="30"/>
      <c r="G49653" s="30"/>
      <c r="H49653" s="30"/>
    </row>
    <row r="49654" spans="6:8" x14ac:dyDescent="0.2">
      <c r="F49654" s="30"/>
      <c r="G49654" s="30"/>
      <c r="H49654" s="30"/>
    </row>
    <row r="49655" spans="6:8" x14ac:dyDescent="0.2">
      <c r="F49655" s="30"/>
      <c r="G49655" s="30"/>
      <c r="H49655" s="30"/>
    </row>
    <row r="49656" spans="6:8" x14ac:dyDescent="0.2">
      <c r="F49656" s="30"/>
      <c r="G49656" s="30"/>
      <c r="H49656" s="30"/>
    </row>
    <row r="49657" spans="6:8" x14ac:dyDescent="0.2">
      <c r="F49657" s="30"/>
      <c r="G49657" s="30"/>
      <c r="H49657" s="30"/>
    </row>
    <row r="49658" spans="6:8" x14ac:dyDescent="0.2">
      <c r="F49658" s="30"/>
      <c r="G49658" s="30"/>
      <c r="H49658" s="30"/>
    </row>
    <row r="49659" spans="6:8" x14ac:dyDescent="0.2">
      <c r="F49659" s="30"/>
      <c r="G49659" s="30"/>
      <c r="H49659" s="30"/>
    </row>
    <row r="49660" spans="6:8" x14ac:dyDescent="0.2">
      <c r="F49660" s="30"/>
      <c r="G49660" s="30"/>
      <c r="H49660" s="30"/>
    </row>
    <row r="49661" spans="6:8" x14ac:dyDescent="0.2">
      <c r="F49661" s="30"/>
      <c r="G49661" s="30"/>
      <c r="H49661" s="30"/>
    </row>
    <row r="49662" spans="6:8" x14ac:dyDescent="0.2">
      <c r="F49662" s="30"/>
      <c r="G49662" s="30"/>
      <c r="H49662" s="30"/>
    </row>
    <row r="49663" spans="6:8" x14ac:dyDescent="0.2">
      <c r="F49663" s="30"/>
      <c r="G49663" s="30"/>
      <c r="H49663" s="30"/>
    </row>
    <row r="49664" spans="6:8" x14ac:dyDescent="0.2">
      <c r="F49664" s="30"/>
      <c r="G49664" s="30"/>
      <c r="H49664" s="30"/>
    </row>
    <row r="49665" spans="6:8" x14ac:dyDescent="0.2">
      <c r="F49665" s="30"/>
      <c r="G49665" s="30"/>
      <c r="H49665" s="30"/>
    </row>
    <row r="49666" spans="6:8" x14ac:dyDescent="0.2">
      <c r="F49666" s="30"/>
      <c r="G49666" s="30"/>
      <c r="H49666" s="30"/>
    </row>
    <row r="49667" spans="6:8" x14ac:dyDescent="0.2">
      <c r="F49667" s="30"/>
      <c r="G49667" s="30"/>
      <c r="H49667" s="30"/>
    </row>
    <row r="49668" spans="6:8" x14ac:dyDescent="0.2">
      <c r="F49668" s="30"/>
      <c r="G49668" s="30"/>
      <c r="H49668" s="30"/>
    </row>
    <row r="49669" spans="6:8" x14ac:dyDescent="0.2">
      <c r="F49669" s="30"/>
      <c r="G49669" s="30"/>
      <c r="H49669" s="30"/>
    </row>
    <row r="49670" spans="6:8" x14ac:dyDescent="0.2">
      <c r="F49670" s="30"/>
      <c r="G49670" s="30"/>
      <c r="H49670" s="30"/>
    </row>
    <row r="49671" spans="6:8" x14ac:dyDescent="0.2">
      <c r="F49671" s="30"/>
      <c r="G49671" s="30"/>
      <c r="H49671" s="30"/>
    </row>
    <row r="49672" spans="6:8" x14ac:dyDescent="0.2">
      <c r="F49672" s="30"/>
      <c r="G49672" s="30"/>
      <c r="H49672" s="30"/>
    </row>
    <row r="49673" spans="6:8" x14ac:dyDescent="0.2">
      <c r="F49673" s="30"/>
      <c r="G49673" s="30"/>
      <c r="H49673" s="30"/>
    </row>
    <row r="49674" spans="6:8" x14ac:dyDescent="0.2">
      <c r="F49674" s="30"/>
      <c r="G49674" s="30"/>
      <c r="H49674" s="30"/>
    </row>
    <row r="49675" spans="6:8" x14ac:dyDescent="0.2">
      <c r="F49675" s="30"/>
      <c r="G49675" s="30"/>
      <c r="H49675" s="30"/>
    </row>
    <row r="49676" spans="6:8" x14ac:dyDescent="0.2">
      <c r="F49676" s="30"/>
      <c r="G49676" s="30"/>
      <c r="H49676" s="30"/>
    </row>
    <row r="49677" spans="6:8" x14ac:dyDescent="0.2">
      <c r="F49677" s="30"/>
      <c r="G49677" s="30"/>
      <c r="H49677" s="30"/>
    </row>
    <row r="49678" spans="6:8" x14ac:dyDescent="0.2">
      <c r="F49678" s="30"/>
      <c r="G49678" s="30"/>
      <c r="H49678" s="30"/>
    </row>
    <row r="49679" spans="6:8" x14ac:dyDescent="0.2">
      <c r="F49679" s="30"/>
      <c r="G49679" s="30"/>
      <c r="H49679" s="30"/>
    </row>
    <row r="49680" spans="6:8" x14ac:dyDescent="0.2">
      <c r="F49680" s="30"/>
      <c r="G49680" s="30"/>
      <c r="H49680" s="30"/>
    </row>
    <row r="49681" spans="6:8" x14ac:dyDescent="0.2">
      <c r="F49681" s="30"/>
      <c r="G49681" s="30"/>
      <c r="H49681" s="30"/>
    </row>
    <row r="49682" spans="6:8" x14ac:dyDescent="0.2">
      <c r="F49682" s="30"/>
      <c r="G49682" s="30"/>
      <c r="H49682" s="30"/>
    </row>
    <row r="49683" spans="6:8" x14ac:dyDescent="0.2">
      <c r="F49683" s="30"/>
      <c r="G49683" s="30"/>
      <c r="H49683" s="30"/>
    </row>
    <row r="49684" spans="6:8" x14ac:dyDescent="0.2">
      <c r="F49684" s="30"/>
      <c r="G49684" s="30"/>
      <c r="H49684" s="30"/>
    </row>
    <row r="49685" spans="6:8" x14ac:dyDescent="0.2">
      <c r="F49685" s="30"/>
      <c r="G49685" s="30"/>
      <c r="H49685" s="30"/>
    </row>
    <row r="49686" spans="6:8" x14ac:dyDescent="0.2">
      <c r="F49686" s="30"/>
      <c r="G49686" s="30"/>
      <c r="H49686" s="30"/>
    </row>
    <row r="49687" spans="6:8" x14ac:dyDescent="0.2">
      <c r="F49687" s="30"/>
      <c r="G49687" s="30"/>
      <c r="H49687" s="30"/>
    </row>
    <row r="49688" spans="6:8" x14ac:dyDescent="0.2">
      <c r="F49688" s="30"/>
      <c r="G49688" s="30"/>
      <c r="H49688" s="30"/>
    </row>
    <row r="49689" spans="6:8" x14ac:dyDescent="0.2">
      <c r="F49689" s="30"/>
      <c r="G49689" s="30"/>
      <c r="H49689" s="30"/>
    </row>
    <row r="49690" spans="6:8" x14ac:dyDescent="0.2">
      <c r="F49690" s="30"/>
      <c r="G49690" s="30"/>
      <c r="H49690" s="30"/>
    </row>
    <row r="49691" spans="6:8" x14ac:dyDescent="0.2">
      <c r="F49691" s="30"/>
      <c r="G49691" s="30"/>
      <c r="H49691" s="30"/>
    </row>
    <row r="49692" spans="6:8" x14ac:dyDescent="0.2">
      <c r="F49692" s="30"/>
      <c r="G49692" s="30"/>
      <c r="H49692" s="30"/>
    </row>
    <row r="49693" spans="6:8" x14ac:dyDescent="0.2">
      <c r="F49693" s="30"/>
      <c r="G49693" s="30"/>
      <c r="H49693" s="30"/>
    </row>
    <row r="49694" spans="6:8" x14ac:dyDescent="0.2">
      <c r="F49694" s="30"/>
      <c r="G49694" s="30"/>
      <c r="H49694" s="30"/>
    </row>
    <row r="49695" spans="6:8" x14ac:dyDescent="0.2">
      <c r="F49695" s="30"/>
      <c r="G49695" s="30"/>
      <c r="H49695" s="30"/>
    </row>
    <row r="49696" spans="6:8" x14ac:dyDescent="0.2">
      <c r="F49696" s="30"/>
      <c r="G49696" s="30"/>
      <c r="H49696" s="30"/>
    </row>
    <row r="49697" spans="6:8" x14ac:dyDescent="0.2">
      <c r="F49697" s="30"/>
      <c r="G49697" s="30"/>
      <c r="H49697" s="30"/>
    </row>
    <row r="49698" spans="6:8" x14ac:dyDescent="0.2">
      <c r="F49698" s="30"/>
      <c r="G49698" s="30"/>
      <c r="H49698" s="30"/>
    </row>
    <row r="49699" spans="6:8" x14ac:dyDescent="0.2">
      <c r="F49699" s="30"/>
      <c r="G49699" s="30"/>
      <c r="H49699" s="30"/>
    </row>
    <row r="49700" spans="6:8" x14ac:dyDescent="0.2">
      <c r="F49700" s="30"/>
      <c r="G49700" s="30"/>
      <c r="H49700" s="30"/>
    </row>
    <row r="49701" spans="6:8" x14ac:dyDescent="0.2">
      <c r="F49701" s="30"/>
      <c r="G49701" s="30"/>
      <c r="H49701" s="30"/>
    </row>
    <row r="49702" spans="6:8" x14ac:dyDescent="0.2">
      <c r="F49702" s="30"/>
      <c r="G49702" s="30"/>
      <c r="H49702" s="30"/>
    </row>
    <row r="49703" spans="6:8" x14ac:dyDescent="0.2">
      <c r="F49703" s="30"/>
      <c r="G49703" s="30"/>
      <c r="H49703" s="30"/>
    </row>
    <row r="49704" spans="6:8" x14ac:dyDescent="0.2">
      <c r="F49704" s="30"/>
      <c r="G49704" s="30"/>
      <c r="H49704" s="30"/>
    </row>
    <row r="49705" spans="6:8" x14ac:dyDescent="0.2">
      <c r="F49705" s="30"/>
      <c r="G49705" s="30"/>
      <c r="H49705" s="30"/>
    </row>
    <row r="49706" spans="6:8" x14ac:dyDescent="0.2">
      <c r="F49706" s="30"/>
      <c r="G49706" s="30"/>
      <c r="H49706" s="30"/>
    </row>
    <row r="49707" spans="6:8" x14ac:dyDescent="0.2">
      <c r="F49707" s="30"/>
      <c r="G49707" s="30"/>
      <c r="H49707" s="30"/>
    </row>
    <row r="49708" spans="6:8" x14ac:dyDescent="0.2">
      <c r="F49708" s="30"/>
      <c r="G49708" s="30"/>
      <c r="H49708" s="30"/>
    </row>
    <row r="49709" spans="6:8" x14ac:dyDescent="0.2">
      <c r="F49709" s="30"/>
      <c r="G49709" s="30"/>
      <c r="H49709" s="30"/>
    </row>
    <row r="49710" spans="6:8" x14ac:dyDescent="0.2">
      <c r="F49710" s="30"/>
      <c r="G49710" s="30"/>
      <c r="H49710" s="30"/>
    </row>
    <row r="49711" spans="6:8" x14ac:dyDescent="0.2">
      <c r="F49711" s="30"/>
      <c r="G49711" s="30"/>
      <c r="H49711" s="30"/>
    </row>
    <row r="49712" spans="6:8" x14ac:dyDescent="0.2">
      <c r="F49712" s="30"/>
      <c r="G49712" s="30"/>
      <c r="H49712" s="30"/>
    </row>
    <row r="49713" spans="6:8" x14ac:dyDescent="0.2">
      <c r="F49713" s="30"/>
      <c r="G49713" s="30"/>
      <c r="H49713" s="30"/>
    </row>
    <row r="49714" spans="6:8" x14ac:dyDescent="0.2">
      <c r="F49714" s="30"/>
      <c r="G49714" s="30"/>
      <c r="H49714" s="30"/>
    </row>
    <row r="49715" spans="6:8" x14ac:dyDescent="0.2">
      <c r="F49715" s="30"/>
      <c r="G49715" s="30"/>
      <c r="H49715" s="30"/>
    </row>
    <row r="49716" spans="6:8" x14ac:dyDescent="0.2">
      <c r="F49716" s="30"/>
      <c r="G49716" s="30"/>
      <c r="H49716" s="30"/>
    </row>
    <row r="49717" spans="6:8" x14ac:dyDescent="0.2">
      <c r="F49717" s="30"/>
      <c r="G49717" s="30"/>
      <c r="H49717" s="30"/>
    </row>
    <row r="49718" spans="6:8" x14ac:dyDescent="0.2">
      <c r="F49718" s="30"/>
      <c r="G49718" s="30"/>
      <c r="H49718" s="30"/>
    </row>
    <row r="49719" spans="6:8" x14ac:dyDescent="0.2">
      <c r="F49719" s="30"/>
      <c r="G49719" s="30"/>
      <c r="H49719" s="30"/>
    </row>
    <row r="49720" spans="6:8" x14ac:dyDescent="0.2">
      <c r="F49720" s="30"/>
      <c r="G49720" s="30"/>
      <c r="H49720" s="30"/>
    </row>
    <row r="49721" spans="6:8" x14ac:dyDescent="0.2">
      <c r="F49721" s="30"/>
      <c r="G49721" s="30"/>
      <c r="H49721" s="30"/>
    </row>
    <row r="49722" spans="6:8" x14ac:dyDescent="0.2">
      <c r="F49722" s="30"/>
      <c r="G49722" s="30"/>
      <c r="H49722" s="30"/>
    </row>
    <row r="49723" spans="6:8" x14ac:dyDescent="0.2">
      <c r="F49723" s="30"/>
      <c r="G49723" s="30"/>
      <c r="H49723" s="30"/>
    </row>
    <row r="49724" spans="6:8" x14ac:dyDescent="0.2">
      <c r="F49724" s="30"/>
      <c r="G49724" s="30"/>
      <c r="H49724" s="30"/>
    </row>
    <row r="49725" spans="6:8" x14ac:dyDescent="0.2">
      <c r="F49725" s="30"/>
      <c r="G49725" s="30"/>
      <c r="H49725" s="30"/>
    </row>
    <row r="49726" spans="6:8" x14ac:dyDescent="0.2">
      <c r="F49726" s="30"/>
      <c r="G49726" s="30"/>
      <c r="H49726" s="30"/>
    </row>
    <row r="49727" spans="6:8" x14ac:dyDescent="0.2">
      <c r="F49727" s="30"/>
      <c r="G49727" s="30"/>
      <c r="H49727" s="30"/>
    </row>
    <row r="49728" spans="6:8" x14ac:dyDescent="0.2">
      <c r="F49728" s="30"/>
      <c r="G49728" s="30"/>
      <c r="H49728" s="30"/>
    </row>
    <row r="49729" spans="6:8" x14ac:dyDescent="0.2">
      <c r="F49729" s="30"/>
      <c r="G49729" s="30"/>
      <c r="H49729" s="30"/>
    </row>
    <row r="49730" spans="6:8" x14ac:dyDescent="0.2">
      <c r="F49730" s="30"/>
      <c r="G49730" s="30"/>
      <c r="H49730" s="30"/>
    </row>
    <row r="49731" spans="6:8" x14ac:dyDescent="0.2">
      <c r="F49731" s="30"/>
      <c r="G49731" s="30"/>
      <c r="H49731" s="30"/>
    </row>
    <row r="49732" spans="6:8" x14ac:dyDescent="0.2">
      <c r="F49732" s="30"/>
      <c r="G49732" s="30"/>
      <c r="H49732" s="30"/>
    </row>
    <row r="49733" spans="6:8" x14ac:dyDescent="0.2">
      <c r="F49733" s="30"/>
      <c r="G49733" s="30"/>
      <c r="H49733" s="30"/>
    </row>
    <row r="49734" spans="6:8" x14ac:dyDescent="0.2">
      <c r="F49734" s="30"/>
      <c r="G49734" s="30"/>
      <c r="H49734" s="30"/>
    </row>
    <row r="49735" spans="6:8" x14ac:dyDescent="0.2">
      <c r="F49735" s="30"/>
      <c r="G49735" s="30"/>
      <c r="H49735" s="30"/>
    </row>
    <row r="49736" spans="6:8" x14ac:dyDescent="0.2">
      <c r="F49736" s="30"/>
      <c r="G49736" s="30"/>
      <c r="H49736" s="30"/>
    </row>
    <row r="49737" spans="6:8" x14ac:dyDescent="0.2">
      <c r="F49737" s="30"/>
      <c r="G49737" s="30"/>
      <c r="H49737" s="30"/>
    </row>
    <row r="49738" spans="6:8" x14ac:dyDescent="0.2">
      <c r="F49738" s="30"/>
      <c r="G49738" s="30"/>
      <c r="H49738" s="30"/>
    </row>
    <row r="49739" spans="6:8" x14ac:dyDescent="0.2">
      <c r="F49739" s="30"/>
      <c r="G49739" s="30"/>
      <c r="H49739" s="30"/>
    </row>
    <row r="49740" spans="6:8" x14ac:dyDescent="0.2">
      <c r="F49740" s="30"/>
      <c r="G49740" s="30"/>
      <c r="H49740" s="30"/>
    </row>
    <row r="49741" spans="6:8" x14ac:dyDescent="0.2">
      <c r="F49741" s="30"/>
      <c r="G49741" s="30"/>
      <c r="H49741" s="30"/>
    </row>
    <row r="49742" spans="6:8" x14ac:dyDescent="0.2">
      <c r="F49742" s="30"/>
      <c r="G49742" s="30"/>
      <c r="H49742" s="30"/>
    </row>
    <row r="49743" spans="6:8" x14ac:dyDescent="0.2">
      <c r="F49743" s="30"/>
      <c r="G49743" s="30"/>
      <c r="H49743" s="30"/>
    </row>
    <row r="49744" spans="6:8" x14ac:dyDescent="0.2">
      <c r="F49744" s="30"/>
      <c r="G49744" s="30"/>
      <c r="H49744" s="30"/>
    </row>
    <row r="49745" spans="6:8" x14ac:dyDescent="0.2">
      <c r="F49745" s="30"/>
      <c r="G49745" s="30"/>
      <c r="H49745" s="30"/>
    </row>
    <row r="49746" spans="6:8" x14ac:dyDescent="0.2">
      <c r="F49746" s="30"/>
      <c r="G49746" s="30"/>
      <c r="H49746" s="30"/>
    </row>
    <row r="49747" spans="6:8" x14ac:dyDescent="0.2">
      <c r="F49747" s="30"/>
      <c r="G49747" s="30"/>
      <c r="H49747" s="30"/>
    </row>
    <row r="49748" spans="6:8" x14ac:dyDescent="0.2">
      <c r="F49748" s="30"/>
      <c r="G49748" s="30"/>
      <c r="H49748" s="30"/>
    </row>
    <row r="49749" spans="6:8" x14ac:dyDescent="0.2">
      <c r="F49749" s="30"/>
      <c r="G49749" s="30"/>
      <c r="H49749" s="30"/>
    </row>
    <row r="49750" spans="6:8" x14ac:dyDescent="0.2">
      <c r="F49750" s="30"/>
      <c r="G49750" s="30"/>
      <c r="H49750" s="30"/>
    </row>
    <row r="49751" spans="6:8" x14ac:dyDescent="0.2">
      <c r="F49751" s="30"/>
      <c r="G49751" s="30"/>
      <c r="H49751" s="30"/>
    </row>
    <row r="49752" spans="6:8" x14ac:dyDescent="0.2">
      <c r="F49752" s="30"/>
      <c r="G49752" s="30"/>
      <c r="H49752" s="30"/>
    </row>
    <row r="49753" spans="6:8" x14ac:dyDescent="0.2">
      <c r="F49753" s="30"/>
      <c r="G49753" s="30"/>
      <c r="H49753" s="30"/>
    </row>
    <row r="49754" spans="6:8" x14ac:dyDescent="0.2">
      <c r="F49754" s="30"/>
      <c r="G49754" s="30"/>
      <c r="H49754" s="30"/>
    </row>
    <row r="49755" spans="6:8" x14ac:dyDescent="0.2">
      <c r="F49755" s="30"/>
      <c r="G49755" s="30"/>
      <c r="H49755" s="30"/>
    </row>
    <row r="49756" spans="6:8" x14ac:dyDescent="0.2">
      <c r="F49756" s="30"/>
      <c r="G49756" s="30"/>
      <c r="H49756" s="30"/>
    </row>
    <row r="49757" spans="6:8" x14ac:dyDescent="0.2">
      <c r="F49757" s="30"/>
      <c r="G49757" s="30"/>
      <c r="H49757" s="30"/>
    </row>
    <row r="49758" spans="6:8" x14ac:dyDescent="0.2">
      <c r="F49758" s="30"/>
      <c r="G49758" s="30"/>
      <c r="H49758" s="30"/>
    </row>
    <row r="49759" spans="6:8" x14ac:dyDescent="0.2">
      <c r="F49759" s="30"/>
      <c r="G49759" s="30"/>
      <c r="H49759" s="30"/>
    </row>
    <row r="49760" spans="6:8" x14ac:dyDescent="0.2">
      <c r="F49760" s="30"/>
      <c r="G49760" s="30"/>
      <c r="H49760" s="30"/>
    </row>
    <row r="49761" spans="6:8" x14ac:dyDescent="0.2">
      <c r="F49761" s="30"/>
      <c r="G49761" s="30"/>
      <c r="H49761" s="30"/>
    </row>
    <row r="49762" spans="6:8" x14ac:dyDescent="0.2">
      <c r="F49762" s="30"/>
      <c r="G49762" s="30"/>
      <c r="H49762" s="30"/>
    </row>
    <row r="49763" spans="6:8" x14ac:dyDescent="0.2">
      <c r="F49763" s="30"/>
      <c r="G49763" s="30"/>
      <c r="H49763" s="30"/>
    </row>
    <row r="49764" spans="6:8" x14ac:dyDescent="0.2">
      <c r="F49764" s="30"/>
      <c r="G49764" s="30"/>
      <c r="H49764" s="30"/>
    </row>
    <row r="49765" spans="6:8" x14ac:dyDescent="0.2">
      <c r="F49765" s="30"/>
      <c r="G49765" s="30"/>
      <c r="H49765" s="30"/>
    </row>
    <row r="49766" spans="6:8" x14ac:dyDescent="0.2">
      <c r="F49766" s="30"/>
      <c r="G49766" s="30"/>
      <c r="H49766" s="30"/>
    </row>
    <row r="49767" spans="6:8" x14ac:dyDescent="0.2">
      <c r="F49767" s="30"/>
      <c r="G49767" s="30"/>
      <c r="H49767" s="30"/>
    </row>
    <row r="49768" spans="6:8" x14ac:dyDescent="0.2">
      <c r="F49768" s="30"/>
      <c r="G49768" s="30"/>
      <c r="H49768" s="30"/>
    </row>
    <row r="49769" spans="6:8" x14ac:dyDescent="0.2">
      <c r="F49769" s="30"/>
      <c r="G49769" s="30"/>
      <c r="H49769" s="30"/>
    </row>
    <row r="49770" spans="6:8" x14ac:dyDescent="0.2">
      <c r="F49770" s="30"/>
      <c r="G49770" s="30"/>
      <c r="H49770" s="30"/>
    </row>
    <row r="49771" spans="6:8" x14ac:dyDescent="0.2">
      <c r="F49771" s="30"/>
      <c r="G49771" s="30"/>
      <c r="H49771" s="30"/>
    </row>
    <row r="49772" spans="6:8" x14ac:dyDescent="0.2">
      <c r="F49772" s="30"/>
      <c r="G49772" s="30"/>
      <c r="H49772" s="30"/>
    </row>
    <row r="49773" spans="6:8" x14ac:dyDescent="0.2">
      <c r="F49773" s="30"/>
      <c r="G49773" s="30"/>
      <c r="H49773" s="30"/>
    </row>
    <row r="49774" spans="6:8" x14ac:dyDescent="0.2">
      <c r="F49774" s="30"/>
      <c r="G49774" s="30"/>
      <c r="H49774" s="30"/>
    </row>
    <row r="49775" spans="6:8" x14ac:dyDescent="0.2">
      <c r="F49775" s="30"/>
      <c r="G49775" s="30"/>
      <c r="H49775" s="30"/>
    </row>
    <row r="49776" spans="6:8" x14ac:dyDescent="0.2">
      <c r="F49776" s="30"/>
      <c r="G49776" s="30"/>
      <c r="H49776" s="30"/>
    </row>
    <row r="49777" spans="6:8" x14ac:dyDescent="0.2">
      <c r="F49777" s="30"/>
      <c r="G49777" s="30"/>
      <c r="H49777" s="30"/>
    </row>
    <row r="49778" spans="6:8" x14ac:dyDescent="0.2">
      <c r="F49778" s="30"/>
      <c r="G49778" s="30"/>
      <c r="H49778" s="30"/>
    </row>
    <row r="49779" spans="6:8" x14ac:dyDescent="0.2">
      <c r="F49779" s="30"/>
      <c r="G49779" s="30"/>
      <c r="H49779" s="30"/>
    </row>
    <row r="49780" spans="6:8" x14ac:dyDescent="0.2">
      <c r="F49780" s="30"/>
      <c r="G49780" s="30"/>
      <c r="H49780" s="30"/>
    </row>
    <row r="49781" spans="6:8" x14ac:dyDescent="0.2">
      <c r="F49781" s="30"/>
      <c r="G49781" s="30"/>
      <c r="H49781" s="30"/>
    </row>
    <row r="49782" spans="6:8" x14ac:dyDescent="0.2">
      <c r="F49782" s="30"/>
      <c r="G49782" s="30"/>
      <c r="H49782" s="30"/>
    </row>
    <row r="49783" spans="6:8" x14ac:dyDescent="0.2">
      <c r="F49783" s="30"/>
      <c r="G49783" s="30"/>
      <c r="H49783" s="30"/>
    </row>
    <row r="49784" spans="6:8" x14ac:dyDescent="0.2">
      <c r="F49784" s="30"/>
      <c r="G49784" s="30"/>
      <c r="H49784" s="30"/>
    </row>
    <row r="49785" spans="6:8" x14ac:dyDescent="0.2">
      <c r="F49785" s="30"/>
      <c r="G49785" s="30"/>
      <c r="H49785" s="30"/>
    </row>
    <row r="49786" spans="6:8" x14ac:dyDescent="0.2">
      <c r="F49786" s="30"/>
      <c r="G49786" s="30"/>
      <c r="H49786" s="30"/>
    </row>
    <row r="49787" spans="6:8" x14ac:dyDescent="0.2">
      <c r="F49787" s="30"/>
      <c r="G49787" s="30"/>
      <c r="H49787" s="30"/>
    </row>
    <row r="49788" spans="6:8" x14ac:dyDescent="0.2">
      <c r="F49788" s="30"/>
      <c r="G49788" s="30"/>
      <c r="H49788" s="30"/>
    </row>
    <row r="49789" spans="6:8" x14ac:dyDescent="0.2">
      <c r="F49789" s="30"/>
      <c r="G49789" s="30"/>
      <c r="H49789" s="30"/>
    </row>
    <row r="49790" spans="6:8" x14ac:dyDescent="0.2">
      <c r="F49790" s="30"/>
      <c r="G49790" s="30"/>
      <c r="H49790" s="30"/>
    </row>
    <row r="49791" spans="6:8" x14ac:dyDescent="0.2">
      <c r="F49791" s="30"/>
      <c r="G49791" s="30"/>
      <c r="H49791" s="30"/>
    </row>
    <row r="49792" spans="6:8" x14ac:dyDescent="0.2">
      <c r="F49792" s="30"/>
      <c r="G49792" s="30"/>
      <c r="H49792" s="30"/>
    </row>
    <row r="49793" spans="6:8" x14ac:dyDescent="0.2">
      <c r="F49793" s="30"/>
      <c r="G49793" s="30"/>
      <c r="H49793" s="30"/>
    </row>
    <row r="49794" spans="6:8" x14ac:dyDescent="0.2">
      <c r="F49794" s="30"/>
      <c r="G49794" s="30"/>
      <c r="H49794" s="30"/>
    </row>
    <row r="49795" spans="6:8" x14ac:dyDescent="0.2">
      <c r="F49795" s="30"/>
      <c r="G49795" s="30"/>
      <c r="H49795" s="30"/>
    </row>
    <row r="49796" spans="6:8" x14ac:dyDescent="0.2">
      <c r="F49796" s="30"/>
      <c r="G49796" s="30"/>
      <c r="H49796" s="30"/>
    </row>
    <row r="49797" spans="6:8" x14ac:dyDescent="0.2">
      <c r="F49797" s="30"/>
      <c r="G49797" s="30"/>
      <c r="H49797" s="30"/>
    </row>
    <row r="49798" spans="6:8" x14ac:dyDescent="0.2">
      <c r="F49798" s="30"/>
      <c r="G49798" s="30"/>
      <c r="H49798" s="30"/>
    </row>
    <row r="49799" spans="6:8" x14ac:dyDescent="0.2">
      <c r="F49799" s="30"/>
      <c r="G49799" s="30"/>
      <c r="H49799" s="30"/>
    </row>
    <row r="49800" spans="6:8" x14ac:dyDescent="0.2">
      <c r="F49800" s="30"/>
      <c r="G49800" s="30"/>
      <c r="H49800" s="30"/>
    </row>
    <row r="49801" spans="6:8" x14ac:dyDescent="0.2">
      <c r="F49801" s="30"/>
      <c r="G49801" s="30"/>
      <c r="H49801" s="30"/>
    </row>
    <row r="49802" spans="6:8" x14ac:dyDescent="0.2">
      <c r="F49802" s="30"/>
      <c r="G49802" s="30"/>
      <c r="H49802" s="30"/>
    </row>
    <row r="49803" spans="6:8" x14ac:dyDescent="0.2">
      <c r="F49803" s="30"/>
      <c r="G49803" s="30"/>
      <c r="H49803" s="30"/>
    </row>
    <row r="49804" spans="6:8" x14ac:dyDescent="0.2">
      <c r="F49804" s="30"/>
      <c r="G49804" s="30"/>
      <c r="H49804" s="30"/>
    </row>
    <row r="49805" spans="6:8" x14ac:dyDescent="0.2">
      <c r="F49805" s="30"/>
      <c r="G49805" s="30"/>
      <c r="H49805" s="30"/>
    </row>
    <row r="49806" spans="6:8" x14ac:dyDescent="0.2">
      <c r="F49806" s="30"/>
      <c r="G49806" s="30"/>
      <c r="H49806" s="30"/>
    </row>
    <row r="49807" spans="6:8" x14ac:dyDescent="0.2">
      <c r="F49807" s="30"/>
      <c r="G49807" s="30"/>
      <c r="H49807" s="30"/>
    </row>
    <row r="49808" spans="6:8" x14ac:dyDescent="0.2">
      <c r="F49808" s="30"/>
      <c r="G49808" s="30"/>
      <c r="H49808" s="30"/>
    </row>
    <row r="49809" spans="6:8" x14ac:dyDescent="0.2">
      <c r="F49809" s="30"/>
      <c r="G49809" s="30"/>
      <c r="H49809" s="30"/>
    </row>
    <row r="49810" spans="6:8" x14ac:dyDescent="0.2">
      <c r="F49810" s="30"/>
      <c r="G49810" s="30"/>
      <c r="H49810" s="30"/>
    </row>
    <row r="49811" spans="6:8" x14ac:dyDescent="0.2">
      <c r="F49811" s="30"/>
      <c r="G49811" s="30"/>
      <c r="H49811" s="30"/>
    </row>
    <row r="49812" spans="6:8" x14ac:dyDescent="0.2">
      <c r="F49812" s="30"/>
      <c r="G49812" s="30"/>
      <c r="H49812" s="30"/>
    </row>
    <row r="49813" spans="6:8" x14ac:dyDescent="0.2">
      <c r="F49813" s="30"/>
      <c r="G49813" s="30"/>
      <c r="H49813" s="30"/>
    </row>
    <row r="49814" spans="6:8" x14ac:dyDescent="0.2">
      <c r="F49814" s="30"/>
      <c r="G49814" s="30"/>
      <c r="H49814" s="30"/>
    </row>
    <row r="49815" spans="6:8" x14ac:dyDescent="0.2">
      <c r="F49815" s="30"/>
      <c r="G49815" s="30"/>
      <c r="H49815" s="30"/>
    </row>
    <row r="49816" spans="6:8" x14ac:dyDescent="0.2">
      <c r="F49816" s="30"/>
      <c r="G49816" s="30"/>
      <c r="H49816" s="30"/>
    </row>
    <row r="49817" spans="6:8" x14ac:dyDescent="0.2">
      <c r="F49817" s="30"/>
      <c r="G49817" s="30"/>
      <c r="H49817" s="30"/>
    </row>
    <row r="49818" spans="6:8" x14ac:dyDescent="0.2">
      <c r="F49818" s="30"/>
      <c r="G49818" s="30"/>
      <c r="H49818" s="30"/>
    </row>
    <row r="49819" spans="6:8" x14ac:dyDescent="0.2">
      <c r="F49819" s="30"/>
      <c r="G49819" s="30"/>
      <c r="H49819" s="30"/>
    </row>
    <row r="49820" spans="6:8" x14ac:dyDescent="0.2">
      <c r="F49820" s="30"/>
      <c r="G49820" s="30"/>
      <c r="H49820" s="30"/>
    </row>
    <row r="49821" spans="6:8" x14ac:dyDescent="0.2">
      <c r="F49821" s="30"/>
      <c r="G49821" s="30"/>
      <c r="H49821" s="30"/>
    </row>
    <row r="49822" spans="6:8" x14ac:dyDescent="0.2">
      <c r="F49822" s="30"/>
      <c r="G49822" s="30"/>
      <c r="H49822" s="30"/>
    </row>
    <row r="49823" spans="6:8" x14ac:dyDescent="0.2">
      <c r="F49823" s="30"/>
      <c r="G49823" s="30"/>
      <c r="H49823" s="30"/>
    </row>
    <row r="49824" spans="6:8" x14ac:dyDescent="0.2">
      <c r="F49824" s="30"/>
      <c r="G49824" s="30"/>
      <c r="H49824" s="30"/>
    </row>
    <row r="49825" spans="6:8" x14ac:dyDescent="0.2">
      <c r="F49825" s="30"/>
      <c r="G49825" s="30"/>
      <c r="H49825" s="30"/>
    </row>
    <row r="49826" spans="6:8" x14ac:dyDescent="0.2">
      <c r="F49826" s="30"/>
      <c r="G49826" s="30"/>
      <c r="H49826" s="30"/>
    </row>
    <row r="49827" spans="6:8" x14ac:dyDescent="0.2">
      <c r="F49827" s="30"/>
      <c r="G49827" s="30"/>
      <c r="H49827" s="30"/>
    </row>
    <row r="49828" spans="6:8" x14ac:dyDescent="0.2">
      <c r="F49828" s="30"/>
      <c r="G49828" s="30"/>
      <c r="H49828" s="30"/>
    </row>
    <row r="49829" spans="6:8" x14ac:dyDescent="0.2">
      <c r="F49829" s="30"/>
      <c r="G49829" s="30"/>
      <c r="H49829" s="30"/>
    </row>
    <row r="49830" spans="6:8" x14ac:dyDescent="0.2">
      <c r="F49830" s="30"/>
      <c r="G49830" s="30"/>
      <c r="H49830" s="30"/>
    </row>
    <row r="49831" spans="6:8" x14ac:dyDescent="0.2">
      <c r="F49831" s="30"/>
      <c r="G49831" s="30"/>
      <c r="H49831" s="30"/>
    </row>
    <row r="49832" spans="6:8" x14ac:dyDescent="0.2">
      <c r="F49832" s="30"/>
      <c r="G49832" s="30"/>
      <c r="H49832" s="30"/>
    </row>
    <row r="49833" spans="6:8" x14ac:dyDescent="0.2">
      <c r="F49833" s="30"/>
      <c r="G49833" s="30"/>
      <c r="H49833" s="30"/>
    </row>
    <row r="49834" spans="6:8" x14ac:dyDescent="0.2">
      <c r="F49834" s="30"/>
      <c r="G49834" s="30"/>
      <c r="H49834" s="30"/>
    </row>
    <row r="49835" spans="6:8" x14ac:dyDescent="0.2">
      <c r="F49835" s="30"/>
      <c r="G49835" s="30"/>
      <c r="H49835" s="30"/>
    </row>
    <row r="49836" spans="6:8" x14ac:dyDescent="0.2">
      <c r="F49836" s="30"/>
      <c r="G49836" s="30"/>
      <c r="H49836" s="30"/>
    </row>
    <row r="49837" spans="6:8" x14ac:dyDescent="0.2">
      <c r="F49837" s="30"/>
      <c r="G49837" s="30"/>
      <c r="H49837" s="30"/>
    </row>
    <row r="49838" spans="6:8" x14ac:dyDescent="0.2">
      <c r="F49838" s="30"/>
      <c r="G49838" s="30"/>
      <c r="H49838" s="30"/>
    </row>
    <row r="49839" spans="6:8" x14ac:dyDescent="0.2">
      <c r="F49839" s="30"/>
      <c r="G49839" s="30"/>
      <c r="H49839" s="30"/>
    </row>
    <row r="49840" spans="6:8" x14ac:dyDescent="0.2">
      <c r="F49840" s="30"/>
      <c r="G49840" s="30"/>
      <c r="H49840" s="30"/>
    </row>
    <row r="49841" spans="6:8" x14ac:dyDescent="0.2">
      <c r="F49841" s="30"/>
      <c r="G49841" s="30"/>
      <c r="H49841" s="30"/>
    </row>
    <row r="49842" spans="6:8" x14ac:dyDescent="0.2">
      <c r="F49842" s="30"/>
      <c r="G49842" s="30"/>
      <c r="H49842" s="30"/>
    </row>
    <row r="49843" spans="6:8" x14ac:dyDescent="0.2">
      <c r="F49843" s="30"/>
      <c r="G49843" s="30"/>
      <c r="H49843" s="30"/>
    </row>
    <row r="49844" spans="6:8" x14ac:dyDescent="0.2">
      <c r="F49844" s="30"/>
      <c r="G49844" s="30"/>
      <c r="H49844" s="30"/>
    </row>
    <row r="49845" spans="6:8" x14ac:dyDescent="0.2">
      <c r="F49845" s="30"/>
      <c r="G49845" s="30"/>
      <c r="H49845" s="30"/>
    </row>
    <row r="49846" spans="6:8" x14ac:dyDescent="0.2">
      <c r="F49846" s="30"/>
      <c r="G49846" s="30"/>
      <c r="H49846" s="30"/>
    </row>
    <row r="49847" spans="6:8" x14ac:dyDescent="0.2">
      <c r="F49847" s="30"/>
      <c r="G49847" s="30"/>
      <c r="H49847" s="30"/>
    </row>
    <row r="49848" spans="6:8" x14ac:dyDescent="0.2">
      <c r="F49848" s="30"/>
      <c r="G49848" s="30"/>
      <c r="H49848" s="30"/>
    </row>
    <row r="49849" spans="6:8" x14ac:dyDescent="0.2">
      <c r="F49849" s="30"/>
      <c r="G49849" s="30"/>
      <c r="H49849" s="30"/>
    </row>
    <row r="49850" spans="6:8" x14ac:dyDescent="0.2">
      <c r="F49850" s="30"/>
      <c r="G49850" s="30"/>
      <c r="H49850" s="30"/>
    </row>
    <row r="49851" spans="6:8" x14ac:dyDescent="0.2">
      <c r="F49851" s="30"/>
      <c r="G49851" s="30"/>
      <c r="H49851" s="30"/>
    </row>
    <row r="49852" spans="6:8" x14ac:dyDescent="0.2">
      <c r="F49852" s="30"/>
      <c r="G49852" s="30"/>
      <c r="H49852" s="30"/>
    </row>
    <row r="49853" spans="6:8" x14ac:dyDescent="0.2">
      <c r="F49853" s="30"/>
      <c r="G49853" s="30"/>
      <c r="H49853" s="30"/>
    </row>
    <row r="49854" spans="6:8" x14ac:dyDescent="0.2">
      <c r="F49854" s="30"/>
      <c r="G49854" s="30"/>
      <c r="H49854" s="30"/>
    </row>
    <row r="49855" spans="6:8" x14ac:dyDescent="0.2">
      <c r="F49855" s="30"/>
      <c r="G49855" s="30"/>
      <c r="H49855" s="30"/>
    </row>
    <row r="49856" spans="6:8" x14ac:dyDescent="0.2">
      <c r="F49856" s="30"/>
      <c r="G49856" s="30"/>
      <c r="H49856" s="30"/>
    </row>
    <row r="49857" spans="6:8" x14ac:dyDescent="0.2">
      <c r="F49857" s="30"/>
      <c r="G49857" s="30"/>
      <c r="H49857" s="30"/>
    </row>
    <row r="49858" spans="6:8" x14ac:dyDescent="0.2">
      <c r="F49858" s="30"/>
      <c r="G49858" s="30"/>
      <c r="H49858" s="30"/>
    </row>
    <row r="49859" spans="6:8" x14ac:dyDescent="0.2">
      <c r="F49859" s="30"/>
      <c r="G49859" s="30"/>
      <c r="H49859" s="30"/>
    </row>
    <row r="49860" spans="6:8" x14ac:dyDescent="0.2">
      <c r="F49860" s="30"/>
      <c r="G49860" s="30"/>
      <c r="H49860" s="30"/>
    </row>
    <row r="49861" spans="6:8" x14ac:dyDescent="0.2">
      <c r="F49861" s="30"/>
      <c r="G49861" s="30"/>
      <c r="H49861" s="30"/>
    </row>
    <row r="49862" spans="6:8" x14ac:dyDescent="0.2">
      <c r="F49862" s="30"/>
      <c r="G49862" s="30"/>
      <c r="H49862" s="30"/>
    </row>
    <row r="49863" spans="6:8" x14ac:dyDescent="0.2">
      <c r="F49863" s="30"/>
      <c r="G49863" s="30"/>
      <c r="H49863" s="30"/>
    </row>
    <row r="49864" spans="6:8" x14ac:dyDescent="0.2">
      <c r="F49864" s="30"/>
      <c r="G49864" s="30"/>
      <c r="H49864" s="30"/>
    </row>
    <row r="49865" spans="6:8" x14ac:dyDescent="0.2">
      <c r="F49865" s="30"/>
      <c r="G49865" s="30"/>
      <c r="H49865" s="30"/>
    </row>
    <row r="49866" spans="6:8" x14ac:dyDescent="0.2">
      <c r="F49866" s="30"/>
      <c r="G49866" s="30"/>
      <c r="H49866" s="30"/>
    </row>
    <row r="49867" spans="6:8" x14ac:dyDescent="0.2">
      <c r="F49867" s="30"/>
      <c r="G49867" s="30"/>
      <c r="H49867" s="30"/>
    </row>
    <row r="49868" spans="6:8" x14ac:dyDescent="0.2">
      <c r="F49868" s="30"/>
      <c r="G49868" s="30"/>
      <c r="H49868" s="30"/>
    </row>
    <row r="49869" spans="6:8" x14ac:dyDescent="0.2">
      <c r="F49869" s="30"/>
      <c r="G49869" s="30"/>
      <c r="H49869" s="30"/>
    </row>
    <row r="49870" spans="6:8" x14ac:dyDescent="0.2">
      <c r="F49870" s="30"/>
      <c r="G49870" s="30"/>
      <c r="H49870" s="30"/>
    </row>
    <row r="49871" spans="6:8" x14ac:dyDescent="0.2">
      <c r="F49871" s="30"/>
      <c r="G49871" s="30"/>
      <c r="H49871" s="30"/>
    </row>
    <row r="49872" spans="6:8" x14ac:dyDescent="0.2">
      <c r="F49872" s="30"/>
      <c r="G49872" s="30"/>
      <c r="H49872" s="30"/>
    </row>
    <row r="49873" spans="6:8" x14ac:dyDescent="0.2">
      <c r="F49873" s="30"/>
      <c r="G49873" s="30"/>
      <c r="H49873" s="30"/>
    </row>
    <row r="49874" spans="6:8" x14ac:dyDescent="0.2">
      <c r="F49874" s="30"/>
      <c r="G49874" s="30"/>
      <c r="H49874" s="30"/>
    </row>
    <row r="49875" spans="6:8" x14ac:dyDescent="0.2">
      <c r="F49875" s="30"/>
      <c r="G49875" s="30"/>
      <c r="H49875" s="30"/>
    </row>
    <row r="49876" spans="6:8" x14ac:dyDescent="0.2">
      <c r="F49876" s="30"/>
      <c r="G49876" s="30"/>
      <c r="H49876" s="30"/>
    </row>
    <row r="49877" spans="6:8" x14ac:dyDescent="0.2">
      <c r="F49877" s="30"/>
      <c r="G49877" s="30"/>
      <c r="H49877" s="30"/>
    </row>
    <row r="49878" spans="6:8" x14ac:dyDescent="0.2">
      <c r="F49878" s="30"/>
      <c r="G49878" s="30"/>
      <c r="H49878" s="30"/>
    </row>
    <row r="49879" spans="6:8" x14ac:dyDescent="0.2">
      <c r="F49879" s="30"/>
      <c r="G49879" s="30"/>
      <c r="H49879" s="30"/>
    </row>
    <row r="49880" spans="6:8" x14ac:dyDescent="0.2">
      <c r="F49880" s="30"/>
      <c r="G49880" s="30"/>
      <c r="H49880" s="30"/>
    </row>
    <row r="49881" spans="6:8" x14ac:dyDescent="0.2">
      <c r="F49881" s="30"/>
      <c r="G49881" s="30"/>
      <c r="H49881" s="30"/>
    </row>
    <row r="49882" spans="6:8" x14ac:dyDescent="0.2">
      <c r="F49882" s="30"/>
      <c r="G49882" s="30"/>
      <c r="H49882" s="30"/>
    </row>
    <row r="49883" spans="6:8" x14ac:dyDescent="0.2">
      <c r="F49883" s="30"/>
      <c r="G49883" s="30"/>
      <c r="H49883" s="30"/>
    </row>
    <row r="49884" spans="6:8" x14ac:dyDescent="0.2">
      <c r="F49884" s="30"/>
      <c r="G49884" s="30"/>
      <c r="H49884" s="30"/>
    </row>
    <row r="49885" spans="6:8" x14ac:dyDescent="0.2">
      <c r="F49885" s="30"/>
      <c r="G49885" s="30"/>
      <c r="H49885" s="30"/>
    </row>
    <row r="49886" spans="6:8" x14ac:dyDescent="0.2">
      <c r="F49886" s="30"/>
      <c r="G49886" s="30"/>
      <c r="H49886" s="30"/>
    </row>
    <row r="49887" spans="6:8" x14ac:dyDescent="0.2">
      <c r="F49887" s="30"/>
      <c r="G49887" s="30"/>
      <c r="H49887" s="30"/>
    </row>
    <row r="49888" spans="6:8" x14ac:dyDescent="0.2">
      <c r="F49888" s="30"/>
      <c r="G49888" s="30"/>
      <c r="H49888" s="30"/>
    </row>
    <row r="49889" spans="6:8" x14ac:dyDescent="0.2">
      <c r="F49889" s="30"/>
      <c r="G49889" s="30"/>
      <c r="H49889" s="30"/>
    </row>
    <row r="49890" spans="6:8" x14ac:dyDescent="0.2">
      <c r="F49890" s="30"/>
      <c r="G49890" s="30"/>
      <c r="H49890" s="30"/>
    </row>
    <row r="49891" spans="6:8" x14ac:dyDescent="0.2">
      <c r="F49891" s="30"/>
      <c r="G49891" s="30"/>
      <c r="H49891" s="30"/>
    </row>
    <row r="49892" spans="6:8" x14ac:dyDescent="0.2">
      <c r="F49892" s="30"/>
      <c r="G49892" s="30"/>
      <c r="H49892" s="30"/>
    </row>
    <row r="49893" spans="6:8" x14ac:dyDescent="0.2">
      <c r="F49893" s="30"/>
      <c r="G49893" s="30"/>
      <c r="H49893" s="30"/>
    </row>
    <row r="49894" spans="6:8" x14ac:dyDescent="0.2">
      <c r="F49894" s="30"/>
      <c r="G49894" s="30"/>
      <c r="H49894" s="30"/>
    </row>
    <row r="49895" spans="6:8" x14ac:dyDescent="0.2">
      <c r="F49895" s="30"/>
      <c r="G49895" s="30"/>
      <c r="H49895" s="30"/>
    </row>
    <row r="49896" spans="6:8" x14ac:dyDescent="0.2">
      <c r="F49896" s="30"/>
      <c r="G49896" s="30"/>
      <c r="H49896" s="30"/>
    </row>
    <row r="49897" spans="6:8" x14ac:dyDescent="0.2">
      <c r="F49897" s="30"/>
      <c r="G49897" s="30"/>
      <c r="H49897" s="30"/>
    </row>
    <row r="49898" spans="6:8" x14ac:dyDescent="0.2">
      <c r="F49898" s="30"/>
      <c r="G49898" s="30"/>
      <c r="H49898" s="30"/>
    </row>
    <row r="49899" spans="6:8" x14ac:dyDescent="0.2">
      <c r="F49899" s="30"/>
      <c r="G49899" s="30"/>
      <c r="H49899" s="30"/>
    </row>
    <row r="49900" spans="6:8" x14ac:dyDescent="0.2">
      <c r="F49900" s="30"/>
      <c r="G49900" s="30"/>
      <c r="H49900" s="30"/>
    </row>
    <row r="49901" spans="6:8" x14ac:dyDescent="0.2">
      <c r="F49901" s="30"/>
      <c r="G49901" s="30"/>
      <c r="H49901" s="30"/>
    </row>
    <row r="49902" spans="6:8" x14ac:dyDescent="0.2">
      <c r="F49902" s="30"/>
      <c r="G49902" s="30"/>
      <c r="H49902" s="30"/>
    </row>
    <row r="49903" spans="6:8" x14ac:dyDescent="0.2">
      <c r="F49903" s="30"/>
      <c r="G49903" s="30"/>
      <c r="H49903" s="30"/>
    </row>
    <row r="49904" spans="6:8" x14ac:dyDescent="0.2">
      <c r="F49904" s="30"/>
      <c r="G49904" s="30"/>
      <c r="H49904" s="30"/>
    </row>
    <row r="49905" spans="6:8" x14ac:dyDescent="0.2">
      <c r="F49905" s="30"/>
      <c r="G49905" s="30"/>
      <c r="H49905" s="30"/>
    </row>
    <row r="49906" spans="6:8" x14ac:dyDescent="0.2">
      <c r="F49906" s="30"/>
      <c r="G49906" s="30"/>
      <c r="H49906" s="30"/>
    </row>
    <row r="49907" spans="6:8" x14ac:dyDescent="0.2">
      <c r="F49907" s="30"/>
      <c r="G49907" s="30"/>
      <c r="H49907" s="30"/>
    </row>
    <row r="49908" spans="6:8" x14ac:dyDescent="0.2">
      <c r="F49908" s="30"/>
      <c r="G49908" s="30"/>
      <c r="H49908" s="30"/>
    </row>
    <row r="49909" spans="6:8" x14ac:dyDescent="0.2">
      <c r="F49909" s="30"/>
      <c r="G49909" s="30"/>
      <c r="H49909" s="30"/>
    </row>
    <row r="49910" spans="6:8" x14ac:dyDescent="0.2">
      <c r="F49910" s="30"/>
      <c r="G49910" s="30"/>
      <c r="H49910" s="30"/>
    </row>
    <row r="49911" spans="6:8" x14ac:dyDescent="0.2">
      <c r="F49911" s="30"/>
      <c r="G49911" s="30"/>
      <c r="H49911" s="30"/>
    </row>
    <row r="49912" spans="6:8" x14ac:dyDescent="0.2">
      <c r="F49912" s="30"/>
      <c r="G49912" s="30"/>
      <c r="H49912" s="30"/>
    </row>
    <row r="49913" spans="6:8" x14ac:dyDescent="0.2">
      <c r="F49913" s="30"/>
      <c r="G49913" s="30"/>
      <c r="H49913" s="30"/>
    </row>
    <row r="49914" spans="6:8" x14ac:dyDescent="0.2">
      <c r="F49914" s="30"/>
      <c r="G49914" s="30"/>
      <c r="H49914" s="30"/>
    </row>
    <row r="49915" spans="6:8" x14ac:dyDescent="0.2">
      <c r="F49915" s="30"/>
      <c r="G49915" s="30"/>
      <c r="H49915" s="30"/>
    </row>
    <row r="49916" spans="6:8" x14ac:dyDescent="0.2">
      <c r="F49916" s="30"/>
      <c r="G49916" s="30"/>
      <c r="H49916" s="30"/>
    </row>
    <row r="49917" spans="6:8" x14ac:dyDescent="0.2">
      <c r="F49917" s="30"/>
      <c r="G49917" s="30"/>
      <c r="H49917" s="30"/>
    </row>
    <row r="49918" spans="6:8" x14ac:dyDescent="0.2">
      <c r="F49918" s="30"/>
      <c r="G49918" s="30"/>
      <c r="H49918" s="30"/>
    </row>
    <row r="49919" spans="6:8" x14ac:dyDescent="0.2">
      <c r="F49919" s="30"/>
      <c r="G49919" s="30"/>
      <c r="H49919" s="30"/>
    </row>
    <row r="49920" spans="6:8" x14ac:dyDescent="0.2">
      <c r="F49920" s="30"/>
      <c r="G49920" s="30"/>
      <c r="H49920" s="30"/>
    </row>
    <row r="49921" spans="6:8" x14ac:dyDescent="0.2">
      <c r="F49921" s="30"/>
      <c r="G49921" s="30"/>
      <c r="H49921" s="30"/>
    </row>
    <row r="49922" spans="6:8" x14ac:dyDescent="0.2">
      <c r="F49922" s="30"/>
      <c r="G49922" s="30"/>
      <c r="H49922" s="30"/>
    </row>
    <row r="49923" spans="6:8" x14ac:dyDescent="0.2">
      <c r="F49923" s="30"/>
      <c r="G49923" s="30"/>
      <c r="H49923" s="30"/>
    </row>
    <row r="49924" spans="6:8" x14ac:dyDescent="0.2">
      <c r="F49924" s="30"/>
      <c r="G49924" s="30"/>
      <c r="H49924" s="30"/>
    </row>
    <row r="49925" spans="6:8" x14ac:dyDescent="0.2">
      <c r="F49925" s="30"/>
      <c r="G49925" s="30"/>
      <c r="H49925" s="30"/>
    </row>
    <row r="49926" spans="6:8" x14ac:dyDescent="0.2">
      <c r="F49926" s="30"/>
      <c r="G49926" s="30"/>
      <c r="H49926" s="30"/>
    </row>
    <row r="49927" spans="6:8" x14ac:dyDescent="0.2">
      <c r="F49927" s="30"/>
      <c r="G49927" s="30"/>
      <c r="H49927" s="30"/>
    </row>
    <row r="49928" spans="6:8" x14ac:dyDescent="0.2">
      <c r="F49928" s="30"/>
      <c r="G49928" s="30"/>
      <c r="H49928" s="30"/>
    </row>
    <row r="49929" spans="6:8" x14ac:dyDescent="0.2">
      <c r="F49929" s="30"/>
      <c r="G49929" s="30"/>
      <c r="H49929" s="30"/>
    </row>
    <row r="49930" spans="6:8" x14ac:dyDescent="0.2">
      <c r="F49930" s="30"/>
      <c r="G49930" s="30"/>
      <c r="H49930" s="30"/>
    </row>
    <row r="49931" spans="6:8" x14ac:dyDescent="0.2">
      <c r="F49931" s="30"/>
      <c r="G49931" s="30"/>
      <c r="H49931" s="30"/>
    </row>
    <row r="49932" spans="6:8" x14ac:dyDescent="0.2">
      <c r="F49932" s="30"/>
      <c r="G49932" s="30"/>
      <c r="H49932" s="30"/>
    </row>
    <row r="49933" spans="6:8" x14ac:dyDescent="0.2">
      <c r="F49933" s="30"/>
      <c r="G49933" s="30"/>
      <c r="H49933" s="30"/>
    </row>
    <row r="49934" spans="6:8" x14ac:dyDescent="0.2">
      <c r="F49934" s="30"/>
      <c r="G49934" s="30"/>
      <c r="H49934" s="30"/>
    </row>
    <row r="49935" spans="6:8" x14ac:dyDescent="0.2">
      <c r="F49935" s="30"/>
      <c r="G49935" s="30"/>
      <c r="H49935" s="30"/>
    </row>
    <row r="49936" spans="6:8" x14ac:dyDescent="0.2">
      <c r="F49936" s="30"/>
      <c r="G49936" s="30"/>
      <c r="H49936" s="30"/>
    </row>
    <row r="49937" spans="6:8" x14ac:dyDescent="0.2">
      <c r="F49937" s="30"/>
      <c r="G49937" s="30"/>
      <c r="H49937" s="30"/>
    </row>
    <row r="49938" spans="6:8" x14ac:dyDescent="0.2">
      <c r="F49938" s="30"/>
      <c r="G49938" s="30"/>
      <c r="H49938" s="30"/>
    </row>
    <row r="49939" spans="6:8" x14ac:dyDescent="0.2">
      <c r="F49939" s="30"/>
      <c r="G49939" s="30"/>
      <c r="H49939" s="30"/>
    </row>
    <row r="49940" spans="6:8" x14ac:dyDescent="0.2">
      <c r="F49940" s="30"/>
      <c r="G49940" s="30"/>
      <c r="H49940" s="30"/>
    </row>
    <row r="49941" spans="6:8" x14ac:dyDescent="0.2">
      <c r="F49941" s="30"/>
      <c r="G49941" s="30"/>
      <c r="H49941" s="30"/>
    </row>
    <row r="49942" spans="6:8" x14ac:dyDescent="0.2">
      <c r="F49942" s="30"/>
      <c r="G49942" s="30"/>
      <c r="H49942" s="30"/>
    </row>
    <row r="49943" spans="6:8" x14ac:dyDescent="0.2">
      <c r="F49943" s="30"/>
      <c r="G49943" s="30"/>
      <c r="H49943" s="30"/>
    </row>
    <row r="49944" spans="6:8" x14ac:dyDescent="0.2">
      <c r="F49944" s="30"/>
      <c r="G49944" s="30"/>
      <c r="H49944" s="30"/>
    </row>
    <row r="49945" spans="6:8" x14ac:dyDescent="0.2">
      <c r="F49945" s="30"/>
      <c r="G49945" s="30"/>
      <c r="H49945" s="30"/>
    </row>
    <row r="49946" spans="6:8" x14ac:dyDescent="0.2">
      <c r="F49946" s="30"/>
      <c r="G49946" s="30"/>
      <c r="H49946" s="30"/>
    </row>
    <row r="49947" spans="6:8" x14ac:dyDescent="0.2">
      <c r="F49947" s="30"/>
      <c r="G49947" s="30"/>
      <c r="H49947" s="30"/>
    </row>
    <row r="49948" spans="6:8" x14ac:dyDescent="0.2">
      <c r="F49948" s="30"/>
      <c r="G49948" s="30"/>
      <c r="H49948" s="30"/>
    </row>
    <row r="49949" spans="6:8" x14ac:dyDescent="0.2">
      <c r="F49949" s="30"/>
      <c r="G49949" s="30"/>
      <c r="H49949" s="30"/>
    </row>
    <row r="49950" spans="6:8" x14ac:dyDescent="0.2">
      <c r="F49950" s="30"/>
      <c r="G49950" s="30"/>
      <c r="H49950" s="30"/>
    </row>
    <row r="49951" spans="6:8" x14ac:dyDescent="0.2">
      <c r="F49951" s="30"/>
      <c r="G49951" s="30"/>
      <c r="H49951" s="30"/>
    </row>
    <row r="49952" spans="6:8" x14ac:dyDescent="0.2">
      <c r="F49952" s="30"/>
      <c r="G49952" s="30"/>
      <c r="H49952" s="30"/>
    </row>
    <row r="49953" spans="6:8" x14ac:dyDescent="0.2">
      <c r="F49953" s="30"/>
      <c r="G49953" s="30"/>
      <c r="H49953" s="30"/>
    </row>
    <row r="49954" spans="6:8" x14ac:dyDescent="0.2">
      <c r="F49954" s="30"/>
      <c r="G49954" s="30"/>
      <c r="H49954" s="30"/>
    </row>
    <row r="49955" spans="6:8" x14ac:dyDescent="0.2">
      <c r="F49955" s="30"/>
      <c r="G49955" s="30"/>
      <c r="H49955" s="30"/>
    </row>
    <row r="49956" spans="6:8" x14ac:dyDescent="0.2">
      <c r="F49956" s="30"/>
      <c r="G49956" s="30"/>
      <c r="H49956" s="30"/>
    </row>
    <row r="49957" spans="6:8" x14ac:dyDescent="0.2">
      <c r="F49957" s="30"/>
      <c r="G49957" s="30"/>
      <c r="H49957" s="30"/>
    </row>
    <row r="49958" spans="6:8" x14ac:dyDescent="0.2">
      <c r="F49958" s="30"/>
      <c r="G49958" s="30"/>
      <c r="H49958" s="30"/>
    </row>
    <row r="49959" spans="6:8" x14ac:dyDescent="0.2">
      <c r="F49959" s="30"/>
      <c r="G49959" s="30"/>
      <c r="H49959" s="30"/>
    </row>
    <row r="49960" spans="6:8" x14ac:dyDescent="0.2">
      <c r="F49960" s="30"/>
      <c r="G49960" s="30"/>
      <c r="H49960" s="30"/>
    </row>
    <row r="49961" spans="6:8" x14ac:dyDescent="0.2">
      <c r="F49961" s="30"/>
      <c r="G49961" s="30"/>
      <c r="H49961" s="30"/>
    </row>
    <row r="49962" spans="6:8" x14ac:dyDescent="0.2">
      <c r="F49962" s="30"/>
      <c r="G49962" s="30"/>
      <c r="H49962" s="30"/>
    </row>
    <row r="49963" spans="6:8" x14ac:dyDescent="0.2">
      <c r="F49963" s="30"/>
      <c r="G49963" s="30"/>
      <c r="H49963" s="30"/>
    </row>
    <row r="49964" spans="6:8" x14ac:dyDescent="0.2">
      <c r="F49964" s="30"/>
      <c r="G49964" s="30"/>
      <c r="H49964" s="30"/>
    </row>
    <row r="49965" spans="6:8" x14ac:dyDescent="0.2">
      <c r="F49965" s="30"/>
      <c r="G49965" s="30"/>
      <c r="H49965" s="30"/>
    </row>
    <row r="49966" spans="6:8" x14ac:dyDescent="0.2">
      <c r="F49966" s="30"/>
      <c r="G49966" s="30"/>
      <c r="H49966" s="30"/>
    </row>
    <row r="49967" spans="6:8" x14ac:dyDescent="0.2">
      <c r="F49967" s="30"/>
      <c r="G49967" s="30"/>
      <c r="H49967" s="30"/>
    </row>
    <row r="49968" spans="6:8" x14ac:dyDescent="0.2">
      <c r="F49968" s="30"/>
      <c r="G49968" s="30"/>
      <c r="H49968" s="30"/>
    </row>
    <row r="49969" spans="6:8" x14ac:dyDescent="0.2">
      <c r="F49969" s="30"/>
      <c r="G49969" s="30"/>
      <c r="H49969" s="30"/>
    </row>
    <row r="49970" spans="6:8" x14ac:dyDescent="0.2">
      <c r="F49970" s="30"/>
      <c r="G49970" s="30"/>
      <c r="H49970" s="30"/>
    </row>
    <row r="49971" spans="6:8" x14ac:dyDescent="0.2">
      <c r="F49971" s="30"/>
      <c r="G49971" s="30"/>
      <c r="H49971" s="30"/>
    </row>
    <row r="49972" spans="6:8" x14ac:dyDescent="0.2">
      <c r="F49972" s="30"/>
      <c r="G49972" s="30"/>
      <c r="H49972" s="30"/>
    </row>
    <row r="49973" spans="6:8" x14ac:dyDescent="0.2">
      <c r="F49973" s="30"/>
      <c r="G49973" s="30"/>
      <c r="H49973" s="30"/>
    </row>
    <row r="49974" spans="6:8" x14ac:dyDescent="0.2">
      <c r="F49974" s="30"/>
      <c r="G49974" s="30"/>
      <c r="H49974" s="30"/>
    </row>
    <row r="49975" spans="6:8" x14ac:dyDescent="0.2">
      <c r="F49975" s="30"/>
      <c r="G49975" s="30"/>
      <c r="H49975" s="30"/>
    </row>
    <row r="49976" spans="6:8" x14ac:dyDescent="0.2">
      <c r="F49976" s="30"/>
      <c r="G49976" s="30"/>
      <c r="H49976" s="30"/>
    </row>
    <row r="49977" spans="6:8" x14ac:dyDescent="0.2">
      <c r="F49977" s="30"/>
      <c r="G49977" s="30"/>
      <c r="H49977" s="30"/>
    </row>
    <row r="49978" spans="6:8" x14ac:dyDescent="0.2">
      <c r="F49978" s="30"/>
      <c r="G49978" s="30"/>
      <c r="H49978" s="30"/>
    </row>
    <row r="49979" spans="6:8" x14ac:dyDescent="0.2">
      <c r="F49979" s="30"/>
      <c r="G49979" s="30"/>
      <c r="H49979" s="30"/>
    </row>
    <row r="49980" spans="6:8" x14ac:dyDescent="0.2">
      <c r="F49980" s="30"/>
      <c r="G49980" s="30"/>
      <c r="H49980" s="30"/>
    </row>
    <row r="49981" spans="6:8" x14ac:dyDescent="0.2">
      <c r="F49981" s="30"/>
      <c r="G49981" s="30"/>
      <c r="H49981" s="30"/>
    </row>
    <row r="49982" spans="6:8" x14ac:dyDescent="0.2">
      <c r="F49982" s="30"/>
      <c r="G49982" s="30"/>
      <c r="H49982" s="30"/>
    </row>
    <row r="49983" spans="6:8" x14ac:dyDescent="0.2">
      <c r="F49983" s="30"/>
      <c r="G49983" s="30"/>
      <c r="H49983" s="30"/>
    </row>
    <row r="49984" spans="6:8" x14ac:dyDescent="0.2">
      <c r="F49984" s="30"/>
      <c r="G49984" s="30"/>
      <c r="H49984" s="30"/>
    </row>
    <row r="49985" spans="6:8" x14ac:dyDescent="0.2">
      <c r="F49985" s="30"/>
      <c r="G49985" s="30"/>
      <c r="H49985" s="30"/>
    </row>
    <row r="49986" spans="6:8" x14ac:dyDescent="0.2">
      <c r="F49986" s="30"/>
      <c r="G49986" s="30"/>
      <c r="H49986" s="30"/>
    </row>
    <row r="49987" spans="6:8" x14ac:dyDescent="0.2">
      <c r="F49987" s="30"/>
      <c r="G49987" s="30"/>
      <c r="H49987" s="30"/>
    </row>
    <row r="49988" spans="6:8" x14ac:dyDescent="0.2">
      <c r="F49988" s="30"/>
      <c r="G49988" s="30"/>
      <c r="H49988" s="30"/>
    </row>
    <row r="49989" spans="6:8" x14ac:dyDescent="0.2">
      <c r="F49989" s="30"/>
      <c r="G49989" s="30"/>
      <c r="H49989" s="30"/>
    </row>
    <row r="49990" spans="6:8" x14ac:dyDescent="0.2">
      <c r="F49990" s="30"/>
      <c r="G49990" s="30"/>
      <c r="H49990" s="30"/>
    </row>
    <row r="49991" spans="6:8" x14ac:dyDescent="0.2">
      <c r="F49991" s="30"/>
      <c r="G49991" s="30"/>
      <c r="H49991" s="30"/>
    </row>
    <row r="49992" spans="6:8" x14ac:dyDescent="0.2">
      <c r="F49992" s="30"/>
      <c r="G49992" s="30"/>
      <c r="H49992" s="30"/>
    </row>
    <row r="49993" spans="6:8" x14ac:dyDescent="0.2">
      <c r="F49993" s="30"/>
      <c r="G49993" s="30"/>
      <c r="H49993" s="30"/>
    </row>
    <row r="49994" spans="6:8" x14ac:dyDescent="0.2">
      <c r="F49994" s="30"/>
      <c r="G49994" s="30"/>
      <c r="H49994" s="30"/>
    </row>
    <row r="49995" spans="6:8" x14ac:dyDescent="0.2">
      <c r="F49995" s="30"/>
      <c r="G49995" s="30"/>
      <c r="H49995" s="30"/>
    </row>
    <row r="49996" spans="6:8" x14ac:dyDescent="0.2">
      <c r="F49996" s="30"/>
      <c r="G49996" s="30"/>
      <c r="H49996" s="30"/>
    </row>
    <row r="49997" spans="6:8" x14ac:dyDescent="0.2">
      <c r="F49997" s="30"/>
      <c r="G49997" s="30"/>
      <c r="H49997" s="30"/>
    </row>
    <row r="49998" spans="6:8" x14ac:dyDescent="0.2">
      <c r="F49998" s="30"/>
      <c r="G49998" s="30"/>
      <c r="H49998" s="30"/>
    </row>
    <row r="49999" spans="6:8" x14ac:dyDescent="0.2">
      <c r="F49999" s="30"/>
      <c r="G49999" s="30"/>
      <c r="H49999" s="30"/>
    </row>
    <row r="50000" spans="6:8" x14ac:dyDescent="0.2">
      <c r="F50000" s="30"/>
      <c r="G50000" s="30"/>
      <c r="H50000" s="30"/>
    </row>
    <row r="50001" spans="6:8" x14ac:dyDescent="0.2">
      <c r="F50001" s="30"/>
      <c r="G50001" s="30"/>
      <c r="H50001" s="30"/>
    </row>
    <row r="50002" spans="6:8" x14ac:dyDescent="0.2">
      <c r="F50002" s="30"/>
      <c r="G50002" s="30"/>
      <c r="H50002" s="30"/>
    </row>
    <row r="50003" spans="6:8" x14ac:dyDescent="0.2">
      <c r="F50003" s="30"/>
      <c r="G50003" s="30"/>
      <c r="H50003" s="30"/>
    </row>
    <row r="50004" spans="6:8" x14ac:dyDescent="0.2">
      <c r="F50004" s="30"/>
      <c r="G50004" s="30"/>
      <c r="H50004" s="30"/>
    </row>
    <row r="50005" spans="6:8" x14ac:dyDescent="0.2">
      <c r="F50005" s="30"/>
      <c r="G50005" s="30"/>
      <c r="H50005" s="30"/>
    </row>
    <row r="50006" spans="6:8" x14ac:dyDescent="0.2">
      <c r="F50006" s="30"/>
      <c r="G50006" s="30"/>
      <c r="H50006" s="30"/>
    </row>
    <row r="50007" spans="6:8" x14ac:dyDescent="0.2">
      <c r="F50007" s="30"/>
      <c r="G50007" s="30"/>
      <c r="H50007" s="30"/>
    </row>
    <row r="50008" spans="6:8" x14ac:dyDescent="0.2">
      <c r="F50008" s="30"/>
      <c r="G50008" s="30"/>
      <c r="H50008" s="30"/>
    </row>
    <row r="50009" spans="6:8" x14ac:dyDescent="0.2">
      <c r="F50009" s="30"/>
      <c r="G50009" s="30"/>
      <c r="H50009" s="30"/>
    </row>
    <row r="50010" spans="6:8" x14ac:dyDescent="0.2">
      <c r="F50010" s="30"/>
      <c r="G50010" s="30"/>
      <c r="H50010" s="30"/>
    </row>
    <row r="50011" spans="6:8" x14ac:dyDescent="0.2">
      <c r="F50011" s="30"/>
      <c r="G50011" s="30"/>
      <c r="H50011" s="30"/>
    </row>
    <row r="50012" spans="6:8" x14ac:dyDescent="0.2">
      <c r="F50012" s="30"/>
      <c r="G50012" s="30"/>
      <c r="H50012" s="30"/>
    </row>
    <row r="50013" spans="6:8" x14ac:dyDescent="0.2">
      <c r="F50013" s="30"/>
      <c r="G50013" s="30"/>
      <c r="H50013" s="30"/>
    </row>
    <row r="50014" spans="6:8" x14ac:dyDescent="0.2">
      <c r="F50014" s="30"/>
      <c r="G50014" s="30"/>
      <c r="H50014" s="30"/>
    </row>
    <row r="50015" spans="6:8" x14ac:dyDescent="0.2">
      <c r="F50015" s="30"/>
      <c r="G50015" s="30"/>
      <c r="H50015" s="30"/>
    </row>
    <row r="50016" spans="6:8" x14ac:dyDescent="0.2">
      <c r="F50016" s="30"/>
      <c r="G50016" s="30"/>
      <c r="H50016" s="30"/>
    </row>
    <row r="50017" spans="6:8" x14ac:dyDescent="0.2">
      <c r="F50017" s="30"/>
      <c r="G50017" s="30"/>
      <c r="H50017" s="30"/>
    </row>
    <row r="50018" spans="6:8" x14ac:dyDescent="0.2">
      <c r="F50018" s="30"/>
      <c r="G50018" s="30"/>
      <c r="H50018" s="30"/>
    </row>
    <row r="50019" spans="6:8" x14ac:dyDescent="0.2">
      <c r="F50019" s="30"/>
      <c r="G50019" s="30"/>
      <c r="H50019" s="30"/>
    </row>
    <row r="50020" spans="6:8" x14ac:dyDescent="0.2">
      <c r="F50020" s="30"/>
      <c r="G50020" s="30"/>
      <c r="H50020" s="30"/>
    </row>
    <row r="50021" spans="6:8" x14ac:dyDescent="0.2">
      <c r="F50021" s="30"/>
      <c r="G50021" s="30"/>
      <c r="H50021" s="30"/>
    </row>
    <row r="50022" spans="6:8" x14ac:dyDescent="0.2">
      <c r="F50022" s="30"/>
      <c r="G50022" s="30"/>
      <c r="H50022" s="30"/>
    </row>
    <row r="50023" spans="6:8" x14ac:dyDescent="0.2">
      <c r="F50023" s="30"/>
      <c r="G50023" s="30"/>
      <c r="H50023" s="30"/>
    </row>
    <row r="50024" spans="6:8" x14ac:dyDescent="0.2">
      <c r="F50024" s="30"/>
      <c r="G50024" s="30"/>
      <c r="H50024" s="30"/>
    </row>
    <row r="50025" spans="6:8" x14ac:dyDescent="0.2">
      <c r="F50025" s="30"/>
      <c r="G50025" s="30"/>
      <c r="H50025" s="30"/>
    </row>
    <row r="50026" spans="6:8" x14ac:dyDescent="0.2">
      <c r="F50026" s="30"/>
      <c r="G50026" s="30"/>
      <c r="H50026" s="30"/>
    </row>
    <row r="50027" spans="6:8" x14ac:dyDescent="0.2">
      <c r="F50027" s="30"/>
      <c r="G50027" s="30"/>
      <c r="H50027" s="30"/>
    </row>
    <row r="50028" spans="6:8" x14ac:dyDescent="0.2">
      <c r="F50028" s="30"/>
      <c r="G50028" s="30"/>
      <c r="H50028" s="30"/>
    </row>
    <row r="50029" spans="6:8" x14ac:dyDescent="0.2">
      <c r="F50029" s="30"/>
      <c r="G50029" s="30"/>
      <c r="H50029" s="30"/>
    </row>
    <row r="50030" spans="6:8" x14ac:dyDescent="0.2">
      <c r="F50030" s="30"/>
      <c r="G50030" s="30"/>
      <c r="H50030" s="30"/>
    </row>
    <row r="50031" spans="6:8" x14ac:dyDescent="0.2">
      <c r="F50031" s="30"/>
      <c r="G50031" s="30"/>
      <c r="H50031" s="30"/>
    </row>
    <row r="50032" spans="6:8" x14ac:dyDescent="0.2">
      <c r="F50032" s="30"/>
      <c r="G50032" s="30"/>
      <c r="H50032" s="30"/>
    </row>
    <row r="50033" spans="6:8" x14ac:dyDescent="0.2">
      <c r="F50033" s="30"/>
      <c r="G50033" s="30"/>
      <c r="H50033" s="30"/>
    </row>
    <row r="50034" spans="6:8" x14ac:dyDescent="0.2">
      <c r="F50034" s="30"/>
      <c r="G50034" s="30"/>
      <c r="H50034" s="30"/>
    </row>
    <row r="50035" spans="6:8" x14ac:dyDescent="0.2">
      <c r="F50035" s="30"/>
      <c r="G50035" s="30"/>
      <c r="H50035" s="30"/>
    </row>
    <row r="50036" spans="6:8" x14ac:dyDescent="0.2">
      <c r="F50036" s="30"/>
      <c r="G50036" s="30"/>
      <c r="H50036" s="30"/>
    </row>
    <row r="50037" spans="6:8" x14ac:dyDescent="0.2">
      <c r="F50037" s="30"/>
      <c r="G50037" s="30"/>
      <c r="H50037" s="30"/>
    </row>
    <row r="50038" spans="6:8" x14ac:dyDescent="0.2">
      <c r="F50038" s="30"/>
      <c r="G50038" s="30"/>
      <c r="H50038" s="30"/>
    </row>
    <row r="50039" spans="6:8" x14ac:dyDescent="0.2">
      <c r="F50039" s="30"/>
      <c r="G50039" s="30"/>
      <c r="H50039" s="30"/>
    </row>
    <row r="50040" spans="6:8" x14ac:dyDescent="0.2">
      <c r="F50040" s="30"/>
      <c r="G50040" s="30"/>
      <c r="H50040" s="30"/>
    </row>
    <row r="50041" spans="6:8" x14ac:dyDescent="0.2">
      <c r="F50041" s="30"/>
      <c r="G50041" s="30"/>
      <c r="H50041" s="30"/>
    </row>
    <row r="50042" spans="6:8" x14ac:dyDescent="0.2">
      <c r="F50042" s="30"/>
      <c r="G50042" s="30"/>
      <c r="H50042" s="30"/>
    </row>
    <row r="50043" spans="6:8" x14ac:dyDescent="0.2">
      <c r="F50043" s="30"/>
      <c r="G50043" s="30"/>
      <c r="H50043" s="30"/>
    </row>
    <row r="50044" spans="6:8" x14ac:dyDescent="0.2">
      <c r="F50044" s="30"/>
      <c r="G50044" s="30"/>
      <c r="H50044" s="30"/>
    </row>
    <row r="50045" spans="6:8" x14ac:dyDescent="0.2">
      <c r="F50045" s="30"/>
      <c r="G50045" s="30"/>
      <c r="H50045" s="30"/>
    </row>
    <row r="50046" spans="6:8" x14ac:dyDescent="0.2">
      <c r="F50046" s="30"/>
      <c r="G50046" s="30"/>
      <c r="H50046" s="30"/>
    </row>
    <row r="50047" spans="6:8" x14ac:dyDescent="0.2">
      <c r="F50047" s="30"/>
      <c r="G50047" s="30"/>
      <c r="H50047" s="30"/>
    </row>
    <row r="50048" spans="6:8" x14ac:dyDescent="0.2">
      <c r="F50048" s="30"/>
      <c r="G50048" s="30"/>
      <c r="H50048" s="30"/>
    </row>
    <row r="50049" spans="6:8" x14ac:dyDescent="0.2">
      <c r="F50049" s="30"/>
      <c r="G50049" s="30"/>
      <c r="H50049" s="30"/>
    </row>
    <row r="50050" spans="6:8" x14ac:dyDescent="0.2">
      <c r="F50050" s="30"/>
      <c r="G50050" s="30"/>
      <c r="H50050" s="30"/>
    </row>
    <row r="50051" spans="6:8" x14ac:dyDescent="0.2">
      <c r="F50051" s="30"/>
      <c r="G50051" s="30"/>
      <c r="H50051" s="30"/>
    </row>
    <row r="50052" spans="6:8" x14ac:dyDescent="0.2">
      <c r="F50052" s="30"/>
      <c r="G50052" s="30"/>
      <c r="H50052" s="30"/>
    </row>
    <row r="50053" spans="6:8" x14ac:dyDescent="0.2">
      <c r="F50053" s="30"/>
      <c r="G50053" s="30"/>
      <c r="H50053" s="30"/>
    </row>
    <row r="50054" spans="6:8" x14ac:dyDescent="0.2">
      <c r="F50054" s="30"/>
      <c r="G50054" s="30"/>
      <c r="H50054" s="30"/>
    </row>
    <row r="50055" spans="6:8" x14ac:dyDescent="0.2">
      <c r="F50055" s="30"/>
      <c r="G50055" s="30"/>
      <c r="H50055" s="30"/>
    </row>
    <row r="50056" spans="6:8" x14ac:dyDescent="0.2">
      <c r="F50056" s="30"/>
      <c r="G50056" s="30"/>
      <c r="H50056" s="30"/>
    </row>
    <row r="50057" spans="6:8" x14ac:dyDescent="0.2">
      <c r="F50057" s="30"/>
      <c r="G50057" s="30"/>
      <c r="H50057" s="30"/>
    </row>
    <row r="50058" spans="6:8" x14ac:dyDescent="0.2">
      <c r="F50058" s="30"/>
      <c r="G50058" s="30"/>
      <c r="H50058" s="30"/>
    </row>
    <row r="50059" spans="6:8" x14ac:dyDescent="0.2">
      <c r="F50059" s="30"/>
      <c r="G50059" s="30"/>
      <c r="H50059" s="30"/>
    </row>
    <row r="50060" spans="6:8" x14ac:dyDescent="0.2">
      <c r="F50060" s="30"/>
      <c r="G50060" s="30"/>
      <c r="H50060" s="30"/>
    </row>
    <row r="50061" spans="6:8" x14ac:dyDescent="0.2">
      <c r="F50061" s="30"/>
      <c r="G50061" s="30"/>
      <c r="H50061" s="30"/>
    </row>
    <row r="50062" spans="6:8" x14ac:dyDescent="0.2">
      <c r="F50062" s="30"/>
      <c r="G50062" s="30"/>
      <c r="H50062" s="30"/>
    </row>
    <row r="50063" spans="6:8" x14ac:dyDescent="0.2">
      <c r="F50063" s="30"/>
      <c r="G50063" s="30"/>
      <c r="H50063" s="30"/>
    </row>
    <row r="50064" spans="6:8" x14ac:dyDescent="0.2">
      <c r="F50064" s="30"/>
      <c r="G50064" s="30"/>
      <c r="H50064" s="30"/>
    </row>
    <row r="50065" spans="6:8" x14ac:dyDescent="0.2">
      <c r="F50065" s="30"/>
      <c r="G50065" s="30"/>
      <c r="H50065" s="30"/>
    </row>
    <row r="50066" spans="6:8" x14ac:dyDescent="0.2">
      <c r="F50066" s="30"/>
      <c r="G50066" s="30"/>
      <c r="H50066" s="30"/>
    </row>
    <row r="50067" spans="6:8" x14ac:dyDescent="0.2">
      <c r="F50067" s="30"/>
      <c r="G50067" s="30"/>
      <c r="H50067" s="30"/>
    </row>
    <row r="50068" spans="6:8" x14ac:dyDescent="0.2">
      <c r="F50068" s="30"/>
      <c r="G50068" s="30"/>
      <c r="H50068" s="30"/>
    </row>
    <row r="50069" spans="6:8" x14ac:dyDescent="0.2">
      <c r="F50069" s="30"/>
      <c r="G50069" s="30"/>
      <c r="H50069" s="30"/>
    </row>
    <row r="50070" spans="6:8" x14ac:dyDescent="0.2">
      <c r="F50070" s="30"/>
      <c r="G50070" s="30"/>
      <c r="H50070" s="30"/>
    </row>
    <row r="50071" spans="6:8" x14ac:dyDescent="0.2">
      <c r="F50071" s="30"/>
      <c r="G50071" s="30"/>
      <c r="H50071" s="30"/>
    </row>
    <row r="50072" spans="6:8" x14ac:dyDescent="0.2">
      <c r="F50072" s="30"/>
      <c r="G50072" s="30"/>
      <c r="H50072" s="30"/>
    </row>
    <row r="50073" spans="6:8" x14ac:dyDescent="0.2">
      <c r="F50073" s="30"/>
      <c r="G50073" s="30"/>
      <c r="H50073" s="30"/>
    </row>
    <row r="50074" spans="6:8" x14ac:dyDescent="0.2">
      <c r="F50074" s="30"/>
      <c r="G50074" s="30"/>
      <c r="H50074" s="30"/>
    </row>
    <row r="50075" spans="6:8" x14ac:dyDescent="0.2">
      <c r="F50075" s="30"/>
      <c r="G50075" s="30"/>
      <c r="H50075" s="30"/>
    </row>
    <row r="50076" spans="6:8" x14ac:dyDescent="0.2">
      <c r="F50076" s="30"/>
      <c r="G50076" s="30"/>
      <c r="H50076" s="30"/>
    </row>
    <row r="50077" spans="6:8" x14ac:dyDescent="0.2">
      <c r="F50077" s="30"/>
      <c r="G50077" s="30"/>
      <c r="H50077" s="30"/>
    </row>
    <row r="50078" spans="6:8" x14ac:dyDescent="0.2">
      <c r="F50078" s="30"/>
      <c r="G50078" s="30"/>
      <c r="H50078" s="30"/>
    </row>
    <row r="50079" spans="6:8" x14ac:dyDescent="0.2">
      <c r="F50079" s="30"/>
      <c r="G50079" s="30"/>
      <c r="H50079" s="30"/>
    </row>
    <row r="50080" spans="6:8" x14ac:dyDescent="0.2">
      <c r="F50080" s="30"/>
      <c r="G50080" s="30"/>
      <c r="H50080" s="30"/>
    </row>
    <row r="50081" spans="6:8" x14ac:dyDescent="0.2">
      <c r="F50081" s="30"/>
      <c r="G50081" s="30"/>
      <c r="H50081" s="30"/>
    </row>
    <row r="50082" spans="6:8" x14ac:dyDescent="0.2">
      <c r="F50082" s="30"/>
      <c r="G50082" s="30"/>
      <c r="H50082" s="30"/>
    </row>
    <row r="50083" spans="6:8" x14ac:dyDescent="0.2">
      <c r="F50083" s="30"/>
      <c r="G50083" s="30"/>
      <c r="H50083" s="30"/>
    </row>
    <row r="50084" spans="6:8" x14ac:dyDescent="0.2">
      <c r="F50084" s="30"/>
      <c r="G50084" s="30"/>
      <c r="H50084" s="30"/>
    </row>
    <row r="50085" spans="6:8" x14ac:dyDescent="0.2">
      <c r="F50085" s="30"/>
      <c r="G50085" s="30"/>
      <c r="H50085" s="30"/>
    </row>
    <row r="50086" spans="6:8" x14ac:dyDescent="0.2">
      <c r="F50086" s="30"/>
      <c r="G50086" s="30"/>
      <c r="H50086" s="30"/>
    </row>
    <row r="50087" spans="6:8" x14ac:dyDescent="0.2">
      <c r="F50087" s="30"/>
      <c r="G50087" s="30"/>
      <c r="H50087" s="30"/>
    </row>
    <row r="50088" spans="6:8" x14ac:dyDescent="0.2">
      <c r="F50088" s="30"/>
      <c r="G50088" s="30"/>
      <c r="H50088" s="30"/>
    </row>
    <row r="50089" spans="6:8" x14ac:dyDescent="0.2">
      <c r="F50089" s="30"/>
      <c r="G50089" s="30"/>
      <c r="H50089" s="30"/>
    </row>
    <row r="50090" spans="6:8" x14ac:dyDescent="0.2">
      <c r="F50090" s="30"/>
      <c r="G50090" s="30"/>
      <c r="H50090" s="30"/>
    </row>
    <row r="50091" spans="6:8" x14ac:dyDescent="0.2">
      <c r="F50091" s="30"/>
      <c r="G50091" s="30"/>
      <c r="H50091" s="30"/>
    </row>
    <row r="50092" spans="6:8" x14ac:dyDescent="0.2">
      <c r="F50092" s="30"/>
      <c r="G50092" s="30"/>
      <c r="H50092" s="30"/>
    </row>
    <row r="50093" spans="6:8" x14ac:dyDescent="0.2">
      <c r="F50093" s="30"/>
      <c r="G50093" s="30"/>
      <c r="H50093" s="30"/>
    </row>
    <row r="50094" spans="6:8" x14ac:dyDescent="0.2">
      <c r="F50094" s="30"/>
      <c r="G50094" s="30"/>
      <c r="H50094" s="30"/>
    </row>
    <row r="50095" spans="6:8" x14ac:dyDescent="0.2">
      <c r="F50095" s="30"/>
      <c r="G50095" s="30"/>
      <c r="H50095" s="30"/>
    </row>
    <row r="50096" spans="6:8" x14ac:dyDescent="0.2">
      <c r="F50096" s="30"/>
      <c r="G50096" s="30"/>
      <c r="H50096" s="30"/>
    </row>
    <row r="50097" spans="6:8" x14ac:dyDescent="0.2">
      <c r="F50097" s="30"/>
      <c r="G50097" s="30"/>
      <c r="H50097" s="30"/>
    </row>
    <row r="50098" spans="6:8" x14ac:dyDescent="0.2">
      <c r="F50098" s="30"/>
      <c r="G50098" s="30"/>
      <c r="H50098" s="30"/>
    </row>
    <row r="50099" spans="6:8" x14ac:dyDescent="0.2">
      <c r="F50099" s="30"/>
      <c r="G50099" s="30"/>
      <c r="H50099" s="30"/>
    </row>
    <row r="50100" spans="6:8" x14ac:dyDescent="0.2">
      <c r="F50100" s="30"/>
      <c r="G50100" s="30"/>
      <c r="H50100" s="30"/>
    </row>
    <row r="50101" spans="6:8" x14ac:dyDescent="0.2">
      <c r="F50101" s="30"/>
      <c r="G50101" s="30"/>
      <c r="H50101" s="30"/>
    </row>
    <row r="50102" spans="6:8" x14ac:dyDescent="0.2">
      <c r="F50102" s="30"/>
      <c r="G50102" s="30"/>
      <c r="H50102" s="30"/>
    </row>
    <row r="50103" spans="6:8" x14ac:dyDescent="0.2">
      <c r="F50103" s="30"/>
      <c r="G50103" s="30"/>
      <c r="H50103" s="30"/>
    </row>
    <row r="50104" spans="6:8" x14ac:dyDescent="0.2">
      <c r="F50104" s="30"/>
      <c r="G50104" s="30"/>
      <c r="H50104" s="30"/>
    </row>
    <row r="50105" spans="6:8" x14ac:dyDescent="0.2">
      <c r="F50105" s="30"/>
      <c r="G50105" s="30"/>
      <c r="H50105" s="30"/>
    </row>
    <row r="50106" spans="6:8" x14ac:dyDescent="0.2">
      <c r="F50106" s="30"/>
      <c r="G50106" s="30"/>
      <c r="H50106" s="30"/>
    </row>
    <row r="50107" spans="6:8" x14ac:dyDescent="0.2">
      <c r="F50107" s="30"/>
      <c r="G50107" s="30"/>
      <c r="H50107" s="30"/>
    </row>
    <row r="50108" spans="6:8" x14ac:dyDescent="0.2">
      <c r="F50108" s="30"/>
      <c r="G50108" s="30"/>
      <c r="H50108" s="30"/>
    </row>
    <row r="50109" spans="6:8" x14ac:dyDescent="0.2">
      <c r="F50109" s="30"/>
      <c r="G50109" s="30"/>
      <c r="H50109" s="30"/>
    </row>
    <row r="50110" spans="6:8" x14ac:dyDescent="0.2">
      <c r="F50110" s="30"/>
      <c r="G50110" s="30"/>
      <c r="H50110" s="30"/>
    </row>
    <row r="50111" spans="6:8" x14ac:dyDescent="0.2">
      <c r="F50111" s="30"/>
      <c r="G50111" s="30"/>
      <c r="H50111" s="30"/>
    </row>
    <row r="50112" spans="6:8" x14ac:dyDescent="0.2">
      <c r="F50112" s="30"/>
      <c r="G50112" s="30"/>
      <c r="H50112" s="30"/>
    </row>
    <row r="50113" spans="6:8" x14ac:dyDescent="0.2">
      <c r="F50113" s="30"/>
      <c r="G50113" s="30"/>
      <c r="H50113" s="30"/>
    </row>
    <row r="50114" spans="6:8" x14ac:dyDescent="0.2">
      <c r="F50114" s="30"/>
      <c r="G50114" s="30"/>
      <c r="H50114" s="30"/>
    </row>
    <row r="50115" spans="6:8" x14ac:dyDescent="0.2">
      <c r="F50115" s="30"/>
      <c r="G50115" s="30"/>
      <c r="H50115" s="30"/>
    </row>
    <row r="50116" spans="6:8" x14ac:dyDescent="0.2">
      <c r="F50116" s="30"/>
      <c r="G50116" s="30"/>
      <c r="H50116" s="30"/>
    </row>
    <row r="50117" spans="6:8" x14ac:dyDescent="0.2">
      <c r="F50117" s="30"/>
      <c r="G50117" s="30"/>
      <c r="H50117" s="30"/>
    </row>
    <row r="50118" spans="6:8" x14ac:dyDescent="0.2">
      <c r="F50118" s="30"/>
      <c r="G50118" s="30"/>
      <c r="H50118" s="30"/>
    </row>
    <row r="50119" spans="6:8" x14ac:dyDescent="0.2">
      <c r="F50119" s="30"/>
      <c r="G50119" s="30"/>
      <c r="H50119" s="30"/>
    </row>
    <row r="50120" spans="6:8" x14ac:dyDescent="0.2">
      <c r="F50120" s="30"/>
      <c r="G50120" s="30"/>
      <c r="H50120" s="30"/>
    </row>
    <row r="50121" spans="6:8" x14ac:dyDescent="0.2">
      <c r="F50121" s="30"/>
      <c r="G50121" s="30"/>
      <c r="H50121" s="30"/>
    </row>
    <row r="50122" spans="6:8" x14ac:dyDescent="0.2">
      <c r="F50122" s="30"/>
      <c r="G50122" s="30"/>
      <c r="H50122" s="30"/>
    </row>
    <row r="50123" spans="6:8" x14ac:dyDescent="0.2">
      <c r="F50123" s="30"/>
      <c r="G50123" s="30"/>
      <c r="H50123" s="30"/>
    </row>
    <row r="50124" spans="6:8" x14ac:dyDescent="0.2">
      <c r="F50124" s="30"/>
      <c r="G50124" s="30"/>
      <c r="H50124" s="30"/>
    </row>
    <row r="50125" spans="6:8" x14ac:dyDescent="0.2">
      <c r="F50125" s="30"/>
      <c r="G50125" s="30"/>
      <c r="H50125" s="30"/>
    </row>
    <row r="50126" spans="6:8" x14ac:dyDescent="0.2">
      <c r="F50126" s="30"/>
      <c r="G50126" s="30"/>
      <c r="H50126" s="30"/>
    </row>
    <row r="50127" spans="6:8" x14ac:dyDescent="0.2">
      <c r="F50127" s="30"/>
      <c r="G50127" s="30"/>
      <c r="H50127" s="30"/>
    </row>
    <row r="50128" spans="6:8" x14ac:dyDescent="0.2">
      <c r="F50128" s="30"/>
      <c r="G50128" s="30"/>
      <c r="H50128" s="30"/>
    </row>
    <row r="50129" spans="6:8" x14ac:dyDescent="0.2">
      <c r="F50129" s="30"/>
      <c r="G50129" s="30"/>
      <c r="H50129" s="30"/>
    </row>
    <row r="50130" spans="6:8" x14ac:dyDescent="0.2">
      <c r="F50130" s="30"/>
      <c r="G50130" s="30"/>
      <c r="H50130" s="30"/>
    </row>
    <row r="50131" spans="6:8" x14ac:dyDescent="0.2">
      <c r="F50131" s="30"/>
      <c r="G50131" s="30"/>
      <c r="H50131" s="30"/>
    </row>
    <row r="50132" spans="6:8" x14ac:dyDescent="0.2">
      <c r="F50132" s="30"/>
      <c r="G50132" s="30"/>
      <c r="H50132" s="30"/>
    </row>
    <row r="50133" spans="6:8" x14ac:dyDescent="0.2">
      <c r="F50133" s="30"/>
      <c r="G50133" s="30"/>
      <c r="H50133" s="30"/>
    </row>
    <row r="50134" spans="6:8" x14ac:dyDescent="0.2">
      <c r="F50134" s="30"/>
      <c r="G50134" s="30"/>
      <c r="H50134" s="30"/>
    </row>
    <row r="50135" spans="6:8" x14ac:dyDescent="0.2">
      <c r="F50135" s="30"/>
      <c r="G50135" s="30"/>
      <c r="H50135" s="30"/>
    </row>
    <row r="50136" spans="6:8" x14ac:dyDescent="0.2">
      <c r="F50136" s="30"/>
      <c r="G50136" s="30"/>
      <c r="H50136" s="30"/>
    </row>
    <row r="50137" spans="6:8" x14ac:dyDescent="0.2">
      <c r="F50137" s="30"/>
      <c r="G50137" s="30"/>
      <c r="H50137" s="30"/>
    </row>
    <row r="50138" spans="6:8" x14ac:dyDescent="0.2">
      <c r="F50138" s="30"/>
      <c r="G50138" s="30"/>
      <c r="H50138" s="30"/>
    </row>
    <row r="50139" spans="6:8" x14ac:dyDescent="0.2">
      <c r="F50139" s="30"/>
      <c r="G50139" s="30"/>
      <c r="H50139" s="30"/>
    </row>
    <row r="50140" spans="6:8" x14ac:dyDescent="0.2">
      <c r="F50140" s="30"/>
      <c r="G50140" s="30"/>
      <c r="H50140" s="30"/>
    </row>
    <row r="50141" spans="6:8" x14ac:dyDescent="0.2">
      <c r="F50141" s="30"/>
      <c r="G50141" s="30"/>
      <c r="H50141" s="30"/>
    </row>
    <row r="50142" spans="6:8" x14ac:dyDescent="0.2">
      <c r="F50142" s="30"/>
      <c r="G50142" s="30"/>
      <c r="H50142" s="30"/>
    </row>
    <row r="50143" spans="6:8" x14ac:dyDescent="0.2">
      <c r="F50143" s="30"/>
      <c r="G50143" s="30"/>
      <c r="H50143" s="30"/>
    </row>
    <row r="50144" spans="6:8" x14ac:dyDescent="0.2">
      <c r="F50144" s="30"/>
      <c r="G50144" s="30"/>
      <c r="H50144" s="30"/>
    </row>
    <row r="50145" spans="6:8" x14ac:dyDescent="0.2">
      <c r="F50145" s="30"/>
      <c r="G50145" s="30"/>
      <c r="H50145" s="30"/>
    </row>
    <row r="50146" spans="6:8" x14ac:dyDescent="0.2">
      <c r="F50146" s="30"/>
      <c r="G50146" s="30"/>
      <c r="H50146" s="30"/>
    </row>
    <row r="50147" spans="6:8" x14ac:dyDescent="0.2">
      <c r="F50147" s="30"/>
      <c r="G50147" s="30"/>
      <c r="H50147" s="30"/>
    </row>
    <row r="50148" spans="6:8" x14ac:dyDescent="0.2">
      <c r="F50148" s="30"/>
      <c r="G50148" s="30"/>
      <c r="H50148" s="30"/>
    </row>
    <row r="50149" spans="6:8" x14ac:dyDescent="0.2">
      <c r="F50149" s="30"/>
      <c r="G50149" s="30"/>
      <c r="H50149" s="30"/>
    </row>
    <row r="50150" spans="6:8" x14ac:dyDescent="0.2">
      <c r="F50150" s="30"/>
      <c r="G50150" s="30"/>
      <c r="H50150" s="30"/>
    </row>
    <row r="50151" spans="6:8" x14ac:dyDescent="0.2">
      <c r="F50151" s="30"/>
      <c r="G50151" s="30"/>
      <c r="H50151" s="30"/>
    </row>
    <row r="50152" spans="6:8" x14ac:dyDescent="0.2">
      <c r="F50152" s="30"/>
      <c r="G50152" s="30"/>
      <c r="H50152" s="30"/>
    </row>
    <row r="50153" spans="6:8" x14ac:dyDescent="0.2">
      <c r="F50153" s="30"/>
      <c r="G50153" s="30"/>
      <c r="H50153" s="30"/>
    </row>
    <row r="50154" spans="6:8" x14ac:dyDescent="0.2">
      <c r="F50154" s="30"/>
      <c r="G50154" s="30"/>
      <c r="H50154" s="30"/>
    </row>
    <row r="50155" spans="6:8" x14ac:dyDescent="0.2">
      <c r="F50155" s="30"/>
      <c r="G50155" s="30"/>
      <c r="H50155" s="30"/>
    </row>
    <row r="50156" spans="6:8" x14ac:dyDescent="0.2">
      <c r="F50156" s="30"/>
      <c r="G50156" s="30"/>
      <c r="H50156" s="30"/>
    </row>
    <row r="50157" spans="6:8" x14ac:dyDescent="0.2">
      <c r="F50157" s="30"/>
      <c r="G50157" s="30"/>
      <c r="H50157" s="30"/>
    </row>
    <row r="50158" spans="6:8" x14ac:dyDescent="0.2">
      <c r="F50158" s="30"/>
      <c r="G50158" s="30"/>
      <c r="H50158" s="30"/>
    </row>
    <row r="50159" spans="6:8" x14ac:dyDescent="0.2">
      <c r="F50159" s="30"/>
      <c r="G50159" s="30"/>
      <c r="H50159" s="30"/>
    </row>
    <row r="50160" spans="6:8" x14ac:dyDescent="0.2">
      <c r="F50160" s="30"/>
      <c r="G50160" s="30"/>
      <c r="H50160" s="30"/>
    </row>
    <row r="50161" spans="6:8" x14ac:dyDescent="0.2">
      <c r="F50161" s="30"/>
      <c r="G50161" s="30"/>
      <c r="H50161" s="30"/>
    </row>
    <row r="50162" spans="6:8" x14ac:dyDescent="0.2">
      <c r="F50162" s="30"/>
      <c r="G50162" s="30"/>
      <c r="H50162" s="30"/>
    </row>
    <row r="50163" spans="6:8" x14ac:dyDescent="0.2">
      <c r="F50163" s="30"/>
      <c r="G50163" s="30"/>
      <c r="H50163" s="30"/>
    </row>
    <row r="50164" spans="6:8" x14ac:dyDescent="0.2">
      <c r="F50164" s="30"/>
      <c r="G50164" s="30"/>
      <c r="H50164" s="30"/>
    </row>
    <row r="50165" spans="6:8" x14ac:dyDescent="0.2">
      <c r="F50165" s="30"/>
      <c r="G50165" s="30"/>
      <c r="H50165" s="30"/>
    </row>
    <row r="50166" spans="6:8" x14ac:dyDescent="0.2">
      <c r="F50166" s="30"/>
      <c r="G50166" s="30"/>
      <c r="H50166" s="30"/>
    </row>
    <row r="50167" spans="6:8" x14ac:dyDescent="0.2">
      <c r="F50167" s="30"/>
      <c r="G50167" s="30"/>
      <c r="H50167" s="30"/>
    </row>
    <row r="50168" spans="6:8" x14ac:dyDescent="0.2">
      <c r="F50168" s="30"/>
      <c r="G50168" s="30"/>
      <c r="H50168" s="30"/>
    </row>
    <row r="50169" spans="6:8" x14ac:dyDescent="0.2">
      <c r="F50169" s="30"/>
      <c r="G50169" s="30"/>
      <c r="H50169" s="30"/>
    </row>
    <row r="50170" spans="6:8" x14ac:dyDescent="0.2">
      <c r="F50170" s="30"/>
      <c r="G50170" s="30"/>
      <c r="H50170" s="30"/>
    </row>
    <row r="50171" spans="6:8" x14ac:dyDescent="0.2">
      <c r="F50171" s="30"/>
      <c r="G50171" s="30"/>
      <c r="H50171" s="30"/>
    </row>
    <row r="50172" spans="6:8" x14ac:dyDescent="0.2">
      <c r="F50172" s="30"/>
      <c r="G50172" s="30"/>
      <c r="H50172" s="30"/>
    </row>
    <row r="50173" spans="6:8" x14ac:dyDescent="0.2">
      <c r="F50173" s="30"/>
      <c r="G50173" s="30"/>
      <c r="H50173" s="30"/>
    </row>
    <row r="50174" spans="6:8" x14ac:dyDescent="0.2">
      <c r="F50174" s="30"/>
      <c r="G50174" s="30"/>
      <c r="H50174" s="30"/>
    </row>
    <row r="50175" spans="6:8" x14ac:dyDescent="0.2">
      <c r="F50175" s="30"/>
      <c r="G50175" s="30"/>
      <c r="H50175" s="30"/>
    </row>
    <row r="50176" spans="6:8" x14ac:dyDescent="0.2">
      <c r="F50176" s="30"/>
      <c r="G50176" s="30"/>
      <c r="H50176" s="30"/>
    </row>
    <row r="50177" spans="6:8" x14ac:dyDescent="0.2">
      <c r="F50177" s="30"/>
      <c r="G50177" s="30"/>
      <c r="H50177" s="30"/>
    </row>
    <row r="50178" spans="6:8" x14ac:dyDescent="0.2">
      <c r="F50178" s="30"/>
      <c r="G50178" s="30"/>
      <c r="H50178" s="30"/>
    </row>
    <row r="50179" spans="6:8" x14ac:dyDescent="0.2">
      <c r="F50179" s="30"/>
      <c r="G50179" s="30"/>
      <c r="H50179" s="30"/>
    </row>
    <row r="50180" spans="6:8" x14ac:dyDescent="0.2">
      <c r="F50180" s="30"/>
      <c r="G50180" s="30"/>
      <c r="H50180" s="30"/>
    </row>
    <row r="50181" spans="6:8" x14ac:dyDescent="0.2">
      <c r="F50181" s="30"/>
      <c r="G50181" s="30"/>
      <c r="H50181" s="30"/>
    </row>
    <row r="50182" spans="6:8" x14ac:dyDescent="0.2">
      <c r="F50182" s="30"/>
      <c r="G50182" s="30"/>
      <c r="H50182" s="30"/>
    </row>
    <row r="50183" spans="6:8" x14ac:dyDescent="0.2">
      <c r="F50183" s="30"/>
      <c r="G50183" s="30"/>
      <c r="H50183" s="30"/>
    </row>
    <row r="50184" spans="6:8" x14ac:dyDescent="0.2">
      <c r="F50184" s="30"/>
      <c r="G50184" s="30"/>
      <c r="H50184" s="30"/>
    </row>
    <row r="50185" spans="6:8" x14ac:dyDescent="0.2">
      <c r="F50185" s="30"/>
      <c r="G50185" s="30"/>
      <c r="H50185" s="30"/>
    </row>
    <row r="50186" spans="6:8" x14ac:dyDescent="0.2">
      <c r="F50186" s="30"/>
      <c r="G50186" s="30"/>
      <c r="H50186" s="30"/>
    </row>
    <row r="50187" spans="6:8" x14ac:dyDescent="0.2">
      <c r="F50187" s="30"/>
      <c r="G50187" s="30"/>
      <c r="H50187" s="30"/>
    </row>
    <row r="50188" spans="6:8" x14ac:dyDescent="0.2">
      <c r="F50188" s="30"/>
      <c r="G50188" s="30"/>
      <c r="H50188" s="30"/>
    </row>
    <row r="50189" spans="6:8" x14ac:dyDescent="0.2">
      <c r="F50189" s="30"/>
      <c r="G50189" s="30"/>
      <c r="H50189" s="30"/>
    </row>
    <row r="50190" spans="6:8" x14ac:dyDescent="0.2">
      <c r="F50190" s="30"/>
      <c r="G50190" s="30"/>
      <c r="H50190" s="30"/>
    </row>
    <row r="50191" spans="6:8" x14ac:dyDescent="0.2">
      <c r="F50191" s="30"/>
      <c r="G50191" s="30"/>
      <c r="H50191" s="30"/>
    </row>
    <row r="50192" spans="6:8" x14ac:dyDescent="0.2">
      <c r="F50192" s="30"/>
      <c r="G50192" s="30"/>
      <c r="H50192" s="30"/>
    </row>
    <row r="50193" spans="6:8" x14ac:dyDescent="0.2">
      <c r="F50193" s="30"/>
      <c r="G50193" s="30"/>
      <c r="H50193" s="30"/>
    </row>
    <row r="50194" spans="6:8" x14ac:dyDescent="0.2">
      <c r="F50194" s="30"/>
      <c r="G50194" s="30"/>
      <c r="H50194" s="30"/>
    </row>
    <row r="50195" spans="6:8" x14ac:dyDescent="0.2">
      <c r="F50195" s="30"/>
      <c r="G50195" s="30"/>
      <c r="H50195" s="30"/>
    </row>
    <row r="50196" spans="6:8" x14ac:dyDescent="0.2">
      <c r="F50196" s="30"/>
      <c r="G50196" s="30"/>
      <c r="H50196" s="30"/>
    </row>
    <row r="50197" spans="6:8" x14ac:dyDescent="0.2">
      <c r="F50197" s="30"/>
      <c r="G50197" s="30"/>
      <c r="H50197" s="30"/>
    </row>
    <row r="50198" spans="6:8" x14ac:dyDescent="0.2">
      <c r="F50198" s="30"/>
      <c r="G50198" s="30"/>
      <c r="H50198" s="30"/>
    </row>
    <row r="50199" spans="6:8" x14ac:dyDescent="0.2">
      <c r="F50199" s="30"/>
      <c r="G50199" s="30"/>
      <c r="H50199" s="30"/>
    </row>
    <row r="50200" spans="6:8" x14ac:dyDescent="0.2">
      <c r="F50200" s="30"/>
      <c r="G50200" s="30"/>
      <c r="H50200" s="30"/>
    </row>
    <row r="50201" spans="6:8" x14ac:dyDescent="0.2">
      <c r="F50201" s="30"/>
      <c r="G50201" s="30"/>
      <c r="H50201" s="30"/>
    </row>
    <row r="50202" spans="6:8" x14ac:dyDescent="0.2">
      <c r="F50202" s="30"/>
      <c r="G50202" s="30"/>
      <c r="H50202" s="30"/>
    </row>
    <row r="50203" spans="6:8" x14ac:dyDescent="0.2">
      <c r="F50203" s="30"/>
      <c r="G50203" s="30"/>
      <c r="H50203" s="30"/>
    </row>
    <row r="50204" spans="6:8" x14ac:dyDescent="0.2">
      <c r="F50204" s="30"/>
      <c r="G50204" s="30"/>
      <c r="H50204" s="30"/>
    </row>
    <row r="50205" spans="6:8" x14ac:dyDescent="0.2">
      <c r="F50205" s="30"/>
      <c r="G50205" s="30"/>
      <c r="H50205" s="30"/>
    </row>
    <row r="50206" spans="6:8" x14ac:dyDescent="0.2">
      <c r="F50206" s="30"/>
      <c r="G50206" s="30"/>
      <c r="H50206" s="30"/>
    </row>
    <row r="50207" spans="6:8" x14ac:dyDescent="0.2">
      <c r="F50207" s="30"/>
      <c r="G50207" s="30"/>
      <c r="H50207" s="30"/>
    </row>
    <row r="50208" spans="6:8" x14ac:dyDescent="0.2">
      <c r="F50208" s="30"/>
      <c r="G50208" s="30"/>
      <c r="H50208" s="30"/>
    </row>
    <row r="50209" spans="6:8" x14ac:dyDescent="0.2">
      <c r="F50209" s="30"/>
      <c r="G50209" s="30"/>
      <c r="H50209" s="30"/>
    </row>
    <row r="50210" spans="6:8" x14ac:dyDescent="0.2">
      <c r="F50210" s="30"/>
      <c r="G50210" s="30"/>
      <c r="H50210" s="30"/>
    </row>
    <row r="50211" spans="6:8" x14ac:dyDescent="0.2">
      <c r="F50211" s="30"/>
      <c r="G50211" s="30"/>
      <c r="H50211" s="30"/>
    </row>
    <row r="50212" spans="6:8" x14ac:dyDescent="0.2">
      <c r="F50212" s="30"/>
      <c r="G50212" s="30"/>
      <c r="H50212" s="30"/>
    </row>
    <row r="50213" spans="6:8" x14ac:dyDescent="0.2">
      <c r="F50213" s="30"/>
      <c r="G50213" s="30"/>
      <c r="H50213" s="30"/>
    </row>
    <row r="50214" spans="6:8" x14ac:dyDescent="0.2">
      <c r="F50214" s="30"/>
      <c r="G50214" s="30"/>
      <c r="H50214" s="30"/>
    </row>
    <row r="50215" spans="6:8" x14ac:dyDescent="0.2">
      <c r="F50215" s="30"/>
      <c r="G50215" s="30"/>
      <c r="H50215" s="30"/>
    </row>
    <row r="50216" spans="6:8" x14ac:dyDescent="0.2">
      <c r="F50216" s="30"/>
      <c r="G50216" s="30"/>
      <c r="H50216" s="30"/>
    </row>
    <row r="50217" spans="6:8" x14ac:dyDescent="0.2">
      <c r="F50217" s="30"/>
      <c r="G50217" s="30"/>
      <c r="H50217" s="30"/>
    </row>
    <row r="50218" spans="6:8" x14ac:dyDescent="0.2">
      <c r="F50218" s="30"/>
      <c r="G50218" s="30"/>
      <c r="H50218" s="30"/>
    </row>
    <row r="50219" spans="6:8" x14ac:dyDescent="0.2">
      <c r="F50219" s="30"/>
      <c r="G50219" s="30"/>
      <c r="H50219" s="30"/>
    </row>
    <row r="50220" spans="6:8" x14ac:dyDescent="0.2">
      <c r="F50220" s="30"/>
      <c r="G50220" s="30"/>
      <c r="H50220" s="30"/>
    </row>
    <row r="50221" spans="6:8" x14ac:dyDescent="0.2">
      <c r="F50221" s="30"/>
      <c r="G50221" s="30"/>
      <c r="H50221" s="30"/>
    </row>
    <row r="50222" spans="6:8" x14ac:dyDescent="0.2">
      <c r="F50222" s="30"/>
      <c r="G50222" s="30"/>
      <c r="H50222" s="30"/>
    </row>
    <row r="50223" spans="6:8" x14ac:dyDescent="0.2">
      <c r="F50223" s="30"/>
      <c r="G50223" s="30"/>
      <c r="H50223" s="30"/>
    </row>
    <row r="50224" spans="6:8" x14ac:dyDescent="0.2">
      <c r="F50224" s="30"/>
      <c r="G50224" s="30"/>
      <c r="H50224" s="30"/>
    </row>
    <row r="50225" spans="6:8" x14ac:dyDescent="0.2">
      <c r="F50225" s="30"/>
      <c r="G50225" s="30"/>
      <c r="H50225" s="30"/>
    </row>
    <row r="50226" spans="6:8" x14ac:dyDescent="0.2">
      <c r="F50226" s="30"/>
      <c r="G50226" s="30"/>
      <c r="H50226" s="30"/>
    </row>
    <row r="50227" spans="6:8" x14ac:dyDescent="0.2">
      <c r="F50227" s="30"/>
      <c r="G50227" s="30"/>
      <c r="H50227" s="30"/>
    </row>
    <row r="50228" spans="6:8" x14ac:dyDescent="0.2">
      <c r="F50228" s="30"/>
      <c r="G50228" s="30"/>
      <c r="H50228" s="30"/>
    </row>
    <row r="50229" spans="6:8" x14ac:dyDescent="0.2">
      <c r="F50229" s="30"/>
      <c r="G50229" s="30"/>
      <c r="H50229" s="30"/>
    </row>
    <row r="50230" spans="6:8" x14ac:dyDescent="0.2">
      <c r="F50230" s="30"/>
      <c r="G50230" s="30"/>
      <c r="H50230" s="30"/>
    </row>
    <row r="50231" spans="6:8" x14ac:dyDescent="0.2">
      <c r="F50231" s="30"/>
      <c r="G50231" s="30"/>
      <c r="H50231" s="30"/>
    </row>
    <row r="50232" spans="6:8" x14ac:dyDescent="0.2">
      <c r="F50232" s="30"/>
      <c r="G50232" s="30"/>
      <c r="H50232" s="30"/>
    </row>
    <row r="50233" spans="6:8" x14ac:dyDescent="0.2">
      <c r="F50233" s="30"/>
      <c r="G50233" s="30"/>
      <c r="H50233" s="30"/>
    </row>
    <row r="50234" spans="6:8" x14ac:dyDescent="0.2">
      <c r="F50234" s="30"/>
      <c r="G50234" s="30"/>
      <c r="H50234" s="30"/>
    </row>
    <row r="50235" spans="6:8" x14ac:dyDescent="0.2">
      <c r="F50235" s="30"/>
      <c r="G50235" s="30"/>
      <c r="H50235" s="30"/>
    </row>
    <row r="50236" spans="6:8" x14ac:dyDescent="0.2">
      <c r="F50236" s="30"/>
      <c r="G50236" s="30"/>
      <c r="H50236" s="30"/>
    </row>
    <row r="50237" spans="6:8" x14ac:dyDescent="0.2">
      <c r="F50237" s="30"/>
      <c r="G50237" s="30"/>
      <c r="H50237" s="30"/>
    </row>
    <row r="50238" spans="6:8" x14ac:dyDescent="0.2">
      <c r="F50238" s="30"/>
      <c r="G50238" s="30"/>
      <c r="H50238" s="30"/>
    </row>
    <row r="50239" spans="6:8" x14ac:dyDescent="0.2">
      <c r="F50239" s="30"/>
      <c r="G50239" s="30"/>
      <c r="H50239" s="30"/>
    </row>
    <row r="50240" spans="6:8" x14ac:dyDescent="0.2">
      <c r="F50240" s="30"/>
      <c r="G50240" s="30"/>
      <c r="H50240" s="30"/>
    </row>
    <row r="50241" spans="6:8" x14ac:dyDescent="0.2">
      <c r="F50241" s="30"/>
      <c r="G50241" s="30"/>
      <c r="H50241" s="30"/>
    </row>
    <row r="50242" spans="6:8" x14ac:dyDescent="0.2">
      <c r="F50242" s="30"/>
      <c r="G50242" s="30"/>
      <c r="H50242" s="30"/>
    </row>
    <row r="50243" spans="6:8" x14ac:dyDescent="0.2">
      <c r="F50243" s="30"/>
      <c r="G50243" s="30"/>
      <c r="H50243" s="30"/>
    </row>
    <row r="50244" spans="6:8" x14ac:dyDescent="0.2">
      <c r="F50244" s="30"/>
      <c r="G50244" s="30"/>
      <c r="H50244" s="30"/>
    </row>
    <row r="50245" spans="6:8" x14ac:dyDescent="0.2">
      <c r="F50245" s="30"/>
      <c r="G50245" s="30"/>
      <c r="H50245" s="30"/>
    </row>
    <row r="50246" spans="6:8" x14ac:dyDescent="0.2">
      <c r="F50246" s="30"/>
      <c r="G50246" s="30"/>
      <c r="H50246" s="30"/>
    </row>
    <row r="50247" spans="6:8" x14ac:dyDescent="0.2">
      <c r="F50247" s="30"/>
      <c r="G50247" s="30"/>
      <c r="H50247" s="30"/>
    </row>
    <row r="50248" spans="6:8" x14ac:dyDescent="0.2">
      <c r="F50248" s="30"/>
      <c r="G50248" s="30"/>
      <c r="H50248" s="30"/>
    </row>
    <row r="50249" spans="6:8" x14ac:dyDescent="0.2">
      <c r="F50249" s="30"/>
      <c r="G50249" s="30"/>
      <c r="H50249" s="30"/>
    </row>
    <row r="50250" spans="6:8" x14ac:dyDescent="0.2">
      <c r="F50250" s="30"/>
      <c r="G50250" s="30"/>
      <c r="H50250" s="30"/>
    </row>
    <row r="50251" spans="6:8" x14ac:dyDescent="0.2">
      <c r="F50251" s="30"/>
      <c r="G50251" s="30"/>
      <c r="H50251" s="30"/>
    </row>
    <row r="50252" spans="6:8" x14ac:dyDescent="0.2">
      <c r="F50252" s="30"/>
      <c r="G50252" s="30"/>
      <c r="H50252" s="30"/>
    </row>
    <row r="50253" spans="6:8" x14ac:dyDescent="0.2">
      <c r="F50253" s="30"/>
      <c r="G50253" s="30"/>
      <c r="H50253" s="30"/>
    </row>
    <row r="50254" spans="6:8" x14ac:dyDescent="0.2">
      <c r="F50254" s="30"/>
      <c r="G50254" s="30"/>
      <c r="H50254" s="30"/>
    </row>
    <row r="50255" spans="6:8" x14ac:dyDescent="0.2">
      <c r="F50255" s="30"/>
      <c r="G50255" s="30"/>
      <c r="H50255" s="30"/>
    </row>
    <row r="50256" spans="6:8" x14ac:dyDescent="0.2">
      <c r="F50256" s="30"/>
      <c r="G50256" s="30"/>
      <c r="H50256" s="30"/>
    </row>
    <row r="50257" spans="6:8" x14ac:dyDescent="0.2">
      <c r="F50257" s="30"/>
      <c r="G50257" s="30"/>
      <c r="H50257" s="30"/>
    </row>
    <row r="50258" spans="6:8" x14ac:dyDescent="0.2">
      <c r="F50258" s="30"/>
      <c r="G50258" s="30"/>
      <c r="H50258" s="30"/>
    </row>
    <row r="50259" spans="6:8" x14ac:dyDescent="0.2">
      <c r="F50259" s="30"/>
      <c r="G50259" s="30"/>
      <c r="H50259" s="30"/>
    </row>
    <row r="50260" spans="6:8" x14ac:dyDescent="0.2">
      <c r="F50260" s="30"/>
      <c r="G50260" s="30"/>
      <c r="H50260" s="30"/>
    </row>
    <row r="50261" spans="6:8" x14ac:dyDescent="0.2">
      <c r="F50261" s="30"/>
      <c r="G50261" s="30"/>
      <c r="H50261" s="30"/>
    </row>
    <row r="50262" spans="6:8" x14ac:dyDescent="0.2">
      <c r="F50262" s="30"/>
      <c r="G50262" s="30"/>
      <c r="H50262" s="30"/>
    </row>
    <row r="50263" spans="6:8" x14ac:dyDescent="0.2">
      <c r="F50263" s="30"/>
      <c r="G50263" s="30"/>
      <c r="H50263" s="30"/>
    </row>
    <row r="50264" spans="6:8" x14ac:dyDescent="0.2">
      <c r="F50264" s="30"/>
      <c r="G50264" s="30"/>
      <c r="H50264" s="30"/>
    </row>
    <row r="50265" spans="6:8" x14ac:dyDescent="0.2">
      <c r="F50265" s="30"/>
      <c r="G50265" s="30"/>
      <c r="H50265" s="30"/>
    </row>
    <row r="50266" spans="6:8" x14ac:dyDescent="0.2">
      <c r="F50266" s="30"/>
      <c r="G50266" s="30"/>
      <c r="H50266" s="30"/>
    </row>
    <row r="50267" spans="6:8" x14ac:dyDescent="0.2">
      <c r="F50267" s="30"/>
      <c r="G50267" s="30"/>
      <c r="H50267" s="30"/>
    </row>
    <row r="50268" spans="6:8" x14ac:dyDescent="0.2">
      <c r="F50268" s="30"/>
      <c r="G50268" s="30"/>
      <c r="H50268" s="30"/>
    </row>
    <row r="50269" spans="6:8" x14ac:dyDescent="0.2">
      <c r="F50269" s="30"/>
      <c r="G50269" s="30"/>
      <c r="H50269" s="30"/>
    </row>
    <row r="50270" spans="6:8" x14ac:dyDescent="0.2">
      <c r="F50270" s="30"/>
      <c r="G50270" s="30"/>
      <c r="H50270" s="30"/>
    </row>
    <row r="50271" spans="6:8" x14ac:dyDescent="0.2">
      <c r="F50271" s="30"/>
      <c r="G50271" s="30"/>
      <c r="H50271" s="30"/>
    </row>
    <row r="50272" spans="6:8" x14ac:dyDescent="0.2">
      <c r="F50272" s="30"/>
      <c r="G50272" s="30"/>
      <c r="H50272" s="30"/>
    </row>
    <row r="50273" spans="6:8" x14ac:dyDescent="0.2">
      <c r="F50273" s="30"/>
      <c r="G50273" s="30"/>
      <c r="H50273" s="30"/>
    </row>
    <row r="50274" spans="6:8" x14ac:dyDescent="0.2">
      <c r="F50274" s="30"/>
      <c r="G50274" s="30"/>
      <c r="H50274" s="30"/>
    </row>
    <row r="50275" spans="6:8" x14ac:dyDescent="0.2">
      <c r="F50275" s="30"/>
      <c r="G50275" s="30"/>
      <c r="H50275" s="30"/>
    </row>
    <row r="50276" spans="6:8" x14ac:dyDescent="0.2">
      <c r="F50276" s="30"/>
      <c r="G50276" s="30"/>
      <c r="H50276" s="30"/>
    </row>
    <row r="50277" spans="6:8" x14ac:dyDescent="0.2">
      <c r="F50277" s="30"/>
      <c r="G50277" s="30"/>
      <c r="H50277" s="30"/>
    </row>
    <row r="50278" spans="6:8" x14ac:dyDescent="0.2">
      <c r="F50278" s="30"/>
      <c r="G50278" s="30"/>
      <c r="H50278" s="30"/>
    </row>
    <row r="50279" spans="6:8" x14ac:dyDescent="0.2">
      <c r="F50279" s="30"/>
      <c r="G50279" s="30"/>
      <c r="H50279" s="30"/>
    </row>
    <row r="50280" spans="6:8" x14ac:dyDescent="0.2">
      <c r="F50280" s="30"/>
      <c r="G50280" s="30"/>
      <c r="H50280" s="30"/>
    </row>
    <row r="50281" spans="6:8" x14ac:dyDescent="0.2">
      <c r="F50281" s="30"/>
      <c r="G50281" s="30"/>
      <c r="H50281" s="30"/>
    </row>
    <row r="50282" spans="6:8" x14ac:dyDescent="0.2">
      <c r="F50282" s="30"/>
      <c r="G50282" s="30"/>
      <c r="H50282" s="30"/>
    </row>
    <row r="50283" spans="6:8" x14ac:dyDescent="0.2">
      <c r="F50283" s="30"/>
      <c r="G50283" s="30"/>
      <c r="H50283" s="30"/>
    </row>
    <row r="50284" spans="6:8" x14ac:dyDescent="0.2">
      <c r="F50284" s="30"/>
      <c r="G50284" s="30"/>
      <c r="H50284" s="30"/>
    </row>
    <row r="50285" spans="6:8" x14ac:dyDescent="0.2">
      <c r="F50285" s="30"/>
      <c r="G50285" s="30"/>
      <c r="H50285" s="30"/>
    </row>
    <row r="50286" spans="6:8" x14ac:dyDescent="0.2">
      <c r="F50286" s="30"/>
      <c r="G50286" s="30"/>
      <c r="H50286" s="30"/>
    </row>
    <row r="50287" spans="6:8" x14ac:dyDescent="0.2">
      <c r="F50287" s="30"/>
      <c r="G50287" s="30"/>
      <c r="H50287" s="30"/>
    </row>
    <row r="50288" spans="6:8" x14ac:dyDescent="0.2">
      <c r="F50288" s="30"/>
      <c r="G50288" s="30"/>
      <c r="H50288" s="30"/>
    </row>
    <row r="50289" spans="6:8" x14ac:dyDescent="0.2">
      <c r="F50289" s="30"/>
      <c r="G50289" s="30"/>
      <c r="H50289" s="30"/>
    </row>
    <row r="50290" spans="6:8" x14ac:dyDescent="0.2">
      <c r="F50290" s="30"/>
      <c r="G50290" s="30"/>
      <c r="H50290" s="30"/>
    </row>
    <row r="50291" spans="6:8" x14ac:dyDescent="0.2">
      <c r="F50291" s="30"/>
      <c r="G50291" s="30"/>
      <c r="H50291" s="30"/>
    </row>
    <row r="50292" spans="6:8" x14ac:dyDescent="0.2">
      <c r="F50292" s="30"/>
      <c r="G50292" s="30"/>
      <c r="H50292" s="30"/>
    </row>
    <row r="50293" spans="6:8" x14ac:dyDescent="0.2">
      <c r="F50293" s="30"/>
      <c r="G50293" s="30"/>
      <c r="H50293" s="30"/>
    </row>
    <row r="50294" spans="6:8" x14ac:dyDescent="0.2">
      <c r="F50294" s="30"/>
      <c r="G50294" s="30"/>
      <c r="H50294" s="30"/>
    </row>
    <row r="50295" spans="6:8" x14ac:dyDescent="0.2">
      <c r="F50295" s="30"/>
      <c r="G50295" s="30"/>
      <c r="H50295" s="30"/>
    </row>
    <row r="50296" spans="6:8" x14ac:dyDescent="0.2">
      <c r="F50296" s="30"/>
      <c r="G50296" s="30"/>
      <c r="H50296" s="30"/>
    </row>
    <row r="50297" spans="6:8" x14ac:dyDescent="0.2">
      <c r="F50297" s="30"/>
      <c r="G50297" s="30"/>
      <c r="H50297" s="30"/>
    </row>
    <row r="50298" spans="6:8" x14ac:dyDescent="0.2">
      <c r="F50298" s="30"/>
      <c r="G50298" s="30"/>
      <c r="H50298" s="30"/>
    </row>
    <row r="50299" spans="6:8" x14ac:dyDescent="0.2">
      <c r="F50299" s="30"/>
      <c r="G50299" s="30"/>
      <c r="H50299" s="30"/>
    </row>
    <row r="50300" spans="6:8" x14ac:dyDescent="0.2">
      <c r="F50300" s="30"/>
      <c r="G50300" s="30"/>
      <c r="H50300" s="30"/>
    </row>
    <row r="50301" spans="6:8" x14ac:dyDescent="0.2">
      <c r="F50301" s="30"/>
      <c r="G50301" s="30"/>
      <c r="H50301" s="30"/>
    </row>
    <row r="50302" spans="6:8" x14ac:dyDescent="0.2">
      <c r="F50302" s="30"/>
      <c r="G50302" s="30"/>
      <c r="H50302" s="30"/>
    </row>
    <row r="50303" spans="6:8" x14ac:dyDescent="0.2">
      <c r="F50303" s="30"/>
      <c r="G50303" s="30"/>
      <c r="H50303" s="30"/>
    </row>
    <row r="50304" spans="6:8" x14ac:dyDescent="0.2">
      <c r="F50304" s="30"/>
      <c r="G50304" s="30"/>
      <c r="H50304" s="30"/>
    </row>
    <row r="50305" spans="6:8" x14ac:dyDescent="0.2">
      <c r="F50305" s="30"/>
      <c r="G50305" s="30"/>
      <c r="H50305" s="30"/>
    </row>
    <row r="50306" spans="6:8" x14ac:dyDescent="0.2">
      <c r="F50306" s="30"/>
      <c r="G50306" s="30"/>
      <c r="H50306" s="30"/>
    </row>
    <row r="50307" spans="6:8" x14ac:dyDescent="0.2">
      <c r="F50307" s="30"/>
      <c r="G50307" s="30"/>
      <c r="H50307" s="30"/>
    </row>
    <row r="50308" spans="6:8" x14ac:dyDescent="0.2">
      <c r="F50308" s="30"/>
      <c r="G50308" s="30"/>
      <c r="H50308" s="30"/>
    </row>
    <row r="50309" spans="6:8" x14ac:dyDescent="0.2">
      <c r="F50309" s="30"/>
      <c r="G50309" s="30"/>
      <c r="H50309" s="30"/>
    </row>
    <row r="50310" spans="6:8" x14ac:dyDescent="0.2">
      <c r="F50310" s="30"/>
      <c r="G50310" s="30"/>
      <c r="H50310" s="30"/>
    </row>
    <row r="50311" spans="6:8" x14ac:dyDescent="0.2">
      <c r="F50311" s="30"/>
      <c r="G50311" s="30"/>
      <c r="H50311" s="30"/>
    </row>
    <row r="50312" spans="6:8" x14ac:dyDescent="0.2">
      <c r="F50312" s="30"/>
      <c r="G50312" s="30"/>
      <c r="H50312" s="30"/>
    </row>
    <row r="50313" spans="6:8" x14ac:dyDescent="0.2">
      <c r="F50313" s="30"/>
      <c r="G50313" s="30"/>
      <c r="H50313" s="30"/>
    </row>
    <row r="50314" spans="6:8" x14ac:dyDescent="0.2">
      <c r="F50314" s="30"/>
      <c r="G50314" s="30"/>
      <c r="H50314" s="30"/>
    </row>
    <row r="50315" spans="6:8" x14ac:dyDescent="0.2">
      <c r="F50315" s="30"/>
      <c r="G50315" s="30"/>
      <c r="H50315" s="30"/>
    </row>
    <row r="50316" spans="6:8" x14ac:dyDescent="0.2">
      <c r="F50316" s="30"/>
      <c r="G50316" s="30"/>
      <c r="H50316" s="30"/>
    </row>
    <row r="50317" spans="6:8" x14ac:dyDescent="0.2">
      <c r="F50317" s="30"/>
      <c r="G50317" s="30"/>
      <c r="H50317" s="30"/>
    </row>
    <row r="50318" spans="6:8" x14ac:dyDescent="0.2">
      <c r="F50318" s="30"/>
      <c r="G50318" s="30"/>
      <c r="H50318" s="30"/>
    </row>
    <row r="50319" spans="6:8" x14ac:dyDescent="0.2">
      <c r="F50319" s="30"/>
      <c r="G50319" s="30"/>
      <c r="H50319" s="30"/>
    </row>
    <row r="50320" spans="6:8" x14ac:dyDescent="0.2">
      <c r="F50320" s="30"/>
      <c r="G50320" s="30"/>
      <c r="H50320" s="30"/>
    </row>
    <row r="50321" spans="6:8" x14ac:dyDescent="0.2">
      <c r="F50321" s="30"/>
      <c r="G50321" s="30"/>
      <c r="H50321" s="30"/>
    </row>
    <row r="50322" spans="6:8" x14ac:dyDescent="0.2">
      <c r="F50322" s="30"/>
      <c r="G50322" s="30"/>
      <c r="H50322" s="30"/>
    </row>
    <row r="50323" spans="6:8" x14ac:dyDescent="0.2">
      <c r="F50323" s="30"/>
      <c r="G50323" s="30"/>
      <c r="H50323" s="30"/>
    </row>
    <row r="50324" spans="6:8" x14ac:dyDescent="0.2">
      <c r="F50324" s="30"/>
      <c r="G50324" s="30"/>
      <c r="H50324" s="30"/>
    </row>
    <row r="50325" spans="6:8" x14ac:dyDescent="0.2">
      <c r="F50325" s="30"/>
      <c r="G50325" s="30"/>
      <c r="H50325" s="30"/>
    </row>
    <row r="50326" spans="6:8" x14ac:dyDescent="0.2">
      <c r="F50326" s="30"/>
      <c r="G50326" s="30"/>
      <c r="H50326" s="30"/>
    </row>
    <row r="50327" spans="6:8" x14ac:dyDescent="0.2">
      <c r="F50327" s="30"/>
      <c r="G50327" s="30"/>
      <c r="H50327" s="30"/>
    </row>
    <row r="50328" spans="6:8" x14ac:dyDescent="0.2">
      <c r="F50328" s="30"/>
      <c r="G50328" s="30"/>
      <c r="H50328" s="30"/>
    </row>
    <row r="50329" spans="6:8" x14ac:dyDescent="0.2">
      <c r="F50329" s="30"/>
      <c r="G50329" s="30"/>
      <c r="H50329" s="30"/>
    </row>
    <row r="50330" spans="6:8" x14ac:dyDescent="0.2">
      <c r="F50330" s="30"/>
      <c r="G50330" s="30"/>
      <c r="H50330" s="30"/>
    </row>
    <row r="50331" spans="6:8" x14ac:dyDescent="0.2">
      <c r="F50331" s="30"/>
      <c r="G50331" s="30"/>
      <c r="H50331" s="30"/>
    </row>
    <row r="50332" spans="6:8" x14ac:dyDescent="0.2">
      <c r="F50332" s="30"/>
      <c r="G50332" s="30"/>
      <c r="H50332" s="30"/>
    </row>
    <row r="50333" spans="6:8" x14ac:dyDescent="0.2">
      <c r="F50333" s="30"/>
      <c r="G50333" s="30"/>
      <c r="H50333" s="30"/>
    </row>
    <row r="50334" spans="6:8" x14ac:dyDescent="0.2">
      <c r="F50334" s="30"/>
      <c r="G50334" s="30"/>
      <c r="H50334" s="30"/>
    </row>
    <row r="50335" spans="6:8" x14ac:dyDescent="0.2">
      <c r="F50335" s="30"/>
      <c r="G50335" s="30"/>
      <c r="H50335" s="30"/>
    </row>
    <row r="50336" spans="6:8" x14ac:dyDescent="0.2">
      <c r="F50336" s="30"/>
      <c r="G50336" s="30"/>
      <c r="H50336" s="30"/>
    </row>
    <row r="50337" spans="6:8" x14ac:dyDescent="0.2">
      <c r="F50337" s="30"/>
      <c r="G50337" s="30"/>
      <c r="H50337" s="30"/>
    </row>
    <row r="50338" spans="6:8" x14ac:dyDescent="0.2">
      <c r="F50338" s="30"/>
      <c r="G50338" s="30"/>
      <c r="H50338" s="30"/>
    </row>
    <row r="50339" spans="6:8" x14ac:dyDescent="0.2">
      <c r="F50339" s="30"/>
      <c r="G50339" s="30"/>
      <c r="H50339" s="30"/>
    </row>
    <row r="50340" spans="6:8" x14ac:dyDescent="0.2">
      <c r="F50340" s="30"/>
      <c r="G50340" s="30"/>
      <c r="H50340" s="30"/>
    </row>
    <row r="50341" spans="6:8" x14ac:dyDescent="0.2">
      <c r="F50341" s="30"/>
      <c r="G50341" s="30"/>
      <c r="H50341" s="30"/>
    </row>
    <row r="50342" spans="6:8" x14ac:dyDescent="0.2">
      <c r="F50342" s="30"/>
      <c r="G50342" s="30"/>
      <c r="H50342" s="30"/>
    </row>
    <row r="50343" spans="6:8" x14ac:dyDescent="0.2">
      <c r="F50343" s="30"/>
      <c r="G50343" s="30"/>
      <c r="H50343" s="30"/>
    </row>
    <row r="50344" spans="6:8" x14ac:dyDescent="0.2">
      <c r="F50344" s="30"/>
      <c r="G50344" s="30"/>
      <c r="H50344" s="30"/>
    </row>
    <row r="50345" spans="6:8" x14ac:dyDescent="0.2">
      <c r="F50345" s="30"/>
      <c r="G50345" s="30"/>
      <c r="H50345" s="30"/>
    </row>
    <row r="50346" spans="6:8" x14ac:dyDescent="0.2">
      <c r="F50346" s="30"/>
      <c r="G50346" s="30"/>
      <c r="H50346" s="30"/>
    </row>
    <row r="50347" spans="6:8" x14ac:dyDescent="0.2">
      <c r="F50347" s="30"/>
      <c r="G50347" s="30"/>
      <c r="H50347" s="30"/>
    </row>
    <row r="50348" spans="6:8" x14ac:dyDescent="0.2">
      <c r="F50348" s="30"/>
      <c r="G50348" s="30"/>
      <c r="H50348" s="30"/>
    </row>
    <row r="50349" spans="6:8" x14ac:dyDescent="0.2">
      <c r="F50349" s="30"/>
      <c r="G50349" s="30"/>
      <c r="H50349" s="30"/>
    </row>
    <row r="50350" spans="6:8" x14ac:dyDescent="0.2">
      <c r="F50350" s="30"/>
      <c r="G50350" s="30"/>
      <c r="H50350" s="30"/>
    </row>
    <row r="50351" spans="6:8" x14ac:dyDescent="0.2">
      <c r="F50351" s="30"/>
      <c r="G50351" s="30"/>
      <c r="H50351" s="30"/>
    </row>
    <row r="50352" spans="6:8" x14ac:dyDescent="0.2">
      <c r="F50352" s="30"/>
      <c r="G50352" s="30"/>
      <c r="H50352" s="30"/>
    </row>
    <row r="50353" spans="6:8" x14ac:dyDescent="0.2">
      <c r="F50353" s="30"/>
      <c r="G50353" s="30"/>
      <c r="H50353" s="30"/>
    </row>
    <row r="50354" spans="6:8" x14ac:dyDescent="0.2">
      <c r="F50354" s="30"/>
      <c r="G50354" s="30"/>
      <c r="H50354" s="30"/>
    </row>
    <row r="50355" spans="6:8" x14ac:dyDescent="0.2">
      <c r="F50355" s="30"/>
      <c r="G50355" s="30"/>
      <c r="H50355" s="30"/>
    </row>
    <row r="50356" spans="6:8" x14ac:dyDescent="0.2">
      <c r="F50356" s="30"/>
      <c r="G50356" s="30"/>
      <c r="H50356" s="30"/>
    </row>
    <row r="50357" spans="6:8" x14ac:dyDescent="0.2">
      <c r="F50357" s="30"/>
      <c r="G50357" s="30"/>
      <c r="H50357" s="30"/>
    </row>
    <row r="50358" spans="6:8" x14ac:dyDescent="0.2">
      <c r="F50358" s="30"/>
      <c r="G50358" s="30"/>
      <c r="H50358" s="30"/>
    </row>
    <row r="50359" spans="6:8" x14ac:dyDescent="0.2">
      <c r="F50359" s="30"/>
      <c r="G50359" s="30"/>
      <c r="H50359" s="30"/>
    </row>
    <row r="50360" spans="6:8" x14ac:dyDescent="0.2">
      <c r="F50360" s="30"/>
      <c r="G50360" s="30"/>
      <c r="H50360" s="30"/>
    </row>
    <row r="50361" spans="6:8" x14ac:dyDescent="0.2">
      <c r="F50361" s="30"/>
      <c r="G50361" s="30"/>
      <c r="H50361" s="30"/>
    </row>
    <row r="50362" spans="6:8" x14ac:dyDescent="0.2">
      <c r="F50362" s="30"/>
      <c r="G50362" s="30"/>
      <c r="H50362" s="30"/>
    </row>
    <row r="50363" spans="6:8" x14ac:dyDescent="0.2">
      <c r="F50363" s="30"/>
      <c r="G50363" s="30"/>
      <c r="H50363" s="30"/>
    </row>
    <row r="50364" spans="6:8" x14ac:dyDescent="0.2">
      <c r="F50364" s="30"/>
      <c r="G50364" s="30"/>
      <c r="H50364" s="30"/>
    </row>
    <row r="50365" spans="6:8" x14ac:dyDescent="0.2">
      <c r="F50365" s="30"/>
      <c r="G50365" s="30"/>
      <c r="H50365" s="30"/>
    </row>
    <row r="50366" spans="6:8" x14ac:dyDescent="0.2">
      <c r="F50366" s="30"/>
      <c r="G50366" s="30"/>
      <c r="H50366" s="30"/>
    </row>
    <row r="50367" spans="6:8" x14ac:dyDescent="0.2">
      <c r="F50367" s="30"/>
      <c r="G50367" s="30"/>
      <c r="H50367" s="30"/>
    </row>
    <row r="50368" spans="6:8" x14ac:dyDescent="0.2">
      <c r="F50368" s="30"/>
      <c r="G50368" s="30"/>
      <c r="H50368" s="30"/>
    </row>
    <row r="50369" spans="6:8" x14ac:dyDescent="0.2">
      <c r="F50369" s="30"/>
      <c r="G50369" s="30"/>
      <c r="H50369" s="30"/>
    </row>
    <row r="50370" spans="6:8" x14ac:dyDescent="0.2">
      <c r="F50370" s="30"/>
      <c r="G50370" s="30"/>
      <c r="H50370" s="30"/>
    </row>
    <row r="50371" spans="6:8" x14ac:dyDescent="0.2">
      <c r="F50371" s="30"/>
      <c r="G50371" s="30"/>
      <c r="H50371" s="30"/>
    </row>
    <row r="50372" spans="6:8" x14ac:dyDescent="0.2">
      <c r="F50372" s="30"/>
      <c r="G50372" s="30"/>
      <c r="H50372" s="30"/>
    </row>
    <row r="50373" spans="6:8" x14ac:dyDescent="0.2">
      <c r="F50373" s="30"/>
      <c r="G50373" s="30"/>
      <c r="H50373" s="30"/>
    </row>
    <row r="50374" spans="6:8" x14ac:dyDescent="0.2">
      <c r="F50374" s="30"/>
      <c r="G50374" s="30"/>
      <c r="H50374" s="30"/>
    </row>
    <row r="50375" spans="6:8" x14ac:dyDescent="0.2">
      <c r="F50375" s="30"/>
      <c r="G50375" s="30"/>
      <c r="H50375" s="30"/>
    </row>
    <row r="50376" spans="6:8" x14ac:dyDescent="0.2">
      <c r="F50376" s="30"/>
      <c r="G50376" s="30"/>
      <c r="H50376" s="30"/>
    </row>
    <row r="50377" spans="6:8" x14ac:dyDescent="0.2">
      <c r="F50377" s="30"/>
      <c r="G50377" s="30"/>
      <c r="H50377" s="30"/>
    </row>
    <row r="50378" spans="6:8" x14ac:dyDescent="0.2">
      <c r="F50378" s="30"/>
      <c r="G50378" s="30"/>
      <c r="H50378" s="30"/>
    </row>
    <row r="50379" spans="6:8" x14ac:dyDescent="0.2">
      <c r="F50379" s="30"/>
      <c r="G50379" s="30"/>
      <c r="H50379" s="30"/>
    </row>
    <row r="50380" spans="6:8" x14ac:dyDescent="0.2">
      <c r="F50380" s="30"/>
      <c r="G50380" s="30"/>
      <c r="H50380" s="30"/>
    </row>
    <row r="50381" spans="6:8" x14ac:dyDescent="0.2">
      <c r="F50381" s="30"/>
      <c r="G50381" s="30"/>
      <c r="H50381" s="30"/>
    </row>
    <row r="50382" spans="6:8" x14ac:dyDescent="0.2">
      <c r="F50382" s="30"/>
      <c r="G50382" s="30"/>
      <c r="H50382" s="30"/>
    </row>
    <row r="50383" spans="6:8" x14ac:dyDescent="0.2">
      <c r="F50383" s="30"/>
      <c r="G50383" s="30"/>
      <c r="H50383" s="30"/>
    </row>
    <row r="50384" spans="6:8" x14ac:dyDescent="0.2">
      <c r="F50384" s="30"/>
      <c r="G50384" s="30"/>
      <c r="H50384" s="30"/>
    </row>
    <row r="50385" spans="6:8" x14ac:dyDescent="0.2">
      <c r="F50385" s="30"/>
      <c r="G50385" s="30"/>
      <c r="H50385" s="30"/>
    </row>
    <row r="50386" spans="6:8" x14ac:dyDescent="0.2">
      <c r="F50386" s="30"/>
      <c r="G50386" s="30"/>
      <c r="H50386" s="30"/>
    </row>
    <row r="50387" spans="6:8" x14ac:dyDescent="0.2">
      <c r="F50387" s="30"/>
      <c r="G50387" s="30"/>
      <c r="H50387" s="30"/>
    </row>
    <row r="50388" spans="6:8" x14ac:dyDescent="0.2">
      <c r="F50388" s="30"/>
      <c r="G50388" s="30"/>
      <c r="H50388" s="30"/>
    </row>
    <row r="50389" spans="6:8" x14ac:dyDescent="0.2">
      <c r="F50389" s="30"/>
      <c r="G50389" s="30"/>
      <c r="H50389" s="30"/>
    </row>
    <row r="50390" spans="6:8" x14ac:dyDescent="0.2">
      <c r="F50390" s="30"/>
      <c r="G50390" s="30"/>
      <c r="H50390" s="30"/>
    </row>
    <row r="50391" spans="6:8" x14ac:dyDescent="0.2">
      <c r="F50391" s="30"/>
      <c r="G50391" s="30"/>
      <c r="H50391" s="30"/>
    </row>
    <row r="50392" spans="6:8" x14ac:dyDescent="0.2">
      <c r="F50392" s="30"/>
      <c r="G50392" s="30"/>
      <c r="H50392" s="30"/>
    </row>
    <row r="50393" spans="6:8" x14ac:dyDescent="0.2">
      <c r="F50393" s="30"/>
      <c r="G50393" s="30"/>
      <c r="H50393" s="30"/>
    </row>
    <row r="50394" spans="6:8" x14ac:dyDescent="0.2">
      <c r="F50394" s="30"/>
      <c r="G50394" s="30"/>
      <c r="H50394" s="30"/>
    </row>
    <row r="50395" spans="6:8" x14ac:dyDescent="0.2">
      <c r="F50395" s="30"/>
      <c r="G50395" s="30"/>
      <c r="H50395" s="30"/>
    </row>
    <row r="50396" spans="6:8" x14ac:dyDescent="0.2">
      <c r="F50396" s="30"/>
      <c r="G50396" s="30"/>
      <c r="H50396" s="30"/>
    </row>
    <row r="50397" spans="6:8" x14ac:dyDescent="0.2">
      <c r="F50397" s="30"/>
      <c r="G50397" s="30"/>
      <c r="H50397" s="30"/>
    </row>
    <row r="50398" spans="6:8" x14ac:dyDescent="0.2">
      <c r="F50398" s="30"/>
      <c r="G50398" s="30"/>
      <c r="H50398" s="30"/>
    </row>
    <row r="50399" spans="6:8" x14ac:dyDescent="0.2">
      <c r="F50399" s="30"/>
      <c r="G50399" s="30"/>
      <c r="H50399" s="30"/>
    </row>
    <row r="50400" spans="6:8" x14ac:dyDescent="0.2">
      <c r="F50400" s="30"/>
      <c r="G50400" s="30"/>
      <c r="H50400" s="30"/>
    </row>
    <row r="50401" spans="6:8" x14ac:dyDescent="0.2">
      <c r="F50401" s="30"/>
      <c r="G50401" s="30"/>
      <c r="H50401" s="30"/>
    </row>
    <row r="50402" spans="6:8" x14ac:dyDescent="0.2">
      <c r="F50402" s="30"/>
      <c r="G50402" s="30"/>
      <c r="H50402" s="30"/>
    </row>
    <row r="50403" spans="6:8" x14ac:dyDescent="0.2">
      <c r="F50403" s="30"/>
      <c r="G50403" s="30"/>
      <c r="H50403" s="30"/>
    </row>
    <row r="50404" spans="6:8" x14ac:dyDescent="0.2">
      <c r="F50404" s="30"/>
      <c r="G50404" s="30"/>
      <c r="H50404" s="30"/>
    </row>
    <row r="50405" spans="6:8" x14ac:dyDescent="0.2">
      <c r="F50405" s="30"/>
      <c r="G50405" s="30"/>
      <c r="H50405" s="30"/>
    </row>
    <row r="50406" spans="6:8" x14ac:dyDescent="0.2">
      <c r="F50406" s="30"/>
      <c r="G50406" s="30"/>
      <c r="H50406" s="30"/>
    </row>
    <row r="50407" spans="6:8" x14ac:dyDescent="0.2">
      <c r="F50407" s="30"/>
      <c r="G50407" s="30"/>
      <c r="H50407" s="30"/>
    </row>
    <row r="50408" spans="6:8" x14ac:dyDescent="0.2">
      <c r="F50408" s="30"/>
      <c r="G50408" s="30"/>
      <c r="H50408" s="30"/>
    </row>
    <row r="50409" spans="6:8" x14ac:dyDescent="0.2">
      <c r="F50409" s="30"/>
      <c r="G50409" s="30"/>
      <c r="H50409" s="30"/>
    </row>
    <row r="50410" spans="6:8" x14ac:dyDescent="0.2">
      <c r="F50410" s="30"/>
      <c r="G50410" s="30"/>
      <c r="H50410" s="30"/>
    </row>
    <row r="50411" spans="6:8" x14ac:dyDescent="0.2">
      <c r="F50411" s="30"/>
      <c r="G50411" s="30"/>
      <c r="H50411" s="30"/>
    </row>
    <row r="50412" spans="6:8" x14ac:dyDescent="0.2">
      <c r="F50412" s="30"/>
      <c r="G50412" s="30"/>
      <c r="H50412" s="30"/>
    </row>
    <row r="50413" spans="6:8" x14ac:dyDescent="0.2">
      <c r="F50413" s="30"/>
      <c r="G50413" s="30"/>
      <c r="H50413" s="30"/>
    </row>
    <row r="50414" spans="6:8" x14ac:dyDescent="0.2">
      <c r="F50414" s="30"/>
      <c r="G50414" s="30"/>
      <c r="H50414" s="30"/>
    </row>
    <row r="50415" spans="6:8" x14ac:dyDescent="0.2">
      <c r="F50415" s="30"/>
      <c r="G50415" s="30"/>
      <c r="H50415" s="30"/>
    </row>
    <row r="50416" spans="6:8" x14ac:dyDescent="0.2">
      <c r="F50416" s="30"/>
      <c r="G50416" s="30"/>
      <c r="H50416" s="30"/>
    </row>
    <row r="50417" spans="6:8" x14ac:dyDescent="0.2">
      <c r="F50417" s="30"/>
      <c r="G50417" s="30"/>
      <c r="H50417" s="30"/>
    </row>
    <row r="50418" spans="6:8" x14ac:dyDescent="0.2">
      <c r="F50418" s="30"/>
      <c r="G50418" s="30"/>
      <c r="H50418" s="30"/>
    </row>
    <row r="50419" spans="6:8" x14ac:dyDescent="0.2">
      <c r="F50419" s="30"/>
      <c r="G50419" s="30"/>
      <c r="H50419" s="30"/>
    </row>
    <row r="50420" spans="6:8" x14ac:dyDescent="0.2">
      <c r="F50420" s="30"/>
      <c r="G50420" s="30"/>
      <c r="H50420" s="30"/>
    </row>
    <row r="50421" spans="6:8" x14ac:dyDescent="0.2">
      <c r="F50421" s="30"/>
      <c r="G50421" s="30"/>
      <c r="H50421" s="30"/>
    </row>
    <row r="50422" spans="6:8" x14ac:dyDescent="0.2">
      <c r="F50422" s="30"/>
      <c r="G50422" s="30"/>
      <c r="H50422" s="30"/>
    </row>
    <row r="50423" spans="6:8" x14ac:dyDescent="0.2">
      <c r="F50423" s="30"/>
      <c r="G50423" s="30"/>
      <c r="H50423" s="30"/>
    </row>
    <row r="50424" spans="6:8" x14ac:dyDescent="0.2">
      <c r="F50424" s="30"/>
      <c r="G50424" s="30"/>
      <c r="H50424" s="30"/>
    </row>
    <row r="50425" spans="6:8" x14ac:dyDescent="0.2">
      <c r="F50425" s="30"/>
      <c r="G50425" s="30"/>
      <c r="H50425" s="30"/>
    </row>
    <row r="50426" spans="6:8" x14ac:dyDescent="0.2">
      <c r="F50426" s="30"/>
      <c r="G50426" s="30"/>
      <c r="H50426" s="30"/>
    </row>
    <row r="50427" spans="6:8" x14ac:dyDescent="0.2">
      <c r="F50427" s="30"/>
      <c r="G50427" s="30"/>
      <c r="H50427" s="30"/>
    </row>
    <row r="50428" spans="6:8" x14ac:dyDescent="0.2">
      <c r="F50428" s="30"/>
      <c r="G50428" s="30"/>
      <c r="H50428" s="30"/>
    </row>
    <row r="50429" spans="6:8" x14ac:dyDescent="0.2">
      <c r="F50429" s="30"/>
      <c r="G50429" s="30"/>
      <c r="H50429" s="30"/>
    </row>
    <row r="50430" spans="6:8" x14ac:dyDescent="0.2">
      <c r="F50430" s="30"/>
      <c r="G50430" s="30"/>
      <c r="H50430" s="30"/>
    </row>
    <row r="50431" spans="6:8" x14ac:dyDescent="0.2">
      <c r="F50431" s="30"/>
      <c r="G50431" s="30"/>
      <c r="H50431" s="30"/>
    </row>
    <row r="50432" spans="6:8" x14ac:dyDescent="0.2">
      <c r="F50432" s="30"/>
      <c r="G50432" s="30"/>
      <c r="H50432" s="30"/>
    </row>
    <row r="50433" spans="6:8" x14ac:dyDescent="0.2">
      <c r="F50433" s="30"/>
      <c r="G50433" s="30"/>
      <c r="H50433" s="30"/>
    </row>
    <row r="50434" spans="6:8" x14ac:dyDescent="0.2">
      <c r="F50434" s="30"/>
      <c r="G50434" s="30"/>
      <c r="H50434" s="30"/>
    </row>
    <row r="50435" spans="6:8" x14ac:dyDescent="0.2">
      <c r="F50435" s="30"/>
      <c r="G50435" s="30"/>
      <c r="H50435" s="30"/>
    </row>
    <row r="50436" spans="6:8" x14ac:dyDescent="0.2">
      <c r="F50436" s="30"/>
      <c r="G50436" s="30"/>
      <c r="H50436" s="30"/>
    </row>
    <row r="50437" spans="6:8" x14ac:dyDescent="0.2">
      <c r="F50437" s="30"/>
      <c r="G50437" s="30"/>
      <c r="H50437" s="30"/>
    </row>
    <row r="50438" spans="6:8" x14ac:dyDescent="0.2">
      <c r="F50438" s="30"/>
      <c r="G50438" s="30"/>
      <c r="H50438" s="30"/>
    </row>
    <row r="50439" spans="6:8" x14ac:dyDescent="0.2">
      <c r="F50439" s="30"/>
      <c r="G50439" s="30"/>
      <c r="H50439" s="30"/>
    </row>
    <row r="50440" spans="6:8" x14ac:dyDescent="0.2">
      <c r="F50440" s="30"/>
      <c r="G50440" s="30"/>
      <c r="H50440" s="30"/>
    </row>
    <row r="50441" spans="6:8" x14ac:dyDescent="0.2">
      <c r="F50441" s="30"/>
      <c r="G50441" s="30"/>
      <c r="H50441" s="30"/>
    </row>
    <row r="50442" spans="6:8" x14ac:dyDescent="0.2">
      <c r="F50442" s="30"/>
      <c r="G50442" s="30"/>
      <c r="H50442" s="30"/>
    </row>
    <row r="50443" spans="6:8" x14ac:dyDescent="0.2">
      <c r="F50443" s="30"/>
      <c r="G50443" s="30"/>
      <c r="H50443" s="30"/>
    </row>
    <row r="50444" spans="6:8" x14ac:dyDescent="0.2">
      <c r="F50444" s="30"/>
      <c r="G50444" s="30"/>
      <c r="H50444" s="30"/>
    </row>
    <row r="50445" spans="6:8" x14ac:dyDescent="0.2">
      <c r="F50445" s="30"/>
      <c r="G50445" s="30"/>
      <c r="H50445" s="30"/>
    </row>
    <row r="50446" spans="6:8" x14ac:dyDescent="0.2">
      <c r="F50446" s="30"/>
      <c r="G50446" s="30"/>
      <c r="H50446" s="30"/>
    </row>
    <row r="50447" spans="6:8" x14ac:dyDescent="0.2">
      <c r="F50447" s="30"/>
      <c r="G50447" s="30"/>
      <c r="H50447" s="30"/>
    </row>
    <row r="50448" spans="6:8" x14ac:dyDescent="0.2">
      <c r="F50448" s="30"/>
      <c r="G50448" s="30"/>
      <c r="H50448" s="30"/>
    </row>
    <row r="50449" spans="6:8" x14ac:dyDescent="0.2">
      <c r="F50449" s="30"/>
      <c r="G50449" s="30"/>
      <c r="H50449" s="30"/>
    </row>
    <row r="50450" spans="6:8" x14ac:dyDescent="0.2">
      <c r="F50450" s="30"/>
      <c r="G50450" s="30"/>
      <c r="H50450" s="30"/>
    </row>
    <row r="50451" spans="6:8" x14ac:dyDescent="0.2">
      <c r="F50451" s="30"/>
      <c r="G50451" s="30"/>
      <c r="H50451" s="30"/>
    </row>
    <row r="50452" spans="6:8" x14ac:dyDescent="0.2">
      <c r="F50452" s="30"/>
      <c r="G50452" s="30"/>
      <c r="H50452" s="30"/>
    </row>
    <row r="50453" spans="6:8" x14ac:dyDescent="0.2">
      <c r="F50453" s="30"/>
      <c r="G50453" s="30"/>
      <c r="H50453" s="30"/>
    </row>
    <row r="50454" spans="6:8" x14ac:dyDescent="0.2">
      <c r="F50454" s="30"/>
      <c r="G50454" s="30"/>
      <c r="H50454" s="30"/>
    </row>
    <row r="50455" spans="6:8" x14ac:dyDescent="0.2">
      <c r="F50455" s="30"/>
      <c r="G50455" s="30"/>
      <c r="H50455" s="30"/>
    </row>
    <row r="50456" spans="6:8" x14ac:dyDescent="0.2">
      <c r="F50456" s="30"/>
      <c r="G50456" s="30"/>
      <c r="H50456" s="30"/>
    </row>
    <row r="50457" spans="6:8" x14ac:dyDescent="0.2">
      <c r="F50457" s="30"/>
      <c r="G50457" s="30"/>
      <c r="H50457" s="30"/>
    </row>
    <row r="50458" spans="6:8" x14ac:dyDescent="0.2">
      <c r="F50458" s="30"/>
      <c r="G50458" s="30"/>
      <c r="H50458" s="30"/>
    </row>
    <row r="50459" spans="6:8" x14ac:dyDescent="0.2">
      <c r="F50459" s="30"/>
      <c r="G50459" s="30"/>
      <c r="H50459" s="30"/>
    </row>
    <row r="50460" spans="6:8" x14ac:dyDescent="0.2">
      <c r="F50460" s="30"/>
      <c r="G50460" s="30"/>
      <c r="H50460" s="30"/>
    </row>
    <row r="50461" spans="6:8" x14ac:dyDescent="0.2">
      <c r="F50461" s="30"/>
      <c r="G50461" s="30"/>
      <c r="H50461" s="30"/>
    </row>
    <row r="50462" spans="6:8" x14ac:dyDescent="0.2">
      <c r="F50462" s="30"/>
      <c r="G50462" s="30"/>
      <c r="H50462" s="30"/>
    </row>
    <row r="50463" spans="6:8" x14ac:dyDescent="0.2">
      <c r="F50463" s="30"/>
      <c r="G50463" s="30"/>
      <c r="H50463" s="30"/>
    </row>
    <row r="50464" spans="6:8" x14ac:dyDescent="0.2">
      <c r="F50464" s="30"/>
      <c r="G50464" s="30"/>
      <c r="H50464" s="30"/>
    </row>
    <row r="50465" spans="6:8" x14ac:dyDescent="0.2">
      <c r="F50465" s="30"/>
      <c r="G50465" s="30"/>
      <c r="H50465" s="30"/>
    </row>
    <row r="50466" spans="6:8" x14ac:dyDescent="0.2">
      <c r="F50466" s="30"/>
      <c r="G50466" s="30"/>
      <c r="H50466" s="30"/>
    </row>
    <row r="50467" spans="6:8" x14ac:dyDescent="0.2">
      <c r="F50467" s="30"/>
      <c r="G50467" s="30"/>
      <c r="H50467" s="30"/>
    </row>
    <row r="50468" spans="6:8" x14ac:dyDescent="0.2">
      <c r="F50468" s="30"/>
      <c r="G50468" s="30"/>
      <c r="H50468" s="30"/>
    </row>
    <row r="50469" spans="6:8" x14ac:dyDescent="0.2">
      <c r="F50469" s="30"/>
      <c r="G50469" s="30"/>
      <c r="H50469" s="30"/>
    </row>
    <row r="50470" spans="6:8" x14ac:dyDescent="0.2">
      <c r="F50470" s="30"/>
      <c r="G50470" s="30"/>
      <c r="H50470" s="30"/>
    </row>
    <row r="50471" spans="6:8" x14ac:dyDescent="0.2">
      <c r="F50471" s="30"/>
      <c r="G50471" s="30"/>
      <c r="H50471" s="30"/>
    </row>
    <row r="50472" spans="6:8" x14ac:dyDescent="0.2">
      <c r="F50472" s="30"/>
      <c r="G50472" s="30"/>
      <c r="H50472" s="30"/>
    </row>
    <row r="50473" spans="6:8" x14ac:dyDescent="0.2">
      <c r="F50473" s="30"/>
      <c r="G50473" s="30"/>
      <c r="H50473" s="30"/>
    </row>
    <row r="50474" spans="6:8" x14ac:dyDescent="0.2">
      <c r="F50474" s="30"/>
      <c r="G50474" s="30"/>
      <c r="H50474" s="30"/>
    </row>
    <row r="50475" spans="6:8" x14ac:dyDescent="0.2">
      <c r="F50475" s="30"/>
      <c r="G50475" s="30"/>
      <c r="H50475" s="30"/>
    </row>
    <row r="50476" spans="6:8" x14ac:dyDescent="0.2">
      <c r="F50476" s="30"/>
      <c r="G50476" s="30"/>
      <c r="H50476" s="30"/>
    </row>
    <row r="50477" spans="6:8" x14ac:dyDescent="0.2">
      <c r="F50477" s="30"/>
      <c r="G50477" s="30"/>
      <c r="H50477" s="30"/>
    </row>
    <row r="50478" spans="6:8" x14ac:dyDescent="0.2">
      <c r="F50478" s="30"/>
      <c r="G50478" s="30"/>
      <c r="H50478" s="30"/>
    </row>
    <row r="50479" spans="6:8" x14ac:dyDescent="0.2">
      <c r="F50479" s="30"/>
      <c r="G50479" s="30"/>
      <c r="H50479" s="30"/>
    </row>
    <row r="50480" spans="6:8" x14ac:dyDescent="0.2">
      <c r="F50480" s="30"/>
      <c r="G50480" s="30"/>
      <c r="H50480" s="30"/>
    </row>
    <row r="50481" spans="6:8" x14ac:dyDescent="0.2">
      <c r="F50481" s="30"/>
      <c r="G50481" s="30"/>
      <c r="H50481" s="30"/>
    </row>
    <row r="50482" spans="6:8" x14ac:dyDescent="0.2">
      <c r="F50482" s="30"/>
      <c r="G50482" s="30"/>
      <c r="H50482" s="30"/>
    </row>
    <row r="50483" spans="6:8" x14ac:dyDescent="0.2">
      <c r="F50483" s="30"/>
      <c r="G50483" s="30"/>
      <c r="H50483" s="30"/>
    </row>
    <row r="50484" spans="6:8" x14ac:dyDescent="0.2">
      <c r="F50484" s="30"/>
      <c r="G50484" s="30"/>
      <c r="H50484" s="30"/>
    </row>
    <row r="50485" spans="6:8" x14ac:dyDescent="0.2">
      <c r="F50485" s="30"/>
      <c r="G50485" s="30"/>
      <c r="H50485" s="30"/>
    </row>
    <row r="50486" spans="6:8" x14ac:dyDescent="0.2">
      <c r="F50486" s="30"/>
      <c r="G50486" s="30"/>
      <c r="H50486" s="30"/>
    </row>
    <row r="50487" spans="6:8" x14ac:dyDescent="0.2">
      <c r="F50487" s="30"/>
      <c r="G50487" s="30"/>
      <c r="H50487" s="30"/>
    </row>
    <row r="50488" spans="6:8" x14ac:dyDescent="0.2">
      <c r="F50488" s="30"/>
      <c r="G50488" s="30"/>
      <c r="H50488" s="30"/>
    </row>
    <row r="50489" spans="6:8" x14ac:dyDescent="0.2">
      <c r="F50489" s="30"/>
      <c r="G50489" s="30"/>
      <c r="H50489" s="30"/>
    </row>
    <row r="50490" spans="6:8" x14ac:dyDescent="0.2">
      <c r="F50490" s="30"/>
      <c r="G50490" s="30"/>
      <c r="H50490" s="30"/>
    </row>
    <row r="50491" spans="6:8" x14ac:dyDescent="0.2">
      <c r="F50491" s="30"/>
      <c r="G50491" s="30"/>
      <c r="H50491" s="30"/>
    </row>
    <row r="50492" spans="6:8" x14ac:dyDescent="0.2">
      <c r="F50492" s="30"/>
      <c r="G50492" s="30"/>
      <c r="H50492" s="30"/>
    </row>
    <row r="50493" spans="6:8" x14ac:dyDescent="0.2">
      <c r="F50493" s="30"/>
      <c r="G50493" s="30"/>
      <c r="H50493" s="30"/>
    </row>
    <row r="50494" spans="6:8" x14ac:dyDescent="0.2">
      <c r="F50494" s="30"/>
      <c r="G50494" s="30"/>
      <c r="H50494" s="30"/>
    </row>
    <row r="50495" spans="6:8" x14ac:dyDescent="0.2">
      <c r="F50495" s="30"/>
      <c r="G50495" s="30"/>
      <c r="H50495" s="30"/>
    </row>
    <row r="50496" spans="6:8" x14ac:dyDescent="0.2">
      <c r="F50496" s="30"/>
      <c r="G50496" s="30"/>
      <c r="H50496" s="30"/>
    </row>
    <row r="50497" spans="6:8" x14ac:dyDescent="0.2">
      <c r="F50497" s="30"/>
      <c r="G50497" s="30"/>
      <c r="H50497" s="30"/>
    </row>
    <row r="50498" spans="6:8" x14ac:dyDescent="0.2">
      <c r="F50498" s="30"/>
      <c r="G50498" s="30"/>
      <c r="H50498" s="30"/>
    </row>
    <row r="50499" spans="6:8" x14ac:dyDescent="0.2">
      <c r="F50499" s="30"/>
      <c r="G50499" s="30"/>
      <c r="H50499" s="30"/>
    </row>
    <row r="50500" spans="6:8" x14ac:dyDescent="0.2">
      <c r="F50500" s="30"/>
      <c r="G50500" s="30"/>
      <c r="H50500" s="30"/>
    </row>
    <row r="50501" spans="6:8" x14ac:dyDescent="0.2">
      <c r="F50501" s="30"/>
      <c r="G50501" s="30"/>
      <c r="H50501" s="30"/>
    </row>
    <row r="50502" spans="6:8" x14ac:dyDescent="0.2">
      <c r="F50502" s="30"/>
      <c r="G50502" s="30"/>
      <c r="H50502" s="30"/>
    </row>
    <row r="50503" spans="6:8" x14ac:dyDescent="0.2">
      <c r="F50503" s="30"/>
      <c r="G50503" s="30"/>
      <c r="H50503" s="30"/>
    </row>
    <row r="50504" spans="6:8" x14ac:dyDescent="0.2">
      <c r="F50504" s="30"/>
      <c r="G50504" s="30"/>
      <c r="H50504" s="30"/>
    </row>
    <row r="50505" spans="6:8" x14ac:dyDescent="0.2">
      <c r="F50505" s="30"/>
      <c r="G50505" s="30"/>
      <c r="H50505" s="30"/>
    </row>
    <row r="50506" spans="6:8" x14ac:dyDescent="0.2">
      <c r="F50506" s="30"/>
      <c r="G50506" s="30"/>
      <c r="H50506" s="30"/>
    </row>
    <row r="50507" spans="6:8" x14ac:dyDescent="0.2">
      <c r="F50507" s="30"/>
      <c r="G50507" s="30"/>
      <c r="H50507" s="30"/>
    </row>
    <row r="50508" spans="6:8" x14ac:dyDescent="0.2">
      <c r="F50508" s="30"/>
      <c r="G50508" s="30"/>
      <c r="H50508" s="30"/>
    </row>
    <row r="50509" spans="6:8" x14ac:dyDescent="0.2">
      <c r="F50509" s="30"/>
      <c r="G50509" s="30"/>
      <c r="H50509" s="30"/>
    </row>
    <row r="50510" spans="6:8" x14ac:dyDescent="0.2">
      <c r="F50510" s="30"/>
      <c r="G50510" s="30"/>
      <c r="H50510" s="30"/>
    </row>
    <row r="50511" spans="6:8" x14ac:dyDescent="0.2">
      <c r="F50511" s="30"/>
      <c r="G50511" s="30"/>
      <c r="H50511" s="30"/>
    </row>
    <row r="50512" spans="6:8" x14ac:dyDescent="0.2">
      <c r="F50512" s="30"/>
      <c r="G50512" s="30"/>
      <c r="H50512" s="30"/>
    </row>
    <row r="50513" spans="6:8" x14ac:dyDescent="0.2">
      <c r="F50513" s="30"/>
      <c r="G50513" s="30"/>
      <c r="H50513" s="30"/>
    </row>
    <row r="50514" spans="6:8" x14ac:dyDescent="0.2">
      <c r="F50514" s="30"/>
      <c r="G50514" s="30"/>
      <c r="H50514" s="30"/>
    </row>
    <row r="50515" spans="6:8" x14ac:dyDescent="0.2">
      <c r="F50515" s="30"/>
      <c r="G50515" s="30"/>
      <c r="H50515" s="30"/>
    </row>
    <row r="50516" spans="6:8" x14ac:dyDescent="0.2">
      <c r="F50516" s="30"/>
      <c r="G50516" s="30"/>
      <c r="H50516" s="30"/>
    </row>
    <row r="50517" spans="6:8" x14ac:dyDescent="0.2">
      <c r="F50517" s="30"/>
      <c r="G50517" s="30"/>
      <c r="H50517" s="30"/>
    </row>
    <row r="50518" spans="6:8" x14ac:dyDescent="0.2">
      <c r="F50518" s="30"/>
      <c r="G50518" s="30"/>
      <c r="H50518" s="30"/>
    </row>
    <row r="50519" spans="6:8" x14ac:dyDescent="0.2">
      <c r="F50519" s="30"/>
      <c r="G50519" s="30"/>
      <c r="H50519" s="30"/>
    </row>
    <row r="50520" spans="6:8" x14ac:dyDescent="0.2">
      <c r="F50520" s="30"/>
      <c r="G50520" s="30"/>
      <c r="H50520" s="30"/>
    </row>
    <row r="50521" spans="6:8" x14ac:dyDescent="0.2">
      <c r="F50521" s="30"/>
      <c r="G50521" s="30"/>
      <c r="H50521" s="30"/>
    </row>
    <row r="50522" spans="6:8" x14ac:dyDescent="0.2">
      <c r="F50522" s="30"/>
      <c r="G50522" s="30"/>
      <c r="H50522" s="30"/>
    </row>
    <row r="50523" spans="6:8" x14ac:dyDescent="0.2">
      <c r="F50523" s="30"/>
      <c r="G50523" s="30"/>
      <c r="H50523" s="30"/>
    </row>
    <row r="50524" spans="6:8" x14ac:dyDescent="0.2">
      <c r="F50524" s="30"/>
      <c r="G50524" s="30"/>
      <c r="H50524" s="30"/>
    </row>
    <row r="50525" spans="6:8" x14ac:dyDescent="0.2">
      <c r="F50525" s="30"/>
      <c r="G50525" s="30"/>
      <c r="H50525" s="30"/>
    </row>
    <row r="50526" spans="6:8" x14ac:dyDescent="0.2">
      <c r="F50526" s="30"/>
      <c r="G50526" s="30"/>
      <c r="H50526" s="30"/>
    </row>
    <row r="50527" spans="6:8" x14ac:dyDescent="0.2">
      <c r="F50527" s="30"/>
      <c r="G50527" s="30"/>
      <c r="H50527" s="30"/>
    </row>
    <row r="50528" spans="6:8" x14ac:dyDescent="0.2">
      <c r="F50528" s="30"/>
      <c r="G50528" s="30"/>
      <c r="H50528" s="30"/>
    </row>
    <row r="50529" spans="6:8" x14ac:dyDescent="0.2">
      <c r="F50529" s="30"/>
      <c r="G50529" s="30"/>
      <c r="H50529" s="30"/>
    </row>
    <row r="50530" spans="6:8" x14ac:dyDescent="0.2">
      <c r="F50530" s="30"/>
      <c r="G50530" s="30"/>
      <c r="H50530" s="30"/>
    </row>
    <row r="50531" spans="6:8" x14ac:dyDescent="0.2">
      <c r="F50531" s="30"/>
      <c r="G50531" s="30"/>
      <c r="H50531" s="30"/>
    </row>
    <row r="50532" spans="6:8" x14ac:dyDescent="0.2">
      <c r="F50532" s="30"/>
      <c r="G50532" s="30"/>
      <c r="H50532" s="30"/>
    </row>
    <row r="50533" spans="6:8" x14ac:dyDescent="0.2">
      <c r="F50533" s="30"/>
      <c r="G50533" s="30"/>
      <c r="H50533" s="30"/>
    </row>
    <row r="50534" spans="6:8" x14ac:dyDescent="0.2">
      <c r="F50534" s="30"/>
      <c r="G50534" s="30"/>
      <c r="H50534" s="30"/>
    </row>
    <row r="50535" spans="6:8" x14ac:dyDescent="0.2">
      <c r="F50535" s="30"/>
      <c r="G50535" s="30"/>
      <c r="H50535" s="30"/>
    </row>
    <row r="50536" spans="6:8" x14ac:dyDescent="0.2">
      <c r="F50536" s="30"/>
      <c r="G50536" s="30"/>
      <c r="H50536" s="30"/>
    </row>
    <row r="50537" spans="6:8" x14ac:dyDescent="0.2">
      <c r="F50537" s="30"/>
      <c r="G50537" s="30"/>
      <c r="H50537" s="30"/>
    </row>
    <row r="50538" spans="6:8" x14ac:dyDescent="0.2">
      <c r="F50538" s="30"/>
      <c r="G50538" s="30"/>
      <c r="H50538" s="30"/>
    </row>
    <row r="50539" spans="6:8" x14ac:dyDescent="0.2">
      <c r="F50539" s="30"/>
      <c r="G50539" s="30"/>
      <c r="H50539" s="30"/>
    </row>
    <row r="50540" spans="6:8" x14ac:dyDescent="0.2">
      <c r="F50540" s="30"/>
      <c r="G50540" s="30"/>
      <c r="H50540" s="30"/>
    </row>
    <row r="50541" spans="6:8" x14ac:dyDescent="0.2">
      <c r="F50541" s="30"/>
      <c r="G50541" s="30"/>
      <c r="H50541" s="30"/>
    </row>
    <row r="50542" spans="6:8" x14ac:dyDescent="0.2">
      <c r="F50542" s="30"/>
      <c r="G50542" s="30"/>
      <c r="H50542" s="30"/>
    </row>
    <row r="50543" spans="6:8" x14ac:dyDescent="0.2">
      <c r="F50543" s="30"/>
      <c r="G50543" s="30"/>
      <c r="H50543" s="30"/>
    </row>
    <row r="50544" spans="6:8" x14ac:dyDescent="0.2">
      <c r="F50544" s="30"/>
      <c r="G50544" s="30"/>
      <c r="H50544" s="30"/>
    </row>
    <row r="50545" spans="6:8" x14ac:dyDescent="0.2">
      <c r="F50545" s="30"/>
      <c r="G50545" s="30"/>
      <c r="H50545" s="30"/>
    </row>
    <row r="50546" spans="6:8" x14ac:dyDescent="0.2">
      <c r="F50546" s="30"/>
      <c r="G50546" s="30"/>
      <c r="H50546" s="30"/>
    </row>
    <row r="50547" spans="6:8" x14ac:dyDescent="0.2">
      <c r="F50547" s="30"/>
      <c r="G50547" s="30"/>
      <c r="H50547" s="30"/>
    </row>
    <row r="50548" spans="6:8" x14ac:dyDescent="0.2">
      <c r="F50548" s="30"/>
      <c r="G50548" s="30"/>
      <c r="H50548" s="30"/>
    </row>
    <row r="50549" spans="6:8" x14ac:dyDescent="0.2">
      <c r="F50549" s="30"/>
      <c r="G50549" s="30"/>
      <c r="H50549" s="30"/>
    </row>
    <row r="50550" spans="6:8" x14ac:dyDescent="0.2">
      <c r="F50550" s="30"/>
      <c r="G50550" s="30"/>
      <c r="H50550" s="30"/>
    </row>
    <row r="50551" spans="6:8" x14ac:dyDescent="0.2">
      <c r="F50551" s="30"/>
      <c r="G50551" s="30"/>
      <c r="H50551" s="30"/>
    </row>
    <row r="50552" spans="6:8" x14ac:dyDescent="0.2">
      <c r="F50552" s="30"/>
      <c r="G50552" s="30"/>
      <c r="H50552" s="30"/>
    </row>
    <row r="50553" spans="6:8" x14ac:dyDescent="0.2">
      <c r="F50553" s="30"/>
      <c r="G50553" s="30"/>
      <c r="H50553" s="30"/>
    </row>
    <row r="50554" spans="6:8" x14ac:dyDescent="0.2">
      <c r="F50554" s="30"/>
      <c r="G50554" s="30"/>
      <c r="H50554" s="30"/>
    </row>
    <row r="50555" spans="6:8" x14ac:dyDescent="0.2">
      <c r="F50555" s="30"/>
      <c r="G50555" s="30"/>
      <c r="H50555" s="30"/>
    </row>
    <row r="50556" spans="6:8" x14ac:dyDescent="0.2">
      <c r="F50556" s="30"/>
      <c r="G50556" s="30"/>
      <c r="H50556" s="30"/>
    </row>
    <row r="50557" spans="6:8" x14ac:dyDescent="0.2">
      <c r="F50557" s="30"/>
      <c r="G50557" s="30"/>
      <c r="H50557" s="30"/>
    </row>
    <row r="50558" spans="6:8" x14ac:dyDescent="0.2">
      <c r="F50558" s="30"/>
      <c r="G50558" s="30"/>
      <c r="H50558" s="30"/>
    </row>
    <row r="50559" spans="6:8" x14ac:dyDescent="0.2">
      <c r="F50559" s="30"/>
      <c r="G50559" s="30"/>
      <c r="H50559" s="30"/>
    </row>
    <row r="50560" spans="6:8" x14ac:dyDescent="0.2">
      <c r="F50560" s="30"/>
      <c r="G50560" s="30"/>
      <c r="H50560" s="30"/>
    </row>
    <row r="50561" spans="6:8" x14ac:dyDescent="0.2">
      <c r="F50561" s="30"/>
      <c r="G50561" s="30"/>
      <c r="H50561" s="30"/>
    </row>
    <row r="50562" spans="6:8" x14ac:dyDescent="0.2">
      <c r="F50562" s="30"/>
      <c r="G50562" s="30"/>
      <c r="H50562" s="30"/>
    </row>
    <row r="50563" spans="6:8" x14ac:dyDescent="0.2">
      <c r="F50563" s="30"/>
      <c r="G50563" s="30"/>
      <c r="H50563" s="30"/>
    </row>
    <row r="50564" spans="6:8" x14ac:dyDescent="0.2">
      <c r="F50564" s="30"/>
      <c r="G50564" s="30"/>
      <c r="H50564" s="30"/>
    </row>
    <row r="50565" spans="6:8" x14ac:dyDescent="0.2">
      <c r="F50565" s="30"/>
      <c r="G50565" s="30"/>
      <c r="H50565" s="30"/>
    </row>
    <row r="50566" spans="6:8" x14ac:dyDescent="0.2">
      <c r="F50566" s="30"/>
      <c r="G50566" s="30"/>
      <c r="H50566" s="30"/>
    </row>
    <row r="50567" spans="6:8" x14ac:dyDescent="0.2">
      <c r="F50567" s="30"/>
      <c r="G50567" s="30"/>
      <c r="H50567" s="30"/>
    </row>
    <row r="50568" spans="6:8" x14ac:dyDescent="0.2">
      <c r="F50568" s="30"/>
      <c r="G50568" s="30"/>
      <c r="H50568" s="30"/>
    </row>
    <row r="50569" spans="6:8" x14ac:dyDescent="0.2">
      <c r="F50569" s="30"/>
      <c r="G50569" s="30"/>
      <c r="H50569" s="30"/>
    </row>
    <row r="50570" spans="6:8" x14ac:dyDescent="0.2">
      <c r="F50570" s="30"/>
      <c r="G50570" s="30"/>
      <c r="H50570" s="30"/>
    </row>
    <row r="50571" spans="6:8" x14ac:dyDescent="0.2">
      <c r="F50571" s="30"/>
      <c r="G50571" s="30"/>
      <c r="H50571" s="30"/>
    </row>
    <row r="50572" spans="6:8" x14ac:dyDescent="0.2">
      <c r="F50572" s="30"/>
      <c r="G50572" s="30"/>
      <c r="H50572" s="30"/>
    </row>
    <row r="50573" spans="6:8" x14ac:dyDescent="0.2">
      <c r="F50573" s="30"/>
      <c r="G50573" s="30"/>
      <c r="H50573" s="30"/>
    </row>
    <row r="50574" spans="6:8" x14ac:dyDescent="0.2">
      <c r="F50574" s="30"/>
      <c r="G50574" s="30"/>
      <c r="H50574" s="30"/>
    </row>
    <row r="50575" spans="6:8" x14ac:dyDescent="0.2">
      <c r="F50575" s="30"/>
      <c r="G50575" s="30"/>
      <c r="H50575" s="30"/>
    </row>
    <row r="50576" spans="6:8" x14ac:dyDescent="0.2">
      <c r="F50576" s="30"/>
      <c r="G50576" s="30"/>
      <c r="H50576" s="30"/>
    </row>
    <row r="50577" spans="6:8" x14ac:dyDescent="0.2">
      <c r="F50577" s="30"/>
      <c r="G50577" s="30"/>
      <c r="H50577" s="30"/>
    </row>
    <row r="50578" spans="6:8" x14ac:dyDescent="0.2">
      <c r="F50578" s="30"/>
      <c r="G50578" s="30"/>
      <c r="H50578" s="30"/>
    </row>
    <row r="50579" spans="6:8" x14ac:dyDescent="0.2">
      <c r="F50579" s="30"/>
      <c r="G50579" s="30"/>
      <c r="H50579" s="30"/>
    </row>
    <row r="50580" spans="6:8" x14ac:dyDescent="0.2">
      <c r="F50580" s="30"/>
      <c r="G50580" s="30"/>
      <c r="H50580" s="30"/>
    </row>
    <row r="50581" spans="6:8" x14ac:dyDescent="0.2">
      <c r="F50581" s="30"/>
      <c r="G50581" s="30"/>
      <c r="H50581" s="30"/>
    </row>
    <row r="50582" spans="6:8" x14ac:dyDescent="0.2">
      <c r="F50582" s="30"/>
      <c r="G50582" s="30"/>
      <c r="H50582" s="30"/>
    </row>
    <row r="50583" spans="6:8" x14ac:dyDescent="0.2">
      <c r="F50583" s="30"/>
      <c r="G50583" s="30"/>
      <c r="H50583" s="30"/>
    </row>
    <row r="50584" spans="6:8" x14ac:dyDescent="0.2">
      <c r="F50584" s="30"/>
      <c r="G50584" s="30"/>
      <c r="H50584" s="30"/>
    </row>
    <row r="50585" spans="6:8" x14ac:dyDescent="0.2">
      <c r="F50585" s="30"/>
      <c r="G50585" s="30"/>
      <c r="H50585" s="30"/>
    </row>
    <row r="50586" spans="6:8" x14ac:dyDescent="0.2">
      <c r="F50586" s="30"/>
      <c r="G50586" s="30"/>
      <c r="H50586" s="30"/>
    </row>
    <row r="50587" spans="6:8" x14ac:dyDescent="0.2">
      <c r="F50587" s="30"/>
      <c r="G50587" s="30"/>
      <c r="H50587" s="30"/>
    </row>
    <row r="50588" spans="6:8" x14ac:dyDescent="0.2">
      <c r="F50588" s="30"/>
      <c r="G50588" s="30"/>
      <c r="H50588" s="30"/>
    </row>
    <row r="50589" spans="6:8" x14ac:dyDescent="0.2">
      <c r="F50589" s="30"/>
      <c r="G50589" s="30"/>
      <c r="H50589" s="30"/>
    </row>
    <row r="50590" spans="6:8" x14ac:dyDescent="0.2">
      <c r="F50590" s="30"/>
      <c r="G50590" s="30"/>
      <c r="H50590" s="30"/>
    </row>
    <row r="50591" spans="6:8" x14ac:dyDescent="0.2">
      <c r="F50591" s="30"/>
      <c r="G50591" s="30"/>
      <c r="H50591" s="30"/>
    </row>
    <row r="50592" spans="6:8" x14ac:dyDescent="0.2">
      <c r="F50592" s="30"/>
      <c r="G50592" s="30"/>
      <c r="H50592" s="30"/>
    </row>
    <row r="50593" spans="6:8" x14ac:dyDescent="0.2">
      <c r="F50593" s="30"/>
      <c r="G50593" s="30"/>
      <c r="H50593" s="30"/>
    </row>
    <row r="50594" spans="6:8" x14ac:dyDescent="0.2">
      <c r="F50594" s="30"/>
      <c r="G50594" s="30"/>
      <c r="H50594" s="30"/>
    </row>
    <row r="50595" spans="6:8" x14ac:dyDescent="0.2">
      <c r="F50595" s="30"/>
      <c r="G50595" s="30"/>
      <c r="H50595" s="30"/>
    </row>
    <row r="50596" spans="6:8" x14ac:dyDescent="0.2">
      <c r="F50596" s="30"/>
      <c r="G50596" s="30"/>
      <c r="H50596" s="30"/>
    </row>
    <row r="50597" spans="6:8" x14ac:dyDescent="0.2">
      <c r="F50597" s="30"/>
      <c r="G50597" s="30"/>
      <c r="H50597" s="30"/>
    </row>
    <row r="50598" spans="6:8" x14ac:dyDescent="0.2">
      <c r="F50598" s="30"/>
      <c r="G50598" s="30"/>
      <c r="H50598" s="30"/>
    </row>
    <row r="50599" spans="6:8" x14ac:dyDescent="0.2">
      <c r="F50599" s="30"/>
      <c r="G50599" s="30"/>
      <c r="H50599" s="30"/>
    </row>
    <row r="50600" spans="6:8" x14ac:dyDescent="0.2">
      <c r="F50600" s="30"/>
      <c r="G50600" s="30"/>
      <c r="H50600" s="30"/>
    </row>
    <row r="50601" spans="6:8" x14ac:dyDescent="0.2">
      <c r="F50601" s="30"/>
      <c r="G50601" s="30"/>
      <c r="H50601" s="30"/>
    </row>
    <row r="50602" spans="6:8" x14ac:dyDescent="0.2">
      <c r="F50602" s="30"/>
      <c r="G50602" s="30"/>
      <c r="H50602" s="30"/>
    </row>
    <row r="50603" spans="6:8" x14ac:dyDescent="0.2">
      <c r="F50603" s="30"/>
      <c r="G50603" s="30"/>
      <c r="H50603" s="30"/>
    </row>
    <row r="50604" spans="6:8" x14ac:dyDescent="0.2">
      <c r="F50604" s="30"/>
      <c r="G50604" s="30"/>
      <c r="H50604" s="30"/>
    </row>
    <row r="50605" spans="6:8" x14ac:dyDescent="0.2">
      <c r="F50605" s="30"/>
      <c r="G50605" s="30"/>
      <c r="H50605" s="30"/>
    </row>
    <row r="50606" spans="6:8" x14ac:dyDescent="0.2">
      <c r="F50606" s="30"/>
      <c r="G50606" s="30"/>
      <c r="H50606" s="30"/>
    </row>
    <row r="50607" spans="6:8" x14ac:dyDescent="0.2">
      <c r="F50607" s="30"/>
      <c r="G50607" s="30"/>
      <c r="H50607" s="30"/>
    </row>
    <row r="50608" spans="6:8" x14ac:dyDescent="0.2">
      <c r="F50608" s="30"/>
      <c r="G50608" s="30"/>
      <c r="H50608" s="30"/>
    </row>
    <row r="50609" spans="6:8" x14ac:dyDescent="0.2">
      <c r="F50609" s="30"/>
      <c r="G50609" s="30"/>
      <c r="H50609" s="30"/>
    </row>
    <row r="50610" spans="6:8" x14ac:dyDescent="0.2">
      <c r="F50610" s="30"/>
      <c r="G50610" s="30"/>
      <c r="H50610" s="30"/>
    </row>
    <row r="50611" spans="6:8" x14ac:dyDescent="0.2">
      <c r="F50611" s="30"/>
      <c r="G50611" s="30"/>
      <c r="H50611" s="30"/>
    </row>
    <row r="50612" spans="6:8" x14ac:dyDescent="0.2">
      <c r="F50612" s="30"/>
      <c r="G50612" s="30"/>
      <c r="H50612" s="30"/>
    </row>
    <row r="50613" spans="6:8" x14ac:dyDescent="0.2">
      <c r="F50613" s="30"/>
      <c r="G50613" s="30"/>
      <c r="H50613" s="30"/>
    </row>
    <row r="50614" spans="6:8" x14ac:dyDescent="0.2">
      <c r="F50614" s="30"/>
      <c r="G50614" s="30"/>
      <c r="H50614" s="30"/>
    </row>
    <row r="50615" spans="6:8" x14ac:dyDescent="0.2">
      <c r="F50615" s="30"/>
      <c r="G50615" s="30"/>
      <c r="H50615" s="30"/>
    </row>
    <row r="50616" spans="6:8" x14ac:dyDescent="0.2">
      <c r="F50616" s="30"/>
      <c r="G50616" s="30"/>
      <c r="H50616" s="30"/>
    </row>
    <row r="50617" spans="6:8" x14ac:dyDescent="0.2">
      <c r="F50617" s="30"/>
      <c r="G50617" s="30"/>
      <c r="H50617" s="30"/>
    </row>
    <row r="50618" spans="6:8" x14ac:dyDescent="0.2">
      <c r="F50618" s="30"/>
      <c r="G50618" s="30"/>
      <c r="H50618" s="30"/>
    </row>
    <row r="50619" spans="6:8" x14ac:dyDescent="0.2">
      <c r="F50619" s="30"/>
      <c r="G50619" s="30"/>
      <c r="H50619" s="30"/>
    </row>
    <row r="50620" spans="6:8" x14ac:dyDescent="0.2">
      <c r="F50620" s="30"/>
      <c r="G50620" s="30"/>
      <c r="H50620" s="30"/>
    </row>
    <row r="50621" spans="6:8" x14ac:dyDescent="0.2">
      <c r="F50621" s="30"/>
      <c r="G50621" s="30"/>
      <c r="H50621" s="30"/>
    </row>
    <row r="50622" spans="6:8" x14ac:dyDescent="0.2">
      <c r="F50622" s="30"/>
      <c r="G50622" s="30"/>
      <c r="H50622" s="30"/>
    </row>
    <row r="50623" spans="6:8" x14ac:dyDescent="0.2">
      <c r="F50623" s="30"/>
      <c r="G50623" s="30"/>
      <c r="H50623" s="30"/>
    </row>
    <row r="50624" spans="6:8" x14ac:dyDescent="0.2">
      <c r="F50624" s="30"/>
      <c r="G50624" s="30"/>
      <c r="H50624" s="30"/>
    </row>
    <row r="50625" spans="6:8" x14ac:dyDescent="0.2">
      <c r="F50625" s="30"/>
      <c r="G50625" s="30"/>
      <c r="H50625" s="30"/>
    </row>
    <row r="50626" spans="6:8" x14ac:dyDescent="0.2">
      <c r="F50626" s="30"/>
      <c r="G50626" s="30"/>
      <c r="H50626" s="30"/>
    </row>
    <row r="50627" spans="6:8" x14ac:dyDescent="0.2">
      <c r="F50627" s="30"/>
      <c r="G50627" s="30"/>
      <c r="H50627" s="30"/>
    </row>
    <row r="50628" spans="6:8" x14ac:dyDescent="0.2">
      <c r="F50628" s="30"/>
      <c r="G50628" s="30"/>
      <c r="H50628" s="30"/>
    </row>
    <row r="50629" spans="6:8" x14ac:dyDescent="0.2">
      <c r="F50629" s="30"/>
      <c r="G50629" s="30"/>
      <c r="H50629" s="30"/>
    </row>
    <row r="50630" spans="6:8" x14ac:dyDescent="0.2">
      <c r="F50630" s="30"/>
      <c r="G50630" s="30"/>
      <c r="H50630" s="30"/>
    </row>
    <row r="50631" spans="6:8" x14ac:dyDescent="0.2">
      <c r="F50631" s="30"/>
      <c r="G50631" s="30"/>
      <c r="H50631" s="30"/>
    </row>
    <row r="50632" spans="6:8" x14ac:dyDescent="0.2">
      <c r="F50632" s="30"/>
      <c r="G50632" s="30"/>
      <c r="H50632" s="30"/>
    </row>
    <row r="50633" spans="6:8" x14ac:dyDescent="0.2">
      <c r="F50633" s="30"/>
      <c r="G50633" s="30"/>
      <c r="H50633" s="30"/>
    </row>
    <row r="50634" spans="6:8" x14ac:dyDescent="0.2">
      <c r="F50634" s="30"/>
      <c r="G50634" s="30"/>
      <c r="H50634" s="30"/>
    </row>
    <row r="50635" spans="6:8" x14ac:dyDescent="0.2">
      <c r="F50635" s="30"/>
      <c r="G50635" s="30"/>
      <c r="H50635" s="30"/>
    </row>
    <row r="50636" spans="6:8" x14ac:dyDescent="0.2">
      <c r="F50636" s="30"/>
      <c r="G50636" s="30"/>
      <c r="H50636" s="30"/>
    </row>
    <row r="50637" spans="6:8" x14ac:dyDescent="0.2">
      <c r="F50637" s="30"/>
      <c r="G50637" s="30"/>
      <c r="H50637" s="30"/>
    </row>
    <row r="50638" spans="6:8" x14ac:dyDescent="0.2">
      <c r="F50638" s="30"/>
      <c r="G50638" s="30"/>
      <c r="H50638" s="30"/>
    </row>
    <row r="50639" spans="6:8" x14ac:dyDescent="0.2">
      <c r="F50639" s="30"/>
      <c r="G50639" s="30"/>
      <c r="H50639" s="30"/>
    </row>
    <row r="50640" spans="6:8" x14ac:dyDescent="0.2">
      <c r="F50640" s="30"/>
      <c r="G50640" s="30"/>
      <c r="H50640" s="30"/>
    </row>
    <row r="50641" spans="6:8" x14ac:dyDescent="0.2">
      <c r="F50641" s="30"/>
      <c r="G50641" s="30"/>
      <c r="H50641" s="30"/>
    </row>
    <row r="50642" spans="6:8" x14ac:dyDescent="0.2">
      <c r="F50642" s="30"/>
      <c r="G50642" s="30"/>
      <c r="H50642" s="30"/>
    </row>
    <row r="50643" spans="6:8" x14ac:dyDescent="0.2">
      <c r="F50643" s="30"/>
      <c r="G50643" s="30"/>
      <c r="H50643" s="30"/>
    </row>
    <row r="50644" spans="6:8" x14ac:dyDescent="0.2">
      <c r="F50644" s="30"/>
      <c r="G50644" s="30"/>
      <c r="H50644" s="30"/>
    </row>
    <row r="50645" spans="6:8" x14ac:dyDescent="0.2">
      <c r="F50645" s="30"/>
      <c r="G50645" s="30"/>
      <c r="H50645" s="30"/>
    </row>
    <row r="50646" spans="6:8" x14ac:dyDescent="0.2">
      <c r="F50646" s="30"/>
      <c r="G50646" s="30"/>
      <c r="H50646" s="30"/>
    </row>
    <row r="50647" spans="6:8" x14ac:dyDescent="0.2">
      <c r="F50647" s="30"/>
      <c r="G50647" s="30"/>
      <c r="H50647" s="30"/>
    </row>
    <row r="50648" spans="6:8" x14ac:dyDescent="0.2">
      <c r="F50648" s="30"/>
      <c r="G50648" s="30"/>
      <c r="H50648" s="30"/>
    </row>
    <row r="50649" spans="6:8" x14ac:dyDescent="0.2">
      <c r="F50649" s="30"/>
      <c r="G50649" s="30"/>
      <c r="H50649" s="30"/>
    </row>
    <row r="50650" spans="6:8" x14ac:dyDescent="0.2">
      <c r="F50650" s="30"/>
      <c r="G50650" s="30"/>
      <c r="H50650" s="30"/>
    </row>
    <row r="50651" spans="6:8" x14ac:dyDescent="0.2">
      <c r="F50651" s="30"/>
      <c r="G50651" s="30"/>
      <c r="H50651" s="30"/>
    </row>
    <row r="50652" spans="6:8" x14ac:dyDescent="0.2">
      <c r="F50652" s="30"/>
      <c r="G50652" s="30"/>
      <c r="H50652" s="30"/>
    </row>
    <row r="50653" spans="6:8" x14ac:dyDescent="0.2">
      <c r="F50653" s="30"/>
      <c r="G50653" s="30"/>
      <c r="H50653" s="30"/>
    </row>
    <row r="50654" spans="6:8" x14ac:dyDescent="0.2">
      <c r="F50654" s="30"/>
      <c r="G50654" s="30"/>
      <c r="H50654" s="30"/>
    </row>
    <row r="50655" spans="6:8" x14ac:dyDescent="0.2">
      <c r="F50655" s="30"/>
      <c r="G50655" s="30"/>
      <c r="H50655" s="30"/>
    </row>
    <row r="50656" spans="6:8" x14ac:dyDescent="0.2">
      <c r="F50656" s="30"/>
      <c r="G50656" s="30"/>
      <c r="H50656" s="30"/>
    </row>
    <row r="50657" spans="6:8" x14ac:dyDescent="0.2">
      <c r="F50657" s="30"/>
      <c r="G50657" s="30"/>
      <c r="H50657" s="30"/>
    </row>
    <row r="50658" spans="6:8" x14ac:dyDescent="0.2">
      <c r="F50658" s="30"/>
      <c r="G50658" s="30"/>
      <c r="H50658" s="30"/>
    </row>
    <row r="50659" spans="6:8" x14ac:dyDescent="0.2">
      <c r="F50659" s="30"/>
      <c r="G50659" s="30"/>
      <c r="H50659" s="30"/>
    </row>
    <row r="50660" spans="6:8" x14ac:dyDescent="0.2">
      <c r="F50660" s="30"/>
      <c r="G50660" s="30"/>
      <c r="H50660" s="30"/>
    </row>
    <row r="50661" spans="6:8" x14ac:dyDescent="0.2">
      <c r="F50661" s="30"/>
      <c r="G50661" s="30"/>
      <c r="H50661" s="30"/>
    </row>
    <row r="50662" spans="6:8" x14ac:dyDescent="0.2">
      <c r="F50662" s="30"/>
      <c r="G50662" s="30"/>
      <c r="H50662" s="30"/>
    </row>
    <row r="50663" spans="6:8" x14ac:dyDescent="0.2">
      <c r="F50663" s="30"/>
      <c r="G50663" s="30"/>
      <c r="H50663" s="30"/>
    </row>
    <row r="50664" spans="6:8" x14ac:dyDescent="0.2">
      <c r="F50664" s="30"/>
      <c r="G50664" s="30"/>
      <c r="H50664" s="30"/>
    </row>
    <row r="50665" spans="6:8" x14ac:dyDescent="0.2">
      <c r="F50665" s="30"/>
      <c r="G50665" s="30"/>
      <c r="H50665" s="30"/>
    </row>
    <row r="50666" spans="6:8" x14ac:dyDescent="0.2">
      <c r="F50666" s="30"/>
      <c r="G50666" s="30"/>
      <c r="H50666" s="30"/>
    </row>
    <row r="50667" spans="6:8" x14ac:dyDescent="0.2">
      <c r="F50667" s="30"/>
      <c r="G50667" s="30"/>
      <c r="H50667" s="30"/>
    </row>
    <row r="50668" spans="6:8" x14ac:dyDescent="0.2">
      <c r="F50668" s="30"/>
      <c r="G50668" s="30"/>
      <c r="H50668" s="30"/>
    </row>
    <row r="50669" spans="6:8" x14ac:dyDescent="0.2">
      <c r="F50669" s="30"/>
      <c r="G50669" s="30"/>
      <c r="H50669" s="30"/>
    </row>
    <row r="50670" spans="6:8" x14ac:dyDescent="0.2">
      <c r="F50670" s="30"/>
      <c r="G50670" s="30"/>
      <c r="H50670" s="30"/>
    </row>
    <row r="50671" spans="6:8" x14ac:dyDescent="0.2">
      <c r="F50671" s="30"/>
      <c r="G50671" s="30"/>
      <c r="H50671" s="30"/>
    </row>
    <row r="50672" spans="6:8" x14ac:dyDescent="0.2">
      <c r="F50672" s="30"/>
      <c r="G50672" s="30"/>
      <c r="H50672" s="30"/>
    </row>
    <row r="50673" spans="6:8" x14ac:dyDescent="0.2">
      <c r="F50673" s="30"/>
      <c r="G50673" s="30"/>
      <c r="H50673" s="30"/>
    </row>
    <row r="50674" spans="6:8" x14ac:dyDescent="0.2">
      <c r="F50674" s="30"/>
      <c r="G50674" s="30"/>
      <c r="H50674" s="30"/>
    </row>
    <row r="50675" spans="6:8" x14ac:dyDescent="0.2">
      <c r="F50675" s="30"/>
      <c r="G50675" s="30"/>
      <c r="H50675" s="30"/>
    </row>
    <row r="50676" spans="6:8" x14ac:dyDescent="0.2">
      <c r="F50676" s="30"/>
      <c r="G50676" s="30"/>
      <c r="H50676" s="30"/>
    </row>
    <row r="50677" spans="6:8" x14ac:dyDescent="0.2">
      <c r="F50677" s="30"/>
      <c r="G50677" s="30"/>
      <c r="H50677" s="30"/>
    </row>
    <row r="50678" spans="6:8" x14ac:dyDescent="0.2">
      <c r="F50678" s="30"/>
      <c r="G50678" s="30"/>
      <c r="H50678" s="30"/>
    </row>
    <row r="50679" spans="6:8" x14ac:dyDescent="0.2">
      <c r="F50679" s="30"/>
      <c r="G50679" s="30"/>
      <c r="H50679" s="30"/>
    </row>
    <row r="50680" spans="6:8" x14ac:dyDescent="0.2">
      <c r="F50680" s="30"/>
      <c r="G50680" s="30"/>
      <c r="H50680" s="30"/>
    </row>
    <row r="50681" spans="6:8" x14ac:dyDescent="0.2">
      <c r="F50681" s="30"/>
      <c r="G50681" s="30"/>
      <c r="H50681" s="30"/>
    </row>
    <row r="50682" spans="6:8" x14ac:dyDescent="0.2">
      <c r="F50682" s="30"/>
      <c r="G50682" s="30"/>
      <c r="H50682" s="30"/>
    </row>
    <row r="50683" spans="6:8" x14ac:dyDescent="0.2">
      <c r="F50683" s="30"/>
      <c r="G50683" s="30"/>
      <c r="H50683" s="30"/>
    </row>
    <row r="50684" spans="6:8" x14ac:dyDescent="0.2">
      <c r="F50684" s="30"/>
      <c r="G50684" s="30"/>
      <c r="H50684" s="30"/>
    </row>
    <row r="50685" spans="6:8" x14ac:dyDescent="0.2">
      <c r="F50685" s="30"/>
      <c r="G50685" s="30"/>
      <c r="H50685" s="30"/>
    </row>
    <row r="50686" spans="6:8" x14ac:dyDescent="0.2">
      <c r="F50686" s="30"/>
      <c r="G50686" s="30"/>
      <c r="H50686" s="30"/>
    </row>
    <row r="50687" spans="6:8" x14ac:dyDescent="0.2">
      <c r="F50687" s="30"/>
      <c r="G50687" s="30"/>
      <c r="H50687" s="30"/>
    </row>
    <row r="50688" spans="6:8" x14ac:dyDescent="0.2">
      <c r="F50688" s="30"/>
      <c r="G50688" s="30"/>
      <c r="H50688" s="30"/>
    </row>
    <row r="50689" spans="6:8" x14ac:dyDescent="0.2">
      <c r="F50689" s="30"/>
      <c r="G50689" s="30"/>
      <c r="H50689" s="30"/>
    </row>
    <row r="50690" spans="6:8" x14ac:dyDescent="0.2">
      <c r="F50690" s="30"/>
      <c r="G50690" s="30"/>
      <c r="H50690" s="30"/>
    </row>
    <row r="50691" spans="6:8" x14ac:dyDescent="0.2">
      <c r="F50691" s="30"/>
      <c r="G50691" s="30"/>
      <c r="H50691" s="30"/>
    </row>
    <row r="50692" spans="6:8" x14ac:dyDescent="0.2">
      <c r="F50692" s="30"/>
      <c r="G50692" s="30"/>
      <c r="H50692" s="30"/>
    </row>
    <row r="50693" spans="6:8" x14ac:dyDescent="0.2">
      <c r="F50693" s="30"/>
      <c r="G50693" s="30"/>
      <c r="H50693" s="30"/>
    </row>
    <row r="50694" spans="6:8" x14ac:dyDescent="0.2">
      <c r="F50694" s="30"/>
      <c r="G50694" s="30"/>
      <c r="H50694" s="30"/>
    </row>
    <row r="50695" spans="6:8" x14ac:dyDescent="0.2">
      <c r="F50695" s="30"/>
      <c r="G50695" s="30"/>
      <c r="H50695" s="30"/>
    </row>
    <row r="50696" spans="6:8" x14ac:dyDescent="0.2">
      <c r="F50696" s="30"/>
      <c r="G50696" s="30"/>
      <c r="H50696" s="30"/>
    </row>
    <row r="50697" spans="6:8" x14ac:dyDescent="0.2">
      <c r="F50697" s="30"/>
      <c r="G50697" s="30"/>
      <c r="H50697" s="30"/>
    </row>
    <row r="50698" spans="6:8" x14ac:dyDescent="0.2">
      <c r="F50698" s="30"/>
      <c r="G50698" s="30"/>
      <c r="H50698" s="30"/>
    </row>
    <row r="50699" spans="6:8" x14ac:dyDescent="0.2">
      <c r="F50699" s="30"/>
      <c r="G50699" s="30"/>
      <c r="H50699" s="30"/>
    </row>
    <row r="50700" spans="6:8" x14ac:dyDescent="0.2">
      <c r="F50700" s="30"/>
      <c r="G50700" s="30"/>
      <c r="H50700" s="30"/>
    </row>
    <row r="50701" spans="6:8" x14ac:dyDescent="0.2">
      <c r="F50701" s="30"/>
      <c r="G50701" s="30"/>
      <c r="H50701" s="30"/>
    </row>
    <row r="50702" spans="6:8" x14ac:dyDescent="0.2">
      <c r="F50702" s="30"/>
      <c r="G50702" s="30"/>
      <c r="H50702" s="30"/>
    </row>
    <row r="50703" spans="6:8" x14ac:dyDescent="0.2">
      <c r="F50703" s="30"/>
      <c r="G50703" s="30"/>
      <c r="H50703" s="30"/>
    </row>
    <row r="50704" spans="6:8" x14ac:dyDescent="0.2">
      <c r="F50704" s="30"/>
      <c r="G50704" s="30"/>
      <c r="H50704" s="30"/>
    </row>
    <row r="50705" spans="6:8" x14ac:dyDescent="0.2">
      <c r="F50705" s="30"/>
      <c r="G50705" s="30"/>
      <c r="H50705" s="30"/>
    </row>
    <row r="50706" spans="6:8" x14ac:dyDescent="0.2">
      <c r="F50706" s="30"/>
      <c r="G50706" s="30"/>
      <c r="H50706" s="30"/>
    </row>
    <row r="50707" spans="6:8" x14ac:dyDescent="0.2">
      <c r="F50707" s="30"/>
      <c r="G50707" s="30"/>
      <c r="H50707" s="30"/>
    </row>
    <row r="50708" spans="6:8" x14ac:dyDescent="0.2">
      <c r="F50708" s="30"/>
      <c r="G50708" s="30"/>
      <c r="H50708" s="30"/>
    </row>
    <row r="50709" spans="6:8" x14ac:dyDescent="0.2">
      <c r="F50709" s="30"/>
      <c r="G50709" s="30"/>
      <c r="H50709" s="30"/>
    </row>
    <row r="50710" spans="6:8" x14ac:dyDescent="0.2">
      <c r="F50710" s="30"/>
      <c r="G50710" s="30"/>
      <c r="H50710" s="30"/>
    </row>
    <row r="50711" spans="6:8" x14ac:dyDescent="0.2">
      <c r="F50711" s="30"/>
      <c r="G50711" s="30"/>
      <c r="H50711" s="30"/>
    </row>
    <row r="50712" spans="6:8" x14ac:dyDescent="0.2">
      <c r="F50712" s="30"/>
      <c r="G50712" s="30"/>
      <c r="H50712" s="30"/>
    </row>
    <row r="50713" spans="6:8" x14ac:dyDescent="0.2">
      <c r="F50713" s="30"/>
      <c r="G50713" s="30"/>
      <c r="H50713" s="30"/>
    </row>
    <row r="50714" spans="6:8" x14ac:dyDescent="0.2">
      <c r="F50714" s="30"/>
      <c r="G50714" s="30"/>
      <c r="H50714" s="30"/>
    </row>
    <row r="50715" spans="6:8" x14ac:dyDescent="0.2">
      <c r="F50715" s="30"/>
      <c r="G50715" s="30"/>
      <c r="H50715" s="30"/>
    </row>
    <row r="50716" spans="6:8" x14ac:dyDescent="0.2">
      <c r="F50716" s="30"/>
      <c r="G50716" s="30"/>
      <c r="H50716" s="30"/>
    </row>
    <row r="50717" spans="6:8" x14ac:dyDescent="0.2">
      <c r="F50717" s="30"/>
      <c r="G50717" s="30"/>
      <c r="H50717" s="30"/>
    </row>
    <row r="50718" spans="6:8" x14ac:dyDescent="0.2">
      <c r="F50718" s="30"/>
      <c r="G50718" s="30"/>
      <c r="H50718" s="30"/>
    </row>
    <row r="50719" spans="6:8" x14ac:dyDescent="0.2">
      <c r="F50719" s="30"/>
      <c r="G50719" s="30"/>
      <c r="H50719" s="30"/>
    </row>
    <row r="50720" spans="6:8" x14ac:dyDescent="0.2">
      <c r="F50720" s="30"/>
      <c r="G50720" s="30"/>
      <c r="H50720" s="30"/>
    </row>
    <row r="50721" spans="6:8" x14ac:dyDescent="0.2">
      <c r="F50721" s="30"/>
      <c r="G50721" s="30"/>
      <c r="H50721" s="30"/>
    </row>
    <row r="50722" spans="6:8" x14ac:dyDescent="0.2">
      <c r="F50722" s="30"/>
      <c r="G50722" s="30"/>
      <c r="H50722" s="30"/>
    </row>
    <row r="50723" spans="6:8" x14ac:dyDescent="0.2">
      <c r="F50723" s="30"/>
      <c r="G50723" s="30"/>
      <c r="H50723" s="30"/>
    </row>
    <row r="50724" spans="6:8" x14ac:dyDescent="0.2">
      <c r="F50724" s="30"/>
      <c r="G50724" s="30"/>
      <c r="H50724" s="30"/>
    </row>
    <row r="50725" spans="6:8" x14ac:dyDescent="0.2">
      <c r="F50725" s="30"/>
      <c r="G50725" s="30"/>
      <c r="H50725" s="30"/>
    </row>
    <row r="50726" spans="6:8" x14ac:dyDescent="0.2">
      <c r="F50726" s="30"/>
      <c r="G50726" s="30"/>
      <c r="H50726" s="30"/>
    </row>
    <row r="50727" spans="6:8" x14ac:dyDescent="0.2">
      <c r="F50727" s="30"/>
      <c r="G50727" s="30"/>
      <c r="H50727" s="30"/>
    </row>
    <row r="50728" spans="6:8" x14ac:dyDescent="0.2">
      <c r="F50728" s="30"/>
      <c r="G50728" s="30"/>
      <c r="H50728" s="30"/>
    </row>
    <row r="50729" spans="6:8" x14ac:dyDescent="0.2">
      <c r="F50729" s="30"/>
      <c r="G50729" s="30"/>
      <c r="H50729" s="30"/>
    </row>
    <row r="50730" spans="6:8" x14ac:dyDescent="0.2">
      <c r="F50730" s="30"/>
      <c r="G50730" s="30"/>
      <c r="H50730" s="30"/>
    </row>
    <row r="50731" spans="6:8" x14ac:dyDescent="0.2">
      <c r="F50731" s="30"/>
      <c r="G50731" s="30"/>
      <c r="H50731" s="30"/>
    </row>
    <row r="50732" spans="6:8" x14ac:dyDescent="0.2">
      <c r="F50732" s="30"/>
      <c r="G50732" s="30"/>
      <c r="H50732" s="30"/>
    </row>
    <row r="50733" spans="6:8" x14ac:dyDescent="0.2">
      <c r="F50733" s="30"/>
      <c r="G50733" s="30"/>
      <c r="H50733" s="30"/>
    </row>
    <row r="50734" spans="6:8" x14ac:dyDescent="0.2">
      <c r="F50734" s="30"/>
      <c r="G50734" s="30"/>
      <c r="H50734" s="30"/>
    </row>
    <row r="50735" spans="6:8" x14ac:dyDescent="0.2">
      <c r="F50735" s="30"/>
      <c r="G50735" s="30"/>
      <c r="H50735" s="30"/>
    </row>
    <row r="50736" spans="6:8" x14ac:dyDescent="0.2">
      <c r="F50736" s="30"/>
      <c r="G50736" s="30"/>
      <c r="H50736" s="30"/>
    </row>
    <row r="50737" spans="6:8" x14ac:dyDescent="0.2">
      <c r="F50737" s="30"/>
      <c r="G50737" s="30"/>
      <c r="H50737" s="30"/>
    </row>
    <row r="50738" spans="6:8" x14ac:dyDescent="0.2">
      <c r="F50738" s="30"/>
      <c r="G50738" s="30"/>
      <c r="H50738" s="30"/>
    </row>
    <row r="50739" spans="6:8" x14ac:dyDescent="0.2">
      <c r="F50739" s="30"/>
      <c r="G50739" s="30"/>
      <c r="H50739" s="30"/>
    </row>
    <row r="50740" spans="6:8" x14ac:dyDescent="0.2">
      <c r="F50740" s="30"/>
      <c r="G50740" s="30"/>
      <c r="H50740" s="30"/>
    </row>
    <row r="50741" spans="6:8" x14ac:dyDescent="0.2">
      <c r="F50741" s="30"/>
      <c r="G50741" s="30"/>
      <c r="H50741" s="30"/>
    </row>
    <row r="50742" spans="6:8" x14ac:dyDescent="0.2">
      <c r="F50742" s="30"/>
      <c r="G50742" s="30"/>
      <c r="H50742" s="30"/>
    </row>
    <row r="50743" spans="6:8" x14ac:dyDescent="0.2">
      <c r="F50743" s="30"/>
      <c r="G50743" s="30"/>
      <c r="H50743" s="30"/>
    </row>
    <row r="50744" spans="6:8" x14ac:dyDescent="0.2">
      <c r="F50744" s="30"/>
      <c r="G50744" s="30"/>
      <c r="H50744" s="30"/>
    </row>
    <row r="50745" spans="6:8" x14ac:dyDescent="0.2">
      <c r="F50745" s="30"/>
      <c r="G50745" s="30"/>
      <c r="H50745" s="30"/>
    </row>
    <row r="50746" spans="6:8" x14ac:dyDescent="0.2">
      <c r="F50746" s="30"/>
      <c r="G50746" s="30"/>
      <c r="H50746" s="30"/>
    </row>
    <row r="50747" spans="6:8" x14ac:dyDescent="0.2">
      <c r="F50747" s="30"/>
      <c r="G50747" s="30"/>
      <c r="H50747" s="30"/>
    </row>
    <row r="50748" spans="6:8" x14ac:dyDescent="0.2">
      <c r="F50748" s="30"/>
      <c r="G50748" s="30"/>
      <c r="H50748" s="30"/>
    </row>
    <row r="50749" spans="6:8" x14ac:dyDescent="0.2">
      <c r="F50749" s="30"/>
      <c r="G50749" s="30"/>
      <c r="H50749" s="30"/>
    </row>
    <row r="50750" spans="6:8" x14ac:dyDescent="0.2">
      <c r="F50750" s="30"/>
      <c r="G50750" s="30"/>
      <c r="H50750" s="30"/>
    </row>
    <row r="50751" spans="6:8" x14ac:dyDescent="0.2">
      <c r="F50751" s="30"/>
      <c r="G50751" s="30"/>
      <c r="H50751" s="30"/>
    </row>
    <row r="50752" spans="6:8" x14ac:dyDescent="0.2">
      <c r="F50752" s="30"/>
      <c r="G50752" s="30"/>
      <c r="H50752" s="30"/>
    </row>
    <row r="50753" spans="6:8" x14ac:dyDescent="0.2">
      <c r="F50753" s="30"/>
      <c r="G50753" s="30"/>
      <c r="H50753" s="30"/>
    </row>
    <row r="50754" spans="6:8" x14ac:dyDescent="0.2">
      <c r="F50754" s="30"/>
      <c r="G50754" s="30"/>
      <c r="H50754" s="30"/>
    </row>
    <row r="50755" spans="6:8" x14ac:dyDescent="0.2">
      <c r="F50755" s="30"/>
      <c r="G50755" s="30"/>
      <c r="H50755" s="30"/>
    </row>
    <row r="50756" spans="6:8" x14ac:dyDescent="0.2">
      <c r="F50756" s="30"/>
      <c r="G50756" s="30"/>
      <c r="H50756" s="30"/>
    </row>
    <row r="50757" spans="6:8" x14ac:dyDescent="0.2">
      <c r="F50757" s="30"/>
      <c r="G50757" s="30"/>
      <c r="H50757" s="30"/>
    </row>
    <row r="50758" spans="6:8" x14ac:dyDescent="0.2">
      <c r="F50758" s="30"/>
      <c r="G50758" s="30"/>
      <c r="H50758" s="30"/>
    </row>
    <row r="50759" spans="6:8" x14ac:dyDescent="0.2">
      <c r="F50759" s="30"/>
      <c r="G50759" s="30"/>
      <c r="H50759" s="30"/>
    </row>
    <row r="50760" spans="6:8" x14ac:dyDescent="0.2">
      <c r="F50760" s="30"/>
      <c r="G50760" s="30"/>
      <c r="H50760" s="30"/>
    </row>
    <row r="50761" spans="6:8" x14ac:dyDescent="0.2">
      <c r="F50761" s="30"/>
      <c r="G50761" s="30"/>
      <c r="H50761" s="30"/>
    </row>
    <row r="50762" spans="6:8" x14ac:dyDescent="0.2">
      <c r="F50762" s="30"/>
      <c r="G50762" s="30"/>
      <c r="H50762" s="30"/>
    </row>
    <row r="50763" spans="6:8" x14ac:dyDescent="0.2">
      <c r="F50763" s="30"/>
      <c r="G50763" s="30"/>
      <c r="H50763" s="30"/>
    </row>
    <row r="50764" spans="6:8" x14ac:dyDescent="0.2">
      <c r="F50764" s="30"/>
      <c r="G50764" s="30"/>
      <c r="H50764" s="30"/>
    </row>
    <row r="50765" spans="6:8" x14ac:dyDescent="0.2">
      <c r="F50765" s="30"/>
      <c r="G50765" s="30"/>
      <c r="H50765" s="30"/>
    </row>
    <row r="50766" spans="6:8" x14ac:dyDescent="0.2">
      <c r="F50766" s="30"/>
      <c r="G50766" s="30"/>
      <c r="H50766" s="30"/>
    </row>
    <row r="50767" spans="6:8" x14ac:dyDescent="0.2">
      <c r="F50767" s="30"/>
      <c r="G50767" s="30"/>
      <c r="H50767" s="30"/>
    </row>
    <row r="50768" spans="6:8" x14ac:dyDescent="0.2">
      <c r="F50768" s="30"/>
      <c r="G50768" s="30"/>
      <c r="H50768" s="30"/>
    </row>
    <row r="50769" spans="6:8" x14ac:dyDescent="0.2">
      <c r="F50769" s="30"/>
      <c r="G50769" s="30"/>
      <c r="H50769" s="30"/>
    </row>
    <row r="50770" spans="6:8" x14ac:dyDescent="0.2">
      <c r="F50770" s="30"/>
      <c r="G50770" s="30"/>
      <c r="H50770" s="30"/>
    </row>
    <row r="50771" spans="6:8" x14ac:dyDescent="0.2">
      <c r="F50771" s="30"/>
      <c r="G50771" s="30"/>
      <c r="H50771" s="30"/>
    </row>
    <row r="50772" spans="6:8" x14ac:dyDescent="0.2">
      <c r="F50772" s="30"/>
      <c r="G50772" s="30"/>
      <c r="H50772" s="30"/>
    </row>
    <row r="50773" spans="6:8" x14ac:dyDescent="0.2">
      <c r="F50773" s="30"/>
      <c r="G50773" s="30"/>
      <c r="H50773" s="30"/>
    </row>
    <row r="50774" spans="6:8" x14ac:dyDescent="0.2">
      <c r="F50774" s="30"/>
      <c r="G50774" s="30"/>
      <c r="H50774" s="30"/>
    </row>
    <row r="50775" spans="6:8" x14ac:dyDescent="0.2">
      <c r="F50775" s="30"/>
      <c r="G50775" s="30"/>
      <c r="H50775" s="30"/>
    </row>
    <row r="50776" spans="6:8" x14ac:dyDescent="0.2">
      <c r="F50776" s="30"/>
      <c r="G50776" s="30"/>
      <c r="H50776" s="30"/>
    </row>
    <row r="50777" spans="6:8" x14ac:dyDescent="0.2">
      <c r="F50777" s="30"/>
      <c r="G50777" s="30"/>
      <c r="H50777" s="30"/>
    </row>
    <row r="50778" spans="6:8" x14ac:dyDescent="0.2">
      <c r="F50778" s="30"/>
      <c r="G50778" s="30"/>
      <c r="H50778" s="30"/>
    </row>
    <row r="50779" spans="6:8" x14ac:dyDescent="0.2">
      <c r="F50779" s="30"/>
      <c r="G50779" s="30"/>
      <c r="H50779" s="30"/>
    </row>
    <row r="50780" spans="6:8" x14ac:dyDescent="0.2">
      <c r="F50780" s="30"/>
      <c r="G50780" s="30"/>
      <c r="H50780" s="30"/>
    </row>
    <row r="50781" spans="6:8" x14ac:dyDescent="0.2">
      <c r="F50781" s="30"/>
      <c r="G50781" s="30"/>
      <c r="H50781" s="30"/>
    </row>
    <row r="50782" spans="6:8" x14ac:dyDescent="0.2">
      <c r="F50782" s="30"/>
      <c r="G50782" s="30"/>
      <c r="H50782" s="30"/>
    </row>
    <row r="50783" spans="6:8" x14ac:dyDescent="0.2">
      <c r="F50783" s="30"/>
      <c r="G50783" s="30"/>
      <c r="H50783" s="30"/>
    </row>
    <row r="50784" spans="6:8" x14ac:dyDescent="0.2">
      <c r="F50784" s="30"/>
      <c r="G50784" s="30"/>
      <c r="H50784" s="30"/>
    </row>
    <row r="50785" spans="6:8" x14ac:dyDescent="0.2">
      <c r="F50785" s="30"/>
      <c r="G50785" s="30"/>
      <c r="H50785" s="30"/>
    </row>
    <row r="50786" spans="6:8" x14ac:dyDescent="0.2">
      <c r="F50786" s="30"/>
      <c r="G50786" s="30"/>
      <c r="H50786" s="30"/>
    </row>
    <row r="50787" spans="6:8" x14ac:dyDescent="0.2">
      <c r="F50787" s="30"/>
      <c r="G50787" s="30"/>
      <c r="H50787" s="30"/>
    </row>
    <row r="50788" spans="6:8" x14ac:dyDescent="0.2">
      <c r="F50788" s="30"/>
      <c r="G50788" s="30"/>
      <c r="H50788" s="30"/>
    </row>
    <row r="50789" spans="6:8" x14ac:dyDescent="0.2">
      <c r="F50789" s="30"/>
      <c r="G50789" s="30"/>
      <c r="H50789" s="30"/>
    </row>
    <row r="50790" spans="6:8" x14ac:dyDescent="0.2">
      <c r="F50790" s="30"/>
      <c r="G50790" s="30"/>
      <c r="H50790" s="30"/>
    </row>
    <row r="50791" spans="6:8" x14ac:dyDescent="0.2">
      <c r="F50791" s="30"/>
      <c r="G50791" s="30"/>
      <c r="H50791" s="30"/>
    </row>
    <row r="50792" spans="6:8" x14ac:dyDescent="0.2">
      <c r="F50792" s="30"/>
      <c r="G50792" s="30"/>
      <c r="H50792" s="30"/>
    </row>
    <row r="50793" spans="6:8" x14ac:dyDescent="0.2">
      <c r="F50793" s="30"/>
      <c r="G50793" s="30"/>
      <c r="H50793" s="30"/>
    </row>
    <row r="50794" spans="6:8" x14ac:dyDescent="0.2">
      <c r="F50794" s="30"/>
      <c r="G50794" s="30"/>
      <c r="H50794" s="30"/>
    </row>
    <row r="50795" spans="6:8" x14ac:dyDescent="0.2">
      <c r="F50795" s="30"/>
      <c r="G50795" s="30"/>
      <c r="H50795" s="30"/>
    </row>
    <row r="50796" spans="6:8" x14ac:dyDescent="0.2">
      <c r="F50796" s="30"/>
      <c r="G50796" s="30"/>
      <c r="H50796" s="30"/>
    </row>
    <row r="50797" spans="6:8" x14ac:dyDescent="0.2">
      <c r="F50797" s="30"/>
      <c r="G50797" s="30"/>
      <c r="H50797" s="30"/>
    </row>
    <row r="50798" spans="6:8" x14ac:dyDescent="0.2">
      <c r="F50798" s="30"/>
      <c r="G50798" s="30"/>
      <c r="H50798" s="30"/>
    </row>
    <row r="50799" spans="6:8" x14ac:dyDescent="0.2">
      <c r="F50799" s="30"/>
      <c r="G50799" s="30"/>
      <c r="H50799" s="30"/>
    </row>
    <row r="50800" spans="6:8" x14ac:dyDescent="0.2">
      <c r="F50800" s="30"/>
      <c r="G50800" s="30"/>
      <c r="H50800" s="30"/>
    </row>
    <row r="50801" spans="6:8" x14ac:dyDescent="0.2">
      <c r="F50801" s="30"/>
      <c r="G50801" s="30"/>
      <c r="H50801" s="30"/>
    </row>
    <row r="50802" spans="6:8" x14ac:dyDescent="0.2">
      <c r="F50802" s="30"/>
      <c r="G50802" s="30"/>
      <c r="H50802" s="30"/>
    </row>
    <row r="50803" spans="6:8" x14ac:dyDescent="0.2">
      <c r="F50803" s="30"/>
      <c r="G50803" s="30"/>
      <c r="H50803" s="30"/>
    </row>
    <row r="50804" spans="6:8" x14ac:dyDescent="0.2">
      <c r="F50804" s="30"/>
      <c r="G50804" s="30"/>
      <c r="H50804" s="30"/>
    </row>
    <row r="50805" spans="6:8" x14ac:dyDescent="0.2">
      <c r="F50805" s="30"/>
      <c r="G50805" s="30"/>
      <c r="H50805" s="30"/>
    </row>
    <row r="50806" spans="6:8" x14ac:dyDescent="0.2">
      <c r="F50806" s="30"/>
      <c r="G50806" s="30"/>
      <c r="H50806" s="30"/>
    </row>
    <row r="50807" spans="6:8" x14ac:dyDescent="0.2">
      <c r="F50807" s="30"/>
      <c r="G50807" s="30"/>
      <c r="H50807" s="30"/>
    </row>
    <row r="50808" spans="6:8" x14ac:dyDescent="0.2">
      <c r="F50808" s="30"/>
      <c r="G50808" s="30"/>
      <c r="H50808" s="30"/>
    </row>
    <row r="50809" spans="6:8" x14ac:dyDescent="0.2">
      <c r="F50809" s="30"/>
      <c r="G50809" s="30"/>
      <c r="H50809" s="30"/>
    </row>
    <row r="50810" spans="6:8" x14ac:dyDescent="0.2">
      <c r="F50810" s="30"/>
      <c r="G50810" s="30"/>
      <c r="H50810" s="30"/>
    </row>
    <row r="50811" spans="6:8" x14ac:dyDescent="0.2">
      <c r="F50811" s="30"/>
      <c r="G50811" s="30"/>
      <c r="H50811" s="30"/>
    </row>
    <row r="50812" spans="6:8" x14ac:dyDescent="0.2">
      <c r="F50812" s="30"/>
      <c r="G50812" s="30"/>
      <c r="H50812" s="30"/>
    </row>
    <row r="50813" spans="6:8" x14ac:dyDescent="0.2">
      <c r="F50813" s="30"/>
      <c r="G50813" s="30"/>
      <c r="H50813" s="30"/>
    </row>
    <row r="50814" spans="6:8" x14ac:dyDescent="0.2">
      <c r="F50814" s="30"/>
      <c r="G50814" s="30"/>
      <c r="H50814" s="30"/>
    </row>
    <row r="50815" spans="6:8" x14ac:dyDescent="0.2">
      <c r="F50815" s="30"/>
      <c r="G50815" s="30"/>
      <c r="H50815" s="30"/>
    </row>
    <row r="50816" spans="6:8" x14ac:dyDescent="0.2">
      <c r="F50816" s="30"/>
      <c r="G50816" s="30"/>
      <c r="H50816" s="30"/>
    </row>
    <row r="50817" spans="6:8" x14ac:dyDescent="0.2">
      <c r="F50817" s="30"/>
      <c r="G50817" s="30"/>
      <c r="H50817" s="30"/>
    </row>
    <row r="50818" spans="6:8" x14ac:dyDescent="0.2">
      <c r="F50818" s="30"/>
      <c r="G50818" s="30"/>
      <c r="H50818" s="30"/>
    </row>
    <row r="50819" spans="6:8" x14ac:dyDescent="0.2">
      <c r="F50819" s="30"/>
      <c r="G50819" s="30"/>
      <c r="H50819" s="30"/>
    </row>
    <row r="50820" spans="6:8" x14ac:dyDescent="0.2">
      <c r="F50820" s="30"/>
      <c r="G50820" s="30"/>
      <c r="H50820" s="30"/>
    </row>
    <row r="50821" spans="6:8" x14ac:dyDescent="0.2">
      <c r="F50821" s="30"/>
      <c r="G50821" s="30"/>
      <c r="H50821" s="30"/>
    </row>
    <row r="50822" spans="6:8" x14ac:dyDescent="0.2">
      <c r="F50822" s="30"/>
      <c r="G50822" s="30"/>
      <c r="H50822" s="30"/>
    </row>
    <row r="50823" spans="6:8" x14ac:dyDescent="0.2">
      <c r="F50823" s="30"/>
      <c r="G50823" s="30"/>
      <c r="H50823" s="30"/>
    </row>
    <row r="50824" spans="6:8" x14ac:dyDescent="0.2">
      <c r="F50824" s="30"/>
      <c r="G50824" s="30"/>
      <c r="H50824" s="30"/>
    </row>
    <row r="50825" spans="6:8" x14ac:dyDescent="0.2">
      <c r="F50825" s="30"/>
      <c r="G50825" s="30"/>
      <c r="H50825" s="30"/>
    </row>
    <row r="50826" spans="6:8" x14ac:dyDescent="0.2">
      <c r="F50826" s="30"/>
      <c r="G50826" s="30"/>
      <c r="H50826" s="30"/>
    </row>
    <row r="50827" spans="6:8" x14ac:dyDescent="0.2">
      <c r="F50827" s="30"/>
      <c r="G50827" s="30"/>
      <c r="H50827" s="30"/>
    </row>
    <row r="50828" spans="6:8" x14ac:dyDescent="0.2">
      <c r="F50828" s="30"/>
      <c r="G50828" s="30"/>
      <c r="H50828" s="30"/>
    </row>
    <row r="50829" spans="6:8" x14ac:dyDescent="0.2">
      <c r="F50829" s="30"/>
      <c r="G50829" s="30"/>
      <c r="H50829" s="30"/>
    </row>
    <row r="50830" spans="6:8" x14ac:dyDescent="0.2">
      <c r="F50830" s="30"/>
      <c r="G50830" s="30"/>
      <c r="H50830" s="30"/>
    </row>
    <row r="50831" spans="6:8" x14ac:dyDescent="0.2">
      <c r="F50831" s="30"/>
      <c r="G50831" s="30"/>
      <c r="H50831" s="30"/>
    </row>
    <row r="50832" spans="6:8" x14ac:dyDescent="0.2">
      <c r="F50832" s="30"/>
      <c r="G50832" s="30"/>
      <c r="H50832" s="30"/>
    </row>
    <row r="50833" spans="6:8" x14ac:dyDescent="0.2">
      <c r="F50833" s="30"/>
      <c r="G50833" s="30"/>
      <c r="H50833" s="30"/>
    </row>
    <row r="50834" spans="6:8" x14ac:dyDescent="0.2">
      <c r="F50834" s="30"/>
      <c r="G50834" s="30"/>
      <c r="H50834" s="30"/>
    </row>
    <row r="50835" spans="6:8" x14ac:dyDescent="0.2">
      <c r="F50835" s="30"/>
      <c r="G50835" s="30"/>
      <c r="H50835" s="30"/>
    </row>
    <row r="50836" spans="6:8" x14ac:dyDescent="0.2">
      <c r="F50836" s="30"/>
      <c r="G50836" s="30"/>
      <c r="H50836" s="30"/>
    </row>
    <row r="50837" spans="6:8" x14ac:dyDescent="0.2">
      <c r="F50837" s="30"/>
      <c r="G50837" s="30"/>
      <c r="H50837" s="30"/>
    </row>
    <row r="50838" spans="6:8" x14ac:dyDescent="0.2">
      <c r="F50838" s="30"/>
      <c r="G50838" s="30"/>
      <c r="H50838" s="30"/>
    </row>
    <row r="50839" spans="6:8" x14ac:dyDescent="0.2">
      <c r="F50839" s="30"/>
      <c r="G50839" s="30"/>
      <c r="H50839" s="30"/>
    </row>
    <row r="50840" spans="6:8" x14ac:dyDescent="0.2">
      <c r="F50840" s="30"/>
      <c r="G50840" s="30"/>
      <c r="H50840" s="30"/>
    </row>
    <row r="50841" spans="6:8" x14ac:dyDescent="0.2">
      <c r="F50841" s="30"/>
      <c r="G50841" s="30"/>
      <c r="H50841" s="30"/>
    </row>
    <row r="50842" spans="6:8" x14ac:dyDescent="0.2">
      <c r="F50842" s="30"/>
      <c r="G50842" s="30"/>
      <c r="H50842" s="30"/>
    </row>
    <row r="50843" spans="6:8" x14ac:dyDescent="0.2">
      <c r="F50843" s="30"/>
      <c r="G50843" s="30"/>
      <c r="H50843" s="30"/>
    </row>
    <row r="50844" spans="6:8" x14ac:dyDescent="0.2">
      <c r="F50844" s="30"/>
      <c r="G50844" s="30"/>
      <c r="H50844" s="30"/>
    </row>
    <row r="50845" spans="6:8" x14ac:dyDescent="0.2">
      <c r="F50845" s="30"/>
      <c r="G50845" s="30"/>
      <c r="H50845" s="30"/>
    </row>
    <row r="50846" spans="6:8" x14ac:dyDescent="0.2">
      <c r="F50846" s="30"/>
      <c r="G50846" s="30"/>
      <c r="H50846" s="30"/>
    </row>
    <row r="50847" spans="6:8" x14ac:dyDescent="0.2">
      <c r="F50847" s="30"/>
      <c r="G50847" s="30"/>
      <c r="H50847" s="30"/>
    </row>
    <row r="50848" spans="6:8" x14ac:dyDescent="0.2">
      <c r="F50848" s="30"/>
      <c r="G50848" s="30"/>
      <c r="H50848" s="30"/>
    </row>
    <row r="50849" spans="6:8" x14ac:dyDescent="0.2">
      <c r="F50849" s="30"/>
      <c r="G50849" s="30"/>
      <c r="H50849" s="30"/>
    </row>
    <row r="50850" spans="6:8" x14ac:dyDescent="0.2">
      <c r="F50850" s="30"/>
      <c r="G50850" s="30"/>
      <c r="H50850" s="30"/>
    </row>
    <row r="50851" spans="6:8" x14ac:dyDescent="0.2">
      <c r="F50851" s="30"/>
      <c r="G50851" s="30"/>
      <c r="H50851" s="30"/>
    </row>
    <row r="50852" spans="6:8" x14ac:dyDescent="0.2">
      <c r="F50852" s="30"/>
      <c r="G50852" s="30"/>
      <c r="H50852" s="30"/>
    </row>
    <row r="50853" spans="6:8" x14ac:dyDescent="0.2">
      <c r="F50853" s="30"/>
      <c r="G50853" s="30"/>
      <c r="H50853" s="30"/>
    </row>
    <row r="50854" spans="6:8" x14ac:dyDescent="0.2">
      <c r="F50854" s="30"/>
      <c r="G50854" s="30"/>
      <c r="H50854" s="30"/>
    </row>
    <row r="50855" spans="6:8" x14ac:dyDescent="0.2">
      <c r="F50855" s="30"/>
      <c r="G50855" s="30"/>
      <c r="H50855" s="30"/>
    </row>
    <row r="50856" spans="6:8" x14ac:dyDescent="0.2">
      <c r="F50856" s="30"/>
      <c r="G50856" s="30"/>
      <c r="H50856" s="30"/>
    </row>
    <row r="50857" spans="6:8" x14ac:dyDescent="0.2">
      <c r="F50857" s="30"/>
      <c r="G50857" s="30"/>
      <c r="H50857" s="30"/>
    </row>
    <row r="50858" spans="6:8" x14ac:dyDescent="0.2">
      <c r="F50858" s="30"/>
      <c r="G50858" s="30"/>
      <c r="H50858" s="30"/>
    </row>
    <row r="50859" spans="6:8" x14ac:dyDescent="0.2">
      <c r="F50859" s="30"/>
      <c r="G50859" s="30"/>
      <c r="H50859" s="30"/>
    </row>
    <row r="50860" spans="6:8" x14ac:dyDescent="0.2">
      <c r="F50860" s="30"/>
      <c r="G50860" s="30"/>
      <c r="H50860" s="30"/>
    </row>
    <row r="50861" spans="6:8" x14ac:dyDescent="0.2">
      <c r="F50861" s="30"/>
      <c r="G50861" s="30"/>
      <c r="H50861" s="30"/>
    </row>
    <row r="50862" spans="6:8" x14ac:dyDescent="0.2">
      <c r="F50862" s="30"/>
      <c r="G50862" s="30"/>
      <c r="H50862" s="30"/>
    </row>
    <row r="50863" spans="6:8" x14ac:dyDescent="0.2">
      <c r="F50863" s="30"/>
      <c r="G50863" s="30"/>
      <c r="H50863" s="30"/>
    </row>
    <row r="50864" spans="6:8" x14ac:dyDescent="0.2">
      <c r="F50864" s="30"/>
      <c r="G50864" s="30"/>
      <c r="H50864" s="30"/>
    </row>
    <row r="50865" spans="6:8" x14ac:dyDescent="0.2">
      <c r="F50865" s="30"/>
      <c r="G50865" s="30"/>
      <c r="H50865" s="30"/>
    </row>
    <row r="50866" spans="6:8" x14ac:dyDescent="0.2">
      <c r="F50866" s="30"/>
      <c r="G50866" s="30"/>
      <c r="H50866" s="30"/>
    </row>
    <row r="50867" spans="6:8" x14ac:dyDescent="0.2">
      <c r="F50867" s="30"/>
      <c r="G50867" s="30"/>
      <c r="H50867" s="30"/>
    </row>
    <row r="50868" spans="6:8" x14ac:dyDescent="0.2">
      <c r="F50868" s="30"/>
      <c r="G50868" s="30"/>
      <c r="H50868" s="30"/>
    </row>
    <row r="50869" spans="6:8" x14ac:dyDescent="0.2">
      <c r="F50869" s="30"/>
      <c r="G50869" s="30"/>
      <c r="H50869" s="30"/>
    </row>
    <row r="50870" spans="6:8" x14ac:dyDescent="0.2">
      <c r="F50870" s="30"/>
      <c r="G50870" s="30"/>
      <c r="H50870" s="30"/>
    </row>
    <row r="50871" spans="6:8" x14ac:dyDescent="0.2">
      <c r="F50871" s="30"/>
      <c r="G50871" s="30"/>
      <c r="H50871" s="30"/>
    </row>
    <row r="50872" spans="6:8" x14ac:dyDescent="0.2">
      <c r="F50872" s="30"/>
      <c r="G50872" s="30"/>
      <c r="H50872" s="30"/>
    </row>
    <row r="50873" spans="6:8" x14ac:dyDescent="0.2">
      <c r="F50873" s="30"/>
      <c r="G50873" s="30"/>
      <c r="H50873" s="30"/>
    </row>
    <row r="50874" spans="6:8" x14ac:dyDescent="0.2">
      <c r="F50874" s="30"/>
      <c r="G50874" s="30"/>
      <c r="H50874" s="30"/>
    </row>
    <row r="50875" spans="6:8" x14ac:dyDescent="0.2">
      <c r="F50875" s="30"/>
      <c r="G50875" s="30"/>
      <c r="H50875" s="30"/>
    </row>
    <row r="50876" spans="6:8" x14ac:dyDescent="0.2">
      <c r="F50876" s="30"/>
      <c r="G50876" s="30"/>
      <c r="H50876" s="30"/>
    </row>
    <row r="50877" spans="6:8" x14ac:dyDescent="0.2">
      <c r="F50877" s="30"/>
      <c r="G50877" s="30"/>
      <c r="H50877" s="30"/>
    </row>
    <row r="50878" spans="6:8" x14ac:dyDescent="0.2">
      <c r="F50878" s="30"/>
      <c r="G50878" s="30"/>
      <c r="H50878" s="30"/>
    </row>
    <row r="50879" spans="6:8" x14ac:dyDescent="0.2">
      <c r="F50879" s="30"/>
      <c r="G50879" s="30"/>
      <c r="H50879" s="30"/>
    </row>
    <row r="50880" spans="6:8" x14ac:dyDescent="0.2">
      <c r="F50880" s="30"/>
      <c r="G50880" s="30"/>
      <c r="H50880" s="30"/>
    </row>
    <row r="50881" spans="6:8" x14ac:dyDescent="0.2">
      <c r="F50881" s="30"/>
      <c r="G50881" s="30"/>
      <c r="H50881" s="30"/>
    </row>
    <row r="50882" spans="6:8" x14ac:dyDescent="0.2">
      <c r="F50882" s="30"/>
      <c r="G50882" s="30"/>
      <c r="H50882" s="30"/>
    </row>
    <row r="50883" spans="6:8" x14ac:dyDescent="0.2">
      <c r="F50883" s="30"/>
      <c r="G50883" s="30"/>
      <c r="H50883" s="30"/>
    </row>
    <row r="50884" spans="6:8" x14ac:dyDescent="0.2">
      <c r="F50884" s="30"/>
      <c r="G50884" s="30"/>
      <c r="H50884" s="30"/>
    </row>
    <row r="50885" spans="6:8" x14ac:dyDescent="0.2">
      <c r="F50885" s="30"/>
      <c r="G50885" s="30"/>
      <c r="H50885" s="30"/>
    </row>
    <row r="50886" spans="6:8" x14ac:dyDescent="0.2">
      <c r="F50886" s="30"/>
      <c r="G50886" s="30"/>
      <c r="H50886" s="30"/>
    </row>
    <row r="50887" spans="6:8" x14ac:dyDescent="0.2">
      <c r="F50887" s="30"/>
      <c r="G50887" s="30"/>
      <c r="H50887" s="30"/>
    </row>
    <row r="50888" spans="6:8" x14ac:dyDescent="0.2">
      <c r="F50888" s="30"/>
      <c r="G50888" s="30"/>
      <c r="H50888" s="30"/>
    </row>
    <row r="50889" spans="6:8" x14ac:dyDescent="0.2">
      <c r="F50889" s="30"/>
      <c r="G50889" s="30"/>
      <c r="H50889" s="30"/>
    </row>
    <row r="50890" spans="6:8" x14ac:dyDescent="0.2">
      <c r="F50890" s="30"/>
      <c r="G50890" s="30"/>
      <c r="H50890" s="30"/>
    </row>
    <row r="50891" spans="6:8" x14ac:dyDescent="0.2">
      <c r="F50891" s="30"/>
      <c r="G50891" s="30"/>
      <c r="H50891" s="30"/>
    </row>
    <row r="50892" spans="6:8" x14ac:dyDescent="0.2">
      <c r="F50892" s="30"/>
      <c r="G50892" s="30"/>
      <c r="H50892" s="30"/>
    </row>
    <row r="50893" spans="6:8" x14ac:dyDescent="0.2">
      <c r="F50893" s="30"/>
      <c r="G50893" s="30"/>
      <c r="H50893" s="30"/>
    </row>
    <row r="50894" spans="6:8" x14ac:dyDescent="0.2">
      <c r="F50894" s="30"/>
      <c r="G50894" s="30"/>
      <c r="H50894" s="30"/>
    </row>
    <row r="50895" spans="6:8" x14ac:dyDescent="0.2">
      <c r="F50895" s="30"/>
      <c r="G50895" s="30"/>
      <c r="H50895" s="30"/>
    </row>
    <row r="50896" spans="6:8" x14ac:dyDescent="0.2">
      <c r="F50896" s="30"/>
      <c r="G50896" s="30"/>
      <c r="H50896" s="30"/>
    </row>
    <row r="50897" spans="6:8" x14ac:dyDescent="0.2">
      <c r="F50897" s="30"/>
      <c r="G50897" s="30"/>
      <c r="H50897" s="30"/>
    </row>
    <row r="50898" spans="6:8" x14ac:dyDescent="0.2">
      <c r="F50898" s="30"/>
      <c r="G50898" s="30"/>
      <c r="H50898" s="30"/>
    </row>
    <row r="50899" spans="6:8" x14ac:dyDescent="0.2">
      <c r="F50899" s="30"/>
      <c r="G50899" s="30"/>
      <c r="H50899" s="30"/>
    </row>
    <row r="50900" spans="6:8" x14ac:dyDescent="0.2">
      <c r="F50900" s="30"/>
      <c r="G50900" s="30"/>
      <c r="H50900" s="30"/>
    </row>
    <row r="50901" spans="6:8" x14ac:dyDescent="0.2">
      <c r="F50901" s="30"/>
      <c r="G50901" s="30"/>
      <c r="H50901" s="30"/>
    </row>
    <row r="50902" spans="6:8" x14ac:dyDescent="0.2">
      <c r="F50902" s="30"/>
      <c r="G50902" s="30"/>
      <c r="H50902" s="30"/>
    </row>
    <row r="50903" spans="6:8" x14ac:dyDescent="0.2">
      <c r="F50903" s="30"/>
      <c r="G50903" s="30"/>
      <c r="H50903" s="30"/>
    </row>
    <row r="50904" spans="6:8" x14ac:dyDescent="0.2">
      <c r="F50904" s="30"/>
      <c r="G50904" s="30"/>
      <c r="H50904" s="30"/>
    </row>
    <row r="50905" spans="6:8" x14ac:dyDescent="0.2">
      <c r="F50905" s="30"/>
      <c r="G50905" s="30"/>
      <c r="H50905" s="30"/>
    </row>
    <row r="50906" spans="6:8" x14ac:dyDescent="0.2">
      <c r="F50906" s="30"/>
      <c r="G50906" s="30"/>
      <c r="H50906" s="30"/>
    </row>
    <row r="50907" spans="6:8" x14ac:dyDescent="0.2">
      <c r="F50907" s="30"/>
      <c r="G50907" s="30"/>
      <c r="H50907" s="30"/>
    </row>
    <row r="50908" spans="6:8" x14ac:dyDescent="0.2">
      <c r="F50908" s="30"/>
      <c r="G50908" s="30"/>
      <c r="H50908" s="30"/>
    </row>
    <row r="50909" spans="6:8" x14ac:dyDescent="0.2">
      <c r="F50909" s="30"/>
      <c r="G50909" s="30"/>
      <c r="H50909" s="30"/>
    </row>
    <row r="50910" spans="6:8" x14ac:dyDescent="0.2">
      <c r="F50910" s="30"/>
      <c r="G50910" s="30"/>
      <c r="H50910" s="30"/>
    </row>
    <row r="50911" spans="6:8" x14ac:dyDescent="0.2">
      <c r="F50911" s="30"/>
      <c r="G50911" s="30"/>
      <c r="H50911" s="30"/>
    </row>
    <row r="50912" spans="6:8" x14ac:dyDescent="0.2">
      <c r="F50912" s="30"/>
      <c r="G50912" s="30"/>
      <c r="H50912" s="30"/>
    </row>
    <row r="50913" spans="6:8" x14ac:dyDescent="0.2">
      <c r="F50913" s="30"/>
      <c r="G50913" s="30"/>
      <c r="H50913" s="30"/>
    </row>
    <row r="50914" spans="6:8" x14ac:dyDescent="0.2">
      <c r="F50914" s="30"/>
      <c r="G50914" s="30"/>
      <c r="H50914" s="30"/>
    </row>
    <row r="50915" spans="6:8" x14ac:dyDescent="0.2">
      <c r="F50915" s="30"/>
      <c r="G50915" s="30"/>
      <c r="H50915" s="30"/>
    </row>
    <row r="50916" spans="6:8" x14ac:dyDescent="0.2">
      <c r="F50916" s="30"/>
      <c r="G50916" s="30"/>
      <c r="H50916" s="30"/>
    </row>
    <row r="50917" spans="6:8" x14ac:dyDescent="0.2">
      <c r="F50917" s="30"/>
      <c r="G50917" s="30"/>
      <c r="H50917" s="30"/>
    </row>
    <row r="50918" spans="6:8" x14ac:dyDescent="0.2">
      <c r="F50918" s="30"/>
      <c r="G50918" s="30"/>
      <c r="H50918" s="30"/>
    </row>
    <row r="50919" spans="6:8" x14ac:dyDescent="0.2">
      <c r="F50919" s="30"/>
      <c r="G50919" s="30"/>
      <c r="H50919" s="30"/>
    </row>
    <row r="50920" spans="6:8" x14ac:dyDescent="0.2">
      <c r="F50920" s="30"/>
      <c r="G50920" s="30"/>
      <c r="H50920" s="30"/>
    </row>
    <row r="50921" spans="6:8" x14ac:dyDescent="0.2">
      <c r="F50921" s="30"/>
      <c r="G50921" s="30"/>
      <c r="H50921" s="30"/>
    </row>
    <row r="50922" spans="6:8" x14ac:dyDescent="0.2">
      <c r="F50922" s="30"/>
      <c r="G50922" s="30"/>
      <c r="H50922" s="30"/>
    </row>
    <row r="50923" spans="6:8" x14ac:dyDescent="0.2">
      <c r="F50923" s="30"/>
      <c r="G50923" s="30"/>
      <c r="H50923" s="30"/>
    </row>
    <row r="50924" spans="6:8" x14ac:dyDescent="0.2">
      <c r="F50924" s="30"/>
      <c r="G50924" s="30"/>
      <c r="H50924" s="30"/>
    </row>
    <row r="50925" spans="6:8" x14ac:dyDescent="0.2">
      <c r="F50925" s="30"/>
      <c r="G50925" s="30"/>
      <c r="H50925" s="30"/>
    </row>
    <row r="50926" spans="6:8" x14ac:dyDescent="0.2">
      <c r="F50926" s="30"/>
      <c r="G50926" s="30"/>
      <c r="H50926" s="30"/>
    </row>
    <row r="50927" spans="6:8" x14ac:dyDescent="0.2">
      <c r="F50927" s="30"/>
      <c r="G50927" s="30"/>
      <c r="H50927" s="30"/>
    </row>
    <row r="50928" spans="6:8" x14ac:dyDescent="0.2">
      <c r="F50928" s="30"/>
      <c r="G50928" s="30"/>
      <c r="H50928" s="30"/>
    </row>
    <row r="50929" spans="6:8" x14ac:dyDescent="0.2">
      <c r="F50929" s="30"/>
      <c r="G50929" s="30"/>
      <c r="H50929" s="30"/>
    </row>
    <row r="50930" spans="6:8" x14ac:dyDescent="0.2">
      <c r="F50930" s="30"/>
      <c r="G50930" s="30"/>
      <c r="H50930" s="30"/>
    </row>
    <row r="50931" spans="6:8" x14ac:dyDescent="0.2">
      <c r="F50931" s="30"/>
      <c r="G50931" s="30"/>
      <c r="H50931" s="30"/>
    </row>
    <row r="50932" spans="6:8" x14ac:dyDescent="0.2">
      <c r="F50932" s="30"/>
      <c r="G50932" s="30"/>
      <c r="H50932" s="30"/>
    </row>
    <row r="50933" spans="6:8" x14ac:dyDescent="0.2">
      <c r="F50933" s="30"/>
      <c r="G50933" s="30"/>
      <c r="H50933" s="30"/>
    </row>
    <row r="50934" spans="6:8" x14ac:dyDescent="0.2">
      <c r="F50934" s="30"/>
      <c r="G50934" s="30"/>
      <c r="H50934" s="30"/>
    </row>
    <row r="50935" spans="6:8" x14ac:dyDescent="0.2">
      <c r="F50935" s="30"/>
      <c r="G50935" s="30"/>
      <c r="H50935" s="30"/>
    </row>
    <row r="50936" spans="6:8" x14ac:dyDescent="0.2">
      <c r="F50936" s="30"/>
      <c r="G50936" s="30"/>
      <c r="H50936" s="30"/>
    </row>
    <row r="50937" spans="6:8" x14ac:dyDescent="0.2">
      <c r="F50937" s="30"/>
      <c r="G50937" s="30"/>
      <c r="H50937" s="30"/>
    </row>
    <row r="50938" spans="6:8" x14ac:dyDescent="0.2">
      <c r="F50938" s="30"/>
      <c r="G50938" s="30"/>
      <c r="H50938" s="30"/>
    </row>
    <row r="50939" spans="6:8" x14ac:dyDescent="0.2">
      <c r="F50939" s="30"/>
      <c r="G50939" s="30"/>
      <c r="H50939" s="30"/>
    </row>
    <row r="50940" spans="6:8" x14ac:dyDescent="0.2">
      <c r="F50940" s="30"/>
      <c r="G50940" s="30"/>
      <c r="H50940" s="30"/>
    </row>
    <row r="50941" spans="6:8" x14ac:dyDescent="0.2">
      <c r="F50941" s="30"/>
      <c r="G50941" s="30"/>
      <c r="H50941" s="30"/>
    </row>
    <row r="50942" spans="6:8" x14ac:dyDescent="0.2">
      <c r="F50942" s="30"/>
      <c r="G50942" s="30"/>
      <c r="H50942" s="30"/>
    </row>
    <row r="50943" spans="6:8" x14ac:dyDescent="0.2">
      <c r="F50943" s="30"/>
      <c r="G50943" s="30"/>
      <c r="H50943" s="30"/>
    </row>
    <row r="50944" spans="6:8" x14ac:dyDescent="0.2">
      <c r="F50944" s="30"/>
      <c r="G50944" s="30"/>
      <c r="H50944" s="30"/>
    </row>
    <row r="50945" spans="6:8" x14ac:dyDescent="0.2">
      <c r="F50945" s="30"/>
      <c r="G50945" s="30"/>
      <c r="H50945" s="30"/>
    </row>
    <row r="50946" spans="6:8" x14ac:dyDescent="0.2">
      <c r="F50946" s="30"/>
      <c r="G50946" s="30"/>
      <c r="H50946" s="30"/>
    </row>
    <row r="50947" spans="6:8" x14ac:dyDescent="0.2">
      <c r="F50947" s="30"/>
      <c r="G50947" s="30"/>
      <c r="H50947" s="30"/>
    </row>
    <row r="50948" spans="6:8" x14ac:dyDescent="0.2">
      <c r="F50948" s="30"/>
      <c r="G50948" s="30"/>
      <c r="H50948" s="30"/>
    </row>
    <row r="50949" spans="6:8" x14ac:dyDescent="0.2">
      <c r="F50949" s="30"/>
      <c r="G50949" s="30"/>
      <c r="H50949" s="30"/>
    </row>
    <row r="50950" spans="6:8" x14ac:dyDescent="0.2">
      <c r="F50950" s="30"/>
      <c r="G50950" s="30"/>
      <c r="H50950" s="30"/>
    </row>
    <row r="50951" spans="6:8" x14ac:dyDescent="0.2">
      <c r="F50951" s="30"/>
      <c r="G50951" s="30"/>
      <c r="H50951" s="30"/>
    </row>
    <row r="50952" spans="6:8" x14ac:dyDescent="0.2">
      <c r="F50952" s="30"/>
      <c r="G50952" s="30"/>
      <c r="H50952" s="30"/>
    </row>
    <row r="50953" spans="6:8" x14ac:dyDescent="0.2">
      <c r="F50953" s="30"/>
      <c r="G50953" s="30"/>
      <c r="H50953" s="30"/>
    </row>
    <row r="50954" spans="6:8" x14ac:dyDescent="0.2">
      <c r="F50954" s="30"/>
      <c r="G50954" s="30"/>
      <c r="H50954" s="30"/>
    </row>
    <row r="50955" spans="6:8" x14ac:dyDescent="0.2">
      <c r="F50955" s="30"/>
      <c r="G50955" s="30"/>
      <c r="H50955" s="30"/>
    </row>
    <row r="50956" spans="6:8" x14ac:dyDescent="0.2">
      <c r="F50956" s="30"/>
      <c r="G50956" s="30"/>
      <c r="H50956" s="30"/>
    </row>
    <row r="50957" spans="6:8" x14ac:dyDescent="0.2">
      <c r="F50957" s="30"/>
      <c r="G50957" s="30"/>
      <c r="H50957" s="30"/>
    </row>
    <row r="50958" spans="6:8" x14ac:dyDescent="0.2">
      <c r="F50958" s="30"/>
      <c r="G50958" s="30"/>
      <c r="H50958" s="30"/>
    </row>
    <row r="50959" spans="6:8" x14ac:dyDescent="0.2">
      <c r="F50959" s="30"/>
      <c r="G50959" s="30"/>
      <c r="H50959" s="30"/>
    </row>
    <row r="50960" spans="6:8" x14ac:dyDescent="0.2">
      <c r="F50960" s="30"/>
      <c r="G50960" s="30"/>
      <c r="H50960" s="30"/>
    </row>
    <row r="50961" spans="6:8" x14ac:dyDescent="0.2">
      <c r="F50961" s="30"/>
      <c r="G50961" s="30"/>
      <c r="H50961" s="30"/>
    </row>
    <row r="50962" spans="6:8" x14ac:dyDescent="0.2">
      <c r="F50962" s="30"/>
      <c r="G50962" s="30"/>
      <c r="H50962" s="30"/>
    </row>
    <row r="50963" spans="6:8" x14ac:dyDescent="0.2">
      <c r="F50963" s="30"/>
      <c r="G50963" s="30"/>
      <c r="H50963" s="30"/>
    </row>
    <row r="50964" spans="6:8" x14ac:dyDescent="0.2">
      <c r="F50964" s="30"/>
      <c r="G50964" s="30"/>
      <c r="H50964" s="30"/>
    </row>
    <row r="50965" spans="6:8" x14ac:dyDescent="0.2">
      <c r="F50965" s="30"/>
      <c r="G50965" s="30"/>
      <c r="H50965" s="30"/>
    </row>
    <row r="50966" spans="6:8" x14ac:dyDescent="0.2">
      <c r="F50966" s="30"/>
      <c r="G50966" s="30"/>
      <c r="H50966" s="30"/>
    </row>
    <row r="50967" spans="6:8" x14ac:dyDescent="0.2">
      <c r="F50967" s="30"/>
      <c r="G50967" s="30"/>
      <c r="H50967" s="30"/>
    </row>
    <row r="50968" spans="6:8" x14ac:dyDescent="0.2">
      <c r="F50968" s="30"/>
      <c r="G50968" s="30"/>
      <c r="H50968" s="30"/>
    </row>
    <row r="50969" spans="6:8" x14ac:dyDescent="0.2">
      <c r="F50969" s="30"/>
      <c r="G50969" s="30"/>
      <c r="H50969" s="30"/>
    </row>
    <row r="50970" spans="6:8" x14ac:dyDescent="0.2">
      <c r="F50970" s="30"/>
      <c r="G50970" s="30"/>
      <c r="H50970" s="30"/>
    </row>
    <row r="50971" spans="6:8" x14ac:dyDescent="0.2">
      <c r="F50971" s="30"/>
      <c r="G50971" s="30"/>
      <c r="H50971" s="30"/>
    </row>
    <row r="50972" spans="6:8" x14ac:dyDescent="0.2">
      <c r="F50972" s="30"/>
      <c r="G50972" s="30"/>
      <c r="H50972" s="30"/>
    </row>
    <row r="50973" spans="6:8" x14ac:dyDescent="0.2">
      <c r="F50973" s="30"/>
      <c r="G50973" s="30"/>
      <c r="H50973" s="30"/>
    </row>
    <row r="50974" spans="6:8" x14ac:dyDescent="0.2">
      <c r="F50974" s="30"/>
      <c r="G50974" s="30"/>
      <c r="H50974" s="30"/>
    </row>
    <row r="50975" spans="6:8" x14ac:dyDescent="0.2">
      <c r="F50975" s="30"/>
      <c r="G50975" s="30"/>
      <c r="H50975" s="30"/>
    </row>
    <row r="50976" spans="6:8" x14ac:dyDescent="0.2">
      <c r="F50976" s="30"/>
      <c r="G50976" s="30"/>
      <c r="H50976" s="30"/>
    </row>
    <row r="50977" spans="6:8" x14ac:dyDescent="0.2">
      <c r="F50977" s="30"/>
      <c r="G50977" s="30"/>
      <c r="H50977" s="30"/>
    </row>
    <row r="50978" spans="6:8" x14ac:dyDescent="0.2">
      <c r="F50978" s="30"/>
      <c r="G50978" s="30"/>
      <c r="H50978" s="30"/>
    </row>
    <row r="50979" spans="6:8" x14ac:dyDescent="0.2">
      <c r="F50979" s="30"/>
      <c r="G50979" s="30"/>
      <c r="H50979" s="30"/>
    </row>
    <row r="50980" spans="6:8" x14ac:dyDescent="0.2">
      <c r="F50980" s="30"/>
      <c r="G50980" s="30"/>
      <c r="H50980" s="30"/>
    </row>
    <row r="50981" spans="6:8" x14ac:dyDescent="0.2">
      <c r="F50981" s="30"/>
      <c r="G50981" s="30"/>
      <c r="H50981" s="30"/>
    </row>
    <row r="50982" spans="6:8" x14ac:dyDescent="0.2">
      <c r="F50982" s="30"/>
      <c r="G50982" s="30"/>
      <c r="H50982" s="30"/>
    </row>
    <row r="50983" spans="6:8" x14ac:dyDescent="0.2">
      <c r="F50983" s="30"/>
      <c r="G50983" s="30"/>
      <c r="H50983" s="30"/>
    </row>
    <row r="50984" spans="6:8" x14ac:dyDescent="0.2">
      <c r="F50984" s="30"/>
      <c r="G50984" s="30"/>
      <c r="H50984" s="30"/>
    </row>
    <row r="50985" spans="6:8" x14ac:dyDescent="0.2">
      <c r="F50985" s="30"/>
      <c r="G50985" s="30"/>
      <c r="H50985" s="30"/>
    </row>
    <row r="50986" spans="6:8" x14ac:dyDescent="0.2">
      <c r="F50986" s="30"/>
      <c r="G50986" s="30"/>
      <c r="H50986" s="30"/>
    </row>
    <row r="50987" spans="6:8" x14ac:dyDescent="0.2">
      <c r="F50987" s="30"/>
      <c r="G50987" s="30"/>
      <c r="H50987" s="30"/>
    </row>
    <row r="50988" spans="6:8" x14ac:dyDescent="0.2">
      <c r="F50988" s="30"/>
      <c r="G50988" s="30"/>
      <c r="H50988" s="30"/>
    </row>
    <row r="50989" spans="6:8" x14ac:dyDescent="0.2">
      <c r="F50989" s="30"/>
      <c r="G50989" s="30"/>
      <c r="H50989" s="30"/>
    </row>
    <row r="50990" spans="6:8" x14ac:dyDescent="0.2">
      <c r="F50990" s="30"/>
      <c r="G50990" s="30"/>
      <c r="H50990" s="30"/>
    </row>
    <row r="50991" spans="6:8" x14ac:dyDescent="0.2">
      <c r="F50991" s="30"/>
      <c r="G50991" s="30"/>
      <c r="H50991" s="30"/>
    </row>
    <row r="50992" spans="6:8" x14ac:dyDescent="0.2">
      <c r="F50992" s="30"/>
      <c r="G50992" s="30"/>
      <c r="H50992" s="30"/>
    </row>
    <row r="50993" spans="6:8" x14ac:dyDescent="0.2">
      <c r="F50993" s="30"/>
      <c r="G50993" s="30"/>
      <c r="H50993" s="30"/>
    </row>
    <row r="50994" spans="6:8" x14ac:dyDescent="0.2">
      <c r="F50994" s="30"/>
      <c r="G50994" s="30"/>
      <c r="H50994" s="30"/>
    </row>
    <row r="50995" spans="6:8" x14ac:dyDescent="0.2">
      <c r="F50995" s="30"/>
      <c r="G50995" s="30"/>
      <c r="H50995" s="30"/>
    </row>
    <row r="50996" spans="6:8" x14ac:dyDescent="0.2">
      <c r="F50996" s="30"/>
      <c r="G50996" s="30"/>
      <c r="H50996" s="30"/>
    </row>
    <row r="50997" spans="6:8" x14ac:dyDescent="0.2">
      <c r="F50997" s="30"/>
      <c r="G50997" s="30"/>
      <c r="H50997" s="30"/>
    </row>
    <row r="50998" spans="6:8" x14ac:dyDescent="0.2">
      <c r="F50998" s="30"/>
      <c r="G50998" s="30"/>
      <c r="H50998" s="30"/>
    </row>
    <row r="50999" spans="6:8" x14ac:dyDescent="0.2">
      <c r="F50999" s="30"/>
      <c r="G50999" s="30"/>
      <c r="H50999" s="30"/>
    </row>
    <row r="51000" spans="6:8" x14ac:dyDescent="0.2">
      <c r="F51000" s="30"/>
      <c r="G51000" s="30"/>
      <c r="H51000" s="30"/>
    </row>
    <row r="51001" spans="6:8" x14ac:dyDescent="0.2">
      <c r="F51001" s="30"/>
      <c r="G51001" s="30"/>
      <c r="H51001" s="30"/>
    </row>
    <row r="51002" spans="6:8" x14ac:dyDescent="0.2">
      <c r="F51002" s="30"/>
      <c r="G51002" s="30"/>
      <c r="H51002" s="30"/>
    </row>
    <row r="51003" spans="6:8" x14ac:dyDescent="0.2">
      <c r="F51003" s="30"/>
      <c r="G51003" s="30"/>
      <c r="H51003" s="30"/>
    </row>
    <row r="51004" spans="6:8" x14ac:dyDescent="0.2">
      <c r="F51004" s="30"/>
      <c r="G51004" s="30"/>
      <c r="H51004" s="30"/>
    </row>
    <row r="51005" spans="6:8" x14ac:dyDescent="0.2">
      <c r="F51005" s="30"/>
      <c r="G51005" s="30"/>
      <c r="H51005" s="30"/>
    </row>
    <row r="51006" spans="6:8" x14ac:dyDescent="0.2">
      <c r="F51006" s="30"/>
      <c r="G51006" s="30"/>
      <c r="H51006" s="30"/>
    </row>
    <row r="51007" spans="6:8" x14ac:dyDescent="0.2">
      <c r="F51007" s="30"/>
      <c r="G51007" s="30"/>
      <c r="H51007" s="30"/>
    </row>
    <row r="51008" spans="6:8" x14ac:dyDescent="0.2">
      <c r="F51008" s="30"/>
      <c r="G51008" s="30"/>
      <c r="H51008" s="30"/>
    </row>
    <row r="51009" spans="6:8" x14ac:dyDescent="0.2">
      <c r="F51009" s="30"/>
      <c r="G51009" s="30"/>
      <c r="H51009" s="30"/>
    </row>
    <row r="51010" spans="6:8" x14ac:dyDescent="0.2">
      <c r="F51010" s="30"/>
      <c r="G51010" s="30"/>
      <c r="H51010" s="30"/>
    </row>
    <row r="51011" spans="6:8" x14ac:dyDescent="0.2">
      <c r="F51011" s="30"/>
      <c r="G51011" s="30"/>
      <c r="H51011" s="30"/>
    </row>
    <row r="51012" spans="6:8" x14ac:dyDescent="0.2">
      <c r="F51012" s="30"/>
      <c r="G51012" s="30"/>
      <c r="H51012" s="30"/>
    </row>
    <row r="51013" spans="6:8" x14ac:dyDescent="0.2">
      <c r="F51013" s="30"/>
      <c r="G51013" s="30"/>
      <c r="H51013" s="30"/>
    </row>
    <row r="51014" spans="6:8" x14ac:dyDescent="0.2">
      <c r="F51014" s="30"/>
      <c r="G51014" s="30"/>
      <c r="H51014" s="30"/>
    </row>
    <row r="51015" spans="6:8" x14ac:dyDescent="0.2">
      <c r="F51015" s="30"/>
      <c r="G51015" s="30"/>
      <c r="H51015" s="30"/>
    </row>
    <row r="51016" spans="6:8" x14ac:dyDescent="0.2">
      <c r="F51016" s="30"/>
      <c r="G51016" s="30"/>
      <c r="H51016" s="30"/>
    </row>
    <row r="51017" spans="6:8" x14ac:dyDescent="0.2">
      <c r="F51017" s="30"/>
      <c r="G51017" s="30"/>
      <c r="H51017" s="30"/>
    </row>
    <row r="51018" spans="6:8" x14ac:dyDescent="0.2">
      <c r="F51018" s="30"/>
      <c r="G51018" s="30"/>
      <c r="H51018" s="30"/>
    </row>
    <row r="51019" spans="6:8" x14ac:dyDescent="0.2">
      <c r="F51019" s="30"/>
      <c r="G51019" s="30"/>
      <c r="H51019" s="30"/>
    </row>
    <row r="51020" spans="6:8" x14ac:dyDescent="0.2">
      <c r="F51020" s="30"/>
      <c r="G51020" s="30"/>
      <c r="H51020" s="30"/>
    </row>
    <row r="51021" spans="6:8" x14ac:dyDescent="0.2">
      <c r="F51021" s="30"/>
      <c r="G51021" s="30"/>
      <c r="H51021" s="30"/>
    </row>
    <row r="51022" spans="6:8" x14ac:dyDescent="0.2">
      <c r="F51022" s="30"/>
      <c r="G51022" s="30"/>
      <c r="H51022" s="30"/>
    </row>
    <row r="51023" spans="6:8" x14ac:dyDescent="0.2">
      <c r="F51023" s="30"/>
      <c r="G51023" s="30"/>
      <c r="H51023" s="30"/>
    </row>
    <row r="51024" spans="6:8" x14ac:dyDescent="0.2">
      <c r="F51024" s="30"/>
      <c r="G51024" s="30"/>
      <c r="H51024" s="30"/>
    </row>
    <row r="51025" spans="6:8" x14ac:dyDescent="0.2">
      <c r="F51025" s="30"/>
      <c r="G51025" s="30"/>
      <c r="H51025" s="30"/>
    </row>
    <row r="51026" spans="6:8" x14ac:dyDescent="0.2">
      <c r="F51026" s="30"/>
      <c r="G51026" s="30"/>
      <c r="H51026" s="30"/>
    </row>
    <row r="51027" spans="6:8" x14ac:dyDescent="0.2">
      <c r="F51027" s="30"/>
      <c r="G51027" s="30"/>
      <c r="H51027" s="30"/>
    </row>
    <row r="51028" spans="6:8" x14ac:dyDescent="0.2">
      <c r="F51028" s="30"/>
      <c r="G51028" s="30"/>
      <c r="H51028" s="30"/>
    </row>
    <row r="51029" spans="6:8" x14ac:dyDescent="0.2">
      <c r="F51029" s="30"/>
      <c r="G51029" s="30"/>
      <c r="H51029" s="30"/>
    </row>
    <row r="51030" spans="6:8" x14ac:dyDescent="0.2">
      <c r="F51030" s="30"/>
      <c r="G51030" s="30"/>
      <c r="H51030" s="30"/>
    </row>
    <row r="51031" spans="6:8" x14ac:dyDescent="0.2">
      <c r="F51031" s="30"/>
      <c r="G51031" s="30"/>
      <c r="H51031" s="30"/>
    </row>
    <row r="51032" spans="6:8" x14ac:dyDescent="0.2">
      <c r="F51032" s="30"/>
      <c r="G51032" s="30"/>
      <c r="H51032" s="30"/>
    </row>
    <row r="51033" spans="6:8" x14ac:dyDescent="0.2">
      <c r="F51033" s="30"/>
      <c r="G51033" s="30"/>
      <c r="H51033" s="30"/>
    </row>
    <row r="51034" spans="6:8" x14ac:dyDescent="0.2">
      <c r="F51034" s="30"/>
      <c r="G51034" s="30"/>
      <c r="H51034" s="30"/>
    </row>
    <row r="51035" spans="6:8" x14ac:dyDescent="0.2">
      <c r="F51035" s="30"/>
      <c r="G51035" s="30"/>
      <c r="H51035" s="30"/>
    </row>
    <row r="51036" spans="6:8" x14ac:dyDescent="0.2">
      <c r="F51036" s="30"/>
      <c r="G51036" s="30"/>
      <c r="H51036" s="30"/>
    </row>
    <row r="51037" spans="6:8" x14ac:dyDescent="0.2">
      <c r="F51037" s="30"/>
      <c r="G51037" s="30"/>
      <c r="H51037" s="30"/>
    </row>
    <row r="51038" spans="6:8" x14ac:dyDescent="0.2">
      <c r="F51038" s="30"/>
      <c r="G51038" s="30"/>
      <c r="H51038" s="30"/>
    </row>
    <row r="51039" spans="6:8" x14ac:dyDescent="0.2">
      <c r="F51039" s="30"/>
      <c r="G51039" s="30"/>
      <c r="H51039" s="30"/>
    </row>
    <row r="51040" spans="6:8" x14ac:dyDescent="0.2">
      <c r="F51040" s="30"/>
      <c r="G51040" s="30"/>
      <c r="H51040" s="30"/>
    </row>
    <row r="51041" spans="6:8" x14ac:dyDescent="0.2">
      <c r="F51041" s="30"/>
      <c r="G51041" s="30"/>
      <c r="H51041" s="30"/>
    </row>
    <row r="51042" spans="6:8" x14ac:dyDescent="0.2">
      <c r="F51042" s="30"/>
      <c r="G51042" s="30"/>
      <c r="H51042" s="30"/>
    </row>
    <row r="51043" spans="6:8" x14ac:dyDescent="0.2">
      <c r="F51043" s="30"/>
      <c r="G51043" s="30"/>
      <c r="H51043" s="30"/>
    </row>
    <row r="51044" spans="6:8" x14ac:dyDescent="0.2">
      <c r="F51044" s="30"/>
      <c r="G51044" s="30"/>
      <c r="H51044" s="30"/>
    </row>
    <row r="51045" spans="6:8" x14ac:dyDescent="0.2">
      <c r="F51045" s="30"/>
      <c r="G51045" s="30"/>
      <c r="H51045" s="30"/>
    </row>
    <row r="51046" spans="6:8" x14ac:dyDescent="0.2">
      <c r="F51046" s="30"/>
      <c r="G51046" s="30"/>
      <c r="H51046" s="30"/>
    </row>
    <row r="51047" spans="6:8" x14ac:dyDescent="0.2">
      <c r="F51047" s="30"/>
      <c r="G51047" s="30"/>
      <c r="H51047" s="30"/>
    </row>
    <row r="51048" spans="6:8" x14ac:dyDescent="0.2">
      <c r="F51048" s="30"/>
      <c r="G51048" s="30"/>
      <c r="H51048" s="30"/>
    </row>
    <row r="51049" spans="6:8" x14ac:dyDescent="0.2">
      <c r="F51049" s="30"/>
      <c r="G51049" s="30"/>
      <c r="H51049" s="30"/>
    </row>
    <row r="51050" spans="6:8" x14ac:dyDescent="0.2">
      <c r="F51050" s="30"/>
      <c r="G51050" s="30"/>
      <c r="H51050" s="30"/>
    </row>
    <row r="51051" spans="6:8" x14ac:dyDescent="0.2">
      <c r="F51051" s="30"/>
      <c r="G51051" s="30"/>
      <c r="H51051" s="30"/>
    </row>
    <row r="51052" spans="6:8" x14ac:dyDescent="0.2">
      <c r="F51052" s="30"/>
      <c r="G51052" s="30"/>
      <c r="H51052" s="30"/>
    </row>
    <row r="51053" spans="6:8" x14ac:dyDescent="0.2">
      <c r="F51053" s="30"/>
      <c r="G51053" s="30"/>
      <c r="H51053" s="30"/>
    </row>
    <row r="51054" spans="6:8" x14ac:dyDescent="0.2">
      <c r="F51054" s="30"/>
      <c r="G51054" s="30"/>
      <c r="H51054" s="30"/>
    </row>
    <row r="51055" spans="6:8" x14ac:dyDescent="0.2">
      <c r="F51055" s="30"/>
      <c r="G51055" s="30"/>
      <c r="H51055" s="30"/>
    </row>
    <row r="51056" spans="6:8" x14ac:dyDescent="0.2">
      <c r="F51056" s="30"/>
      <c r="G51056" s="30"/>
      <c r="H51056" s="30"/>
    </row>
    <row r="51057" spans="6:8" x14ac:dyDescent="0.2">
      <c r="F51057" s="30"/>
      <c r="G51057" s="30"/>
      <c r="H51057" s="30"/>
    </row>
    <row r="51058" spans="6:8" x14ac:dyDescent="0.2">
      <c r="F51058" s="30"/>
      <c r="G51058" s="30"/>
      <c r="H51058" s="30"/>
    </row>
    <row r="51059" spans="6:8" x14ac:dyDescent="0.2">
      <c r="F51059" s="30"/>
      <c r="G51059" s="30"/>
      <c r="H51059" s="30"/>
    </row>
    <row r="51060" spans="6:8" x14ac:dyDescent="0.2">
      <c r="F51060" s="30"/>
      <c r="G51060" s="30"/>
      <c r="H51060" s="30"/>
    </row>
    <row r="51061" spans="6:8" x14ac:dyDescent="0.2">
      <c r="F51061" s="30"/>
      <c r="G51061" s="30"/>
      <c r="H51061" s="30"/>
    </row>
    <row r="51062" spans="6:8" x14ac:dyDescent="0.2">
      <c r="F51062" s="30"/>
      <c r="G51062" s="30"/>
      <c r="H51062" s="30"/>
    </row>
    <row r="51063" spans="6:8" x14ac:dyDescent="0.2">
      <c r="F51063" s="30"/>
      <c r="G51063" s="30"/>
      <c r="H51063" s="30"/>
    </row>
    <row r="51064" spans="6:8" x14ac:dyDescent="0.2">
      <c r="F51064" s="30"/>
      <c r="G51064" s="30"/>
      <c r="H51064" s="30"/>
    </row>
    <row r="51065" spans="6:8" x14ac:dyDescent="0.2">
      <c r="F51065" s="30"/>
      <c r="G51065" s="30"/>
      <c r="H51065" s="30"/>
    </row>
    <row r="51066" spans="6:8" x14ac:dyDescent="0.2">
      <c r="F51066" s="30"/>
      <c r="G51066" s="30"/>
      <c r="H51066" s="30"/>
    </row>
    <row r="51067" spans="6:8" x14ac:dyDescent="0.2">
      <c r="F51067" s="30"/>
      <c r="G51067" s="30"/>
      <c r="H51067" s="30"/>
    </row>
    <row r="51068" spans="6:8" x14ac:dyDescent="0.2">
      <c r="F51068" s="30"/>
      <c r="G51068" s="30"/>
      <c r="H51068" s="30"/>
    </row>
    <row r="51069" spans="6:8" x14ac:dyDescent="0.2">
      <c r="F51069" s="30"/>
      <c r="G51069" s="30"/>
      <c r="H51069" s="30"/>
    </row>
    <row r="51070" spans="6:8" x14ac:dyDescent="0.2">
      <c r="F51070" s="30"/>
      <c r="G51070" s="30"/>
      <c r="H51070" s="30"/>
    </row>
    <row r="51071" spans="6:8" x14ac:dyDescent="0.2">
      <c r="F51071" s="30"/>
      <c r="G51071" s="30"/>
      <c r="H51071" s="30"/>
    </row>
    <row r="51072" spans="6:8" x14ac:dyDescent="0.2">
      <c r="F51072" s="30"/>
      <c r="G51072" s="30"/>
      <c r="H51072" s="30"/>
    </row>
    <row r="51073" spans="6:8" x14ac:dyDescent="0.2">
      <c r="F51073" s="30"/>
      <c r="G51073" s="30"/>
      <c r="H51073" s="30"/>
    </row>
    <row r="51074" spans="6:8" x14ac:dyDescent="0.2">
      <c r="F51074" s="30"/>
      <c r="G51074" s="30"/>
      <c r="H51074" s="30"/>
    </row>
    <row r="51075" spans="6:8" x14ac:dyDescent="0.2">
      <c r="F51075" s="30"/>
      <c r="G51075" s="30"/>
      <c r="H51075" s="30"/>
    </row>
    <row r="51076" spans="6:8" x14ac:dyDescent="0.2">
      <c r="F51076" s="30"/>
      <c r="G51076" s="30"/>
      <c r="H51076" s="30"/>
    </row>
    <row r="51077" spans="6:8" x14ac:dyDescent="0.2">
      <c r="F51077" s="30"/>
      <c r="G51077" s="30"/>
      <c r="H51077" s="30"/>
    </row>
    <row r="51078" spans="6:8" x14ac:dyDescent="0.2">
      <c r="F51078" s="30"/>
      <c r="G51078" s="30"/>
      <c r="H51078" s="30"/>
    </row>
    <row r="51079" spans="6:8" x14ac:dyDescent="0.2">
      <c r="F51079" s="30"/>
      <c r="G51079" s="30"/>
      <c r="H51079" s="30"/>
    </row>
    <row r="51080" spans="6:8" x14ac:dyDescent="0.2">
      <c r="F51080" s="30"/>
      <c r="G51080" s="30"/>
      <c r="H51080" s="30"/>
    </row>
    <row r="51081" spans="6:8" x14ac:dyDescent="0.2">
      <c r="F51081" s="30"/>
      <c r="G51081" s="30"/>
      <c r="H51081" s="30"/>
    </row>
    <row r="51082" spans="6:8" x14ac:dyDescent="0.2">
      <c r="F51082" s="30"/>
      <c r="G51082" s="30"/>
      <c r="H51082" s="30"/>
    </row>
    <row r="51083" spans="6:8" x14ac:dyDescent="0.2">
      <c r="F51083" s="30"/>
      <c r="G51083" s="30"/>
      <c r="H51083" s="30"/>
    </row>
    <row r="51084" spans="6:8" x14ac:dyDescent="0.2">
      <c r="F51084" s="30"/>
      <c r="G51084" s="30"/>
      <c r="H51084" s="30"/>
    </row>
    <row r="51085" spans="6:8" x14ac:dyDescent="0.2">
      <c r="F51085" s="30"/>
      <c r="G51085" s="30"/>
      <c r="H51085" s="30"/>
    </row>
    <row r="51086" spans="6:8" x14ac:dyDescent="0.2">
      <c r="F51086" s="30"/>
      <c r="G51086" s="30"/>
      <c r="H51086" s="30"/>
    </row>
    <row r="51087" spans="6:8" x14ac:dyDescent="0.2">
      <c r="F51087" s="30"/>
      <c r="G51087" s="30"/>
      <c r="H51087" s="30"/>
    </row>
    <row r="51088" spans="6:8" x14ac:dyDescent="0.2">
      <c r="F51088" s="30"/>
      <c r="G51088" s="30"/>
      <c r="H51088" s="30"/>
    </row>
    <row r="51089" spans="6:8" x14ac:dyDescent="0.2">
      <c r="F51089" s="30"/>
      <c r="G51089" s="30"/>
      <c r="H51089" s="30"/>
    </row>
    <row r="51090" spans="6:8" x14ac:dyDescent="0.2">
      <c r="F51090" s="30"/>
      <c r="G51090" s="30"/>
      <c r="H51090" s="30"/>
    </row>
    <row r="51091" spans="6:8" x14ac:dyDescent="0.2">
      <c r="F51091" s="30"/>
      <c r="G51091" s="30"/>
      <c r="H51091" s="30"/>
    </row>
    <row r="51092" spans="6:8" x14ac:dyDescent="0.2">
      <c r="F51092" s="30"/>
      <c r="G51092" s="30"/>
      <c r="H51092" s="30"/>
    </row>
    <row r="51093" spans="6:8" x14ac:dyDescent="0.2">
      <c r="F51093" s="30"/>
      <c r="G51093" s="30"/>
      <c r="H51093" s="30"/>
    </row>
    <row r="51094" spans="6:8" x14ac:dyDescent="0.2">
      <c r="F51094" s="30"/>
      <c r="G51094" s="30"/>
      <c r="H51094" s="30"/>
    </row>
    <row r="51095" spans="6:8" x14ac:dyDescent="0.2">
      <c r="F51095" s="30"/>
      <c r="G51095" s="30"/>
      <c r="H51095" s="30"/>
    </row>
    <row r="51096" spans="6:8" x14ac:dyDescent="0.2">
      <c r="F51096" s="30"/>
      <c r="G51096" s="30"/>
      <c r="H51096" s="30"/>
    </row>
    <row r="51097" spans="6:8" x14ac:dyDescent="0.2">
      <c r="F51097" s="30"/>
      <c r="G51097" s="30"/>
      <c r="H51097" s="30"/>
    </row>
    <row r="51098" spans="6:8" x14ac:dyDescent="0.2">
      <c r="F51098" s="30"/>
      <c r="G51098" s="30"/>
      <c r="H51098" s="30"/>
    </row>
    <row r="51099" spans="6:8" x14ac:dyDescent="0.2">
      <c r="F51099" s="30"/>
      <c r="G51099" s="30"/>
      <c r="H51099" s="30"/>
    </row>
    <row r="51100" spans="6:8" x14ac:dyDescent="0.2">
      <c r="F51100" s="30"/>
      <c r="G51100" s="30"/>
      <c r="H51100" s="30"/>
    </row>
    <row r="51101" spans="6:8" x14ac:dyDescent="0.2">
      <c r="F51101" s="30"/>
      <c r="G51101" s="30"/>
      <c r="H51101" s="30"/>
    </row>
    <row r="51102" spans="6:8" x14ac:dyDescent="0.2">
      <c r="F51102" s="30"/>
      <c r="G51102" s="30"/>
      <c r="H51102" s="30"/>
    </row>
    <row r="51103" spans="6:8" x14ac:dyDescent="0.2">
      <c r="F51103" s="30"/>
      <c r="G51103" s="30"/>
      <c r="H51103" s="30"/>
    </row>
    <row r="51104" spans="6:8" x14ac:dyDescent="0.2">
      <c r="F51104" s="30"/>
      <c r="G51104" s="30"/>
      <c r="H51104" s="30"/>
    </row>
    <row r="51105" spans="6:8" x14ac:dyDescent="0.2">
      <c r="F51105" s="30"/>
      <c r="G51105" s="30"/>
      <c r="H51105" s="30"/>
    </row>
    <row r="51106" spans="6:8" x14ac:dyDescent="0.2">
      <c r="F51106" s="30"/>
      <c r="G51106" s="30"/>
      <c r="H51106" s="30"/>
    </row>
    <row r="51107" spans="6:8" x14ac:dyDescent="0.2">
      <c r="F51107" s="30"/>
      <c r="G51107" s="30"/>
      <c r="H51107" s="30"/>
    </row>
    <row r="51108" spans="6:8" x14ac:dyDescent="0.2">
      <c r="F51108" s="30"/>
      <c r="G51108" s="30"/>
      <c r="H51108" s="30"/>
    </row>
    <row r="51109" spans="6:8" x14ac:dyDescent="0.2">
      <c r="F51109" s="30"/>
      <c r="G51109" s="30"/>
      <c r="H51109" s="30"/>
    </row>
    <row r="51110" spans="6:8" x14ac:dyDescent="0.2">
      <c r="F51110" s="30"/>
      <c r="G51110" s="30"/>
      <c r="H51110" s="30"/>
    </row>
    <row r="51111" spans="6:8" x14ac:dyDescent="0.2">
      <c r="F51111" s="30"/>
      <c r="G51111" s="30"/>
      <c r="H51111" s="30"/>
    </row>
    <row r="51112" spans="6:8" x14ac:dyDescent="0.2">
      <c r="F51112" s="30"/>
      <c r="G51112" s="30"/>
      <c r="H51112" s="30"/>
    </row>
    <row r="51113" spans="6:8" x14ac:dyDescent="0.2">
      <c r="F51113" s="30"/>
      <c r="G51113" s="30"/>
      <c r="H51113" s="30"/>
    </row>
    <row r="51114" spans="6:8" x14ac:dyDescent="0.2">
      <c r="F51114" s="30"/>
      <c r="G51114" s="30"/>
      <c r="H51114" s="30"/>
    </row>
    <row r="51115" spans="6:8" x14ac:dyDescent="0.2">
      <c r="F51115" s="30"/>
      <c r="G51115" s="30"/>
      <c r="H51115" s="30"/>
    </row>
    <row r="51116" spans="6:8" x14ac:dyDescent="0.2">
      <c r="F51116" s="30"/>
      <c r="G51116" s="30"/>
      <c r="H51116" s="30"/>
    </row>
    <row r="51117" spans="6:8" x14ac:dyDescent="0.2">
      <c r="F51117" s="30"/>
      <c r="G51117" s="30"/>
      <c r="H51117" s="30"/>
    </row>
    <row r="51118" spans="6:8" x14ac:dyDescent="0.2">
      <c r="F51118" s="30"/>
      <c r="G51118" s="30"/>
      <c r="H51118" s="30"/>
    </row>
    <row r="51119" spans="6:8" x14ac:dyDescent="0.2">
      <c r="F51119" s="30"/>
      <c r="G51119" s="30"/>
      <c r="H51119" s="30"/>
    </row>
    <row r="51120" spans="6:8" x14ac:dyDescent="0.2">
      <c r="F51120" s="30"/>
      <c r="G51120" s="30"/>
      <c r="H51120" s="30"/>
    </row>
    <row r="51121" spans="6:8" x14ac:dyDescent="0.2">
      <c r="F51121" s="30"/>
      <c r="G51121" s="30"/>
      <c r="H51121" s="30"/>
    </row>
    <row r="51122" spans="6:8" x14ac:dyDescent="0.2">
      <c r="F51122" s="30"/>
      <c r="G51122" s="30"/>
      <c r="H51122" s="30"/>
    </row>
    <row r="51123" spans="6:8" x14ac:dyDescent="0.2">
      <c r="F51123" s="30"/>
      <c r="G51123" s="30"/>
      <c r="H51123" s="30"/>
    </row>
    <row r="51124" spans="6:8" x14ac:dyDescent="0.2">
      <c r="F51124" s="30"/>
      <c r="G51124" s="30"/>
      <c r="H51124" s="30"/>
    </row>
    <row r="51125" spans="6:8" x14ac:dyDescent="0.2">
      <c r="F51125" s="30"/>
      <c r="G51125" s="30"/>
      <c r="H51125" s="30"/>
    </row>
    <row r="51126" spans="6:8" x14ac:dyDescent="0.2">
      <c r="F51126" s="30"/>
      <c r="G51126" s="30"/>
      <c r="H51126" s="30"/>
    </row>
    <row r="51127" spans="6:8" x14ac:dyDescent="0.2">
      <c r="F51127" s="30"/>
      <c r="G51127" s="30"/>
      <c r="H51127" s="30"/>
    </row>
    <row r="51128" spans="6:8" x14ac:dyDescent="0.2">
      <c r="F51128" s="30"/>
      <c r="G51128" s="30"/>
      <c r="H51128" s="30"/>
    </row>
    <row r="51129" spans="6:8" x14ac:dyDescent="0.2">
      <c r="F51129" s="30"/>
      <c r="G51129" s="30"/>
      <c r="H51129" s="30"/>
    </row>
    <row r="51130" spans="6:8" x14ac:dyDescent="0.2">
      <c r="F51130" s="30"/>
      <c r="G51130" s="30"/>
      <c r="H51130" s="30"/>
    </row>
    <row r="51131" spans="6:8" x14ac:dyDescent="0.2">
      <c r="F51131" s="30"/>
      <c r="G51131" s="30"/>
      <c r="H51131" s="30"/>
    </row>
    <row r="51132" spans="6:8" x14ac:dyDescent="0.2">
      <c r="F51132" s="30"/>
      <c r="G51132" s="30"/>
      <c r="H51132" s="30"/>
    </row>
    <row r="51133" spans="6:8" x14ac:dyDescent="0.2">
      <c r="F51133" s="30"/>
      <c r="G51133" s="30"/>
      <c r="H51133" s="30"/>
    </row>
    <row r="51134" spans="6:8" x14ac:dyDescent="0.2">
      <c r="F51134" s="30"/>
      <c r="G51134" s="30"/>
      <c r="H51134" s="30"/>
    </row>
    <row r="51135" spans="6:8" x14ac:dyDescent="0.2">
      <c r="F51135" s="30"/>
      <c r="G51135" s="30"/>
      <c r="H51135" s="30"/>
    </row>
    <row r="51136" spans="6:8" x14ac:dyDescent="0.2">
      <c r="F51136" s="30"/>
      <c r="G51136" s="30"/>
      <c r="H51136" s="30"/>
    </row>
    <row r="51137" spans="6:8" x14ac:dyDescent="0.2">
      <c r="F51137" s="30"/>
      <c r="G51137" s="30"/>
      <c r="H51137" s="30"/>
    </row>
    <row r="51138" spans="6:8" x14ac:dyDescent="0.2">
      <c r="F51138" s="30"/>
      <c r="G51138" s="30"/>
      <c r="H51138" s="30"/>
    </row>
    <row r="51139" spans="6:8" x14ac:dyDescent="0.2">
      <c r="F51139" s="30"/>
      <c r="G51139" s="30"/>
      <c r="H51139" s="30"/>
    </row>
    <row r="51140" spans="6:8" x14ac:dyDescent="0.2">
      <c r="F51140" s="30"/>
      <c r="G51140" s="30"/>
      <c r="H51140" s="30"/>
    </row>
    <row r="51141" spans="6:8" x14ac:dyDescent="0.2">
      <c r="F51141" s="30"/>
      <c r="G51141" s="30"/>
      <c r="H51141" s="30"/>
    </row>
    <row r="51142" spans="6:8" x14ac:dyDescent="0.2">
      <c r="F51142" s="30"/>
      <c r="G51142" s="30"/>
      <c r="H51142" s="30"/>
    </row>
    <row r="51143" spans="6:8" x14ac:dyDescent="0.2">
      <c r="F51143" s="30"/>
      <c r="G51143" s="30"/>
      <c r="H51143" s="30"/>
    </row>
    <row r="51144" spans="6:8" x14ac:dyDescent="0.2">
      <c r="F51144" s="30"/>
      <c r="G51144" s="30"/>
      <c r="H51144" s="30"/>
    </row>
    <row r="51145" spans="6:8" x14ac:dyDescent="0.2">
      <c r="F51145" s="30"/>
      <c r="G51145" s="30"/>
      <c r="H51145" s="30"/>
    </row>
    <row r="51146" spans="6:8" x14ac:dyDescent="0.2">
      <c r="F51146" s="30"/>
      <c r="G51146" s="30"/>
      <c r="H51146" s="30"/>
    </row>
    <row r="51147" spans="6:8" x14ac:dyDescent="0.2">
      <c r="F51147" s="30"/>
      <c r="G51147" s="30"/>
      <c r="H51147" s="30"/>
    </row>
    <row r="51148" spans="6:8" x14ac:dyDescent="0.2">
      <c r="F51148" s="30"/>
      <c r="G51148" s="30"/>
      <c r="H51148" s="30"/>
    </row>
    <row r="51149" spans="6:8" x14ac:dyDescent="0.2">
      <c r="F51149" s="30"/>
      <c r="G51149" s="30"/>
      <c r="H51149" s="30"/>
    </row>
    <row r="51150" spans="6:8" x14ac:dyDescent="0.2">
      <c r="F51150" s="30"/>
      <c r="G51150" s="30"/>
      <c r="H51150" s="30"/>
    </row>
    <row r="51151" spans="6:8" x14ac:dyDescent="0.2">
      <c r="F51151" s="30"/>
      <c r="G51151" s="30"/>
      <c r="H51151" s="30"/>
    </row>
    <row r="51152" spans="6:8" x14ac:dyDescent="0.2">
      <c r="F51152" s="30"/>
      <c r="G51152" s="30"/>
      <c r="H51152" s="30"/>
    </row>
    <row r="51153" spans="6:8" x14ac:dyDescent="0.2">
      <c r="F51153" s="30"/>
      <c r="G51153" s="30"/>
      <c r="H51153" s="30"/>
    </row>
    <row r="51154" spans="6:8" x14ac:dyDescent="0.2">
      <c r="F51154" s="30"/>
      <c r="G51154" s="30"/>
      <c r="H51154" s="30"/>
    </row>
    <row r="51155" spans="6:8" x14ac:dyDescent="0.2">
      <c r="F51155" s="30"/>
      <c r="G51155" s="30"/>
      <c r="H51155" s="30"/>
    </row>
    <row r="51156" spans="6:8" x14ac:dyDescent="0.2">
      <c r="F51156" s="30"/>
      <c r="G51156" s="30"/>
      <c r="H51156" s="30"/>
    </row>
    <row r="51157" spans="6:8" x14ac:dyDescent="0.2">
      <c r="F51157" s="30"/>
      <c r="G51157" s="30"/>
      <c r="H51157" s="30"/>
    </row>
    <row r="51158" spans="6:8" x14ac:dyDescent="0.2">
      <c r="F51158" s="30"/>
      <c r="G51158" s="30"/>
      <c r="H51158" s="30"/>
    </row>
    <row r="51159" spans="6:8" x14ac:dyDescent="0.2">
      <c r="F51159" s="30"/>
      <c r="G51159" s="30"/>
      <c r="H51159" s="30"/>
    </row>
    <row r="51160" spans="6:8" x14ac:dyDescent="0.2">
      <c r="F51160" s="30"/>
      <c r="G51160" s="30"/>
      <c r="H51160" s="30"/>
    </row>
    <row r="51161" spans="6:8" x14ac:dyDescent="0.2">
      <c r="F51161" s="30"/>
      <c r="G51161" s="30"/>
      <c r="H51161" s="30"/>
    </row>
    <row r="51162" spans="6:8" x14ac:dyDescent="0.2">
      <c r="F51162" s="30"/>
      <c r="G51162" s="30"/>
      <c r="H51162" s="30"/>
    </row>
    <row r="51163" spans="6:8" x14ac:dyDescent="0.2">
      <c r="F51163" s="30"/>
      <c r="G51163" s="30"/>
      <c r="H51163" s="30"/>
    </row>
    <row r="51164" spans="6:8" x14ac:dyDescent="0.2">
      <c r="F51164" s="30"/>
      <c r="G51164" s="30"/>
      <c r="H51164" s="30"/>
    </row>
    <row r="51165" spans="6:8" x14ac:dyDescent="0.2">
      <c r="F51165" s="30"/>
      <c r="G51165" s="30"/>
      <c r="H51165" s="30"/>
    </row>
    <row r="51166" spans="6:8" x14ac:dyDescent="0.2">
      <c r="F51166" s="30"/>
      <c r="G51166" s="30"/>
      <c r="H51166" s="30"/>
    </row>
    <row r="51167" spans="6:8" x14ac:dyDescent="0.2">
      <c r="F51167" s="30"/>
      <c r="G51167" s="30"/>
      <c r="H51167" s="30"/>
    </row>
    <row r="51168" spans="6:8" x14ac:dyDescent="0.2">
      <c r="F51168" s="30"/>
      <c r="G51168" s="30"/>
      <c r="H51168" s="30"/>
    </row>
    <row r="51169" spans="6:8" x14ac:dyDescent="0.2">
      <c r="F51169" s="30"/>
      <c r="G51169" s="30"/>
      <c r="H51169" s="30"/>
    </row>
    <row r="51170" spans="6:8" x14ac:dyDescent="0.2">
      <c r="F51170" s="30"/>
      <c r="G51170" s="30"/>
      <c r="H51170" s="30"/>
    </row>
    <row r="51171" spans="6:8" x14ac:dyDescent="0.2">
      <c r="F51171" s="30"/>
      <c r="G51171" s="30"/>
      <c r="H51171" s="30"/>
    </row>
    <row r="51172" spans="6:8" x14ac:dyDescent="0.2">
      <c r="F51172" s="30"/>
      <c r="G51172" s="30"/>
      <c r="H51172" s="30"/>
    </row>
    <row r="51173" spans="6:8" x14ac:dyDescent="0.2">
      <c r="F51173" s="30"/>
      <c r="G51173" s="30"/>
      <c r="H51173" s="30"/>
    </row>
    <row r="51174" spans="6:8" x14ac:dyDescent="0.2">
      <c r="F51174" s="30"/>
      <c r="G51174" s="30"/>
      <c r="H51174" s="30"/>
    </row>
    <row r="51175" spans="6:8" x14ac:dyDescent="0.2">
      <c r="F51175" s="30"/>
      <c r="G51175" s="30"/>
      <c r="H51175" s="30"/>
    </row>
    <row r="51176" spans="6:8" x14ac:dyDescent="0.2">
      <c r="F51176" s="30"/>
      <c r="G51176" s="30"/>
      <c r="H51176" s="30"/>
    </row>
    <row r="51177" spans="6:8" x14ac:dyDescent="0.2">
      <c r="F51177" s="30"/>
      <c r="G51177" s="30"/>
      <c r="H51177" s="30"/>
    </row>
    <row r="51178" spans="6:8" x14ac:dyDescent="0.2">
      <c r="F51178" s="30"/>
      <c r="G51178" s="30"/>
      <c r="H51178" s="30"/>
    </row>
    <row r="51179" spans="6:8" x14ac:dyDescent="0.2">
      <c r="F51179" s="30"/>
      <c r="G51179" s="30"/>
      <c r="H51179" s="30"/>
    </row>
    <row r="51180" spans="6:8" x14ac:dyDescent="0.2">
      <c r="F51180" s="30"/>
      <c r="G51180" s="30"/>
      <c r="H51180" s="30"/>
    </row>
    <row r="51181" spans="6:8" x14ac:dyDescent="0.2">
      <c r="F51181" s="30"/>
      <c r="G51181" s="30"/>
      <c r="H51181" s="30"/>
    </row>
    <row r="51182" spans="6:8" x14ac:dyDescent="0.2">
      <c r="F51182" s="30"/>
      <c r="G51182" s="30"/>
      <c r="H51182" s="30"/>
    </row>
    <row r="51183" spans="6:8" x14ac:dyDescent="0.2">
      <c r="F51183" s="30"/>
      <c r="G51183" s="30"/>
      <c r="H51183" s="30"/>
    </row>
    <row r="51184" spans="6:8" x14ac:dyDescent="0.2">
      <c r="F51184" s="30"/>
      <c r="G51184" s="30"/>
      <c r="H51184" s="30"/>
    </row>
    <row r="51185" spans="6:8" x14ac:dyDescent="0.2">
      <c r="F51185" s="30"/>
      <c r="G51185" s="30"/>
      <c r="H51185" s="30"/>
    </row>
    <row r="51186" spans="6:8" x14ac:dyDescent="0.2">
      <c r="F51186" s="30"/>
      <c r="G51186" s="30"/>
      <c r="H51186" s="30"/>
    </row>
    <row r="51187" spans="6:8" x14ac:dyDescent="0.2">
      <c r="F51187" s="30"/>
      <c r="G51187" s="30"/>
      <c r="H51187" s="30"/>
    </row>
    <row r="51188" spans="6:8" x14ac:dyDescent="0.2">
      <c r="F51188" s="30"/>
      <c r="G51188" s="30"/>
      <c r="H51188" s="30"/>
    </row>
    <row r="51189" spans="6:8" x14ac:dyDescent="0.2">
      <c r="F51189" s="30"/>
      <c r="G51189" s="30"/>
      <c r="H51189" s="30"/>
    </row>
    <row r="51190" spans="6:8" x14ac:dyDescent="0.2">
      <c r="F51190" s="30"/>
      <c r="G51190" s="30"/>
      <c r="H51190" s="30"/>
    </row>
    <row r="51191" spans="6:8" x14ac:dyDescent="0.2">
      <c r="F51191" s="30"/>
      <c r="G51191" s="30"/>
      <c r="H51191" s="30"/>
    </row>
    <row r="51192" spans="6:8" x14ac:dyDescent="0.2">
      <c r="F51192" s="30"/>
      <c r="G51192" s="30"/>
      <c r="H51192" s="30"/>
    </row>
    <row r="51193" spans="6:8" x14ac:dyDescent="0.2">
      <c r="F51193" s="30"/>
      <c r="G51193" s="30"/>
      <c r="H51193" s="30"/>
    </row>
    <row r="51194" spans="6:8" x14ac:dyDescent="0.2">
      <c r="F51194" s="30"/>
      <c r="G51194" s="30"/>
      <c r="H51194" s="30"/>
    </row>
    <row r="51195" spans="6:8" x14ac:dyDescent="0.2">
      <c r="F51195" s="30"/>
      <c r="G51195" s="30"/>
      <c r="H51195" s="30"/>
    </row>
    <row r="51196" spans="6:8" x14ac:dyDescent="0.2">
      <c r="F51196" s="30"/>
      <c r="G51196" s="30"/>
      <c r="H51196" s="30"/>
    </row>
    <row r="51197" spans="6:8" x14ac:dyDescent="0.2">
      <c r="F51197" s="30"/>
      <c r="G51197" s="30"/>
      <c r="H51197" s="30"/>
    </row>
    <row r="51198" spans="6:8" x14ac:dyDescent="0.2">
      <c r="F51198" s="30"/>
      <c r="G51198" s="30"/>
      <c r="H51198" s="30"/>
    </row>
    <row r="51199" spans="6:8" x14ac:dyDescent="0.2">
      <c r="F51199" s="30"/>
      <c r="G51199" s="30"/>
      <c r="H51199" s="30"/>
    </row>
    <row r="51200" spans="6:8" x14ac:dyDescent="0.2">
      <c r="F51200" s="30"/>
      <c r="G51200" s="30"/>
      <c r="H51200" s="30"/>
    </row>
    <row r="51201" spans="6:8" x14ac:dyDescent="0.2">
      <c r="F51201" s="30"/>
      <c r="G51201" s="30"/>
      <c r="H51201" s="30"/>
    </row>
    <row r="51202" spans="6:8" x14ac:dyDescent="0.2">
      <c r="F51202" s="30"/>
      <c r="G51202" s="30"/>
      <c r="H51202" s="30"/>
    </row>
    <row r="51203" spans="6:8" x14ac:dyDescent="0.2">
      <c r="F51203" s="30"/>
      <c r="G51203" s="30"/>
      <c r="H51203" s="30"/>
    </row>
    <row r="51204" spans="6:8" x14ac:dyDescent="0.2">
      <c r="F51204" s="30"/>
      <c r="G51204" s="30"/>
      <c r="H51204" s="30"/>
    </row>
    <row r="51205" spans="6:8" x14ac:dyDescent="0.2">
      <c r="F51205" s="30"/>
      <c r="G51205" s="30"/>
      <c r="H51205" s="30"/>
    </row>
    <row r="51206" spans="6:8" x14ac:dyDescent="0.2">
      <c r="F51206" s="30"/>
      <c r="G51206" s="30"/>
      <c r="H51206" s="30"/>
    </row>
    <row r="51207" spans="6:8" x14ac:dyDescent="0.2">
      <c r="F51207" s="30"/>
      <c r="G51207" s="30"/>
      <c r="H51207" s="30"/>
    </row>
    <row r="51208" spans="6:8" x14ac:dyDescent="0.2">
      <c r="F51208" s="30"/>
      <c r="G51208" s="30"/>
      <c r="H51208" s="30"/>
    </row>
    <row r="51209" spans="6:8" x14ac:dyDescent="0.2">
      <c r="F51209" s="30"/>
      <c r="G51209" s="30"/>
      <c r="H51209" s="30"/>
    </row>
    <row r="51210" spans="6:8" x14ac:dyDescent="0.2">
      <c r="F51210" s="30"/>
      <c r="G51210" s="30"/>
      <c r="H51210" s="30"/>
    </row>
    <row r="51211" spans="6:8" x14ac:dyDescent="0.2">
      <c r="F51211" s="30"/>
      <c r="G51211" s="30"/>
      <c r="H51211" s="30"/>
    </row>
    <row r="51212" spans="6:8" x14ac:dyDescent="0.2">
      <c r="F51212" s="30"/>
      <c r="G51212" s="30"/>
      <c r="H51212" s="30"/>
    </row>
    <row r="51213" spans="6:8" x14ac:dyDescent="0.2">
      <c r="F51213" s="30"/>
      <c r="G51213" s="30"/>
      <c r="H51213" s="30"/>
    </row>
    <row r="51214" spans="6:8" x14ac:dyDescent="0.2">
      <c r="F51214" s="30"/>
      <c r="G51214" s="30"/>
      <c r="H51214" s="30"/>
    </row>
    <row r="51215" spans="6:8" x14ac:dyDescent="0.2">
      <c r="F51215" s="30"/>
      <c r="G51215" s="30"/>
      <c r="H51215" s="30"/>
    </row>
    <row r="51216" spans="6:8" x14ac:dyDescent="0.2">
      <c r="F51216" s="30"/>
      <c r="G51216" s="30"/>
      <c r="H51216" s="30"/>
    </row>
    <row r="51217" spans="6:8" x14ac:dyDescent="0.2">
      <c r="F51217" s="30"/>
      <c r="G51217" s="30"/>
      <c r="H51217" s="30"/>
    </row>
    <row r="51218" spans="6:8" x14ac:dyDescent="0.2">
      <c r="F51218" s="30"/>
      <c r="G51218" s="30"/>
      <c r="H51218" s="30"/>
    </row>
    <row r="51219" spans="6:8" x14ac:dyDescent="0.2">
      <c r="F51219" s="30"/>
      <c r="G51219" s="30"/>
      <c r="H51219" s="30"/>
    </row>
    <row r="51220" spans="6:8" x14ac:dyDescent="0.2">
      <c r="F51220" s="30"/>
      <c r="G51220" s="30"/>
      <c r="H51220" s="30"/>
    </row>
    <row r="51221" spans="6:8" x14ac:dyDescent="0.2">
      <c r="F51221" s="30"/>
      <c r="G51221" s="30"/>
      <c r="H51221" s="30"/>
    </row>
    <row r="51222" spans="6:8" x14ac:dyDescent="0.2">
      <c r="F51222" s="30"/>
      <c r="G51222" s="30"/>
      <c r="H51222" s="30"/>
    </row>
    <row r="51223" spans="6:8" x14ac:dyDescent="0.2">
      <c r="F51223" s="30"/>
      <c r="G51223" s="30"/>
      <c r="H51223" s="30"/>
    </row>
    <row r="51224" spans="6:8" x14ac:dyDescent="0.2">
      <c r="F51224" s="30"/>
      <c r="G51224" s="30"/>
      <c r="H51224" s="30"/>
    </row>
    <row r="51225" spans="6:8" x14ac:dyDescent="0.2">
      <c r="F51225" s="30"/>
      <c r="G51225" s="30"/>
      <c r="H51225" s="30"/>
    </row>
    <row r="51226" spans="6:8" x14ac:dyDescent="0.2">
      <c r="F51226" s="30"/>
      <c r="G51226" s="30"/>
      <c r="H51226" s="30"/>
    </row>
    <row r="51227" spans="6:8" x14ac:dyDescent="0.2">
      <c r="F51227" s="30"/>
      <c r="G51227" s="30"/>
      <c r="H51227" s="30"/>
    </row>
    <row r="51228" spans="6:8" x14ac:dyDescent="0.2">
      <c r="F51228" s="30"/>
      <c r="G51228" s="30"/>
      <c r="H51228" s="30"/>
    </row>
    <row r="51229" spans="6:8" x14ac:dyDescent="0.2">
      <c r="F51229" s="30"/>
      <c r="G51229" s="30"/>
      <c r="H51229" s="30"/>
    </row>
    <row r="51230" spans="6:8" x14ac:dyDescent="0.2">
      <c r="F51230" s="30"/>
      <c r="G51230" s="30"/>
      <c r="H51230" s="30"/>
    </row>
    <row r="51231" spans="6:8" x14ac:dyDescent="0.2">
      <c r="F51231" s="30"/>
      <c r="G51231" s="30"/>
      <c r="H51231" s="30"/>
    </row>
    <row r="51232" spans="6:8" x14ac:dyDescent="0.2">
      <c r="F51232" s="30"/>
      <c r="G51232" s="30"/>
      <c r="H51232" s="30"/>
    </row>
    <row r="51233" spans="6:8" x14ac:dyDescent="0.2">
      <c r="F51233" s="30"/>
      <c r="G51233" s="30"/>
      <c r="H51233" s="30"/>
    </row>
    <row r="51234" spans="6:8" x14ac:dyDescent="0.2">
      <c r="F51234" s="30"/>
      <c r="G51234" s="30"/>
      <c r="H51234" s="30"/>
    </row>
    <row r="51235" spans="6:8" x14ac:dyDescent="0.2">
      <c r="F51235" s="30"/>
      <c r="G51235" s="30"/>
      <c r="H51235" s="30"/>
    </row>
    <row r="51236" spans="6:8" x14ac:dyDescent="0.2">
      <c r="F51236" s="30"/>
      <c r="G51236" s="30"/>
      <c r="H51236" s="30"/>
    </row>
    <row r="51237" spans="6:8" x14ac:dyDescent="0.2">
      <c r="F51237" s="30"/>
      <c r="G51237" s="30"/>
      <c r="H51237" s="30"/>
    </row>
    <row r="51238" spans="6:8" x14ac:dyDescent="0.2">
      <c r="F51238" s="30"/>
      <c r="G51238" s="30"/>
      <c r="H51238" s="30"/>
    </row>
    <row r="51239" spans="6:8" x14ac:dyDescent="0.2">
      <c r="F51239" s="30"/>
      <c r="G51239" s="30"/>
      <c r="H51239" s="30"/>
    </row>
    <row r="51240" spans="6:8" x14ac:dyDescent="0.2">
      <c r="F51240" s="30"/>
      <c r="G51240" s="30"/>
      <c r="H51240" s="30"/>
    </row>
    <row r="51241" spans="6:8" x14ac:dyDescent="0.2">
      <c r="F51241" s="30"/>
      <c r="G51241" s="30"/>
      <c r="H51241" s="30"/>
    </row>
    <row r="51242" spans="6:8" x14ac:dyDescent="0.2">
      <c r="F51242" s="30"/>
      <c r="G51242" s="30"/>
      <c r="H51242" s="30"/>
    </row>
    <row r="51243" spans="6:8" x14ac:dyDescent="0.2">
      <c r="F51243" s="30"/>
      <c r="G51243" s="30"/>
      <c r="H51243" s="30"/>
    </row>
    <row r="51244" spans="6:8" x14ac:dyDescent="0.2">
      <c r="F51244" s="30"/>
      <c r="G51244" s="30"/>
      <c r="H51244" s="30"/>
    </row>
    <row r="51245" spans="6:8" x14ac:dyDescent="0.2">
      <c r="F51245" s="30"/>
      <c r="G51245" s="30"/>
      <c r="H51245" s="30"/>
    </row>
    <row r="51246" spans="6:8" x14ac:dyDescent="0.2">
      <c r="F51246" s="30"/>
      <c r="G51246" s="30"/>
      <c r="H51246" s="30"/>
    </row>
    <row r="51247" spans="6:8" x14ac:dyDescent="0.2">
      <c r="F51247" s="30"/>
      <c r="G51247" s="30"/>
      <c r="H51247" s="30"/>
    </row>
    <row r="51248" spans="6:8" x14ac:dyDescent="0.2">
      <c r="F51248" s="30"/>
      <c r="G51248" s="30"/>
      <c r="H51248" s="30"/>
    </row>
    <row r="51249" spans="6:8" x14ac:dyDescent="0.2">
      <c r="F51249" s="30"/>
      <c r="G51249" s="30"/>
      <c r="H51249" s="30"/>
    </row>
    <row r="51250" spans="6:8" x14ac:dyDescent="0.2">
      <c r="F51250" s="30"/>
      <c r="G51250" s="30"/>
      <c r="H51250" s="30"/>
    </row>
    <row r="51251" spans="6:8" x14ac:dyDescent="0.2">
      <c r="F51251" s="30"/>
      <c r="G51251" s="30"/>
      <c r="H51251" s="30"/>
    </row>
    <row r="51252" spans="6:8" x14ac:dyDescent="0.2">
      <c r="F51252" s="30"/>
      <c r="G51252" s="30"/>
      <c r="H51252" s="30"/>
    </row>
    <row r="51253" spans="6:8" x14ac:dyDescent="0.2">
      <c r="F51253" s="30"/>
      <c r="G51253" s="30"/>
      <c r="H51253" s="30"/>
    </row>
    <row r="51254" spans="6:8" x14ac:dyDescent="0.2">
      <c r="F51254" s="30"/>
      <c r="G51254" s="30"/>
      <c r="H51254" s="30"/>
    </row>
    <row r="51255" spans="6:8" x14ac:dyDescent="0.2">
      <c r="F51255" s="30"/>
      <c r="G51255" s="30"/>
      <c r="H51255" s="30"/>
    </row>
    <row r="51256" spans="6:8" x14ac:dyDescent="0.2">
      <c r="F51256" s="30"/>
      <c r="G51256" s="30"/>
      <c r="H51256" s="30"/>
    </row>
    <row r="51257" spans="6:8" x14ac:dyDescent="0.2">
      <c r="F51257" s="30"/>
      <c r="G51257" s="30"/>
      <c r="H51257" s="30"/>
    </row>
    <row r="51258" spans="6:8" x14ac:dyDescent="0.2">
      <c r="F51258" s="30"/>
      <c r="G51258" s="30"/>
      <c r="H51258" s="30"/>
    </row>
    <row r="51259" spans="6:8" x14ac:dyDescent="0.2">
      <c r="F51259" s="30"/>
      <c r="G51259" s="30"/>
      <c r="H51259" s="30"/>
    </row>
    <row r="51260" spans="6:8" x14ac:dyDescent="0.2">
      <c r="F51260" s="30"/>
      <c r="G51260" s="30"/>
      <c r="H51260" s="30"/>
    </row>
    <row r="51261" spans="6:8" x14ac:dyDescent="0.2">
      <c r="F51261" s="30"/>
      <c r="G51261" s="30"/>
      <c r="H51261" s="30"/>
    </row>
    <row r="51262" spans="6:8" x14ac:dyDescent="0.2">
      <c r="F51262" s="30"/>
      <c r="G51262" s="30"/>
      <c r="H51262" s="30"/>
    </row>
    <row r="51263" spans="6:8" x14ac:dyDescent="0.2">
      <c r="F51263" s="30"/>
      <c r="G51263" s="30"/>
      <c r="H51263" s="30"/>
    </row>
    <row r="51264" spans="6:8" x14ac:dyDescent="0.2">
      <c r="F51264" s="30"/>
      <c r="G51264" s="30"/>
      <c r="H51264" s="30"/>
    </row>
    <row r="51265" spans="6:8" x14ac:dyDescent="0.2">
      <c r="F51265" s="30"/>
      <c r="G51265" s="30"/>
      <c r="H51265" s="30"/>
    </row>
    <row r="51266" spans="6:8" x14ac:dyDescent="0.2">
      <c r="F51266" s="30"/>
      <c r="G51266" s="30"/>
      <c r="H51266" s="30"/>
    </row>
    <row r="51267" spans="6:8" x14ac:dyDescent="0.2">
      <c r="F51267" s="30"/>
      <c r="G51267" s="30"/>
      <c r="H51267" s="30"/>
    </row>
    <row r="51268" spans="6:8" x14ac:dyDescent="0.2">
      <c r="F51268" s="30"/>
      <c r="G51268" s="30"/>
      <c r="H51268" s="30"/>
    </row>
    <row r="51269" spans="6:8" x14ac:dyDescent="0.2">
      <c r="F51269" s="30"/>
      <c r="G51269" s="30"/>
      <c r="H51269" s="30"/>
    </row>
    <row r="51270" spans="6:8" x14ac:dyDescent="0.2">
      <c r="F51270" s="30"/>
      <c r="G51270" s="30"/>
      <c r="H51270" s="30"/>
    </row>
    <row r="51271" spans="6:8" x14ac:dyDescent="0.2">
      <c r="F51271" s="30"/>
      <c r="G51271" s="30"/>
      <c r="H51271" s="30"/>
    </row>
    <row r="51272" spans="6:8" x14ac:dyDescent="0.2">
      <c r="F51272" s="30"/>
      <c r="G51272" s="30"/>
      <c r="H51272" s="30"/>
    </row>
    <row r="51273" spans="6:8" x14ac:dyDescent="0.2">
      <c r="F51273" s="30"/>
      <c r="G51273" s="30"/>
      <c r="H51273" s="30"/>
    </row>
    <row r="51274" spans="6:8" x14ac:dyDescent="0.2">
      <c r="F51274" s="30"/>
      <c r="G51274" s="30"/>
      <c r="H51274" s="30"/>
    </row>
    <row r="51275" spans="6:8" x14ac:dyDescent="0.2">
      <c r="F51275" s="30"/>
      <c r="G51275" s="30"/>
      <c r="H51275" s="30"/>
    </row>
    <row r="51276" spans="6:8" x14ac:dyDescent="0.2">
      <c r="F51276" s="30"/>
      <c r="G51276" s="30"/>
      <c r="H51276" s="30"/>
    </row>
    <row r="51277" spans="6:8" x14ac:dyDescent="0.2">
      <c r="F51277" s="30"/>
      <c r="G51277" s="30"/>
      <c r="H51277" s="30"/>
    </row>
    <row r="51278" spans="6:8" x14ac:dyDescent="0.2">
      <c r="F51278" s="30"/>
      <c r="G51278" s="30"/>
      <c r="H51278" s="30"/>
    </row>
    <row r="51279" spans="6:8" x14ac:dyDescent="0.2">
      <c r="F51279" s="30"/>
      <c r="G51279" s="30"/>
      <c r="H51279" s="30"/>
    </row>
    <row r="51280" spans="6:8" x14ac:dyDescent="0.2">
      <c r="F51280" s="30"/>
      <c r="G51280" s="30"/>
      <c r="H51280" s="30"/>
    </row>
    <row r="51281" spans="6:8" x14ac:dyDescent="0.2">
      <c r="F51281" s="30"/>
      <c r="G51281" s="30"/>
      <c r="H51281" s="30"/>
    </row>
    <row r="51282" spans="6:8" x14ac:dyDescent="0.2">
      <c r="F51282" s="30"/>
      <c r="G51282" s="30"/>
      <c r="H51282" s="30"/>
    </row>
    <row r="51283" spans="6:8" x14ac:dyDescent="0.2">
      <c r="F51283" s="30"/>
      <c r="G51283" s="30"/>
      <c r="H51283" s="30"/>
    </row>
    <row r="51284" spans="6:8" x14ac:dyDescent="0.2">
      <c r="F51284" s="30"/>
      <c r="G51284" s="30"/>
      <c r="H51284" s="30"/>
    </row>
    <row r="51285" spans="6:8" x14ac:dyDescent="0.2">
      <c r="F51285" s="30"/>
      <c r="G51285" s="30"/>
      <c r="H51285" s="30"/>
    </row>
    <row r="51286" spans="6:8" x14ac:dyDescent="0.2">
      <c r="F51286" s="30"/>
      <c r="G51286" s="30"/>
      <c r="H51286" s="30"/>
    </row>
    <row r="51287" spans="6:8" x14ac:dyDescent="0.2">
      <c r="F51287" s="30"/>
      <c r="G51287" s="30"/>
      <c r="H51287" s="30"/>
    </row>
    <row r="51288" spans="6:8" x14ac:dyDescent="0.2">
      <c r="F51288" s="30"/>
      <c r="G51288" s="30"/>
      <c r="H51288" s="30"/>
    </row>
    <row r="51289" spans="6:8" x14ac:dyDescent="0.2">
      <c r="F51289" s="30"/>
      <c r="G51289" s="30"/>
      <c r="H51289" s="30"/>
    </row>
    <row r="51290" spans="6:8" x14ac:dyDescent="0.2">
      <c r="F51290" s="30"/>
      <c r="G51290" s="30"/>
      <c r="H51290" s="30"/>
    </row>
    <row r="51291" spans="6:8" x14ac:dyDescent="0.2">
      <c r="F51291" s="30"/>
      <c r="G51291" s="30"/>
      <c r="H51291" s="30"/>
    </row>
    <row r="51292" spans="6:8" x14ac:dyDescent="0.2">
      <c r="F51292" s="30"/>
      <c r="G51292" s="30"/>
      <c r="H51292" s="30"/>
    </row>
    <row r="51293" spans="6:8" x14ac:dyDescent="0.2">
      <c r="F51293" s="30"/>
      <c r="G51293" s="30"/>
      <c r="H51293" s="30"/>
    </row>
    <row r="51294" spans="6:8" x14ac:dyDescent="0.2">
      <c r="F51294" s="30"/>
      <c r="G51294" s="30"/>
      <c r="H51294" s="30"/>
    </row>
    <row r="51295" spans="6:8" x14ac:dyDescent="0.2">
      <c r="F51295" s="30"/>
      <c r="G51295" s="30"/>
      <c r="H51295" s="30"/>
    </row>
    <row r="51296" spans="6:8" x14ac:dyDescent="0.2">
      <c r="F51296" s="30"/>
      <c r="G51296" s="30"/>
      <c r="H51296" s="30"/>
    </row>
    <row r="51297" spans="6:8" x14ac:dyDescent="0.2">
      <c r="F51297" s="30"/>
      <c r="G51297" s="30"/>
      <c r="H51297" s="30"/>
    </row>
    <row r="51298" spans="6:8" x14ac:dyDescent="0.2">
      <c r="F51298" s="30"/>
      <c r="G51298" s="30"/>
      <c r="H51298" s="30"/>
    </row>
    <row r="51299" spans="6:8" x14ac:dyDescent="0.2">
      <c r="F51299" s="30"/>
      <c r="G51299" s="30"/>
      <c r="H51299" s="30"/>
    </row>
    <row r="51300" spans="6:8" x14ac:dyDescent="0.2">
      <c r="F51300" s="30"/>
      <c r="G51300" s="30"/>
      <c r="H51300" s="30"/>
    </row>
    <row r="51301" spans="6:8" x14ac:dyDescent="0.2">
      <c r="F51301" s="30"/>
      <c r="G51301" s="30"/>
      <c r="H51301" s="30"/>
    </row>
    <row r="51302" spans="6:8" x14ac:dyDescent="0.2">
      <c r="F51302" s="30"/>
      <c r="G51302" s="30"/>
      <c r="H51302" s="30"/>
    </row>
    <row r="51303" spans="6:8" x14ac:dyDescent="0.2">
      <c r="F51303" s="30"/>
      <c r="G51303" s="30"/>
      <c r="H51303" s="30"/>
    </row>
    <row r="51304" spans="6:8" x14ac:dyDescent="0.2">
      <c r="F51304" s="30"/>
      <c r="G51304" s="30"/>
      <c r="H51304" s="30"/>
    </row>
    <row r="51305" spans="6:8" x14ac:dyDescent="0.2">
      <c r="F51305" s="30"/>
      <c r="G51305" s="30"/>
      <c r="H51305" s="30"/>
    </row>
    <row r="51306" spans="6:8" x14ac:dyDescent="0.2">
      <c r="F51306" s="30"/>
      <c r="G51306" s="30"/>
      <c r="H51306" s="30"/>
    </row>
    <row r="51307" spans="6:8" x14ac:dyDescent="0.2">
      <c r="F51307" s="30"/>
      <c r="G51307" s="30"/>
      <c r="H51307" s="30"/>
    </row>
    <row r="51308" spans="6:8" x14ac:dyDescent="0.2">
      <c r="F51308" s="30"/>
      <c r="G51308" s="30"/>
      <c r="H51308" s="30"/>
    </row>
    <row r="51309" spans="6:8" x14ac:dyDescent="0.2">
      <c r="F51309" s="30"/>
      <c r="G51309" s="30"/>
      <c r="H51309" s="30"/>
    </row>
    <row r="51310" spans="6:8" x14ac:dyDescent="0.2">
      <c r="F51310" s="30"/>
      <c r="G51310" s="30"/>
      <c r="H51310" s="30"/>
    </row>
    <row r="51311" spans="6:8" x14ac:dyDescent="0.2">
      <c r="F51311" s="30"/>
      <c r="G51311" s="30"/>
      <c r="H51311" s="30"/>
    </row>
    <row r="51312" spans="6:8" x14ac:dyDescent="0.2">
      <c r="F51312" s="30"/>
      <c r="G51312" s="30"/>
      <c r="H51312" s="30"/>
    </row>
    <row r="51313" spans="6:8" x14ac:dyDescent="0.2">
      <c r="F51313" s="30"/>
      <c r="G51313" s="30"/>
      <c r="H51313" s="30"/>
    </row>
    <row r="51314" spans="6:8" x14ac:dyDescent="0.2">
      <c r="F51314" s="30"/>
      <c r="G51314" s="30"/>
      <c r="H51314" s="30"/>
    </row>
    <row r="51315" spans="6:8" x14ac:dyDescent="0.2">
      <c r="F51315" s="30"/>
      <c r="G51315" s="30"/>
      <c r="H51315" s="30"/>
    </row>
    <row r="51316" spans="6:8" x14ac:dyDescent="0.2">
      <c r="F51316" s="30"/>
      <c r="G51316" s="30"/>
      <c r="H51316" s="30"/>
    </row>
    <row r="51317" spans="6:8" x14ac:dyDescent="0.2">
      <c r="F51317" s="30"/>
      <c r="G51317" s="30"/>
      <c r="H51317" s="30"/>
    </row>
    <row r="51318" spans="6:8" x14ac:dyDescent="0.2">
      <c r="F51318" s="30"/>
      <c r="G51318" s="30"/>
      <c r="H51318" s="30"/>
    </row>
    <row r="51319" spans="6:8" x14ac:dyDescent="0.2">
      <c r="F51319" s="30"/>
      <c r="G51319" s="30"/>
      <c r="H51319" s="30"/>
    </row>
    <row r="51320" spans="6:8" x14ac:dyDescent="0.2">
      <c r="F51320" s="30"/>
      <c r="G51320" s="30"/>
      <c r="H51320" s="30"/>
    </row>
    <row r="51321" spans="6:8" x14ac:dyDescent="0.2">
      <c r="F51321" s="30"/>
      <c r="G51321" s="30"/>
      <c r="H51321" s="30"/>
    </row>
    <row r="51322" spans="6:8" x14ac:dyDescent="0.2">
      <c r="F51322" s="30"/>
      <c r="G51322" s="30"/>
      <c r="H51322" s="30"/>
    </row>
    <row r="51323" spans="6:8" x14ac:dyDescent="0.2">
      <c r="F51323" s="30"/>
      <c r="G51323" s="30"/>
      <c r="H51323" s="30"/>
    </row>
    <row r="51324" spans="6:8" x14ac:dyDescent="0.2">
      <c r="F51324" s="30"/>
      <c r="G51324" s="30"/>
      <c r="H51324" s="30"/>
    </row>
    <row r="51325" spans="6:8" x14ac:dyDescent="0.2">
      <c r="F51325" s="30"/>
      <c r="G51325" s="30"/>
      <c r="H51325" s="30"/>
    </row>
    <row r="51326" spans="6:8" x14ac:dyDescent="0.2">
      <c r="F51326" s="30"/>
      <c r="G51326" s="30"/>
      <c r="H51326" s="30"/>
    </row>
    <row r="51327" spans="6:8" x14ac:dyDescent="0.2">
      <c r="F51327" s="30"/>
      <c r="G51327" s="30"/>
      <c r="H51327" s="30"/>
    </row>
    <row r="51328" spans="6:8" x14ac:dyDescent="0.2">
      <c r="F51328" s="30"/>
      <c r="G51328" s="30"/>
      <c r="H51328" s="30"/>
    </row>
    <row r="51329" spans="6:8" x14ac:dyDescent="0.2">
      <c r="F51329" s="30"/>
      <c r="G51329" s="30"/>
      <c r="H51329" s="30"/>
    </row>
    <row r="51330" spans="6:8" x14ac:dyDescent="0.2">
      <c r="F51330" s="30"/>
      <c r="G51330" s="30"/>
      <c r="H51330" s="30"/>
    </row>
    <row r="51331" spans="6:8" x14ac:dyDescent="0.2">
      <c r="F51331" s="30"/>
      <c r="G51331" s="30"/>
      <c r="H51331" s="30"/>
    </row>
    <row r="51332" spans="6:8" x14ac:dyDescent="0.2">
      <c r="F51332" s="30"/>
      <c r="G51332" s="30"/>
      <c r="H51332" s="30"/>
    </row>
    <row r="51333" spans="6:8" x14ac:dyDescent="0.2">
      <c r="F51333" s="30"/>
      <c r="G51333" s="30"/>
      <c r="H51333" s="30"/>
    </row>
    <row r="51334" spans="6:8" x14ac:dyDescent="0.2">
      <c r="F51334" s="30"/>
      <c r="G51334" s="30"/>
      <c r="H51334" s="30"/>
    </row>
    <row r="51335" spans="6:8" x14ac:dyDescent="0.2">
      <c r="F51335" s="30"/>
      <c r="G51335" s="30"/>
      <c r="H51335" s="30"/>
    </row>
    <row r="51336" spans="6:8" x14ac:dyDescent="0.2">
      <c r="F51336" s="30"/>
      <c r="G51336" s="30"/>
      <c r="H51336" s="30"/>
    </row>
    <row r="51337" spans="6:8" x14ac:dyDescent="0.2">
      <c r="F51337" s="30"/>
      <c r="G51337" s="30"/>
      <c r="H51337" s="30"/>
    </row>
    <row r="51338" spans="6:8" x14ac:dyDescent="0.2">
      <c r="F51338" s="30"/>
      <c r="G51338" s="30"/>
      <c r="H51338" s="30"/>
    </row>
    <row r="51339" spans="6:8" x14ac:dyDescent="0.2">
      <c r="F51339" s="30"/>
      <c r="G51339" s="30"/>
      <c r="H51339" s="30"/>
    </row>
    <row r="51340" spans="6:8" x14ac:dyDescent="0.2">
      <c r="F51340" s="30"/>
      <c r="G51340" s="30"/>
      <c r="H51340" s="30"/>
    </row>
    <row r="51341" spans="6:8" x14ac:dyDescent="0.2">
      <c r="F51341" s="30"/>
      <c r="G51341" s="30"/>
      <c r="H51341" s="30"/>
    </row>
    <row r="51342" spans="6:8" x14ac:dyDescent="0.2">
      <c r="F51342" s="30"/>
      <c r="G51342" s="30"/>
      <c r="H51342" s="30"/>
    </row>
    <row r="51343" spans="6:8" x14ac:dyDescent="0.2">
      <c r="F51343" s="30"/>
      <c r="G51343" s="30"/>
      <c r="H51343" s="30"/>
    </row>
    <row r="51344" spans="6:8" x14ac:dyDescent="0.2">
      <c r="F51344" s="30"/>
      <c r="G51344" s="30"/>
      <c r="H51344" s="30"/>
    </row>
    <row r="51345" spans="6:8" x14ac:dyDescent="0.2">
      <c r="F51345" s="30"/>
      <c r="G51345" s="30"/>
      <c r="H51345" s="30"/>
    </row>
    <row r="51346" spans="6:8" x14ac:dyDescent="0.2">
      <c r="F51346" s="30"/>
      <c r="G51346" s="30"/>
      <c r="H51346" s="30"/>
    </row>
    <row r="51347" spans="6:8" x14ac:dyDescent="0.2">
      <c r="F51347" s="30"/>
      <c r="G51347" s="30"/>
      <c r="H51347" s="30"/>
    </row>
    <row r="51348" spans="6:8" x14ac:dyDescent="0.2">
      <c r="F51348" s="30"/>
      <c r="G51348" s="30"/>
      <c r="H51348" s="30"/>
    </row>
    <row r="51349" spans="6:8" x14ac:dyDescent="0.2">
      <c r="F51349" s="30"/>
      <c r="G51349" s="30"/>
      <c r="H51349" s="30"/>
    </row>
    <row r="51350" spans="6:8" x14ac:dyDescent="0.2">
      <c r="F51350" s="30"/>
      <c r="G51350" s="30"/>
      <c r="H51350" s="30"/>
    </row>
    <row r="51351" spans="6:8" x14ac:dyDescent="0.2">
      <c r="F51351" s="30"/>
      <c r="G51351" s="30"/>
      <c r="H51351" s="30"/>
    </row>
    <row r="51352" spans="6:8" x14ac:dyDescent="0.2">
      <c r="F51352" s="30"/>
      <c r="G51352" s="30"/>
      <c r="H51352" s="30"/>
    </row>
    <row r="51353" spans="6:8" x14ac:dyDescent="0.2">
      <c r="F51353" s="30"/>
      <c r="G51353" s="30"/>
      <c r="H51353" s="30"/>
    </row>
    <row r="51354" spans="6:8" x14ac:dyDescent="0.2">
      <c r="F51354" s="30"/>
      <c r="G51354" s="30"/>
      <c r="H51354" s="30"/>
    </row>
    <row r="51355" spans="6:8" x14ac:dyDescent="0.2">
      <c r="F51355" s="30"/>
      <c r="G51355" s="30"/>
      <c r="H51355" s="30"/>
    </row>
    <row r="51356" spans="6:8" x14ac:dyDescent="0.2">
      <c r="F51356" s="30"/>
      <c r="G51356" s="30"/>
      <c r="H51356" s="30"/>
    </row>
    <row r="51357" spans="6:8" x14ac:dyDescent="0.2">
      <c r="F51357" s="30"/>
      <c r="G51357" s="30"/>
      <c r="H51357" s="30"/>
    </row>
    <row r="51358" spans="6:8" x14ac:dyDescent="0.2">
      <c r="F51358" s="30"/>
      <c r="G51358" s="30"/>
      <c r="H51358" s="30"/>
    </row>
    <row r="51359" spans="6:8" x14ac:dyDescent="0.2">
      <c r="F51359" s="30"/>
      <c r="G51359" s="30"/>
      <c r="H51359" s="30"/>
    </row>
    <row r="51360" spans="6:8" x14ac:dyDescent="0.2">
      <c r="F51360" s="30"/>
      <c r="G51360" s="30"/>
      <c r="H51360" s="30"/>
    </row>
    <row r="51361" spans="6:8" x14ac:dyDescent="0.2">
      <c r="F51361" s="30"/>
      <c r="G51361" s="30"/>
      <c r="H51361" s="30"/>
    </row>
    <row r="51362" spans="6:8" x14ac:dyDescent="0.2">
      <c r="F51362" s="30"/>
      <c r="G51362" s="30"/>
      <c r="H51362" s="30"/>
    </row>
    <row r="51363" spans="6:8" x14ac:dyDescent="0.2">
      <c r="F51363" s="30"/>
      <c r="G51363" s="30"/>
      <c r="H51363" s="30"/>
    </row>
    <row r="51364" spans="6:8" x14ac:dyDescent="0.2">
      <c r="F51364" s="30"/>
      <c r="G51364" s="30"/>
      <c r="H51364" s="30"/>
    </row>
    <row r="51365" spans="6:8" x14ac:dyDescent="0.2">
      <c r="F51365" s="30"/>
      <c r="G51365" s="30"/>
      <c r="H51365" s="30"/>
    </row>
    <row r="51366" spans="6:8" x14ac:dyDescent="0.2">
      <c r="F51366" s="30"/>
      <c r="G51366" s="30"/>
      <c r="H51366" s="30"/>
    </row>
    <row r="51367" spans="6:8" x14ac:dyDescent="0.2">
      <c r="F51367" s="30"/>
      <c r="G51367" s="30"/>
      <c r="H51367" s="30"/>
    </row>
    <row r="51368" spans="6:8" x14ac:dyDescent="0.2">
      <c r="F51368" s="30"/>
      <c r="G51368" s="30"/>
      <c r="H51368" s="30"/>
    </row>
    <row r="51369" spans="6:8" x14ac:dyDescent="0.2">
      <c r="F51369" s="30"/>
      <c r="G51369" s="30"/>
      <c r="H51369" s="30"/>
    </row>
    <row r="51370" spans="6:8" x14ac:dyDescent="0.2">
      <c r="F51370" s="30"/>
      <c r="G51370" s="30"/>
      <c r="H51370" s="30"/>
    </row>
    <row r="51371" spans="6:8" x14ac:dyDescent="0.2">
      <c r="F51371" s="30"/>
      <c r="G51371" s="30"/>
      <c r="H51371" s="30"/>
    </row>
    <row r="51372" spans="6:8" x14ac:dyDescent="0.2">
      <c r="F51372" s="30"/>
      <c r="G51372" s="30"/>
      <c r="H51372" s="30"/>
    </row>
    <row r="51373" spans="6:8" x14ac:dyDescent="0.2">
      <c r="F51373" s="30"/>
      <c r="G51373" s="30"/>
      <c r="H51373" s="30"/>
    </row>
    <row r="51374" spans="6:8" x14ac:dyDescent="0.2">
      <c r="F51374" s="30"/>
      <c r="G51374" s="30"/>
      <c r="H51374" s="30"/>
    </row>
    <row r="51375" spans="6:8" x14ac:dyDescent="0.2">
      <c r="F51375" s="30"/>
      <c r="G51375" s="30"/>
      <c r="H51375" s="30"/>
    </row>
    <row r="51376" spans="6:8" x14ac:dyDescent="0.2">
      <c r="F51376" s="30"/>
      <c r="G51376" s="30"/>
      <c r="H51376" s="30"/>
    </row>
    <row r="51377" spans="6:8" x14ac:dyDescent="0.2">
      <c r="F51377" s="30"/>
      <c r="G51377" s="30"/>
      <c r="H51377" s="30"/>
    </row>
    <row r="51378" spans="6:8" x14ac:dyDescent="0.2">
      <c r="F51378" s="30"/>
      <c r="G51378" s="30"/>
      <c r="H51378" s="30"/>
    </row>
    <row r="51379" spans="6:8" x14ac:dyDescent="0.2">
      <c r="F51379" s="30"/>
      <c r="G51379" s="30"/>
      <c r="H51379" s="30"/>
    </row>
    <row r="51380" spans="6:8" x14ac:dyDescent="0.2">
      <c r="F51380" s="30"/>
      <c r="G51380" s="30"/>
      <c r="H51380" s="30"/>
    </row>
    <row r="51381" spans="6:8" x14ac:dyDescent="0.2">
      <c r="F51381" s="30"/>
      <c r="G51381" s="30"/>
      <c r="H51381" s="30"/>
    </row>
    <row r="51382" spans="6:8" x14ac:dyDescent="0.2">
      <c r="F51382" s="30"/>
      <c r="G51382" s="30"/>
      <c r="H51382" s="30"/>
    </row>
    <row r="51383" spans="6:8" x14ac:dyDescent="0.2">
      <c r="F51383" s="30"/>
      <c r="G51383" s="30"/>
      <c r="H51383" s="30"/>
    </row>
    <row r="51384" spans="6:8" x14ac:dyDescent="0.2">
      <c r="F51384" s="30"/>
      <c r="G51384" s="30"/>
      <c r="H51384" s="30"/>
    </row>
    <row r="51385" spans="6:8" x14ac:dyDescent="0.2">
      <c r="F51385" s="30"/>
      <c r="G51385" s="30"/>
      <c r="H51385" s="30"/>
    </row>
    <row r="51386" spans="6:8" x14ac:dyDescent="0.2">
      <c r="F51386" s="30"/>
      <c r="G51386" s="30"/>
      <c r="H51386" s="30"/>
    </row>
    <row r="51387" spans="6:8" x14ac:dyDescent="0.2">
      <c r="F51387" s="30"/>
      <c r="G51387" s="30"/>
      <c r="H51387" s="30"/>
    </row>
    <row r="51388" spans="6:8" x14ac:dyDescent="0.2">
      <c r="F51388" s="30"/>
      <c r="G51388" s="30"/>
      <c r="H51388" s="30"/>
    </row>
    <row r="51389" spans="6:8" x14ac:dyDescent="0.2">
      <c r="F51389" s="30"/>
      <c r="G51389" s="30"/>
      <c r="H51389" s="30"/>
    </row>
    <row r="51390" spans="6:8" x14ac:dyDescent="0.2">
      <c r="F51390" s="30"/>
      <c r="G51390" s="30"/>
      <c r="H51390" s="30"/>
    </row>
    <row r="51391" spans="6:8" x14ac:dyDescent="0.2">
      <c r="F51391" s="30"/>
      <c r="G51391" s="30"/>
      <c r="H51391" s="30"/>
    </row>
    <row r="51392" spans="6:8" x14ac:dyDescent="0.2">
      <c r="F51392" s="30"/>
      <c r="G51392" s="30"/>
      <c r="H51392" s="30"/>
    </row>
    <row r="51393" spans="6:8" x14ac:dyDescent="0.2">
      <c r="F51393" s="30"/>
      <c r="G51393" s="30"/>
      <c r="H51393" s="30"/>
    </row>
    <row r="51394" spans="6:8" x14ac:dyDescent="0.2">
      <c r="F51394" s="30"/>
      <c r="G51394" s="30"/>
      <c r="H51394" s="30"/>
    </row>
    <row r="51395" spans="6:8" x14ac:dyDescent="0.2">
      <c r="F51395" s="30"/>
      <c r="G51395" s="30"/>
      <c r="H51395" s="30"/>
    </row>
    <row r="51396" spans="6:8" x14ac:dyDescent="0.2">
      <c r="F51396" s="30"/>
      <c r="G51396" s="30"/>
      <c r="H51396" s="30"/>
    </row>
    <row r="51397" spans="6:8" x14ac:dyDescent="0.2">
      <c r="F51397" s="30"/>
      <c r="G51397" s="30"/>
      <c r="H51397" s="30"/>
    </row>
    <row r="51398" spans="6:8" x14ac:dyDescent="0.2">
      <c r="F51398" s="30"/>
      <c r="G51398" s="30"/>
      <c r="H51398" s="30"/>
    </row>
    <row r="51399" spans="6:8" x14ac:dyDescent="0.2">
      <c r="F51399" s="30"/>
      <c r="G51399" s="30"/>
      <c r="H51399" s="30"/>
    </row>
    <row r="51400" spans="6:8" x14ac:dyDescent="0.2">
      <c r="F51400" s="30"/>
      <c r="G51400" s="30"/>
      <c r="H51400" s="30"/>
    </row>
    <row r="51401" spans="6:8" x14ac:dyDescent="0.2">
      <c r="F51401" s="30"/>
      <c r="G51401" s="30"/>
      <c r="H51401" s="30"/>
    </row>
    <row r="51402" spans="6:8" x14ac:dyDescent="0.2">
      <c r="F51402" s="30"/>
      <c r="G51402" s="30"/>
      <c r="H51402" s="30"/>
    </row>
    <row r="51403" spans="6:8" x14ac:dyDescent="0.2">
      <c r="F51403" s="30"/>
      <c r="G51403" s="30"/>
      <c r="H51403" s="30"/>
    </row>
    <row r="51404" spans="6:8" x14ac:dyDescent="0.2">
      <c r="F51404" s="30"/>
      <c r="G51404" s="30"/>
      <c r="H51404" s="30"/>
    </row>
    <row r="51405" spans="6:8" x14ac:dyDescent="0.2">
      <c r="F51405" s="30"/>
      <c r="G51405" s="30"/>
      <c r="H51405" s="30"/>
    </row>
    <row r="51406" spans="6:8" x14ac:dyDescent="0.2">
      <c r="F51406" s="30"/>
      <c r="G51406" s="30"/>
      <c r="H51406" s="30"/>
    </row>
    <row r="51407" spans="6:8" x14ac:dyDescent="0.2">
      <c r="F51407" s="30"/>
      <c r="G51407" s="30"/>
      <c r="H51407" s="30"/>
    </row>
    <row r="51408" spans="6:8" x14ac:dyDescent="0.2">
      <c r="F51408" s="30"/>
      <c r="G51408" s="30"/>
      <c r="H51408" s="30"/>
    </row>
    <row r="51409" spans="6:8" x14ac:dyDescent="0.2">
      <c r="F51409" s="30"/>
      <c r="G51409" s="30"/>
      <c r="H51409" s="30"/>
    </row>
    <row r="51410" spans="6:8" x14ac:dyDescent="0.2">
      <c r="F51410" s="30"/>
      <c r="G51410" s="30"/>
      <c r="H51410" s="30"/>
    </row>
    <row r="51411" spans="6:8" x14ac:dyDescent="0.2">
      <c r="F51411" s="30"/>
      <c r="G51411" s="30"/>
      <c r="H51411" s="30"/>
    </row>
    <row r="51412" spans="6:8" x14ac:dyDescent="0.2">
      <c r="F51412" s="30"/>
      <c r="G51412" s="30"/>
      <c r="H51412" s="30"/>
    </row>
    <row r="51413" spans="6:8" x14ac:dyDescent="0.2">
      <c r="F51413" s="30"/>
      <c r="G51413" s="30"/>
      <c r="H51413" s="30"/>
    </row>
    <row r="51414" spans="6:8" x14ac:dyDescent="0.2">
      <c r="F51414" s="30"/>
      <c r="G51414" s="30"/>
      <c r="H51414" s="30"/>
    </row>
    <row r="51415" spans="6:8" x14ac:dyDescent="0.2">
      <c r="F51415" s="30"/>
      <c r="G51415" s="30"/>
      <c r="H51415" s="30"/>
    </row>
    <row r="51416" spans="6:8" x14ac:dyDescent="0.2">
      <c r="F51416" s="30"/>
      <c r="G51416" s="30"/>
      <c r="H51416" s="30"/>
    </row>
    <row r="51417" spans="6:8" x14ac:dyDescent="0.2">
      <c r="F51417" s="30"/>
      <c r="G51417" s="30"/>
      <c r="H51417" s="30"/>
    </row>
    <row r="51418" spans="6:8" x14ac:dyDescent="0.2">
      <c r="F51418" s="30"/>
      <c r="G51418" s="30"/>
      <c r="H51418" s="30"/>
    </row>
    <row r="51419" spans="6:8" x14ac:dyDescent="0.2">
      <c r="F51419" s="30"/>
      <c r="G51419" s="30"/>
      <c r="H51419" s="30"/>
    </row>
    <row r="51420" spans="6:8" x14ac:dyDescent="0.2">
      <c r="F51420" s="30"/>
      <c r="G51420" s="30"/>
      <c r="H51420" s="30"/>
    </row>
    <row r="51421" spans="6:8" x14ac:dyDescent="0.2">
      <c r="F51421" s="30"/>
      <c r="G51421" s="30"/>
      <c r="H51421" s="30"/>
    </row>
    <row r="51422" spans="6:8" x14ac:dyDescent="0.2">
      <c r="F51422" s="30"/>
      <c r="G51422" s="30"/>
      <c r="H51422" s="30"/>
    </row>
    <row r="51423" spans="6:8" x14ac:dyDescent="0.2">
      <c r="F51423" s="30"/>
      <c r="G51423" s="30"/>
      <c r="H51423" s="30"/>
    </row>
    <row r="51424" spans="6:8" x14ac:dyDescent="0.2">
      <c r="F51424" s="30"/>
      <c r="G51424" s="30"/>
      <c r="H51424" s="30"/>
    </row>
    <row r="51425" spans="6:8" x14ac:dyDescent="0.2">
      <c r="F51425" s="30"/>
      <c r="G51425" s="30"/>
      <c r="H51425" s="30"/>
    </row>
    <row r="51426" spans="6:8" x14ac:dyDescent="0.2">
      <c r="F51426" s="30"/>
      <c r="G51426" s="30"/>
      <c r="H51426" s="30"/>
    </row>
    <row r="51427" spans="6:8" x14ac:dyDescent="0.2">
      <c r="F51427" s="30"/>
      <c r="G51427" s="30"/>
      <c r="H51427" s="30"/>
    </row>
    <row r="51428" spans="6:8" x14ac:dyDescent="0.2">
      <c r="F51428" s="30"/>
      <c r="G51428" s="30"/>
      <c r="H51428" s="30"/>
    </row>
    <row r="51429" spans="6:8" x14ac:dyDescent="0.2">
      <c r="F51429" s="30"/>
      <c r="G51429" s="30"/>
      <c r="H51429" s="30"/>
    </row>
    <row r="51430" spans="6:8" x14ac:dyDescent="0.2">
      <c r="F51430" s="30"/>
      <c r="G51430" s="30"/>
      <c r="H51430" s="30"/>
    </row>
    <row r="51431" spans="6:8" x14ac:dyDescent="0.2">
      <c r="F51431" s="30"/>
      <c r="G51431" s="30"/>
      <c r="H51431" s="30"/>
    </row>
    <row r="51432" spans="6:8" x14ac:dyDescent="0.2">
      <c r="F51432" s="30"/>
      <c r="G51432" s="30"/>
      <c r="H51432" s="30"/>
    </row>
    <row r="51433" spans="6:8" x14ac:dyDescent="0.2">
      <c r="F51433" s="30"/>
      <c r="G51433" s="30"/>
      <c r="H51433" s="30"/>
    </row>
    <row r="51434" spans="6:8" x14ac:dyDescent="0.2">
      <c r="F51434" s="30"/>
      <c r="G51434" s="30"/>
      <c r="H51434" s="30"/>
    </row>
    <row r="51435" spans="6:8" x14ac:dyDescent="0.2">
      <c r="F51435" s="30"/>
      <c r="G51435" s="30"/>
      <c r="H51435" s="30"/>
    </row>
    <row r="51436" spans="6:8" x14ac:dyDescent="0.2">
      <c r="F51436" s="30"/>
      <c r="G51436" s="30"/>
      <c r="H51436" s="30"/>
    </row>
    <row r="51437" spans="6:8" x14ac:dyDescent="0.2">
      <c r="F51437" s="30"/>
      <c r="G51437" s="30"/>
      <c r="H51437" s="30"/>
    </row>
    <row r="51438" spans="6:8" x14ac:dyDescent="0.2">
      <c r="F51438" s="30"/>
      <c r="G51438" s="30"/>
      <c r="H51438" s="30"/>
    </row>
    <row r="51439" spans="6:8" x14ac:dyDescent="0.2">
      <c r="F51439" s="30"/>
      <c r="G51439" s="30"/>
      <c r="H51439" s="30"/>
    </row>
    <row r="51440" spans="6:8" x14ac:dyDescent="0.2">
      <c r="F51440" s="30"/>
      <c r="G51440" s="30"/>
      <c r="H51440" s="30"/>
    </row>
    <row r="51441" spans="6:8" x14ac:dyDescent="0.2">
      <c r="F51441" s="30"/>
      <c r="G51441" s="30"/>
      <c r="H51441" s="30"/>
    </row>
    <row r="51442" spans="6:8" x14ac:dyDescent="0.2">
      <c r="F51442" s="30"/>
      <c r="G51442" s="30"/>
      <c r="H51442" s="30"/>
    </row>
    <row r="51443" spans="6:8" x14ac:dyDescent="0.2">
      <c r="F51443" s="30"/>
      <c r="G51443" s="30"/>
      <c r="H51443" s="30"/>
    </row>
    <row r="51444" spans="6:8" x14ac:dyDescent="0.2">
      <c r="F51444" s="30"/>
      <c r="G51444" s="30"/>
      <c r="H51444" s="30"/>
    </row>
    <row r="51445" spans="6:8" x14ac:dyDescent="0.2">
      <c r="F51445" s="30"/>
      <c r="G51445" s="30"/>
      <c r="H51445" s="30"/>
    </row>
    <row r="51446" spans="6:8" x14ac:dyDescent="0.2">
      <c r="F51446" s="30"/>
      <c r="G51446" s="30"/>
      <c r="H51446" s="30"/>
    </row>
    <row r="51447" spans="6:8" x14ac:dyDescent="0.2">
      <c r="F51447" s="30"/>
      <c r="G51447" s="30"/>
      <c r="H51447" s="30"/>
    </row>
    <row r="51448" spans="6:8" x14ac:dyDescent="0.2">
      <c r="F51448" s="30"/>
      <c r="G51448" s="30"/>
      <c r="H51448" s="30"/>
    </row>
    <row r="51449" spans="6:8" x14ac:dyDescent="0.2">
      <c r="F51449" s="30"/>
      <c r="G51449" s="30"/>
      <c r="H51449" s="30"/>
    </row>
    <row r="51450" spans="6:8" x14ac:dyDescent="0.2">
      <c r="F51450" s="30"/>
      <c r="G51450" s="30"/>
      <c r="H51450" s="30"/>
    </row>
    <row r="51451" spans="6:8" x14ac:dyDescent="0.2">
      <c r="F51451" s="30"/>
      <c r="G51451" s="30"/>
      <c r="H51451" s="30"/>
    </row>
    <row r="51452" spans="6:8" x14ac:dyDescent="0.2">
      <c r="F51452" s="30"/>
      <c r="G51452" s="30"/>
      <c r="H51452" s="30"/>
    </row>
    <row r="51453" spans="6:8" x14ac:dyDescent="0.2">
      <c r="F51453" s="30"/>
      <c r="G51453" s="30"/>
      <c r="H51453" s="30"/>
    </row>
    <row r="51454" spans="6:8" x14ac:dyDescent="0.2">
      <c r="F51454" s="30"/>
      <c r="G51454" s="30"/>
      <c r="H51454" s="30"/>
    </row>
    <row r="51455" spans="6:8" x14ac:dyDescent="0.2">
      <c r="F51455" s="30"/>
      <c r="G51455" s="30"/>
      <c r="H51455" s="30"/>
    </row>
    <row r="51456" spans="6:8" x14ac:dyDescent="0.2">
      <c r="F51456" s="30"/>
      <c r="G51456" s="30"/>
      <c r="H51456" s="30"/>
    </row>
    <row r="51457" spans="6:8" x14ac:dyDescent="0.2">
      <c r="F51457" s="30"/>
      <c r="G51457" s="30"/>
      <c r="H51457" s="30"/>
    </row>
    <row r="51458" spans="6:8" x14ac:dyDescent="0.2">
      <c r="F51458" s="30"/>
      <c r="G51458" s="30"/>
      <c r="H51458" s="30"/>
    </row>
    <row r="51459" spans="6:8" x14ac:dyDescent="0.2">
      <c r="F51459" s="30"/>
      <c r="G51459" s="30"/>
      <c r="H51459" s="30"/>
    </row>
    <row r="51460" spans="6:8" x14ac:dyDescent="0.2">
      <c r="F51460" s="30"/>
      <c r="G51460" s="30"/>
      <c r="H51460" s="30"/>
    </row>
    <row r="51461" spans="6:8" x14ac:dyDescent="0.2">
      <c r="F51461" s="30"/>
      <c r="G51461" s="30"/>
      <c r="H51461" s="30"/>
    </row>
    <row r="51462" spans="6:8" x14ac:dyDescent="0.2">
      <c r="F51462" s="30"/>
      <c r="G51462" s="30"/>
      <c r="H51462" s="30"/>
    </row>
    <row r="51463" spans="6:8" x14ac:dyDescent="0.2">
      <c r="F51463" s="30"/>
      <c r="G51463" s="30"/>
      <c r="H51463" s="30"/>
    </row>
    <row r="51464" spans="6:8" x14ac:dyDescent="0.2">
      <c r="F51464" s="30"/>
      <c r="G51464" s="30"/>
      <c r="H51464" s="30"/>
    </row>
    <row r="51465" spans="6:8" x14ac:dyDescent="0.2">
      <c r="F51465" s="30"/>
      <c r="G51465" s="30"/>
      <c r="H51465" s="30"/>
    </row>
    <row r="51466" spans="6:8" x14ac:dyDescent="0.2">
      <c r="F51466" s="30"/>
      <c r="G51466" s="30"/>
      <c r="H51466" s="30"/>
    </row>
    <row r="51467" spans="6:8" x14ac:dyDescent="0.2">
      <c r="F51467" s="30"/>
      <c r="G51467" s="30"/>
      <c r="H51467" s="30"/>
    </row>
    <row r="51468" spans="6:8" x14ac:dyDescent="0.2">
      <c r="F51468" s="30"/>
      <c r="G51468" s="30"/>
      <c r="H51468" s="30"/>
    </row>
    <row r="51469" spans="6:8" x14ac:dyDescent="0.2">
      <c r="F51469" s="30"/>
      <c r="G51469" s="30"/>
      <c r="H51469" s="30"/>
    </row>
    <row r="51470" spans="6:8" x14ac:dyDescent="0.2">
      <c r="F51470" s="30"/>
      <c r="G51470" s="30"/>
      <c r="H51470" s="30"/>
    </row>
    <row r="51471" spans="6:8" x14ac:dyDescent="0.2">
      <c r="F51471" s="30"/>
      <c r="G51471" s="30"/>
      <c r="H51471" s="30"/>
    </row>
    <row r="51472" spans="6:8" x14ac:dyDescent="0.2">
      <c r="F51472" s="30"/>
      <c r="G51472" s="30"/>
      <c r="H51472" s="30"/>
    </row>
    <row r="51473" spans="6:8" x14ac:dyDescent="0.2">
      <c r="F51473" s="30"/>
      <c r="G51473" s="30"/>
      <c r="H51473" s="30"/>
    </row>
    <row r="51474" spans="6:8" x14ac:dyDescent="0.2">
      <c r="F51474" s="30"/>
      <c r="G51474" s="30"/>
      <c r="H51474" s="30"/>
    </row>
    <row r="51475" spans="6:8" x14ac:dyDescent="0.2">
      <c r="F51475" s="30"/>
      <c r="G51475" s="30"/>
      <c r="H51475" s="30"/>
    </row>
    <row r="51476" spans="6:8" x14ac:dyDescent="0.2">
      <c r="F51476" s="30"/>
      <c r="G51476" s="30"/>
      <c r="H51476" s="30"/>
    </row>
    <row r="51477" spans="6:8" x14ac:dyDescent="0.2">
      <c r="F51477" s="30"/>
      <c r="G51477" s="30"/>
      <c r="H51477" s="30"/>
    </row>
    <row r="51478" spans="6:8" x14ac:dyDescent="0.2">
      <c r="F51478" s="30"/>
      <c r="G51478" s="30"/>
      <c r="H51478" s="30"/>
    </row>
    <row r="51479" spans="6:8" x14ac:dyDescent="0.2">
      <c r="F51479" s="30"/>
      <c r="G51479" s="30"/>
      <c r="H51479" s="30"/>
    </row>
    <row r="51480" spans="6:8" x14ac:dyDescent="0.2">
      <c r="F51480" s="30"/>
      <c r="G51480" s="30"/>
      <c r="H51480" s="30"/>
    </row>
    <row r="51481" spans="6:8" x14ac:dyDescent="0.2">
      <c r="F51481" s="30"/>
      <c r="G51481" s="30"/>
      <c r="H51481" s="30"/>
    </row>
    <row r="51482" spans="6:8" x14ac:dyDescent="0.2">
      <c r="F51482" s="30"/>
      <c r="G51482" s="30"/>
      <c r="H51482" s="30"/>
    </row>
    <row r="51483" spans="6:8" x14ac:dyDescent="0.2">
      <c r="F51483" s="30"/>
      <c r="G51483" s="30"/>
      <c r="H51483" s="30"/>
    </row>
    <row r="51484" spans="6:8" x14ac:dyDescent="0.2">
      <c r="F51484" s="30"/>
      <c r="G51484" s="30"/>
      <c r="H51484" s="30"/>
    </row>
    <row r="51485" spans="6:8" x14ac:dyDescent="0.2">
      <c r="F51485" s="30"/>
      <c r="G51485" s="30"/>
      <c r="H51485" s="30"/>
    </row>
    <row r="51486" spans="6:8" x14ac:dyDescent="0.2">
      <c r="F51486" s="30"/>
      <c r="G51486" s="30"/>
      <c r="H51486" s="30"/>
    </row>
    <row r="51487" spans="6:8" x14ac:dyDescent="0.2">
      <c r="F51487" s="30"/>
      <c r="G51487" s="30"/>
      <c r="H51487" s="30"/>
    </row>
    <row r="51488" spans="6:8" x14ac:dyDescent="0.2">
      <c r="F51488" s="30"/>
      <c r="G51488" s="30"/>
      <c r="H51488" s="30"/>
    </row>
    <row r="51489" spans="6:8" x14ac:dyDescent="0.2">
      <c r="F51489" s="30"/>
      <c r="G51489" s="30"/>
      <c r="H51489" s="30"/>
    </row>
    <row r="51490" spans="6:8" x14ac:dyDescent="0.2">
      <c r="F51490" s="30"/>
      <c r="G51490" s="30"/>
      <c r="H51490" s="30"/>
    </row>
    <row r="51491" spans="6:8" x14ac:dyDescent="0.2">
      <c r="F51491" s="30"/>
      <c r="G51491" s="30"/>
      <c r="H51491" s="30"/>
    </row>
    <row r="51492" spans="6:8" x14ac:dyDescent="0.2">
      <c r="F51492" s="30"/>
      <c r="G51492" s="30"/>
      <c r="H51492" s="30"/>
    </row>
    <row r="51493" spans="6:8" x14ac:dyDescent="0.2">
      <c r="F51493" s="30"/>
      <c r="G51493" s="30"/>
      <c r="H51493" s="30"/>
    </row>
    <row r="51494" spans="6:8" x14ac:dyDescent="0.2">
      <c r="F51494" s="30"/>
      <c r="G51494" s="30"/>
      <c r="H51494" s="30"/>
    </row>
    <row r="51495" spans="6:8" x14ac:dyDescent="0.2">
      <c r="F51495" s="30"/>
      <c r="G51495" s="30"/>
      <c r="H51495" s="30"/>
    </row>
    <row r="51496" spans="6:8" x14ac:dyDescent="0.2">
      <c r="F51496" s="30"/>
      <c r="G51496" s="30"/>
      <c r="H51496" s="30"/>
    </row>
    <row r="51497" spans="6:8" x14ac:dyDescent="0.2">
      <c r="F51497" s="30"/>
      <c r="G51497" s="30"/>
      <c r="H51497" s="30"/>
    </row>
    <row r="51498" spans="6:8" x14ac:dyDescent="0.2">
      <c r="F51498" s="30"/>
      <c r="G51498" s="30"/>
      <c r="H51498" s="30"/>
    </row>
    <row r="51499" spans="6:8" x14ac:dyDescent="0.2">
      <c r="F51499" s="30"/>
      <c r="G51499" s="30"/>
      <c r="H51499" s="30"/>
    </row>
    <row r="51500" spans="6:8" x14ac:dyDescent="0.2">
      <c r="F51500" s="30"/>
      <c r="G51500" s="30"/>
      <c r="H51500" s="30"/>
    </row>
    <row r="51501" spans="6:8" x14ac:dyDescent="0.2">
      <c r="F51501" s="30"/>
      <c r="G51501" s="30"/>
      <c r="H51501" s="30"/>
    </row>
    <row r="51502" spans="6:8" x14ac:dyDescent="0.2">
      <c r="F51502" s="30"/>
      <c r="G51502" s="30"/>
      <c r="H51502" s="30"/>
    </row>
    <row r="51503" spans="6:8" x14ac:dyDescent="0.2">
      <c r="F51503" s="30"/>
      <c r="G51503" s="30"/>
      <c r="H51503" s="30"/>
    </row>
    <row r="51504" spans="6:8" x14ac:dyDescent="0.2">
      <c r="F51504" s="30"/>
      <c r="G51504" s="30"/>
      <c r="H51504" s="30"/>
    </row>
    <row r="51505" spans="6:8" x14ac:dyDescent="0.2">
      <c r="F51505" s="30"/>
      <c r="G51505" s="30"/>
      <c r="H51505" s="30"/>
    </row>
    <row r="51506" spans="6:8" x14ac:dyDescent="0.2">
      <c r="F51506" s="30"/>
      <c r="G51506" s="30"/>
      <c r="H51506" s="30"/>
    </row>
    <row r="51507" spans="6:8" x14ac:dyDescent="0.2">
      <c r="F51507" s="30"/>
      <c r="G51507" s="30"/>
      <c r="H51507" s="30"/>
    </row>
    <row r="51508" spans="6:8" x14ac:dyDescent="0.2">
      <c r="F51508" s="30"/>
      <c r="G51508" s="30"/>
      <c r="H51508" s="30"/>
    </row>
    <row r="51509" spans="6:8" x14ac:dyDescent="0.2">
      <c r="F51509" s="30"/>
      <c r="G51509" s="30"/>
      <c r="H51509" s="30"/>
    </row>
    <row r="51510" spans="6:8" x14ac:dyDescent="0.2">
      <c r="F51510" s="30"/>
      <c r="G51510" s="30"/>
      <c r="H51510" s="30"/>
    </row>
    <row r="51511" spans="6:8" x14ac:dyDescent="0.2">
      <c r="F51511" s="30"/>
      <c r="G51511" s="30"/>
      <c r="H51511" s="30"/>
    </row>
    <row r="51512" spans="6:8" x14ac:dyDescent="0.2">
      <c r="F51512" s="30"/>
      <c r="G51512" s="30"/>
      <c r="H51512" s="30"/>
    </row>
    <row r="51513" spans="6:8" x14ac:dyDescent="0.2">
      <c r="F51513" s="30"/>
      <c r="G51513" s="30"/>
      <c r="H51513" s="30"/>
    </row>
    <row r="51514" spans="6:8" x14ac:dyDescent="0.2">
      <c r="F51514" s="30"/>
      <c r="G51514" s="30"/>
      <c r="H51514" s="30"/>
    </row>
    <row r="51515" spans="6:8" x14ac:dyDescent="0.2">
      <c r="F51515" s="30"/>
      <c r="G51515" s="30"/>
      <c r="H51515" s="30"/>
    </row>
    <row r="51516" spans="6:8" x14ac:dyDescent="0.2">
      <c r="F51516" s="30"/>
      <c r="G51516" s="30"/>
      <c r="H51516" s="30"/>
    </row>
    <row r="51517" spans="6:8" x14ac:dyDescent="0.2">
      <c r="F51517" s="30"/>
      <c r="G51517" s="30"/>
      <c r="H51517" s="30"/>
    </row>
    <row r="51518" spans="6:8" x14ac:dyDescent="0.2">
      <c r="F51518" s="30"/>
      <c r="G51518" s="30"/>
      <c r="H51518" s="30"/>
    </row>
    <row r="51519" spans="6:8" x14ac:dyDescent="0.2">
      <c r="F51519" s="30"/>
      <c r="G51519" s="30"/>
      <c r="H51519" s="30"/>
    </row>
    <row r="51520" spans="6:8" x14ac:dyDescent="0.2">
      <c r="F51520" s="30"/>
      <c r="G51520" s="30"/>
      <c r="H51520" s="30"/>
    </row>
    <row r="51521" spans="6:8" x14ac:dyDescent="0.2">
      <c r="F51521" s="30"/>
      <c r="G51521" s="30"/>
      <c r="H51521" s="30"/>
    </row>
    <row r="51522" spans="6:8" x14ac:dyDescent="0.2">
      <c r="F51522" s="30"/>
      <c r="G51522" s="30"/>
      <c r="H51522" s="30"/>
    </row>
    <row r="51523" spans="6:8" x14ac:dyDescent="0.2">
      <c r="F51523" s="30"/>
      <c r="G51523" s="30"/>
      <c r="H51523" s="30"/>
    </row>
    <row r="51524" spans="6:8" x14ac:dyDescent="0.2">
      <c r="F51524" s="30"/>
      <c r="G51524" s="30"/>
      <c r="H51524" s="30"/>
    </row>
    <row r="51525" spans="6:8" x14ac:dyDescent="0.2">
      <c r="F51525" s="30"/>
      <c r="G51525" s="30"/>
      <c r="H51525" s="30"/>
    </row>
    <row r="51526" spans="6:8" x14ac:dyDescent="0.2">
      <c r="F51526" s="30"/>
      <c r="G51526" s="30"/>
      <c r="H51526" s="30"/>
    </row>
    <row r="51527" spans="6:8" x14ac:dyDescent="0.2">
      <c r="F51527" s="30"/>
      <c r="G51527" s="30"/>
      <c r="H51527" s="30"/>
    </row>
    <row r="51528" spans="6:8" x14ac:dyDescent="0.2">
      <c r="F51528" s="30"/>
      <c r="G51528" s="30"/>
      <c r="H51528" s="30"/>
    </row>
    <row r="51529" spans="6:8" x14ac:dyDescent="0.2">
      <c r="F51529" s="30"/>
      <c r="G51529" s="30"/>
      <c r="H51529" s="30"/>
    </row>
    <row r="51530" spans="6:8" x14ac:dyDescent="0.2">
      <c r="F51530" s="30"/>
      <c r="G51530" s="30"/>
      <c r="H51530" s="30"/>
    </row>
    <row r="51531" spans="6:8" x14ac:dyDescent="0.2">
      <c r="F51531" s="30"/>
      <c r="G51531" s="30"/>
      <c r="H51531" s="30"/>
    </row>
    <row r="51532" spans="6:8" x14ac:dyDescent="0.2">
      <c r="F51532" s="30"/>
      <c r="G51532" s="30"/>
      <c r="H51532" s="30"/>
    </row>
    <row r="51533" spans="6:8" x14ac:dyDescent="0.2">
      <c r="F51533" s="30"/>
      <c r="G51533" s="30"/>
      <c r="H51533" s="30"/>
    </row>
    <row r="51534" spans="6:8" x14ac:dyDescent="0.2">
      <c r="F51534" s="30"/>
      <c r="G51534" s="30"/>
      <c r="H51534" s="30"/>
    </row>
    <row r="51535" spans="6:8" x14ac:dyDescent="0.2">
      <c r="F51535" s="30"/>
      <c r="G51535" s="30"/>
      <c r="H51535" s="30"/>
    </row>
    <row r="51536" spans="6:8" x14ac:dyDescent="0.2">
      <c r="F51536" s="30"/>
      <c r="G51536" s="30"/>
      <c r="H51536" s="30"/>
    </row>
    <row r="51537" spans="6:8" x14ac:dyDescent="0.2">
      <c r="F51537" s="30"/>
      <c r="G51537" s="30"/>
      <c r="H51537" s="30"/>
    </row>
    <row r="51538" spans="6:8" x14ac:dyDescent="0.2">
      <c r="F51538" s="30"/>
      <c r="G51538" s="30"/>
      <c r="H51538" s="30"/>
    </row>
    <row r="51539" spans="6:8" x14ac:dyDescent="0.2">
      <c r="F51539" s="30"/>
      <c r="G51539" s="30"/>
      <c r="H51539" s="30"/>
    </row>
    <row r="51540" spans="6:8" x14ac:dyDescent="0.2">
      <c r="F51540" s="30"/>
      <c r="G51540" s="30"/>
      <c r="H51540" s="30"/>
    </row>
    <row r="51541" spans="6:8" x14ac:dyDescent="0.2">
      <c r="F51541" s="30"/>
      <c r="G51541" s="30"/>
      <c r="H51541" s="30"/>
    </row>
    <row r="51542" spans="6:8" x14ac:dyDescent="0.2">
      <c r="F51542" s="30"/>
      <c r="G51542" s="30"/>
      <c r="H51542" s="30"/>
    </row>
    <row r="51543" spans="6:8" x14ac:dyDescent="0.2">
      <c r="F51543" s="30"/>
      <c r="G51543" s="30"/>
      <c r="H51543" s="30"/>
    </row>
    <row r="51544" spans="6:8" x14ac:dyDescent="0.2">
      <c r="F51544" s="30"/>
      <c r="G51544" s="30"/>
      <c r="H51544" s="30"/>
    </row>
    <row r="51545" spans="6:8" x14ac:dyDescent="0.2">
      <c r="F51545" s="30"/>
      <c r="G51545" s="30"/>
      <c r="H51545" s="30"/>
    </row>
    <row r="51546" spans="6:8" x14ac:dyDescent="0.2">
      <c r="F51546" s="30"/>
      <c r="G51546" s="30"/>
      <c r="H51546" s="30"/>
    </row>
    <row r="51547" spans="6:8" x14ac:dyDescent="0.2">
      <c r="F51547" s="30"/>
      <c r="G51547" s="30"/>
      <c r="H51547" s="30"/>
    </row>
    <row r="51548" spans="6:8" x14ac:dyDescent="0.2">
      <c r="F51548" s="30"/>
      <c r="G51548" s="30"/>
      <c r="H51548" s="30"/>
    </row>
    <row r="51549" spans="6:8" x14ac:dyDescent="0.2">
      <c r="F51549" s="30"/>
      <c r="G51549" s="30"/>
      <c r="H51549" s="30"/>
    </row>
    <row r="51550" spans="6:8" x14ac:dyDescent="0.2">
      <c r="F51550" s="30"/>
      <c r="G51550" s="30"/>
      <c r="H51550" s="30"/>
    </row>
    <row r="51551" spans="6:8" x14ac:dyDescent="0.2">
      <c r="F51551" s="30"/>
      <c r="G51551" s="30"/>
      <c r="H51551" s="30"/>
    </row>
    <row r="51552" spans="6:8" x14ac:dyDescent="0.2">
      <c r="F51552" s="30"/>
      <c r="G51552" s="30"/>
      <c r="H51552" s="30"/>
    </row>
    <row r="51553" spans="6:8" x14ac:dyDescent="0.2">
      <c r="F51553" s="30"/>
      <c r="G51553" s="30"/>
      <c r="H51553" s="30"/>
    </row>
    <row r="51554" spans="6:8" x14ac:dyDescent="0.2">
      <c r="F51554" s="30"/>
      <c r="G51554" s="30"/>
      <c r="H51554" s="30"/>
    </row>
    <row r="51555" spans="6:8" x14ac:dyDescent="0.2">
      <c r="F51555" s="30"/>
      <c r="G51555" s="30"/>
      <c r="H51555" s="30"/>
    </row>
    <row r="51556" spans="6:8" x14ac:dyDescent="0.2">
      <c r="F51556" s="30"/>
      <c r="G51556" s="30"/>
      <c r="H51556" s="30"/>
    </row>
    <row r="51557" spans="6:8" x14ac:dyDescent="0.2">
      <c r="F51557" s="30"/>
      <c r="G51557" s="30"/>
      <c r="H51557" s="30"/>
    </row>
    <row r="51558" spans="6:8" x14ac:dyDescent="0.2">
      <c r="F51558" s="30"/>
      <c r="G51558" s="30"/>
      <c r="H51558" s="30"/>
    </row>
    <row r="51559" spans="6:8" x14ac:dyDescent="0.2">
      <c r="F51559" s="30"/>
      <c r="G51559" s="30"/>
      <c r="H51559" s="30"/>
    </row>
    <row r="51560" spans="6:8" x14ac:dyDescent="0.2">
      <c r="F51560" s="30"/>
      <c r="G51560" s="30"/>
      <c r="H51560" s="30"/>
    </row>
    <row r="51561" spans="6:8" x14ac:dyDescent="0.2">
      <c r="F51561" s="30"/>
      <c r="G51561" s="30"/>
      <c r="H51561" s="30"/>
    </row>
    <row r="51562" spans="6:8" x14ac:dyDescent="0.2">
      <c r="F51562" s="30"/>
      <c r="G51562" s="30"/>
      <c r="H51562" s="30"/>
    </row>
    <row r="51563" spans="6:8" x14ac:dyDescent="0.2">
      <c r="F51563" s="30"/>
      <c r="G51563" s="30"/>
      <c r="H51563" s="30"/>
    </row>
    <row r="51564" spans="6:8" x14ac:dyDescent="0.2">
      <c r="F51564" s="30"/>
      <c r="G51564" s="30"/>
      <c r="H51564" s="30"/>
    </row>
    <row r="51565" spans="6:8" x14ac:dyDescent="0.2">
      <c r="F51565" s="30"/>
      <c r="G51565" s="30"/>
      <c r="H51565" s="30"/>
    </row>
    <row r="51566" spans="6:8" x14ac:dyDescent="0.2">
      <c r="F51566" s="30"/>
      <c r="G51566" s="30"/>
      <c r="H51566" s="30"/>
    </row>
    <row r="51567" spans="6:8" x14ac:dyDescent="0.2">
      <c r="F51567" s="30"/>
      <c r="G51567" s="30"/>
      <c r="H51567" s="30"/>
    </row>
    <row r="51568" spans="6:8" x14ac:dyDescent="0.2">
      <c r="F51568" s="30"/>
      <c r="G51568" s="30"/>
      <c r="H51568" s="30"/>
    </row>
    <row r="51569" spans="6:8" x14ac:dyDescent="0.2">
      <c r="F51569" s="30"/>
      <c r="G51569" s="30"/>
      <c r="H51569" s="30"/>
    </row>
    <row r="51570" spans="6:8" x14ac:dyDescent="0.2">
      <c r="F51570" s="30"/>
      <c r="G51570" s="30"/>
      <c r="H51570" s="30"/>
    </row>
    <row r="51571" spans="6:8" x14ac:dyDescent="0.2">
      <c r="F51571" s="30"/>
      <c r="G51571" s="30"/>
      <c r="H51571" s="30"/>
    </row>
    <row r="51572" spans="6:8" x14ac:dyDescent="0.2">
      <c r="F51572" s="30"/>
      <c r="G51572" s="30"/>
      <c r="H51572" s="30"/>
    </row>
    <row r="51573" spans="6:8" x14ac:dyDescent="0.2">
      <c r="F51573" s="30"/>
      <c r="G51573" s="30"/>
      <c r="H51573" s="30"/>
    </row>
    <row r="51574" spans="6:8" x14ac:dyDescent="0.2">
      <c r="F51574" s="30"/>
      <c r="G51574" s="30"/>
      <c r="H51574" s="30"/>
    </row>
    <row r="51575" spans="6:8" x14ac:dyDescent="0.2">
      <c r="F51575" s="30"/>
      <c r="G51575" s="30"/>
      <c r="H51575" s="30"/>
    </row>
    <row r="51576" spans="6:8" x14ac:dyDescent="0.2">
      <c r="F51576" s="30"/>
      <c r="G51576" s="30"/>
      <c r="H51576" s="30"/>
    </row>
    <row r="51577" spans="6:8" x14ac:dyDescent="0.2">
      <c r="F51577" s="30"/>
      <c r="G51577" s="30"/>
      <c r="H51577" s="30"/>
    </row>
    <row r="51578" spans="6:8" x14ac:dyDescent="0.2">
      <c r="F51578" s="30"/>
      <c r="G51578" s="30"/>
      <c r="H51578" s="30"/>
    </row>
    <row r="51579" spans="6:8" x14ac:dyDescent="0.2">
      <c r="F51579" s="30"/>
      <c r="G51579" s="30"/>
      <c r="H51579" s="30"/>
    </row>
    <row r="51580" spans="6:8" x14ac:dyDescent="0.2">
      <c r="F51580" s="30"/>
      <c r="G51580" s="30"/>
      <c r="H51580" s="30"/>
    </row>
    <row r="51581" spans="6:8" x14ac:dyDescent="0.2">
      <c r="F51581" s="30"/>
      <c r="G51581" s="30"/>
      <c r="H51581" s="30"/>
    </row>
    <row r="51582" spans="6:8" x14ac:dyDescent="0.2">
      <c r="F51582" s="30"/>
      <c r="G51582" s="30"/>
      <c r="H51582" s="30"/>
    </row>
    <row r="51583" spans="6:8" x14ac:dyDescent="0.2">
      <c r="F51583" s="30"/>
      <c r="G51583" s="30"/>
      <c r="H51583" s="30"/>
    </row>
    <row r="51584" spans="6:8" x14ac:dyDescent="0.2">
      <c r="F51584" s="30"/>
      <c r="G51584" s="30"/>
      <c r="H51584" s="30"/>
    </row>
    <row r="51585" spans="6:8" x14ac:dyDescent="0.2">
      <c r="F51585" s="30"/>
      <c r="G51585" s="30"/>
      <c r="H51585" s="30"/>
    </row>
    <row r="51586" spans="6:8" x14ac:dyDescent="0.2">
      <c r="F51586" s="30"/>
      <c r="G51586" s="30"/>
      <c r="H51586" s="30"/>
    </row>
    <row r="51587" spans="6:8" x14ac:dyDescent="0.2">
      <c r="F51587" s="30"/>
      <c r="G51587" s="30"/>
      <c r="H51587" s="30"/>
    </row>
    <row r="51588" spans="6:8" x14ac:dyDescent="0.2">
      <c r="F51588" s="30"/>
      <c r="G51588" s="30"/>
      <c r="H51588" s="30"/>
    </row>
    <row r="51589" spans="6:8" x14ac:dyDescent="0.2">
      <c r="F51589" s="30"/>
      <c r="G51589" s="30"/>
      <c r="H51589" s="30"/>
    </row>
    <row r="51590" spans="6:8" x14ac:dyDescent="0.2">
      <c r="F51590" s="30"/>
      <c r="G51590" s="30"/>
      <c r="H51590" s="30"/>
    </row>
    <row r="51591" spans="6:8" x14ac:dyDescent="0.2">
      <c r="F51591" s="30"/>
      <c r="G51591" s="30"/>
      <c r="H51591" s="30"/>
    </row>
    <row r="51592" spans="6:8" x14ac:dyDescent="0.2">
      <c r="F51592" s="30"/>
      <c r="G51592" s="30"/>
      <c r="H51592" s="30"/>
    </row>
    <row r="51593" spans="6:8" x14ac:dyDescent="0.2">
      <c r="F51593" s="30"/>
      <c r="G51593" s="30"/>
      <c r="H51593" s="30"/>
    </row>
    <row r="51594" spans="6:8" x14ac:dyDescent="0.2">
      <c r="F51594" s="30"/>
      <c r="G51594" s="30"/>
      <c r="H51594" s="30"/>
    </row>
    <row r="51595" spans="6:8" x14ac:dyDescent="0.2">
      <c r="F51595" s="30"/>
      <c r="G51595" s="30"/>
      <c r="H51595" s="30"/>
    </row>
    <row r="51596" spans="6:8" x14ac:dyDescent="0.2">
      <c r="F51596" s="30"/>
      <c r="G51596" s="30"/>
      <c r="H51596" s="30"/>
    </row>
    <row r="51597" spans="6:8" x14ac:dyDescent="0.2">
      <c r="F51597" s="30"/>
      <c r="G51597" s="30"/>
      <c r="H51597" s="30"/>
    </row>
    <row r="51598" spans="6:8" x14ac:dyDescent="0.2">
      <c r="F51598" s="30"/>
      <c r="G51598" s="30"/>
      <c r="H51598" s="30"/>
    </row>
    <row r="51599" spans="6:8" x14ac:dyDescent="0.2">
      <c r="F51599" s="30"/>
      <c r="G51599" s="30"/>
      <c r="H51599" s="30"/>
    </row>
    <row r="51600" spans="6:8" x14ac:dyDescent="0.2">
      <c r="F51600" s="30"/>
      <c r="G51600" s="30"/>
      <c r="H51600" s="30"/>
    </row>
    <row r="51601" spans="6:8" x14ac:dyDescent="0.2">
      <c r="F51601" s="30"/>
      <c r="G51601" s="30"/>
      <c r="H51601" s="30"/>
    </row>
    <row r="51602" spans="6:8" x14ac:dyDescent="0.2">
      <c r="F51602" s="30"/>
      <c r="G51602" s="30"/>
      <c r="H51602" s="30"/>
    </row>
    <row r="51603" spans="6:8" x14ac:dyDescent="0.2">
      <c r="F51603" s="30"/>
      <c r="G51603" s="30"/>
      <c r="H51603" s="30"/>
    </row>
    <row r="51604" spans="6:8" x14ac:dyDescent="0.2">
      <c r="F51604" s="30"/>
      <c r="G51604" s="30"/>
      <c r="H51604" s="30"/>
    </row>
    <row r="51605" spans="6:8" x14ac:dyDescent="0.2">
      <c r="F51605" s="30"/>
      <c r="G51605" s="30"/>
      <c r="H51605" s="30"/>
    </row>
    <row r="51606" spans="6:8" x14ac:dyDescent="0.2">
      <c r="F51606" s="30"/>
      <c r="G51606" s="30"/>
      <c r="H51606" s="30"/>
    </row>
    <row r="51607" spans="6:8" x14ac:dyDescent="0.2">
      <c r="F51607" s="30"/>
      <c r="G51607" s="30"/>
      <c r="H51607" s="30"/>
    </row>
    <row r="51608" spans="6:8" x14ac:dyDescent="0.2">
      <c r="F51608" s="30"/>
      <c r="G51608" s="30"/>
      <c r="H51608" s="30"/>
    </row>
    <row r="51609" spans="6:8" x14ac:dyDescent="0.2">
      <c r="F51609" s="30"/>
      <c r="G51609" s="30"/>
      <c r="H51609" s="30"/>
    </row>
    <row r="51610" spans="6:8" x14ac:dyDescent="0.2">
      <c r="F51610" s="30"/>
      <c r="G51610" s="30"/>
      <c r="H51610" s="30"/>
    </row>
    <row r="51611" spans="6:8" x14ac:dyDescent="0.2">
      <c r="F51611" s="30"/>
      <c r="G51611" s="30"/>
      <c r="H51611" s="30"/>
    </row>
    <row r="51612" spans="6:8" x14ac:dyDescent="0.2">
      <c r="F51612" s="30"/>
      <c r="G51612" s="30"/>
      <c r="H51612" s="30"/>
    </row>
    <row r="51613" spans="6:8" x14ac:dyDescent="0.2">
      <c r="F51613" s="30"/>
      <c r="G51613" s="30"/>
      <c r="H51613" s="30"/>
    </row>
    <row r="51614" spans="6:8" x14ac:dyDescent="0.2">
      <c r="F51614" s="30"/>
      <c r="G51614" s="30"/>
      <c r="H51614" s="30"/>
    </row>
    <row r="51615" spans="6:8" x14ac:dyDescent="0.2">
      <c r="F51615" s="30"/>
      <c r="G51615" s="30"/>
      <c r="H51615" s="30"/>
    </row>
    <row r="51616" spans="6:8" x14ac:dyDescent="0.2">
      <c r="F51616" s="30"/>
      <c r="G51616" s="30"/>
      <c r="H51616" s="30"/>
    </row>
    <row r="51617" spans="6:8" x14ac:dyDescent="0.2">
      <c r="F51617" s="30"/>
      <c r="G51617" s="30"/>
      <c r="H51617" s="30"/>
    </row>
    <row r="51618" spans="6:8" x14ac:dyDescent="0.2">
      <c r="F51618" s="30"/>
      <c r="G51618" s="30"/>
      <c r="H51618" s="30"/>
    </row>
    <row r="51619" spans="6:8" x14ac:dyDescent="0.2">
      <c r="F51619" s="30"/>
      <c r="G51619" s="30"/>
      <c r="H51619" s="30"/>
    </row>
    <row r="51620" spans="6:8" x14ac:dyDescent="0.2">
      <c r="F51620" s="30"/>
      <c r="G51620" s="30"/>
      <c r="H51620" s="30"/>
    </row>
    <row r="51621" spans="6:8" x14ac:dyDescent="0.2">
      <c r="F51621" s="30"/>
      <c r="G51621" s="30"/>
      <c r="H51621" s="30"/>
    </row>
    <row r="51622" spans="6:8" x14ac:dyDescent="0.2">
      <c r="F51622" s="30"/>
      <c r="G51622" s="30"/>
      <c r="H51622" s="30"/>
    </row>
    <row r="51623" spans="6:8" x14ac:dyDescent="0.2">
      <c r="F51623" s="30"/>
      <c r="G51623" s="30"/>
      <c r="H51623" s="30"/>
    </row>
    <row r="51624" spans="6:8" x14ac:dyDescent="0.2">
      <c r="F51624" s="30"/>
      <c r="G51624" s="30"/>
      <c r="H51624" s="30"/>
    </row>
    <row r="51625" spans="6:8" x14ac:dyDescent="0.2">
      <c r="F51625" s="30"/>
      <c r="G51625" s="30"/>
      <c r="H51625" s="30"/>
    </row>
    <row r="51626" spans="6:8" x14ac:dyDescent="0.2">
      <c r="F51626" s="30"/>
      <c r="G51626" s="30"/>
      <c r="H51626" s="30"/>
    </row>
    <row r="51627" spans="6:8" x14ac:dyDescent="0.2">
      <c r="F51627" s="30"/>
      <c r="G51627" s="30"/>
      <c r="H51627" s="30"/>
    </row>
    <row r="51628" spans="6:8" x14ac:dyDescent="0.2">
      <c r="F51628" s="30"/>
      <c r="G51628" s="30"/>
      <c r="H51628" s="30"/>
    </row>
    <row r="51629" spans="6:8" x14ac:dyDescent="0.2">
      <c r="F51629" s="30"/>
      <c r="G51629" s="30"/>
      <c r="H51629" s="30"/>
    </row>
    <row r="51630" spans="6:8" x14ac:dyDescent="0.2">
      <c r="F51630" s="30"/>
      <c r="G51630" s="30"/>
      <c r="H51630" s="30"/>
    </row>
    <row r="51631" spans="6:8" x14ac:dyDescent="0.2">
      <c r="F51631" s="30"/>
      <c r="G51631" s="30"/>
      <c r="H51631" s="30"/>
    </row>
    <row r="51632" spans="6:8" x14ac:dyDescent="0.2">
      <c r="F51632" s="30"/>
      <c r="G51632" s="30"/>
      <c r="H51632" s="30"/>
    </row>
    <row r="51633" spans="6:8" x14ac:dyDescent="0.2">
      <c r="F51633" s="30"/>
      <c r="G51633" s="30"/>
      <c r="H51633" s="30"/>
    </row>
    <row r="51634" spans="6:8" x14ac:dyDescent="0.2">
      <c r="F51634" s="30"/>
      <c r="G51634" s="30"/>
      <c r="H51634" s="30"/>
    </row>
    <row r="51635" spans="6:8" x14ac:dyDescent="0.2">
      <c r="F51635" s="30"/>
      <c r="G51635" s="30"/>
      <c r="H51635" s="30"/>
    </row>
    <row r="51636" spans="6:8" x14ac:dyDescent="0.2">
      <c r="F51636" s="30"/>
      <c r="G51636" s="30"/>
      <c r="H51636" s="30"/>
    </row>
    <row r="51637" spans="6:8" x14ac:dyDescent="0.2">
      <c r="F51637" s="30"/>
      <c r="G51637" s="30"/>
      <c r="H51637" s="30"/>
    </row>
    <row r="51638" spans="6:8" x14ac:dyDescent="0.2">
      <c r="F51638" s="30"/>
      <c r="G51638" s="30"/>
      <c r="H51638" s="30"/>
    </row>
    <row r="51639" spans="6:8" x14ac:dyDescent="0.2">
      <c r="F51639" s="30"/>
      <c r="G51639" s="30"/>
      <c r="H51639" s="30"/>
    </row>
    <row r="51640" spans="6:8" x14ac:dyDescent="0.2">
      <c r="F51640" s="30"/>
      <c r="G51640" s="30"/>
      <c r="H51640" s="30"/>
    </row>
    <row r="51641" spans="6:8" x14ac:dyDescent="0.2">
      <c r="F51641" s="30"/>
      <c r="G51641" s="30"/>
      <c r="H51641" s="30"/>
    </row>
    <row r="51642" spans="6:8" x14ac:dyDescent="0.2">
      <c r="F51642" s="30"/>
      <c r="G51642" s="30"/>
      <c r="H51642" s="30"/>
    </row>
    <row r="51643" spans="6:8" x14ac:dyDescent="0.2">
      <c r="F51643" s="30"/>
      <c r="G51643" s="30"/>
      <c r="H51643" s="30"/>
    </row>
    <row r="51644" spans="6:8" x14ac:dyDescent="0.2">
      <c r="F51644" s="30"/>
      <c r="G51644" s="30"/>
      <c r="H51644" s="30"/>
    </row>
    <row r="51645" spans="6:8" x14ac:dyDescent="0.2">
      <c r="F51645" s="30"/>
      <c r="G51645" s="30"/>
      <c r="H51645" s="30"/>
    </row>
    <row r="51646" spans="6:8" x14ac:dyDescent="0.2">
      <c r="F51646" s="30"/>
      <c r="G51646" s="30"/>
      <c r="H51646" s="30"/>
    </row>
    <row r="51647" spans="6:8" x14ac:dyDescent="0.2">
      <c r="F51647" s="30"/>
      <c r="G51647" s="30"/>
      <c r="H51647" s="30"/>
    </row>
    <row r="51648" spans="6:8" x14ac:dyDescent="0.2">
      <c r="F51648" s="30"/>
      <c r="G51648" s="30"/>
      <c r="H51648" s="30"/>
    </row>
    <row r="51649" spans="6:8" x14ac:dyDescent="0.2">
      <c r="F51649" s="30"/>
      <c r="G51649" s="30"/>
      <c r="H51649" s="30"/>
    </row>
    <row r="51650" spans="6:8" x14ac:dyDescent="0.2">
      <c r="F51650" s="30"/>
      <c r="G51650" s="30"/>
      <c r="H51650" s="30"/>
    </row>
    <row r="51651" spans="6:8" x14ac:dyDescent="0.2">
      <c r="F51651" s="30"/>
      <c r="G51651" s="30"/>
      <c r="H51651" s="30"/>
    </row>
    <row r="51652" spans="6:8" x14ac:dyDescent="0.2">
      <c r="F51652" s="30"/>
      <c r="G51652" s="30"/>
      <c r="H51652" s="30"/>
    </row>
    <row r="51653" spans="6:8" x14ac:dyDescent="0.2">
      <c r="F51653" s="30"/>
      <c r="G51653" s="30"/>
      <c r="H51653" s="30"/>
    </row>
    <row r="51654" spans="6:8" x14ac:dyDescent="0.2">
      <c r="F51654" s="30"/>
      <c r="G51654" s="30"/>
      <c r="H51654" s="30"/>
    </row>
    <row r="51655" spans="6:8" x14ac:dyDescent="0.2">
      <c r="F51655" s="30"/>
      <c r="G51655" s="30"/>
      <c r="H51655" s="30"/>
    </row>
    <row r="51656" spans="6:8" x14ac:dyDescent="0.2">
      <c r="F51656" s="30"/>
      <c r="G51656" s="30"/>
      <c r="H51656" s="30"/>
    </row>
    <row r="51657" spans="6:8" x14ac:dyDescent="0.2">
      <c r="F51657" s="30"/>
      <c r="G51657" s="30"/>
      <c r="H51657" s="30"/>
    </row>
    <row r="51658" spans="6:8" x14ac:dyDescent="0.2">
      <c r="F51658" s="30"/>
      <c r="G51658" s="30"/>
      <c r="H51658" s="30"/>
    </row>
    <row r="51659" spans="6:8" x14ac:dyDescent="0.2">
      <c r="F51659" s="30"/>
      <c r="G51659" s="30"/>
      <c r="H51659" s="30"/>
    </row>
    <row r="51660" spans="6:8" x14ac:dyDescent="0.2">
      <c r="F51660" s="30"/>
      <c r="G51660" s="30"/>
      <c r="H51660" s="30"/>
    </row>
    <row r="51661" spans="6:8" x14ac:dyDescent="0.2">
      <c r="F51661" s="30"/>
      <c r="G51661" s="30"/>
      <c r="H51661" s="30"/>
    </row>
    <row r="51662" spans="6:8" x14ac:dyDescent="0.2">
      <c r="F51662" s="30"/>
      <c r="G51662" s="30"/>
      <c r="H51662" s="30"/>
    </row>
    <row r="51663" spans="6:8" x14ac:dyDescent="0.2">
      <c r="F51663" s="30"/>
      <c r="G51663" s="30"/>
      <c r="H51663" s="30"/>
    </row>
    <row r="51664" spans="6:8" x14ac:dyDescent="0.2">
      <c r="F51664" s="30"/>
      <c r="G51664" s="30"/>
      <c r="H51664" s="30"/>
    </row>
    <row r="51665" spans="6:8" x14ac:dyDescent="0.2">
      <c r="F51665" s="30"/>
      <c r="G51665" s="30"/>
      <c r="H51665" s="30"/>
    </row>
    <row r="51666" spans="6:8" x14ac:dyDescent="0.2">
      <c r="F51666" s="30"/>
      <c r="G51666" s="30"/>
      <c r="H51666" s="30"/>
    </row>
    <row r="51667" spans="6:8" x14ac:dyDescent="0.2">
      <c r="F51667" s="30"/>
      <c r="G51667" s="30"/>
      <c r="H51667" s="30"/>
    </row>
    <row r="51668" spans="6:8" x14ac:dyDescent="0.2">
      <c r="F51668" s="30"/>
      <c r="G51668" s="30"/>
      <c r="H51668" s="30"/>
    </row>
    <row r="51669" spans="6:8" x14ac:dyDescent="0.2">
      <c r="F51669" s="30"/>
      <c r="G51669" s="30"/>
      <c r="H51669" s="30"/>
    </row>
    <row r="51670" spans="6:8" x14ac:dyDescent="0.2">
      <c r="F51670" s="30"/>
      <c r="G51670" s="30"/>
      <c r="H51670" s="30"/>
    </row>
    <row r="51671" spans="6:8" x14ac:dyDescent="0.2">
      <c r="F51671" s="30"/>
      <c r="G51671" s="30"/>
      <c r="H51671" s="30"/>
    </row>
    <row r="51672" spans="6:8" x14ac:dyDescent="0.2">
      <c r="F51672" s="30"/>
      <c r="G51672" s="30"/>
      <c r="H51672" s="30"/>
    </row>
    <row r="51673" spans="6:8" x14ac:dyDescent="0.2">
      <c r="F51673" s="30"/>
      <c r="G51673" s="30"/>
      <c r="H51673" s="30"/>
    </row>
    <row r="51674" spans="6:8" x14ac:dyDescent="0.2">
      <c r="F51674" s="30"/>
      <c r="G51674" s="30"/>
      <c r="H51674" s="30"/>
    </row>
    <row r="51675" spans="6:8" x14ac:dyDescent="0.2">
      <c r="F51675" s="30"/>
      <c r="G51675" s="30"/>
      <c r="H51675" s="30"/>
    </row>
    <row r="51676" spans="6:8" x14ac:dyDescent="0.2">
      <c r="F51676" s="30"/>
      <c r="G51676" s="30"/>
      <c r="H51676" s="30"/>
    </row>
    <row r="51677" spans="6:8" x14ac:dyDescent="0.2">
      <c r="F51677" s="30"/>
      <c r="G51677" s="30"/>
      <c r="H51677" s="30"/>
    </row>
    <row r="51678" spans="6:8" x14ac:dyDescent="0.2">
      <c r="F51678" s="30"/>
      <c r="G51678" s="30"/>
      <c r="H51678" s="30"/>
    </row>
    <row r="51679" spans="6:8" x14ac:dyDescent="0.2">
      <c r="F51679" s="30"/>
      <c r="G51679" s="30"/>
      <c r="H51679" s="30"/>
    </row>
    <row r="51680" spans="6:8" x14ac:dyDescent="0.2">
      <c r="F51680" s="30"/>
      <c r="G51680" s="30"/>
      <c r="H51680" s="30"/>
    </row>
    <row r="51681" spans="6:8" x14ac:dyDescent="0.2">
      <c r="F51681" s="30"/>
      <c r="G51681" s="30"/>
      <c r="H51681" s="30"/>
    </row>
    <row r="51682" spans="6:8" x14ac:dyDescent="0.2">
      <c r="F51682" s="30"/>
      <c r="G51682" s="30"/>
      <c r="H51682" s="30"/>
    </row>
    <row r="51683" spans="6:8" x14ac:dyDescent="0.2">
      <c r="F51683" s="30"/>
      <c r="G51683" s="30"/>
      <c r="H51683" s="30"/>
    </row>
    <row r="51684" spans="6:8" x14ac:dyDescent="0.2">
      <c r="F51684" s="30"/>
      <c r="G51684" s="30"/>
      <c r="H51684" s="30"/>
    </row>
    <row r="51685" spans="6:8" x14ac:dyDescent="0.2">
      <c r="F51685" s="30"/>
      <c r="G51685" s="30"/>
      <c r="H51685" s="30"/>
    </row>
    <row r="51686" spans="6:8" x14ac:dyDescent="0.2">
      <c r="F51686" s="30"/>
      <c r="G51686" s="30"/>
      <c r="H51686" s="30"/>
    </row>
    <row r="51687" spans="6:8" x14ac:dyDescent="0.2">
      <c r="F51687" s="30"/>
      <c r="G51687" s="30"/>
      <c r="H51687" s="30"/>
    </row>
    <row r="51688" spans="6:8" x14ac:dyDescent="0.2">
      <c r="F51688" s="30"/>
      <c r="G51688" s="30"/>
      <c r="H51688" s="30"/>
    </row>
    <row r="51689" spans="6:8" x14ac:dyDescent="0.2">
      <c r="F51689" s="30"/>
      <c r="G51689" s="30"/>
      <c r="H51689" s="30"/>
    </row>
    <row r="51690" spans="6:8" x14ac:dyDescent="0.2">
      <c r="F51690" s="30"/>
      <c r="G51690" s="30"/>
      <c r="H51690" s="30"/>
    </row>
    <row r="51691" spans="6:8" x14ac:dyDescent="0.2">
      <c r="F51691" s="30"/>
      <c r="G51691" s="30"/>
      <c r="H51691" s="30"/>
    </row>
    <row r="51692" spans="6:8" x14ac:dyDescent="0.2">
      <c r="F51692" s="30"/>
      <c r="G51692" s="30"/>
      <c r="H51692" s="30"/>
    </row>
    <row r="51693" spans="6:8" x14ac:dyDescent="0.2">
      <c r="F51693" s="30"/>
      <c r="G51693" s="30"/>
      <c r="H51693" s="30"/>
    </row>
    <row r="51694" spans="6:8" x14ac:dyDescent="0.2">
      <c r="F51694" s="30"/>
      <c r="G51694" s="30"/>
      <c r="H51694" s="30"/>
    </row>
    <row r="51695" spans="6:8" x14ac:dyDescent="0.2">
      <c r="F51695" s="30"/>
      <c r="G51695" s="30"/>
      <c r="H51695" s="30"/>
    </row>
    <row r="51696" spans="6:8" x14ac:dyDescent="0.2">
      <c r="F51696" s="30"/>
      <c r="G51696" s="30"/>
      <c r="H51696" s="30"/>
    </row>
    <row r="51697" spans="6:8" x14ac:dyDescent="0.2">
      <c r="F51697" s="30"/>
      <c r="G51697" s="30"/>
      <c r="H51697" s="30"/>
    </row>
    <row r="51698" spans="6:8" x14ac:dyDescent="0.2">
      <c r="F51698" s="30"/>
      <c r="G51698" s="30"/>
      <c r="H51698" s="30"/>
    </row>
    <row r="51699" spans="6:8" x14ac:dyDescent="0.2">
      <c r="F51699" s="30"/>
      <c r="G51699" s="30"/>
      <c r="H51699" s="30"/>
    </row>
    <row r="51700" spans="6:8" x14ac:dyDescent="0.2">
      <c r="F51700" s="30"/>
      <c r="G51700" s="30"/>
      <c r="H51700" s="30"/>
    </row>
    <row r="51701" spans="6:8" x14ac:dyDescent="0.2">
      <c r="F51701" s="30"/>
      <c r="G51701" s="30"/>
      <c r="H51701" s="30"/>
    </row>
    <row r="51702" spans="6:8" x14ac:dyDescent="0.2">
      <c r="F51702" s="30"/>
      <c r="G51702" s="30"/>
      <c r="H51702" s="30"/>
    </row>
    <row r="51703" spans="6:8" x14ac:dyDescent="0.2">
      <c r="F51703" s="30"/>
      <c r="G51703" s="30"/>
      <c r="H51703" s="30"/>
    </row>
    <row r="51704" spans="6:8" x14ac:dyDescent="0.2">
      <c r="F51704" s="30"/>
      <c r="G51704" s="30"/>
      <c r="H51704" s="30"/>
    </row>
    <row r="51705" spans="6:8" x14ac:dyDescent="0.2">
      <c r="F51705" s="30"/>
      <c r="G51705" s="30"/>
      <c r="H51705" s="30"/>
    </row>
    <row r="51706" spans="6:8" x14ac:dyDescent="0.2">
      <c r="F51706" s="30"/>
      <c r="G51706" s="30"/>
      <c r="H51706" s="30"/>
    </row>
    <row r="51707" spans="6:8" x14ac:dyDescent="0.2">
      <c r="F51707" s="30"/>
      <c r="G51707" s="30"/>
      <c r="H51707" s="30"/>
    </row>
    <row r="51708" spans="6:8" x14ac:dyDescent="0.2">
      <c r="F51708" s="30"/>
      <c r="G51708" s="30"/>
      <c r="H51708" s="30"/>
    </row>
    <row r="51709" spans="6:8" x14ac:dyDescent="0.2">
      <c r="F51709" s="30"/>
      <c r="G51709" s="30"/>
      <c r="H51709" s="30"/>
    </row>
    <row r="51710" spans="6:8" x14ac:dyDescent="0.2">
      <c r="F51710" s="30"/>
      <c r="G51710" s="30"/>
      <c r="H51710" s="30"/>
    </row>
    <row r="51711" spans="6:8" x14ac:dyDescent="0.2">
      <c r="F51711" s="30"/>
      <c r="G51711" s="30"/>
      <c r="H51711" s="30"/>
    </row>
    <row r="51712" spans="6:8" x14ac:dyDescent="0.2">
      <c r="F51712" s="30"/>
      <c r="G51712" s="30"/>
      <c r="H51712" s="30"/>
    </row>
    <row r="51713" spans="6:8" x14ac:dyDescent="0.2">
      <c r="F51713" s="30"/>
      <c r="G51713" s="30"/>
      <c r="H51713" s="30"/>
    </row>
    <row r="51714" spans="6:8" x14ac:dyDescent="0.2">
      <c r="F51714" s="30"/>
      <c r="G51714" s="30"/>
      <c r="H51714" s="30"/>
    </row>
    <row r="51715" spans="6:8" x14ac:dyDescent="0.2">
      <c r="F51715" s="30"/>
      <c r="G51715" s="30"/>
      <c r="H51715" s="30"/>
    </row>
    <row r="51716" spans="6:8" x14ac:dyDescent="0.2">
      <c r="F51716" s="30"/>
      <c r="G51716" s="30"/>
      <c r="H51716" s="30"/>
    </row>
    <row r="51717" spans="6:8" x14ac:dyDescent="0.2">
      <c r="F51717" s="30"/>
      <c r="G51717" s="30"/>
      <c r="H51717" s="30"/>
    </row>
    <row r="51718" spans="6:8" x14ac:dyDescent="0.2">
      <c r="F51718" s="30"/>
      <c r="G51718" s="30"/>
      <c r="H51718" s="30"/>
    </row>
    <row r="51719" spans="6:8" x14ac:dyDescent="0.2">
      <c r="F51719" s="30"/>
      <c r="G51719" s="30"/>
      <c r="H51719" s="30"/>
    </row>
    <row r="51720" spans="6:8" x14ac:dyDescent="0.2">
      <c r="F51720" s="30"/>
      <c r="G51720" s="30"/>
      <c r="H51720" s="30"/>
    </row>
    <row r="51721" spans="6:8" x14ac:dyDescent="0.2">
      <c r="F51721" s="30"/>
      <c r="G51721" s="30"/>
      <c r="H51721" s="30"/>
    </row>
    <row r="51722" spans="6:8" x14ac:dyDescent="0.2">
      <c r="F51722" s="30"/>
      <c r="G51722" s="30"/>
      <c r="H51722" s="30"/>
    </row>
    <row r="51723" spans="6:8" x14ac:dyDescent="0.2">
      <c r="F51723" s="30"/>
      <c r="G51723" s="30"/>
      <c r="H51723" s="30"/>
    </row>
    <row r="51724" spans="6:8" x14ac:dyDescent="0.2">
      <c r="F51724" s="30"/>
      <c r="G51724" s="30"/>
      <c r="H51724" s="30"/>
    </row>
    <row r="51725" spans="6:8" x14ac:dyDescent="0.2">
      <c r="F51725" s="30"/>
      <c r="G51725" s="30"/>
      <c r="H51725" s="30"/>
    </row>
    <row r="51726" spans="6:8" x14ac:dyDescent="0.2">
      <c r="F51726" s="30"/>
      <c r="G51726" s="30"/>
      <c r="H51726" s="30"/>
    </row>
    <row r="51727" spans="6:8" x14ac:dyDescent="0.2">
      <c r="F51727" s="30"/>
      <c r="G51727" s="30"/>
      <c r="H51727" s="30"/>
    </row>
    <row r="51728" spans="6:8" x14ac:dyDescent="0.2">
      <c r="F51728" s="30"/>
      <c r="G51728" s="30"/>
      <c r="H51728" s="30"/>
    </row>
    <row r="51729" spans="6:8" x14ac:dyDescent="0.2">
      <c r="F51729" s="30"/>
      <c r="G51729" s="30"/>
      <c r="H51729" s="30"/>
    </row>
    <row r="51730" spans="6:8" x14ac:dyDescent="0.2">
      <c r="F51730" s="30"/>
      <c r="G51730" s="30"/>
      <c r="H51730" s="30"/>
    </row>
    <row r="51731" spans="6:8" x14ac:dyDescent="0.2">
      <c r="F51731" s="30"/>
      <c r="G51731" s="30"/>
      <c r="H51731" s="30"/>
    </row>
    <row r="51732" spans="6:8" x14ac:dyDescent="0.2">
      <c r="F51732" s="30"/>
      <c r="G51732" s="30"/>
      <c r="H51732" s="30"/>
    </row>
    <row r="51733" spans="6:8" x14ac:dyDescent="0.2">
      <c r="F51733" s="30"/>
      <c r="G51733" s="30"/>
      <c r="H51733" s="30"/>
    </row>
    <row r="51734" spans="6:8" x14ac:dyDescent="0.2">
      <c r="F51734" s="30"/>
      <c r="G51734" s="30"/>
      <c r="H51734" s="30"/>
    </row>
    <row r="51735" spans="6:8" x14ac:dyDescent="0.2">
      <c r="F51735" s="30"/>
      <c r="G51735" s="30"/>
      <c r="H51735" s="30"/>
    </row>
    <row r="51736" spans="6:8" x14ac:dyDescent="0.2">
      <c r="F51736" s="30"/>
      <c r="G51736" s="30"/>
      <c r="H51736" s="30"/>
    </row>
    <row r="51737" spans="6:8" x14ac:dyDescent="0.2">
      <c r="F51737" s="30"/>
      <c r="G51737" s="30"/>
      <c r="H51737" s="30"/>
    </row>
    <row r="51738" spans="6:8" x14ac:dyDescent="0.2">
      <c r="F51738" s="30"/>
      <c r="G51738" s="30"/>
      <c r="H51738" s="30"/>
    </row>
    <row r="51739" spans="6:8" x14ac:dyDescent="0.2">
      <c r="F51739" s="30"/>
      <c r="G51739" s="30"/>
      <c r="H51739" s="30"/>
    </row>
    <row r="51740" spans="6:8" x14ac:dyDescent="0.2">
      <c r="F51740" s="30"/>
      <c r="G51740" s="30"/>
      <c r="H51740" s="30"/>
    </row>
    <row r="51741" spans="6:8" x14ac:dyDescent="0.2">
      <c r="F51741" s="30"/>
      <c r="G51741" s="30"/>
      <c r="H51741" s="30"/>
    </row>
    <row r="51742" spans="6:8" x14ac:dyDescent="0.2">
      <c r="F51742" s="30"/>
      <c r="G51742" s="30"/>
      <c r="H51742" s="30"/>
    </row>
    <row r="51743" spans="6:8" x14ac:dyDescent="0.2">
      <c r="F51743" s="30"/>
      <c r="G51743" s="30"/>
      <c r="H51743" s="30"/>
    </row>
    <row r="51744" spans="6:8" x14ac:dyDescent="0.2">
      <c r="F51744" s="30"/>
      <c r="G51744" s="30"/>
      <c r="H51744" s="30"/>
    </row>
    <row r="51745" spans="6:8" x14ac:dyDescent="0.2">
      <c r="F51745" s="30"/>
      <c r="G51745" s="30"/>
      <c r="H51745" s="30"/>
    </row>
    <row r="51746" spans="6:8" x14ac:dyDescent="0.2">
      <c r="F51746" s="30"/>
      <c r="G51746" s="30"/>
      <c r="H51746" s="30"/>
    </row>
    <row r="51747" spans="6:8" x14ac:dyDescent="0.2">
      <c r="F51747" s="30"/>
      <c r="G51747" s="30"/>
      <c r="H51747" s="30"/>
    </row>
    <row r="51748" spans="6:8" x14ac:dyDescent="0.2">
      <c r="F51748" s="30"/>
      <c r="G51748" s="30"/>
      <c r="H51748" s="30"/>
    </row>
    <row r="51749" spans="6:8" x14ac:dyDescent="0.2">
      <c r="F51749" s="30"/>
      <c r="G51749" s="30"/>
      <c r="H51749" s="30"/>
    </row>
    <row r="51750" spans="6:8" x14ac:dyDescent="0.2">
      <c r="F51750" s="30"/>
      <c r="G51750" s="30"/>
      <c r="H51750" s="30"/>
    </row>
    <row r="51751" spans="6:8" x14ac:dyDescent="0.2">
      <c r="F51751" s="30"/>
      <c r="G51751" s="30"/>
      <c r="H51751" s="30"/>
    </row>
    <row r="51752" spans="6:8" x14ac:dyDescent="0.2">
      <c r="F51752" s="30"/>
      <c r="G51752" s="30"/>
      <c r="H51752" s="30"/>
    </row>
    <row r="51753" spans="6:8" x14ac:dyDescent="0.2">
      <c r="F51753" s="30"/>
      <c r="G51753" s="30"/>
      <c r="H51753" s="30"/>
    </row>
    <row r="51754" spans="6:8" x14ac:dyDescent="0.2">
      <c r="F51754" s="30"/>
      <c r="G51754" s="30"/>
      <c r="H51754" s="30"/>
    </row>
    <row r="51755" spans="6:8" x14ac:dyDescent="0.2">
      <c r="F51755" s="30"/>
      <c r="G51755" s="30"/>
      <c r="H51755" s="30"/>
    </row>
    <row r="51756" spans="6:8" x14ac:dyDescent="0.2">
      <c r="F51756" s="30"/>
      <c r="G51756" s="30"/>
      <c r="H51756" s="30"/>
    </row>
    <row r="51757" spans="6:8" x14ac:dyDescent="0.2">
      <c r="F51757" s="30"/>
      <c r="G51757" s="30"/>
      <c r="H51757" s="30"/>
    </row>
    <row r="51758" spans="6:8" x14ac:dyDescent="0.2">
      <c r="F51758" s="30"/>
      <c r="G51758" s="30"/>
      <c r="H51758" s="30"/>
    </row>
    <row r="51759" spans="6:8" x14ac:dyDescent="0.2">
      <c r="F51759" s="30"/>
      <c r="G51759" s="30"/>
      <c r="H51759" s="30"/>
    </row>
    <row r="51760" spans="6:8" x14ac:dyDescent="0.2">
      <c r="F51760" s="30"/>
      <c r="G51760" s="30"/>
      <c r="H51760" s="30"/>
    </row>
    <row r="51761" spans="6:8" x14ac:dyDescent="0.2">
      <c r="F51761" s="30"/>
      <c r="G51761" s="30"/>
      <c r="H51761" s="30"/>
    </row>
    <row r="51762" spans="6:8" x14ac:dyDescent="0.2">
      <c r="F51762" s="30"/>
      <c r="G51762" s="30"/>
      <c r="H51762" s="30"/>
    </row>
    <row r="51763" spans="6:8" x14ac:dyDescent="0.2">
      <c r="F51763" s="30"/>
      <c r="G51763" s="30"/>
      <c r="H51763" s="30"/>
    </row>
    <row r="51764" spans="6:8" x14ac:dyDescent="0.2">
      <c r="F51764" s="30"/>
      <c r="G51764" s="30"/>
      <c r="H51764" s="30"/>
    </row>
    <row r="51765" spans="6:8" x14ac:dyDescent="0.2">
      <c r="F51765" s="30"/>
      <c r="G51765" s="30"/>
      <c r="H51765" s="30"/>
    </row>
    <row r="51766" spans="6:8" x14ac:dyDescent="0.2">
      <c r="F51766" s="30"/>
      <c r="G51766" s="30"/>
      <c r="H51766" s="30"/>
    </row>
    <row r="51767" spans="6:8" x14ac:dyDescent="0.2">
      <c r="F51767" s="30"/>
      <c r="G51767" s="30"/>
      <c r="H51767" s="30"/>
    </row>
    <row r="51768" spans="6:8" x14ac:dyDescent="0.2">
      <c r="F51768" s="30"/>
      <c r="G51768" s="30"/>
      <c r="H51768" s="30"/>
    </row>
    <row r="51769" spans="6:8" x14ac:dyDescent="0.2">
      <c r="F51769" s="30"/>
      <c r="G51769" s="30"/>
      <c r="H51769" s="30"/>
    </row>
    <row r="51770" spans="6:8" x14ac:dyDescent="0.2">
      <c r="F51770" s="30"/>
      <c r="G51770" s="30"/>
      <c r="H51770" s="30"/>
    </row>
    <row r="51771" spans="6:8" x14ac:dyDescent="0.2">
      <c r="F51771" s="30"/>
      <c r="G51771" s="30"/>
      <c r="H51771" s="30"/>
    </row>
    <row r="51772" spans="6:8" x14ac:dyDescent="0.2">
      <c r="F51772" s="30"/>
      <c r="G51772" s="30"/>
      <c r="H51772" s="30"/>
    </row>
    <row r="51773" spans="6:8" x14ac:dyDescent="0.2">
      <c r="F51773" s="30"/>
      <c r="G51773" s="30"/>
      <c r="H51773" s="30"/>
    </row>
    <row r="51774" spans="6:8" x14ac:dyDescent="0.2">
      <c r="F51774" s="30"/>
      <c r="G51774" s="30"/>
      <c r="H51774" s="30"/>
    </row>
    <row r="51775" spans="6:8" x14ac:dyDescent="0.2">
      <c r="F51775" s="30"/>
      <c r="G51775" s="30"/>
      <c r="H51775" s="30"/>
    </row>
    <row r="51776" spans="6:8" x14ac:dyDescent="0.2">
      <c r="F51776" s="30"/>
      <c r="G51776" s="30"/>
      <c r="H51776" s="30"/>
    </row>
    <row r="51777" spans="6:8" x14ac:dyDescent="0.2">
      <c r="F51777" s="30"/>
      <c r="G51777" s="30"/>
      <c r="H51777" s="30"/>
    </row>
    <row r="51778" spans="6:8" x14ac:dyDescent="0.2">
      <c r="F51778" s="30"/>
      <c r="G51778" s="30"/>
      <c r="H51778" s="30"/>
    </row>
    <row r="51779" spans="6:8" x14ac:dyDescent="0.2">
      <c r="F51779" s="30"/>
      <c r="G51779" s="30"/>
      <c r="H51779" s="30"/>
    </row>
    <row r="51780" spans="6:8" x14ac:dyDescent="0.2">
      <c r="F51780" s="30"/>
      <c r="G51780" s="30"/>
      <c r="H51780" s="30"/>
    </row>
    <row r="51781" spans="6:8" x14ac:dyDescent="0.2">
      <c r="F51781" s="30"/>
      <c r="G51781" s="30"/>
      <c r="H51781" s="30"/>
    </row>
    <row r="51782" spans="6:8" x14ac:dyDescent="0.2">
      <c r="F51782" s="30"/>
      <c r="G51782" s="30"/>
      <c r="H51782" s="30"/>
    </row>
    <row r="51783" spans="6:8" x14ac:dyDescent="0.2">
      <c r="F51783" s="30"/>
      <c r="G51783" s="30"/>
      <c r="H51783" s="30"/>
    </row>
    <row r="51784" spans="6:8" x14ac:dyDescent="0.2">
      <c r="F51784" s="30"/>
      <c r="G51784" s="30"/>
      <c r="H51784" s="30"/>
    </row>
    <row r="51785" spans="6:8" x14ac:dyDescent="0.2">
      <c r="F51785" s="30"/>
      <c r="G51785" s="30"/>
      <c r="H51785" s="30"/>
    </row>
    <row r="51786" spans="6:8" x14ac:dyDescent="0.2">
      <c r="F51786" s="30"/>
      <c r="G51786" s="30"/>
      <c r="H51786" s="30"/>
    </row>
    <row r="51787" spans="6:8" x14ac:dyDescent="0.2">
      <c r="F51787" s="30"/>
      <c r="G51787" s="30"/>
      <c r="H51787" s="30"/>
    </row>
    <row r="51788" spans="6:8" x14ac:dyDescent="0.2">
      <c r="F51788" s="30"/>
      <c r="G51788" s="30"/>
      <c r="H51788" s="30"/>
    </row>
    <row r="51789" spans="6:8" x14ac:dyDescent="0.2">
      <c r="F51789" s="30"/>
      <c r="G51789" s="30"/>
      <c r="H51789" s="30"/>
    </row>
    <row r="51790" spans="6:8" x14ac:dyDescent="0.2">
      <c r="F51790" s="30"/>
      <c r="G51790" s="30"/>
      <c r="H51790" s="30"/>
    </row>
    <row r="51791" spans="6:8" x14ac:dyDescent="0.2">
      <c r="F51791" s="30"/>
      <c r="G51791" s="30"/>
      <c r="H51791" s="30"/>
    </row>
    <row r="51792" spans="6:8" x14ac:dyDescent="0.2">
      <c r="F51792" s="30"/>
      <c r="G51792" s="30"/>
      <c r="H51792" s="30"/>
    </row>
    <row r="51793" spans="6:8" x14ac:dyDescent="0.2">
      <c r="F51793" s="30"/>
      <c r="G51793" s="30"/>
      <c r="H51793" s="30"/>
    </row>
    <row r="51794" spans="6:8" x14ac:dyDescent="0.2">
      <c r="F51794" s="30"/>
      <c r="G51794" s="30"/>
      <c r="H51794" s="30"/>
    </row>
    <row r="51795" spans="6:8" x14ac:dyDescent="0.2">
      <c r="F51795" s="30"/>
      <c r="G51795" s="30"/>
      <c r="H51795" s="30"/>
    </row>
    <row r="51796" spans="6:8" x14ac:dyDescent="0.2">
      <c r="F51796" s="30"/>
      <c r="G51796" s="30"/>
      <c r="H51796" s="30"/>
    </row>
    <row r="51797" spans="6:8" x14ac:dyDescent="0.2">
      <c r="F51797" s="30"/>
      <c r="G51797" s="30"/>
      <c r="H51797" s="30"/>
    </row>
    <row r="51798" spans="6:8" x14ac:dyDescent="0.2">
      <c r="F51798" s="30"/>
      <c r="G51798" s="30"/>
      <c r="H51798" s="30"/>
    </row>
    <row r="51799" spans="6:8" x14ac:dyDescent="0.2">
      <c r="F51799" s="30"/>
      <c r="G51799" s="30"/>
      <c r="H51799" s="30"/>
    </row>
    <row r="51800" spans="6:8" x14ac:dyDescent="0.2">
      <c r="F51800" s="30"/>
      <c r="G51800" s="30"/>
      <c r="H51800" s="30"/>
    </row>
    <row r="51801" spans="6:8" x14ac:dyDescent="0.2">
      <c r="F51801" s="30"/>
      <c r="G51801" s="30"/>
      <c r="H51801" s="30"/>
    </row>
    <row r="51802" spans="6:8" x14ac:dyDescent="0.2">
      <c r="F51802" s="30"/>
      <c r="G51802" s="30"/>
      <c r="H51802" s="30"/>
    </row>
    <row r="51803" spans="6:8" x14ac:dyDescent="0.2">
      <c r="F51803" s="30"/>
      <c r="G51803" s="30"/>
      <c r="H51803" s="30"/>
    </row>
    <row r="51804" spans="6:8" x14ac:dyDescent="0.2">
      <c r="F51804" s="30"/>
      <c r="G51804" s="30"/>
      <c r="H51804" s="30"/>
    </row>
    <row r="51805" spans="6:8" x14ac:dyDescent="0.2">
      <c r="F51805" s="30"/>
      <c r="G51805" s="30"/>
      <c r="H51805" s="30"/>
    </row>
    <row r="51806" spans="6:8" x14ac:dyDescent="0.2">
      <c r="F51806" s="30"/>
      <c r="G51806" s="30"/>
      <c r="H51806" s="30"/>
    </row>
    <row r="51807" spans="6:8" x14ac:dyDescent="0.2">
      <c r="F51807" s="30"/>
      <c r="G51807" s="30"/>
      <c r="H51807" s="30"/>
    </row>
    <row r="51808" spans="6:8" x14ac:dyDescent="0.2">
      <c r="F51808" s="30"/>
      <c r="G51808" s="30"/>
      <c r="H51808" s="30"/>
    </row>
    <row r="51809" spans="6:8" x14ac:dyDescent="0.2">
      <c r="F51809" s="30"/>
      <c r="G51809" s="30"/>
      <c r="H51809" s="30"/>
    </row>
    <row r="51810" spans="6:8" x14ac:dyDescent="0.2">
      <c r="F51810" s="30"/>
      <c r="G51810" s="30"/>
      <c r="H51810" s="30"/>
    </row>
    <row r="51811" spans="6:8" x14ac:dyDescent="0.2">
      <c r="F51811" s="30"/>
      <c r="G51811" s="30"/>
      <c r="H51811" s="30"/>
    </row>
    <row r="51812" spans="6:8" x14ac:dyDescent="0.2">
      <c r="F51812" s="30"/>
      <c r="G51812" s="30"/>
      <c r="H51812" s="30"/>
    </row>
    <row r="51813" spans="6:8" x14ac:dyDescent="0.2">
      <c r="F51813" s="30"/>
      <c r="G51813" s="30"/>
      <c r="H51813" s="30"/>
    </row>
    <row r="51814" spans="6:8" x14ac:dyDescent="0.2">
      <c r="F51814" s="30"/>
      <c r="G51814" s="30"/>
      <c r="H51814" s="30"/>
    </row>
    <row r="51815" spans="6:8" x14ac:dyDescent="0.2">
      <c r="F51815" s="30"/>
      <c r="G51815" s="30"/>
      <c r="H51815" s="30"/>
    </row>
    <row r="51816" spans="6:8" x14ac:dyDescent="0.2">
      <c r="F51816" s="30"/>
      <c r="G51816" s="30"/>
      <c r="H51816" s="30"/>
    </row>
    <row r="51817" spans="6:8" x14ac:dyDescent="0.2">
      <c r="F51817" s="30"/>
      <c r="G51817" s="30"/>
      <c r="H51817" s="30"/>
    </row>
    <row r="51818" spans="6:8" x14ac:dyDescent="0.2">
      <c r="F51818" s="30"/>
      <c r="G51818" s="30"/>
      <c r="H51818" s="30"/>
    </row>
    <row r="51819" spans="6:8" x14ac:dyDescent="0.2">
      <c r="F51819" s="30"/>
      <c r="G51819" s="30"/>
      <c r="H51819" s="30"/>
    </row>
    <row r="51820" spans="6:8" x14ac:dyDescent="0.2">
      <c r="F51820" s="30"/>
      <c r="G51820" s="30"/>
      <c r="H51820" s="30"/>
    </row>
    <row r="51821" spans="6:8" x14ac:dyDescent="0.2">
      <c r="F51821" s="30"/>
      <c r="G51821" s="30"/>
      <c r="H51821" s="30"/>
    </row>
    <row r="51822" spans="6:8" x14ac:dyDescent="0.2">
      <c r="F51822" s="30"/>
      <c r="G51822" s="30"/>
      <c r="H51822" s="30"/>
    </row>
    <row r="51823" spans="6:8" x14ac:dyDescent="0.2">
      <c r="F51823" s="30"/>
      <c r="G51823" s="30"/>
      <c r="H51823" s="30"/>
    </row>
    <row r="51824" spans="6:8" x14ac:dyDescent="0.2">
      <c r="F51824" s="30"/>
      <c r="G51824" s="30"/>
      <c r="H51824" s="30"/>
    </row>
    <row r="51825" spans="6:8" x14ac:dyDescent="0.2">
      <c r="F51825" s="30"/>
      <c r="G51825" s="30"/>
      <c r="H51825" s="30"/>
    </row>
    <row r="51826" spans="6:8" x14ac:dyDescent="0.2">
      <c r="F51826" s="30"/>
      <c r="G51826" s="30"/>
      <c r="H51826" s="30"/>
    </row>
    <row r="51827" spans="6:8" x14ac:dyDescent="0.2">
      <c r="F51827" s="30"/>
      <c r="G51827" s="30"/>
      <c r="H51827" s="30"/>
    </row>
    <row r="51828" spans="6:8" x14ac:dyDescent="0.2">
      <c r="F51828" s="30"/>
      <c r="G51828" s="30"/>
      <c r="H51828" s="30"/>
    </row>
    <row r="51829" spans="6:8" x14ac:dyDescent="0.2">
      <c r="F51829" s="30"/>
      <c r="G51829" s="30"/>
      <c r="H51829" s="30"/>
    </row>
    <row r="51830" spans="6:8" x14ac:dyDescent="0.2">
      <c r="F51830" s="30"/>
      <c r="G51830" s="30"/>
      <c r="H51830" s="30"/>
    </row>
    <row r="51831" spans="6:8" x14ac:dyDescent="0.2">
      <c r="F51831" s="30"/>
      <c r="G51831" s="30"/>
      <c r="H51831" s="30"/>
    </row>
    <row r="51832" spans="6:8" x14ac:dyDescent="0.2">
      <c r="F51832" s="30"/>
      <c r="G51832" s="30"/>
      <c r="H51832" s="30"/>
    </row>
    <row r="51833" spans="6:8" x14ac:dyDescent="0.2">
      <c r="F51833" s="30"/>
      <c r="G51833" s="30"/>
      <c r="H51833" s="30"/>
    </row>
    <row r="51834" spans="6:8" x14ac:dyDescent="0.2">
      <c r="F51834" s="30"/>
      <c r="G51834" s="30"/>
      <c r="H51834" s="30"/>
    </row>
    <row r="51835" spans="6:8" x14ac:dyDescent="0.2">
      <c r="F51835" s="30"/>
      <c r="G51835" s="30"/>
      <c r="H51835" s="30"/>
    </row>
    <row r="51836" spans="6:8" x14ac:dyDescent="0.2">
      <c r="F51836" s="30"/>
      <c r="G51836" s="30"/>
      <c r="H51836" s="30"/>
    </row>
    <row r="51837" spans="6:8" x14ac:dyDescent="0.2">
      <c r="F51837" s="30"/>
      <c r="G51837" s="30"/>
      <c r="H51837" s="30"/>
    </row>
    <row r="51838" spans="6:8" x14ac:dyDescent="0.2">
      <c r="F51838" s="30"/>
      <c r="G51838" s="30"/>
      <c r="H51838" s="30"/>
    </row>
    <row r="51839" spans="6:8" x14ac:dyDescent="0.2">
      <c r="F51839" s="30"/>
      <c r="G51839" s="30"/>
      <c r="H51839" s="30"/>
    </row>
    <row r="51840" spans="6:8" x14ac:dyDescent="0.2">
      <c r="F51840" s="30"/>
      <c r="G51840" s="30"/>
      <c r="H51840" s="30"/>
    </row>
    <row r="51841" spans="6:8" x14ac:dyDescent="0.2">
      <c r="F51841" s="30"/>
      <c r="G51841" s="30"/>
      <c r="H51841" s="30"/>
    </row>
    <row r="51842" spans="6:8" x14ac:dyDescent="0.2">
      <c r="F51842" s="30"/>
      <c r="G51842" s="30"/>
      <c r="H51842" s="30"/>
    </row>
    <row r="51843" spans="6:8" x14ac:dyDescent="0.2">
      <c r="F51843" s="30"/>
      <c r="G51843" s="30"/>
      <c r="H51843" s="30"/>
    </row>
    <row r="51844" spans="6:8" x14ac:dyDescent="0.2">
      <c r="F51844" s="30"/>
      <c r="G51844" s="30"/>
      <c r="H51844" s="30"/>
    </row>
    <row r="51845" spans="6:8" x14ac:dyDescent="0.2">
      <c r="F51845" s="30"/>
      <c r="G51845" s="30"/>
      <c r="H51845" s="30"/>
    </row>
    <row r="51846" spans="6:8" x14ac:dyDescent="0.2">
      <c r="F51846" s="30"/>
      <c r="G51846" s="30"/>
      <c r="H51846" s="30"/>
    </row>
    <row r="51847" spans="6:8" x14ac:dyDescent="0.2">
      <c r="F51847" s="30"/>
      <c r="G51847" s="30"/>
      <c r="H51847" s="30"/>
    </row>
    <row r="51848" spans="6:8" x14ac:dyDescent="0.2">
      <c r="F51848" s="30"/>
      <c r="G51848" s="30"/>
      <c r="H51848" s="30"/>
    </row>
    <row r="51849" spans="6:8" x14ac:dyDescent="0.2">
      <c r="F51849" s="30"/>
      <c r="G51849" s="30"/>
      <c r="H51849" s="30"/>
    </row>
    <row r="51850" spans="6:8" x14ac:dyDescent="0.2">
      <c r="F51850" s="30"/>
      <c r="G51850" s="30"/>
      <c r="H51850" s="30"/>
    </row>
    <row r="51851" spans="6:8" x14ac:dyDescent="0.2">
      <c r="F51851" s="30"/>
      <c r="G51851" s="30"/>
      <c r="H51851" s="30"/>
    </row>
    <row r="51852" spans="6:8" x14ac:dyDescent="0.2">
      <c r="F51852" s="30"/>
      <c r="G51852" s="30"/>
      <c r="H51852" s="30"/>
    </row>
    <row r="51853" spans="6:8" x14ac:dyDescent="0.2">
      <c r="F51853" s="30"/>
      <c r="G51853" s="30"/>
      <c r="H51853" s="30"/>
    </row>
    <row r="51854" spans="6:8" x14ac:dyDescent="0.2">
      <c r="F51854" s="30"/>
      <c r="G51854" s="30"/>
      <c r="H51854" s="30"/>
    </row>
    <row r="51855" spans="6:8" x14ac:dyDescent="0.2">
      <c r="F51855" s="30"/>
      <c r="G51855" s="30"/>
      <c r="H51855" s="30"/>
    </row>
    <row r="51856" spans="6:8" x14ac:dyDescent="0.2">
      <c r="F51856" s="30"/>
      <c r="G51856" s="30"/>
      <c r="H51856" s="30"/>
    </row>
    <row r="51857" spans="6:8" x14ac:dyDescent="0.2">
      <c r="F51857" s="30"/>
      <c r="G51857" s="30"/>
      <c r="H51857" s="30"/>
    </row>
    <row r="51858" spans="6:8" x14ac:dyDescent="0.2">
      <c r="F51858" s="30"/>
      <c r="G51858" s="30"/>
      <c r="H51858" s="30"/>
    </row>
    <row r="51859" spans="6:8" x14ac:dyDescent="0.2">
      <c r="F51859" s="30"/>
      <c r="G51859" s="30"/>
      <c r="H51859" s="30"/>
    </row>
    <row r="51860" spans="6:8" x14ac:dyDescent="0.2">
      <c r="F51860" s="30"/>
      <c r="G51860" s="30"/>
      <c r="H51860" s="30"/>
    </row>
    <row r="51861" spans="6:8" x14ac:dyDescent="0.2">
      <c r="F51861" s="30"/>
      <c r="G51861" s="30"/>
      <c r="H51861" s="30"/>
    </row>
    <row r="51862" spans="6:8" x14ac:dyDescent="0.2">
      <c r="F51862" s="30"/>
      <c r="G51862" s="30"/>
      <c r="H51862" s="30"/>
    </row>
    <row r="51863" spans="6:8" x14ac:dyDescent="0.2">
      <c r="F51863" s="30"/>
      <c r="G51863" s="30"/>
      <c r="H51863" s="30"/>
    </row>
    <row r="51864" spans="6:8" x14ac:dyDescent="0.2">
      <c r="F51864" s="30"/>
      <c r="G51864" s="30"/>
      <c r="H51864" s="30"/>
    </row>
    <row r="51865" spans="6:8" x14ac:dyDescent="0.2">
      <c r="F51865" s="30"/>
      <c r="G51865" s="30"/>
      <c r="H51865" s="30"/>
    </row>
    <row r="51866" spans="6:8" x14ac:dyDescent="0.2">
      <c r="F51866" s="30"/>
      <c r="G51866" s="30"/>
      <c r="H51866" s="30"/>
    </row>
    <row r="51867" spans="6:8" x14ac:dyDescent="0.2">
      <c r="F51867" s="30"/>
      <c r="G51867" s="30"/>
      <c r="H51867" s="30"/>
    </row>
    <row r="51868" spans="6:8" x14ac:dyDescent="0.2">
      <c r="F51868" s="30"/>
      <c r="G51868" s="30"/>
      <c r="H51868" s="30"/>
    </row>
    <row r="51869" spans="6:8" x14ac:dyDescent="0.2">
      <c r="F51869" s="30"/>
      <c r="G51869" s="30"/>
      <c r="H51869" s="30"/>
    </row>
    <row r="51870" spans="6:8" x14ac:dyDescent="0.2">
      <c r="F51870" s="30"/>
      <c r="G51870" s="30"/>
      <c r="H51870" s="30"/>
    </row>
    <row r="51871" spans="6:8" x14ac:dyDescent="0.2">
      <c r="F51871" s="30"/>
      <c r="G51871" s="30"/>
      <c r="H51871" s="30"/>
    </row>
    <row r="51872" spans="6:8" x14ac:dyDescent="0.2">
      <c r="F51872" s="30"/>
      <c r="G51872" s="30"/>
      <c r="H51872" s="30"/>
    </row>
    <row r="51873" spans="6:8" x14ac:dyDescent="0.2">
      <c r="F51873" s="30"/>
      <c r="G51873" s="30"/>
      <c r="H51873" s="30"/>
    </row>
    <row r="51874" spans="6:8" x14ac:dyDescent="0.2">
      <c r="F51874" s="30"/>
      <c r="G51874" s="30"/>
      <c r="H51874" s="30"/>
    </row>
    <row r="51875" spans="6:8" x14ac:dyDescent="0.2">
      <c r="F51875" s="30"/>
      <c r="G51875" s="30"/>
      <c r="H51875" s="30"/>
    </row>
    <row r="51876" spans="6:8" x14ac:dyDescent="0.2">
      <c r="F51876" s="30"/>
      <c r="G51876" s="30"/>
      <c r="H51876" s="30"/>
    </row>
    <row r="51877" spans="6:8" x14ac:dyDescent="0.2">
      <c r="F51877" s="30"/>
      <c r="G51877" s="30"/>
      <c r="H51877" s="30"/>
    </row>
    <row r="51878" spans="6:8" x14ac:dyDescent="0.2">
      <c r="F51878" s="30"/>
      <c r="G51878" s="30"/>
      <c r="H51878" s="30"/>
    </row>
    <row r="51879" spans="6:8" x14ac:dyDescent="0.2">
      <c r="F51879" s="30"/>
      <c r="G51879" s="30"/>
      <c r="H51879" s="30"/>
    </row>
    <row r="51880" spans="6:8" x14ac:dyDescent="0.2">
      <c r="F51880" s="30"/>
      <c r="G51880" s="30"/>
      <c r="H51880" s="30"/>
    </row>
    <row r="51881" spans="6:8" x14ac:dyDescent="0.2">
      <c r="F51881" s="30"/>
      <c r="G51881" s="30"/>
      <c r="H51881" s="30"/>
    </row>
    <row r="51882" spans="6:8" x14ac:dyDescent="0.2">
      <c r="F51882" s="30"/>
      <c r="G51882" s="30"/>
      <c r="H51882" s="30"/>
    </row>
    <row r="51883" spans="6:8" x14ac:dyDescent="0.2">
      <c r="F51883" s="30"/>
      <c r="G51883" s="30"/>
      <c r="H51883" s="30"/>
    </row>
    <row r="51884" spans="6:8" x14ac:dyDescent="0.2">
      <c r="F51884" s="30"/>
      <c r="G51884" s="30"/>
      <c r="H51884" s="30"/>
    </row>
    <row r="51885" spans="6:8" x14ac:dyDescent="0.2">
      <c r="F51885" s="30"/>
      <c r="G51885" s="30"/>
      <c r="H51885" s="30"/>
    </row>
    <row r="51886" spans="6:8" x14ac:dyDescent="0.2">
      <c r="F51886" s="30"/>
      <c r="G51886" s="30"/>
      <c r="H51886" s="30"/>
    </row>
    <row r="51887" spans="6:8" x14ac:dyDescent="0.2">
      <c r="F51887" s="30"/>
      <c r="G51887" s="30"/>
      <c r="H51887" s="30"/>
    </row>
    <row r="51888" spans="6:8" x14ac:dyDescent="0.2">
      <c r="F51888" s="30"/>
      <c r="G51888" s="30"/>
      <c r="H51888" s="30"/>
    </row>
    <row r="51889" spans="6:8" x14ac:dyDescent="0.2">
      <c r="F51889" s="30"/>
      <c r="G51889" s="30"/>
      <c r="H51889" s="30"/>
    </row>
    <row r="51890" spans="6:8" x14ac:dyDescent="0.2">
      <c r="F51890" s="30"/>
      <c r="G51890" s="30"/>
      <c r="H51890" s="30"/>
    </row>
    <row r="51891" spans="6:8" x14ac:dyDescent="0.2">
      <c r="F51891" s="30"/>
      <c r="G51891" s="30"/>
      <c r="H51891" s="30"/>
    </row>
    <row r="51892" spans="6:8" x14ac:dyDescent="0.2">
      <c r="F51892" s="30"/>
      <c r="G51892" s="30"/>
      <c r="H51892" s="30"/>
    </row>
    <row r="51893" spans="6:8" x14ac:dyDescent="0.2">
      <c r="F51893" s="30"/>
      <c r="G51893" s="30"/>
      <c r="H51893" s="30"/>
    </row>
    <row r="51894" spans="6:8" x14ac:dyDescent="0.2">
      <c r="F51894" s="30"/>
      <c r="G51894" s="30"/>
      <c r="H51894" s="30"/>
    </row>
    <row r="51895" spans="6:8" x14ac:dyDescent="0.2">
      <c r="F51895" s="30"/>
      <c r="G51895" s="30"/>
      <c r="H51895" s="30"/>
    </row>
    <row r="51896" spans="6:8" x14ac:dyDescent="0.2">
      <c r="F51896" s="30"/>
      <c r="G51896" s="30"/>
      <c r="H51896" s="30"/>
    </row>
    <row r="51897" spans="6:8" x14ac:dyDescent="0.2">
      <c r="F51897" s="30"/>
      <c r="G51897" s="30"/>
      <c r="H51897" s="30"/>
    </row>
    <row r="51898" spans="6:8" x14ac:dyDescent="0.2">
      <c r="F51898" s="30"/>
      <c r="G51898" s="30"/>
      <c r="H51898" s="30"/>
    </row>
    <row r="51899" spans="6:8" x14ac:dyDescent="0.2">
      <c r="F51899" s="30"/>
      <c r="G51899" s="30"/>
      <c r="H51899" s="30"/>
    </row>
    <row r="51900" spans="6:8" x14ac:dyDescent="0.2">
      <c r="F51900" s="30"/>
      <c r="G51900" s="30"/>
      <c r="H51900" s="30"/>
    </row>
    <row r="51901" spans="6:8" x14ac:dyDescent="0.2">
      <c r="F51901" s="30"/>
      <c r="G51901" s="30"/>
      <c r="H51901" s="30"/>
    </row>
    <row r="51902" spans="6:8" x14ac:dyDescent="0.2">
      <c r="F51902" s="30"/>
      <c r="G51902" s="30"/>
      <c r="H51902" s="30"/>
    </row>
    <row r="51903" spans="6:8" x14ac:dyDescent="0.2">
      <c r="F51903" s="30"/>
      <c r="G51903" s="30"/>
      <c r="H51903" s="30"/>
    </row>
    <row r="51904" spans="6:8" x14ac:dyDescent="0.2">
      <c r="F51904" s="30"/>
      <c r="G51904" s="30"/>
      <c r="H51904" s="30"/>
    </row>
    <row r="51905" spans="6:8" x14ac:dyDescent="0.2">
      <c r="F51905" s="30"/>
      <c r="G51905" s="30"/>
      <c r="H51905" s="30"/>
    </row>
    <row r="51906" spans="6:8" x14ac:dyDescent="0.2">
      <c r="F51906" s="30"/>
      <c r="G51906" s="30"/>
      <c r="H51906" s="30"/>
    </row>
    <row r="51907" spans="6:8" x14ac:dyDescent="0.2">
      <c r="F51907" s="30"/>
      <c r="G51907" s="30"/>
      <c r="H51907" s="30"/>
    </row>
    <row r="51908" spans="6:8" x14ac:dyDescent="0.2">
      <c r="F51908" s="30"/>
      <c r="G51908" s="30"/>
      <c r="H51908" s="30"/>
    </row>
    <row r="51909" spans="6:8" x14ac:dyDescent="0.2">
      <c r="F51909" s="30"/>
      <c r="G51909" s="30"/>
      <c r="H51909" s="30"/>
    </row>
    <row r="51910" spans="6:8" x14ac:dyDescent="0.2">
      <c r="F51910" s="30"/>
      <c r="G51910" s="30"/>
      <c r="H51910" s="30"/>
    </row>
    <row r="51911" spans="6:8" x14ac:dyDescent="0.2">
      <c r="F51911" s="30"/>
      <c r="G51911" s="30"/>
      <c r="H51911" s="30"/>
    </row>
    <row r="51912" spans="6:8" x14ac:dyDescent="0.2">
      <c r="F51912" s="30"/>
      <c r="G51912" s="30"/>
      <c r="H51912" s="30"/>
    </row>
    <row r="51913" spans="6:8" x14ac:dyDescent="0.2">
      <c r="F51913" s="30"/>
      <c r="G51913" s="30"/>
      <c r="H51913" s="30"/>
    </row>
    <row r="51914" spans="6:8" x14ac:dyDescent="0.2">
      <c r="F51914" s="30"/>
      <c r="G51914" s="30"/>
      <c r="H51914" s="30"/>
    </row>
    <row r="51915" spans="6:8" x14ac:dyDescent="0.2">
      <c r="F51915" s="30"/>
      <c r="G51915" s="30"/>
      <c r="H51915" s="30"/>
    </row>
    <row r="51916" spans="6:8" x14ac:dyDescent="0.2">
      <c r="F51916" s="30"/>
      <c r="G51916" s="30"/>
      <c r="H51916" s="30"/>
    </row>
    <row r="51917" spans="6:8" x14ac:dyDescent="0.2">
      <c r="F51917" s="30"/>
      <c r="G51917" s="30"/>
      <c r="H51917" s="30"/>
    </row>
    <row r="51918" spans="6:8" x14ac:dyDescent="0.2">
      <c r="F51918" s="30"/>
      <c r="G51918" s="30"/>
      <c r="H51918" s="30"/>
    </row>
    <row r="51919" spans="6:8" x14ac:dyDescent="0.2">
      <c r="F51919" s="30"/>
      <c r="G51919" s="30"/>
      <c r="H51919" s="30"/>
    </row>
    <row r="51920" spans="6:8" x14ac:dyDescent="0.2">
      <c r="F51920" s="30"/>
      <c r="G51920" s="30"/>
      <c r="H51920" s="30"/>
    </row>
    <row r="51921" spans="6:8" x14ac:dyDescent="0.2">
      <c r="F51921" s="30"/>
      <c r="G51921" s="30"/>
      <c r="H51921" s="30"/>
    </row>
    <row r="51922" spans="6:8" x14ac:dyDescent="0.2">
      <c r="F51922" s="30"/>
      <c r="G51922" s="30"/>
      <c r="H51922" s="30"/>
    </row>
    <row r="51923" spans="6:8" x14ac:dyDescent="0.2">
      <c r="F51923" s="30"/>
      <c r="G51923" s="30"/>
      <c r="H51923" s="30"/>
    </row>
    <row r="51924" spans="6:8" x14ac:dyDescent="0.2">
      <c r="F51924" s="30"/>
      <c r="G51924" s="30"/>
      <c r="H51924" s="30"/>
    </row>
    <row r="51925" spans="6:8" x14ac:dyDescent="0.2">
      <c r="F51925" s="30"/>
      <c r="G51925" s="30"/>
      <c r="H51925" s="30"/>
    </row>
    <row r="51926" spans="6:8" x14ac:dyDescent="0.2">
      <c r="F51926" s="30"/>
      <c r="G51926" s="30"/>
      <c r="H51926" s="30"/>
    </row>
    <row r="51927" spans="6:8" x14ac:dyDescent="0.2">
      <c r="F51927" s="30"/>
      <c r="G51927" s="30"/>
      <c r="H51927" s="30"/>
    </row>
    <row r="51928" spans="6:8" x14ac:dyDescent="0.2">
      <c r="F51928" s="30"/>
      <c r="G51928" s="30"/>
      <c r="H51928" s="30"/>
    </row>
    <row r="51929" spans="6:8" x14ac:dyDescent="0.2">
      <c r="F51929" s="30"/>
      <c r="G51929" s="30"/>
      <c r="H51929" s="30"/>
    </row>
    <row r="51930" spans="6:8" x14ac:dyDescent="0.2">
      <c r="F51930" s="30"/>
      <c r="G51930" s="30"/>
      <c r="H51930" s="30"/>
    </row>
    <row r="51931" spans="6:8" x14ac:dyDescent="0.2">
      <c r="F51931" s="30"/>
      <c r="G51931" s="30"/>
      <c r="H51931" s="30"/>
    </row>
    <row r="51932" spans="6:8" x14ac:dyDescent="0.2">
      <c r="F51932" s="30"/>
      <c r="G51932" s="30"/>
      <c r="H51932" s="30"/>
    </row>
    <row r="51933" spans="6:8" x14ac:dyDescent="0.2">
      <c r="F51933" s="30"/>
      <c r="G51933" s="30"/>
      <c r="H51933" s="30"/>
    </row>
    <row r="51934" spans="6:8" x14ac:dyDescent="0.2">
      <c r="F51934" s="30"/>
      <c r="G51934" s="30"/>
      <c r="H51934" s="30"/>
    </row>
    <row r="51935" spans="6:8" x14ac:dyDescent="0.2">
      <c r="F51935" s="30"/>
      <c r="G51935" s="30"/>
      <c r="H51935" s="30"/>
    </row>
    <row r="51936" spans="6:8" x14ac:dyDescent="0.2">
      <c r="F51936" s="30"/>
      <c r="G51936" s="30"/>
      <c r="H51936" s="30"/>
    </row>
    <row r="51937" spans="6:8" x14ac:dyDescent="0.2">
      <c r="F51937" s="30"/>
      <c r="G51937" s="30"/>
      <c r="H51937" s="30"/>
    </row>
    <row r="51938" spans="6:8" x14ac:dyDescent="0.2">
      <c r="F51938" s="30"/>
      <c r="G51938" s="30"/>
      <c r="H51938" s="30"/>
    </row>
    <row r="51939" spans="6:8" x14ac:dyDescent="0.2">
      <c r="F51939" s="30"/>
      <c r="G51939" s="30"/>
      <c r="H51939" s="30"/>
    </row>
    <row r="51940" spans="6:8" x14ac:dyDescent="0.2">
      <c r="F51940" s="30"/>
      <c r="G51940" s="30"/>
      <c r="H51940" s="30"/>
    </row>
    <row r="51941" spans="6:8" x14ac:dyDescent="0.2">
      <c r="F51941" s="30"/>
      <c r="G51941" s="30"/>
      <c r="H51941" s="30"/>
    </row>
    <row r="51942" spans="6:8" x14ac:dyDescent="0.2">
      <c r="F51942" s="30"/>
      <c r="G51942" s="30"/>
      <c r="H51942" s="30"/>
    </row>
    <row r="51943" spans="6:8" x14ac:dyDescent="0.2">
      <c r="F51943" s="30"/>
      <c r="G51943" s="30"/>
      <c r="H51943" s="30"/>
    </row>
    <row r="51944" spans="6:8" x14ac:dyDescent="0.2">
      <c r="F51944" s="30"/>
      <c r="G51944" s="30"/>
      <c r="H51944" s="30"/>
    </row>
    <row r="51945" spans="6:8" x14ac:dyDescent="0.2">
      <c r="F51945" s="30"/>
      <c r="G51945" s="30"/>
      <c r="H51945" s="30"/>
    </row>
    <row r="51946" spans="6:8" x14ac:dyDescent="0.2">
      <c r="F51946" s="30"/>
      <c r="G51946" s="30"/>
      <c r="H51946" s="30"/>
    </row>
    <row r="51947" spans="6:8" x14ac:dyDescent="0.2">
      <c r="F51947" s="30"/>
      <c r="G51947" s="30"/>
      <c r="H51947" s="30"/>
    </row>
    <row r="51948" spans="6:8" x14ac:dyDescent="0.2">
      <c r="F51948" s="30"/>
      <c r="G51948" s="30"/>
      <c r="H51948" s="30"/>
    </row>
    <row r="51949" spans="6:8" x14ac:dyDescent="0.2">
      <c r="F51949" s="30"/>
      <c r="G51949" s="30"/>
      <c r="H51949" s="30"/>
    </row>
    <row r="51950" spans="6:8" x14ac:dyDescent="0.2">
      <c r="F51950" s="30"/>
      <c r="G51950" s="30"/>
      <c r="H51950" s="30"/>
    </row>
    <row r="51951" spans="6:8" x14ac:dyDescent="0.2">
      <c r="F51951" s="30"/>
      <c r="G51951" s="30"/>
      <c r="H51951" s="30"/>
    </row>
    <row r="51952" spans="6:8" x14ac:dyDescent="0.2">
      <c r="F51952" s="30"/>
      <c r="G51952" s="30"/>
      <c r="H51952" s="30"/>
    </row>
    <row r="51953" spans="6:8" x14ac:dyDescent="0.2">
      <c r="F51953" s="30"/>
      <c r="G51953" s="30"/>
      <c r="H51953" s="30"/>
    </row>
    <row r="51954" spans="6:8" x14ac:dyDescent="0.2">
      <c r="F51954" s="30"/>
      <c r="G51954" s="30"/>
      <c r="H51954" s="30"/>
    </row>
    <row r="51955" spans="6:8" x14ac:dyDescent="0.2">
      <c r="F51955" s="30"/>
      <c r="G51955" s="30"/>
      <c r="H51955" s="30"/>
    </row>
    <row r="51956" spans="6:8" x14ac:dyDescent="0.2">
      <c r="F51956" s="30"/>
      <c r="G51956" s="30"/>
      <c r="H51956" s="30"/>
    </row>
    <row r="51957" spans="6:8" x14ac:dyDescent="0.2">
      <c r="F51957" s="30"/>
      <c r="G51957" s="30"/>
      <c r="H51957" s="30"/>
    </row>
    <row r="51958" spans="6:8" x14ac:dyDescent="0.2">
      <c r="F51958" s="30"/>
      <c r="G51958" s="30"/>
      <c r="H51958" s="30"/>
    </row>
    <row r="51959" spans="6:8" x14ac:dyDescent="0.2">
      <c r="F51959" s="30"/>
      <c r="G51959" s="30"/>
      <c r="H51959" s="30"/>
    </row>
    <row r="51960" spans="6:8" x14ac:dyDescent="0.2">
      <c r="F51960" s="30"/>
      <c r="G51960" s="30"/>
      <c r="H51960" s="30"/>
    </row>
    <row r="51961" spans="6:8" x14ac:dyDescent="0.2">
      <c r="F51961" s="30"/>
      <c r="G51961" s="30"/>
      <c r="H51961" s="30"/>
    </row>
    <row r="51962" spans="6:8" x14ac:dyDescent="0.2">
      <c r="F51962" s="30"/>
      <c r="G51962" s="30"/>
      <c r="H51962" s="30"/>
    </row>
    <row r="51963" spans="6:8" x14ac:dyDescent="0.2">
      <c r="F51963" s="30"/>
      <c r="G51963" s="30"/>
      <c r="H51963" s="30"/>
    </row>
    <row r="51964" spans="6:8" x14ac:dyDescent="0.2">
      <c r="F51964" s="30"/>
      <c r="G51964" s="30"/>
      <c r="H51964" s="30"/>
    </row>
    <row r="51965" spans="6:8" x14ac:dyDescent="0.2">
      <c r="F51965" s="30"/>
      <c r="G51965" s="30"/>
      <c r="H51965" s="30"/>
    </row>
    <row r="51966" spans="6:8" x14ac:dyDescent="0.2">
      <c r="F51966" s="30"/>
      <c r="G51966" s="30"/>
      <c r="H51966" s="30"/>
    </row>
    <row r="51967" spans="6:8" x14ac:dyDescent="0.2">
      <c r="F51967" s="30"/>
      <c r="G51967" s="30"/>
      <c r="H51967" s="30"/>
    </row>
    <row r="51968" spans="6:8" x14ac:dyDescent="0.2">
      <c r="F51968" s="30"/>
      <c r="G51968" s="30"/>
      <c r="H51968" s="30"/>
    </row>
    <row r="51969" spans="6:8" x14ac:dyDescent="0.2">
      <c r="F51969" s="30"/>
      <c r="G51969" s="30"/>
      <c r="H51969" s="30"/>
    </row>
    <row r="51970" spans="6:8" x14ac:dyDescent="0.2">
      <c r="F51970" s="30"/>
      <c r="G51970" s="30"/>
      <c r="H51970" s="30"/>
    </row>
    <row r="51971" spans="6:8" x14ac:dyDescent="0.2">
      <c r="F51971" s="30"/>
      <c r="G51971" s="30"/>
      <c r="H51971" s="30"/>
    </row>
    <row r="51972" spans="6:8" x14ac:dyDescent="0.2">
      <c r="F51972" s="30"/>
      <c r="G51972" s="30"/>
      <c r="H51972" s="30"/>
    </row>
    <row r="51973" spans="6:8" x14ac:dyDescent="0.2">
      <c r="F51973" s="30"/>
      <c r="G51973" s="30"/>
      <c r="H51973" s="30"/>
    </row>
    <row r="51974" spans="6:8" x14ac:dyDescent="0.2">
      <c r="F51974" s="30"/>
      <c r="G51974" s="30"/>
      <c r="H51974" s="30"/>
    </row>
    <row r="51975" spans="6:8" x14ac:dyDescent="0.2">
      <c r="F51975" s="30"/>
      <c r="G51975" s="30"/>
      <c r="H51975" s="30"/>
    </row>
    <row r="51976" spans="6:8" x14ac:dyDescent="0.2">
      <c r="F51976" s="30"/>
      <c r="G51976" s="30"/>
      <c r="H51976" s="30"/>
    </row>
    <row r="51977" spans="6:8" x14ac:dyDescent="0.2">
      <c r="F51977" s="30"/>
      <c r="G51977" s="30"/>
      <c r="H51977" s="30"/>
    </row>
    <row r="51978" spans="6:8" x14ac:dyDescent="0.2">
      <c r="F51978" s="30"/>
      <c r="G51978" s="30"/>
      <c r="H51978" s="30"/>
    </row>
    <row r="51979" spans="6:8" x14ac:dyDescent="0.2">
      <c r="F51979" s="30"/>
      <c r="G51979" s="30"/>
      <c r="H51979" s="30"/>
    </row>
    <row r="51980" spans="6:8" x14ac:dyDescent="0.2">
      <c r="F51980" s="30"/>
      <c r="G51980" s="30"/>
      <c r="H51980" s="30"/>
    </row>
    <row r="51981" spans="6:8" x14ac:dyDescent="0.2">
      <c r="F51981" s="30"/>
      <c r="G51981" s="30"/>
      <c r="H51981" s="30"/>
    </row>
    <row r="51982" spans="6:8" x14ac:dyDescent="0.2">
      <c r="F51982" s="30"/>
      <c r="G51982" s="30"/>
      <c r="H51982" s="30"/>
    </row>
    <row r="51983" spans="6:8" x14ac:dyDescent="0.2">
      <c r="F51983" s="30"/>
      <c r="G51983" s="30"/>
      <c r="H51983" s="30"/>
    </row>
    <row r="51984" spans="6:8" x14ac:dyDescent="0.2">
      <c r="F51984" s="30"/>
      <c r="G51984" s="30"/>
      <c r="H51984" s="30"/>
    </row>
    <row r="51985" spans="6:8" x14ac:dyDescent="0.2">
      <c r="F51985" s="30"/>
      <c r="G51985" s="30"/>
      <c r="H51985" s="30"/>
    </row>
    <row r="51986" spans="6:8" x14ac:dyDescent="0.2">
      <c r="F51986" s="30"/>
      <c r="G51986" s="30"/>
      <c r="H51986" s="30"/>
    </row>
    <row r="51987" spans="6:8" x14ac:dyDescent="0.2">
      <c r="F51987" s="30"/>
      <c r="G51987" s="30"/>
      <c r="H51987" s="30"/>
    </row>
    <row r="51988" spans="6:8" x14ac:dyDescent="0.2">
      <c r="F51988" s="30"/>
      <c r="G51988" s="30"/>
      <c r="H51988" s="30"/>
    </row>
    <row r="51989" spans="6:8" x14ac:dyDescent="0.2">
      <c r="F51989" s="30"/>
      <c r="G51989" s="30"/>
      <c r="H51989" s="30"/>
    </row>
    <row r="51990" spans="6:8" x14ac:dyDescent="0.2">
      <c r="F51990" s="30"/>
      <c r="G51990" s="30"/>
      <c r="H51990" s="30"/>
    </row>
    <row r="51991" spans="6:8" x14ac:dyDescent="0.2">
      <c r="F51991" s="30"/>
      <c r="G51991" s="30"/>
      <c r="H51991" s="30"/>
    </row>
    <row r="51992" spans="6:8" x14ac:dyDescent="0.2">
      <c r="F51992" s="30"/>
      <c r="G51992" s="30"/>
      <c r="H51992" s="30"/>
    </row>
    <row r="51993" spans="6:8" x14ac:dyDescent="0.2">
      <c r="F51993" s="30"/>
      <c r="G51993" s="30"/>
      <c r="H51993" s="30"/>
    </row>
    <row r="51994" spans="6:8" x14ac:dyDescent="0.2">
      <c r="F51994" s="30"/>
      <c r="G51994" s="30"/>
      <c r="H51994" s="30"/>
    </row>
    <row r="51995" spans="6:8" x14ac:dyDescent="0.2">
      <c r="F51995" s="30"/>
      <c r="G51995" s="30"/>
      <c r="H51995" s="30"/>
    </row>
    <row r="51996" spans="6:8" x14ac:dyDescent="0.2">
      <c r="F51996" s="30"/>
      <c r="G51996" s="30"/>
      <c r="H51996" s="30"/>
    </row>
    <row r="51997" spans="6:8" x14ac:dyDescent="0.2">
      <c r="F51997" s="30"/>
      <c r="G51997" s="30"/>
      <c r="H51997" s="30"/>
    </row>
    <row r="51998" spans="6:8" x14ac:dyDescent="0.2">
      <c r="F51998" s="30"/>
      <c r="G51998" s="30"/>
      <c r="H51998" s="30"/>
    </row>
    <row r="51999" spans="6:8" x14ac:dyDescent="0.2">
      <c r="F51999" s="30"/>
      <c r="G51999" s="30"/>
      <c r="H51999" s="30"/>
    </row>
    <row r="52000" spans="6:8" x14ac:dyDescent="0.2">
      <c r="F52000" s="30"/>
      <c r="G52000" s="30"/>
      <c r="H52000" s="30"/>
    </row>
    <row r="52001" spans="6:8" x14ac:dyDescent="0.2">
      <c r="F52001" s="30"/>
      <c r="G52001" s="30"/>
      <c r="H52001" s="30"/>
    </row>
    <row r="52002" spans="6:8" x14ac:dyDescent="0.2">
      <c r="F52002" s="30"/>
      <c r="G52002" s="30"/>
      <c r="H52002" s="30"/>
    </row>
    <row r="52003" spans="6:8" x14ac:dyDescent="0.2">
      <c r="F52003" s="30"/>
      <c r="G52003" s="30"/>
      <c r="H52003" s="30"/>
    </row>
    <row r="52004" spans="6:8" x14ac:dyDescent="0.2">
      <c r="F52004" s="30"/>
      <c r="G52004" s="30"/>
      <c r="H52004" s="30"/>
    </row>
    <row r="52005" spans="6:8" x14ac:dyDescent="0.2">
      <c r="F52005" s="30"/>
      <c r="G52005" s="30"/>
      <c r="H52005" s="30"/>
    </row>
    <row r="52006" spans="6:8" x14ac:dyDescent="0.2">
      <c r="F52006" s="30"/>
      <c r="G52006" s="30"/>
      <c r="H52006" s="30"/>
    </row>
    <row r="52007" spans="6:8" x14ac:dyDescent="0.2">
      <c r="F52007" s="30"/>
      <c r="G52007" s="30"/>
      <c r="H52007" s="30"/>
    </row>
    <row r="52008" spans="6:8" x14ac:dyDescent="0.2">
      <c r="F52008" s="30"/>
      <c r="G52008" s="30"/>
      <c r="H52008" s="30"/>
    </row>
    <row r="52009" spans="6:8" x14ac:dyDescent="0.2">
      <c r="F52009" s="30"/>
      <c r="G52009" s="30"/>
      <c r="H52009" s="30"/>
    </row>
    <row r="52010" spans="6:8" x14ac:dyDescent="0.2">
      <c r="F52010" s="30"/>
      <c r="G52010" s="30"/>
      <c r="H52010" s="30"/>
    </row>
    <row r="52011" spans="6:8" x14ac:dyDescent="0.2">
      <c r="F52011" s="30"/>
      <c r="G52011" s="30"/>
      <c r="H52011" s="30"/>
    </row>
    <row r="52012" spans="6:8" x14ac:dyDescent="0.2">
      <c r="F52012" s="30"/>
      <c r="G52012" s="30"/>
      <c r="H52012" s="30"/>
    </row>
    <row r="52013" spans="6:8" x14ac:dyDescent="0.2">
      <c r="F52013" s="30"/>
      <c r="G52013" s="30"/>
      <c r="H52013" s="30"/>
    </row>
    <row r="52014" spans="6:8" x14ac:dyDescent="0.2">
      <c r="F52014" s="30"/>
      <c r="G52014" s="30"/>
      <c r="H52014" s="30"/>
    </row>
    <row r="52015" spans="6:8" x14ac:dyDescent="0.2">
      <c r="F52015" s="30"/>
      <c r="G52015" s="30"/>
      <c r="H52015" s="30"/>
    </row>
    <row r="52016" spans="6:8" x14ac:dyDescent="0.2">
      <c r="F52016" s="30"/>
      <c r="G52016" s="30"/>
      <c r="H52016" s="30"/>
    </row>
    <row r="52017" spans="6:8" x14ac:dyDescent="0.2">
      <c r="F52017" s="30"/>
      <c r="G52017" s="30"/>
      <c r="H52017" s="30"/>
    </row>
    <row r="52018" spans="6:8" x14ac:dyDescent="0.2">
      <c r="F52018" s="30"/>
      <c r="G52018" s="30"/>
      <c r="H52018" s="30"/>
    </row>
    <row r="52019" spans="6:8" x14ac:dyDescent="0.2">
      <c r="F52019" s="30"/>
      <c r="G52019" s="30"/>
      <c r="H52019" s="30"/>
    </row>
    <row r="52020" spans="6:8" x14ac:dyDescent="0.2">
      <c r="F52020" s="30"/>
      <c r="G52020" s="30"/>
      <c r="H52020" s="30"/>
    </row>
    <row r="52021" spans="6:8" x14ac:dyDescent="0.2">
      <c r="F52021" s="30"/>
      <c r="G52021" s="30"/>
      <c r="H52021" s="30"/>
    </row>
    <row r="52022" spans="6:8" x14ac:dyDescent="0.2">
      <c r="F52022" s="30"/>
      <c r="G52022" s="30"/>
      <c r="H52022" s="30"/>
    </row>
    <row r="52023" spans="6:8" x14ac:dyDescent="0.2">
      <c r="F52023" s="30"/>
      <c r="G52023" s="30"/>
      <c r="H52023" s="30"/>
    </row>
    <row r="52024" spans="6:8" x14ac:dyDescent="0.2">
      <c r="F52024" s="30"/>
      <c r="G52024" s="30"/>
      <c r="H52024" s="30"/>
    </row>
    <row r="52025" spans="6:8" x14ac:dyDescent="0.2">
      <c r="F52025" s="30"/>
      <c r="G52025" s="30"/>
      <c r="H52025" s="30"/>
    </row>
    <row r="52026" spans="6:8" x14ac:dyDescent="0.2">
      <c r="F52026" s="30"/>
      <c r="G52026" s="30"/>
      <c r="H52026" s="30"/>
    </row>
    <row r="52027" spans="6:8" x14ac:dyDescent="0.2">
      <c r="F52027" s="30"/>
      <c r="G52027" s="30"/>
      <c r="H52027" s="30"/>
    </row>
    <row r="52028" spans="6:8" x14ac:dyDescent="0.2">
      <c r="F52028" s="30"/>
      <c r="G52028" s="30"/>
      <c r="H52028" s="30"/>
    </row>
    <row r="52029" spans="6:8" x14ac:dyDescent="0.2">
      <c r="F52029" s="30"/>
      <c r="G52029" s="30"/>
      <c r="H52029" s="30"/>
    </row>
    <row r="52030" spans="6:8" x14ac:dyDescent="0.2">
      <c r="F52030" s="30"/>
      <c r="G52030" s="30"/>
      <c r="H52030" s="30"/>
    </row>
    <row r="52031" spans="6:8" x14ac:dyDescent="0.2">
      <c r="F52031" s="30"/>
      <c r="G52031" s="30"/>
      <c r="H52031" s="30"/>
    </row>
    <row r="52032" spans="6:8" x14ac:dyDescent="0.2">
      <c r="F52032" s="30"/>
      <c r="G52032" s="30"/>
      <c r="H52032" s="30"/>
    </row>
    <row r="52033" spans="6:8" x14ac:dyDescent="0.2">
      <c r="F52033" s="30"/>
      <c r="G52033" s="30"/>
      <c r="H52033" s="30"/>
    </row>
    <row r="52034" spans="6:8" x14ac:dyDescent="0.2">
      <c r="F52034" s="30"/>
      <c r="G52034" s="30"/>
      <c r="H52034" s="30"/>
    </row>
    <row r="52035" spans="6:8" x14ac:dyDescent="0.2">
      <c r="F52035" s="30"/>
      <c r="G52035" s="30"/>
      <c r="H52035" s="30"/>
    </row>
    <row r="52036" spans="6:8" x14ac:dyDescent="0.2">
      <c r="F52036" s="30"/>
      <c r="G52036" s="30"/>
      <c r="H52036" s="30"/>
    </row>
    <row r="52037" spans="6:8" x14ac:dyDescent="0.2">
      <c r="F52037" s="30"/>
      <c r="G52037" s="30"/>
      <c r="H52037" s="30"/>
    </row>
    <row r="52038" spans="6:8" x14ac:dyDescent="0.2">
      <c r="F52038" s="30"/>
      <c r="G52038" s="30"/>
      <c r="H52038" s="30"/>
    </row>
    <row r="52039" spans="6:8" x14ac:dyDescent="0.2">
      <c r="F52039" s="30"/>
      <c r="G52039" s="30"/>
      <c r="H52039" s="30"/>
    </row>
    <row r="52040" spans="6:8" x14ac:dyDescent="0.2">
      <c r="F52040" s="30"/>
      <c r="G52040" s="30"/>
      <c r="H52040" s="30"/>
    </row>
    <row r="52041" spans="6:8" x14ac:dyDescent="0.2">
      <c r="F52041" s="30"/>
      <c r="G52041" s="30"/>
      <c r="H52041" s="30"/>
    </row>
    <row r="52042" spans="6:8" x14ac:dyDescent="0.2">
      <c r="F52042" s="30"/>
      <c r="G52042" s="30"/>
      <c r="H52042" s="30"/>
    </row>
    <row r="52043" spans="6:8" x14ac:dyDescent="0.2">
      <c r="F52043" s="30"/>
      <c r="G52043" s="30"/>
      <c r="H52043" s="30"/>
    </row>
    <row r="52044" spans="6:8" x14ac:dyDescent="0.2">
      <c r="F52044" s="30"/>
      <c r="G52044" s="30"/>
      <c r="H52044" s="30"/>
    </row>
    <row r="52045" spans="6:8" x14ac:dyDescent="0.2">
      <c r="F52045" s="30"/>
      <c r="G52045" s="30"/>
      <c r="H52045" s="30"/>
    </row>
    <row r="52046" spans="6:8" x14ac:dyDescent="0.2">
      <c r="F52046" s="30"/>
      <c r="G52046" s="30"/>
      <c r="H52046" s="30"/>
    </row>
    <row r="52047" spans="6:8" x14ac:dyDescent="0.2">
      <c r="F52047" s="30"/>
      <c r="G52047" s="30"/>
      <c r="H52047" s="30"/>
    </row>
    <row r="52048" spans="6:8" x14ac:dyDescent="0.2">
      <c r="F52048" s="30"/>
      <c r="G52048" s="30"/>
      <c r="H52048" s="30"/>
    </row>
    <row r="52049" spans="6:8" x14ac:dyDescent="0.2">
      <c r="F52049" s="30"/>
      <c r="G52049" s="30"/>
      <c r="H52049" s="30"/>
    </row>
    <row r="52050" spans="6:8" x14ac:dyDescent="0.2">
      <c r="F52050" s="30"/>
      <c r="G52050" s="30"/>
      <c r="H52050" s="30"/>
    </row>
    <row r="52051" spans="6:8" x14ac:dyDescent="0.2">
      <c r="F52051" s="30"/>
      <c r="G52051" s="30"/>
      <c r="H52051" s="30"/>
    </row>
    <row r="52052" spans="6:8" x14ac:dyDescent="0.2">
      <c r="F52052" s="30"/>
      <c r="G52052" s="30"/>
      <c r="H52052" s="30"/>
    </row>
    <row r="52053" spans="6:8" x14ac:dyDescent="0.2">
      <c r="F52053" s="30"/>
      <c r="G52053" s="30"/>
      <c r="H52053" s="30"/>
    </row>
    <row r="52054" spans="6:8" x14ac:dyDescent="0.2">
      <c r="F52054" s="30"/>
      <c r="G52054" s="30"/>
      <c r="H52054" s="30"/>
    </row>
    <row r="52055" spans="6:8" x14ac:dyDescent="0.2">
      <c r="F52055" s="30"/>
      <c r="G52055" s="30"/>
      <c r="H52055" s="30"/>
    </row>
    <row r="52056" spans="6:8" x14ac:dyDescent="0.2">
      <c r="F52056" s="30"/>
      <c r="G52056" s="30"/>
      <c r="H52056" s="30"/>
    </row>
    <row r="52057" spans="6:8" x14ac:dyDescent="0.2">
      <c r="F52057" s="30"/>
      <c r="G52057" s="30"/>
      <c r="H52057" s="30"/>
    </row>
    <row r="52058" spans="6:8" x14ac:dyDescent="0.2">
      <c r="F52058" s="30"/>
      <c r="G52058" s="30"/>
      <c r="H52058" s="30"/>
    </row>
    <row r="52059" spans="6:8" x14ac:dyDescent="0.2">
      <c r="F52059" s="30"/>
      <c r="G52059" s="30"/>
      <c r="H52059" s="30"/>
    </row>
    <row r="52060" spans="6:8" x14ac:dyDescent="0.2">
      <c r="F52060" s="30"/>
      <c r="G52060" s="30"/>
      <c r="H52060" s="30"/>
    </row>
    <row r="52061" spans="6:8" x14ac:dyDescent="0.2">
      <c r="F52061" s="30"/>
      <c r="G52061" s="30"/>
      <c r="H52061" s="30"/>
    </row>
    <row r="52062" spans="6:8" x14ac:dyDescent="0.2">
      <c r="F52062" s="30"/>
      <c r="G52062" s="30"/>
      <c r="H52062" s="30"/>
    </row>
    <row r="52063" spans="6:8" x14ac:dyDescent="0.2">
      <c r="F52063" s="30"/>
      <c r="G52063" s="30"/>
      <c r="H52063" s="30"/>
    </row>
    <row r="52064" spans="6:8" x14ac:dyDescent="0.2">
      <c r="F52064" s="30"/>
      <c r="G52064" s="30"/>
      <c r="H52064" s="30"/>
    </row>
    <row r="52065" spans="6:8" x14ac:dyDescent="0.2">
      <c r="F52065" s="30"/>
      <c r="G52065" s="30"/>
      <c r="H52065" s="30"/>
    </row>
    <row r="52066" spans="6:8" x14ac:dyDescent="0.2">
      <c r="F52066" s="30"/>
      <c r="G52066" s="30"/>
      <c r="H52066" s="30"/>
    </row>
    <row r="52067" spans="6:8" x14ac:dyDescent="0.2">
      <c r="F52067" s="30"/>
      <c r="G52067" s="30"/>
      <c r="H52067" s="30"/>
    </row>
    <row r="52068" spans="6:8" x14ac:dyDescent="0.2">
      <c r="F52068" s="30"/>
      <c r="G52068" s="30"/>
      <c r="H52068" s="30"/>
    </row>
    <row r="52069" spans="6:8" x14ac:dyDescent="0.2">
      <c r="F52069" s="30"/>
      <c r="G52069" s="30"/>
      <c r="H52069" s="30"/>
    </row>
    <row r="52070" spans="6:8" x14ac:dyDescent="0.2">
      <c r="F52070" s="30"/>
      <c r="G52070" s="30"/>
      <c r="H52070" s="30"/>
    </row>
    <row r="52071" spans="6:8" x14ac:dyDescent="0.2">
      <c r="F52071" s="30"/>
      <c r="G52071" s="30"/>
      <c r="H52071" s="30"/>
    </row>
    <row r="52072" spans="6:8" x14ac:dyDescent="0.2">
      <c r="F52072" s="30"/>
      <c r="G52072" s="30"/>
      <c r="H52072" s="30"/>
    </row>
    <row r="52073" spans="6:8" x14ac:dyDescent="0.2">
      <c r="F52073" s="30"/>
      <c r="G52073" s="30"/>
      <c r="H52073" s="30"/>
    </row>
    <row r="52074" spans="6:8" x14ac:dyDescent="0.2">
      <c r="F52074" s="30"/>
      <c r="G52074" s="30"/>
      <c r="H52074" s="30"/>
    </row>
    <row r="52075" spans="6:8" x14ac:dyDescent="0.2">
      <c r="F52075" s="30"/>
      <c r="G52075" s="30"/>
      <c r="H52075" s="30"/>
    </row>
    <row r="52076" spans="6:8" x14ac:dyDescent="0.2">
      <c r="F52076" s="30"/>
      <c r="G52076" s="30"/>
      <c r="H52076" s="30"/>
    </row>
    <row r="52077" spans="6:8" x14ac:dyDescent="0.2">
      <c r="F52077" s="30"/>
      <c r="G52077" s="30"/>
      <c r="H52077" s="30"/>
    </row>
    <row r="52078" spans="6:8" x14ac:dyDescent="0.2">
      <c r="F52078" s="30"/>
      <c r="G52078" s="30"/>
      <c r="H52078" s="30"/>
    </row>
    <row r="52079" spans="6:8" x14ac:dyDescent="0.2">
      <c r="F52079" s="30"/>
      <c r="G52079" s="30"/>
      <c r="H52079" s="30"/>
    </row>
    <row r="52080" spans="6:8" x14ac:dyDescent="0.2">
      <c r="F52080" s="30"/>
      <c r="G52080" s="30"/>
      <c r="H52080" s="30"/>
    </row>
    <row r="52081" spans="6:8" x14ac:dyDescent="0.2">
      <c r="F52081" s="30"/>
      <c r="G52081" s="30"/>
      <c r="H52081" s="30"/>
    </row>
    <row r="52082" spans="6:8" x14ac:dyDescent="0.2">
      <c r="F52082" s="30"/>
      <c r="G52082" s="30"/>
      <c r="H52082" s="30"/>
    </row>
    <row r="52083" spans="6:8" x14ac:dyDescent="0.2">
      <c r="F52083" s="30"/>
      <c r="G52083" s="30"/>
      <c r="H52083" s="30"/>
    </row>
    <row r="52084" spans="6:8" x14ac:dyDescent="0.2">
      <c r="F52084" s="30"/>
      <c r="G52084" s="30"/>
      <c r="H52084" s="30"/>
    </row>
    <row r="52085" spans="6:8" x14ac:dyDescent="0.2">
      <c r="F52085" s="30"/>
      <c r="G52085" s="30"/>
      <c r="H52085" s="30"/>
    </row>
    <row r="52086" spans="6:8" x14ac:dyDescent="0.2">
      <c r="F52086" s="30"/>
      <c r="G52086" s="30"/>
      <c r="H52086" s="30"/>
    </row>
    <row r="52087" spans="6:8" x14ac:dyDescent="0.2">
      <c r="F52087" s="30"/>
      <c r="G52087" s="30"/>
      <c r="H52087" s="30"/>
    </row>
    <row r="52088" spans="6:8" x14ac:dyDescent="0.2">
      <c r="F52088" s="30"/>
      <c r="G52088" s="30"/>
      <c r="H52088" s="30"/>
    </row>
    <row r="52089" spans="6:8" x14ac:dyDescent="0.2">
      <c r="F52089" s="30"/>
      <c r="G52089" s="30"/>
      <c r="H52089" s="30"/>
    </row>
    <row r="52090" spans="6:8" x14ac:dyDescent="0.2">
      <c r="F52090" s="30"/>
      <c r="G52090" s="30"/>
      <c r="H52090" s="30"/>
    </row>
    <row r="52091" spans="6:8" x14ac:dyDescent="0.2">
      <c r="F52091" s="30"/>
      <c r="G52091" s="30"/>
      <c r="H52091" s="30"/>
    </row>
    <row r="52092" spans="6:8" x14ac:dyDescent="0.2">
      <c r="F52092" s="30"/>
      <c r="G52092" s="30"/>
      <c r="H52092" s="30"/>
    </row>
    <row r="52093" spans="6:8" x14ac:dyDescent="0.2">
      <c r="F52093" s="30"/>
      <c r="G52093" s="30"/>
      <c r="H52093" s="30"/>
    </row>
    <row r="52094" spans="6:8" x14ac:dyDescent="0.2">
      <c r="F52094" s="30"/>
      <c r="G52094" s="30"/>
      <c r="H52094" s="30"/>
    </row>
    <row r="52095" spans="6:8" x14ac:dyDescent="0.2">
      <c r="F52095" s="30"/>
      <c r="G52095" s="30"/>
      <c r="H52095" s="30"/>
    </row>
    <row r="52096" spans="6:8" x14ac:dyDescent="0.2">
      <c r="F52096" s="30"/>
      <c r="G52096" s="30"/>
      <c r="H52096" s="30"/>
    </row>
    <row r="52097" spans="6:8" x14ac:dyDescent="0.2">
      <c r="F52097" s="30"/>
      <c r="G52097" s="30"/>
      <c r="H52097" s="30"/>
    </row>
    <row r="52098" spans="6:8" x14ac:dyDescent="0.2">
      <c r="F52098" s="30"/>
      <c r="G52098" s="30"/>
      <c r="H52098" s="30"/>
    </row>
    <row r="52099" spans="6:8" x14ac:dyDescent="0.2">
      <c r="F52099" s="30"/>
      <c r="G52099" s="30"/>
      <c r="H52099" s="30"/>
    </row>
    <row r="52100" spans="6:8" x14ac:dyDescent="0.2">
      <c r="F52100" s="30"/>
      <c r="G52100" s="30"/>
      <c r="H52100" s="30"/>
    </row>
    <row r="52101" spans="6:8" x14ac:dyDescent="0.2">
      <c r="F52101" s="30"/>
      <c r="G52101" s="30"/>
      <c r="H52101" s="30"/>
    </row>
    <row r="52102" spans="6:8" x14ac:dyDescent="0.2">
      <c r="F52102" s="30"/>
      <c r="G52102" s="30"/>
      <c r="H52102" s="30"/>
    </row>
    <row r="52103" spans="6:8" x14ac:dyDescent="0.2">
      <c r="F52103" s="30"/>
      <c r="G52103" s="30"/>
      <c r="H52103" s="30"/>
    </row>
    <row r="52104" spans="6:8" x14ac:dyDescent="0.2">
      <c r="F52104" s="30"/>
      <c r="G52104" s="30"/>
      <c r="H52104" s="30"/>
    </row>
    <row r="52105" spans="6:8" x14ac:dyDescent="0.2">
      <c r="F52105" s="30"/>
      <c r="G52105" s="30"/>
      <c r="H52105" s="30"/>
    </row>
    <row r="52106" spans="6:8" x14ac:dyDescent="0.2">
      <c r="F52106" s="30"/>
      <c r="G52106" s="30"/>
      <c r="H52106" s="30"/>
    </row>
    <row r="52107" spans="6:8" x14ac:dyDescent="0.2">
      <c r="F52107" s="30"/>
      <c r="G52107" s="30"/>
      <c r="H52107" s="30"/>
    </row>
    <row r="52108" spans="6:8" x14ac:dyDescent="0.2">
      <c r="F52108" s="30"/>
      <c r="G52108" s="30"/>
      <c r="H52108" s="30"/>
    </row>
    <row r="52109" spans="6:8" x14ac:dyDescent="0.2">
      <c r="F52109" s="30"/>
      <c r="G52109" s="30"/>
      <c r="H52109" s="30"/>
    </row>
    <row r="52110" spans="6:8" x14ac:dyDescent="0.2">
      <c r="F52110" s="30"/>
      <c r="G52110" s="30"/>
      <c r="H52110" s="30"/>
    </row>
    <row r="52111" spans="6:8" x14ac:dyDescent="0.2">
      <c r="F52111" s="30"/>
      <c r="G52111" s="30"/>
      <c r="H52111" s="30"/>
    </row>
    <row r="52112" spans="6:8" x14ac:dyDescent="0.2">
      <c r="F52112" s="30"/>
      <c r="G52112" s="30"/>
      <c r="H52112" s="30"/>
    </row>
    <row r="52113" spans="6:8" x14ac:dyDescent="0.2">
      <c r="F52113" s="30"/>
      <c r="G52113" s="30"/>
      <c r="H52113" s="30"/>
    </row>
    <row r="52114" spans="6:8" x14ac:dyDescent="0.2">
      <c r="F52114" s="30"/>
      <c r="G52114" s="30"/>
      <c r="H52114" s="30"/>
    </row>
    <row r="52115" spans="6:8" x14ac:dyDescent="0.2">
      <c r="F52115" s="30"/>
      <c r="G52115" s="30"/>
      <c r="H52115" s="30"/>
    </row>
    <row r="52116" spans="6:8" x14ac:dyDescent="0.2">
      <c r="F52116" s="30"/>
      <c r="G52116" s="30"/>
      <c r="H52116" s="30"/>
    </row>
    <row r="52117" spans="6:8" x14ac:dyDescent="0.2">
      <c r="F52117" s="30"/>
      <c r="G52117" s="30"/>
      <c r="H52117" s="30"/>
    </row>
    <row r="52118" spans="6:8" x14ac:dyDescent="0.2">
      <c r="F52118" s="30"/>
      <c r="G52118" s="30"/>
      <c r="H52118" s="30"/>
    </row>
    <row r="52119" spans="6:8" x14ac:dyDescent="0.2">
      <c r="F52119" s="30"/>
      <c r="G52119" s="30"/>
      <c r="H52119" s="30"/>
    </row>
    <row r="52120" spans="6:8" x14ac:dyDescent="0.2">
      <c r="F52120" s="30"/>
      <c r="G52120" s="30"/>
      <c r="H52120" s="30"/>
    </row>
    <row r="52121" spans="6:8" x14ac:dyDescent="0.2">
      <c r="F52121" s="30"/>
      <c r="G52121" s="30"/>
      <c r="H52121" s="30"/>
    </row>
    <row r="52122" spans="6:8" x14ac:dyDescent="0.2">
      <c r="F52122" s="30"/>
      <c r="G52122" s="30"/>
      <c r="H52122" s="30"/>
    </row>
    <row r="52123" spans="6:8" x14ac:dyDescent="0.2">
      <c r="F52123" s="30"/>
      <c r="G52123" s="30"/>
      <c r="H52123" s="30"/>
    </row>
    <row r="52124" spans="6:8" x14ac:dyDescent="0.2">
      <c r="F52124" s="30"/>
      <c r="G52124" s="30"/>
      <c r="H52124" s="30"/>
    </row>
    <row r="52125" spans="6:8" x14ac:dyDescent="0.2">
      <c r="F52125" s="30"/>
      <c r="G52125" s="30"/>
      <c r="H52125" s="30"/>
    </row>
    <row r="52126" spans="6:8" x14ac:dyDescent="0.2">
      <c r="F52126" s="30"/>
      <c r="G52126" s="30"/>
      <c r="H52126" s="30"/>
    </row>
    <row r="52127" spans="6:8" x14ac:dyDescent="0.2">
      <c r="F52127" s="30"/>
      <c r="G52127" s="30"/>
      <c r="H52127" s="30"/>
    </row>
    <row r="52128" spans="6:8" x14ac:dyDescent="0.2">
      <c r="F52128" s="30"/>
      <c r="G52128" s="30"/>
      <c r="H52128" s="30"/>
    </row>
    <row r="52129" spans="6:8" x14ac:dyDescent="0.2">
      <c r="F52129" s="30"/>
      <c r="G52129" s="30"/>
      <c r="H52129" s="30"/>
    </row>
    <row r="52130" spans="6:8" x14ac:dyDescent="0.2">
      <c r="F52130" s="30"/>
      <c r="G52130" s="30"/>
      <c r="H52130" s="30"/>
    </row>
    <row r="52131" spans="6:8" x14ac:dyDescent="0.2">
      <c r="F52131" s="30"/>
      <c r="G52131" s="30"/>
      <c r="H52131" s="30"/>
    </row>
    <row r="52132" spans="6:8" x14ac:dyDescent="0.2">
      <c r="F52132" s="30"/>
      <c r="G52132" s="30"/>
      <c r="H52132" s="30"/>
    </row>
    <row r="52133" spans="6:8" x14ac:dyDescent="0.2">
      <c r="F52133" s="30"/>
      <c r="G52133" s="30"/>
      <c r="H52133" s="30"/>
    </row>
    <row r="52134" spans="6:8" x14ac:dyDescent="0.2">
      <c r="F52134" s="30"/>
      <c r="G52134" s="30"/>
      <c r="H52134" s="30"/>
    </row>
    <row r="52135" spans="6:8" x14ac:dyDescent="0.2">
      <c r="F52135" s="30"/>
      <c r="G52135" s="30"/>
      <c r="H52135" s="30"/>
    </row>
    <row r="52136" spans="6:8" x14ac:dyDescent="0.2">
      <c r="F52136" s="30"/>
      <c r="G52136" s="30"/>
      <c r="H52136" s="30"/>
    </row>
    <row r="52137" spans="6:8" x14ac:dyDescent="0.2">
      <c r="F52137" s="30"/>
      <c r="G52137" s="30"/>
      <c r="H52137" s="30"/>
    </row>
    <row r="52138" spans="6:8" x14ac:dyDescent="0.2">
      <c r="F52138" s="30"/>
      <c r="G52138" s="30"/>
      <c r="H52138" s="30"/>
    </row>
    <row r="52139" spans="6:8" x14ac:dyDescent="0.2">
      <c r="F52139" s="30"/>
      <c r="G52139" s="30"/>
      <c r="H52139" s="30"/>
    </row>
    <row r="52140" spans="6:8" x14ac:dyDescent="0.2">
      <c r="F52140" s="30"/>
      <c r="G52140" s="30"/>
      <c r="H52140" s="30"/>
    </row>
    <row r="52141" spans="6:8" x14ac:dyDescent="0.2">
      <c r="F52141" s="30"/>
      <c r="G52141" s="30"/>
      <c r="H52141" s="30"/>
    </row>
    <row r="52142" spans="6:8" x14ac:dyDescent="0.2">
      <c r="F52142" s="30"/>
      <c r="G52142" s="30"/>
      <c r="H52142" s="30"/>
    </row>
    <row r="52143" spans="6:8" x14ac:dyDescent="0.2">
      <c r="F52143" s="30"/>
      <c r="G52143" s="30"/>
      <c r="H52143" s="30"/>
    </row>
    <row r="52144" spans="6:8" x14ac:dyDescent="0.2">
      <c r="F52144" s="30"/>
      <c r="G52144" s="30"/>
      <c r="H52144" s="30"/>
    </row>
    <row r="52145" spans="6:8" x14ac:dyDescent="0.2">
      <c r="F52145" s="30"/>
      <c r="G52145" s="30"/>
      <c r="H52145" s="30"/>
    </row>
    <row r="52146" spans="6:8" x14ac:dyDescent="0.2">
      <c r="F52146" s="30"/>
      <c r="G52146" s="30"/>
      <c r="H52146" s="30"/>
    </row>
    <row r="52147" spans="6:8" x14ac:dyDescent="0.2">
      <c r="F52147" s="30"/>
      <c r="G52147" s="30"/>
      <c r="H52147" s="30"/>
    </row>
    <row r="52148" spans="6:8" x14ac:dyDescent="0.2">
      <c r="F52148" s="30"/>
      <c r="G52148" s="30"/>
      <c r="H52148" s="30"/>
    </row>
    <row r="52149" spans="6:8" x14ac:dyDescent="0.2">
      <c r="F52149" s="30"/>
      <c r="G52149" s="30"/>
      <c r="H52149" s="30"/>
    </row>
    <row r="52150" spans="6:8" x14ac:dyDescent="0.2">
      <c r="F52150" s="30"/>
      <c r="G52150" s="30"/>
      <c r="H52150" s="30"/>
    </row>
    <row r="52151" spans="6:8" x14ac:dyDescent="0.2">
      <c r="F52151" s="30"/>
      <c r="G52151" s="30"/>
      <c r="H52151" s="30"/>
    </row>
    <row r="52152" spans="6:8" x14ac:dyDescent="0.2">
      <c r="F52152" s="30"/>
      <c r="G52152" s="30"/>
      <c r="H52152" s="30"/>
    </row>
    <row r="52153" spans="6:8" x14ac:dyDescent="0.2">
      <c r="F52153" s="30"/>
      <c r="G52153" s="30"/>
      <c r="H52153" s="30"/>
    </row>
    <row r="52154" spans="6:8" x14ac:dyDescent="0.2">
      <c r="F52154" s="30"/>
      <c r="G52154" s="30"/>
      <c r="H52154" s="30"/>
    </row>
    <row r="52155" spans="6:8" x14ac:dyDescent="0.2">
      <c r="F52155" s="30"/>
      <c r="G52155" s="30"/>
      <c r="H52155" s="30"/>
    </row>
    <row r="52156" spans="6:8" x14ac:dyDescent="0.2">
      <c r="F52156" s="30"/>
      <c r="G52156" s="30"/>
      <c r="H52156" s="30"/>
    </row>
    <row r="52157" spans="6:8" x14ac:dyDescent="0.2">
      <c r="F52157" s="30"/>
      <c r="G52157" s="30"/>
      <c r="H52157" s="30"/>
    </row>
    <row r="52158" spans="6:8" x14ac:dyDescent="0.2">
      <c r="F52158" s="30"/>
      <c r="G52158" s="30"/>
      <c r="H52158" s="30"/>
    </row>
    <row r="52159" spans="6:8" x14ac:dyDescent="0.2">
      <c r="F52159" s="30"/>
      <c r="G52159" s="30"/>
      <c r="H52159" s="30"/>
    </row>
    <row r="52160" spans="6:8" x14ac:dyDescent="0.2">
      <c r="F52160" s="30"/>
      <c r="G52160" s="30"/>
      <c r="H52160" s="30"/>
    </row>
    <row r="52161" spans="6:8" x14ac:dyDescent="0.2">
      <c r="F52161" s="30"/>
      <c r="G52161" s="30"/>
      <c r="H52161" s="30"/>
    </row>
    <row r="52162" spans="6:8" x14ac:dyDescent="0.2">
      <c r="F52162" s="30"/>
      <c r="G52162" s="30"/>
      <c r="H52162" s="30"/>
    </row>
    <row r="52163" spans="6:8" x14ac:dyDescent="0.2">
      <c r="F52163" s="30"/>
      <c r="G52163" s="30"/>
      <c r="H52163" s="30"/>
    </row>
    <row r="52164" spans="6:8" x14ac:dyDescent="0.2">
      <c r="F52164" s="30"/>
      <c r="G52164" s="30"/>
      <c r="H52164" s="30"/>
    </row>
    <row r="52165" spans="6:8" x14ac:dyDescent="0.2">
      <c r="F52165" s="30"/>
      <c r="G52165" s="30"/>
      <c r="H52165" s="30"/>
    </row>
    <row r="52166" spans="6:8" x14ac:dyDescent="0.2">
      <c r="F52166" s="30"/>
      <c r="G52166" s="30"/>
      <c r="H52166" s="30"/>
    </row>
    <row r="52167" spans="6:8" x14ac:dyDescent="0.2">
      <c r="F52167" s="30"/>
      <c r="G52167" s="30"/>
      <c r="H52167" s="30"/>
    </row>
    <row r="52168" spans="6:8" x14ac:dyDescent="0.2">
      <c r="F52168" s="30"/>
      <c r="G52168" s="30"/>
      <c r="H52168" s="30"/>
    </row>
    <row r="52169" spans="6:8" x14ac:dyDescent="0.2">
      <c r="F52169" s="30"/>
      <c r="G52169" s="30"/>
      <c r="H52169" s="30"/>
    </row>
    <row r="52170" spans="6:8" x14ac:dyDescent="0.2">
      <c r="F52170" s="30"/>
      <c r="G52170" s="30"/>
      <c r="H52170" s="30"/>
    </row>
    <row r="52171" spans="6:8" x14ac:dyDescent="0.2">
      <c r="F52171" s="30"/>
      <c r="G52171" s="30"/>
      <c r="H52171" s="30"/>
    </row>
    <row r="52172" spans="6:8" x14ac:dyDescent="0.2">
      <c r="F52172" s="30"/>
      <c r="G52172" s="30"/>
      <c r="H52172" s="30"/>
    </row>
    <row r="52173" spans="6:8" x14ac:dyDescent="0.2">
      <c r="F52173" s="30"/>
      <c r="G52173" s="30"/>
      <c r="H52173" s="30"/>
    </row>
    <row r="52174" spans="6:8" x14ac:dyDescent="0.2">
      <c r="F52174" s="30"/>
      <c r="G52174" s="30"/>
      <c r="H52174" s="30"/>
    </row>
    <row r="52175" spans="6:8" x14ac:dyDescent="0.2">
      <c r="F52175" s="30"/>
      <c r="G52175" s="30"/>
      <c r="H52175" s="30"/>
    </row>
    <row r="52176" spans="6:8" x14ac:dyDescent="0.2">
      <c r="F52176" s="30"/>
      <c r="G52176" s="30"/>
      <c r="H52176" s="30"/>
    </row>
    <row r="52177" spans="6:8" x14ac:dyDescent="0.2">
      <c r="F52177" s="30"/>
      <c r="G52177" s="30"/>
      <c r="H52177" s="30"/>
    </row>
    <row r="52178" spans="6:8" x14ac:dyDescent="0.2">
      <c r="F52178" s="30"/>
      <c r="G52178" s="30"/>
      <c r="H52178" s="30"/>
    </row>
    <row r="52179" spans="6:8" x14ac:dyDescent="0.2">
      <c r="F52179" s="30"/>
      <c r="G52179" s="30"/>
      <c r="H52179" s="30"/>
    </row>
    <row r="52180" spans="6:8" x14ac:dyDescent="0.2">
      <c r="F52180" s="30"/>
      <c r="G52180" s="30"/>
      <c r="H52180" s="30"/>
    </row>
    <row r="52181" spans="6:8" x14ac:dyDescent="0.2">
      <c r="F52181" s="30"/>
      <c r="G52181" s="30"/>
      <c r="H52181" s="30"/>
    </row>
    <row r="52182" spans="6:8" x14ac:dyDescent="0.2">
      <c r="F52182" s="30"/>
      <c r="G52182" s="30"/>
      <c r="H52182" s="30"/>
    </row>
    <row r="52183" spans="6:8" x14ac:dyDescent="0.2">
      <c r="F52183" s="30"/>
      <c r="G52183" s="30"/>
      <c r="H52183" s="30"/>
    </row>
    <row r="52184" spans="6:8" x14ac:dyDescent="0.2">
      <c r="F52184" s="30"/>
      <c r="G52184" s="30"/>
      <c r="H52184" s="30"/>
    </row>
    <row r="52185" spans="6:8" x14ac:dyDescent="0.2">
      <c r="F52185" s="30"/>
      <c r="G52185" s="30"/>
      <c r="H52185" s="30"/>
    </row>
    <row r="52186" spans="6:8" x14ac:dyDescent="0.2">
      <c r="F52186" s="30"/>
      <c r="G52186" s="30"/>
      <c r="H52186" s="30"/>
    </row>
    <row r="52187" spans="6:8" x14ac:dyDescent="0.2">
      <c r="F52187" s="30"/>
      <c r="G52187" s="30"/>
      <c r="H52187" s="30"/>
    </row>
    <row r="52188" spans="6:8" x14ac:dyDescent="0.2">
      <c r="F52188" s="30"/>
      <c r="G52188" s="30"/>
      <c r="H52188" s="30"/>
    </row>
    <row r="52189" spans="6:8" x14ac:dyDescent="0.2">
      <c r="F52189" s="30"/>
      <c r="G52189" s="30"/>
      <c r="H52189" s="30"/>
    </row>
    <row r="52190" spans="6:8" x14ac:dyDescent="0.2">
      <c r="F52190" s="30"/>
      <c r="G52190" s="30"/>
      <c r="H52190" s="30"/>
    </row>
    <row r="52191" spans="6:8" x14ac:dyDescent="0.2">
      <c r="F52191" s="30"/>
      <c r="G52191" s="30"/>
      <c r="H52191" s="30"/>
    </row>
    <row r="52192" spans="6:8" x14ac:dyDescent="0.2">
      <c r="F52192" s="30"/>
      <c r="G52192" s="30"/>
      <c r="H52192" s="30"/>
    </row>
    <row r="52193" spans="6:8" x14ac:dyDescent="0.2">
      <c r="F52193" s="30"/>
      <c r="G52193" s="30"/>
      <c r="H52193" s="30"/>
    </row>
    <row r="52194" spans="6:8" x14ac:dyDescent="0.2">
      <c r="F52194" s="30"/>
      <c r="G52194" s="30"/>
      <c r="H52194" s="30"/>
    </row>
    <row r="52195" spans="6:8" x14ac:dyDescent="0.2">
      <c r="F52195" s="30"/>
      <c r="G52195" s="30"/>
      <c r="H52195" s="30"/>
    </row>
    <row r="52196" spans="6:8" x14ac:dyDescent="0.2">
      <c r="F52196" s="30"/>
      <c r="G52196" s="30"/>
      <c r="H52196" s="30"/>
    </row>
    <row r="52197" spans="6:8" x14ac:dyDescent="0.2">
      <c r="F52197" s="30"/>
      <c r="G52197" s="30"/>
      <c r="H52197" s="30"/>
    </row>
    <row r="52198" spans="6:8" x14ac:dyDescent="0.2">
      <c r="F52198" s="30"/>
      <c r="G52198" s="30"/>
      <c r="H52198" s="30"/>
    </row>
    <row r="52199" spans="6:8" x14ac:dyDescent="0.2">
      <c r="F52199" s="30"/>
      <c r="G52199" s="30"/>
      <c r="H52199" s="30"/>
    </row>
    <row r="52200" spans="6:8" x14ac:dyDescent="0.2">
      <c r="F52200" s="30"/>
      <c r="G52200" s="30"/>
      <c r="H52200" s="30"/>
    </row>
    <row r="52201" spans="6:8" x14ac:dyDescent="0.2">
      <c r="F52201" s="30"/>
      <c r="G52201" s="30"/>
      <c r="H52201" s="30"/>
    </row>
    <row r="52202" spans="6:8" x14ac:dyDescent="0.2">
      <c r="F52202" s="30"/>
      <c r="G52202" s="30"/>
      <c r="H52202" s="30"/>
    </row>
    <row r="52203" spans="6:8" x14ac:dyDescent="0.2">
      <c r="F52203" s="30"/>
      <c r="G52203" s="30"/>
      <c r="H52203" s="30"/>
    </row>
    <row r="52204" spans="6:8" x14ac:dyDescent="0.2">
      <c r="F52204" s="30"/>
      <c r="G52204" s="30"/>
      <c r="H52204" s="30"/>
    </row>
    <row r="52205" spans="6:8" x14ac:dyDescent="0.2">
      <c r="F52205" s="30"/>
      <c r="G52205" s="30"/>
      <c r="H52205" s="30"/>
    </row>
    <row r="52206" spans="6:8" x14ac:dyDescent="0.2">
      <c r="F52206" s="30"/>
      <c r="G52206" s="30"/>
      <c r="H52206" s="30"/>
    </row>
    <row r="52207" spans="6:8" x14ac:dyDescent="0.2">
      <c r="F52207" s="30"/>
      <c r="G52207" s="30"/>
      <c r="H52207" s="30"/>
    </row>
    <row r="52208" spans="6:8" x14ac:dyDescent="0.2">
      <c r="F52208" s="30"/>
      <c r="G52208" s="30"/>
      <c r="H52208" s="30"/>
    </row>
    <row r="52209" spans="6:8" x14ac:dyDescent="0.2">
      <c r="F52209" s="30"/>
      <c r="G52209" s="30"/>
      <c r="H52209" s="30"/>
    </row>
    <row r="52210" spans="6:8" x14ac:dyDescent="0.2">
      <c r="F52210" s="30"/>
      <c r="G52210" s="30"/>
      <c r="H52210" s="30"/>
    </row>
    <row r="52211" spans="6:8" x14ac:dyDescent="0.2">
      <c r="F52211" s="30"/>
      <c r="G52211" s="30"/>
      <c r="H52211" s="30"/>
    </row>
    <row r="52212" spans="6:8" x14ac:dyDescent="0.2">
      <c r="F52212" s="30"/>
      <c r="G52212" s="30"/>
      <c r="H52212" s="30"/>
    </row>
    <row r="52213" spans="6:8" x14ac:dyDescent="0.2">
      <c r="F52213" s="30"/>
      <c r="G52213" s="30"/>
      <c r="H52213" s="30"/>
    </row>
    <row r="52214" spans="6:8" x14ac:dyDescent="0.2">
      <c r="F52214" s="30"/>
      <c r="G52214" s="30"/>
      <c r="H52214" s="30"/>
    </row>
    <row r="52215" spans="6:8" x14ac:dyDescent="0.2">
      <c r="F52215" s="30"/>
      <c r="G52215" s="30"/>
      <c r="H52215" s="30"/>
    </row>
    <row r="52216" spans="6:8" x14ac:dyDescent="0.2">
      <c r="F52216" s="30"/>
      <c r="G52216" s="30"/>
      <c r="H52216" s="30"/>
    </row>
    <row r="52217" spans="6:8" x14ac:dyDescent="0.2">
      <c r="F52217" s="30"/>
      <c r="G52217" s="30"/>
      <c r="H52217" s="30"/>
    </row>
    <row r="52218" spans="6:8" x14ac:dyDescent="0.2">
      <c r="F52218" s="30"/>
      <c r="G52218" s="30"/>
      <c r="H52218" s="30"/>
    </row>
    <row r="52219" spans="6:8" x14ac:dyDescent="0.2">
      <c r="F52219" s="30"/>
      <c r="G52219" s="30"/>
      <c r="H52219" s="30"/>
    </row>
    <row r="52220" spans="6:8" x14ac:dyDescent="0.2">
      <c r="F52220" s="30"/>
      <c r="G52220" s="30"/>
      <c r="H52220" s="30"/>
    </row>
    <row r="52221" spans="6:8" x14ac:dyDescent="0.2">
      <c r="F52221" s="30"/>
      <c r="G52221" s="30"/>
      <c r="H52221" s="30"/>
    </row>
    <row r="52222" spans="6:8" x14ac:dyDescent="0.2">
      <c r="F52222" s="30"/>
      <c r="G52222" s="30"/>
      <c r="H52222" s="30"/>
    </row>
    <row r="52223" spans="6:8" x14ac:dyDescent="0.2">
      <c r="F52223" s="30"/>
      <c r="G52223" s="30"/>
      <c r="H52223" s="30"/>
    </row>
    <row r="52224" spans="6:8" x14ac:dyDescent="0.2">
      <c r="F52224" s="30"/>
      <c r="G52224" s="30"/>
      <c r="H52224" s="30"/>
    </row>
    <row r="52225" spans="6:8" x14ac:dyDescent="0.2">
      <c r="F52225" s="30"/>
      <c r="G52225" s="30"/>
      <c r="H52225" s="30"/>
    </row>
    <row r="52226" spans="6:8" x14ac:dyDescent="0.2">
      <c r="F52226" s="30"/>
      <c r="G52226" s="30"/>
      <c r="H52226" s="30"/>
    </row>
    <row r="52227" spans="6:8" x14ac:dyDescent="0.2">
      <c r="F52227" s="30"/>
      <c r="G52227" s="30"/>
      <c r="H52227" s="30"/>
    </row>
    <row r="52228" spans="6:8" x14ac:dyDescent="0.2">
      <c r="F52228" s="30"/>
      <c r="G52228" s="30"/>
      <c r="H52228" s="30"/>
    </row>
    <row r="52229" spans="6:8" x14ac:dyDescent="0.2">
      <c r="F52229" s="30"/>
      <c r="G52229" s="30"/>
      <c r="H52229" s="30"/>
    </row>
    <row r="52230" spans="6:8" x14ac:dyDescent="0.2">
      <c r="F52230" s="30"/>
      <c r="G52230" s="30"/>
      <c r="H52230" s="30"/>
    </row>
    <row r="52231" spans="6:8" x14ac:dyDescent="0.2">
      <c r="F52231" s="30"/>
      <c r="G52231" s="30"/>
      <c r="H52231" s="30"/>
    </row>
    <row r="52232" spans="6:8" x14ac:dyDescent="0.2">
      <c r="F52232" s="30"/>
      <c r="G52232" s="30"/>
      <c r="H52232" s="30"/>
    </row>
    <row r="52233" spans="6:8" x14ac:dyDescent="0.2">
      <c r="F52233" s="30"/>
      <c r="G52233" s="30"/>
      <c r="H52233" s="30"/>
    </row>
    <row r="52234" spans="6:8" x14ac:dyDescent="0.2">
      <c r="F52234" s="30"/>
      <c r="G52234" s="30"/>
      <c r="H52234" s="30"/>
    </row>
    <row r="52235" spans="6:8" x14ac:dyDescent="0.2">
      <c r="F52235" s="30"/>
      <c r="G52235" s="30"/>
      <c r="H52235" s="30"/>
    </row>
    <row r="52236" spans="6:8" x14ac:dyDescent="0.2">
      <c r="F52236" s="30"/>
      <c r="G52236" s="30"/>
      <c r="H52236" s="30"/>
    </row>
    <row r="52237" spans="6:8" x14ac:dyDescent="0.2">
      <c r="F52237" s="30"/>
      <c r="G52237" s="30"/>
      <c r="H52237" s="30"/>
    </row>
    <row r="52238" spans="6:8" x14ac:dyDescent="0.2">
      <c r="F52238" s="30"/>
      <c r="G52238" s="30"/>
      <c r="H52238" s="30"/>
    </row>
    <row r="52239" spans="6:8" x14ac:dyDescent="0.2">
      <c r="F52239" s="30"/>
      <c r="G52239" s="30"/>
      <c r="H52239" s="30"/>
    </row>
    <row r="52240" spans="6:8" x14ac:dyDescent="0.2">
      <c r="F52240" s="30"/>
      <c r="G52240" s="30"/>
      <c r="H52240" s="30"/>
    </row>
    <row r="52241" spans="6:8" x14ac:dyDescent="0.2">
      <c r="F52241" s="30"/>
      <c r="G52241" s="30"/>
      <c r="H52241" s="30"/>
    </row>
    <row r="52242" spans="6:8" x14ac:dyDescent="0.2">
      <c r="F52242" s="30"/>
      <c r="G52242" s="30"/>
      <c r="H52242" s="30"/>
    </row>
    <row r="52243" spans="6:8" x14ac:dyDescent="0.2">
      <c r="F52243" s="30"/>
      <c r="G52243" s="30"/>
      <c r="H52243" s="30"/>
    </row>
    <row r="52244" spans="6:8" x14ac:dyDescent="0.2">
      <c r="F52244" s="30"/>
      <c r="G52244" s="30"/>
      <c r="H52244" s="30"/>
    </row>
    <row r="52245" spans="6:8" x14ac:dyDescent="0.2">
      <c r="F52245" s="30"/>
      <c r="G52245" s="30"/>
      <c r="H52245" s="30"/>
    </row>
    <row r="52246" spans="6:8" x14ac:dyDescent="0.2">
      <c r="F52246" s="30"/>
      <c r="G52246" s="30"/>
      <c r="H52246" s="30"/>
    </row>
    <row r="52247" spans="6:8" x14ac:dyDescent="0.2">
      <c r="F52247" s="30"/>
      <c r="G52247" s="30"/>
      <c r="H52247" s="30"/>
    </row>
    <row r="52248" spans="6:8" x14ac:dyDescent="0.2">
      <c r="F52248" s="30"/>
      <c r="G52248" s="30"/>
      <c r="H52248" s="30"/>
    </row>
    <row r="52249" spans="6:8" x14ac:dyDescent="0.2">
      <c r="F52249" s="30"/>
      <c r="G52249" s="30"/>
      <c r="H52249" s="30"/>
    </row>
    <row r="52250" spans="6:8" x14ac:dyDescent="0.2">
      <c r="F52250" s="30"/>
      <c r="G52250" s="30"/>
      <c r="H52250" s="30"/>
    </row>
    <row r="52251" spans="6:8" x14ac:dyDescent="0.2">
      <c r="F52251" s="30"/>
      <c r="G52251" s="30"/>
      <c r="H52251" s="30"/>
    </row>
    <row r="52252" spans="6:8" x14ac:dyDescent="0.2">
      <c r="F52252" s="30"/>
      <c r="G52252" s="30"/>
      <c r="H52252" s="30"/>
    </row>
    <row r="52253" spans="6:8" x14ac:dyDescent="0.2">
      <c r="F52253" s="30"/>
      <c r="G52253" s="30"/>
      <c r="H52253" s="30"/>
    </row>
    <row r="52254" spans="6:8" x14ac:dyDescent="0.2">
      <c r="F52254" s="30"/>
      <c r="G52254" s="30"/>
      <c r="H52254" s="30"/>
    </row>
    <row r="52255" spans="6:8" x14ac:dyDescent="0.2">
      <c r="F52255" s="30"/>
      <c r="G52255" s="30"/>
      <c r="H52255" s="30"/>
    </row>
    <row r="52256" spans="6:8" x14ac:dyDescent="0.2">
      <c r="F52256" s="30"/>
      <c r="G52256" s="30"/>
      <c r="H52256" s="30"/>
    </row>
    <row r="52257" spans="6:8" x14ac:dyDescent="0.2">
      <c r="F52257" s="30"/>
      <c r="G52257" s="30"/>
      <c r="H52257" s="30"/>
    </row>
    <row r="52258" spans="6:8" x14ac:dyDescent="0.2">
      <c r="F52258" s="30"/>
      <c r="G52258" s="30"/>
      <c r="H52258" s="30"/>
    </row>
    <row r="52259" spans="6:8" x14ac:dyDescent="0.2">
      <c r="F52259" s="30"/>
      <c r="G52259" s="30"/>
      <c r="H52259" s="30"/>
    </row>
    <row r="52260" spans="6:8" x14ac:dyDescent="0.2">
      <c r="F52260" s="30"/>
      <c r="G52260" s="30"/>
      <c r="H52260" s="30"/>
    </row>
    <row r="52261" spans="6:8" x14ac:dyDescent="0.2">
      <c r="F52261" s="30"/>
      <c r="G52261" s="30"/>
      <c r="H52261" s="30"/>
    </row>
    <row r="52262" spans="6:8" x14ac:dyDescent="0.2">
      <c r="F52262" s="30"/>
      <c r="G52262" s="30"/>
      <c r="H52262" s="30"/>
    </row>
    <row r="52263" spans="6:8" x14ac:dyDescent="0.2">
      <c r="F52263" s="30"/>
      <c r="G52263" s="30"/>
      <c r="H52263" s="30"/>
    </row>
    <row r="52264" spans="6:8" x14ac:dyDescent="0.2">
      <c r="F52264" s="30"/>
      <c r="G52264" s="30"/>
      <c r="H52264" s="30"/>
    </row>
    <row r="52265" spans="6:8" x14ac:dyDescent="0.2">
      <c r="F52265" s="30"/>
      <c r="G52265" s="30"/>
      <c r="H52265" s="30"/>
    </row>
    <row r="52266" spans="6:8" x14ac:dyDescent="0.2">
      <c r="F52266" s="30"/>
      <c r="G52266" s="30"/>
      <c r="H52266" s="30"/>
    </row>
    <row r="52267" spans="6:8" x14ac:dyDescent="0.2">
      <c r="F52267" s="30"/>
      <c r="G52267" s="30"/>
      <c r="H52267" s="30"/>
    </row>
    <row r="52268" spans="6:8" x14ac:dyDescent="0.2">
      <c r="F52268" s="30"/>
      <c r="G52268" s="30"/>
      <c r="H52268" s="30"/>
    </row>
    <row r="52269" spans="6:8" x14ac:dyDescent="0.2">
      <c r="F52269" s="30"/>
      <c r="G52269" s="30"/>
      <c r="H52269" s="30"/>
    </row>
    <row r="52270" spans="6:8" x14ac:dyDescent="0.2">
      <c r="F52270" s="30"/>
      <c r="G52270" s="30"/>
      <c r="H52270" s="30"/>
    </row>
    <row r="52271" spans="6:8" x14ac:dyDescent="0.2">
      <c r="F52271" s="30"/>
      <c r="G52271" s="30"/>
      <c r="H52271" s="30"/>
    </row>
    <row r="52272" spans="6:8" x14ac:dyDescent="0.2">
      <c r="F52272" s="30"/>
      <c r="G52272" s="30"/>
      <c r="H52272" s="30"/>
    </row>
    <row r="52273" spans="6:8" x14ac:dyDescent="0.2">
      <c r="F52273" s="30"/>
      <c r="G52273" s="30"/>
      <c r="H52273" s="30"/>
    </row>
    <row r="52274" spans="6:8" x14ac:dyDescent="0.2">
      <c r="F52274" s="30"/>
      <c r="G52274" s="30"/>
      <c r="H52274" s="30"/>
    </row>
    <row r="52275" spans="6:8" x14ac:dyDescent="0.2">
      <c r="F52275" s="30"/>
      <c r="G52275" s="30"/>
      <c r="H52275" s="30"/>
    </row>
    <row r="52276" spans="6:8" x14ac:dyDescent="0.2">
      <c r="F52276" s="30"/>
      <c r="G52276" s="30"/>
      <c r="H52276" s="30"/>
    </row>
    <row r="52277" spans="6:8" x14ac:dyDescent="0.2">
      <c r="F52277" s="30"/>
      <c r="G52277" s="30"/>
      <c r="H52277" s="30"/>
    </row>
    <row r="52278" spans="6:8" x14ac:dyDescent="0.2">
      <c r="F52278" s="30"/>
      <c r="G52278" s="30"/>
      <c r="H52278" s="30"/>
    </row>
    <row r="52279" spans="6:8" x14ac:dyDescent="0.2">
      <c r="F52279" s="30"/>
      <c r="G52279" s="30"/>
      <c r="H52279" s="30"/>
    </row>
    <row r="52280" spans="6:8" x14ac:dyDescent="0.2">
      <c r="F52280" s="30"/>
      <c r="G52280" s="30"/>
      <c r="H52280" s="30"/>
    </row>
    <row r="52281" spans="6:8" x14ac:dyDescent="0.2">
      <c r="F52281" s="30"/>
      <c r="G52281" s="30"/>
      <c r="H52281" s="30"/>
    </row>
    <row r="52282" spans="6:8" x14ac:dyDescent="0.2">
      <c r="F52282" s="30"/>
      <c r="G52282" s="30"/>
      <c r="H52282" s="30"/>
    </row>
    <row r="52283" spans="6:8" x14ac:dyDescent="0.2">
      <c r="F52283" s="30"/>
      <c r="G52283" s="30"/>
      <c r="H52283" s="30"/>
    </row>
    <row r="52284" spans="6:8" x14ac:dyDescent="0.2">
      <c r="F52284" s="30"/>
      <c r="G52284" s="30"/>
      <c r="H52284" s="30"/>
    </row>
    <row r="52285" spans="6:8" x14ac:dyDescent="0.2">
      <c r="F52285" s="30"/>
      <c r="G52285" s="30"/>
      <c r="H52285" s="30"/>
    </row>
    <row r="52286" spans="6:8" x14ac:dyDescent="0.2">
      <c r="F52286" s="30"/>
      <c r="G52286" s="30"/>
      <c r="H52286" s="30"/>
    </row>
    <row r="52287" spans="6:8" x14ac:dyDescent="0.2">
      <c r="F52287" s="30"/>
      <c r="G52287" s="30"/>
      <c r="H52287" s="30"/>
    </row>
    <row r="52288" spans="6:8" x14ac:dyDescent="0.2">
      <c r="F52288" s="30"/>
      <c r="G52288" s="30"/>
      <c r="H52288" s="30"/>
    </row>
    <row r="52289" spans="6:8" x14ac:dyDescent="0.2">
      <c r="F52289" s="30"/>
      <c r="G52289" s="30"/>
      <c r="H52289" s="30"/>
    </row>
    <row r="52290" spans="6:8" x14ac:dyDescent="0.2">
      <c r="F52290" s="30"/>
      <c r="G52290" s="30"/>
      <c r="H52290" s="30"/>
    </row>
    <row r="52291" spans="6:8" x14ac:dyDescent="0.2">
      <c r="F52291" s="30"/>
      <c r="G52291" s="30"/>
      <c r="H52291" s="30"/>
    </row>
    <row r="52292" spans="6:8" x14ac:dyDescent="0.2">
      <c r="F52292" s="30"/>
      <c r="G52292" s="30"/>
      <c r="H52292" s="30"/>
    </row>
    <row r="52293" spans="6:8" x14ac:dyDescent="0.2">
      <c r="F52293" s="30"/>
      <c r="G52293" s="30"/>
      <c r="H52293" s="30"/>
    </row>
    <row r="52294" spans="6:8" x14ac:dyDescent="0.2">
      <c r="F52294" s="30"/>
      <c r="G52294" s="30"/>
      <c r="H52294" s="30"/>
    </row>
    <row r="52295" spans="6:8" x14ac:dyDescent="0.2">
      <c r="F52295" s="30"/>
      <c r="G52295" s="30"/>
      <c r="H52295" s="30"/>
    </row>
    <row r="52296" spans="6:8" x14ac:dyDescent="0.2">
      <c r="F52296" s="30"/>
      <c r="G52296" s="30"/>
      <c r="H52296" s="30"/>
    </row>
    <row r="52297" spans="6:8" x14ac:dyDescent="0.2">
      <c r="F52297" s="30"/>
      <c r="G52297" s="30"/>
      <c r="H52297" s="30"/>
    </row>
    <row r="52298" spans="6:8" x14ac:dyDescent="0.2">
      <c r="F52298" s="30"/>
      <c r="G52298" s="30"/>
      <c r="H52298" s="30"/>
    </row>
    <row r="52299" spans="6:8" x14ac:dyDescent="0.2">
      <c r="F52299" s="30"/>
      <c r="G52299" s="30"/>
      <c r="H52299" s="30"/>
    </row>
    <row r="52300" spans="6:8" x14ac:dyDescent="0.2">
      <c r="F52300" s="30"/>
      <c r="G52300" s="30"/>
      <c r="H52300" s="30"/>
    </row>
    <row r="52301" spans="6:8" x14ac:dyDescent="0.2">
      <c r="F52301" s="30"/>
      <c r="G52301" s="30"/>
      <c r="H52301" s="30"/>
    </row>
    <row r="52302" spans="6:8" x14ac:dyDescent="0.2">
      <c r="F52302" s="30"/>
      <c r="G52302" s="30"/>
      <c r="H52302" s="30"/>
    </row>
    <row r="52303" spans="6:8" x14ac:dyDescent="0.2">
      <c r="F52303" s="30"/>
      <c r="G52303" s="30"/>
      <c r="H52303" s="30"/>
    </row>
    <row r="52304" spans="6:8" x14ac:dyDescent="0.2">
      <c r="F52304" s="30"/>
      <c r="G52304" s="30"/>
      <c r="H52304" s="30"/>
    </row>
    <row r="52305" spans="6:8" x14ac:dyDescent="0.2">
      <c r="F52305" s="30"/>
      <c r="G52305" s="30"/>
      <c r="H52305" s="30"/>
    </row>
    <row r="52306" spans="6:8" x14ac:dyDescent="0.2">
      <c r="F52306" s="30"/>
      <c r="G52306" s="30"/>
      <c r="H52306" s="30"/>
    </row>
    <row r="52307" spans="6:8" x14ac:dyDescent="0.2">
      <c r="F52307" s="30"/>
      <c r="G52307" s="30"/>
      <c r="H52307" s="30"/>
    </row>
    <row r="52308" spans="6:8" x14ac:dyDescent="0.2">
      <c r="F52308" s="30"/>
      <c r="G52308" s="30"/>
      <c r="H52308" s="30"/>
    </row>
    <row r="52309" spans="6:8" x14ac:dyDescent="0.2">
      <c r="F52309" s="30"/>
      <c r="G52309" s="30"/>
      <c r="H52309" s="30"/>
    </row>
    <row r="52310" spans="6:8" x14ac:dyDescent="0.2">
      <c r="F52310" s="30"/>
      <c r="G52310" s="30"/>
      <c r="H52310" s="30"/>
    </row>
    <row r="52311" spans="6:8" x14ac:dyDescent="0.2">
      <c r="F52311" s="30"/>
      <c r="G52311" s="30"/>
      <c r="H52311" s="30"/>
    </row>
    <row r="52312" spans="6:8" x14ac:dyDescent="0.2">
      <c r="F52312" s="30"/>
      <c r="G52312" s="30"/>
      <c r="H52312" s="30"/>
    </row>
    <row r="52313" spans="6:8" x14ac:dyDescent="0.2">
      <c r="F52313" s="30"/>
      <c r="G52313" s="30"/>
      <c r="H52313" s="30"/>
    </row>
    <row r="52314" spans="6:8" x14ac:dyDescent="0.2">
      <c r="F52314" s="30"/>
      <c r="G52314" s="30"/>
      <c r="H52314" s="30"/>
    </row>
    <row r="52315" spans="6:8" x14ac:dyDescent="0.2">
      <c r="F52315" s="30"/>
      <c r="G52315" s="30"/>
      <c r="H52315" s="30"/>
    </row>
    <row r="52316" spans="6:8" x14ac:dyDescent="0.2">
      <c r="F52316" s="30"/>
      <c r="G52316" s="30"/>
      <c r="H52316" s="30"/>
    </row>
    <row r="52317" spans="6:8" x14ac:dyDescent="0.2">
      <c r="F52317" s="30"/>
      <c r="G52317" s="30"/>
      <c r="H52317" s="30"/>
    </row>
    <row r="52318" spans="6:8" x14ac:dyDescent="0.2">
      <c r="F52318" s="30"/>
      <c r="G52318" s="30"/>
      <c r="H52318" s="30"/>
    </row>
    <row r="52319" spans="6:8" x14ac:dyDescent="0.2">
      <c r="F52319" s="30"/>
      <c r="G52319" s="30"/>
      <c r="H52319" s="30"/>
    </row>
    <row r="52320" spans="6:8" x14ac:dyDescent="0.2">
      <c r="F52320" s="30"/>
      <c r="G52320" s="30"/>
      <c r="H52320" s="30"/>
    </row>
    <row r="52321" spans="6:8" x14ac:dyDescent="0.2">
      <c r="F52321" s="30"/>
      <c r="G52321" s="30"/>
      <c r="H52321" s="30"/>
    </row>
    <row r="52322" spans="6:8" x14ac:dyDescent="0.2">
      <c r="F52322" s="30"/>
      <c r="G52322" s="30"/>
      <c r="H52322" s="30"/>
    </row>
    <row r="52323" spans="6:8" x14ac:dyDescent="0.2">
      <c r="F52323" s="30"/>
      <c r="G52323" s="30"/>
      <c r="H52323" s="30"/>
    </row>
    <row r="52324" spans="6:8" x14ac:dyDescent="0.2">
      <c r="F52324" s="30"/>
      <c r="G52324" s="30"/>
      <c r="H52324" s="30"/>
    </row>
    <row r="52325" spans="6:8" x14ac:dyDescent="0.2">
      <c r="F52325" s="30"/>
      <c r="G52325" s="30"/>
      <c r="H52325" s="30"/>
    </row>
    <row r="52326" spans="6:8" x14ac:dyDescent="0.2">
      <c r="F52326" s="30"/>
      <c r="G52326" s="30"/>
      <c r="H52326" s="30"/>
    </row>
    <row r="52327" spans="6:8" x14ac:dyDescent="0.2">
      <c r="F52327" s="30"/>
      <c r="G52327" s="30"/>
      <c r="H52327" s="30"/>
    </row>
    <row r="52328" spans="6:8" x14ac:dyDescent="0.2">
      <c r="F52328" s="30"/>
      <c r="G52328" s="30"/>
      <c r="H52328" s="30"/>
    </row>
    <row r="52329" spans="6:8" x14ac:dyDescent="0.2">
      <c r="F52329" s="30"/>
      <c r="G52329" s="30"/>
      <c r="H52329" s="30"/>
    </row>
    <row r="52330" spans="6:8" x14ac:dyDescent="0.2">
      <c r="F52330" s="30"/>
      <c r="G52330" s="30"/>
      <c r="H52330" s="30"/>
    </row>
    <row r="52331" spans="6:8" x14ac:dyDescent="0.2">
      <c r="F52331" s="30"/>
      <c r="G52331" s="30"/>
      <c r="H52331" s="30"/>
    </row>
    <row r="52332" spans="6:8" x14ac:dyDescent="0.2">
      <c r="F52332" s="30"/>
      <c r="G52332" s="30"/>
      <c r="H52332" s="30"/>
    </row>
    <row r="52333" spans="6:8" x14ac:dyDescent="0.2">
      <c r="F52333" s="30"/>
      <c r="G52333" s="30"/>
      <c r="H52333" s="30"/>
    </row>
    <row r="52334" spans="6:8" x14ac:dyDescent="0.2">
      <c r="F52334" s="30"/>
      <c r="G52334" s="30"/>
      <c r="H52334" s="30"/>
    </row>
    <row r="52335" spans="6:8" x14ac:dyDescent="0.2">
      <c r="F52335" s="30"/>
      <c r="G52335" s="30"/>
      <c r="H52335" s="30"/>
    </row>
    <row r="52336" spans="6:8" x14ac:dyDescent="0.2">
      <c r="F52336" s="30"/>
      <c r="G52336" s="30"/>
      <c r="H52336" s="30"/>
    </row>
    <row r="52337" spans="6:8" x14ac:dyDescent="0.2">
      <c r="F52337" s="30"/>
      <c r="G52337" s="30"/>
      <c r="H52337" s="30"/>
    </row>
    <row r="52338" spans="6:8" x14ac:dyDescent="0.2">
      <c r="F52338" s="30"/>
      <c r="G52338" s="30"/>
      <c r="H52338" s="30"/>
    </row>
    <row r="52339" spans="6:8" x14ac:dyDescent="0.2">
      <c r="F52339" s="30"/>
      <c r="G52339" s="30"/>
      <c r="H52339" s="30"/>
    </row>
    <row r="52340" spans="6:8" x14ac:dyDescent="0.2">
      <c r="F52340" s="30"/>
      <c r="G52340" s="30"/>
      <c r="H52340" s="30"/>
    </row>
    <row r="52341" spans="6:8" x14ac:dyDescent="0.2">
      <c r="F52341" s="30"/>
      <c r="G52341" s="30"/>
      <c r="H52341" s="30"/>
    </row>
    <row r="52342" spans="6:8" x14ac:dyDescent="0.2">
      <c r="F52342" s="30"/>
      <c r="G52342" s="30"/>
      <c r="H52342" s="30"/>
    </row>
    <row r="52343" spans="6:8" x14ac:dyDescent="0.2">
      <c r="F52343" s="30"/>
      <c r="G52343" s="30"/>
      <c r="H52343" s="30"/>
    </row>
    <row r="52344" spans="6:8" x14ac:dyDescent="0.2">
      <c r="F52344" s="30"/>
      <c r="G52344" s="30"/>
      <c r="H52344" s="30"/>
    </row>
    <row r="52345" spans="6:8" x14ac:dyDescent="0.2">
      <c r="F52345" s="30"/>
      <c r="G52345" s="30"/>
      <c r="H52345" s="30"/>
    </row>
    <row r="52346" spans="6:8" x14ac:dyDescent="0.2">
      <c r="F52346" s="30"/>
      <c r="G52346" s="30"/>
      <c r="H52346" s="30"/>
    </row>
    <row r="52347" spans="6:8" x14ac:dyDescent="0.2">
      <c r="F52347" s="30"/>
      <c r="G52347" s="30"/>
      <c r="H52347" s="30"/>
    </row>
    <row r="52348" spans="6:8" x14ac:dyDescent="0.2">
      <c r="F52348" s="30"/>
      <c r="G52348" s="30"/>
      <c r="H52348" s="30"/>
    </row>
    <row r="52349" spans="6:8" x14ac:dyDescent="0.2">
      <c r="F52349" s="30"/>
      <c r="G52349" s="30"/>
      <c r="H52349" s="30"/>
    </row>
    <row r="52350" spans="6:8" x14ac:dyDescent="0.2">
      <c r="F52350" s="30"/>
      <c r="G52350" s="30"/>
      <c r="H52350" s="30"/>
    </row>
    <row r="52351" spans="6:8" x14ac:dyDescent="0.2">
      <c r="F52351" s="30"/>
      <c r="G52351" s="30"/>
      <c r="H52351" s="30"/>
    </row>
    <row r="52352" spans="6:8" x14ac:dyDescent="0.2">
      <c r="F52352" s="30"/>
      <c r="G52352" s="30"/>
      <c r="H52352" s="30"/>
    </row>
    <row r="52353" spans="6:8" x14ac:dyDescent="0.2">
      <c r="F52353" s="30"/>
      <c r="G52353" s="30"/>
      <c r="H52353" s="30"/>
    </row>
    <row r="52354" spans="6:8" x14ac:dyDescent="0.2">
      <c r="F52354" s="30"/>
      <c r="G52354" s="30"/>
      <c r="H52354" s="30"/>
    </row>
    <row r="52355" spans="6:8" x14ac:dyDescent="0.2">
      <c r="F52355" s="30"/>
      <c r="G52355" s="30"/>
      <c r="H52355" s="30"/>
    </row>
    <row r="52356" spans="6:8" x14ac:dyDescent="0.2">
      <c r="F52356" s="30"/>
      <c r="G52356" s="30"/>
      <c r="H52356" s="30"/>
    </row>
    <row r="52357" spans="6:8" x14ac:dyDescent="0.2">
      <c r="F52357" s="30"/>
      <c r="G52357" s="30"/>
      <c r="H52357" s="30"/>
    </row>
    <row r="52358" spans="6:8" x14ac:dyDescent="0.2">
      <c r="F52358" s="30"/>
      <c r="G52358" s="30"/>
      <c r="H52358" s="30"/>
    </row>
    <row r="52359" spans="6:8" x14ac:dyDescent="0.2">
      <c r="F52359" s="30"/>
      <c r="G52359" s="30"/>
      <c r="H52359" s="30"/>
    </row>
    <row r="52360" spans="6:8" x14ac:dyDescent="0.2">
      <c r="F52360" s="30"/>
      <c r="G52360" s="30"/>
      <c r="H52360" s="30"/>
    </row>
    <row r="52361" spans="6:8" x14ac:dyDescent="0.2">
      <c r="F52361" s="30"/>
      <c r="G52361" s="30"/>
      <c r="H52361" s="30"/>
    </row>
    <row r="52362" spans="6:8" x14ac:dyDescent="0.2">
      <c r="F52362" s="30"/>
      <c r="G52362" s="30"/>
      <c r="H52362" s="30"/>
    </row>
    <row r="52363" spans="6:8" x14ac:dyDescent="0.2">
      <c r="F52363" s="30"/>
      <c r="G52363" s="30"/>
      <c r="H52363" s="30"/>
    </row>
    <row r="52364" spans="6:8" x14ac:dyDescent="0.2">
      <c r="F52364" s="30"/>
      <c r="G52364" s="30"/>
      <c r="H52364" s="30"/>
    </row>
    <row r="52365" spans="6:8" x14ac:dyDescent="0.2">
      <c r="F52365" s="30"/>
      <c r="G52365" s="30"/>
      <c r="H52365" s="30"/>
    </row>
    <row r="52366" spans="6:8" x14ac:dyDescent="0.2">
      <c r="F52366" s="30"/>
      <c r="G52366" s="30"/>
      <c r="H52366" s="30"/>
    </row>
    <row r="52367" spans="6:8" x14ac:dyDescent="0.2">
      <c r="F52367" s="30"/>
      <c r="G52367" s="30"/>
      <c r="H52367" s="30"/>
    </row>
    <row r="52368" spans="6:8" x14ac:dyDescent="0.2">
      <c r="F52368" s="30"/>
      <c r="G52368" s="30"/>
      <c r="H52368" s="30"/>
    </row>
    <row r="52369" spans="6:8" x14ac:dyDescent="0.2">
      <c r="F52369" s="30"/>
      <c r="G52369" s="30"/>
      <c r="H52369" s="30"/>
    </row>
    <row r="52370" spans="6:8" x14ac:dyDescent="0.2">
      <c r="F52370" s="30"/>
      <c r="G52370" s="30"/>
      <c r="H52370" s="30"/>
    </row>
    <row r="52371" spans="6:8" x14ac:dyDescent="0.2">
      <c r="F52371" s="30"/>
      <c r="G52371" s="30"/>
      <c r="H52371" s="30"/>
    </row>
    <row r="52372" spans="6:8" x14ac:dyDescent="0.2">
      <c r="F52372" s="30"/>
      <c r="G52372" s="30"/>
      <c r="H52372" s="30"/>
    </row>
    <row r="52373" spans="6:8" x14ac:dyDescent="0.2">
      <c r="F52373" s="30"/>
      <c r="G52373" s="30"/>
      <c r="H52373" s="30"/>
    </row>
    <row r="52374" spans="6:8" x14ac:dyDescent="0.2">
      <c r="F52374" s="30"/>
      <c r="G52374" s="30"/>
      <c r="H52374" s="30"/>
    </row>
    <row r="52375" spans="6:8" x14ac:dyDescent="0.2">
      <c r="F52375" s="30"/>
      <c r="G52375" s="30"/>
      <c r="H52375" s="30"/>
    </row>
    <row r="52376" spans="6:8" x14ac:dyDescent="0.2">
      <c r="F52376" s="30"/>
      <c r="G52376" s="30"/>
      <c r="H52376" s="30"/>
    </row>
    <row r="52377" spans="6:8" x14ac:dyDescent="0.2">
      <c r="F52377" s="30"/>
      <c r="G52377" s="30"/>
      <c r="H52377" s="30"/>
    </row>
    <row r="52378" spans="6:8" x14ac:dyDescent="0.2">
      <c r="F52378" s="30"/>
      <c r="G52378" s="30"/>
      <c r="H52378" s="30"/>
    </row>
    <row r="52379" spans="6:8" x14ac:dyDescent="0.2">
      <c r="F52379" s="30"/>
      <c r="G52379" s="30"/>
      <c r="H52379" s="30"/>
    </row>
    <row r="52380" spans="6:8" x14ac:dyDescent="0.2">
      <c r="F52380" s="30"/>
      <c r="G52380" s="30"/>
      <c r="H52380" s="30"/>
    </row>
    <row r="52381" spans="6:8" x14ac:dyDescent="0.2">
      <c r="F52381" s="30"/>
      <c r="G52381" s="30"/>
      <c r="H52381" s="30"/>
    </row>
    <row r="52382" spans="6:8" x14ac:dyDescent="0.2">
      <c r="F52382" s="30"/>
      <c r="G52382" s="30"/>
      <c r="H52382" s="30"/>
    </row>
    <row r="52383" spans="6:8" x14ac:dyDescent="0.2">
      <c r="F52383" s="30"/>
      <c r="G52383" s="30"/>
      <c r="H52383" s="30"/>
    </row>
    <row r="52384" spans="6:8" x14ac:dyDescent="0.2">
      <c r="F52384" s="30"/>
      <c r="G52384" s="30"/>
      <c r="H52384" s="30"/>
    </row>
    <row r="52385" spans="6:8" x14ac:dyDescent="0.2">
      <c r="F52385" s="30"/>
      <c r="G52385" s="30"/>
      <c r="H52385" s="30"/>
    </row>
    <row r="52386" spans="6:8" x14ac:dyDescent="0.2">
      <c r="F52386" s="30"/>
      <c r="G52386" s="30"/>
      <c r="H52386" s="30"/>
    </row>
    <row r="52387" spans="6:8" x14ac:dyDescent="0.2">
      <c r="F52387" s="30"/>
      <c r="G52387" s="30"/>
      <c r="H52387" s="30"/>
    </row>
    <row r="52388" spans="6:8" x14ac:dyDescent="0.2">
      <c r="F52388" s="30"/>
      <c r="G52388" s="30"/>
      <c r="H52388" s="30"/>
    </row>
    <row r="52389" spans="6:8" x14ac:dyDescent="0.2">
      <c r="F52389" s="30"/>
      <c r="G52389" s="30"/>
      <c r="H52389" s="30"/>
    </row>
    <row r="52390" spans="6:8" x14ac:dyDescent="0.2">
      <c r="F52390" s="30"/>
      <c r="G52390" s="30"/>
      <c r="H52390" s="30"/>
    </row>
    <row r="52391" spans="6:8" x14ac:dyDescent="0.2">
      <c r="F52391" s="30"/>
      <c r="G52391" s="30"/>
      <c r="H52391" s="30"/>
    </row>
    <row r="52392" spans="6:8" x14ac:dyDescent="0.2">
      <c r="F52392" s="30"/>
      <c r="G52392" s="30"/>
      <c r="H52392" s="30"/>
    </row>
    <row r="52393" spans="6:8" x14ac:dyDescent="0.2">
      <c r="F52393" s="30"/>
      <c r="G52393" s="30"/>
      <c r="H52393" s="30"/>
    </row>
    <row r="52394" spans="6:8" x14ac:dyDescent="0.2">
      <c r="F52394" s="30"/>
      <c r="G52394" s="30"/>
      <c r="H52394" s="30"/>
    </row>
    <row r="52395" spans="6:8" x14ac:dyDescent="0.2">
      <c r="F52395" s="30"/>
      <c r="G52395" s="30"/>
      <c r="H52395" s="30"/>
    </row>
    <row r="52396" spans="6:8" x14ac:dyDescent="0.2">
      <c r="F52396" s="30"/>
      <c r="G52396" s="30"/>
      <c r="H52396" s="30"/>
    </row>
    <row r="52397" spans="6:8" x14ac:dyDescent="0.2">
      <c r="F52397" s="30"/>
      <c r="G52397" s="30"/>
      <c r="H52397" s="30"/>
    </row>
    <row r="52398" spans="6:8" x14ac:dyDescent="0.2">
      <c r="F52398" s="30"/>
      <c r="G52398" s="30"/>
      <c r="H52398" s="30"/>
    </row>
    <row r="52399" spans="6:8" x14ac:dyDescent="0.2">
      <c r="F52399" s="30"/>
      <c r="G52399" s="30"/>
      <c r="H52399" s="30"/>
    </row>
    <row r="52400" spans="6:8" x14ac:dyDescent="0.2">
      <c r="F52400" s="30"/>
      <c r="G52400" s="30"/>
      <c r="H52400" s="30"/>
    </row>
    <row r="52401" spans="6:8" x14ac:dyDescent="0.2">
      <c r="F52401" s="30"/>
      <c r="G52401" s="30"/>
      <c r="H52401" s="30"/>
    </row>
    <row r="52402" spans="6:8" x14ac:dyDescent="0.2">
      <c r="F52402" s="30"/>
      <c r="G52402" s="30"/>
      <c r="H52402" s="30"/>
    </row>
    <row r="52403" spans="6:8" x14ac:dyDescent="0.2">
      <c r="F52403" s="30"/>
      <c r="G52403" s="30"/>
      <c r="H52403" s="30"/>
    </row>
    <row r="52404" spans="6:8" x14ac:dyDescent="0.2">
      <c r="F52404" s="30"/>
      <c r="G52404" s="30"/>
      <c r="H52404" s="30"/>
    </row>
    <row r="52405" spans="6:8" x14ac:dyDescent="0.2">
      <c r="F52405" s="30"/>
      <c r="G52405" s="30"/>
      <c r="H52405" s="30"/>
    </row>
    <row r="52406" spans="6:8" x14ac:dyDescent="0.2">
      <c r="F52406" s="30"/>
      <c r="G52406" s="30"/>
      <c r="H52406" s="30"/>
    </row>
    <row r="52407" spans="6:8" x14ac:dyDescent="0.2">
      <c r="F52407" s="30"/>
      <c r="G52407" s="30"/>
      <c r="H52407" s="30"/>
    </row>
    <row r="52408" spans="6:8" x14ac:dyDescent="0.2">
      <c r="F52408" s="30"/>
      <c r="G52408" s="30"/>
      <c r="H52408" s="30"/>
    </row>
    <row r="52409" spans="6:8" x14ac:dyDescent="0.2">
      <c r="F52409" s="30"/>
      <c r="G52409" s="30"/>
      <c r="H52409" s="30"/>
    </row>
    <row r="52410" spans="6:8" x14ac:dyDescent="0.2">
      <c r="F52410" s="30"/>
      <c r="G52410" s="30"/>
      <c r="H52410" s="30"/>
    </row>
    <row r="52411" spans="6:8" x14ac:dyDescent="0.2">
      <c r="F52411" s="30"/>
      <c r="G52411" s="30"/>
      <c r="H52411" s="30"/>
    </row>
    <row r="52412" spans="6:8" x14ac:dyDescent="0.2">
      <c r="F52412" s="30"/>
      <c r="G52412" s="30"/>
      <c r="H52412" s="30"/>
    </row>
    <row r="52413" spans="6:8" x14ac:dyDescent="0.2">
      <c r="F52413" s="30"/>
      <c r="G52413" s="30"/>
      <c r="H52413" s="30"/>
    </row>
    <row r="52414" spans="6:8" x14ac:dyDescent="0.2">
      <c r="F52414" s="30"/>
      <c r="G52414" s="30"/>
      <c r="H52414" s="30"/>
    </row>
    <row r="52415" spans="6:8" x14ac:dyDescent="0.2">
      <c r="F52415" s="30"/>
      <c r="G52415" s="30"/>
      <c r="H52415" s="30"/>
    </row>
    <row r="52416" spans="6:8" x14ac:dyDescent="0.2">
      <c r="F52416" s="30"/>
      <c r="G52416" s="30"/>
      <c r="H52416" s="30"/>
    </row>
    <row r="52417" spans="6:8" x14ac:dyDescent="0.2">
      <c r="F52417" s="30"/>
      <c r="G52417" s="30"/>
      <c r="H52417" s="30"/>
    </row>
    <row r="52418" spans="6:8" x14ac:dyDescent="0.2">
      <c r="F52418" s="30"/>
      <c r="G52418" s="30"/>
      <c r="H52418" s="30"/>
    </row>
    <row r="52419" spans="6:8" x14ac:dyDescent="0.2">
      <c r="F52419" s="30"/>
      <c r="G52419" s="30"/>
      <c r="H52419" s="30"/>
    </row>
    <row r="52420" spans="6:8" x14ac:dyDescent="0.2">
      <c r="F52420" s="30"/>
      <c r="G52420" s="30"/>
      <c r="H52420" s="30"/>
    </row>
    <row r="52421" spans="6:8" x14ac:dyDescent="0.2">
      <c r="F52421" s="30"/>
      <c r="G52421" s="30"/>
      <c r="H52421" s="30"/>
    </row>
    <row r="52422" spans="6:8" x14ac:dyDescent="0.2">
      <c r="F52422" s="30"/>
      <c r="G52422" s="30"/>
      <c r="H52422" s="30"/>
    </row>
    <row r="52423" spans="6:8" x14ac:dyDescent="0.2">
      <c r="F52423" s="30"/>
      <c r="G52423" s="30"/>
      <c r="H52423" s="30"/>
    </row>
    <row r="52424" spans="6:8" x14ac:dyDescent="0.2">
      <c r="F52424" s="30"/>
      <c r="G52424" s="30"/>
      <c r="H52424" s="30"/>
    </row>
    <row r="52425" spans="6:8" x14ac:dyDescent="0.2">
      <c r="F52425" s="30"/>
      <c r="G52425" s="30"/>
      <c r="H52425" s="30"/>
    </row>
    <row r="52426" spans="6:8" x14ac:dyDescent="0.2">
      <c r="F52426" s="30"/>
      <c r="G52426" s="30"/>
      <c r="H52426" s="30"/>
    </row>
    <row r="52427" spans="6:8" x14ac:dyDescent="0.2">
      <c r="F52427" s="30"/>
      <c r="G52427" s="30"/>
      <c r="H52427" s="30"/>
    </row>
    <row r="52428" spans="6:8" x14ac:dyDescent="0.2">
      <c r="F52428" s="30"/>
      <c r="G52428" s="30"/>
      <c r="H52428" s="30"/>
    </row>
    <row r="52429" spans="6:8" x14ac:dyDescent="0.2">
      <c r="F52429" s="30"/>
      <c r="G52429" s="30"/>
      <c r="H52429" s="30"/>
    </row>
    <row r="52430" spans="6:8" x14ac:dyDescent="0.2">
      <c r="F52430" s="30"/>
      <c r="G52430" s="30"/>
      <c r="H52430" s="30"/>
    </row>
    <row r="52431" spans="6:8" x14ac:dyDescent="0.2">
      <c r="F52431" s="30"/>
      <c r="G52431" s="30"/>
      <c r="H52431" s="30"/>
    </row>
    <row r="52432" spans="6:8" x14ac:dyDescent="0.2">
      <c r="F52432" s="30"/>
      <c r="G52432" s="30"/>
      <c r="H52432" s="30"/>
    </row>
    <row r="52433" spans="6:8" x14ac:dyDescent="0.2">
      <c r="F52433" s="30"/>
      <c r="G52433" s="30"/>
      <c r="H52433" s="30"/>
    </row>
    <row r="52434" spans="6:8" x14ac:dyDescent="0.2">
      <c r="F52434" s="30"/>
      <c r="G52434" s="30"/>
      <c r="H52434" s="30"/>
    </row>
    <row r="52435" spans="6:8" x14ac:dyDescent="0.2">
      <c r="F52435" s="30"/>
      <c r="G52435" s="30"/>
      <c r="H52435" s="30"/>
    </row>
    <row r="52436" spans="6:8" x14ac:dyDescent="0.2">
      <c r="F52436" s="30"/>
      <c r="G52436" s="30"/>
      <c r="H52436" s="30"/>
    </row>
    <row r="52437" spans="6:8" x14ac:dyDescent="0.2">
      <c r="F52437" s="30"/>
      <c r="G52437" s="30"/>
      <c r="H52437" s="30"/>
    </row>
    <row r="52438" spans="6:8" x14ac:dyDescent="0.2">
      <c r="F52438" s="30"/>
      <c r="G52438" s="30"/>
      <c r="H52438" s="30"/>
    </row>
    <row r="52439" spans="6:8" x14ac:dyDescent="0.2">
      <c r="F52439" s="30"/>
      <c r="G52439" s="30"/>
      <c r="H52439" s="30"/>
    </row>
    <row r="52440" spans="6:8" x14ac:dyDescent="0.2">
      <c r="F52440" s="30"/>
      <c r="G52440" s="30"/>
      <c r="H52440" s="30"/>
    </row>
    <row r="52441" spans="6:8" x14ac:dyDescent="0.2">
      <c r="F52441" s="30"/>
      <c r="G52441" s="30"/>
      <c r="H52441" s="30"/>
    </row>
    <row r="52442" spans="6:8" x14ac:dyDescent="0.2">
      <c r="F52442" s="30"/>
      <c r="G52442" s="30"/>
      <c r="H52442" s="30"/>
    </row>
    <row r="52443" spans="6:8" x14ac:dyDescent="0.2">
      <c r="F52443" s="30"/>
      <c r="G52443" s="30"/>
      <c r="H52443" s="30"/>
    </row>
    <row r="52444" spans="6:8" x14ac:dyDescent="0.2">
      <c r="F52444" s="30"/>
      <c r="G52444" s="30"/>
      <c r="H52444" s="30"/>
    </row>
    <row r="52445" spans="6:8" x14ac:dyDescent="0.2">
      <c r="F52445" s="30"/>
      <c r="G52445" s="30"/>
      <c r="H52445" s="30"/>
    </row>
    <row r="52446" spans="6:8" x14ac:dyDescent="0.2">
      <c r="F52446" s="30"/>
      <c r="G52446" s="30"/>
      <c r="H52446" s="30"/>
    </row>
    <row r="52447" spans="6:8" x14ac:dyDescent="0.2">
      <c r="F52447" s="30"/>
      <c r="G52447" s="30"/>
      <c r="H52447" s="30"/>
    </row>
    <row r="52448" spans="6:8" x14ac:dyDescent="0.2">
      <c r="F52448" s="30"/>
      <c r="G52448" s="30"/>
      <c r="H52448" s="30"/>
    </row>
    <row r="52449" spans="6:8" x14ac:dyDescent="0.2">
      <c r="F52449" s="30"/>
      <c r="G52449" s="30"/>
      <c r="H52449" s="30"/>
    </row>
    <row r="52450" spans="6:8" x14ac:dyDescent="0.2">
      <c r="F52450" s="30"/>
      <c r="G52450" s="30"/>
      <c r="H52450" s="30"/>
    </row>
    <row r="52451" spans="6:8" x14ac:dyDescent="0.2">
      <c r="F52451" s="30"/>
      <c r="G52451" s="30"/>
      <c r="H52451" s="30"/>
    </row>
    <row r="52452" spans="6:8" x14ac:dyDescent="0.2">
      <c r="F52452" s="30"/>
      <c r="G52452" s="30"/>
      <c r="H52452" s="30"/>
    </row>
    <row r="52453" spans="6:8" x14ac:dyDescent="0.2">
      <c r="F52453" s="30"/>
      <c r="G52453" s="30"/>
      <c r="H52453" s="30"/>
    </row>
    <row r="52454" spans="6:8" x14ac:dyDescent="0.2">
      <c r="F52454" s="30"/>
      <c r="G52454" s="30"/>
      <c r="H52454" s="30"/>
    </row>
    <row r="52455" spans="6:8" x14ac:dyDescent="0.2">
      <c r="F52455" s="30"/>
      <c r="G52455" s="30"/>
      <c r="H52455" s="30"/>
    </row>
    <row r="52456" spans="6:8" x14ac:dyDescent="0.2">
      <c r="F52456" s="30"/>
      <c r="G52456" s="30"/>
      <c r="H52456" s="30"/>
    </row>
    <row r="52457" spans="6:8" x14ac:dyDescent="0.2">
      <c r="F52457" s="30"/>
      <c r="G52457" s="30"/>
      <c r="H52457" s="30"/>
    </row>
    <row r="52458" spans="6:8" x14ac:dyDescent="0.2">
      <c r="F52458" s="30"/>
      <c r="G52458" s="30"/>
      <c r="H52458" s="30"/>
    </row>
    <row r="52459" spans="6:8" x14ac:dyDescent="0.2">
      <c r="F52459" s="30"/>
      <c r="G52459" s="30"/>
      <c r="H52459" s="30"/>
    </row>
    <row r="52460" spans="6:8" x14ac:dyDescent="0.2">
      <c r="F52460" s="30"/>
      <c r="G52460" s="30"/>
      <c r="H52460" s="30"/>
    </row>
    <row r="52461" spans="6:8" x14ac:dyDescent="0.2">
      <c r="F52461" s="30"/>
      <c r="G52461" s="30"/>
      <c r="H52461" s="30"/>
    </row>
    <row r="52462" spans="6:8" x14ac:dyDescent="0.2">
      <c r="F52462" s="30"/>
      <c r="G52462" s="30"/>
      <c r="H52462" s="30"/>
    </row>
    <row r="52463" spans="6:8" x14ac:dyDescent="0.2">
      <c r="F52463" s="30"/>
      <c r="G52463" s="30"/>
      <c r="H52463" s="30"/>
    </row>
    <row r="52464" spans="6:8" x14ac:dyDescent="0.2">
      <c r="F52464" s="30"/>
      <c r="G52464" s="30"/>
      <c r="H52464" s="30"/>
    </row>
    <row r="52465" spans="6:8" x14ac:dyDescent="0.2">
      <c r="F52465" s="30"/>
      <c r="G52465" s="30"/>
      <c r="H52465" s="30"/>
    </row>
    <row r="52466" spans="6:8" x14ac:dyDescent="0.2">
      <c r="F52466" s="30"/>
      <c r="G52466" s="30"/>
      <c r="H52466" s="30"/>
    </row>
    <row r="52467" spans="6:8" x14ac:dyDescent="0.2">
      <c r="F52467" s="30"/>
      <c r="G52467" s="30"/>
      <c r="H52467" s="30"/>
    </row>
    <row r="52468" spans="6:8" x14ac:dyDescent="0.2">
      <c r="F52468" s="30"/>
      <c r="G52468" s="30"/>
      <c r="H52468" s="30"/>
    </row>
    <row r="52469" spans="6:8" x14ac:dyDescent="0.2">
      <c r="F52469" s="30"/>
      <c r="G52469" s="30"/>
      <c r="H52469" s="30"/>
    </row>
    <row r="52470" spans="6:8" x14ac:dyDescent="0.2">
      <c r="F52470" s="30"/>
      <c r="G52470" s="30"/>
      <c r="H52470" s="30"/>
    </row>
    <row r="52471" spans="6:8" x14ac:dyDescent="0.2">
      <c r="F52471" s="30"/>
      <c r="G52471" s="30"/>
      <c r="H52471" s="30"/>
    </row>
    <row r="52472" spans="6:8" x14ac:dyDescent="0.2">
      <c r="F52472" s="30"/>
      <c r="G52472" s="30"/>
      <c r="H52472" s="30"/>
    </row>
    <row r="52473" spans="6:8" x14ac:dyDescent="0.2">
      <c r="F52473" s="30"/>
      <c r="G52473" s="30"/>
      <c r="H52473" s="30"/>
    </row>
    <row r="52474" spans="6:8" x14ac:dyDescent="0.2">
      <c r="F52474" s="30"/>
      <c r="G52474" s="30"/>
      <c r="H52474" s="30"/>
    </row>
    <row r="52475" spans="6:8" x14ac:dyDescent="0.2">
      <c r="F52475" s="30"/>
      <c r="G52475" s="30"/>
      <c r="H52475" s="30"/>
    </row>
    <row r="52476" spans="6:8" x14ac:dyDescent="0.2">
      <c r="F52476" s="30"/>
      <c r="G52476" s="30"/>
      <c r="H52476" s="30"/>
    </row>
    <row r="52477" spans="6:8" x14ac:dyDescent="0.2">
      <c r="F52477" s="30"/>
      <c r="G52477" s="30"/>
      <c r="H52477" s="30"/>
    </row>
    <row r="52478" spans="6:8" x14ac:dyDescent="0.2">
      <c r="F52478" s="30"/>
      <c r="G52478" s="30"/>
      <c r="H52478" s="30"/>
    </row>
    <row r="52479" spans="6:8" x14ac:dyDescent="0.2">
      <c r="F52479" s="30"/>
      <c r="G52479" s="30"/>
      <c r="H52479" s="30"/>
    </row>
    <row r="52480" spans="6:8" x14ac:dyDescent="0.2">
      <c r="F52480" s="30"/>
      <c r="G52480" s="30"/>
      <c r="H52480" s="30"/>
    </row>
    <row r="52481" spans="6:8" x14ac:dyDescent="0.2">
      <c r="F52481" s="30"/>
      <c r="G52481" s="30"/>
      <c r="H52481" s="30"/>
    </row>
    <row r="52482" spans="6:8" x14ac:dyDescent="0.2">
      <c r="F52482" s="30"/>
      <c r="G52482" s="30"/>
      <c r="H52482" s="30"/>
    </row>
    <row r="52483" spans="6:8" x14ac:dyDescent="0.2">
      <c r="F52483" s="30"/>
      <c r="G52483" s="30"/>
      <c r="H52483" s="30"/>
    </row>
    <row r="52484" spans="6:8" x14ac:dyDescent="0.2">
      <c r="F52484" s="30"/>
      <c r="G52484" s="30"/>
      <c r="H52484" s="30"/>
    </row>
    <row r="52485" spans="6:8" x14ac:dyDescent="0.2">
      <c r="F52485" s="30"/>
      <c r="G52485" s="30"/>
      <c r="H52485" s="30"/>
    </row>
    <row r="52486" spans="6:8" x14ac:dyDescent="0.2">
      <c r="F52486" s="30"/>
      <c r="G52486" s="30"/>
      <c r="H52486" s="30"/>
    </row>
    <row r="52487" spans="6:8" x14ac:dyDescent="0.2">
      <c r="F52487" s="30"/>
      <c r="G52487" s="30"/>
      <c r="H52487" s="30"/>
    </row>
    <row r="52488" spans="6:8" x14ac:dyDescent="0.2">
      <c r="F52488" s="30"/>
      <c r="G52488" s="30"/>
      <c r="H52488" s="30"/>
    </row>
    <row r="52489" spans="6:8" x14ac:dyDescent="0.2">
      <c r="F52489" s="30"/>
      <c r="G52489" s="30"/>
      <c r="H52489" s="30"/>
    </row>
    <row r="52490" spans="6:8" x14ac:dyDescent="0.2">
      <c r="F52490" s="30"/>
      <c r="G52490" s="30"/>
      <c r="H52490" s="30"/>
    </row>
    <row r="52491" spans="6:8" x14ac:dyDescent="0.2">
      <c r="F52491" s="30"/>
      <c r="G52491" s="30"/>
      <c r="H52491" s="30"/>
    </row>
    <row r="52492" spans="6:8" x14ac:dyDescent="0.2">
      <c r="F52492" s="30"/>
      <c r="G52492" s="30"/>
      <c r="H52492" s="30"/>
    </row>
    <row r="52493" spans="6:8" x14ac:dyDescent="0.2">
      <c r="F52493" s="30"/>
      <c r="G52493" s="30"/>
      <c r="H52493" s="30"/>
    </row>
    <row r="52494" spans="6:8" x14ac:dyDescent="0.2">
      <c r="F52494" s="30"/>
      <c r="G52494" s="30"/>
      <c r="H52494" s="30"/>
    </row>
    <row r="52495" spans="6:8" x14ac:dyDescent="0.2">
      <c r="F52495" s="30"/>
      <c r="G52495" s="30"/>
      <c r="H52495" s="30"/>
    </row>
    <row r="52496" spans="6:8" x14ac:dyDescent="0.2">
      <c r="F52496" s="30"/>
      <c r="G52496" s="30"/>
      <c r="H52496" s="30"/>
    </row>
    <row r="52497" spans="6:8" x14ac:dyDescent="0.2">
      <c r="F52497" s="30"/>
      <c r="G52497" s="30"/>
      <c r="H52497" s="30"/>
    </row>
    <row r="52498" spans="6:8" x14ac:dyDescent="0.2">
      <c r="F52498" s="30"/>
      <c r="G52498" s="30"/>
      <c r="H52498" s="30"/>
    </row>
    <row r="52499" spans="6:8" x14ac:dyDescent="0.2">
      <c r="F52499" s="30"/>
      <c r="G52499" s="30"/>
      <c r="H52499" s="30"/>
    </row>
    <row r="52500" spans="6:8" x14ac:dyDescent="0.2">
      <c r="F52500" s="30"/>
      <c r="G52500" s="30"/>
      <c r="H52500" s="30"/>
    </row>
    <row r="52501" spans="6:8" x14ac:dyDescent="0.2">
      <c r="F52501" s="30"/>
      <c r="G52501" s="30"/>
      <c r="H52501" s="30"/>
    </row>
    <row r="52502" spans="6:8" x14ac:dyDescent="0.2">
      <c r="F52502" s="30"/>
      <c r="G52502" s="30"/>
      <c r="H52502" s="30"/>
    </row>
    <row r="52503" spans="6:8" x14ac:dyDescent="0.2">
      <c r="F52503" s="30"/>
      <c r="G52503" s="30"/>
      <c r="H52503" s="30"/>
    </row>
    <row r="52504" spans="6:8" x14ac:dyDescent="0.2">
      <c r="F52504" s="30"/>
      <c r="G52504" s="30"/>
      <c r="H52504" s="30"/>
    </row>
    <row r="52505" spans="6:8" x14ac:dyDescent="0.2">
      <c r="F52505" s="30"/>
      <c r="G52505" s="30"/>
      <c r="H52505" s="30"/>
    </row>
    <row r="52506" spans="6:8" x14ac:dyDescent="0.2">
      <c r="F52506" s="30"/>
      <c r="G52506" s="30"/>
      <c r="H52506" s="30"/>
    </row>
    <row r="52507" spans="6:8" x14ac:dyDescent="0.2">
      <c r="F52507" s="30"/>
      <c r="G52507" s="30"/>
      <c r="H52507" s="30"/>
    </row>
    <row r="52508" spans="6:8" x14ac:dyDescent="0.2">
      <c r="F52508" s="30"/>
      <c r="G52508" s="30"/>
      <c r="H52508" s="30"/>
    </row>
    <row r="52509" spans="6:8" x14ac:dyDescent="0.2">
      <c r="F52509" s="30"/>
      <c r="G52509" s="30"/>
      <c r="H52509" s="30"/>
    </row>
    <row r="52510" spans="6:8" x14ac:dyDescent="0.2">
      <c r="F52510" s="30"/>
      <c r="G52510" s="30"/>
      <c r="H52510" s="30"/>
    </row>
    <row r="52511" spans="6:8" x14ac:dyDescent="0.2">
      <c r="F52511" s="30"/>
      <c r="G52511" s="30"/>
      <c r="H52511" s="30"/>
    </row>
    <row r="52512" spans="6:8" x14ac:dyDescent="0.2">
      <c r="F52512" s="30"/>
      <c r="G52512" s="30"/>
      <c r="H52512" s="30"/>
    </row>
    <row r="52513" spans="6:8" x14ac:dyDescent="0.2">
      <c r="F52513" s="30"/>
      <c r="G52513" s="30"/>
      <c r="H52513" s="30"/>
    </row>
    <row r="52514" spans="6:8" x14ac:dyDescent="0.2">
      <c r="F52514" s="30"/>
      <c r="G52514" s="30"/>
      <c r="H52514" s="30"/>
    </row>
    <row r="52515" spans="6:8" x14ac:dyDescent="0.2">
      <c r="F52515" s="30"/>
      <c r="G52515" s="30"/>
      <c r="H52515" s="30"/>
    </row>
    <row r="52516" spans="6:8" x14ac:dyDescent="0.2">
      <c r="F52516" s="30"/>
      <c r="G52516" s="30"/>
      <c r="H52516" s="30"/>
    </row>
    <row r="52517" spans="6:8" x14ac:dyDescent="0.2">
      <c r="F52517" s="30"/>
      <c r="G52517" s="30"/>
      <c r="H52517" s="30"/>
    </row>
    <row r="52518" spans="6:8" x14ac:dyDescent="0.2">
      <c r="F52518" s="30"/>
      <c r="G52518" s="30"/>
      <c r="H52518" s="30"/>
    </row>
    <row r="52519" spans="6:8" x14ac:dyDescent="0.2">
      <c r="F52519" s="30"/>
      <c r="G52519" s="30"/>
      <c r="H52519" s="30"/>
    </row>
    <row r="52520" spans="6:8" x14ac:dyDescent="0.2">
      <c r="F52520" s="30"/>
      <c r="G52520" s="30"/>
      <c r="H52520" s="30"/>
    </row>
    <row r="52521" spans="6:8" x14ac:dyDescent="0.2">
      <c r="F52521" s="30"/>
      <c r="G52521" s="30"/>
      <c r="H52521" s="30"/>
    </row>
    <row r="52522" spans="6:8" x14ac:dyDescent="0.2">
      <c r="F52522" s="30"/>
      <c r="G52522" s="30"/>
      <c r="H52522" s="30"/>
    </row>
    <row r="52523" spans="6:8" x14ac:dyDescent="0.2">
      <c r="F52523" s="30"/>
      <c r="G52523" s="30"/>
      <c r="H52523" s="30"/>
    </row>
    <row r="52524" spans="6:8" x14ac:dyDescent="0.2">
      <c r="F52524" s="30"/>
      <c r="G52524" s="30"/>
      <c r="H52524" s="30"/>
    </row>
    <row r="52525" spans="6:8" x14ac:dyDescent="0.2">
      <c r="F52525" s="30"/>
      <c r="G52525" s="30"/>
      <c r="H52525" s="30"/>
    </row>
    <row r="52526" spans="6:8" x14ac:dyDescent="0.2">
      <c r="F52526" s="30"/>
      <c r="G52526" s="30"/>
      <c r="H52526" s="30"/>
    </row>
    <row r="52527" spans="6:8" x14ac:dyDescent="0.2">
      <c r="F52527" s="30"/>
      <c r="G52527" s="30"/>
      <c r="H52527" s="30"/>
    </row>
    <row r="52528" spans="6:8" x14ac:dyDescent="0.2">
      <c r="F52528" s="30"/>
      <c r="G52528" s="30"/>
      <c r="H52528" s="30"/>
    </row>
    <row r="52529" spans="6:8" x14ac:dyDescent="0.2">
      <c r="F52529" s="30"/>
      <c r="G52529" s="30"/>
      <c r="H52529" s="30"/>
    </row>
    <row r="52530" spans="6:8" x14ac:dyDescent="0.2">
      <c r="F52530" s="30"/>
      <c r="G52530" s="30"/>
      <c r="H52530" s="30"/>
    </row>
    <row r="52531" spans="6:8" x14ac:dyDescent="0.2">
      <c r="F52531" s="30"/>
      <c r="G52531" s="30"/>
      <c r="H52531" s="30"/>
    </row>
    <row r="52532" spans="6:8" x14ac:dyDescent="0.2">
      <c r="F52532" s="30"/>
      <c r="G52532" s="30"/>
      <c r="H52532" s="30"/>
    </row>
    <row r="52533" spans="6:8" x14ac:dyDescent="0.2">
      <c r="F52533" s="30"/>
      <c r="G52533" s="30"/>
      <c r="H52533" s="30"/>
    </row>
    <row r="52534" spans="6:8" x14ac:dyDescent="0.2">
      <c r="F52534" s="30"/>
      <c r="G52534" s="30"/>
      <c r="H52534" s="30"/>
    </row>
    <row r="52535" spans="6:8" x14ac:dyDescent="0.2">
      <c r="F52535" s="30"/>
      <c r="G52535" s="30"/>
      <c r="H52535" s="30"/>
    </row>
    <row r="52536" spans="6:8" x14ac:dyDescent="0.2">
      <c r="F52536" s="30"/>
      <c r="G52536" s="30"/>
      <c r="H52536" s="30"/>
    </row>
    <row r="52537" spans="6:8" x14ac:dyDescent="0.2">
      <c r="F52537" s="30"/>
      <c r="G52537" s="30"/>
      <c r="H52537" s="30"/>
    </row>
    <row r="52538" spans="6:8" x14ac:dyDescent="0.2">
      <c r="F52538" s="30"/>
      <c r="G52538" s="30"/>
      <c r="H52538" s="30"/>
    </row>
    <row r="52539" spans="6:8" x14ac:dyDescent="0.2">
      <c r="F52539" s="30"/>
      <c r="G52539" s="30"/>
      <c r="H52539" s="30"/>
    </row>
    <row r="52540" spans="6:8" x14ac:dyDescent="0.2">
      <c r="F52540" s="30"/>
      <c r="G52540" s="30"/>
      <c r="H52540" s="30"/>
    </row>
    <row r="52541" spans="6:8" x14ac:dyDescent="0.2">
      <c r="F52541" s="30"/>
      <c r="G52541" s="30"/>
      <c r="H52541" s="30"/>
    </row>
    <row r="52542" spans="6:8" x14ac:dyDescent="0.2">
      <c r="F52542" s="30"/>
      <c r="G52542" s="30"/>
      <c r="H52542" s="30"/>
    </row>
    <row r="52543" spans="6:8" x14ac:dyDescent="0.2">
      <c r="F52543" s="30"/>
      <c r="G52543" s="30"/>
      <c r="H52543" s="30"/>
    </row>
    <row r="52544" spans="6:8" x14ac:dyDescent="0.2">
      <c r="F52544" s="30"/>
      <c r="G52544" s="30"/>
      <c r="H52544" s="30"/>
    </row>
    <row r="52545" spans="6:8" x14ac:dyDescent="0.2">
      <c r="F52545" s="30"/>
      <c r="G52545" s="30"/>
      <c r="H52545" s="30"/>
    </row>
    <row r="52546" spans="6:8" x14ac:dyDescent="0.2">
      <c r="F52546" s="30"/>
      <c r="G52546" s="30"/>
      <c r="H52546" s="30"/>
    </row>
    <row r="52547" spans="6:8" x14ac:dyDescent="0.2">
      <c r="F52547" s="30"/>
      <c r="G52547" s="30"/>
      <c r="H52547" s="30"/>
    </row>
    <row r="52548" spans="6:8" x14ac:dyDescent="0.2">
      <c r="F52548" s="30"/>
      <c r="G52548" s="30"/>
      <c r="H52548" s="30"/>
    </row>
    <row r="52549" spans="6:8" x14ac:dyDescent="0.2">
      <c r="F52549" s="30"/>
      <c r="G52549" s="30"/>
      <c r="H52549" s="30"/>
    </row>
    <row r="52550" spans="6:8" x14ac:dyDescent="0.2">
      <c r="F52550" s="30"/>
      <c r="G52550" s="30"/>
      <c r="H52550" s="30"/>
    </row>
    <row r="52551" spans="6:8" x14ac:dyDescent="0.2">
      <c r="F52551" s="30"/>
      <c r="G52551" s="30"/>
      <c r="H52551" s="30"/>
    </row>
    <row r="52552" spans="6:8" x14ac:dyDescent="0.2">
      <c r="F52552" s="30"/>
      <c r="G52552" s="30"/>
      <c r="H52552" s="30"/>
    </row>
    <row r="52553" spans="6:8" x14ac:dyDescent="0.2">
      <c r="F52553" s="30"/>
      <c r="G52553" s="30"/>
      <c r="H52553" s="30"/>
    </row>
    <row r="52554" spans="6:8" x14ac:dyDescent="0.2">
      <c r="F52554" s="30"/>
      <c r="G52554" s="30"/>
      <c r="H52554" s="30"/>
    </row>
    <row r="52555" spans="6:8" x14ac:dyDescent="0.2">
      <c r="F52555" s="30"/>
      <c r="G52555" s="30"/>
      <c r="H52555" s="30"/>
    </row>
    <row r="52556" spans="6:8" x14ac:dyDescent="0.2">
      <c r="F52556" s="30"/>
      <c r="G52556" s="30"/>
      <c r="H52556" s="30"/>
    </row>
    <row r="52557" spans="6:8" x14ac:dyDescent="0.2">
      <c r="F52557" s="30"/>
      <c r="G52557" s="30"/>
      <c r="H52557" s="30"/>
    </row>
    <row r="52558" spans="6:8" x14ac:dyDescent="0.2">
      <c r="F52558" s="30"/>
      <c r="G52558" s="30"/>
      <c r="H52558" s="30"/>
    </row>
    <row r="52559" spans="6:8" x14ac:dyDescent="0.2">
      <c r="F52559" s="30"/>
      <c r="G52559" s="30"/>
      <c r="H52559" s="30"/>
    </row>
    <row r="52560" spans="6:8" x14ac:dyDescent="0.2">
      <c r="F52560" s="30"/>
      <c r="G52560" s="30"/>
      <c r="H52560" s="30"/>
    </row>
    <row r="52561" spans="6:8" x14ac:dyDescent="0.2">
      <c r="F52561" s="30"/>
      <c r="G52561" s="30"/>
      <c r="H52561" s="30"/>
    </row>
    <row r="52562" spans="6:8" x14ac:dyDescent="0.2">
      <c r="F52562" s="30"/>
      <c r="G52562" s="30"/>
      <c r="H52562" s="30"/>
    </row>
    <row r="52563" spans="6:8" x14ac:dyDescent="0.2">
      <c r="F52563" s="30"/>
      <c r="G52563" s="30"/>
      <c r="H52563" s="30"/>
    </row>
    <row r="52564" spans="6:8" x14ac:dyDescent="0.2">
      <c r="F52564" s="30"/>
      <c r="G52564" s="30"/>
      <c r="H52564" s="30"/>
    </row>
    <row r="52565" spans="6:8" x14ac:dyDescent="0.2">
      <c r="F52565" s="30"/>
      <c r="G52565" s="30"/>
      <c r="H52565" s="30"/>
    </row>
    <row r="52566" spans="6:8" x14ac:dyDescent="0.2">
      <c r="F52566" s="30"/>
      <c r="G52566" s="30"/>
      <c r="H52566" s="30"/>
    </row>
    <row r="52567" spans="6:8" x14ac:dyDescent="0.2">
      <c r="F52567" s="30"/>
      <c r="G52567" s="30"/>
      <c r="H52567" s="30"/>
    </row>
    <row r="52568" spans="6:8" x14ac:dyDescent="0.2">
      <c r="F52568" s="30"/>
      <c r="G52568" s="30"/>
      <c r="H52568" s="30"/>
    </row>
    <row r="52569" spans="6:8" x14ac:dyDescent="0.2">
      <c r="F52569" s="30"/>
      <c r="G52569" s="30"/>
      <c r="H52569" s="30"/>
    </row>
    <row r="52570" spans="6:8" x14ac:dyDescent="0.2">
      <c r="F52570" s="30"/>
      <c r="G52570" s="30"/>
      <c r="H52570" s="30"/>
    </row>
    <row r="52571" spans="6:8" x14ac:dyDescent="0.2">
      <c r="F52571" s="30"/>
      <c r="G52571" s="30"/>
      <c r="H52571" s="30"/>
    </row>
    <row r="52572" spans="6:8" x14ac:dyDescent="0.2">
      <c r="F52572" s="30"/>
      <c r="G52572" s="30"/>
      <c r="H52572" s="30"/>
    </row>
    <row r="52573" spans="6:8" x14ac:dyDescent="0.2">
      <c r="F52573" s="30"/>
      <c r="G52573" s="30"/>
      <c r="H52573" s="30"/>
    </row>
    <row r="52574" spans="6:8" x14ac:dyDescent="0.2">
      <c r="F52574" s="30"/>
      <c r="G52574" s="30"/>
      <c r="H52574" s="30"/>
    </row>
    <row r="52575" spans="6:8" x14ac:dyDescent="0.2">
      <c r="F52575" s="30"/>
      <c r="G52575" s="30"/>
      <c r="H52575" s="30"/>
    </row>
    <row r="52576" spans="6:8" x14ac:dyDescent="0.2">
      <c r="F52576" s="30"/>
      <c r="G52576" s="30"/>
      <c r="H52576" s="30"/>
    </row>
    <row r="52577" spans="6:8" x14ac:dyDescent="0.2">
      <c r="F52577" s="30"/>
      <c r="G52577" s="30"/>
      <c r="H52577" s="30"/>
    </row>
    <row r="52578" spans="6:8" x14ac:dyDescent="0.2">
      <c r="F52578" s="30"/>
      <c r="G52578" s="30"/>
      <c r="H52578" s="30"/>
    </row>
    <row r="52579" spans="6:8" x14ac:dyDescent="0.2">
      <c r="F52579" s="30"/>
      <c r="G52579" s="30"/>
      <c r="H52579" s="30"/>
    </row>
    <row r="52580" spans="6:8" x14ac:dyDescent="0.2">
      <c r="F52580" s="30"/>
      <c r="G52580" s="30"/>
      <c r="H52580" s="30"/>
    </row>
    <row r="52581" spans="6:8" x14ac:dyDescent="0.2">
      <c r="F52581" s="30"/>
      <c r="G52581" s="30"/>
      <c r="H52581" s="30"/>
    </row>
    <row r="52582" spans="6:8" x14ac:dyDescent="0.2">
      <c r="F52582" s="30"/>
      <c r="G52582" s="30"/>
      <c r="H52582" s="30"/>
    </row>
    <row r="52583" spans="6:8" x14ac:dyDescent="0.2">
      <c r="F52583" s="30"/>
      <c r="G52583" s="30"/>
      <c r="H52583" s="30"/>
    </row>
    <row r="52584" spans="6:8" x14ac:dyDescent="0.2">
      <c r="F52584" s="30"/>
      <c r="G52584" s="30"/>
      <c r="H52584" s="30"/>
    </row>
    <row r="52585" spans="6:8" x14ac:dyDescent="0.2">
      <c r="F52585" s="30"/>
      <c r="G52585" s="30"/>
      <c r="H52585" s="30"/>
    </row>
    <row r="52586" spans="6:8" x14ac:dyDescent="0.2">
      <c r="F52586" s="30"/>
      <c r="G52586" s="30"/>
      <c r="H52586" s="30"/>
    </row>
    <row r="52587" spans="6:8" x14ac:dyDescent="0.2">
      <c r="F52587" s="30"/>
      <c r="G52587" s="30"/>
      <c r="H52587" s="30"/>
    </row>
    <row r="52588" spans="6:8" x14ac:dyDescent="0.2">
      <c r="F52588" s="30"/>
      <c r="G52588" s="30"/>
      <c r="H52588" s="30"/>
    </row>
    <row r="52589" spans="6:8" x14ac:dyDescent="0.2">
      <c r="F52589" s="30"/>
      <c r="G52589" s="30"/>
      <c r="H52589" s="30"/>
    </row>
    <row r="52590" spans="6:8" x14ac:dyDescent="0.2">
      <c r="F52590" s="30"/>
      <c r="G52590" s="30"/>
      <c r="H52590" s="30"/>
    </row>
    <row r="52591" spans="6:8" x14ac:dyDescent="0.2">
      <c r="F52591" s="30"/>
      <c r="G52591" s="30"/>
      <c r="H52591" s="30"/>
    </row>
    <row r="52592" spans="6:8" x14ac:dyDescent="0.2">
      <c r="F52592" s="30"/>
      <c r="G52592" s="30"/>
      <c r="H52592" s="30"/>
    </row>
    <row r="52593" spans="6:8" x14ac:dyDescent="0.2">
      <c r="F52593" s="30"/>
      <c r="G52593" s="30"/>
      <c r="H52593" s="30"/>
    </row>
    <row r="52594" spans="6:8" x14ac:dyDescent="0.2">
      <c r="F52594" s="30"/>
      <c r="G52594" s="30"/>
      <c r="H52594" s="30"/>
    </row>
    <row r="52595" spans="6:8" x14ac:dyDescent="0.2">
      <c r="F52595" s="30"/>
      <c r="G52595" s="30"/>
      <c r="H52595" s="30"/>
    </row>
    <row r="52596" spans="6:8" x14ac:dyDescent="0.2">
      <c r="F52596" s="30"/>
      <c r="G52596" s="30"/>
      <c r="H52596" s="30"/>
    </row>
    <row r="52597" spans="6:8" x14ac:dyDescent="0.2">
      <c r="F52597" s="30"/>
      <c r="G52597" s="30"/>
      <c r="H52597" s="30"/>
    </row>
    <row r="52598" spans="6:8" x14ac:dyDescent="0.2">
      <c r="F52598" s="30"/>
      <c r="G52598" s="30"/>
      <c r="H52598" s="30"/>
    </row>
    <row r="52599" spans="6:8" x14ac:dyDescent="0.2">
      <c r="F52599" s="30"/>
      <c r="G52599" s="30"/>
      <c r="H52599" s="30"/>
    </row>
    <row r="52600" spans="6:8" x14ac:dyDescent="0.2">
      <c r="F52600" s="30"/>
      <c r="G52600" s="30"/>
      <c r="H52600" s="30"/>
    </row>
    <row r="52601" spans="6:8" x14ac:dyDescent="0.2">
      <c r="F52601" s="30"/>
      <c r="G52601" s="30"/>
      <c r="H52601" s="30"/>
    </row>
    <row r="52602" spans="6:8" x14ac:dyDescent="0.2">
      <c r="F52602" s="30"/>
      <c r="G52602" s="30"/>
      <c r="H52602" s="30"/>
    </row>
    <row r="52603" spans="6:8" x14ac:dyDescent="0.2">
      <c r="F52603" s="30"/>
      <c r="G52603" s="30"/>
      <c r="H52603" s="30"/>
    </row>
    <row r="52604" spans="6:8" x14ac:dyDescent="0.2">
      <c r="F52604" s="30"/>
      <c r="G52604" s="30"/>
      <c r="H52604" s="30"/>
    </row>
    <row r="52605" spans="6:8" x14ac:dyDescent="0.2">
      <c r="F52605" s="30"/>
      <c r="G52605" s="30"/>
      <c r="H52605" s="30"/>
    </row>
    <row r="52606" spans="6:8" x14ac:dyDescent="0.2">
      <c r="F52606" s="30"/>
      <c r="G52606" s="30"/>
      <c r="H52606" s="30"/>
    </row>
    <row r="52607" spans="6:8" x14ac:dyDescent="0.2">
      <c r="F52607" s="30"/>
      <c r="G52607" s="30"/>
      <c r="H52607" s="30"/>
    </row>
    <row r="52608" spans="6:8" x14ac:dyDescent="0.2">
      <c r="F52608" s="30"/>
      <c r="G52608" s="30"/>
      <c r="H52608" s="30"/>
    </row>
    <row r="52609" spans="6:8" x14ac:dyDescent="0.2">
      <c r="F52609" s="30"/>
      <c r="G52609" s="30"/>
      <c r="H52609" s="30"/>
    </row>
    <row r="52610" spans="6:8" x14ac:dyDescent="0.2">
      <c r="F52610" s="30"/>
      <c r="G52610" s="30"/>
      <c r="H52610" s="30"/>
    </row>
    <row r="52611" spans="6:8" x14ac:dyDescent="0.2">
      <c r="F52611" s="30"/>
      <c r="G52611" s="30"/>
      <c r="H52611" s="30"/>
    </row>
    <row r="52612" spans="6:8" x14ac:dyDescent="0.2">
      <c r="F52612" s="30"/>
      <c r="G52612" s="30"/>
      <c r="H52612" s="30"/>
    </row>
    <row r="52613" spans="6:8" x14ac:dyDescent="0.2">
      <c r="F52613" s="30"/>
      <c r="G52613" s="30"/>
      <c r="H52613" s="30"/>
    </row>
    <row r="52614" spans="6:8" x14ac:dyDescent="0.2">
      <c r="F52614" s="30"/>
      <c r="G52614" s="30"/>
      <c r="H52614" s="30"/>
    </row>
    <row r="52615" spans="6:8" x14ac:dyDescent="0.2">
      <c r="F52615" s="30"/>
      <c r="G52615" s="30"/>
      <c r="H52615" s="30"/>
    </row>
    <row r="52616" spans="6:8" x14ac:dyDescent="0.2">
      <c r="F52616" s="30"/>
      <c r="G52616" s="30"/>
      <c r="H52616" s="30"/>
    </row>
    <row r="52617" spans="6:8" x14ac:dyDescent="0.2">
      <c r="F52617" s="30"/>
      <c r="G52617" s="30"/>
      <c r="H52617" s="30"/>
    </row>
    <row r="52618" spans="6:8" x14ac:dyDescent="0.2">
      <c r="F52618" s="30"/>
      <c r="G52618" s="30"/>
      <c r="H52618" s="30"/>
    </row>
    <row r="52619" spans="6:8" x14ac:dyDescent="0.2">
      <c r="F52619" s="30"/>
      <c r="G52619" s="30"/>
      <c r="H52619" s="30"/>
    </row>
    <row r="52620" spans="6:8" x14ac:dyDescent="0.2">
      <c r="F52620" s="30"/>
      <c r="G52620" s="30"/>
      <c r="H52620" s="30"/>
    </row>
    <row r="52621" spans="6:8" x14ac:dyDescent="0.2">
      <c r="F52621" s="30"/>
      <c r="G52621" s="30"/>
      <c r="H52621" s="30"/>
    </row>
    <row r="52622" spans="6:8" x14ac:dyDescent="0.2">
      <c r="F52622" s="30"/>
      <c r="G52622" s="30"/>
      <c r="H52622" s="30"/>
    </row>
    <row r="52623" spans="6:8" x14ac:dyDescent="0.2">
      <c r="F52623" s="30"/>
      <c r="G52623" s="30"/>
      <c r="H52623" s="30"/>
    </row>
    <row r="52624" spans="6:8" x14ac:dyDescent="0.2">
      <c r="F52624" s="30"/>
      <c r="G52624" s="30"/>
      <c r="H52624" s="30"/>
    </row>
    <row r="52625" spans="6:8" x14ac:dyDescent="0.2">
      <c r="F52625" s="30"/>
      <c r="G52625" s="30"/>
      <c r="H52625" s="30"/>
    </row>
    <row r="52626" spans="6:8" x14ac:dyDescent="0.2">
      <c r="F52626" s="30"/>
      <c r="G52626" s="30"/>
      <c r="H52626" s="30"/>
    </row>
    <row r="52627" spans="6:8" x14ac:dyDescent="0.2">
      <c r="F52627" s="30"/>
      <c r="G52627" s="30"/>
      <c r="H52627" s="30"/>
    </row>
    <row r="52628" spans="6:8" x14ac:dyDescent="0.2">
      <c r="F52628" s="30"/>
      <c r="G52628" s="30"/>
      <c r="H52628" s="30"/>
    </row>
    <row r="52629" spans="6:8" x14ac:dyDescent="0.2">
      <c r="F52629" s="30"/>
      <c r="G52629" s="30"/>
      <c r="H52629" s="30"/>
    </row>
    <row r="52630" spans="6:8" x14ac:dyDescent="0.2">
      <c r="F52630" s="30"/>
      <c r="G52630" s="30"/>
      <c r="H52630" s="30"/>
    </row>
    <row r="52631" spans="6:8" x14ac:dyDescent="0.2">
      <c r="F52631" s="30"/>
      <c r="G52631" s="30"/>
      <c r="H52631" s="30"/>
    </row>
    <row r="52632" spans="6:8" x14ac:dyDescent="0.2">
      <c r="F52632" s="30"/>
      <c r="G52632" s="30"/>
      <c r="H52632" s="30"/>
    </row>
    <row r="52633" spans="6:8" x14ac:dyDescent="0.2">
      <c r="F52633" s="30"/>
      <c r="G52633" s="30"/>
      <c r="H52633" s="30"/>
    </row>
    <row r="52634" spans="6:8" x14ac:dyDescent="0.2">
      <c r="F52634" s="30"/>
      <c r="G52634" s="30"/>
      <c r="H52634" s="30"/>
    </row>
    <row r="52635" spans="6:8" x14ac:dyDescent="0.2">
      <c r="F52635" s="30"/>
      <c r="G52635" s="30"/>
      <c r="H52635" s="30"/>
    </row>
    <row r="52636" spans="6:8" x14ac:dyDescent="0.2">
      <c r="F52636" s="30"/>
      <c r="G52636" s="30"/>
      <c r="H52636" s="30"/>
    </row>
    <row r="52637" spans="6:8" x14ac:dyDescent="0.2">
      <c r="F52637" s="30"/>
      <c r="G52637" s="30"/>
      <c r="H52637" s="30"/>
    </row>
    <row r="52638" spans="6:8" x14ac:dyDescent="0.2">
      <c r="F52638" s="30"/>
      <c r="G52638" s="30"/>
      <c r="H52638" s="30"/>
    </row>
    <row r="52639" spans="6:8" x14ac:dyDescent="0.2">
      <c r="F52639" s="30"/>
      <c r="G52639" s="30"/>
      <c r="H52639" s="30"/>
    </row>
    <row r="52640" spans="6:8" x14ac:dyDescent="0.2">
      <c r="F52640" s="30"/>
      <c r="G52640" s="30"/>
      <c r="H52640" s="30"/>
    </row>
    <row r="52641" spans="6:8" x14ac:dyDescent="0.2">
      <c r="F52641" s="30"/>
      <c r="G52641" s="30"/>
      <c r="H52641" s="30"/>
    </row>
    <row r="52642" spans="6:8" x14ac:dyDescent="0.2">
      <c r="F52642" s="30"/>
      <c r="G52642" s="30"/>
      <c r="H52642" s="30"/>
    </row>
    <row r="52643" spans="6:8" x14ac:dyDescent="0.2">
      <c r="F52643" s="30"/>
      <c r="G52643" s="30"/>
      <c r="H52643" s="30"/>
    </row>
    <row r="52644" spans="6:8" x14ac:dyDescent="0.2">
      <c r="F52644" s="30"/>
      <c r="G52644" s="30"/>
      <c r="H52644" s="30"/>
    </row>
    <row r="52645" spans="6:8" x14ac:dyDescent="0.2">
      <c r="F52645" s="30"/>
      <c r="G52645" s="30"/>
      <c r="H52645" s="30"/>
    </row>
    <row r="52646" spans="6:8" x14ac:dyDescent="0.2">
      <c r="F52646" s="30"/>
      <c r="G52646" s="30"/>
      <c r="H52646" s="30"/>
    </row>
    <row r="52647" spans="6:8" x14ac:dyDescent="0.2">
      <c r="F52647" s="30"/>
      <c r="G52647" s="30"/>
      <c r="H52647" s="30"/>
    </row>
    <row r="52648" spans="6:8" x14ac:dyDescent="0.2">
      <c r="F52648" s="30"/>
      <c r="G52648" s="30"/>
      <c r="H52648" s="30"/>
    </row>
    <row r="52649" spans="6:8" x14ac:dyDescent="0.2">
      <c r="F52649" s="30"/>
      <c r="G52649" s="30"/>
      <c r="H52649" s="30"/>
    </row>
    <row r="52650" spans="6:8" x14ac:dyDescent="0.2">
      <c r="F52650" s="30"/>
      <c r="G52650" s="30"/>
      <c r="H52650" s="30"/>
    </row>
    <row r="52651" spans="6:8" x14ac:dyDescent="0.2">
      <c r="F52651" s="30"/>
      <c r="G52651" s="30"/>
      <c r="H52651" s="30"/>
    </row>
    <row r="52652" spans="6:8" x14ac:dyDescent="0.2">
      <c r="F52652" s="30"/>
      <c r="G52652" s="30"/>
      <c r="H52652" s="30"/>
    </row>
    <row r="52653" spans="6:8" x14ac:dyDescent="0.2">
      <c r="F52653" s="30"/>
      <c r="G52653" s="30"/>
      <c r="H52653" s="30"/>
    </row>
    <row r="52654" spans="6:8" x14ac:dyDescent="0.2">
      <c r="F52654" s="30"/>
      <c r="G52654" s="30"/>
      <c r="H52654" s="30"/>
    </row>
    <row r="52655" spans="6:8" x14ac:dyDescent="0.2">
      <c r="F52655" s="30"/>
      <c r="G52655" s="30"/>
      <c r="H52655" s="30"/>
    </row>
    <row r="52656" spans="6:8" x14ac:dyDescent="0.2">
      <c r="F52656" s="30"/>
      <c r="G52656" s="30"/>
      <c r="H52656" s="30"/>
    </row>
    <row r="52657" spans="6:8" x14ac:dyDescent="0.2">
      <c r="F52657" s="30"/>
      <c r="G52657" s="30"/>
      <c r="H52657" s="30"/>
    </row>
    <row r="52658" spans="6:8" x14ac:dyDescent="0.2">
      <c r="F52658" s="30"/>
      <c r="G52658" s="30"/>
      <c r="H52658" s="30"/>
    </row>
    <row r="52659" spans="6:8" x14ac:dyDescent="0.2">
      <c r="F52659" s="30"/>
      <c r="G52659" s="30"/>
      <c r="H52659" s="30"/>
    </row>
    <row r="52660" spans="6:8" x14ac:dyDescent="0.2">
      <c r="F52660" s="30"/>
      <c r="G52660" s="30"/>
      <c r="H52660" s="30"/>
    </row>
    <row r="52661" spans="6:8" x14ac:dyDescent="0.2">
      <c r="F52661" s="30"/>
      <c r="G52661" s="30"/>
      <c r="H52661" s="30"/>
    </row>
    <row r="52662" spans="6:8" x14ac:dyDescent="0.2">
      <c r="F52662" s="30"/>
      <c r="G52662" s="30"/>
      <c r="H52662" s="30"/>
    </row>
    <row r="52663" spans="6:8" x14ac:dyDescent="0.2">
      <c r="F52663" s="30"/>
      <c r="G52663" s="30"/>
      <c r="H52663" s="30"/>
    </row>
    <row r="52664" spans="6:8" x14ac:dyDescent="0.2">
      <c r="F52664" s="30"/>
      <c r="G52664" s="30"/>
      <c r="H52664" s="30"/>
    </row>
    <row r="52665" spans="6:8" x14ac:dyDescent="0.2">
      <c r="F52665" s="30"/>
      <c r="G52665" s="30"/>
      <c r="H52665" s="30"/>
    </row>
    <row r="52666" spans="6:8" x14ac:dyDescent="0.2">
      <c r="F52666" s="30"/>
      <c r="G52666" s="30"/>
      <c r="H52666" s="30"/>
    </row>
    <row r="52667" spans="6:8" x14ac:dyDescent="0.2">
      <c r="F52667" s="30"/>
      <c r="G52667" s="30"/>
      <c r="H52667" s="30"/>
    </row>
    <row r="52668" spans="6:8" x14ac:dyDescent="0.2">
      <c r="F52668" s="30"/>
      <c r="G52668" s="30"/>
      <c r="H52668" s="30"/>
    </row>
    <row r="52669" spans="6:8" x14ac:dyDescent="0.2">
      <c r="F52669" s="30"/>
      <c r="G52669" s="30"/>
      <c r="H52669" s="30"/>
    </row>
    <row r="52670" spans="6:8" x14ac:dyDescent="0.2">
      <c r="F52670" s="30"/>
      <c r="G52670" s="30"/>
      <c r="H52670" s="30"/>
    </row>
    <row r="52671" spans="6:8" x14ac:dyDescent="0.2">
      <c r="F52671" s="30"/>
      <c r="G52671" s="30"/>
      <c r="H52671" s="30"/>
    </row>
    <row r="52672" spans="6:8" x14ac:dyDescent="0.2">
      <c r="F52672" s="30"/>
      <c r="G52672" s="30"/>
      <c r="H52672" s="30"/>
    </row>
    <row r="52673" spans="6:8" x14ac:dyDescent="0.2">
      <c r="F52673" s="30"/>
      <c r="G52673" s="30"/>
      <c r="H52673" s="30"/>
    </row>
    <row r="52674" spans="6:8" x14ac:dyDescent="0.2">
      <c r="F52674" s="30"/>
      <c r="G52674" s="30"/>
      <c r="H52674" s="30"/>
    </row>
    <row r="52675" spans="6:8" x14ac:dyDescent="0.2">
      <c r="F52675" s="30"/>
      <c r="G52675" s="30"/>
      <c r="H52675" s="30"/>
    </row>
    <row r="52676" spans="6:8" x14ac:dyDescent="0.2">
      <c r="F52676" s="30"/>
      <c r="G52676" s="30"/>
      <c r="H52676" s="30"/>
    </row>
    <row r="52677" spans="6:8" x14ac:dyDescent="0.2">
      <c r="F52677" s="30"/>
      <c r="G52677" s="30"/>
      <c r="H52677" s="30"/>
    </row>
    <row r="52678" spans="6:8" x14ac:dyDescent="0.2">
      <c r="F52678" s="30"/>
      <c r="G52678" s="30"/>
      <c r="H52678" s="30"/>
    </row>
    <row r="52679" spans="6:8" x14ac:dyDescent="0.2">
      <c r="F52679" s="30"/>
      <c r="G52679" s="30"/>
      <c r="H52679" s="30"/>
    </row>
    <row r="52680" spans="6:8" x14ac:dyDescent="0.2">
      <c r="F52680" s="30"/>
      <c r="G52680" s="30"/>
      <c r="H52680" s="30"/>
    </row>
    <row r="52681" spans="6:8" x14ac:dyDescent="0.2">
      <c r="F52681" s="30"/>
      <c r="G52681" s="30"/>
      <c r="H52681" s="30"/>
    </row>
    <row r="52682" spans="6:8" x14ac:dyDescent="0.2">
      <c r="F52682" s="30"/>
      <c r="G52682" s="30"/>
      <c r="H52682" s="30"/>
    </row>
    <row r="52683" spans="6:8" x14ac:dyDescent="0.2">
      <c r="F52683" s="30"/>
      <c r="G52683" s="30"/>
      <c r="H52683" s="30"/>
    </row>
    <row r="52684" spans="6:8" x14ac:dyDescent="0.2">
      <c r="F52684" s="30"/>
      <c r="G52684" s="30"/>
      <c r="H52684" s="30"/>
    </row>
    <row r="52685" spans="6:8" x14ac:dyDescent="0.2">
      <c r="F52685" s="30"/>
      <c r="G52685" s="30"/>
      <c r="H52685" s="30"/>
    </row>
    <row r="52686" spans="6:8" x14ac:dyDescent="0.2">
      <c r="F52686" s="30"/>
      <c r="G52686" s="30"/>
      <c r="H52686" s="30"/>
    </row>
    <row r="52687" spans="6:8" x14ac:dyDescent="0.2">
      <c r="F52687" s="30"/>
      <c r="G52687" s="30"/>
      <c r="H52687" s="30"/>
    </row>
    <row r="52688" spans="6:8" x14ac:dyDescent="0.2">
      <c r="F52688" s="30"/>
      <c r="G52688" s="30"/>
      <c r="H52688" s="30"/>
    </row>
    <row r="52689" spans="6:8" x14ac:dyDescent="0.2">
      <c r="F52689" s="30"/>
      <c r="G52689" s="30"/>
      <c r="H52689" s="30"/>
    </row>
    <row r="52690" spans="6:8" x14ac:dyDescent="0.2">
      <c r="F52690" s="30"/>
      <c r="G52690" s="30"/>
      <c r="H52690" s="30"/>
    </row>
    <row r="52691" spans="6:8" x14ac:dyDescent="0.2">
      <c r="F52691" s="30"/>
      <c r="G52691" s="30"/>
      <c r="H52691" s="30"/>
    </row>
    <row r="52692" spans="6:8" x14ac:dyDescent="0.2">
      <c r="F52692" s="30"/>
      <c r="G52692" s="30"/>
      <c r="H52692" s="30"/>
    </row>
    <row r="52693" spans="6:8" x14ac:dyDescent="0.2">
      <c r="F52693" s="30"/>
      <c r="G52693" s="30"/>
      <c r="H52693" s="30"/>
    </row>
    <row r="52694" spans="6:8" x14ac:dyDescent="0.2">
      <c r="F52694" s="30"/>
      <c r="G52694" s="30"/>
      <c r="H52694" s="30"/>
    </row>
    <row r="52695" spans="6:8" x14ac:dyDescent="0.2">
      <c r="F52695" s="30"/>
      <c r="G52695" s="30"/>
      <c r="H52695" s="30"/>
    </row>
    <row r="52696" spans="6:8" x14ac:dyDescent="0.2">
      <c r="F52696" s="30"/>
      <c r="G52696" s="30"/>
      <c r="H52696" s="30"/>
    </row>
    <row r="52697" spans="6:8" x14ac:dyDescent="0.2">
      <c r="F52697" s="30"/>
      <c r="G52697" s="30"/>
      <c r="H52697" s="30"/>
    </row>
    <row r="52698" spans="6:8" x14ac:dyDescent="0.2">
      <c r="F52698" s="30"/>
      <c r="G52698" s="30"/>
      <c r="H52698" s="30"/>
    </row>
    <row r="52699" spans="6:8" x14ac:dyDescent="0.2">
      <c r="F52699" s="30"/>
      <c r="G52699" s="30"/>
      <c r="H52699" s="30"/>
    </row>
    <row r="52700" spans="6:8" x14ac:dyDescent="0.2">
      <c r="F52700" s="30"/>
      <c r="G52700" s="30"/>
      <c r="H52700" s="30"/>
    </row>
    <row r="52701" spans="6:8" x14ac:dyDescent="0.2">
      <c r="F52701" s="30"/>
      <c r="G52701" s="30"/>
      <c r="H52701" s="30"/>
    </row>
    <row r="52702" spans="6:8" x14ac:dyDescent="0.2">
      <c r="F52702" s="30"/>
      <c r="G52702" s="30"/>
      <c r="H52702" s="30"/>
    </row>
    <row r="52703" spans="6:8" x14ac:dyDescent="0.2">
      <c r="F52703" s="30"/>
      <c r="G52703" s="30"/>
      <c r="H52703" s="30"/>
    </row>
    <row r="52704" spans="6:8" x14ac:dyDescent="0.2">
      <c r="F52704" s="30"/>
      <c r="G52704" s="30"/>
      <c r="H52704" s="30"/>
    </row>
    <row r="52705" spans="6:8" x14ac:dyDescent="0.2">
      <c r="F52705" s="30"/>
      <c r="G52705" s="30"/>
      <c r="H52705" s="30"/>
    </row>
    <row r="52706" spans="6:8" x14ac:dyDescent="0.2">
      <c r="F52706" s="30"/>
      <c r="G52706" s="30"/>
      <c r="H52706" s="30"/>
    </row>
    <row r="52707" spans="6:8" x14ac:dyDescent="0.2">
      <c r="F52707" s="30"/>
      <c r="G52707" s="30"/>
      <c r="H52707" s="30"/>
    </row>
    <row r="52708" spans="6:8" x14ac:dyDescent="0.2">
      <c r="F52708" s="30"/>
      <c r="G52708" s="30"/>
      <c r="H52708" s="30"/>
    </row>
    <row r="52709" spans="6:8" x14ac:dyDescent="0.2">
      <c r="F52709" s="30"/>
      <c r="G52709" s="30"/>
      <c r="H52709" s="30"/>
    </row>
    <row r="52710" spans="6:8" x14ac:dyDescent="0.2">
      <c r="F52710" s="30"/>
      <c r="G52710" s="30"/>
      <c r="H52710" s="30"/>
    </row>
    <row r="52711" spans="6:8" x14ac:dyDescent="0.2">
      <c r="F52711" s="30"/>
      <c r="G52711" s="30"/>
      <c r="H52711" s="30"/>
    </row>
    <row r="52712" spans="6:8" x14ac:dyDescent="0.2">
      <c r="F52712" s="30"/>
      <c r="G52712" s="30"/>
      <c r="H52712" s="30"/>
    </row>
    <row r="52713" spans="6:8" x14ac:dyDescent="0.2">
      <c r="F52713" s="30"/>
      <c r="G52713" s="30"/>
      <c r="H52713" s="30"/>
    </row>
    <row r="52714" spans="6:8" x14ac:dyDescent="0.2">
      <c r="F52714" s="30"/>
      <c r="G52714" s="30"/>
      <c r="H52714" s="30"/>
    </row>
    <row r="52715" spans="6:8" x14ac:dyDescent="0.2">
      <c r="F52715" s="30"/>
      <c r="G52715" s="30"/>
      <c r="H52715" s="30"/>
    </row>
    <row r="52716" spans="6:8" x14ac:dyDescent="0.2">
      <c r="F52716" s="30"/>
      <c r="G52716" s="30"/>
      <c r="H52716" s="30"/>
    </row>
    <row r="52717" spans="6:8" x14ac:dyDescent="0.2">
      <c r="F52717" s="30"/>
      <c r="G52717" s="30"/>
      <c r="H52717" s="30"/>
    </row>
    <row r="52718" spans="6:8" x14ac:dyDescent="0.2">
      <c r="F52718" s="30"/>
      <c r="G52718" s="30"/>
      <c r="H52718" s="30"/>
    </row>
    <row r="52719" spans="6:8" x14ac:dyDescent="0.2">
      <c r="F52719" s="30"/>
      <c r="G52719" s="30"/>
      <c r="H52719" s="30"/>
    </row>
    <row r="52720" spans="6:8" x14ac:dyDescent="0.2">
      <c r="F52720" s="30"/>
      <c r="G52720" s="30"/>
      <c r="H52720" s="30"/>
    </row>
    <row r="52721" spans="6:8" x14ac:dyDescent="0.2">
      <c r="F52721" s="30"/>
      <c r="G52721" s="30"/>
      <c r="H52721" s="30"/>
    </row>
    <row r="52722" spans="6:8" x14ac:dyDescent="0.2">
      <c r="F52722" s="30"/>
      <c r="G52722" s="30"/>
      <c r="H52722" s="30"/>
    </row>
    <row r="52723" spans="6:8" x14ac:dyDescent="0.2">
      <c r="F52723" s="30"/>
      <c r="G52723" s="30"/>
      <c r="H52723" s="30"/>
    </row>
    <row r="52724" spans="6:8" x14ac:dyDescent="0.2">
      <c r="F52724" s="30"/>
      <c r="G52724" s="30"/>
      <c r="H52724" s="30"/>
    </row>
    <row r="52725" spans="6:8" x14ac:dyDescent="0.2">
      <c r="F52725" s="30"/>
      <c r="G52725" s="30"/>
      <c r="H52725" s="30"/>
    </row>
    <row r="52726" spans="6:8" x14ac:dyDescent="0.2">
      <c r="F52726" s="30"/>
      <c r="G52726" s="30"/>
      <c r="H52726" s="30"/>
    </row>
    <row r="52727" spans="6:8" x14ac:dyDescent="0.2">
      <c r="F52727" s="30"/>
      <c r="G52727" s="30"/>
      <c r="H52727" s="30"/>
    </row>
    <row r="52728" spans="6:8" x14ac:dyDescent="0.2">
      <c r="F52728" s="30"/>
      <c r="G52728" s="30"/>
      <c r="H52728" s="30"/>
    </row>
    <row r="52729" spans="6:8" x14ac:dyDescent="0.2">
      <c r="F52729" s="30"/>
      <c r="G52729" s="30"/>
      <c r="H52729" s="30"/>
    </row>
    <row r="52730" spans="6:8" x14ac:dyDescent="0.2">
      <c r="F52730" s="30"/>
      <c r="G52730" s="30"/>
      <c r="H52730" s="30"/>
    </row>
    <row r="52731" spans="6:8" x14ac:dyDescent="0.2">
      <c r="F52731" s="30"/>
      <c r="G52731" s="30"/>
      <c r="H52731" s="30"/>
    </row>
    <row r="52732" spans="6:8" x14ac:dyDescent="0.2">
      <c r="F52732" s="30"/>
      <c r="G52732" s="30"/>
      <c r="H52732" s="30"/>
    </row>
    <row r="52733" spans="6:8" x14ac:dyDescent="0.2">
      <c r="F52733" s="30"/>
      <c r="G52733" s="30"/>
      <c r="H52733" s="30"/>
    </row>
    <row r="52734" spans="6:8" x14ac:dyDescent="0.2">
      <c r="F52734" s="30"/>
      <c r="G52734" s="30"/>
      <c r="H52734" s="30"/>
    </row>
    <row r="52735" spans="6:8" x14ac:dyDescent="0.2">
      <c r="F52735" s="30"/>
      <c r="G52735" s="30"/>
      <c r="H52735" s="30"/>
    </row>
    <row r="52736" spans="6:8" x14ac:dyDescent="0.2">
      <c r="F52736" s="30"/>
      <c r="G52736" s="30"/>
      <c r="H52736" s="30"/>
    </row>
    <row r="52737" spans="6:8" x14ac:dyDescent="0.2">
      <c r="F52737" s="30"/>
      <c r="G52737" s="30"/>
      <c r="H52737" s="30"/>
    </row>
    <row r="52738" spans="6:8" x14ac:dyDescent="0.2">
      <c r="F52738" s="30"/>
      <c r="G52738" s="30"/>
      <c r="H52738" s="30"/>
    </row>
    <row r="52739" spans="6:8" x14ac:dyDescent="0.2">
      <c r="F52739" s="30"/>
      <c r="G52739" s="30"/>
      <c r="H52739" s="30"/>
    </row>
    <row r="52740" spans="6:8" x14ac:dyDescent="0.2">
      <c r="F52740" s="30"/>
      <c r="G52740" s="30"/>
      <c r="H52740" s="30"/>
    </row>
    <row r="52741" spans="6:8" x14ac:dyDescent="0.2">
      <c r="F52741" s="30"/>
      <c r="G52741" s="30"/>
      <c r="H52741" s="30"/>
    </row>
    <row r="52742" spans="6:8" x14ac:dyDescent="0.2">
      <c r="F52742" s="30"/>
      <c r="G52742" s="30"/>
      <c r="H52742" s="30"/>
    </row>
    <row r="52743" spans="6:8" x14ac:dyDescent="0.2">
      <c r="F52743" s="30"/>
      <c r="G52743" s="30"/>
      <c r="H52743" s="30"/>
    </row>
    <row r="52744" spans="6:8" x14ac:dyDescent="0.2">
      <c r="F52744" s="30"/>
      <c r="G52744" s="30"/>
      <c r="H52744" s="30"/>
    </row>
    <row r="52745" spans="6:8" x14ac:dyDescent="0.2">
      <c r="F52745" s="30"/>
      <c r="G52745" s="30"/>
      <c r="H52745" s="30"/>
    </row>
    <row r="52746" spans="6:8" x14ac:dyDescent="0.2">
      <c r="F52746" s="30"/>
      <c r="G52746" s="30"/>
      <c r="H52746" s="30"/>
    </row>
    <row r="52747" spans="6:8" x14ac:dyDescent="0.2">
      <c r="F52747" s="30"/>
      <c r="G52747" s="30"/>
      <c r="H52747" s="30"/>
    </row>
    <row r="52748" spans="6:8" x14ac:dyDescent="0.2">
      <c r="F52748" s="30"/>
      <c r="G52748" s="30"/>
      <c r="H52748" s="30"/>
    </row>
    <row r="52749" spans="6:8" x14ac:dyDescent="0.2">
      <c r="F52749" s="30"/>
      <c r="G52749" s="30"/>
      <c r="H52749" s="30"/>
    </row>
    <row r="52750" spans="6:8" x14ac:dyDescent="0.2">
      <c r="F52750" s="30"/>
      <c r="G52750" s="30"/>
      <c r="H52750" s="30"/>
    </row>
    <row r="52751" spans="6:8" x14ac:dyDescent="0.2">
      <c r="F52751" s="30"/>
      <c r="G52751" s="30"/>
      <c r="H52751" s="30"/>
    </row>
    <row r="52752" spans="6:8" x14ac:dyDescent="0.2">
      <c r="F52752" s="30"/>
      <c r="G52752" s="30"/>
      <c r="H52752" s="30"/>
    </row>
    <row r="52753" spans="6:8" x14ac:dyDescent="0.2">
      <c r="F52753" s="30"/>
      <c r="G52753" s="30"/>
      <c r="H52753" s="30"/>
    </row>
    <row r="52754" spans="6:8" x14ac:dyDescent="0.2">
      <c r="F52754" s="30"/>
      <c r="G52754" s="30"/>
      <c r="H52754" s="30"/>
    </row>
    <row r="52755" spans="6:8" x14ac:dyDescent="0.2">
      <c r="F52755" s="30"/>
      <c r="G52755" s="30"/>
      <c r="H52755" s="30"/>
    </row>
    <row r="52756" spans="6:8" x14ac:dyDescent="0.2">
      <c r="F52756" s="30"/>
      <c r="G52756" s="30"/>
      <c r="H52756" s="30"/>
    </row>
    <row r="52757" spans="6:8" x14ac:dyDescent="0.2">
      <c r="F52757" s="30"/>
      <c r="G52757" s="30"/>
      <c r="H52757" s="30"/>
    </row>
    <row r="52758" spans="6:8" x14ac:dyDescent="0.2">
      <c r="F52758" s="30"/>
      <c r="G52758" s="30"/>
      <c r="H52758" s="30"/>
    </row>
    <row r="52759" spans="6:8" x14ac:dyDescent="0.2">
      <c r="F52759" s="30"/>
      <c r="G52759" s="30"/>
      <c r="H52759" s="30"/>
    </row>
    <row r="52760" spans="6:8" x14ac:dyDescent="0.2">
      <c r="F52760" s="30"/>
      <c r="G52760" s="30"/>
      <c r="H52760" s="30"/>
    </row>
    <row r="52761" spans="6:8" x14ac:dyDescent="0.2">
      <c r="F52761" s="30"/>
      <c r="G52761" s="30"/>
      <c r="H52761" s="30"/>
    </row>
    <row r="52762" spans="6:8" x14ac:dyDescent="0.2">
      <c r="F52762" s="30"/>
      <c r="G52762" s="30"/>
      <c r="H52762" s="30"/>
    </row>
    <row r="52763" spans="6:8" x14ac:dyDescent="0.2">
      <c r="F52763" s="30"/>
      <c r="G52763" s="30"/>
      <c r="H52763" s="30"/>
    </row>
    <row r="52764" spans="6:8" x14ac:dyDescent="0.2">
      <c r="F52764" s="30"/>
      <c r="G52764" s="30"/>
      <c r="H52764" s="30"/>
    </row>
    <row r="52765" spans="6:8" x14ac:dyDescent="0.2">
      <c r="F52765" s="30"/>
      <c r="G52765" s="30"/>
      <c r="H52765" s="30"/>
    </row>
    <row r="52766" spans="6:8" x14ac:dyDescent="0.2">
      <c r="F52766" s="30"/>
      <c r="G52766" s="30"/>
      <c r="H52766" s="30"/>
    </row>
    <row r="52767" spans="6:8" x14ac:dyDescent="0.2">
      <c r="F52767" s="30"/>
      <c r="G52767" s="30"/>
      <c r="H52767" s="30"/>
    </row>
    <row r="52768" spans="6:8" x14ac:dyDescent="0.2">
      <c r="F52768" s="30"/>
      <c r="G52768" s="30"/>
      <c r="H52768" s="30"/>
    </row>
    <row r="52769" spans="6:8" x14ac:dyDescent="0.2">
      <c r="F52769" s="30"/>
      <c r="G52769" s="30"/>
      <c r="H52769" s="30"/>
    </row>
    <row r="52770" spans="6:8" x14ac:dyDescent="0.2">
      <c r="F52770" s="30"/>
      <c r="G52770" s="30"/>
      <c r="H52770" s="30"/>
    </row>
    <row r="52771" spans="6:8" x14ac:dyDescent="0.2">
      <c r="F52771" s="30"/>
      <c r="G52771" s="30"/>
      <c r="H52771" s="30"/>
    </row>
    <row r="52772" spans="6:8" x14ac:dyDescent="0.2">
      <c r="F52772" s="30"/>
      <c r="G52772" s="30"/>
      <c r="H52772" s="30"/>
    </row>
    <row r="52773" spans="6:8" x14ac:dyDescent="0.2">
      <c r="F52773" s="30"/>
      <c r="G52773" s="30"/>
      <c r="H52773" s="30"/>
    </row>
    <row r="52774" spans="6:8" x14ac:dyDescent="0.2">
      <c r="F52774" s="30"/>
      <c r="G52774" s="30"/>
      <c r="H52774" s="30"/>
    </row>
    <row r="52775" spans="6:8" x14ac:dyDescent="0.2">
      <c r="F52775" s="30"/>
      <c r="G52775" s="30"/>
      <c r="H52775" s="30"/>
    </row>
    <row r="52776" spans="6:8" x14ac:dyDescent="0.2">
      <c r="F52776" s="30"/>
      <c r="G52776" s="30"/>
      <c r="H52776" s="30"/>
    </row>
    <row r="52777" spans="6:8" x14ac:dyDescent="0.2">
      <c r="F52777" s="30"/>
      <c r="G52777" s="30"/>
      <c r="H52777" s="30"/>
    </row>
    <row r="52778" spans="6:8" x14ac:dyDescent="0.2">
      <c r="F52778" s="30"/>
      <c r="G52778" s="30"/>
      <c r="H52778" s="30"/>
    </row>
    <row r="52779" spans="6:8" x14ac:dyDescent="0.2">
      <c r="F52779" s="30"/>
      <c r="G52779" s="30"/>
      <c r="H52779" s="30"/>
    </row>
    <row r="52780" spans="6:8" x14ac:dyDescent="0.2">
      <c r="F52780" s="30"/>
      <c r="G52780" s="30"/>
      <c r="H52780" s="30"/>
    </row>
    <row r="52781" spans="6:8" x14ac:dyDescent="0.2">
      <c r="F52781" s="30"/>
      <c r="G52781" s="30"/>
      <c r="H52781" s="30"/>
    </row>
    <row r="52782" spans="6:8" x14ac:dyDescent="0.2">
      <c r="F52782" s="30"/>
      <c r="G52782" s="30"/>
      <c r="H52782" s="30"/>
    </row>
    <row r="52783" spans="6:8" x14ac:dyDescent="0.2">
      <c r="F52783" s="30"/>
      <c r="G52783" s="30"/>
      <c r="H52783" s="30"/>
    </row>
    <row r="52784" spans="6:8" x14ac:dyDescent="0.2">
      <c r="F52784" s="30"/>
      <c r="G52784" s="30"/>
      <c r="H52784" s="30"/>
    </row>
    <row r="52785" spans="6:8" x14ac:dyDescent="0.2">
      <c r="F52785" s="30"/>
      <c r="G52785" s="30"/>
      <c r="H52785" s="30"/>
    </row>
    <row r="52786" spans="6:8" x14ac:dyDescent="0.2">
      <c r="F52786" s="30"/>
      <c r="G52786" s="30"/>
      <c r="H52786" s="30"/>
    </row>
    <row r="52787" spans="6:8" x14ac:dyDescent="0.2">
      <c r="F52787" s="30"/>
      <c r="G52787" s="30"/>
      <c r="H52787" s="30"/>
    </row>
    <row r="52788" spans="6:8" x14ac:dyDescent="0.2">
      <c r="F52788" s="30"/>
      <c r="G52788" s="30"/>
      <c r="H52788" s="30"/>
    </row>
    <row r="52789" spans="6:8" x14ac:dyDescent="0.2">
      <c r="F52789" s="30"/>
      <c r="G52789" s="30"/>
      <c r="H52789" s="30"/>
    </row>
    <row r="52790" spans="6:8" x14ac:dyDescent="0.2">
      <c r="F52790" s="30"/>
      <c r="G52790" s="30"/>
      <c r="H52790" s="30"/>
    </row>
    <row r="52791" spans="6:8" x14ac:dyDescent="0.2">
      <c r="F52791" s="30"/>
      <c r="G52791" s="30"/>
      <c r="H52791" s="30"/>
    </row>
    <row r="52792" spans="6:8" x14ac:dyDescent="0.2">
      <c r="F52792" s="30"/>
      <c r="G52792" s="30"/>
      <c r="H52792" s="30"/>
    </row>
    <row r="52793" spans="6:8" x14ac:dyDescent="0.2">
      <c r="F52793" s="30"/>
      <c r="G52793" s="30"/>
      <c r="H52793" s="30"/>
    </row>
    <row r="52794" spans="6:8" x14ac:dyDescent="0.2">
      <c r="F52794" s="30"/>
      <c r="G52794" s="30"/>
      <c r="H52794" s="30"/>
    </row>
    <row r="52795" spans="6:8" x14ac:dyDescent="0.2">
      <c r="F52795" s="30"/>
      <c r="G52795" s="30"/>
      <c r="H52795" s="30"/>
    </row>
    <row r="52796" spans="6:8" x14ac:dyDescent="0.2">
      <c r="F52796" s="30"/>
      <c r="G52796" s="30"/>
      <c r="H52796" s="30"/>
    </row>
    <row r="52797" spans="6:8" x14ac:dyDescent="0.2">
      <c r="F52797" s="30"/>
      <c r="G52797" s="30"/>
      <c r="H52797" s="30"/>
    </row>
    <row r="52798" spans="6:8" x14ac:dyDescent="0.2">
      <c r="F52798" s="30"/>
      <c r="G52798" s="30"/>
      <c r="H52798" s="30"/>
    </row>
    <row r="52799" spans="6:8" x14ac:dyDescent="0.2">
      <c r="F52799" s="30"/>
      <c r="G52799" s="30"/>
      <c r="H52799" s="30"/>
    </row>
    <row r="52800" spans="6:8" x14ac:dyDescent="0.2">
      <c r="F52800" s="30"/>
      <c r="G52800" s="30"/>
      <c r="H52800" s="30"/>
    </row>
    <row r="52801" spans="6:8" x14ac:dyDescent="0.2">
      <c r="F52801" s="30"/>
      <c r="G52801" s="30"/>
      <c r="H52801" s="30"/>
    </row>
    <row r="52802" spans="6:8" x14ac:dyDescent="0.2">
      <c r="F52802" s="30"/>
      <c r="G52802" s="30"/>
      <c r="H52802" s="30"/>
    </row>
    <row r="52803" spans="6:8" x14ac:dyDescent="0.2">
      <c r="F52803" s="30"/>
      <c r="G52803" s="30"/>
      <c r="H52803" s="30"/>
    </row>
    <row r="52804" spans="6:8" x14ac:dyDescent="0.2">
      <c r="F52804" s="30"/>
      <c r="G52804" s="30"/>
      <c r="H52804" s="30"/>
    </row>
    <row r="52805" spans="6:8" x14ac:dyDescent="0.2">
      <c r="F52805" s="30"/>
      <c r="G52805" s="30"/>
      <c r="H52805" s="30"/>
    </row>
    <row r="52806" spans="6:8" x14ac:dyDescent="0.2">
      <c r="F52806" s="30"/>
      <c r="G52806" s="30"/>
      <c r="H52806" s="30"/>
    </row>
    <row r="52807" spans="6:8" x14ac:dyDescent="0.2">
      <c r="F52807" s="30"/>
      <c r="G52807" s="30"/>
      <c r="H52807" s="30"/>
    </row>
    <row r="52808" spans="6:8" x14ac:dyDescent="0.2">
      <c r="F52808" s="30"/>
      <c r="G52808" s="30"/>
      <c r="H52808" s="30"/>
    </row>
    <row r="52809" spans="6:8" x14ac:dyDescent="0.2">
      <c r="F52809" s="30"/>
      <c r="G52809" s="30"/>
      <c r="H52809" s="30"/>
    </row>
    <row r="52810" spans="6:8" x14ac:dyDescent="0.2">
      <c r="F52810" s="30"/>
      <c r="G52810" s="30"/>
      <c r="H52810" s="30"/>
    </row>
    <row r="52811" spans="6:8" x14ac:dyDescent="0.2">
      <c r="F52811" s="30"/>
      <c r="G52811" s="30"/>
      <c r="H52811" s="30"/>
    </row>
    <row r="52812" spans="6:8" x14ac:dyDescent="0.2">
      <c r="F52812" s="30"/>
      <c r="G52812" s="30"/>
      <c r="H52812" s="30"/>
    </row>
    <row r="52813" spans="6:8" x14ac:dyDescent="0.2">
      <c r="F52813" s="30"/>
      <c r="G52813" s="30"/>
      <c r="H52813" s="30"/>
    </row>
    <row r="52814" spans="6:8" x14ac:dyDescent="0.2">
      <c r="F52814" s="30"/>
      <c r="G52814" s="30"/>
      <c r="H52814" s="30"/>
    </row>
    <row r="52815" spans="6:8" x14ac:dyDescent="0.2">
      <c r="F52815" s="30"/>
      <c r="G52815" s="30"/>
      <c r="H52815" s="30"/>
    </row>
    <row r="52816" spans="6:8" x14ac:dyDescent="0.2">
      <c r="F52816" s="30"/>
      <c r="G52816" s="30"/>
      <c r="H52816" s="30"/>
    </row>
    <row r="52817" spans="6:8" x14ac:dyDescent="0.2">
      <c r="F52817" s="30"/>
      <c r="G52817" s="30"/>
      <c r="H52817" s="30"/>
    </row>
    <row r="52818" spans="6:8" x14ac:dyDescent="0.2">
      <c r="F52818" s="30"/>
      <c r="G52818" s="30"/>
      <c r="H52818" s="30"/>
    </row>
    <row r="52819" spans="6:8" x14ac:dyDescent="0.2">
      <c r="F52819" s="30"/>
      <c r="G52819" s="30"/>
      <c r="H52819" s="30"/>
    </row>
    <row r="52820" spans="6:8" x14ac:dyDescent="0.2">
      <c r="F52820" s="30"/>
      <c r="G52820" s="30"/>
      <c r="H52820" s="30"/>
    </row>
    <row r="52821" spans="6:8" x14ac:dyDescent="0.2">
      <c r="F52821" s="30"/>
      <c r="G52821" s="30"/>
      <c r="H52821" s="30"/>
    </row>
    <row r="52822" spans="6:8" x14ac:dyDescent="0.2">
      <c r="F52822" s="30"/>
      <c r="G52822" s="30"/>
      <c r="H52822" s="30"/>
    </row>
    <row r="52823" spans="6:8" x14ac:dyDescent="0.2">
      <c r="F52823" s="30"/>
      <c r="G52823" s="30"/>
      <c r="H52823" s="30"/>
    </row>
    <row r="52824" spans="6:8" x14ac:dyDescent="0.2">
      <c r="F52824" s="30"/>
      <c r="G52824" s="30"/>
      <c r="H52824" s="30"/>
    </row>
    <row r="52825" spans="6:8" x14ac:dyDescent="0.2">
      <c r="F52825" s="30"/>
      <c r="G52825" s="30"/>
      <c r="H52825" s="30"/>
    </row>
    <row r="52826" spans="6:8" x14ac:dyDescent="0.2">
      <c r="F52826" s="30"/>
      <c r="G52826" s="30"/>
      <c r="H52826" s="30"/>
    </row>
    <row r="52827" spans="6:8" x14ac:dyDescent="0.2">
      <c r="F52827" s="30"/>
      <c r="G52827" s="30"/>
      <c r="H52827" s="30"/>
    </row>
    <row r="52828" spans="6:8" x14ac:dyDescent="0.2">
      <c r="F52828" s="30"/>
      <c r="G52828" s="30"/>
      <c r="H52828" s="30"/>
    </row>
    <row r="52829" spans="6:8" x14ac:dyDescent="0.2">
      <c r="F52829" s="30"/>
      <c r="G52829" s="30"/>
      <c r="H52829" s="30"/>
    </row>
    <row r="52830" spans="6:8" x14ac:dyDescent="0.2">
      <c r="F52830" s="30"/>
      <c r="G52830" s="30"/>
      <c r="H52830" s="30"/>
    </row>
    <row r="52831" spans="6:8" x14ac:dyDescent="0.2">
      <c r="F52831" s="30"/>
      <c r="G52831" s="30"/>
      <c r="H52831" s="30"/>
    </row>
    <row r="52832" spans="6:8" x14ac:dyDescent="0.2">
      <c r="F52832" s="30"/>
      <c r="G52832" s="30"/>
      <c r="H52832" s="30"/>
    </row>
    <row r="52833" spans="6:8" x14ac:dyDescent="0.2">
      <c r="F52833" s="30"/>
      <c r="G52833" s="30"/>
      <c r="H52833" s="30"/>
    </row>
    <row r="52834" spans="6:8" x14ac:dyDescent="0.2">
      <c r="F52834" s="30"/>
      <c r="G52834" s="30"/>
      <c r="H52834" s="30"/>
    </row>
    <row r="52835" spans="6:8" x14ac:dyDescent="0.2">
      <c r="F52835" s="30"/>
      <c r="G52835" s="30"/>
      <c r="H52835" s="30"/>
    </row>
    <row r="52836" spans="6:8" x14ac:dyDescent="0.2">
      <c r="F52836" s="30"/>
      <c r="G52836" s="30"/>
      <c r="H52836" s="30"/>
    </row>
    <row r="52837" spans="6:8" x14ac:dyDescent="0.2">
      <c r="F52837" s="30"/>
      <c r="G52837" s="30"/>
      <c r="H52837" s="30"/>
    </row>
    <row r="52838" spans="6:8" x14ac:dyDescent="0.2">
      <c r="F52838" s="30"/>
      <c r="G52838" s="30"/>
      <c r="H52838" s="30"/>
    </row>
    <row r="52839" spans="6:8" x14ac:dyDescent="0.2">
      <c r="F52839" s="30"/>
      <c r="G52839" s="30"/>
      <c r="H52839" s="30"/>
    </row>
    <row r="52840" spans="6:8" x14ac:dyDescent="0.2">
      <c r="F52840" s="30"/>
      <c r="G52840" s="30"/>
      <c r="H52840" s="30"/>
    </row>
    <row r="52841" spans="6:8" x14ac:dyDescent="0.2">
      <c r="F52841" s="30"/>
      <c r="G52841" s="30"/>
      <c r="H52841" s="30"/>
    </row>
    <row r="52842" spans="6:8" x14ac:dyDescent="0.2">
      <c r="F52842" s="30"/>
      <c r="G52842" s="30"/>
      <c r="H52842" s="30"/>
    </row>
    <row r="52843" spans="6:8" x14ac:dyDescent="0.2">
      <c r="F52843" s="30"/>
      <c r="G52843" s="30"/>
      <c r="H52843" s="30"/>
    </row>
    <row r="52844" spans="6:8" x14ac:dyDescent="0.2">
      <c r="F52844" s="30"/>
      <c r="G52844" s="30"/>
      <c r="H52844" s="30"/>
    </row>
    <row r="52845" spans="6:8" x14ac:dyDescent="0.2">
      <c r="F52845" s="30"/>
      <c r="G52845" s="30"/>
      <c r="H52845" s="30"/>
    </row>
    <row r="52846" spans="6:8" x14ac:dyDescent="0.2">
      <c r="F52846" s="30"/>
      <c r="G52846" s="30"/>
      <c r="H52846" s="30"/>
    </row>
    <row r="52847" spans="6:8" x14ac:dyDescent="0.2">
      <c r="F52847" s="30"/>
      <c r="G52847" s="30"/>
      <c r="H52847" s="30"/>
    </row>
    <row r="52848" spans="6:8" x14ac:dyDescent="0.2">
      <c r="F52848" s="30"/>
      <c r="G52848" s="30"/>
      <c r="H52848" s="30"/>
    </row>
    <row r="52849" spans="6:8" x14ac:dyDescent="0.2">
      <c r="F52849" s="30"/>
      <c r="G52849" s="30"/>
      <c r="H52849" s="30"/>
    </row>
    <row r="52850" spans="6:8" x14ac:dyDescent="0.2">
      <c r="F52850" s="30"/>
      <c r="G52850" s="30"/>
      <c r="H52850" s="30"/>
    </row>
    <row r="52851" spans="6:8" x14ac:dyDescent="0.2">
      <c r="F52851" s="30"/>
      <c r="G52851" s="30"/>
      <c r="H52851" s="30"/>
    </row>
    <row r="52852" spans="6:8" x14ac:dyDescent="0.2">
      <c r="F52852" s="30"/>
      <c r="G52852" s="30"/>
      <c r="H52852" s="30"/>
    </row>
    <row r="52853" spans="6:8" x14ac:dyDescent="0.2">
      <c r="F52853" s="30"/>
      <c r="G52853" s="30"/>
      <c r="H52853" s="30"/>
    </row>
    <row r="52854" spans="6:8" x14ac:dyDescent="0.2">
      <c r="F52854" s="30"/>
      <c r="G52854" s="30"/>
      <c r="H52854" s="30"/>
    </row>
    <row r="52855" spans="6:8" x14ac:dyDescent="0.2">
      <c r="F52855" s="30"/>
      <c r="G52855" s="30"/>
      <c r="H52855" s="30"/>
    </row>
    <row r="52856" spans="6:8" x14ac:dyDescent="0.2">
      <c r="F52856" s="30"/>
      <c r="G52856" s="30"/>
      <c r="H52856" s="30"/>
    </row>
    <row r="52857" spans="6:8" x14ac:dyDescent="0.2">
      <c r="F52857" s="30"/>
      <c r="G52857" s="30"/>
      <c r="H52857" s="30"/>
    </row>
    <row r="52858" spans="6:8" x14ac:dyDescent="0.2">
      <c r="F52858" s="30"/>
      <c r="G52858" s="30"/>
      <c r="H52858" s="30"/>
    </row>
    <row r="52859" spans="6:8" x14ac:dyDescent="0.2">
      <c r="F52859" s="30"/>
      <c r="G52859" s="30"/>
      <c r="H52859" s="30"/>
    </row>
    <row r="52860" spans="6:8" x14ac:dyDescent="0.2">
      <c r="F52860" s="30"/>
      <c r="G52860" s="30"/>
      <c r="H52860" s="30"/>
    </row>
    <row r="52861" spans="6:8" x14ac:dyDescent="0.2">
      <c r="F52861" s="30"/>
      <c r="G52861" s="30"/>
      <c r="H52861" s="30"/>
    </row>
    <row r="52862" spans="6:8" x14ac:dyDescent="0.2">
      <c r="F52862" s="30"/>
      <c r="G52862" s="30"/>
      <c r="H52862" s="30"/>
    </row>
    <row r="52863" spans="6:8" x14ac:dyDescent="0.2">
      <c r="F52863" s="30"/>
      <c r="G52863" s="30"/>
      <c r="H52863" s="30"/>
    </row>
    <row r="52864" spans="6:8" x14ac:dyDescent="0.2">
      <c r="F52864" s="30"/>
      <c r="G52864" s="30"/>
      <c r="H52864" s="30"/>
    </row>
    <row r="52865" spans="6:8" x14ac:dyDescent="0.2">
      <c r="F52865" s="30"/>
      <c r="G52865" s="30"/>
      <c r="H52865" s="30"/>
    </row>
    <row r="52866" spans="6:8" x14ac:dyDescent="0.2">
      <c r="F52866" s="30"/>
      <c r="G52866" s="30"/>
      <c r="H52866" s="30"/>
    </row>
    <row r="52867" spans="6:8" x14ac:dyDescent="0.2">
      <c r="F52867" s="30"/>
      <c r="G52867" s="30"/>
      <c r="H52867" s="30"/>
    </row>
    <row r="52868" spans="6:8" x14ac:dyDescent="0.2">
      <c r="F52868" s="30"/>
      <c r="G52868" s="30"/>
      <c r="H52868" s="30"/>
    </row>
    <row r="52869" spans="6:8" x14ac:dyDescent="0.2">
      <c r="F52869" s="30"/>
      <c r="G52869" s="30"/>
      <c r="H52869" s="30"/>
    </row>
    <row r="52870" spans="6:8" x14ac:dyDescent="0.2">
      <c r="F52870" s="30"/>
      <c r="G52870" s="30"/>
      <c r="H52870" s="30"/>
    </row>
    <row r="52871" spans="6:8" x14ac:dyDescent="0.2">
      <c r="F52871" s="30"/>
      <c r="G52871" s="30"/>
      <c r="H52871" s="30"/>
    </row>
    <row r="52872" spans="6:8" x14ac:dyDescent="0.2">
      <c r="F52872" s="30"/>
      <c r="G52872" s="30"/>
      <c r="H52872" s="30"/>
    </row>
    <row r="52873" spans="6:8" x14ac:dyDescent="0.2">
      <c r="F52873" s="30"/>
      <c r="G52873" s="30"/>
      <c r="H52873" s="30"/>
    </row>
    <row r="52874" spans="6:8" x14ac:dyDescent="0.2">
      <c r="F52874" s="30"/>
      <c r="G52874" s="30"/>
      <c r="H52874" s="30"/>
    </row>
    <row r="52875" spans="6:8" x14ac:dyDescent="0.2">
      <c r="F52875" s="30"/>
      <c r="G52875" s="30"/>
      <c r="H52875" s="30"/>
    </row>
    <row r="52876" spans="6:8" x14ac:dyDescent="0.2">
      <c r="F52876" s="30"/>
      <c r="G52876" s="30"/>
      <c r="H52876" s="30"/>
    </row>
    <row r="52877" spans="6:8" x14ac:dyDescent="0.2">
      <c r="F52877" s="30"/>
      <c r="G52877" s="30"/>
      <c r="H52877" s="30"/>
    </row>
    <row r="52878" spans="6:8" x14ac:dyDescent="0.2">
      <c r="F52878" s="30"/>
      <c r="G52878" s="30"/>
      <c r="H52878" s="30"/>
    </row>
    <row r="52879" spans="6:8" x14ac:dyDescent="0.2">
      <c r="F52879" s="30"/>
      <c r="G52879" s="30"/>
      <c r="H52879" s="30"/>
    </row>
    <row r="52880" spans="6:8" x14ac:dyDescent="0.2">
      <c r="F52880" s="30"/>
      <c r="G52880" s="30"/>
      <c r="H52880" s="30"/>
    </row>
    <row r="52881" spans="6:8" x14ac:dyDescent="0.2">
      <c r="F52881" s="30"/>
      <c r="G52881" s="30"/>
      <c r="H52881" s="30"/>
    </row>
    <row r="52882" spans="6:8" x14ac:dyDescent="0.2">
      <c r="F52882" s="30"/>
      <c r="G52882" s="30"/>
      <c r="H52882" s="30"/>
    </row>
    <row r="52883" spans="6:8" x14ac:dyDescent="0.2">
      <c r="F52883" s="30"/>
      <c r="G52883" s="30"/>
      <c r="H52883" s="30"/>
    </row>
    <row r="52884" spans="6:8" x14ac:dyDescent="0.2">
      <c r="F52884" s="30"/>
      <c r="G52884" s="30"/>
      <c r="H52884" s="30"/>
    </row>
    <row r="52885" spans="6:8" x14ac:dyDescent="0.2">
      <c r="F52885" s="30"/>
      <c r="G52885" s="30"/>
      <c r="H52885" s="30"/>
    </row>
    <row r="52886" spans="6:8" x14ac:dyDescent="0.2">
      <c r="F52886" s="30"/>
      <c r="G52886" s="30"/>
      <c r="H52886" s="30"/>
    </row>
    <row r="52887" spans="6:8" x14ac:dyDescent="0.2">
      <c r="F52887" s="30"/>
      <c r="G52887" s="30"/>
      <c r="H52887" s="30"/>
    </row>
    <row r="52888" spans="6:8" x14ac:dyDescent="0.2">
      <c r="F52888" s="30"/>
      <c r="G52888" s="30"/>
      <c r="H52888" s="30"/>
    </row>
    <row r="52889" spans="6:8" x14ac:dyDescent="0.2">
      <c r="F52889" s="30"/>
      <c r="G52889" s="30"/>
      <c r="H52889" s="30"/>
    </row>
    <row r="52890" spans="6:8" x14ac:dyDescent="0.2">
      <c r="F52890" s="30"/>
      <c r="G52890" s="30"/>
      <c r="H52890" s="30"/>
    </row>
    <row r="52891" spans="6:8" x14ac:dyDescent="0.2">
      <c r="F52891" s="30"/>
      <c r="G52891" s="30"/>
      <c r="H52891" s="30"/>
    </row>
    <row r="52892" spans="6:8" x14ac:dyDescent="0.2">
      <c r="F52892" s="30"/>
      <c r="G52892" s="30"/>
      <c r="H52892" s="30"/>
    </row>
    <row r="52893" spans="6:8" x14ac:dyDescent="0.2">
      <c r="F52893" s="30"/>
      <c r="G52893" s="30"/>
      <c r="H52893" s="30"/>
    </row>
    <row r="52894" spans="6:8" x14ac:dyDescent="0.2">
      <c r="F52894" s="30"/>
      <c r="G52894" s="30"/>
      <c r="H52894" s="30"/>
    </row>
    <row r="52895" spans="6:8" x14ac:dyDescent="0.2">
      <c r="F52895" s="30"/>
      <c r="G52895" s="30"/>
      <c r="H52895" s="30"/>
    </row>
    <row r="52896" spans="6:8" x14ac:dyDescent="0.2">
      <c r="F52896" s="30"/>
      <c r="G52896" s="30"/>
      <c r="H52896" s="30"/>
    </row>
    <row r="52897" spans="6:8" x14ac:dyDescent="0.2">
      <c r="F52897" s="30"/>
      <c r="G52897" s="30"/>
      <c r="H52897" s="30"/>
    </row>
    <row r="52898" spans="6:8" x14ac:dyDescent="0.2">
      <c r="F52898" s="30"/>
      <c r="G52898" s="30"/>
      <c r="H52898" s="30"/>
    </row>
    <row r="52899" spans="6:8" x14ac:dyDescent="0.2">
      <c r="F52899" s="30"/>
      <c r="G52899" s="30"/>
      <c r="H52899" s="30"/>
    </row>
    <row r="52900" spans="6:8" x14ac:dyDescent="0.2">
      <c r="F52900" s="30"/>
      <c r="G52900" s="30"/>
      <c r="H52900" s="30"/>
    </row>
    <row r="52901" spans="6:8" x14ac:dyDescent="0.2">
      <c r="F52901" s="30"/>
      <c r="G52901" s="30"/>
      <c r="H52901" s="30"/>
    </row>
    <row r="52902" spans="6:8" x14ac:dyDescent="0.2">
      <c r="F52902" s="30"/>
      <c r="G52902" s="30"/>
      <c r="H52902" s="30"/>
    </row>
    <row r="52903" spans="6:8" x14ac:dyDescent="0.2">
      <c r="F52903" s="30"/>
      <c r="G52903" s="30"/>
      <c r="H52903" s="30"/>
    </row>
    <row r="52904" spans="6:8" x14ac:dyDescent="0.2">
      <c r="F52904" s="30"/>
      <c r="G52904" s="30"/>
      <c r="H52904" s="30"/>
    </row>
    <row r="52905" spans="6:8" x14ac:dyDescent="0.2">
      <c r="F52905" s="30"/>
      <c r="G52905" s="30"/>
      <c r="H52905" s="30"/>
    </row>
    <row r="52906" spans="6:8" x14ac:dyDescent="0.2">
      <c r="F52906" s="30"/>
      <c r="G52906" s="30"/>
      <c r="H52906" s="30"/>
    </row>
    <row r="52907" spans="6:8" x14ac:dyDescent="0.2">
      <c r="F52907" s="30"/>
      <c r="G52907" s="30"/>
      <c r="H52907" s="30"/>
    </row>
    <row r="52908" spans="6:8" x14ac:dyDescent="0.2">
      <c r="F52908" s="30"/>
      <c r="G52908" s="30"/>
      <c r="H52908" s="30"/>
    </row>
    <row r="52909" spans="6:8" x14ac:dyDescent="0.2">
      <c r="F52909" s="30"/>
      <c r="G52909" s="30"/>
      <c r="H52909" s="30"/>
    </row>
    <row r="52910" spans="6:8" x14ac:dyDescent="0.2">
      <c r="F52910" s="30"/>
      <c r="G52910" s="30"/>
      <c r="H52910" s="30"/>
    </row>
    <row r="52911" spans="6:8" x14ac:dyDescent="0.2">
      <c r="F52911" s="30"/>
      <c r="G52911" s="30"/>
      <c r="H52911" s="30"/>
    </row>
    <row r="52912" spans="6:8" x14ac:dyDescent="0.2">
      <c r="F52912" s="30"/>
      <c r="G52912" s="30"/>
      <c r="H52912" s="30"/>
    </row>
    <row r="52913" spans="6:8" x14ac:dyDescent="0.2">
      <c r="F52913" s="30"/>
      <c r="G52913" s="30"/>
      <c r="H52913" s="30"/>
    </row>
    <row r="52914" spans="6:8" x14ac:dyDescent="0.2">
      <c r="F52914" s="30"/>
      <c r="G52914" s="30"/>
      <c r="H52914" s="30"/>
    </row>
    <row r="52915" spans="6:8" x14ac:dyDescent="0.2">
      <c r="F52915" s="30"/>
      <c r="G52915" s="30"/>
      <c r="H52915" s="30"/>
    </row>
    <row r="52916" spans="6:8" x14ac:dyDescent="0.2">
      <c r="F52916" s="30"/>
      <c r="G52916" s="30"/>
      <c r="H52916" s="30"/>
    </row>
    <row r="52917" spans="6:8" x14ac:dyDescent="0.2">
      <c r="F52917" s="30"/>
      <c r="G52917" s="30"/>
      <c r="H52917" s="30"/>
    </row>
    <row r="52918" spans="6:8" x14ac:dyDescent="0.2">
      <c r="F52918" s="30"/>
      <c r="G52918" s="30"/>
      <c r="H52918" s="30"/>
    </row>
    <row r="52919" spans="6:8" x14ac:dyDescent="0.2">
      <c r="F52919" s="30"/>
      <c r="G52919" s="30"/>
      <c r="H52919" s="30"/>
    </row>
    <row r="52920" spans="6:8" x14ac:dyDescent="0.2">
      <c r="F52920" s="30"/>
      <c r="G52920" s="30"/>
      <c r="H52920" s="30"/>
    </row>
    <row r="52921" spans="6:8" x14ac:dyDescent="0.2">
      <c r="F52921" s="30"/>
      <c r="G52921" s="30"/>
      <c r="H52921" s="30"/>
    </row>
    <row r="52922" spans="6:8" x14ac:dyDescent="0.2">
      <c r="F52922" s="30"/>
      <c r="G52922" s="30"/>
      <c r="H52922" s="30"/>
    </row>
    <row r="52923" spans="6:8" x14ac:dyDescent="0.2">
      <c r="F52923" s="30"/>
      <c r="G52923" s="30"/>
      <c r="H52923" s="30"/>
    </row>
    <row r="52924" spans="6:8" x14ac:dyDescent="0.2">
      <c r="F52924" s="30"/>
      <c r="G52924" s="30"/>
      <c r="H52924" s="30"/>
    </row>
    <row r="52925" spans="6:8" x14ac:dyDescent="0.2">
      <c r="F52925" s="30"/>
      <c r="G52925" s="30"/>
      <c r="H52925" s="30"/>
    </row>
    <row r="52926" spans="6:8" x14ac:dyDescent="0.2">
      <c r="F52926" s="30"/>
      <c r="G52926" s="30"/>
      <c r="H52926" s="30"/>
    </row>
    <row r="52927" spans="6:8" x14ac:dyDescent="0.2">
      <c r="F52927" s="30"/>
      <c r="G52927" s="30"/>
      <c r="H52927" s="30"/>
    </row>
    <row r="52928" spans="6:8" x14ac:dyDescent="0.2">
      <c r="F52928" s="30"/>
      <c r="G52928" s="30"/>
      <c r="H52928" s="30"/>
    </row>
    <row r="52929" spans="6:8" x14ac:dyDescent="0.2">
      <c r="F52929" s="30"/>
      <c r="G52929" s="30"/>
      <c r="H52929" s="30"/>
    </row>
    <row r="52930" spans="6:8" x14ac:dyDescent="0.2">
      <c r="F52930" s="30"/>
      <c r="G52930" s="30"/>
      <c r="H52930" s="30"/>
    </row>
    <row r="52931" spans="6:8" x14ac:dyDescent="0.2">
      <c r="F52931" s="30"/>
      <c r="G52931" s="30"/>
      <c r="H52931" s="30"/>
    </row>
    <row r="52932" spans="6:8" x14ac:dyDescent="0.2">
      <c r="F52932" s="30"/>
      <c r="G52932" s="30"/>
      <c r="H52932" s="30"/>
    </row>
    <row r="52933" spans="6:8" x14ac:dyDescent="0.2">
      <c r="F52933" s="30"/>
      <c r="G52933" s="30"/>
      <c r="H52933" s="30"/>
    </row>
    <row r="52934" spans="6:8" x14ac:dyDescent="0.2">
      <c r="F52934" s="30"/>
      <c r="G52934" s="30"/>
      <c r="H52934" s="30"/>
    </row>
    <row r="52935" spans="6:8" x14ac:dyDescent="0.2">
      <c r="F52935" s="30"/>
      <c r="G52935" s="30"/>
      <c r="H52935" s="30"/>
    </row>
    <row r="52936" spans="6:8" x14ac:dyDescent="0.2">
      <c r="F52936" s="30"/>
      <c r="G52936" s="30"/>
      <c r="H52936" s="30"/>
    </row>
    <row r="52937" spans="6:8" x14ac:dyDescent="0.2">
      <c r="F52937" s="30"/>
      <c r="G52937" s="30"/>
      <c r="H52937" s="30"/>
    </row>
    <row r="52938" spans="6:8" x14ac:dyDescent="0.2">
      <c r="F52938" s="30"/>
      <c r="G52938" s="30"/>
      <c r="H52938" s="30"/>
    </row>
    <row r="52939" spans="6:8" x14ac:dyDescent="0.2">
      <c r="F52939" s="30"/>
      <c r="G52939" s="30"/>
      <c r="H52939" s="30"/>
    </row>
    <row r="52940" spans="6:8" x14ac:dyDescent="0.2">
      <c r="F52940" s="30"/>
      <c r="G52940" s="30"/>
      <c r="H52940" s="30"/>
    </row>
    <row r="52941" spans="6:8" x14ac:dyDescent="0.2">
      <c r="F52941" s="30"/>
      <c r="G52941" s="30"/>
      <c r="H52941" s="30"/>
    </row>
    <row r="52942" spans="6:8" x14ac:dyDescent="0.2">
      <c r="F52942" s="30"/>
      <c r="G52942" s="30"/>
      <c r="H52942" s="30"/>
    </row>
    <row r="52943" spans="6:8" x14ac:dyDescent="0.2">
      <c r="F52943" s="30"/>
      <c r="G52943" s="30"/>
      <c r="H52943" s="30"/>
    </row>
    <row r="52944" spans="6:8" x14ac:dyDescent="0.2">
      <c r="F52944" s="30"/>
      <c r="G52944" s="30"/>
      <c r="H52944" s="30"/>
    </row>
    <row r="52945" spans="6:8" x14ac:dyDescent="0.2">
      <c r="F52945" s="30"/>
      <c r="G52945" s="30"/>
      <c r="H52945" s="30"/>
    </row>
    <row r="52946" spans="6:8" x14ac:dyDescent="0.2">
      <c r="F52946" s="30"/>
      <c r="G52946" s="30"/>
      <c r="H52946" s="30"/>
    </row>
    <row r="52947" spans="6:8" x14ac:dyDescent="0.2">
      <c r="F52947" s="30"/>
      <c r="G52947" s="30"/>
      <c r="H52947" s="30"/>
    </row>
    <row r="52948" spans="6:8" x14ac:dyDescent="0.2">
      <c r="F52948" s="30"/>
      <c r="G52948" s="30"/>
      <c r="H52948" s="30"/>
    </row>
    <row r="52949" spans="6:8" x14ac:dyDescent="0.2">
      <c r="F52949" s="30"/>
      <c r="G52949" s="30"/>
      <c r="H52949" s="30"/>
    </row>
    <row r="52950" spans="6:8" x14ac:dyDescent="0.2">
      <c r="F52950" s="30"/>
      <c r="G52950" s="30"/>
      <c r="H52950" s="30"/>
    </row>
    <row r="52951" spans="6:8" x14ac:dyDescent="0.2">
      <c r="F52951" s="30"/>
      <c r="G52951" s="30"/>
      <c r="H52951" s="30"/>
    </row>
    <row r="52952" spans="6:8" x14ac:dyDescent="0.2">
      <c r="F52952" s="30"/>
      <c r="G52952" s="30"/>
      <c r="H52952" s="30"/>
    </row>
    <row r="52953" spans="6:8" x14ac:dyDescent="0.2">
      <c r="F52953" s="30"/>
      <c r="G52953" s="30"/>
      <c r="H52953" s="30"/>
    </row>
    <row r="52954" spans="6:8" x14ac:dyDescent="0.2">
      <c r="F52954" s="30"/>
      <c r="G52954" s="30"/>
      <c r="H52954" s="30"/>
    </row>
    <row r="52955" spans="6:8" x14ac:dyDescent="0.2">
      <c r="F52955" s="30"/>
      <c r="G52955" s="30"/>
      <c r="H52955" s="30"/>
    </row>
    <row r="52956" spans="6:8" x14ac:dyDescent="0.2">
      <c r="F52956" s="30"/>
      <c r="G52956" s="30"/>
      <c r="H52956" s="30"/>
    </row>
    <row r="52957" spans="6:8" x14ac:dyDescent="0.2">
      <c r="F52957" s="30"/>
      <c r="G52957" s="30"/>
      <c r="H52957" s="30"/>
    </row>
    <row r="52958" spans="6:8" x14ac:dyDescent="0.2">
      <c r="F52958" s="30"/>
      <c r="G52958" s="30"/>
      <c r="H52958" s="30"/>
    </row>
    <row r="52959" spans="6:8" x14ac:dyDescent="0.2">
      <c r="F52959" s="30"/>
      <c r="G52959" s="30"/>
      <c r="H52959" s="30"/>
    </row>
    <row r="52960" spans="6:8" x14ac:dyDescent="0.2">
      <c r="F52960" s="30"/>
      <c r="G52960" s="30"/>
      <c r="H52960" s="30"/>
    </row>
    <row r="52961" spans="6:8" x14ac:dyDescent="0.2">
      <c r="F52961" s="30"/>
      <c r="G52961" s="30"/>
      <c r="H52961" s="30"/>
    </row>
    <row r="52962" spans="6:8" x14ac:dyDescent="0.2">
      <c r="F52962" s="30"/>
      <c r="G52962" s="30"/>
      <c r="H52962" s="30"/>
    </row>
    <row r="52963" spans="6:8" x14ac:dyDescent="0.2">
      <c r="F52963" s="30"/>
      <c r="G52963" s="30"/>
      <c r="H52963" s="30"/>
    </row>
    <row r="52964" spans="6:8" x14ac:dyDescent="0.2">
      <c r="F52964" s="30"/>
      <c r="G52964" s="30"/>
      <c r="H52964" s="30"/>
    </row>
    <row r="52965" spans="6:8" x14ac:dyDescent="0.2">
      <c r="F52965" s="30"/>
      <c r="G52965" s="30"/>
      <c r="H52965" s="30"/>
    </row>
    <row r="52966" spans="6:8" x14ac:dyDescent="0.2">
      <c r="F52966" s="30"/>
      <c r="G52966" s="30"/>
      <c r="H52966" s="30"/>
    </row>
    <row r="52967" spans="6:8" x14ac:dyDescent="0.2">
      <c r="F52967" s="30"/>
      <c r="G52967" s="30"/>
      <c r="H52967" s="30"/>
    </row>
    <row r="52968" spans="6:8" x14ac:dyDescent="0.2">
      <c r="F52968" s="30"/>
      <c r="G52968" s="30"/>
      <c r="H52968" s="30"/>
    </row>
    <row r="52969" spans="6:8" x14ac:dyDescent="0.2">
      <c r="F52969" s="30"/>
      <c r="G52969" s="30"/>
      <c r="H52969" s="30"/>
    </row>
    <row r="52970" spans="6:8" x14ac:dyDescent="0.2">
      <c r="F52970" s="30"/>
      <c r="G52970" s="30"/>
      <c r="H52970" s="30"/>
    </row>
    <row r="52971" spans="6:8" x14ac:dyDescent="0.2">
      <c r="F52971" s="30"/>
      <c r="G52971" s="30"/>
      <c r="H52971" s="30"/>
    </row>
    <row r="52972" spans="6:8" x14ac:dyDescent="0.2">
      <c r="F52972" s="30"/>
      <c r="G52972" s="30"/>
      <c r="H52972" s="30"/>
    </row>
    <row r="52973" spans="6:8" x14ac:dyDescent="0.2">
      <c r="F52973" s="30"/>
      <c r="G52973" s="30"/>
      <c r="H52973" s="30"/>
    </row>
    <row r="52974" spans="6:8" x14ac:dyDescent="0.2">
      <c r="F52974" s="30"/>
      <c r="G52974" s="30"/>
      <c r="H52974" s="30"/>
    </row>
    <row r="52975" spans="6:8" x14ac:dyDescent="0.2">
      <c r="F52975" s="30"/>
      <c r="G52975" s="30"/>
      <c r="H52975" s="30"/>
    </row>
    <row r="52976" spans="6:8" x14ac:dyDescent="0.2">
      <c r="F52976" s="30"/>
      <c r="G52976" s="30"/>
      <c r="H52976" s="30"/>
    </row>
    <row r="52977" spans="6:8" x14ac:dyDescent="0.2">
      <c r="F52977" s="30"/>
      <c r="G52977" s="30"/>
      <c r="H52977" s="30"/>
    </row>
    <row r="52978" spans="6:8" x14ac:dyDescent="0.2">
      <c r="F52978" s="30"/>
      <c r="G52978" s="30"/>
      <c r="H52978" s="30"/>
    </row>
    <row r="52979" spans="6:8" x14ac:dyDescent="0.2">
      <c r="F52979" s="30"/>
      <c r="G52979" s="30"/>
      <c r="H52979" s="30"/>
    </row>
    <row r="52980" spans="6:8" x14ac:dyDescent="0.2">
      <c r="F52980" s="30"/>
      <c r="G52980" s="30"/>
      <c r="H52980" s="30"/>
    </row>
    <row r="52981" spans="6:8" x14ac:dyDescent="0.2">
      <c r="F52981" s="30"/>
      <c r="G52981" s="30"/>
      <c r="H52981" s="30"/>
    </row>
    <row r="52982" spans="6:8" x14ac:dyDescent="0.2">
      <c r="F52982" s="30"/>
      <c r="G52982" s="30"/>
      <c r="H52982" s="30"/>
    </row>
    <row r="52983" spans="6:8" x14ac:dyDescent="0.2">
      <c r="F52983" s="30"/>
      <c r="G52983" s="30"/>
      <c r="H52983" s="30"/>
    </row>
    <row r="52984" spans="6:8" x14ac:dyDescent="0.2">
      <c r="F52984" s="30"/>
      <c r="G52984" s="30"/>
      <c r="H52984" s="30"/>
    </row>
    <row r="52985" spans="6:8" x14ac:dyDescent="0.2">
      <c r="F52985" s="30"/>
      <c r="G52985" s="30"/>
      <c r="H52985" s="30"/>
    </row>
    <row r="52986" spans="6:8" x14ac:dyDescent="0.2">
      <c r="F52986" s="30"/>
      <c r="G52986" s="30"/>
      <c r="H52986" s="30"/>
    </row>
    <row r="52987" spans="6:8" x14ac:dyDescent="0.2">
      <c r="F52987" s="30"/>
      <c r="G52987" s="30"/>
      <c r="H52987" s="30"/>
    </row>
    <row r="52988" spans="6:8" x14ac:dyDescent="0.2">
      <c r="F52988" s="30"/>
      <c r="G52988" s="30"/>
      <c r="H52988" s="30"/>
    </row>
    <row r="52989" spans="6:8" x14ac:dyDescent="0.2">
      <c r="F52989" s="30"/>
      <c r="G52989" s="30"/>
      <c r="H52989" s="30"/>
    </row>
    <row r="52990" spans="6:8" x14ac:dyDescent="0.2">
      <c r="F52990" s="30"/>
      <c r="G52990" s="30"/>
      <c r="H52990" s="30"/>
    </row>
    <row r="52991" spans="6:8" x14ac:dyDescent="0.2">
      <c r="F52991" s="30"/>
      <c r="G52991" s="30"/>
      <c r="H52991" s="30"/>
    </row>
    <row r="52992" spans="6:8" x14ac:dyDescent="0.2">
      <c r="F52992" s="30"/>
      <c r="G52992" s="30"/>
      <c r="H52992" s="30"/>
    </row>
    <row r="52993" spans="6:8" x14ac:dyDescent="0.2">
      <c r="F52993" s="30"/>
      <c r="G52993" s="30"/>
      <c r="H52993" s="30"/>
    </row>
    <row r="52994" spans="6:8" x14ac:dyDescent="0.2">
      <c r="F52994" s="30"/>
      <c r="G52994" s="30"/>
      <c r="H52994" s="30"/>
    </row>
    <row r="52995" spans="6:8" x14ac:dyDescent="0.2">
      <c r="F52995" s="30"/>
      <c r="G52995" s="30"/>
      <c r="H52995" s="30"/>
    </row>
    <row r="52996" spans="6:8" x14ac:dyDescent="0.2">
      <c r="F52996" s="30"/>
      <c r="G52996" s="30"/>
      <c r="H52996" s="30"/>
    </row>
    <row r="52997" spans="6:8" x14ac:dyDescent="0.2">
      <c r="F52997" s="30"/>
      <c r="G52997" s="30"/>
      <c r="H52997" s="30"/>
    </row>
    <row r="52998" spans="6:8" x14ac:dyDescent="0.2">
      <c r="F52998" s="30"/>
      <c r="G52998" s="30"/>
      <c r="H52998" s="30"/>
    </row>
    <row r="52999" spans="6:8" x14ac:dyDescent="0.2">
      <c r="F52999" s="30"/>
      <c r="G52999" s="30"/>
      <c r="H52999" s="30"/>
    </row>
    <row r="53000" spans="6:8" x14ac:dyDescent="0.2">
      <c r="F53000" s="30"/>
      <c r="G53000" s="30"/>
      <c r="H53000" s="30"/>
    </row>
    <row r="53001" spans="6:8" x14ac:dyDescent="0.2">
      <c r="F53001" s="30"/>
      <c r="G53001" s="30"/>
      <c r="H53001" s="30"/>
    </row>
    <row r="53002" spans="6:8" x14ac:dyDescent="0.2">
      <c r="F53002" s="30"/>
      <c r="G53002" s="30"/>
      <c r="H53002" s="30"/>
    </row>
    <row r="53003" spans="6:8" x14ac:dyDescent="0.2">
      <c r="F53003" s="30"/>
      <c r="G53003" s="30"/>
      <c r="H53003" s="30"/>
    </row>
    <row r="53004" spans="6:8" x14ac:dyDescent="0.2">
      <c r="F53004" s="30"/>
      <c r="G53004" s="30"/>
      <c r="H53004" s="30"/>
    </row>
    <row r="53005" spans="6:8" x14ac:dyDescent="0.2">
      <c r="F53005" s="30"/>
      <c r="G53005" s="30"/>
      <c r="H53005" s="30"/>
    </row>
    <row r="53006" spans="6:8" x14ac:dyDescent="0.2">
      <c r="F53006" s="30"/>
      <c r="G53006" s="30"/>
      <c r="H53006" s="30"/>
    </row>
    <row r="53007" spans="6:8" x14ac:dyDescent="0.2">
      <c r="F53007" s="30"/>
      <c r="G53007" s="30"/>
      <c r="H53007" s="30"/>
    </row>
    <row r="53008" spans="6:8" x14ac:dyDescent="0.2">
      <c r="F53008" s="30"/>
      <c r="G53008" s="30"/>
      <c r="H53008" s="30"/>
    </row>
    <row r="53009" spans="6:8" x14ac:dyDescent="0.2">
      <c r="F53009" s="30"/>
      <c r="G53009" s="30"/>
      <c r="H53009" s="30"/>
    </row>
    <row r="53010" spans="6:8" x14ac:dyDescent="0.2">
      <c r="F53010" s="30"/>
      <c r="G53010" s="30"/>
      <c r="H53010" s="30"/>
    </row>
    <row r="53011" spans="6:8" x14ac:dyDescent="0.2">
      <c r="F53011" s="30"/>
      <c r="G53011" s="30"/>
      <c r="H53011" s="30"/>
    </row>
    <row r="53012" spans="6:8" x14ac:dyDescent="0.2">
      <c r="F53012" s="30"/>
      <c r="G53012" s="30"/>
      <c r="H53012" s="30"/>
    </row>
    <row r="53013" spans="6:8" x14ac:dyDescent="0.2">
      <c r="F53013" s="30"/>
      <c r="G53013" s="30"/>
      <c r="H53013" s="30"/>
    </row>
    <row r="53014" spans="6:8" x14ac:dyDescent="0.2">
      <c r="F53014" s="30"/>
      <c r="G53014" s="30"/>
      <c r="H53014" s="30"/>
    </row>
    <row r="53015" spans="6:8" x14ac:dyDescent="0.2">
      <c r="F53015" s="30"/>
      <c r="G53015" s="30"/>
      <c r="H53015" s="30"/>
    </row>
    <row r="53016" spans="6:8" x14ac:dyDescent="0.2">
      <c r="F53016" s="30"/>
      <c r="G53016" s="30"/>
      <c r="H53016" s="30"/>
    </row>
    <row r="53017" spans="6:8" x14ac:dyDescent="0.2">
      <c r="F53017" s="30"/>
      <c r="G53017" s="30"/>
      <c r="H53017" s="30"/>
    </row>
    <row r="53018" spans="6:8" x14ac:dyDescent="0.2">
      <c r="F53018" s="30"/>
      <c r="G53018" s="30"/>
      <c r="H53018" s="30"/>
    </row>
    <row r="53019" spans="6:8" x14ac:dyDescent="0.2">
      <c r="F53019" s="30"/>
      <c r="G53019" s="30"/>
      <c r="H53019" s="30"/>
    </row>
    <row r="53020" spans="6:8" x14ac:dyDescent="0.2">
      <c r="F53020" s="30"/>
      <c r="G53020" s="30"/>
      <c r="H53020" s="30"/>
    </row>
    <row r="53021" spans="6:8" x14ac:dyDescent="0.2">
      <c r="F53021" s="30"/>
      <c r="G53021" s="30"/>
      <c r="H53021" s="30"/>
    </row>
    <row r="53022" spans="6:8" x14ac:dyDescent="0.2">
      <c r="F53022" s="30"/>
      <c r="G53022" s="30"/>
      <c r="H53022" s="30"/>
    </row>
    <row r="53023" spans="6:8" x14ac:dyDescent="0.2">
      <c r="F53023" s="30"/>
      <c r="G53023" s="30"/>
      <c r="H53023" s="30"/>
    </row>
    <row r="53024" spans="6:8" x14ac:dyDescent="0.2">
      <c r="F53024" s="30"/>
      <c r="G53024" s="30"/>
      <c r="H53024" s="30"/>
    </row>
    <row r="53025" spans="6:8" x14ac:dyDescent="0.2">
      <c r="F53025" s="30"/>
      <c r="G53025" s="30"/>
      <c r="H53025" s="30"/>
    </row>
    <row r="53026" spans="6:8" x14ac:dyDescent="0.2">
      <c r="F53026" s="30"/>
      <c r="G53026" s="30"/>
      <c r="H53026" s="30"/>
    </row>
    <row r="53027" spans="6:8" x14ac:dyDescent="0.2">
      <c r="F53027" s="30"/>
      <c r="G53027" s="30"/>
      <c r="H53027" s="30"/>
    </row>
    <row r="53028" spans="6:8" x14ac:dyDescent="0.2">
      <c r="F53028" s="30"/>
      <c r="G53028" s="30"/>
      <c r="H53028" s="30"/>
    </row>
    <row r="53029" spans="6:8" x14ac:dyDescent="0.2">
      <c r="F53029" s="30"/>
      <c r="G53029" s="30"/>
      <c r="H53029" s="30"/>
    </row>
    <row r="53030" spans="6:8" x14ac:dyDescent="0.2">
      <c r="F53030" s="30"/>
      <c r="G53030" s="30"/>
      <c r="H53030" s="30"/>
    </row>
    <row r="53031" spans="6:8" x14ac:dyDescent="0.2">
      <c r="F53031" s="30"/>
      <c r="G53031" s="30"/>
      <c r="H53031" s="30"/>
    </row>
    <row r="53032" spans="6:8" x14ac:dyDescent="0.2">
      <c r="F53032" s="30"/>
      <c r="G53032" s="30"/>
      <c r="H53032" s="30"/>
    </row>
    <row r="53033" spans="6:8" x14ac:dyDescent="0.2">
      <c r="F53033" s="30"/>
      <c r="G53033" s="30"/>
      <c r="H53033" s="30"/>
    </row>
    <row r="53034" spans="6:8" x14ac:dyDescent="0.2">
      <c r="F53034" s="30"/>
      <c r="G53034" s="30"/>
      <c r="H53034" s="30"/>
    </row>
    <row r="53035" spans="6:8" x14ac:dyDescent="0.2">
      <c r="F53035" s="30"/>
      <c r="G53035" s="30"/>
      <c r="H53035" s="30"/>
    </row>
    <row r="53036" spans="6:8" x14ac:dyDescent="0.2">
      <c r="F53036" s="30"/>
      <c r="G53036" s="30"/>
      <c r="H53036" s="30"/>
    </row>
    <row r="53037" spans="6:8" x14ac:dyDescent="0.2">
      <c r="F53037" s="30"/>
      <c r="G53037" s="30"/>
      <c r="H53037" s="30"/>
    </row>
    <row r="53038" spans="6:8" x14ac:dyDescent="0.2">
      <c r="F53038" s="30"/>
      <c r="G53038" s="30"/>
      <c r="H53038" s="30"/>
    </row>
    <row r="53039" spans="6:8" x14ac:dyDescent="0.2">
      <c r="F53039" s="30"/>
      <c r="G53039" s="30"/>
      <c r="H53039" s="30"/>
    </row>
    <row r="53040" spans="6:8" x14ac:dyDescent="0.2">
      <c r="F53040" s="30"/>
      <c r="G53040" s="30"/>
      <c r="H53040" s="30"/>
    </row>
    <row r="53041" spans="6:8" x14ac:dyDescent="0.2">
      <c r="F53041" s="30"/>
      <c r="G53041" s="30"/>
      <c r="H53041" s="30"/>
    </row>
    <row r="53042" spans="6:8" x14ac:dyDescent="0.2">
      <c r="F53042" s="30"/>
      <c r="G53042" s="30"/>
      <c r="H53042" s="30"/>
    </row>
    <row r="53043" spans="6:8" x14ac:dyDescent="0.2">
      <c r="F53043" s="30"/>
      <c r="G53043" s="30"/>
      <c r="H53043" s="30"/>
    </row>
    <row r="53044" spans="6:8" x14ac:dyDescent="0.2">
      <c r="F53044" s="30"/>
      <c r="G53044" s="30"/>
      <c r="H53044" s="30"/>
    </row>
    <row r="53045" spans="6:8" x14ac:dyDescent="0.2">
      <c r="F53045" s="30"/>
      <c r="G53045" s="30"/>
      <c r="H53045" s="30"/>
    </row>
    <row r="53046" spans="6:8" x14ac:dyDescent="0.2">
      <c r="F53046" s="30"/>
      <c r="G53046" s="30"/>
      <c r="H53046" s="30"/>
    </row>
    <row r="53047" spans="6:8" x14ac:dyDescent="0.2">
      <c r="F53047" s="30"/>
      <c r="G53047" s="30"/>
      <c r="H53047" s="30"/>
    </row>
    <row r="53048" spans="6:8" x14ac:dyDescent="0.2">
      <c r="F53048" s="30"/>
      <c r="G53048" s="30"/>
      <c r="H53048" s="30"/>
    </row>
    <row r="53049" spans="6:8" x14ac:dyDescent="0.2">
      <c r="F53049" s="30"/>
      <c r="G53049" s="30"/>
      <c r="H53049" s="30"/>
    </row>
    <row r="53050" spans="6:8" x14ac:dyDescent="0.2">
      <c r="F53050" s="30"/>
      <c r="G53050" s="30"/>
      <c r="H53050" s="30"/>
    </row>
    <row r="53051" spans="6:8" x14ac:dyDescent="0.2">
      <c r="F53051" s="30"/>
      <c r="G53051" s="30"/>
      <c r="H53051" s="30"/>
    </row>
    <row r="53052" spans="6:8" x14ac:dyDescent="0.2">
      <c r="F53052" s="30"/>
      <c r="G53052" s="30"/>
      <c r="H53052" s="30"/>
    </row>
    <row r="53053" spans="6:8" x14ac:dyDescent="0.2">
      <c r="F53053" s="30"/>
      <c r="G53053" s="30"/>
      <c r="H53053" s="30"/>
    </row>
    <row r="53054" spans="6:8" x14ac:dyDescent="0.2">
      <c r="F53054" s="30"/>
      <c r="G53054" s="30"/>
      <c r="H53054" s="30"/>
    </row>
    <row r="53055" spans="6:8" x14ac:dyDescent="0.2">
      <c r="F53055" s="30"/>
      <c r="G53055" s="30"/>
      <c r="H53055" s="30"/>
    </row>
    <row r="53056" spans="6:8" x14ac:dyDescent="0.2">
      <c r="F53056" s="30"/>
      <c r="G53056" s="30"/>
      <c r="H53056" s="30"/>
    </row>
    <row r="53057" spans="6:8" x14ac:dyDescent="0.2">
      <c r="F53057" s="30"/>
      <c r="G53057" s="30"/>
      <c r="H53057" s="30"/>
    </row>
    <row r="53058" spans="6:8" x14ac:dyDescent="0.2">
      <c r="F53058" s="30"/>
      <c r="G53058" s="30"/>
      <c r="H53058" s="30"/>
    </row>
    <row r="53059" spans="6:8" x14ac:dyDescent="0.2">
      <c r="F53059" s="30"/>
      <c r="G53059" s="30"/>
      <c r="H53059" s="30"/>
    </row>
    <row r="53060" spans="6:8" x14ac:dyDescent="0.2">
      <c r="F53060" s="30"/>
      <c r="G53060" s="30"/>
      <c r="H53060" s="30"/>
    </row>
    <row r="53061" spans="6:8" x14ac:dyDescent="0.2">
      <c r="F53061" s="30"/>
      <c r="G53061" s="30"/>
      <c r="H53061" s="30"/>
    </row>
    <row r="53062" spans="6:8" x14ac:dyDescent="0.2">
      <c r="F53062" s="30"/>
      <c r="G53062" s="30"/>
      <c r="H53062" s="30"/>
    </row>
    <row r="53063" spans="6:8" x14ac:dyDescent="0.2">
      <c r="F53063" s="30"/>
      <c r="G53063" s="30"/>
      <c r="H53063" s="30"/>
    </row>
    <row r="53064" spans="6:8" x14ac:dyDescent="0.2">
      <c r="F53064" s="30"/>
      <c r="G53064" s="30"/>
      <c r="H53064" s="30"/>
    </row>
    <row r="53065" spans="6:8" x14ac:dyDescent="0.2">
      <c r="F53065" s="30"/>
      <c r="G53065" s="30"/>
      <c r="H53065" s="30"/>
    </row>
    <row r="53066" spans="6:8" x14ac:dyDescent="0.2">
      <c r="F53066" s="30"/>
      <c r="G53066" s="30"/>
      <c r="H53066" s="30"/>
    </row>
    <row r="53067" spans="6:8" x14ac:dyDescent="0.2">
      <c r="F53067" s="30"/>
      <c r="G53067" s="30"/>
      <c r="H53067" s="30"/>
    </row>
    <row r="53068" spans="6:8" x14ac:dyDescent="0.2">
      <c r="F53068" s="30"/>
      <c r="G53068" s="30"/>
      <c r="H53068" s="30"/>
    </row>
    <row r="53069" spans="6:8" x14ac:dyDescent="0.2">
      <c r="F53069" s="30"/>
      <c r="G53069" s="30"/>
      <c r="H53069" s="30"/>
    </row>
    <row r="53070" spans="6:8" x14ac:dyDescent="0.2">
      <c r="F53070" s="30"/>
      <c r="G53070" s="30"/>
      <c r="H53070" s="30"/>
    </row>
    <row r="53071" spans="6:8" x14ac:dyDescent="0.2">
      <c r="F53071" s="30"/>
      <c r="G53071" s="30"/>
      <c r="H53071" s="30"/>
    </row>
    <row r="53072" spans="6:8" x14ac:dyDescent="0.2">
      <c r="F53072" s="30"/>
      <c r="G53072" s="30"/>
      <c r="H53072" s="30"/>
    </row>
    <row r="53073" spans="6:8" x14ac:dyDescent="0.2">
      <c r="F53073" s="30"/>
      <c r="G53073" s="30"/>
      <c r="H53073" s="30"/>
    </row>
    <row r="53074" spans="6:8" x14ac:dyDescent="0.2">
      <c r="F53074" s="30"/>
      <c r="G53074" s="30"/>
      <c r="H53074" s="30"/>
    </row>
    <row r="53075" spans="6:8" x14ac:dyDescent="0.2">
      <c r="F53075" s="30"/>
      <c r="G53075" s="30"/>
      <c r="H53075" s="30"/>
    </row>
    <row r="53076" spans="6:8" x14ac:dyDescent="0.2">
      <c r="F53076" s="30"/>
      <c r="G53076" s="30"/>
      <c r="H53076" s="30"/>
    </row>
    <row r="53077" spans="6:8" x14ac:dyDescent="0.2">
      <c r="F53077" s="30"/>
      <c r="G53077" s="30"/>
      <c r="H53077" s="30"/>
    </row>
    <row r="53078" spans="6:8" x14ac:dyDescent="0.2">
      <c r="F53078" s="30"/>
      <c r="G53078" s="30"/>
      <c r="H53078" s="30"/>
    </row>
    <row r="53079" spans="6:8" x14ac:dyDescent="0.2">
      <c r="F53079" s="30"/>
      <c r="G53079" s="30"/>
      <c r="H53079" s="30"/>
    </row>
    <row r="53080" spans="6:8" x14ac:dyDescent="0.2">
      <c r="F53080" s="30"/>
      <c r="G53080" s="30"/>
      <c r="H53080" s="30"/>
    </row>
    <row r="53081" spans="6:8" x14ac:dyDescent="0.2">
      <c r="F53081" s="30"/>
      <c r="G53081" s="30"/>
      <c r="H53081" s="30"/>
    </row>
    <row r="53082" spans="6:8" x14ac:dyDescent="0.2">
      <c r="F53082" s="30"/>
      <c r="G53082" s="30"/>
      <c r="H53082" s="30"/>
    </row>
    <row r="53083" spans="6:8" x14ac:dyDescent="0.2">
      <c r="F53083" s="30"/>
      <c r="G53083" s="30"/>
      <c r="H53083" s="30"/>
    </row>
    <row r="53084" spans="6:8" x14ac:dyDescent="0.2">
      <c r="F53084" s="30"/>
      <c r="G53084" s="30"/>
      <c r="H53084" s="30"/>
    </row>
    <row r="53085" spans="6:8" x14ac:dyDescent="0.2">
      <c r="F53085" s="30"/>
      <c r="G53085" s="30"/>
      <c r="H53085" s="30"/>
    </row>
    <row r="53086" spans="6:8" x14ac:dyDescent="0.2">
      <c r="F53086" s="30"/>
      <c r="G53086" s="30"/>
      <c r="H53086" s="30"/>
    </row>
    <row r="53087" spans="6:8" x14ac:dyDescent="0.2">
      <c r="F53087" s="30"/>
      <c r="G53087" s="30"/>
      <c r="H53087" s="30"/>
    </row>
    <row r="53088" spans="6:8" x14ac:dyDescent="0.2">
      <c r="F53088" s="30"/>
      <c r="G53088" s="30"/>
      <c r="H53088" s="30"/>
    </row>
    <row r="53089" spans="6:8" x14ac:dyDescent="0.2">
      <c r="F53089" s="30"/>
      <c r="G53089" s="30"/>
      <c r="H53089" s="30"/>
    </row>
    <row r="53090" spans="6:8" x14ac:dyDescent="0.2">
      <c r="F53090" s="30"/>
      <c r="G53090" s="30"/>
      <c r="H53090" s="30"/>
    </row>
    <row r="53091" spans="6:8" x14ac:dyDescent="0.2">
      <c r="F53091" s="30"/>
      <c r="G53091" s="30"/>
      <c r="H53091" s="30"/>
    </row>
    <row r="53092" spans="6:8" x14ac:dyDescent="0.2">
      <c r="F53092" s="30"/>
      <c r="G53092" s="30"/>
      <c r="H53092" s="30"/>
    </row>
    <row r="53093" spans="6:8" x14ac:dyDescent="0.2">
      <c r="F53093" s="30"/>
      <c r="G53093" s="30"/>
      <c r="H53093" s="30"/>
    </row>
    <row r="53094" spans="6:8" x14ac:dyDescent="0.2">
      <c r="F53094" s="30"/>
      <c r="G53094" s="30"/>
      <c r="H53094" s="30"/>
    </row>
    <row r="53095" spans="6:8" x14ac:dyDescent="0.2">
      <c r="F53095" s="30"/>
      <c r="G53095" s="30"/>
      <c r="H53095" s="30"/>
    </row>
    <row r="53096" spans="6:8" x14ac:dyDescent="0.2">
      <c r="F53096" s="30"/>
      <c r="G53096" s="30"/>
      <c r="H53096" s="30"/>
    </row>
    <row r="53097" spans="6:8" x14ac:dyDescent="0.2">
      <c r="F53097" s="30"/>
      <c r="G53097" s="30"/>
      <c r="H53097" s="30"/>
    </row>
    <row r="53098" spans="6:8" x14ac:dyDescent="0.2">
      <c r="F53098" s="30"/>
      <c r="G53098" s="30"/>
      <c r="H53098" s="30"/>
    </row>
    <row r="53099" spans="6:8" x14ac:dyDescent="0.2">
      <c r="F53099" s="30"/>
      <c r="G53099" s="30"/>
      <c r="H53099" s="30"/>
    </row>
    <row r="53100" spans="6:8" x14ac:dyDescent="0.2">
      <c r="F53100" s="30"/>
      <c r="G53100" s="30"/>
      <c r="H53100" s="30"/>
    </row>
    <row r="53101" spans="6:8" x14ac:dyDescent="0.2">
      <c r="F53101" s="30"/>
      <c r="G53101" s="30"/>
      <c r="H53101" s="30"/>
    </row>
    <row r="53102" spans="6:8" x14ac:dyDescent="0.2">
      <c r="F53102" s="30"/>
      <c r="G53102" s="30"/>
      <c r="H53102" s="30"/>
    </row>
    <row r="53103" spans="6:8" x14ac:dyDescent="0.2">
      <c r="F53103" s="30"/>
      <c r="G53103" s="30"/>
      <c r="H53103" s="30"/>
    </row>
    <row r="53104" spans="6:8" x14ac:dyDescent="0.2">
      <c r="F53104" s="30"/>
      <c r="G53104" s="30"/>
      <c r="H53104" s="30"/>
    </row>
    <row r="53105" spans="6:8" x14ac:dyDescent="0.2">
      <c r="F53105" s="30"/>
      <c r="G53105" s="30"/>
      <c r="H53105" s="30"/>
    </row>
    <row r="53106" spans="6:8" x14ac:dyDescent="0.2">
      <c r="F53106" s="30"/>
      <c r="G53106" s="30"/>
      <c r="H53106" s="30"/>
    </row>
    <row r="53107" spans="6:8" x14ac:dyDescent="0.2">
      <c r="F53107" s="30"/>
      <c r="G53107" s="30"/>
      <c r="H53107" s="30"/>
    </row>
    <row r="53108" spans="6:8" x14ac:dyDescent="0.2">
      <c r="F53108" s="30"/>
      <c r="G53108" s="30"/>
      <c r="H53108" s="30"/>
    </row>
    <row r="53109" spans="6:8" x14ac:dyDescent="0.2">
      <c r="F53109" s="30"/>
      <c r="G53109" s="30"/>
      <c r="H53109" s="30"/>
    </row>
    <row r="53110" spans="6:8" x14ac:dyDescent="0.2">
      <c r="F53110" s="30"/>
      <c r="G53110" s="30"/>
      <c r="H53110" s="30"/>
    </row>
    <row r="53111" spans="6:8" x14ac:dyDescent="0.2">
      <c r="F53111" s="30"/>
      <c r="G53111" s="30"/>
      <c r="H53111" s="30"/>
    </row>
    <row r="53112" spans="6:8" x14ac:dyDescent="0.2">
      <c r="F53112" s="30"/>
      <c r="G53112" s="30"/>
      <c r="H53112" s="30"/>
    </row>
    <row r="53113" spans="6:8" x14ac:dyDescent="0.2">
      <c r="F53113" s="30"/>
      <c r="G53113" s="30"/>
      <c r="H53113" s="30"/>
    </row>
    <row r="53114" spans="6:8" x14ac:dyDescent="0.2">
      <c r="F53114" s="30"/>
      <c r="G53114" s="30"/>
      <c r="H53114" s="30"/>
    </row>
    <row r="53115" spans="6:8" x14ac:dyDescent="0.2">
      <c r="F53115" s="30"/>
      <c r="G53115" s="30"/>
      <c r="H53115" s="30"/>
    </row>
    <row r="53116" spans="6:8" x14ac:dyDescent="0.2">
      <c r="F53116" s="30"/>
      <c r="G53116" s="30"/>
      <c r="H53116" s="30"/>
    </row>
    <row r="53117" spans="6:8" x14ac:dyDescent="0.2">
      <c r="F53117" s="30"/>
      <c r="G53117" s="30"/>
      <c r="H53117" s="30"/>
    </row>
    <row r="53118" spans="6:8" x14ac:dyDescent="0.2">
      <c r="F53118" s="30"/>
      <c r="G53118" s="30"/>
      <c r="H53118" s="30"/>
    </row>
    <row r="53119" spans="6:8" x14ac:dyDescent="0.2">
      <c r="F53119" s="30"/>
      <c r="G53119" s="30"/>
      <c r="H53119" s="30"/>
    </row>
    <row r="53120" spans="6:8" x14ac:dyDescent="0.2">
      <c r="F53120" s="30"/>
      <c r="G53120" s="30"/>
      <c r="H53120" s="30"/>
    </row>
    <row r="53121" spans="6:8" x14ac:dyDescent="0.2">
      <c r="F53121" s="30"/>
      <c r="G53121" s="30"/>
      <c r="H53121" s="30"/>
    </row>
    <row r="53122" spans="6:8" x14ac:dyDescent="0.2">
      <c r="F53122" s="30"/>
      <c r="G53122" s="30"/>
      <c r="H53122" s="30"/>
    </row>
    <row r="53123" spans="6:8" x14ac:dyDescent="0.2">
      <c r="F53123" s="30"/>
      <c r="G53123" s="30"/>
      <c r="H53123" s="30"/>
    </row>
    <row r="53124" spans="6:8" x14ac:dyDescent="0.2">
      <c r="F53124" s="30"/>
      <c r="G53124" s="30"/>
      <c r="H53124" s="30"/>
    </row>
    <row r="53125" spans="6:8" x14ac:dyDescent="0.2">
      <c r="F53125" s="30"/>
      <c r="G53125" s="30"/>
      <c r="H53125" s="30"/>
    </row>
    <row r="53126" spans="6:8" x14ac:dyDescent="0.2">
      <c r="F53126" s="30"/>
      <c r="G53126" s="30"/>
      <c r="H53126" s="30"/>
    </row>
    <row r="53127" spans="6:8" x14ac:dyDescent="0.2">
      <c r="F53127" s="30"/>
      <c r="G53127" s="30"/>
      <c r="H53127" s="30"/>
    </row>
    <row r="53128" spans="6:8" x14ac:dyDescent="0.2">
      <c r="F53128" s="30"/>
      <c r="G53128" s="30"/>
      <c r="H53128" s="30"/>
    </row>
    <row r="53129" spans="6:8" x14ac:dyDescent="0.2">
      <c r="F53129" s="30"/>
      <c r="G53129" s="30"/>
      <c r="H53129" s="30"/>
    </row>
    <row r="53130" spans="6:8" x14ac:dyDescent="0.2">
      <c r="F53130" s="30"/>
      <c r="G53130" s="30"/>
      <c r="H53130" s="30"/>
    </row>
    <row r="53131" spans="6:8" x14ac:dyDescent="0.2">
      <c r="F53131" s="30"/>
      <c r="G53131" s="30"/>
      <c r="H53131" s="30"/>
    </row>
    <row r="53132" spans="6:8" x14ac:dyDescent="0.2">
      <c r="F53132" s="30"/>
      <c r="G53132" s="30"/>
      <c r="H53132" s="30"/>
    </row>
    <row r="53133" spans="6:8" x14ac:dyDescent="0.2">
      <c r="F53133" s="30"/>
      <c r="G53133" s="30"/>
      <c r="H53133" s="30"/>
    </row>
    <row r="53134" spans="6:8" x14ac:dyDescent="0.2">
      <c r="F53134" s="30"/>
      <c r="G53134" s="30"/>
      <c r="H53134" s="30"/>
    </row>
    <row r="53135" spans="6:8" x14ac:dyDescent="0.2">
      <c r="F53135" s="30"/>
      <c r="G53135" s="30"/>
      <c r="H53135" s="30"/>
    </row>
    <row r="53136" spans="6:8" x14ac:dyDescent="0.2">
      <c r="F53136" s="30"/>
      <c r="G53136" s="30"/>
      <c r="H53136" s="30"/>
    </row>
    <row r="53137" spans="6:8" x14ac:dyDescent="0.2">
      <c r="F53137" s="30"/>
      <c r="G53137" s="30"/>
      <c r="H53137" s="30"/>
    </row>
    <row r="53138" spans="6:8" x14ac:dyDescent="0.2">
      <c r="F53138" s="30"/>
      <c r="G53138" s="30"/>
      <c r="H53138" s="30"/>
    </row>
    <row r="53139" spans="6:8" x14ac:dyDescent="0.2">
      <c r="F53139" s="30"/>
      <c r="G53139" s="30"/>
      <c r="H53139" s="30"/>
    </row>
    <row r="53140" spans="6:8" x14ac:dyDescent="0.2">
      <c r="F53140" s="30"/>
      <c r="G53140" s="30"/>
      <c r="H53140" s="30"/>
    </row>
    <row r="53141" spans="6:8" x14ac:dyDescent="0.2">
      <c r="F53141" s="30"/>
      <c r="G53141" s="30"/>
      <c r="H53141" s="30"/>
    </row>
    <row r="53142" spans="6:8" x14ac:dyDescent="0.2">
      <c r="F53142" s="30"/>
      <c r="G53142" s="30"/>
      <c r="H53142" s="30"/>
    </row>
    <row r="53143" spans="6:8" x14ac:dyDescent="0.2">
      <c r="F53143" s="30"/>
      <c r="G53143" s="30"/>
      <c r="H53143" s="30"/>
    </row>
    <row r="53144" spans="6:8" x14ac:dyDescent="0.2">
      <c r="F53144" s="30"/>
      <c r="G53144" s="30"/>
      <c r="H53144" s="30"/>
    </row>
    <row r="53145" spans="6:8" x14ac:dyDescent="0.2">
      <c r="F53145" s="30"/>
      <c r="G53145" s="30"/>
      <c r="H53145" s="30"/>
    </row>
    <row r="53146" spans="6:8" x14ac:dyDescent="0.2">
      <c r="F53146" s="30"/>
      <c r="G53146" s="30"/>
      <c r="H53146" s="30"/>
    </row>
    <row r="53147" spans="6:8" x14ac:dyDescent="0.2">
      <c r="F53147" s="30"/>
      <c r="G53147" s="30"/>
      <c r="H53147" s="30"/>
    </row>
    <row r="53148" spans="6:8" x14ac:dyDescent="0.2">
      <c r="F53148" s="30"/>
      <c r="G53148" s="30"/>
      <c r="H53148" s="30"/>
    </row>
    <row r="53149" spans="6:8" x14ac:dyDescent="0.2">
      <c r="F53149" s="30"/>
      <c r="G53149" s="30"/>
      <c r="H53149" s="30"/>
    </row>
    <row r="53150" spans="6:8" x14ac:dyDescent="0.2">
      <c r="F53150" s="30"/>
      <c r="G53150" s="30"/>
      <c r="H53150" s="30"/>
    </row>
    <row r="53151" spans="6:8" x14ac:dyDescent="0.2">
      <c r="F53151" s="30"/>
      <c r="G53151" s="30"/>
      <c r="H53151" s="30"/>
    </row>
    <row r="53152" spans="6:8" x14ac:dyDescent="0.2">
      <c r="F53152" s="30"/>
      <c r="G53152" s="30"/>
      <c r="H53152" s="30"/>
    </row>
    <row r="53153" spans="6:8" x14ac:dyDescent="0.2">
      <c r="F53153" s="30"/>
      <c r="G53153" s="30"/>
      <c r="H53153" s="30"/>
    </row>
    <row r="53154" spans="6:8" x14ac:dyDescent="0.2">
      <c r="F53154" s="30"/>
      <c r="G53154" s="30"/>
      <c r="H53154" s="30"/>
    </row>
    <row r="53155" spans="6:8" x14ac:dyDescent="0.2">
      <c r="F53155" s="30"/>
      <c r="G53155" s="30"/>
      <c r="H53155" s="30"/>
    </row>
    <row r="53156" spans="6:8" x14ac:dyDescent="0.2">
      <c r="F53156" s="30"/>
      <c r="G53156" s="30"/>
      <c r="H53156" s="30"/>
    </row>
    <row r="53157" spans="6:8" x14ac:dyDescent="0.2">
      <c r="F53157" s="30"/>
      <c r="G53157" s="30"/>
      <c r="H53157" s="30"/>
    </row>
    <row r="53158" spans="6:8" x14ac:dyDescent="0.2">
      <c r="F53158" s="30"/>
      <c r="G53158" s="30"/>
      <c r="H53158" s="30"/>
    </row>
    <row r="53159" spans="6:8" x14ac:dyDescent="0.2">
      <c r="F53159" s="30"/>
      <c r="G53159" s="30"/>
      <c r="H53159" s="30"/>
    </row>
    <row r="53160" spans="6:8" x14ac:dyDescent="0.2">
      <c r="F53160" s="30"/>
      <c r="G53160" s="30"/>
      <c r="H53160" s="30"/>
    </row>
    <row r="53161" spans="6:8" x14ac:dyDescent="0.2">
      <c r="F53161" s="30"/>
      <c r="G53161" s="30"/>
      <c r="H53161" s="30"/>
    </row>
    <row r="53162" spans="6:8" x14ac:dyDescent="0.2">
      <c r="F53162" s="30"/>
      <c r="G53162" s="30"/>
      <c r="H53162" s="30"/>
    </row>
    <row r="53163" spans="6:8" x14ac:dyDescent="0.2">
      <c r="F53163" s="30"/>
      <c r="G53163" s="30"/>
      <c r="H53163" s="30"/>
    </row>
    <row r="53164" spans="6:8" x14ac:dyDescent="0.2">
      <c r="F53164" s="30"/>
      <c r="G53164" s="30"/>
      <c r="H53164" s="30"/>
    </row>
    <row r="53165" spans="6:8" x14ac:dyDescent="0.2">
      <c r="F53165" s="30"/>
      <c r="G53165" s="30"/>
      <c r="H53165" s="30"/>
    </row>
    <row r="53166" spans="6:8" x14ac:dyDescent="0.2">
      <c r="F53166" s="30"/>
      <c r="G53166" s="30"/>
      <c r="H53166" s="30"/>
    </row>
    <row r="53167" spans="6:8" x14ac:dyDescent="0.2">
      <c r="F53167" s="30"/>
      <c r="G53167" s="30"/>
      <c r="H53167" s="30"/>
    </row>
    <row r="53168" spans="6:8" x14ac:dyDescent="0.2">
      <c r="F53168" s="30"/>
      <c r="G53168" s="30"/>
      <c r="H53168" s="30"/>
    </row>
    <row r="53169" spans="6:8" x14ac:dyDescent="0.2">
      <c r="F53169" s="30"/>
      <c r="G53169" s="30"/>
      <c r="H53169" s="30"/>
    </row>
    <row r="53170" spans="6:8" x14ac:dyDescent="0.2">
      <c r="F53170" s="30"/>
      <c r="G53170" s="30"/>
      <c r="H53170" s="30"/>
    </row>
    <row r="53171" spans="6:8" x14ac:dyDescent="0.2">
      <c r="F53171" s="30"/>
      <c r="G53171" s="30"/>
      <c r="H53171" s="30"/>
    </row>
    <row r="53172" spans="6:8" x14ac:dyDescent="0.2">
      <c r="F53172" s="30"/>
      <c r="G53172" s="30"/>
      <c r="H53172" s="30"/>
    </row>
    <row r="53173" spans="6:8" x14ac:dyDescent="0.2">
      <c r="F53173" s="30"/>
      <c r="G53173" s="30"/>
      <c r="H53173" s="30"/>
    </row>
    <row r="53174" spans="6:8" x14ac:dyDescent="0.2">
      <c r="F53174" s="30"/>
      <c r="G53174" s="30"/>
      <c r="H53174" s="30"/>
    </row>
    <row r="53175" spans="6:8" x14ac:dyDescent="0.2">
      <c r="F53175" s="30"/>
      <c r="G53175" s="30"/>
      <c r="H53175" s="30"/>
    </row>
    <row r="53176" spans="6:8" x14ac:dyDescent="0.2">
      <c r="F53176" s="30"/>
      <c r="G53176" s="30"/>
      <c r="H53176" s="30"/>
    </row>
    <row r="53177" spans="6:8" x14ac:dyDescent="0.2">
      <c r="F53177" s="30"/>
      <c r="G53177" s="30"/>
      <c r="H53177" s="30"/>
    </row>
    <row r="53178" spans="6:8" x14ac:dyDescent="0.2">
      <c r="F53178" s="30"/>
      <c r="G53178" s="30"/>
      <c r="H53178" s="30"/>
    </row>
    <row r="53179" spans="6:8" x14ac:dyDescent="0.2">
      <c r="F53179" s="30"/>
      <c r="G53179" s="30"/>
      <c r="H53179" s="30"/>
    </row>
    <row r="53180" spans="6:8" x14ac:dyDescent="0.2">
      <c r="F53180" s="30"/>
      <c r="G53180" s="30"/>
      <c r="H53180" s="30"/>
    </row>
    <row r="53181" spans="6:8" x14ac:dyDescent="0.2">
      <c r="F53181" s="30"/>
      <c r="G53181" s="30"/>
      <c r="H53181" s="30"/>
    </row>
    <row r="53182" spans="6:8" x14ac:dyDescent="0.2">
      <c r="F53182" s="30"/>
      <c r="G53182" s="30"/>
      <c r="H53182" s="30"/>
    </row>
    <row r="53183" spans="6:8" x14ac:dyDescent="0.2">
      <c r="F53183" s="30"/>
      <c r="G53183" s="30"/>
      <c r="H53183" s="30"/>
    </row>
    <row r="53184" spans="6:8" x14ac:dyDescent="0.2">
      <c r="F53184" s="30"/>
      <c r="G53184" s="30"/>
      <c r="H53184" s="30"/>
    </row>
    <row r="53185" spans="6:8" x14ac:dyDescent="0.2">
      <c r="F53185" s="30"/>
      <c r="G53185" s="30"/>
      <c r="H53185" s="30"/>
    </row>
    <row r="53186" spans="6:8" x14ac:dyDescent="0.2">
      <c r="F53186" s="30"/>
      <c r="G53186" s="30"/>
      <c r="H53186" s="30"/>
    </row>
    <row r="53187" spans="6:8" x14ac:dyDescent="0.2">
      <c r="F53187" s="30"/>
      <c r="G53187" s="30"/>
      <c r="H53187" s="30"/>
    </row>
    <row r="53188" spans="6:8" x14ac:dyDescent="0.2">
      <c r="F53188" s="30"/>
      <c r="G53188" s="30"/>
      <c r="H53188" s="30"/>
    </row>
    <row r="53189" spans="6:8" x14ac:dyDescent="0.2">
      <c r="F53189" s="30"/>
      <c r="G53189" s="30"/>
      <c r="H53189" s="30"/>
    </row>
    <row r="53190" spans="6:8" x14ac:dyDescent="0.2">
      <c r="F53190" s="30"/>
      <c r="G53190" s="30"/>
      <c r="H53190" s="30"/>
    </row>
    <row r="53191" spans="6:8" x14ac:dyDescent="0.2">
      <c r="F53191" s="30"/>
      <c r="G53191" s="30"/>
      <c r="H53191" s="30"/>
    </row>
    <row r="53192" spans="6:8" x14ac:dyDescent="0.2">
      <c r="F53192" s="30"/>
      <c r="G53192" s="30"/>
      <c r="H53192" s="30"/>
    </row>
    <row r="53193" spans="6:8" x14ac:dyDescent="0.2">
      <c r="F53193" s="30"/>
      <c r="G53193" s="30"/>
      <c r="H53193" s="30"/>
    </row>
    <row r="53194" spans="6:8" x14ac:dyDescent="0.2">
      <c r="F53194" s="30"/>
      <c r="G53194" s="30"/>
      <c r="H53194" s="30"/>
    </row>
    <row r="53195" spans="6:8" x14ac:dyDescent="0.2">
      <c r="F53195" s="30"/>
      <c r="G53195" s="30"/>
      <c r="H53195" s="30"/>
    </row>
    <row r="53196" spans="6:8" x14ac:dyDescent="0.2">
      <c r="F53196" s="30"/>
      <c r="G53196" s="30"/>
      <c r="H53196" s="30"/>
    </row>
    <row r="53197" spans="6:8" x14ac:dyDescent="0.2">
      <c r="F53197" s="30"/>
      <c r="G53197" s="30"/>
      <c r="H53197" s="30"/>
    </row>
    <row r="53198" spans="6:8" x14ac:dyDescent="0.2">
      <c r="F53198" s="30"/>
      <c r="G53198" s="30"/>
      <c r="H53198" s="30"/>
    </row>
    <row r="53199" spans="6:8" x14ac:dyDescent="0.2">
      <c r="F53199" s="30"/>
      <c r="G53199" s="30"/>
      <c r="H53199" s="30"/>
    </row>
    <row r="53200" spans="6:8" x14ac:dyDescent="0.2">
      <c r="F53200" s="30"/>
      <c r="G53200" s="30"/>
      <c r="H53200" s="30"/>
    </row>
    <row r="53201" spans="6:8" x14ac:dyDescent="0.2">
      <c r="F53201" s="30"/>
      <c r="G53201" s="30"/>
      <c r="H53201" s="30"/>
    </row>
    <row r="53202" spans="6:8" x14ac:dyDescent="0.2">
      <c r="F53202" s="30"/>
      <c r="G53202" s="30"/>
      <c r="H53202" s="30"/>
    </row>
    <row r="53203" spans="6:8" x14ac:dyDescent="0.2">
      <c r="F53203" s="30"/>
      <c r="G53203" s="30"/>
      <c r="H53203" s="30"/>
    </row>
    <row r="53204" spans="6:8" x14ac:dyDescent="0.2">
      <c r="F53204" s="30"/>
      <c r="G53204" s="30"/>
      <c r="H53204" s="30"/>
    </row>
    <row r="53205" spans="6:8" x14ac:dyDescent="0.2">
      <c r="F53205" s="30"/>
      <c r="G53205" s="30"/>
      <c r="H53205" s="30"/>
    </row>
    <row r="53206" spans="6:8" x14ac:dyDescent="0.2">
      <c r="F53206" s="30"/>
      <c r="G53206" s="30"/>
      <c r="H53206" s="30"/>
    </row>
    <row r="53207" spans="6:8" x14ac:dyDescent="0.2">
      <c r="F53207" s="30"/>
      <c r="G53207" s="30"/>
      <c r="H53207" s="30"/>
    </row>
    <row r="53208" spans="6:8" x14ac:dyDescent="0.2">
      <c r="F53208" s="30"/>
      <c r="G53208" s="30"/>
      <c r="H53208" s="30"/>
    </row>
    <row r="53209" spans="6:8" x14ac:dyDescent="0.2">
      <c r="F53209" s="30"/>
      <c r="G53209" s="30"/>
      <c r="H53209" s="30"/>
    </row>
    <row r="53210" spans="6:8" x14ac:dyDescent="0.2">
      <c r="F53210" s="30"/>
      <c r="G53210" s="30"/>
      <c r="H53210" s="30"/>
    </row>
    <row r="53211" spans="6:8" x14ac:dyDescent="0.2">
      <c r="F53211" s="30"/>
      <c r="G53211" s="30"/>
      <c r="H53211" s="30"/>
    </row>
    <row r="53212" spans="6:8" x14ac:dyDescent="0.2">
      <c r="F53212" s="30"/>
      <c r="G53212" s="30"/>
      <c r="H53212" s="30"/>
    </row>
    <row r="53213" spans="6:8" x14ac:dyDescent="0.2">
      <c r="F53213" s="30"/>
      <c r="G53213" s="30"/>
      <c r="H53213" s="30"/>
    </row>
    <row r="53214" spans="6:8" x14ac:dyDescent="0.2">
      <c r="F53214" s="30"/>
      <c r="G53214" s="30"/>
      <c r="H53214" s="30"/>
    </row>
    <row r="53215" spans="6:8" x14ac:dyDescent="0.2">
      <c r="F53215" s="30"/>
      <c r="G53215" s="30"/>
      <c r="H53215" s="30"/>
    </row>
    <row r="53216" spans="6:8" x14ac:dyDescent="0.2">
      <c r="F53216" s="30"/>
      <c r="G53216" s="30"/>
      <c r="H53216" s="30"/>
    </row>
    <row r="53217" spans="6:8" x14ac:dyDescent="0.2">
      <c r="F53217" s="30"/>
      <c r="G53217" s="30"/>
      <c r="H53217" s="30"/>
    </row>
    <row r="53218" spans="6:8" x14ac:dyDescent="0.2">
      <c r="F53218" s="30"/>
      <c r="G53218" s="30"/>
      <c r="H53218" s="30"/>
    </row>
    <row r="53219" spans="6:8" x14ac:dyDescent="0.2">
      <c r="F53219" s="30"/>
      <c r="G53219" s="30"/>
      <c r="H53219" s="30"/>
    </row>
    <row r="53220" spans="6:8" x14ac:dyDescent="0.2">
      <c r="F53220" s="30"/>
      <c r="G53220" s="30"/>
      <c r="H53220" s="30"/>
    </row>
    <row r="53221" spans="6:8" x14ac:dyDescent="0.2">
      <c r="F53221" s="30"/>
      <c r="G53221" s="30"/>
      <c r="H53221" s="30"/>
    </row>
    <row r="53222" spans="6:8" x14ac:dyDescent="0.2">
      <c r="F53222" s="30"/>
      <c r="G53222" s="30"/>
      <c r="H53222" s="30"/>
    </row>
    <row r="53223" spans="6:8" x14ac:dyDescent="0.2">
      <c r="F53223" s="30"/>
      <c r="G53223" s="30"/>
      <c r="H53223" s="30"/>
    </row>
    <row r="53224" spans="6:8" x14ac:dyDescent="0.2">
      <c r="F53224" s="30"/>
      <c r="G53224" s="30"/>
      <c r="H53224" s="30"/>
    </row>
    <row r="53225" spans="6:8" x14ac:dyDescent="0.2">
      <c r="F53225" s="30"/>
      <c r="G53225" s="30"/>
      <c r="H53225" s="30"/>
    </row>
    <row r="53226" spans="6:8" x14ac:dyDescent="0.2">
      <c r="F53226" s="30"/>
      <c r="G53226" s="30"/>
      <c r="H53226" s="30"/>
    </row>
    <row r="53227" spans="6:8" x14ac:dyDescent="0.2">
      <c r="F53227" s="30"/>
      <c r="G53227" s="30"/>
      <c r="H53227" s="30"/>
    </row>
    <row r="53228" spans="6:8" x14ac:dyDescent="0.2">
      <c r="F53228" s="30"/>
      <c r="G53228" s="30"/>
      <c r="H53228" s="30"/>
    </row>
    <row r="53229" spans="6:8" x14ac:dyDescent="0.2">
      <c r="F53229" s="30"/>
      <c r="G53229" s="30"/>
      <c r="H53229" s="30"/>
    </row>
    <row r="53230" spans="6:8" x14ac:dyDescent="0.2">
      <c r="F53230" s="30"/>
      <c r="G53230" s="30"/>
      <c r="H53230" s="30"/>
    </row>
    <row r="53231" spans="6:8" x14ac:dyDescent="0.2">
      <c r="F53231" s="30"/>
      <c r="G53231" s="30"/>
      <c r="H53231" s="30"/>
    </row>
    <row r="53232" spans="6:8" x14ac:dyDescent="0.2">
      <c r="F53232" s="30"/>
      <c r="G53232" s="30"/>
      <c r="H53232" s="30"/>
    </row>
    <row r="53233" spans="6:8" x14ac:dyDescent="0.2">
      <c r="F53233" s="30"/>
      <c r="G53233" s="30"/>
      <c r="H53233" s="30"/>
    </row>
    <row r="53234" spans="6:8" x14ac:dyDescent="0.2">
      <c r="F53234" s="30"/>
      <c r="G53234" s="30"/>
      <c r="H53234" s="30"/>
    </row>
    <row r="53235" spans="6:8" x14ac:dyDescent="0.2">
      <c r="F53235" s="30"/>
      <c r="G53235" s="30"/>
      <c r="H53235" s="30"/>
    </row>
    <row r="53236" spans="6:8" x14ac:dyDescent="0.2">
      <c r="F53236" s="30"/>
      <c r="G53236" s="30"/>
      <c r="H53236" s="30"/>
    </row>
    <row r="53237" spans="6:8" x14ac:dyDescent="0.2">
      <c r="F53237" s="30"/>
      <c r="G53237" s="30"/>
      <c r="H53237" s="30"/>
    </row>
    <row r="53238" spans="6:8" x14ac:dyDescent="0.2">
      <c r="F53238" s="30"/>
      <c r="G53238" s="30"/>
      <c r="H53238" s="30"/>
    </row>
    <row r="53239" spans="6:8" x14ac:dyDescent="0.2">
      <c r="F53239" s="30"/>
      <c r="G53239" s="30"/>
      <c r="H53239" s="30"/>
    </row>
    <row r="53240" spans="6:8" x14ac:dyDescent="0.2">
      <c r="F53240" s="30"/>
      <c r="G53240" s="30"/>
      <c r="H53240" s="30"/>
    </row>
    <row r="53241" spans="6:8" x14ac:dyDescent="0.2">
      <c r="F53241" s="30"/>
      <c r="G53241" s="30"/>
      <c r="H53241" s="30"/>
    </row>
    <row r="53242" spans="6:8" x14ac:dyDescent="0.2">
      <c r="F53242" s="30"/>
      <c r="G53242" s="30"/>
      <c r="H53242" s="30"/>
    </row>
    <row r="53243" spans="6:8" x14ac:dyDescent="0.2">
      <c r="F53243" s="30"/>
      <c r="G53243" s="30"/>
      <c r="H53243" s="30"/>
    </row>
    <row r="53244" spans="6:8" x14ac:dyDescent="0.2">
      <c r="F53244" s="30"/>
      <c r="G53244" s="30"/>
      <c r="H53244" s="30"/>
    </row>
    <row r="53245" spans="6:8" x14ac:dyDescent="0.2">
      <c r="F53245" s="30"/>
      <c r="G53245" s="30"/>
      <c r="H53245" s="30"/>
    </row>
    <row r="53246" spans="6:8" x14ac:dyDescent="0.2">
      <c r="F53246" s="30"/>
      <c r="G53246" s="30"/>
      <c r="H53246" s="30"/>
    </row>
    <row r="53247" spans="6:8" x14ac:dyDescent="0.2">
      <c r="F53247" s="30"/>
      <c r="G53247" s="30"/>
      <c r="H53247" s="30"/>
    </row>
    <row r="53248" spans="6:8" x14ac:dyDescent="0.2">
      <c r="F53248" s="30"/>
      <c r="G53248" s="30"/>
      <c r="H53248" s="30"/>
    </row>
    <row r="53249" spans="6:8" x14ac:dyDescent="0.2">
      <c r="F53249" s="30"/>
      <c r="G53249" s="30"/>
      <c r="H53249" s="30"/>
    </row>
    <row r="53250" spans="6:8" x14ac:dyDescent="0.2">
      <c r="F53250" s="30"/>
      <c r="G53250" s="30"/>
      <c r="H53250" s="30"/>
    </row>
    <row r="53251" spans="6:8" x14ac:dyDescent="0.2">
      <c r="F53251" s="30"/>
      <c r="G53251" s="30"/>
      <c r="H53251" s="30"/>
    </row>
    <row r="53252" spans="6:8" x14ac:dyDescent="0.2">
      <c r="F53252" s="30"/>
      <c r="G53252" s="30"/>
      <c r="H53252" s="30"/>
    </row>
    <row r="53253" spans="6:8" x14ac:dyDescent="0.2">
      <c r="F53253" s="30"/>
      <c r="G53253" s="30"/>
      <c r="H53253" s="30"/>
    </row>
    <row r="53254" spans="6:8" x14ac:dyDescent="0.2">
      <c r="F53254" s="30"/>
      <c r="G53254" s="30"/>
      <c r="H53254" s="30"/>
    </row>
    <row r="53255" spans="6:8" x14ac:dyDescent="0.2">
      <c r="F53255" s="30"/>
      <c r="G53255" s="30"/>
      <c r="H53255" s="30"/>
    </row>
    <row r="53256" spans="6:8" x14ac:dyDescent="0.2">
      <c r="F53256" s="30"/>
      <c r="G53256" s="30"/>
      <c r="H53256" s="30"/>
    </row>
    <row r="53257" spans="6:8" x14ac:dyDescent="0.2">
      <c r="F53257" s="30"/>
      <c r="G53257" s="30"/>
      <c r="H53257" s="30"/>
    </row>
    <row r="53258" spans="6:8" x14ac:dyDescent="0.2">
      <c r="F53258" s="30"/>
      <c r="G53258" s="30"/>
      <c r="H53258" s="30"/>
    </row>
    <row r="53259" spans="6:8" x14ac:dyDescent="0.2">
      <c r="F53259" s="30"/>
      <c r="G53259" s="30"/>
      <c r="H53259" s="30"/>
    </row>
    <row r="53260" spans="6:8" x14ac:dyDescent="0.2">
      <c r="F53260" s="30"/>
      <c r="G53260" s="30"/>
      <c r="H53260" s="30"/>
    </row>
    <row r="53261" spans="6:8" x14ac:dyDescent="0.2">
      <c r="F53261" s="30"/>
      <c r="G53261" s="30"/>
      <c r="H53261" s="30"/>
    </row>
    <row r="53262" spans="6:8" x14ac:dyDescent="0.2">
      <c r="F53262" s="30"/>
      <c r="G53262" s="30"/>
      <c r="H53262" s="30"/>
    </row>
    <row r="53263" spans="6:8" x14ac:dyDescent="0.2">
      <c r="F53263" s="30"/>
      <c r="G53263" s="30"/>
      <c r="H53263" s="30"/>
    </row>
    <row r="53264" spans="6:8" x14ac:dyDescent="0.2">
      <c r="F53264" s="30"/>
      <c r="G53264" s="30"/>
      <c r="H53264" s="30"/>
    </row>
    <row r="53265" spans="6:8" x14ac:dyDescent="0.2">
      <c r="F53265" s="30"/>
      <c r="G53265" s="30"/>
      <c r="H53265" s="30"/>
    </row>
    <row r="53266" spans="6:8" x14ac:dyDescent="0.2">
      <c r="F53266" s="30"/>
      <c r="G53266" s="30"/>
      <c r="H53266" s="30"/>
    </row>
    <row r="53267" spans="6:8" x14ac:dyDescent="0.2">
      <c r="F53267" s="30"/>
      <c r="G53267" s="30"/>
      <c r="H53267" s="30"/>
    </row>
    <row r="53268" spans="6:8" x14ac:dyDescent="0.2">
      <c r="F53268" s="30"/>
      <c r="G53268" s="30"/>
      <c r="H53268" s="30"/>
    </row>
    <row r="53269" spans="6:8" x14ac:dyDescent="0.2">
      <c r="F53269" s="30"/>
      <c r="G53269" s="30"/>
      <c r="H53269" s="30"/>
    </row>
    <row r="53270" spans="6:8" x14ac:dyDescent="0.2">
      <c r="F53270" s="30"/>
      <c r="G53270" s="30"/>
      <c r="H53270" s="30"/>
    </row>
    <row r="53271" spans="6:8" x14ac:dyDescent="0.2">
      <c r="F53271" s="30"/>
      <c r="G53271" s="30"/>
      <c r="H53271" s="30"/>
    </row>
    <row r="53272" spans="6:8" x14ac:dyDescent="0.2">
      <c r="F53272" s="30"/>
      <c r="G53272" s="30"/>
      <c r="H53272" s="30"/>
    </row>
    <row r="53273" spans="6:8" x14ac:dyDescent="0.2">
      <c r="F53273" s="30"/>
      <c r="G53273" s="30"/>
      <c r="H53273" s="30"/>
    </row>
    <row r="53274" spans="6:8" x14ac:dyDescent="0.2">
      <c r="F53274" s="30"/>
      <c r="G53274" s="30"/>
      <c r="H53274" s="30"/>
    </row>
    <row r="53275" spans="6:8" x14ac:dyDescent="0.2">
      <c r="F53275" s="30"/>
      <c r="G53275" s="30"/>
      <c r="H53275" s="30"/>
    </row>
    <row r="53276" spans="6:8" x14ac:dyDescent="0.2">
      <c r="F53276" s="30"/>
      <c r="G53276" s="30"/>
      <c r="H53276" s="30"/>
    </row>
    <row r="53277" spans="6:8" x14ac:dyDescent="0.2">
      <c r="F53277" s="30"/>
      <c r="G53277" s="30"/>
      <c r="H53277" s="30"/>
    </row>
    <row r="53278" spans="6:8" x14ac:dyDescent="0.2">
      <c r="F53278" s="30"/>
      <c r="G53278" s="30"/>
      <c r="H53278" s="30"/>
    </row>
    <row r="53279" spans="6:8" x14ac:dyDescent="0.2">
      <c r="F53279" s="30"/>
      <c r="G53279" s="30"/>
      <c r="H53279" s="30"/>
    </row>
    <row r="53280" spans="6:8" x14ac:dyDescent="0.2">
      <c r="F53280" s="30"/>
      <c r="G53280" s="30"/>
      <c r="H53280" s="30"/>
    </row>
    <row r="53281" spans="6:8" x14ac:dyDescent="0.2">
      <c r="F53281" s="30"/>
      <c r="G53281" s="30"/>
      <c r="H53281" s="30"/>
    </row>
    <row r="53282" spans="6:8" x14ac:dyDescent="0.2">
      <c r="F53282" s="30"/>
      <c r="G53282" s="30"/>
      <c r="H53282" s="30"/>
    </row>
    <row r="53283" spans="6:8" x14ac:dyDescent="0.2">
      <c r="F53283" s="30"/>
      <c r="G53283" s="30"/>
      <c r="H53283" s="30"/>
    </row>
    <row r="53284" spans="6:8" x14ac:dyDescent="0.2">
      <c r="F53284" s="30"/>
      <c r="G53284" s="30"/>
      <c r="H53284" s="30"/>
    </row>
    <row r="53285" spans="6:8" x14ac:dyDescent="0.2">
      <c r="F53285" s="30"/>
      <c r="G53285" s="30"/>
      <c r="H53285" s="30"/>
    </row>
    <row r="53286" spans="6:8" x14ac:dyDescent="0.2">
      <c r="F53286" s="30"/>
      <c r="G53286" s="30"/>
      <c r="H53286" s="30"/>
    </row>
    <row r="53287" spans="6:8" x14ac:dyDescent="0.2">
      <c r="F53287" s="30"/>
      <c r="G53287" s="30"/>
      <c r="H53287" s="30"/>
    </row>
    <row r="53288" spans="6:8" x14ac:dyDescent="0.2">
      <c r="F53288" s="30"/>
      <c r="G53288" s="30"/>
      <c r="H53288" s="30"/>
    </row>
    <row r="53289" spans="6:8" x14ac:dyDescent="0.2">
      <c r="F53289" s="30"/>
      <c r="G53289" s="30"/>
      <c r="H53289" s="30"/>
    </row>
    <row r="53290" spans="6:8" x14ac:dyDescent="0.2">
      <c r="F53290" s="30"/>
      <c r="G53290" s="30"/>
      <c r="H53290" s="30"/>
    </row>
    <row r="53291" spans="6:8" x14ac:dyDescent="0.2">
      <c r="F53291" s="30"/>
      <c r="G53291" s="30"/>
      <c r="H53291" s="30"/>
    </row>
    <row r="53292" spans="6:8" x14ac:dyDescent="0.2">
      <c r="F53292" s="30"/>
      <c r="G53292" s="30"/>
      <c r="H53292" s="30"/>
    </row>
    <row r="53293" spans="6:8" x14ac:dyDescent="0.2">
      <c r="F53293" s="30"/>
      <c r="G53293" s="30"/>
      <c r="H53293" s="30"/>
    </row>
    <row r="53294" spans="6:8" x14ac:dyDescent="0.2">
      <c r="F53294" s="30"/>
      <c r="G53294" s="30"/>
      <c r="H53294" s="30"/>
    </row>
    <row r="53295" spans="6:8" x14ac:dyDescent="0.2">
      <c r="F53295" s="30"/>
      <c r="G53295" s="30"/>
      <c r="H53295" s="30"/>
    </row>
    <row r="53296" spans="6:8" x14ac:dyDescent="0.2">
      <c r="F53296" s="30"/>
      <c r="G53296" s="30"/>
      <c r="H53296" s="30"/>
    </row>
    <row r="53297" spans="6:8" x14ac:dyDescent="0.2">
      <c r="F53297" s="30"/>
      <c r="G53297" s="30"/>
      <c r="H53297" s="30"/>
    </row>
    <row r="53298" spans="6:8" x14ac:dyDescent="0.2">
      <c r="F53298" s="30"/>
      <c r="G53298" s="30"/>
      <c r="H53298" s="30"/>
    </row>
    <row r="53299" spans="6:8" x14ac:dyDescent="0.2">
      <c r="F53299" s="30"/>
      <c r="G53299" s="30"/>
      <c r="H53299" s="30"/>
    </row>
    <row r="53300" spans="6:8" x14ac:dyDescent="0.2">
      <c r="F53300" s="30"/>
      <c r="G53300" s="30"/>
      <c r="H53300" s="30"/>
    </row>
    <row r="53301" spans="6:8" x14ac:dyDescent="0.2">
      <c r="F53301" s="30"/>
      <c r="G53301" s="30"/>
      <c r="H53301" s="30"/>
    </row>
    <row r="53302" spans="6:8" x14ac:dyDescent="0.2">
      <c r="F53302" s="30"/>
      <c r="G53302" s="30"/>
      <c r="H53302" s="30"/>
    </row>
    <row r="53303" spans="6:8" x14ac:dyDescent="0.2">
      <c r="F53303" s="30"/>
      <c r="G53303" s="30"/>
      <c r="H53303" s="30"/>
    </row>
    <row r="53304" spans="6:8" x14ac:dyDescent="0.2">
      <c r="F53304" s="30"/>
      <c r="G53304" s="30"/>
      <c r="H53304" s="30"/>
    </row>
    <row r="53305" spans="6:8" x14ac:dyDescent="0.2">
      <c r="F53305" s="30"/>
      <c r="G53305" s="30"/>
      <c r="H53305" s="30"/>
    </row>
    <row r="53306" spans="6:8" x14ac:dyDescent="0.2">
      <c r="F53306" s="30"/>
      <c r="G53306" s="30"/>
      <c r="H53306" s="30"/>
    </row>
    <row r="53307" spans="6:8" x14ac:dyDescent="0.2">
      <c r="F53307" s="30"/>
      <c r="G53307" s="30"/>
      <c r="H53307" s="30"/>
    </row>
    <row r="53308" spans="6:8" x14ac:dyDescent="0.2">
      <c r="F53308" s="30"/>
      <c r="G53308" s="30"/>
      <c r="H53308" s="30"/>
    </row>
    <row r="53309" spans="6:8" x14ac:dyDescent="0.2">
      <c r="F53309" s="30"/>
      <c r="G53309" s="30"/>
      <c r="H53309" s="30"/>
    </row>
    <row r="53310" spans="6:8" x14ac:dyDescent="0.2">
      <c r="F53310" s="30"/>
      <c r="G53310" s="30"/>
      <c r="H53310" s="30"/>
    </row>
    <row r="53311" spans="6:8" x14ac:dyDescent="0.2">
      <c r="F53311" s="30"/>
      <c r="G53311" s="30"/>
      <c r="H53311" s="30"/>
    </row>
    <row r="53312" spans="6:8" x14ac:dyDescent="0.2">
      <c r="F53312" s="30"/>
      <c r="G53312" s="30"/>
      <c r="H53312" s="30"/>
    </row>
    <row r="53313" spans="6:8" x14ac:dyDescent="0.2">
      <c r="F53313" s="30"/>
      <c r="G53313" s="30"/>
      <c r="H53313" s="30"/>
    </row>
    <row r="53314" spans="6:8" x14ac:dyDescent="0.2">
      <c r="F53314" s="30"/>
      <c r="G53314" s="30"/>
      <c r="H53314" s="30"/>
    </row>
    <row r="53315" spans="6:8" x14ac:dyDescent="0.2">
      <c r="F53315" s="30"/>
      <c r="G53315" s="30"/>
      <c r="H53315" s="30"/>
    </row>
    <row r="53316" spans="6:8" x14ac:dyDescent="0.2">
      <c r="F53316" s="30"/>
      <c r="G53316" s="30"/>
      <c r="H53316" s="30"/>
    </row>
    <row r="53317" spans="6:8" x14ac:dyDescent="0.2">
      <c r="F53317" s="30"/>
      <c r="G53317" s="30"/>
      <c r="H53317" s="30"/>
    </row>
    <row r="53318" spans="6:8" x14ac:dyDescent="0.2">
      <c r="F53318" s="30"/>
      <c r="G53318" s="30"/>
      <c r="H53318" s="30"/>
    </row>
    <row r="53319" spans="6:8" x14ac:dyDescent="0.2">
      <c r="F53319" s="30"/>
      <c r="G53319" s="30"/>
      <c r="H53319" s="30"/>
    </row>
    <row r="53320" spans="6:8" x14ac:dyDescent="0.2">
      <c r="F53320" s="30"/>
      <c r="G53320" s="30"/>
      <c r="H53320" s="30"/>
    </row>
    <row r="53321" spans="6:8" x14ac:dyDescent="0.2">
      <c r="F53321" s="30"/>
      <c r="G53321" s="30"/>
      <c r="H53321" s="30"/>
    </row>
    <row r="53322" spans="6:8" x14ac:dyDescent="0.2">
      <c r="F53322" s="30"/>
      <c r="G53322" s="30"/>
      <c r="H53322" s="30"/>
    </row>
    <row r="53323" spans="6:8" x14ac:dyDescent="0.2">
      <c r="F53323" s="30"/>
      <c r="G53323" s="30"/>
      <c r="H53323" s="30"/>
    </row>
    <row r="53324" spans="6:8" x14ac:dyDescent="0.2">
      <c r="F53324" s="30"/>
      <c r="G53324" s="30"/>
      <c r="H53324" s="30"/>
    </row>
    <row r="53325" spans="6:8" x14ac:dyDescent="0.2">
      <c r="F53325" s="30"/>
      <c r="G53325" s="30"/>
      <c r="H53325" s="30"/>
    </row>
    <row r="53326" spans="6:8" x14ac:dyDescent="0.2">
      <c r="F53326" s="30"/>
      <c r="G53326" s="30"/>
      <c r="H53326" s="30"/>
    </row>
    <row r="53327" spans="6:8" x14ac:dyDescent="0.2">
      <c r="F53327" s="30"/>
      <c r="G53327" s="30"/>
      <c r="H53327" s="30"/>
    </row>
    <row r="53328" spans="6:8" x14ac:dyDescent="0.2">
      <c r="F53328" s="30"/>
      <c r="G53328" s="30"/>
      <c r="H53328" s="30"/>
    </row>
    <row r="53329" spans="6:8" x14ac:dyDescent="0.2">
      <c r="F53329" s="30"/>
      <c r="G53329" s="30"/>
      <c r="H53329" s="30"/>
    </row>
    <row r="53330" spans="6:8" x14ac:dyDescent="0.2">
      <c r="F53330" s="30"/>
      <c r="G53330" s="30"/>
      <c r="H53330" s="30"/>
    </row>
    <row r="53331" spans="6:8" x14ac:dyDescent="0.2">
      <c r="F53331" s="30"/>
      <c r="G53331" s="30"/>
      <c r="H53331" s="30"/>
    </row>
    <row r="53332" spans="6:8" x14ac:dyDescent="0.2">
      <c r="F53332" s="30"/>
      <c r="G53332" s="30"/>
      <c r="H53332" s="30"/>
    </row>
    <row r="53333" spans="6:8" x14ac:dyDescent="0.2">
      <c r="F53333" s="30"/>
      <c r="G53333" s="30"/>
      <c r="H53333" s="30"/>
    </row>
    <row r="53334" spans="6:8" x14ac:dyDescent="0.2">
      <c r="F53334" s="30"/>
      <c r="G53334" s="30"/>
      <c r="H53334" s="30"/>
    </row>
    <row r="53335" spans="6:8" x14ac:dyDescent="0.2">
      <c r="F53335" s="30"/>
      <c r="G53335" s="30"/>
      <c r="H53335" s="30"/>
    </row>
    <row r="53336" spans="6:8" x14ac:dyDescent="0.2">
      <c r="F53336" s="30"/>
      <c r="G53336" s="30"/>
      <c r="H53336" s="30"/>
    </row>
    <row r="53337" spans="6:8" x14ac:dyDescent="0.2">
      <c r="F53337" s="30"/>
      <c r="G53337" s="30"/>
      <c r="H53337" s="30"/>
    </row>
    <row r="53338" spans="6:8" x14ac:dyDescent="0.2">
      <c r="F53338" s="30"/>
      <c r="G53338" s="30"/>
      <c r="H53338" s="30"/>
    </row>
    <row r="53339" spans="6:8" x14ac:dyDescent="0.2">
      <c r="F53339" s="30"/>
      <c r="G53339" s="30"/>
      <c r="H53339" s="30"/>
    </row>
    <row r="53340" spans="6:8" x14ac:dyDescent="0.2">
      <c r="F53340" s="30"/>
      <c r="G53340" s="30"/>
      <c r="H53340" s="30"/>
    </row>
    <row r="53341" spans="6:8" x14ac:dyDescent="0.2">
      <c r="F53341" s="30"/>
      <c r="G53341" s="30"/>
      <c r="H53341" s="30"/>
    </row>
    <row r="53342" spans="6:8" x14ac:dyDescent="0.2">
      <c r="F53342" s="30"/>
      <c r="G53342" s="30"/>
      <c r="H53342" s="30"/>
    </row>
    <row r="53343" spans="6:8" x14ac:dyDescent="0.2">
      <c r="F53343" s="30"/>
      <c r="G53343" s="30"/>
      <c r="H53343" s="30"/>
    </row>
    <row r="53344" spans="6:8" x14ac:dyDescent="0.2">
      <c r="F53344" s="30"/>
      <c r="G53344" s="30"/>
      <c r="H53344" s="30"/>
    </row>
    <row r="53345" spans="6:8" x14ac:dyDescent="0.2">
      <c r="F53345" s="30"/>
      <c r="G53345" s="30"/>
      <c r="H53345" s="30"/>
    </row>
    <row r="53346" spans="6:8" x14ac:dyDescent="0.2">
      <c r="F53346" s="30"/>
      <c r="G53346" s="30"/>
      <c r="H53346" s="30"/>
    </row>
    <row r="53347" spans="6:8" x14ac:dyDescent="0.2">
      <c r="F53347" s="30"/>
      <c r="G53347" s="30"/>
      <c r="H53347" s="30"/>
    </row>
    <row r="53348" spans="6:8" x14ac:dyDescent="0.2">
      <c r="F53348" s="30"/>
      <c r="G53348" s="30"/>
      <c r="H53348" s="30"/>
    </row>
    <row r="53349" spans="6:8" x14ac:dyDescent="0.2">
      <c r="F53349" s="30"/>
      <c r="G53349" s="30"/>
      <c r="H53349" s="30"/>
    </row>
    <row r="53350" spans="6:8" x14ac:dyDescent="0.2">
      <c r="F53350" s="30"/>
      <c r="G53350" s="30"/>
      <c r="H53350" s="30"/>
    </row>
    <row r="53351" spans="6:8" x14ac:dyDescent="0.2">
      <c r="F53351" s="30"/>
      <c r="G53351" s="30"/>
      <c r="H53351" s="30"/>
    </row>
    <row r="53352" spans="6:8" x14ac:dyDescent="0.2">
      <c r="F53352" s="30"/>
      <c r="G53352" s="30"/>
      <c r="H53352" s="30"/>
    </row>
    <row r="53353" spans="6:8" x14ac:dyDescent="0.2">
      <c r="F53353" s="30"/>
      <c r="G53353" s="30"/>
      <c r="H53353" s="30"/>
    </row>
    <row r="53354" spans="6:8" x14ac:dyDescent="0.2">
      <c r="F53354" s="30"/>
      <c r="G53354" s="30"/>
      <c r="H53354" s="30"/>
    </row>
    <row r="53355" spans="6:8" x14ac:dyDescent="0.2">
      <c r="F53355" s="30"/>
      <c r="G53355" s="30"/>
      <c r="H53355" s="30"/>
    </row>
    <row r="53356" spans="6:8" x14ac:dyDescent="0.2">
      <c r="F53356" s="30"/>
      <c r="G53356" s="30"/>
      <c r="H53356" s="30"/>
    </row>
    <row r="53357" spans="6:8" x14ac:dyDescent="0.2">
      <c r="F53357" s="30"/>
      <c r="G53357" s="30"/>
      <c r="H53357" s="30"/>
    </row>
    <row r="53358" spans="6:8" x14ac:dyDescent="0.2">
      <c r="F53358" s="30"/>
      <c r="G53358" s="30"/>
      <c r="H53358" s="30"/>
    </row>
    <row r="53359" spans="6:8" x14ac:dyDescent="0.2">
      <c r="F53359" s="30"/>
      <c r="G53359" s="30"/>
      <c r="H53359" s="30"/>
    </row>
    <row r="53360" spans="6:8" x14ac:dyDescent="0.2">
      <c r="F53360" s="30"/>
      <c r="G53360" s="30"/>
      <c r="H53360" s="30"/>
    </row>
    <row r="53361" spans="6:8" x14ac:dyDescent="0.2">
      <c r="F53361" s="30"/>
      <c r="G53361" s="30"/>
      <c r="H53361" s="30"/>
    </row>
    <row r="53362" spans="6:8" x14ac:dyDescent="0.2">
      <c r="F53362" s="30"/>
      <c r="G53362" s="30"/>
      <c r="H53362" s="30"/>
    </row>
    <row r="53363" spans="6:8" x14ac:dyDescent="0.2">
      <c r="F53363" s="30"/>
      <c r="G53363" s="30"/>
      <c r="H53363" s="30"/>
    </row>
    <row r="53364" spans="6:8" x14ac:dyDescent="0.2">
      <c r="F53364" s="30"/>
      <c r="G53364" s="30"/>
      <c r="H53364" s="30"/>
    </row>
    <row r="53365" spans="6:8" x14ac:dyDescent="0.2">
      <c r="F53365" s="30"/>
      <c r="G53365" s="30"/>
      <c r="H53365" s="30"/>
    </row>
    <row r="53366" spans="6:8" x14ac:dyDescent="0.2">
      <c r="F53366" s="30"/>
      <c r="G53366" s="30"/>
      <c r="H53366" s="30"/>
    </row>
    <row r="53367" spans="6:8" x14ac:dyDescent="0.2">
      <c r="F53367" s="30"/>
      <c r="G53367" s="30"/>
      <c r="H53367" s="30"/>
    </row>
    <row r="53368" spans="6:8" x14ac:dyDescent="0.2">
      <c r="F53368" s="30"/>
      <c r="G53368" s="30"/>
      <c r="H53368" s="30"/>
    </row>
    <row r="53369" spans="6:8" x14ac:dyDescent="0.2">
      <c r="F53369" s="30"/>
      <c r="G53369" s="30"/>
      <c r="H53369" s="30"/>
    </row>
    <row r="53370" spans="6:8" x14ac:dyDescent="0.2">
      <c r="F53370" s="30"/>
      <c r="G53370" s="30"/>
      <c r="H53370" s="30"/>
    </row>
    <row r="53371" spans="6:8" x14ac:dyDescent="0.2">
      <c r="F53371" s="30"/>
      <c r="G53371" s="30"/>
      <c r="H53371" s="30"/>
    </row>
    <row r="53372" spans="6:8" x14ac:dyDescent="0.2">
      <c r="F53372" s="30"/>
      <c r="G53372" s="30"/>
      <c r="H53372" s="30"/>
    </row>
    <row r="53373" spans="6:8" x14ac:dyDescent="0.2">
      <c r="F53373" s="30"/>
      <c r="G53373" s="30"/>
      <c r="H53373" s="30"/>
    </row>
    <row r="53374" spans="6:8" x14ac:dyDescent="0.2">
      <c r="F53374" s="30"/>
      <c r="G53374" s="30"/>
      <c r="H53374" s="30"/>
    </row>
    <row r="53375" spans="6:8" x14ac:dyDescent="0.2">
      <c r="F53375" s="30"/>
      <c r="G53375" s="30"/>
      <c r="H53375" s="30"/>
    </row>
    <row r="53376" spans="6:8" x14ac:dyDescent="0.2">
      <c r="F53376" s="30"/>
      <c r="G53376" s="30"/>
      <c r="H53376" s="30"/>
    </row>
    <row r="53377" spans="6:8" x14ac:dyDescent="0.2">
      <c r="F53377" s="30"/>
      <c r="G53377" s="30"/>
      <c r="H53377" s="30"/>
    </row>
    <row r="53378" spans="6:8" x14ac:dyDescent="0.2">
      <c r="F53378" s="30"/>
      <c r="G53378" s="30"/>
      <c r="H53378" s="30"/>
    </row>
    <row r="53379" spans="6:8" x14ac:dyDescent="0.2">
      <c r="F53379" s="30"/>
      <c r="G53379" s="30"/>
      <c r="H53379" s="30"/>
    </row>
    <row r="53380" spans="6:8" x14ac:dyDescent="0.2">
      <c r="F53380" s="30"/>
      <c r="G53380" s="30"/>
      <c r="H53380" s="30"/>
    </row>
    <row r="53381" spans="6:8" x14ac:dyDescent="0.2">
      <c r="F53381" s="30"/>
      <c r="G53381" s="30"/>
      <c r="H53381" s="30"/>
    </row>
    <row r="53382" spans="6:8" x14ac:dyDescent="0.2">
      <c r="F53382" s="30"/>
      <c r="G53382" s="30"/>
      <c r="H53382" s="30"/>
    </row>
    <row r="53383" spans="6:8" x14ac:dyDescent="0.2">
      <c r="F53383" s="30"/>
      <c r="G53383" s="30"/>
      <c r="H53383" s="30"/>
    </row>
    <row r="53384" spans="6:8" x14ac:dyDescent="0.2">
      <c r="F53384" s="30"/>
      <c r="G53384" s="30"/>
      <c r="H53384" s="30"/>
    </row>
    <row r="53385" spans="6:8" x14ac:dyDescent="0.2">
      <c r="F53385" s="30"/>
      <c r="G53385" s="30"/>
      <c r="H53385" s="30"/>
    </row>
    <row r="53386" spans="6:8" x14ac:dyDescent="0.2">
      <c r="F53386" s="30"/>
      <c r="G53386" s="30"/>
      <c r="H53386" s="30"/>
    </row>
    <row r="53387" spans="6:8" x14ac:dyDescent="0.2">
      <c r="F53387" s="30"/>
      <c r="G53387" s="30"/>
      <c r="H53387" s="30"/>
    </row>
    <row r="53388" spans="6:8" x14ac:dyDescent="0.2">
      <c r="F53388" s="30"/>
      <c r="G53388" s="30"/>
      <c r="H53388" s="30"/>
    </row>
    <row r="53389" spans="6:8" x14ac:dyDescent="0.2">
      <c r="F53389" s="30"/>
      <c r="G53389" s="30"/>
      <c r="H53389" s="30"/>
    </row>
    <row r="53390" spans="6:8" x14ac:dyDescent="0.2">
      <c r="F53390" s="30"/>
      <c r="G53390" s="30"/>
      <c r="H53390" s="30"/>
    </row>
    <row r="53391" spans="6:8" x14ac:dyDescent="0.2">
      <c r="F53391" s="30"/>
      <c r="G53391" s="30"/>
      <c r="H53391" s="30"/>
    </row>
    <row r="53392" spans="6:8" x14ac:dyDescent="0.2">
      <c r="F53392" s="30"/>
      <c r="G53392" s="30"/>
      <c r="H53392" s="30"/>
    </row>
    <row r="53393" spans="6:8" x14ac:dyDescent="0.2">
      <c r="F53393" s="30"/>
      <c r="G53393" s="30"/>
      <c r="H53393" s="30"/>
    </row>
    <row r="53394" spans="6:8" x14ac:dyDescent="0.2">
      <c r="F53394" s="30"/>
      <c r="G53394" s="30"/>
      <c r="H53394" s="30"/>
    </row>
    <row r="53395" spans="6:8" x14ac:dyDescent="0.2">
      <c r="F53395" s="30"/>
      <c r="G53395" s="30"/>
      <c r="H53395" s="30"/>
    </row>
    <row r="53396" spans="6:8" x14ac:dyDescent="0.2">
      <c r="F53396" s="30"/>
      <c r="G53396" s="30"/>
      <c r="H53396" s="30"/>
    </row>
    <row r="53397" spans="6:8" x14ac:dyDescent="0.2">
      <c r="F53397" s="30"/>
      <c r="G53397" s="30"/>
      <c r="H53397" s="30"/>
    </row>
    <row r="53398" spans="6:8" x14ac:dyDescent="0.2">
      <c r="F53398" s="30"/>
      <c r="G53398" s="30"/>
      <c r="H53398" s="30"/>
    </row>
    <row r="53399" spans="6:8" x14ac:dyDescent="0.2">
      <c r="F53399" s="30"/>
      <c r="G53399" s="30"/>
      <c r="H53399" s="30"/>
    </row>
    <row r="53400" spans="6:8" x14ac:dyDescent="0.2">
      <c r="F53400" s="30"/>
      <c r="G53400" s="30"/>
      <c r="H53400" s="30"/>
    </row>
    <row r="53401" spans="6:8" x14ac:dyDescent="0.2">
      <c r="F53401" s="30"/>
      <c r="G53401" s="30"/>
      <c r="H53401" s="30"/>
    </row>
    <row r="53402" spans="6:8" x14ac:dyDescent="0.2">
      <c r="F53402" s="30"/>
      <c r="G53402" s="30"/>
      <c r="H53402" s="30"/>
    </row>
    <row r="53403" spans="6:8" x14ac:dyDescent="0.2">
      <c r="F53403" s="30"/>
      <c r="G53403" s="30"/>
      <c r="H53403" s="30"/>
    </row>
    <row r="53404" spans="6:8" x14ac:dyDescent="0.2">
      <c r="F53404" s="30"/>
      <c r="G53404" s="30"/>
      <c r="H53404" s="30"/>
    </row>
    <row r="53405" spans="6:8" x14ac:dyDescent="0.2">
      <c r="F53405" s="30"/>
      <c r="G53405" s="30"/>
      <c r="H53405" s="30"/>
    </row>
    <row r="53406" spans="6:8" x14ac:dyDescent="0.2">
      <c r="F53406" s="30"/>
      <c r="G53406" s="30"/>
      <c r="H53406" s="30"/>
    </row>
    <row r="53407" spans="6:8" x14ac:dyDescent="0.2">
      <c r="F53407" s="30"/>
      <c r="G53407" s="30"/>
      <c r="H53407" s="30"/>
    </row>
    <row r="53408" spans="6:8" x14ac:dyDescent="0.2">
      <c r="F53408" s="30"/>
      <c r="G53408" s="30"/>
      <c r="H53408" s="30"/>
    </row>
    <row r="53409" spans="6:8" x14ac:dyDescent="0.2">
      <c r="F53409" s="30"/>
      <c r="G53409" s="30"/>
      <c r="H53409" s="30"/>
    </row>
    <row r="53410" spans="6:8" x14ac:dyDescent="0.2">
      <c r="F53410" s="30"/>
      <c r="G53410" s="30"/>
      <c r="H53410" s="30"/>
    </row>
    <row r="53411" spans="6:8" x14ac:dyDescent="0.2">
      <c r="F53411" s="30"/>
      <c r="G53411" s="30"/>
      <c r="H53411" s="30"/>
    </row>
    <row r="53412" spans="6:8" x14ac:dyDescent="0.2">
      <c r="F53412" s="30"/>
      <c r="G53412" s="30"/>
      <c r="H53412" s="30"/>
    </row>
    <row r="53413" spans="6:8" x14ac:dyDescent="0.2">
      <c r="F53413" s="30"/>
      <c r="G53413" s="30"/>
      <c r="H53413" s="30"/>
    </row>
    <row r="53414" spans="6:8" x14ac:dyDescent="0.2">
      <c r="F53414" s="30"/>
      <c r="G53414" s="30"/>
      <c r="H53414" s="30"/>
    </row>
    <row r="53415" spans="6:8" x14ac:dyDescent="0.2">
      <c r="F53415" s="30"/>
      <c r="G53415" s="30"/>
      <c r="H53415" s="30"/>
    </row>
    <row r="53416" spans="6:8" x14ac:dyDescent="0.2">
      <c r="F53416" s="30"/>
      <c r="G53416" s="30"/>
      <c r="H53416" s="30"/>
    </row>
    <row r="53417" spans="6:8" x14ac:dyDescent="0.2">
      <c r="F53417" s="30"/>
      <c r="G53417" s="30"/>
      <c r="H53417" s="30"/>
    </row>
    <row r="53418" spans="6:8" x14ac:dyDescent="0.2">
      <c r="F53418" s="30"/>
      <c r="G53418" s="30"/>
      <c r="H53418" s="30"/>
    </row>
    <row r="53419" spans="6:8" x14ac:dyDescent="0.2">
      <c r="F53419" s="30"/>
      <c r="G53419" s="30"/>
      <c r="H53419" s="30"/>
    </row>
    <row r="53420" spans="6:8" x14ac:dyDescent="0.2">
      <c r="F53420" s="30"/>
      <c r="G53420" s="30"/>
      <c r="H53420" s="30"/>
    </row>
    <row r="53421" spans="6:8" x14ac:dyDescent="0.2">
      <c r="F53421" s="30"/>
      <c r="G53421" s="30"/>
      <c r="H53421" s="30"/>
    </row>
    <row r="53422" spans="6:8" x14ac:dyDescent="0.2">
      <c r="F53422" s="30"/>
      <c r="G53422" s="30"/>
      <c r="H53422" s="30"/>
    </row>
    <row r="53423" spans="6:8" x14ac:dyDescent="0.2">
      <c r="F53423" s="30"/>
      <c r="G53423" s="30"/>
      <c r="H53423" s="30"/>
    </row>
    <row r="53424" spans="6:8" x14ac:dyDescent="0.2">
      <c r="F53424" s="30"/>
      <c r="G53424" s="30"/>
      <c r="H53424" s="30"/>
    </row>
    <row r="53425" spans="6:8" x14ac:dyDescent="0.2">
      <c r="F53425" s="30"/>
      <c r="G53425" s="30"/>
      <c r="H53425" s="30"/>
    </row>
    <row r="53426" spans="6:8" x14ac:dyDescent="0.2">
      <c r="F53426" s="30"/>
      <c r="G53426" s="30"/>
      <c r="H53426" s="30"/>
    </row>
    <row r="53427" spans="6:8" x14ac:dyDescent="0.2">
      <c r="F53427" s="30"/>
      <c r="G53427" s="30"/>
      <c r="H53427" s="30"/>
    </row>
    <row r="53428" spans="6:8" x14ac:dyDescent="0.2">
      <c r="F53428" s="30"/>
      <c r="G53428" s="30"/>
      <c r="H53428" s="30"/>
    </row>
    <row r="53429" spans="6:8" x14ac:dyDescent="0.2">
      <c r="F53429" s="30"/>
      <c r="G53429" s="30"/>
      <c r="H53429" s="30"/>
    </row>
    <row r="53430" spans="6:8" x14ac:dyDescent="0.2">
      <c r="F53430" s="30"/>
      <c r="G53430" s="30"/>
      <c r="H53430" s="30"/>
    </row>
    <row r="53431" spans="6:8" x14ac:dyDescent="0.2">
      <c r="F53431" s="30"/>
      <c r="G53431" s="30"/>
      <c r="H53431" s="30"/>
    </row>
    <row r="53432" spans="6:8" x14ac:dyDescent="0.2">
      <c r="F53432" s="30"/>
      <c r="G53432" s="30"/>
      <c r="H53432" s="30"/>
    </row>
    <row r="53433" spans="6:8" x14ac:dyDescent="0.2">
      <c r="F53433" s="30"/>
      <c r="G53433" s="30"/>
      <c r="H53433" s="30"/>
    </row>
    <row r="53434" spans="6:8" x14ac:dyDescent="0.2">
      <c r="F53434" s="30"/>
      <c r="G53434" s="30"/>
      <c r="H53434" s="30"/>
    </row>
    <row r="53435" spans="6:8" x14ac:dyDescent="0.2">
      <c r="F53435" s="30"/>
      <c r="G53435" s="30"/>
      <c r="H53435" s="30"/>
    </row>
    <row r="53436" spans="6:8" x14ac:dyDescent="0.2">
      <c r="F53436" s="30"/>
      <c r="G53436" s="30"/>
      <c r="H53436" s="30"/>
    </row>
    <row r="53437" spans="6:8" x14ac:dyDescent="0.2">
      <c r="F53437" s="30"/>
      <c r="G53437" s="30"/>
      <c r="H53437" s="30"/>
    </row>
    <row r="53438" spans="6:8" x14ac:dyDescent="0.2">
      <c r="F53438" s="30"/>
      <c r="G53438" s="30"/>
      <c r="H53438" s="30"/>
    </row>
    <row r="53439" spans="6:8" x14ac:dyDescent="0.2">
      <c r="F53439" s="30"/>
      <c r="G53439" s="30"/>
      <c r="H53439" s="30"/>
    </row>
    <row r="53440" spans="6:8" x14ac:dyDescent="0.2">
      <c r="F53440" s="30"/>
      <c r="G53440" s="30"/>
      <c r="H53440" s="30"/>
    </row>
    <row r="53441" spans="6:8" x14ac:dyDescent="0.2">
      <c r="F53441" s="30"/>
      <c r="G53441" s="30"/>
      <c r="H53441" s="30"/>
    </row>
    <row r="53442" spans="6:8" x14ac:dyDescent="0.2">
      <c r="F53442" s="30"/>
      <c r="G53442" s="30"/>
      <c r="H53442" s="30"/>
    </row>
    <row r="53443" spans="6:8" x14ac:dyDescent="0.2">
      <c r="F53443" s="30"/>
      <c r="G53443" s="30"/>
      <c r="H53443" s="30"/>
    </row>
    <row r="53444" spans="6:8" x14ac:dyDescent="0.2">
      <c r="F53444" s="30"/>
      <c r="G53444" s="30"/>
      <c r="H53444" s="30"/>
    </row>
    <row r="53445" spans="6:8" x14ac:dyDescent="0.2">
      <c r="F53445" s="30"/>
      <c r="G53445" s="30"/>
      <c r="H53445" s="30"/>
    </row>
    <row r="53446" spans="6:8" x14ac:dyDescent="0.2">
      <c r="F53446" s="30"/>
      <c r="G53446" s="30"/>
      <c r="H53446" s="30"/>
    </row>
    <row r="53447" spans="6:8" x14ac:dyDescent="0.2">
      <c r="F53447" s="30"/>
      <c r="G53447" s="30"/>
      <c r="H53447" s="30"/>
    </row>
    <row r="53448" spans="6:8" x14ac:dyDescent="0.2">
      <c r="F53448" s="30"/>
      <c r="G53448" s="30"/>
      <c r="H53448" s="30"/>
    </row>
    <row r="53449" spans="6:8" x14ac:dyDescent="0.2">
      <c r="F53449" s="30"/>
      <c r="G53449" s="30"/>
      <c r="H53449" s="30"/>
    </row>
    <row r="53450" spans="6:8" x14ac:dyDescent="0.2">
      <c r="F53450" s="30"/>
      <c r="G53450" s="30"/>
      <c r="H53450" s="30"/>
    </row>
    <row r="53451" spans="6:8" x14ac:dyDescent="0.2">
      <c r="F53451" s="30"/>
      <c r="G53451" s="30"/>
      <c r="H53451" s="30"/>
    </row>
    <row r="53452" spans="6:8" x14ac:dyDescent="0.2">
      <c r="F53452" s="30"/>
      <c r="G53452" s="30"/>
      <c r="H53452" s="30"/>
    </row>
    <row r="53453" spans="6:8" x14ac:dyDescent="0.2">
      <c r="F53453" s="30"/>
      <c r="G53453" s="30"/>
      <c r="H53453" s="30"/>
    </row>
    <row r="53454" spans="6:8" x14ac:dyDescent="0.2">
      <c r="F53454" s="30"/>
      <c r="G53454" s="30"/>
      <c r="H53454" s="30"/>
    </row>
    <row r="53455" spans="6:8" x14ac:dyDescent="0.2">
      <c r="F53455" s="30"/>
      <c r="G53455" s="30"/>
      <c r="H53455" s="30"/>
    </row>
    <row r="53456" spans="6:8" x14ac:dyDescent="0.2">
      <c r="F53456" s="30"/>
      <c r="G53456" s="30"/>
      <c r="H53456" s="30"/>
    </row>
    <row r="53457" spans="6:8" x14ac:dyDescent="0.2">
      <c r="F53457" s="30"/>
      <c r="G53457" s="30"/>
      <c r="H53457" s="30"/>
    </row>
    <row r="53458" spans="6:8" x14ac:dyDescent="0.2">
      <c r="F53458" s="30"/>
      <c r="G53458" s="30"/>
      <c r="H53458" s="30"/>
    </row>
    <row r="53459" spans="6:8" x14ac:dyDescent="0.2">
      <c r="F53459" s="30"/>
      <c r="G53459" s="30"/>
      <c r="H53459" s="30"/>
    </row>
    <row r="53460" spans="6:8" x14ac:dyDescent="0.2">
      <c r="F53460" s="30"/>
      <c r="G53460" s="30"/>
      <c r="H53460" s="30"/>
    </row>
    <row r="53461" spans="6:8" x14ac:dyDescent="0.2">
      <c r="F53461" s="30"/>
      <c r="G53461" s="30"/>
      <c r="H53461" s="30"/>
    </row>
    <row r="53462" spans="6:8" x14ac:dyDescent="0.2">
      <c r="F53462" s="30"/>
      <c r="G53462" s="30"/>
      <c r="H53462" s="30"/>
    </row>
    <row r="53463" spans="6:8" x14ac:dyDescent="0.2">
      <c r="F53463" s="30"/>
      <c r="G53463" s="30"/>
      <c r="H53463" s="30"/>
    </row>
    <row r="53464" spans="6:8" x14ac:dyDescent="0.2">
      <c r="F53464" s="30"/>
      <c r="G53464" s="30"/>
      <c r="H53464" s="30"/>
    </row>
    <row r="53465" spans="6:8" x14ac:dyDescent="0.2">
      <c r="F53465" s="30"/>
      <c r="G53465" s="30"/>
      <c r="H53465" s="30"/>
    </row>
    <row r="53466" spans="6:8" x14ac:dyDescent="0.2">
      <c r="F53466" s="30"/>
      <c r="G53466" s="30"/>
      <c r="H53466" s="30"/>
    </row>
    <row r="53467" spans="6:8" x14ac:dyDescent="0.2">
      <c r="F53467" s="30"/>
      <c r="G53467" s="30"/>
      <c r="H53467" s="30"/>
    </row>
    <row r="53468" spans="6:8" x14ac:dyDescent="0.2">
      <c r="F53468" s="30"/>
      <c r="G53468" s="30"/>
      <c r="H53468" s="30"/>
    </row>
    <row r="53469" spans="6:8" x14ac:dyDescent="0.2">
      <c r="F53469" s="30"/>
      <c r="G53469" s="30"/>
      <c r="H53469" s="30"/>
    </row>
    <row r="53470" spans="6:8" x14ac:dyDescent="0.2">
      <c r="F53470" s="30"/>
      <c r="G53470" s="30"/>
      <c r="H53470" s="30"/>
    </row>
    <row r="53471" spans="6:8" x14ac:dyDescent="0.2">
      <c r="F53471" s="30"/>
      <c r="G53471" s="30"/>
      <c r="H53471" s="30"/>
    </row>
    <row r="53472" spans="6:8" x14ac:dyDescent="0.2">
      <c r="F53472" s="30"/>
      <c r="G53472" s="30"/>
      <c r="H53472" s="30"/>
    </row>
    <row r="53473" spans="6:8" x14ac:dyDescent="0.2">
      <c r="F53473" s="30"/>
      <c r="G53473" s="30"/>
      <c r="H53473" s="30"/>
    </row>
    <row r="53474" spans="6:8" x14ac:dyDescent="0.2">
      <c r="F53474" s="30"/>
      <c r="G53474" s="30"/>
      <c r="H53474" s="30"/>
    </row>
    <row r="53475" spans="6:8" x14ac:dyDescent="0.2">
      <c r="F53475" s="30"/>
      <c r="G53475" s="30"/>
      <c r="H53475" s="30"/>
    </row>
    <row r="53476" spans="6:8" x14ac:dyDescent="0.2">
      <c r="F53476" s="30"/>
      <c r="G53476" s="30"/>
      <c r="H53476" s="30"/>
    </row>
    <row r="53477" spans="6:8" x14ac:dyDescent="0.2">
      <c r="F53477" s="30"/>
      <c r="G53477" s="30"/>
      <c r="H53477" s="30"/>
    </row>
    <row r="53478" spans="6:8" x14ac:dyDescent="0.2">
      <c r="F53478" s="30"/>
      <c r="G53478" s="30"/>
      <c r="H53478" s="30"/>
    </row>
    <row r="53479" spans="6:8" x14ac:dyDescent="0.2">
      <c r="F53479" s="30"/>
      <c r="G53479" s="30"/>
      <c r="H53479" s="30"/>
    </row>
    <row r="53480" spans="6:8" x14ac:dyDescent="0.2">
      <c r="F53480" s="30"/>
      <c r="G53480" s="30"/>
      <c r="H53480" s="30"/>
    </row>
    <row r="53481" spans="6:8" x14ac:dyDescent="0.2">
      <c r="F53481" s="30"/>
      <c r="G53481" s="30"/>
      <c r="H53481" s="30"/>
    </row>
    <row r="53482" spans="6:8" x14ac:dyDescent="0.2">
      <c r="F53482" s="30"/>
      <c r="G53482" s="30"/>
      <c r="H53482" s="30"/>
    </row>
    <row r="53483" spans="6:8" x14ac:dyDescent="0.2">
      <c r="F53483" s="30"/>
      <c r="G53483" s="30"/>
      <c r="H53483" s="30"/>
    </row>
    <row r="53484" spans="6:8" x14ac:dyDescent="0.2">
      <c r="F53484" s="30"/>
      <c r="G53484" s="30"/>
      <c r="H53484" s="30"/>
    </row>
    <row r="53485" spans="6:8" x14ac:dyDescent="0.2">
      <c r="F53485" s="30"/>
      <c r="G53485" s="30"/>
      <c r="H53485" s="30"/>
    </row>
    <row r="53486" spans="6:8" x14ac:dyDescent="0.2">
      <c r="F53486" s="30"/>
      <c r="G53486" s="30"/>
      <c r="H53486" s="30"/>
    </row>
    <row r="53487" spans="6:8" x14ac:dyDescent="0.2">
      <c r="F53487" s="30"/>
      <c r="G53487" s="30"/>
      <c r="H53487" s="30"/>
    </row>
    <row r="53488" spans="6:8" x14ac:dyDescent="0.2">
      <c r="F53488" s="30"/>
      <c r="G53488" s="30"/>
      <c r="H53488" s="30"/>
    </row>
    <row r="53489" spans="6:8" x14ac:dyDescent="0.2">
      <c r="F53489" s="30"/>
      <c r="G53489" s="30"/>
      <c r="H53489" s="30"/>
    </row>
    <row r="53490" spans="6:8" x14ac:dyDescent="0.2">
      <c r="F53490" s="30"/>
      <c r="G53490" s="30"/>
      <c r="H53490" s="30"/>
    </row>
    <row r="53491" spans="6:8" x14ac:dyDescent="0.2">
      <c r="F53491" s="30"/>
      <c r="G53491" s="30"/>
      <c r="H53491" s="30"/>
    </row>
    <row r="53492" spans="6:8" x14ac:dyDescent="0.2">
      <c r="F53492" s="30"/>
      <c r="G53492" s="30"/>
      <c r="H53492" s="30"/>
    </row>
    <row r="53493" spans="6:8" x14ac:dyDescent="0.2">
      <c r="F53493" s="30"/>
      <c r="G53493" s="30"/>
      <c r="H53493" s="30"/>
    </row>
    <row r="53494" spans="6:8" x14ac:dyDescent="0.2">
      <c r="F53494" s="30"/>
      <c r="G53494" s="30"/>
      <c r="H53494" s="30"/>
    </row>
    <row r="53495" spans="6:8" x14ac:dyDescent="0.2">
      <c r="F53495" s="30"/>
      <c r="G53495" s="30"/>
      <c r="H53495" s="30"/>
    </row>
    <row r="53496" spans="6:8" x14ac:dyDescent="0.2">
      <c r="F53496" s="30"/>
      <c r="G53496" s="30"/>
      <c r="H53496" s="30"/>
    </row>
    <row r="53497" spans="6:8" x14ac:dyDescent="0.2">
      <c r="F53497" s="30"/>
      <c r="G53497" s="30"/>
      <c r="H53497" s="30"/>
    </row>
    <row r="53498" spans="6:8" x14ac:dyDescent="0.2">
      <c r="F53498" s="30"/>
      <c r="G53498" s="30"/>
      <c r="H53498" s="30"/>
    </row>
    <row r="53499" spans="6:8" x14ac:dyDescent="0.2">
      <c r="F53499" s="30"/>
      <c r="G53499" s="30"/>
      <c r="H53499" s="30"/>
    </row>
    <row r="53500" spans="6:8" x14ac:dyDescent="0.2">
      <c r="F53500" s="30"/>
      <c r="G53500" s="30"/>
      <c r="H53500" s="30"/>
    </row>
    <row r="53501" spans="6:8" x14ac:dyDescent="0.2">
      <c r="F53501" s="30"/>
      <c r="G53501" s="30"/>
      <c r="H53501" s="30"/>
    </row>
    <row r="53502" spans="6:8" x14ac:dyDescent="0.2">
      <c r="F53502" s="30"/>
      <c r="G53502" s="30"/>
      <c r="H53502" s="30"/>
    </row>
    <row r="53503" spans="6:8" x14ac:dyDescent="0.2">
      <c r="F53503" s="30"/>
      <c r="G53503" s="30"/>
      <c r="H53503" s="30"/>
    </row>
    <row r="53504" spans="6:8" x14ac:dyDescent="0.2">
      <c r="F53504" s="30"/>
      <c r="G53504" s="30"/>
      <c r="H53504" s="30"/>
    </row>
    <row r="53505" spans="6:8" x14ac:dyDescent="0.2">
      <c r="F53505" s="30"/>
      <c r="G53505" s="30"/>
      <c r="H53505" s="30"/>
    </row>
    <row r="53506" spans="6:8" x14ac:dyDescent="0.2">
      <c r="F53506" s="30"/>
      <c r="G53506" s="30"/>
      <c r="H53506" s="30"/>
    </row>
    <row r="53507" spans="6:8" x14ac:dyDescent="0.2">
      <c r="F53507" s="30"/>
      <c r="G53507" s="30"/>
      <c r="H53507" s="30"/>
    </row>
    <row r="53508" spans="6:8" x14ac:dyDescent="0.2">
      <c r="F53508" s="30"/>
      <c r="G53508" s="30"/>
      <c r="H53508" s="30"/>
    </row>
    <row r="53509" spans="6:8" x14ac:dyDescent="0.2">
      <c r="F53509" s="30"/>
      <c r="G53509" s="30"/>
      <c r="H53509" s="30"/>
    </row>
    <row r="53510" spans="6:8" x14ac:dyDescent="0.2">
      <c r="F53510" s="30"/>
      <c r="G53510" s="30"/>
      <c r="H53510" s="30"/>
    </row>
    <row r="53511" spans="6:8" x14ac:dyDescent="0.2">
      <c r="F53511" s="30"/>
      <c r="G53511" s="30"/>
      <c r="H53511" s="30"/>
    </row>
    <row r="53512" spans="6:8" x14ac:dyDescent="0.2">
      <c r="F53512" s="30"/>
      <c r="G53512" s="30"/>
      <c r="H53512" s="30"/>
    </row>
    <row r="53513" spans="6:8" x14ac:dyDescent="0.2">
      <c r="F53513" s="30"/>
      <c r="G53513" s="30"/>
      <c r="H53513" s="30"/>
    </row>
    <row r="53514" spans="6:8" x14ac:dyDescent="0.2">
      <c r="F53514" s="30"/>
      <c r="G53514" s="30"/>
      <c r="H53514" s="30"/>
    </row>
    <row r="53515" spans="6:8" x14ac:dyDescent="0.2">
      <c r="F53515" s="30"/>
      <c r="G53515" s="30"/>
      <c r="H53515" s="30"/>
    </row>
    <row r="53516" spans="6:8" x14ac:dyDescent="0.2">
      <c r="F53516" s="30"/>
      <c r="G53516" s="30"/>
      <c r="H53516" s="30"/>
    </row>
    <row r="53517" spans="6:8" x14ac:dyDescent="0.2">
      <c r="F53517" s="30"/>
      <c r="G53517" s="30"/>
      <c r="H53517" s="30"/>
    </row>
    <row r="53518" spans="6:8" x14ac:dyDescent="0.2">
      <c r="F53518" s="30"/>
      <c r="G53518" s="30"/>
      <c r="H53518" s="30"/>
    </row>
    <row r="53519" spans="6:8" x14ac:dyDescent="0.2">
      <c r="F53519" s="30"/>
      <c r="G53519" s="30"/>
      <c r="H53519" s="30"/>
    </row>
    <row r="53520" spans="6:8" x14ac:dyDescent="0.2">
      <c r="F53520" s="30"/>
      <c r="G53520" s="30"/>
      <c r="H53520" s="30"/>
    </row>
    <row r="53521" spans="6:8" x14ac:dyDescent="0.2">
      <c r="F53521" s="30"/>
      <c r="G53521" s="30"/>
      <c r="H53521" s="30"/>
    </row>
    <row r="53522" spans="6:8" x14ac:dyDescent="0.2">
      <c r="F53522" s="30"/>
      <c r="G53522" s="30"/>
      <c r="H53522" s="30"/>
    </row>
    <row r="53523" spans="6:8" x14ac:dyDescent="0.2">
      <c r="F53523" s="30"/>
      <c r="G53523" s="30"/>
      <c r="H53523" s="30"/>
    </row>
    <row r="53524" spans="6:8" x14ac:dyDescent="0.2">
      <c r="F53524" s="30"/>
      <c r="G53524" s="30"/>
      <c r="H53524" s="30"/>
    </row>
    <row r="53525" spans="6:8" x14ac:dyDescent="0.2">
      <c r="F53525" s="30"/>
      <c r="G53525" s="30"/>
      <c r="H53525" s="30"/>
    </row>
    <row r="53526" spans="6:8" x14ac:dyDescent="0.2">
      <c r="F53526" s="30"/>
      <c r="G53526" s="30"/>
      <c r="H53526" s="30"/>
    </row>
    <row r="53527" spans="6:8" x14ac:dyDescent="0.2">
      <c r="F53527" s="30"/>
      <c r="G53527" s="30"/>
      <c r="H53527" s="30"/>
    </row>
    <row r="53528" spans="6:8" x14ac:dyDescent="0.2">
      <c r="F53528" s="30"/>
      <c r="G53528" s="30"/>
      <c r="H53528" s="30"/>
    </row>
    <row r="53529" spans="6:8" x14ac:dyDescent="0.2">
      <c r="F53529" s="30"/>
      <c r="G53529" s="30"/>
      <c r="H53529" s="30"/>
    </row>
    <row r="53530" spans="6:8" x14ac:dyDescent="0.2">
      <c r="F53530" s="30"/>
      <c r="G53530" s="30"/>
      <c r="H53530" s="30"/>
    </row>
    <row r="53531" spans="6:8" x14ac:dyDescent="0.2">
      <c r="F53531" s="30"/>
      <c r="G53531" s="30"/>
      <c r="H53531" s="30"/>
    </row>
    <row r="53532" spans="6:8" x14ac:dyDescent="0.2">
      <c r="F53532" s="30"/>
      <c r="G53532" s="30"/>
      <c r="H53532" s="30"/>
    </row>
    <row r="53533" spans="6:8" x14ac:dyDescent="0.2">
      <c r="F53533" s="30"/>
      <c r="G53533" s="30"/>
      <c r="H53533" s="30"/>
    </row>
    <row r="53534" spans="6:8" x14ac:dyDescent="0.2">
      <c r="F53534" s="30"/>
      <c r="G53534" s="30"/>
      <c r="H53534" s="30"/>
    </row>
    <row r="53535" spans="6:8" x14ac:dyDescent="0.2">
      <c r="F53535" s="30"/>
      <c r="G53535" s="30"/>
      <c r="H53535" s="30"/>
    </row>
    <row r="53536" spans="6:8" x14ac:dyDescent="0.2">
      <c r="F53536" s="30"/>
      <c r="G53536" s="30"/>
      <c r="H53536" s="30"/>
    </row>
    <row r="53537" spans="6:8" x14ac:dyDescent="0.2">
      <c r="F53537" s="30"/>
      <c r="G53537" s="30"/>
      <c r="H53537" s="30"/>
    </row>
    <row r="53538" spans="6:8" x14ac:dyDescent="0.2">
      <c r="F53538" s="30"/>
      <c r="G53538" s="30"/>
      <c r="H53538" s="30"/>
    </row>
    <row r="53539" spans="6:8" x14ac:dyDescent="0.2">
      <c r="F53539" s="30"/>
      <c r="G53539" s="30"/>
      <c r="H53539" s="30"/>
    </row>
    <row r="53540" spans="6:8" x14ac:dyDescent="0.2">
      <c r="F53540" s="30"/>
      <c r="G53540" s="30"/>
      <c r="H53540" s="30"/>
    </row>
    <row r="53541" spans="6:8" x14ac:dyDescent="0.2">
      <c r="F53541" s="30"/>
      <c r="G53541" s="30"/>
      <c r="H53541" s="30"/>
    </row>
    <row r="53542" spans="6:8" x14ac:dyDescent="0.2">
      <c r="F53542" s="30"/>
      <c r="G53542" s="30"/>
      <c r="H53542" s="30"/>
    </row>
    <row r="53543" spans="6:8" x14ac:dyDescent="0.2">
      <c r="F53543" s="30"/>
      <c r="G53543" s="30"/>
      <c r="H53543" s="30"/>
    </row>
    <row r="53544" spans="6:8" x14ac:dyDescent="0.2">
      <c r="F53544" s="30"/>
      <c r="G53544" s="30"/>
      <c r="H53544" s="30"/>
    </row>
    <row r="53545" spans="6:8" x14ac:dyDescent="0.2">
      <c r="F53545" s="30"/>
      <c r="G53545" s="30"/>
      <c r="H53545" s="30"/>
    </row>
    <row r="53546" spans="6:8" x14ac:dyDescent="0.2">
      <c r="F53546" s="30"/>
      <c r="G53546" s="30"/>
      <c r="H53546" s="30"/>
    </row>
    <row r="53547" spans="6:8" x14ac:dyDescent="0.2">
      <c r="F53547" s="30"/>
      <c r="G53547" s="30"/>
      <c r="H53547" s="30"/>
    </row>
    <row r="53548" spans="6:8" x14ac:dyDescent="0.2">
      <c r="F53548" s="30"/>
      <c r="G53548" s="30"/>
      <c r="H53548" s="30"/>
    </row>
    <row r="53549" spans="6:8" x14ac:dyDescent="0.2">
      <c r="F53549" s="30"/>
      <c r="G53549" s="30"/>
      <c r="H53549" s="30"/>
    </row>
    <row r="53550" spans="6:8" x14ac:dyDescent="0.2">
      <c r="F53550" s="30"/>
      <c r="G53550" s="30"/>
      <c r="H53550" s="30"/>
    </row>
    <row r="53551" spans="6:8" x14ac:dyDescent="0.2">
      <c r="F53551" s="30"/>
      <c r="G53551" s="30"/>
      <c r="H53551" s="30"/>
    </row>
    <row r="53552" spans="6:8" x14ac:dyDescent="0.2">
      <c r="F53552" s="30"/>
      <c r="G53552" s="30"/>
      <c r="H53552" s="30"/>
    </row>
    <row r="53553" spans="6:8" x14ac:dyDescent="0.2">
      <c r="F53553" s="30"/>
      <c r="G53553" s="30"/>
      <c r="H53553" s="30"/>
    </row>
    <row r="53554" spans="6:8" x14ac:dyDescent="0.2">
      <c r="F53554" s="30"/>
      <c r="G53554" s="30"/>
      <c r="H53554" s="30"/>
    </row>
    <row r="53555" spans="6:8" x14ac:dyDescent="0.2">
      <c r="F53555" s="30"/>
      <c r="G53555" s="30"/>
      <c r="H53555" s="30"/>
    </row>
    <row r="53556" spans="6:8" x14ac:dyDescent="0.2">
      <c r="F53556" s="30"/>
      <c r="G53556" s="30"/>
      <c r="H53556" s="30"/>
    </row>
    <row r="53557" spans="6:8" x14ac:dyDescent="0.2">
      <c r="F53557" s="30"/>
      <c r="G53557" s="30"/>
      <c r="H53557" s="30"/>
    </row>
    <row r="53558" spans="6:8" x14ac:dyDescent="0.2">
      <c r="F53558" s="30"/>
      <c r="G53558" s="30"/>
      <c r="H53558" s="30"/>
    </row>
    <row r="53559" spans="6:8" x14ac:dyDescent="0.2">
      <c r="F53559" s="30"/>
      <c r="G53559" s="30"/>
      <c r="H53559" s="30"/>
    </row>
    <row r="53560" spans="6:8" x14ac:dyDescent="0.2">
      <c r="F53560" s="30"/>
      <c r="G53560" s="30"/>
      <c r="H53560" s="30"/>
    </row>
    <row r="53561" spans="6:8" x14ac:dyDescent="0.2">
      <c r="F53561" s="30"/>
      <c r="G53561" s="30"/>
      <c r="H53561" s="30"/>
    </row>
    <row r="53562" spans="6:8" x14ac:dyDescent="0.2">
      <c r="F53562" s="30"/>
      <c r="G53562" s="30"/>
      <c r="H53562" s="30"/>
    </row>
    <row r="53563" spans="6:8" x14ac:dyDescent="0.2">
      <c r="F53563" s="30"/>
      <c r="G53563" s="30"/>
      <c r="H53563" s="30"/>
    </row>
    <row r="53564" spans="6:8" x14ac:dyDescent="0.2">
      <c r="F53564" s="30"/>
      <c r="G53564" s="30"/>
      <c r="H53564" s="30"/>
    </row>
    <row r="53565" spans="6:8" x14ac:dyDescent="0.2">
      <c r="F53565" s="30"/>
      <c r="G53565" s="30"/>
      <c r="H53565" s="30"/>
    </row>
    <row r="53566" spans="6:8" x14ac:dyDescent="0.2">
      <c r="F53566" s="30"/>
      <c r="G53566" s="30"/>
      <c r="H53566" s="30"/>
    </row>
    <row r="53567" spans="6:8" x14ac:dyDescent="0.2">
      <c r="F53567" s="30"/>
      <c r="G53567" s="30"/>
      <c r="H53567" s="30"/>
    </row>
    <row r="53568" spans="6:8" x14ac:dyDescent="0.2">
      <c r="F53568" s="30"/>
      <c r="G53568" s="30"/>
      <c r="H53568" s="30"/>
    </row>
    <row r="53569" spans="6:8" x14ac:dyDescent="0.2">
      <c r="F53569" s="30"/>
      <c r="G53569" s="30"/>
      <c r="H53569" s="30"/>
    </row>
    <row r="53570" spans="6:8" x14ac:dyDescent="0.2">
      <c r="F53570" s="30"/>
      <c r="G53570" s="30"/>
      <c r="H53570" s="30"/>
    </row>
    <row r="53571" spans="6:8" x14ac:dyDescent="0.2">
      <c r="F53571" s="30"/>
      <c r="G53571" s="30"/>
      <c r="H53571" s="30"/>
    </row>
    <row r="53572" spans="6:8" x14ac:dyDescent="0.2">
      <c r="F53572" s="30"/>
      <c r="G53572" s="30"/>
      <c r="H53572" s="30"/>
    </row>
    <row r="53573" spans="6:8" x14ac:dyDescent="0.2">
      <c r="F53573" s="30"/>
      <c r="G53573" s="30"/>
      <c r="H53573" s="30"/>
    </row>
    <row r="53574" spans="6:8" x14ac:dyDescent="0.2">
      <c r="F53574" s="30"/>
      <c r="G53574" s="30"/>
      <c r="H53574" s="30"/>
    </row>
    <row r="53575" spans="6:8" x14ac:dyDescent="0.2">
      <c r="F53575" s="30"/>
      <c r="G53575" s="30"/>
      <c r="H53575" s="30"/>
    </row>
    <row r="53576" spans="6:8" x14ac:dyDescent="0.2">
      <c r="F53576" s="30"/>
      <c r="G53576" s="30"/>
      <c r="H53576" s="30"/>
    </row>
    <row r="53577" spans="6:8" x14ac:dyDescent="0.2">
      <c r="F53577" s="30"/>
      <c r="G53577" s="30"/>
      <c r="H53577" s="30"/>
    </row>
    <row r="53578" spans="6:8" x14ac:dyDescent="0.2">
      <c r="F53578" s="30"/>
      <c r="G53578" s="30"/>
      <c r="H53578" s="30"/>
    </row>
    <row r="53579" spans="6:8" x14ac:dyDescent="0.2">
      <c r="F53579" s="30"/>
      <c r="G53579" s="30"/>
      <c r="H53579" s="30"/>
    </row>
    <row r="53580" spans="6:8" x14ac:dyDescent="0.2">
      <c r="F53580" s="30"/>
      <c r="G53580" s="30"/>
      <c r="H53580" s="30"/>
    </row>
    <row r="53581" spans="6:8" x14ac:dyDescent="0.2">
      <c r="F53581" s="30"/>
      <c r="G53581" s="30"/>
      <c r="H53581" s="30"/>
    </row>
    <row r="53582" spans="6:8" x14ac:dyDescent="0.2">
      <c r="F53582" s="30"/>
      <c r="G53582" s="30"/>
      <c r="H53582" s="30"/>
    </row>
    <row r="53583" spans="6:8" x14ac:dyDescent="0.2">
      <c r="F53583" s="30"/>
      <c r="G53583" s="30"/>
      <c r="H53583" s="30"/>
    </row>
    <row r="53584" spans="6:8" x14ac:dyDescent="0.2">
      <c r="F53584" s="30"/>
      <c r="G53584" s="30"/>
      <c r="H53584" s="30"/>
    </row>
    <row r="53585" spans="6:8" x14ac:dyDescent="0.2">
      <c r="F53585" s="30"/>
      <c r="G53585" s="30"/>
      <c r="H53585" s="30"/>
    </row>
    <row r="53586" spans="6:8" x14ac:dyDescent="0.2">
      <c r="F53586" s="30"/>
      <c r="G53586" s="30"/>
      <c r="H53586" s="30"/>
    </row>
    <row r="53587" spans="6:8" x14ac:dyDescent="0.2">
      <c r="F53587" s="30"/>
      <c r="G53587" s="30"/>
      <c r="H53587" s="30"/>
    </row>
    <row r="53588" spans="6:8" x14ac:dyDescent="0.2">
      <c r="F53588" s="30"/>
      <c r="G53588" s="30"/>
      <c r="H53588" s="30"/>
    </row>
    <row r="53589" spans="6:8" x14ac:dyDescent="0.2">
      <c r="F53589" s="30"/>
      <c r="G53589" s="30"/>
      <c r="H53589" s="30"/>
    </row>
    <row r="53590" spans="6:8" x14ac:dyDescent="0.2">
      <c r="F53590" s="30"/>
      <c r="G53590" s="30"/>
      <c r="H53590" s="30"/>
    </row>
    <row r="53591" spans="6:8" x14ac:dyDescent="0.2">
      <c r="F53591" s="30"/>
      <c r="G53591" s="30"/>
      <c r="H53591" s="30"/>
    </row>
    <row r="53592" spans="6:8" x14ac:dyDescent="0.2">
      <c r="F53592" s="30"/>
      <c r="G53592" s="30"/>
      <c r="H53592" s="30"/>
    </row>
    <row r="53593" spans="6:8" x14ac:dyDescent="0.2">
      <c r="F53593" s="30"/>
      <c r="G53593" s="30"/>
      <c r="H53593" s="30"/>
    </row>
    <row r="53594" spans="6:8" x14ac:dyDescent="0.2">
      <c r="F53594" s="30"/>
      <c r="G53594" s="30"/>
      <c r="H53594" s="30"/>
    </row>
    <row r="53595" spans="6:8" x14ac:dyDescent="0.2">
      <c r="F53595" s="30"/>
      <c r="G53595" s="30"/>
      <c r="H53595" s="30"/>
    </row>
    <row r="53596" spans="6:8" x14ac:dyDescent="0.2">
      <c r="F53596" s="30"/>
      <c r="G53596" s="30"/>
      <c r="H53596" s="30"/>
    </row>
    <row r="53597" spans="6:8" x14ac:dyDescent="0.2">
      <c r="F53597" s="30"/>
      <c r="G53597" s="30"/>
      <c r="H53597" s="30"/>
    </row>
    <row r="53598" spans="6:8" x14ac:dyDescent="0.2">
      <c r="F53598" s="30"/>
      <c r="G53598" s="30"/>
      <c r="H53598" s="30"/>
    </row>
    <row r="53599" spans="6:8" x14ac:dyDescent="0.2">
      <c r="F53599" s="30"/>
      <c r="G53599" s="30"/>
      <c r="H53599" s="30"/>
    </row>
    <row r="53600" spans="6:8" x14ac:dyDescent="0.2">
      <c r="F53600" s="30"/>
      <c r="G53600" s="30"/>
      <c r="H53600" s="30"/>
    </row>
    <row r="53601" spans="6:8" x14ac:dyDescent="0.2">
      <c r="F53601" s="30"/>
      <c r="G53601" s="30"/>
      <c r="H53601" s="30"/>
    </row>
    <row r="53602" spans="6:8" x14ac:dyDescent="0.2">
      <c r="F53602" s="30"/>
      <c r="G53602" s="30"/>
      <c r="H53602" s="30"/>
    </row>
    <row r="53603" spans="6:8" x14ac:dyDescent="0.2">
      <c r="F53603" s="30"/>
      <c r="G53603" s="30"/>
      <c r="H53603" s="30"/>
    </row>
    <row r="53604" spans="6:8" x14ac:dyDescent="0.2">
      <c r="F53604" s="30"/>
      <c r="G53604" s="30"/>
      <c r="H53604" s="30"/>
    </row>
    <row r="53605" spans="6:8" x14ac:dyDescent="0.2">
      <c r="F53605" s="30"/>
      <c r="G53605" s="30"/>
      <c r="H53605" s="30"/>
    </row>
    <row r="53606" spans="6:8" x14ac:dyDescent="0.2">
      <c r="F53606" s="30"/>
      <c r="G53606" s="30"/>
      <c r="H53606" s="30"/>
    </row>
    <row r="53607" spans="6:8" x14ac:dyDescent="0.2">
      <c r="F53607" s="30"/>
      <c r="G53607" s="30"/>
      <c r="H53607" s="30"/>
    </row>
    <row r="53608" spans="6:8" x14ac:dyDescent="0.2">
      <c r="F53608" s="30"/>
      <c r="G53608" s="30"/>
      <c r="H53608" s="30"/>
    </row>
    <row r="53609" spans="6:8" x14ac:dyDescent="0.2">
      <c r="F53609" s="30"/>
      <c r="G53609" s="30"/>
      <c r="H53609" s="30"/>
    </row>
    <row r="53610" spans="6:8" x14ac:dyDescent="0.2">
      <c r="F53610" s="30"/>
      <c r="G53610" s="30"/>
      <c r="H53610" s="30"/>
    </row>
    <row r="53611" spans="6:8" x14ac:dyDescent="0.2">
      <c r="F53611" s="30"/>
      <c r="G53611" s="30"/>
      <c r="H53611" s="30"/>
    </row>
    <row r="53612" spans="6:8" x14ac:dyDescent="0.2">
      <c r="F53612" s="30"/>
      <c r="G53612" s="30"/>
      <c r="H53612" s="30"/>
    </row>
    <row r="53613" spans="6:8" x14ac:dyDescent="0.2">
      <c r="F53613" s="30"/>
      <c r="G53613" s="30"/>
      <c r="H53613" s="30"/>
    </row>
    <row r="53614" spans="6:8" x14ac:dyDescent="0.2">
      <c r="F53614" s="30"/>
      <c r="G53614" s="30"/>
      <c r="H53614" s="30"/>
    </row>
    <row r="53615" spans="6:8" x14ac:dyDescent="0.2">
      <c r="F53615" s="30"/>
      <c r="G53615" s="30"/>
      <c r="H53615" s="30"/>
    </row>
    <row r="53616" spans="6:8" x14ac:dyDescent="0.2">
      <c r="F53616" s="30"/>
      <c r="G53616" s="30"/>
      <c r="H53616" s="30"/>
    </row>
    <row r="53617" spans="6:8" x14ac:dyDescent="0.2">
      <c r="F53617" s="30"/>
      <c r="G53617" s="30"/>
      <c r="H53617" s="30"/>
    </row>
    <row r="53618" spans="6:8" x14ac:dyDescent="0.2">
      <c r="F53618" s="30"/>
      <c r="G53618" s="30"/>
      <c r="H53618" s="30"/>
    </row>
    <row r="53619" spans="6:8" x14ac:dyDescent="0.2">
      <c r="F53619" s="30"/>
      <c r="G53619" s="30"/>
      <c r="H53619" s="30"/>
    </row>
    <row r="53620" spans="6:8" x14ac:dyDescent="0.2">
      <c r="F53620" s="30"/>
      <c r="G53620" s="30"/>
      <c r="H53620" s="30"/>
    </row>
    <row r="53621" spans="6:8" x14ac:dyDescent="0.2">
      <c r="F53621" s="30"/>
      <c r="G53621" s="30"/>
      <c r="H53621" s="30"/>
    </row>
    <row r="53622" spans="6:8" x14ac:dyDescent="0.2">
      <c r="F53622" s="30"/>
      <c r="G53622" s="30"/>
      <c r="H53622" s="30"/>
    </row>
    <row r="53623" spans="6:8" x14ac:dyDescent="0.2">
      <c r="F53623" s="30"/>
      <c r="G53623" s="30"/>
      <c r="H53623" s="30"/>
    </row>
    <row r="53624" spans="6:8" x14ac:dyDescent="0.2">
      <c r="F53624" s="30"/>
      <c r="G53624" s="30"/>
      <c r="H53624" s="30"/>
    </row>
    <row r="53625" spans="6:8" x14ac:dyDescent="0.2">
      <c r="F53625" s="30"/>
      <c r="G53625" s="30"/>
      <c r="H53625" s="30"/>
    </row>
    <row r="53626" spans="6:8" x14ac:dyDescent="0.2">
      <c r="F53626" s="30"/>
      <c r="G53626" s="30"/>
      <c r="H53626" s="30"/>
    </row>
    <row r="53627" spans="6:8" x14ac:dyDescent="0.2">
      <c r="F53627" s="30"/>
      <c r="G53627" s="30"/>
      <c r="H53627" s="30"/>
    </row>
    <row r="53628" spans="6:8" x14ac:dyDescent="0.2">
      <c r="F53628" s="30"/>
      <c r="G53628" s="30"/>
      <c r="H53628" s="30"/>
    </row>
    <row r="53629" spans="6:8" x14ac:dyDescent="0.2">
      <c r="F53629" s="30"/>
      <c r="G53629" s="30"/>
      <c r="H53629" s="30"/>
    </row>
    <row r="53630" spans="6:8" x14ac:dyDescent="0.2">
      <c r="F53630" s="30"/>
      <c r="G53630" s="30"/>
      <c r="H53630" s="30"/>
    </row>
    <row r="53631" spans="6:8" x14ac:dyDescent="0.2">
      <c r="F53631" s="30"/>
      <c r="G53631" s="30"/>
      <c r="H53631" s="30"/>
    </row>
    <row r="53632" spans="6:8" x14ac:dyDescent="0.2">
      <c r="F53632" s="30"/>
      <c r="G53632" s="30"/>
      <c r="H53632" s="30"/>
    </row>
    <row r="53633" spans="6:8" x14ac:dyDescent="0.2">
      <c r="F53633" s="30"/>
      <c r="G53633" s="30"/>
      <c r="H53633" s="30"/>
    </row>
    <row r="53634" spans="6:8" x14ac:dyDescent="0.2">
      <c r="F53634" s="30"/>
      <c r="G53634" s="30"/>
      <c r="H53634" s="30"/>
    </row>
    <row r="53635" spans="6:8" x14ac:dyDescent="0.2">
      <c r="F53635" s="30"/>
      <c r="G53635" s="30"/>
      <c r="H53635" s="30"/>
    </row>
    <row r="53636" spans="6:8" x14ac:dyDescent="0.2">
      <c r="F53636" s="30"/>
      <c r="G53636" s="30"/>
      <c r="H53636" s="30"/>
    </row>
    <row r="53637" spans="6:8" x14ac:dyDescent="0.2">
      <c r="F53637" s="30"/>
      <c r="G53637" s="30"/>
      <c r="H53637" s="30"/>
    </row>
    <row r="53638" spans="6:8" x14ac:dyDescent="0.2">
      <c r="F53638" s="30"/>
      <c r="G53638" s="30"/>
      <c r="H53638" s="30"/>
    </row>
    <row r="53639" spans="6:8" x14ac:dyDescent="0.2">
      <c r="F53639" s="30"/>
      <c r="G53639" s="30"/>
      <c r="H53639" s="30"/>
    </row>
    <row r="53640" spans="6:8" x14ac:dyDescent="0.2">
      <c r="F53640" s="30"/>
      <c r="G53640" s="30"/>
      <c r="H53640" s="30"/>
    </row>
    <row r="53641" spans="6:8" x14ac:dyDescent="0.2">
      <c r="F53641" s="30"/>
      <c r="G53641" s="30"/>
      <c r="H53641" s="30"/>
    </row>
    <row r="53642" spans="6:8" x14ac:dyDescent="0.2">
      <c r="F53642" s="30"/>
      <c r="G53642" s="30"/>
      <c r="H53642" s="30"/>
    </row>
    <row r="53643" spans="6:8" x14ac:dyDescent="0.2">
      <c r="F53643" s="30"/>
      <c r="G53643" s="30"/>
      <c r="H53643" s="30"/>
    </row>
    <row r="53644" spans="6:8" x14ac:dyDescent="0.2">
      <c r="F53644" s="30"/>
      <c r="G53644" s="30"/>
      <c r="H53644" s="30"/>
    </row>
    <row r="53645" spans="6:8" x14ac:dyDescent="0.2">
      <c r="F53645" s="30"/>
      <c r="G53645" s="30"/>
      <c r="H53645" s="30"/>
    </row>
    <row r="53646" spans="6:8" x14ac:dyDescent="0.2">
      <c r="F53646" s="30"/>
      <c r="G53646" s="30"/>
      <c r="H53646" s="30"/>
    </row>
    <row r="53647" spans="6:8" x14ac:dyDescent="0.2">
      <c r="F53647" s="30"/>
      <c r="G53647" s="30"/>
      <c r="H53647" s="30"/>
    </row>
    <row r="53648" spans="6:8" x14ac:dyDescent="0.2">
      <c r="F53648" s="30"/>
      <c r="G53648" s="30"/>
      <c r="H53648" s="30"/>
    </row>
    <row r="53649" spans="6:8" x14ac:dyDescent="0.2">
      <c r="F53649" s="30"/>
      <c r="G53649" s="30"/>
      <c r="H53649" s="30"/>
    </row>
    <row r="53650" spans="6:8" x14ac:dyDescent="0.2">
      <c r="F53650" s="30"/>
      <c r="G53650" s="30"/>
      <c r="H53650" s="30"/>
    </row>
    <row r="53651" spans="6:8" x14ac:dyDescent="0.2">
      <c r="F53651" s="30"/>
      <c r="G53651" s="30"/>
      <c r="H53651" s="30"/>
    </row>
    <row r="53652" spans="6:8" x14ac:dyDescent="0.2">
      <c r="F53652" s="30"/>
      <c r="G53652" s="30"/>
      <c r="H53652" s="30"/>
    </row>
    <row r="53653" spans="6:8" x14ac:dyDescent="0.2">
      <c r="F53653" s="30"/>
      <c r="G53653" s="30"/>
      <c r="H53653" s="30"/>
    </row>
    <row r="53654" spans="6:8" x14ac:dyDescent="0.2">
      <c r="F53654" s="30"/>
      <c r="G53654" s="30"/>
      <c r="H53654" s="30"/>
    </row>
    <row r="53655" spans="6:8" x14ac:dyDescent="0.2">
      <c r="F53655" s="30"/>
      <c r="G53655" s="30"/>
      <c r="H53655" s="30"/>
    </row>
    <row r="53656" spans="6:8" x14ac:dyDescent="0.2">
      <c r="F53656" s="30"/>
      <c r="G53656" s="30"/>
      <c r="H53656" s="30"/>
    </row>
    <row r="53657" spans="6:8" x14ac:dyDescent="0.2">
      <c r="F53657" s="30"/>
      <c r="G53657" s="30"/>
      <c r="H53657" s="30"/>
    </row>
    <row r="53658" spans="6:8" x14ac:dyDescent="0.2">
      <c r="F53658" s="30"/>
      <c r="G53658" s="30"/>
      <c r="H53658" s="30"/>
    </row>
    <row r="53659" spans="6:8" x14ac:dyDescent="0.2">
      <c r="F53659" s="30"/>
      <c r="G53659" s="30"/>
      <c r="H53659" s="30"/>
    </row>
    <row r="53660" spans="6:8" x14ac:dyDescent="0.2">
      <c r="F53660" s="30"/>
      <c r="G53660" s="30"/>
      <c r="H53660" s="30"/>
    </row>
    <row r="53661" spans="6:8" x14ac:dyDescent="0.2">
      <c r="F53661" s="30"/>
      <c r="G53661" s="30"/>
      <c r="H53661" s="30"/>
    </row>
    <row r="53662" spans="6:8" x14ac:dyDescent="0.2">
      <c r="F53662" s="30"/>
      <c r="G53662" s="30"/>
      <c r="H53662" s="30"/>
    </row>
    <row r="53663" spans="6:8" x14ac:dyDescent="0.2">
      <c r="F53663" s="30"/>
      <c r="G53663" s="30"/>
      <c r="H53663" s="30"/>
    </row>
    <row r="53664" spans="6:8" x14ac:dyDescent="0.2">
      <c r="F53664" s="30"/>
      <c r="G53664" s="30"/>
      <c r="H53664" s="30"/>
    </row>
    <row r="53665" spans="6:8" x14ac:dyDescent="0.2">
      <c r="F53665" s="30"/>
      <c r="G53665" s="30"/>
      <c r="H53665" s="30"/>
    </row>
    <row r="53666" spans="6:8" x14ac:dyDescent="0.2">
      <c r="F53666" s="30"/>
      <c r="G53666" s="30"/>
      <c r="H53666" s="30"/>
    </row>
    <row r="53667" spans="6:8" x14ac:dyDescent="0.2">
      <c r="F53667" s="30"/>
      <c r="G53667" s="30"/>
      <c r="H53667" s="30"/>
    </row>
    <row r="53668" spans="6:8" x14ac:dyDescent="0.2">
      <c r="F53668" s="30"/>
      <c r="G53668" s="30"/>
      <c r="H53668" s="30"/>
    </row>
    <row r="53669" spans="6:8" x14ac:dyDescent="0.2">
      <c r="F53669" s="30"/>
      <c r="G53669" s="30"/>
      <c r="H53669" s="30"/>
    </row>
    <row r="53670" spans="6:8" x14ac:dyDescent="0.2">
      <c r="F53670" s="30"/>
      <c r="G53670" s="30"/>
      <c r="H53670" s="30"/>
    </row>
    <row r="53671" spans="6:8" x14ac:dyDescent="0.2">
      <c r="F53671" s="30"/>
      <c r="G53671" s="30"/>
      <c r="H53671" s="30"/>
    </row>
    <row r="53672" spans="6:8" x14ac:dyDescent="0.2">
      <c r="F53672" s="30"/>
      <c r="G53672" s="30"/>
      <c r="H53672" s="30"/>
    </row>
    <row r="53673" spans="6:8" x14ac:dyDescent="0.2">
      <c r="F53673" s="30"/>
      <c r="G53673" s="30"/>
      <c r="H53673" s="30"/>
    </row>
    <row r="53674" spans="6:8" x14ac:dyDescent="0.2">
      <c r="F53674" s="30"/>
      <c r="G53674" s="30"/>
      <c r="H53674" s="30"/>
    </row>
    <row r="53675" spans="6:8" x14ac:dyDescent="0.2">
      <c r="F53675" s="30"/>
      <c r="G53675" s="30"/>
      <c r="H53675" s="30"/>
    </row>
    <row r="53676" spans="6:8" x14ac:dyDescent="0.2">
      <c r="F53676" s="30"/>
      <c r="G53676" s="30"/>
      <c r="H53676" s="30"/>
    </row>
    <row r="53677" spans="6:8" x14ac:dyDescent="0.2">
      <c r="F53677" s="30"/>
      <c r="G53677" s="30"/>
      <c r="H53677" s="30"/>
    </row>
    <row r="53678" spans="6:8" x14ac:dyDescent="0.2">
      <c r="F53678" s="30"/>
      <c r="G53678" s="30"/>
      <c r="H53678" s="30"/>
    </row>
    <row r="53679" spans="6:8" x14ac:dyDescent="0.2">
      <c r="F53679" s="30"/>
      <c r="G53679" s="30"/>
      <c r="H53679" s="30"/>
    </row>
    <row r="53680" spans="6:8" x14ac:dyDescent="0.2">
      <c r="F53680" s="30"/>
      <c r="G53680" s="30"/>
      <c r="H53680" s="30"/>
    </row>
    <row r="53681" spans="6:8" x14ac:dyDescent="0.2">
      <c r="F53681" s="30"/>
      <c r="G53681" s="30"/>
      <c r="H53681" s="30"/>
    </row>
    <row r="53682" spans="6:8" x14ac:dyDescent="0.2">
      <c r="F53682" s="30"/>
      <c r="G53682" s="30"/>
      <c r="H53682" s="30"/>
    </row>
    <row r="53683" spans="6:8" x14ac:dyDescent="0.2">
      <c r="F53683" s="30"/>
      <c r="G53683" s="30"/>
      <c r="H53683" s="30"/>
    </row>
    <row r="53684" spans="6:8" x14ac:dyDescent="0.2">
      <c r="F53684" s="30"/>
      <c r="G53684" s="30"/>
      <c r="H53684" s="30"/>
    </row>
    <row r="53685" spans="6:8" x14ac:dyDescent="0.2">
      <c r="F53685" s="30"/>
      <c r="G53685" s="30"/>
      <c r="H53685" s="30"/>
    </row>
    <row r="53686" spans="6:8" x14ac:dyDescent="0.2">
      <c r="F53686" s="30"/>
      <c r="G53686" s="30"/>
      <c r="H53686" s="30"/>
    </row>
    <row r="53687" spans="6:8" x14ac:dyDescent="0.2">
      <c r="F53687" s="30"/>
      <c r="G53687" s="30"/>
      <c r="H53687" s="30"/>
    </row>
    <row r="53688" spans="6:8" x14ac:dyDescent="0.2">
      <c r="F53688" s="30"/>
      <c r="G53688" s="30"/>
      <c r="H53688" s="30"/>
    </row>
    <row r="53689" spans="6:8" x14ac:dyDescent="0.2">
      <c r="F53689" s="30"/>
      <c r="G53689" s="30"/>
      <c r="H53689" s="30"/>
    </row>
    <row r="53690" spans="6:8" x14ac:dyDescent="0.2">
      <c r="F53690" s="30"/>
      <c r="G53690" s="30"/>
      <c r="H53690" s="30"/>
    </row>
    <row r="53691" spans="6:8" x14ac:dyDescent="0.2">
      <c r="F53691" s="30"/>
      <c r="G53691" s="30"/>
      <c r="H53691" s="30"/>
    </row>
    <row r="53692" spans="6:8" x14ac:dyDescent="0.2">
      <c r="F53692" s="30"/>
      <c r="G53692" s="30"/>
      <c r="H53692" s="30"/>
    </row>
    <row r="53693" spans="6:8" x14ac:dyDescent="0.2">
      <c r="F53693" s="30"/>
      <c r="G53693" s="30"/>
      <c r="H53693" s="30"/>
    </row>
    <row r="53694" spans="6:8" x14ac:dyDescent="0.2">
      <c r="F53694" s="30"/>
      <c r="G53694" s="30"/>
      <c r="H53694" s="30"/>
    </row>
    <row r="53695" spans="6:8" x14ac:dyDescent="0.2">
      <c r="F53695" s="30"/>
      <c r="G53695" s="30"/>
      <c r="H53695" s="30"/>
    </row>
    <row r="53696" spans="6:8" x14ac:dyDescent="0.2">
      <c r="F53696" s="30"/>
      <c r="G53696" s="30"/>
      <c r="H53696" s="30"/>
    </row>
    <row r="53697" spans="6:8" x14ac:dyDescent="0.2">
      <c r="F53697" s="30"/>
      <c r="G53697" s="30"/>
      <c r="H53697" s="30"/>
    </row>
    <row r="53698" spans="6:8" x14ac:dyDescent="0.2">
      <c r="F53698" s="30"/>
      <c r="G53698" s="30"/>
      <c r="H53698" s="30"/>
    </row>
    <row r="53699" spans="6:8" x14ac:dyDescent="0.2">
      <c r="F53699" s="30"/>
      <c r="G53699" s="30"/>
      <c r="H53699" s="30"/>
    </row>
    <row r="53700" spans="6:8" x14ac:dyDescent="0.2">
      <c r="F53700" s="30"/>
      <c r="G53700" s="30"/>
      <c r="H53700" s="30"/>
    </row>
    <row r="53701" spans="6:8" x14ac:dyDescent="0.2">
      <c r="F53701" s="30"/>
      <c r="G53701" s="30"/>
      <c r="H53701" s="30"/>
    </row>
    <row r="53702" spans="6:8" x14ac:dyDescent="0.2">
      <c r="F53702" s="30"/>
      <c r="G53702" s="30"/>
      <c r="H53702" s="30"/>
    </row>
    <row r="53703" spans="6:8" x14ac:dyDescent="0.2">
      <c r="F53703" s="30"/>
      <c r="G53703" s="30"/>
      <c r="H53703" s="30"/>
    </row>
    <row r="53704" spans="6:8" x14ac:dyDescent="0.2">
      <c r="F53704" s="30"/>
      <c r="G53704" s="30"/>
      <c r="H53704" s="30"/>
    </row>
    <row r="53705" spans="6:8" x14ac:dyDescent="0.2">
      <c r="F53705" s="30"/>
      <c r="G53705" s="30"/>
      <c r="H53705" s="30"/>
    </row>
    <row r="53706" spans="6:8" x14ac:dyDescent="0.2">
      <c r="F53706" s="30"/>
      <c r="G53706" s="30"/>
      <c r="H53706" s="30"/>
    </row>
    <row r="53707" spans="6:8" x14ac:dyDescent="0.2">
      <c r="F53707" s="30"/>
      <c r="G53707" s="30"/>
      <c r="H53707" s="30"/>
    </row>
    <row r="53708" spans="6:8" x14ac:dyDescent="0.2">
      <c r="F53708" s="30"/>
      <c r="G53708" s="30"/>
      <c r="H53708" s="30"/>
    </row>
    <row r="53709" spans="6:8" x14ac:dyDescent="0.2">
      <c r="F53709" s="30"/>
      <c r="G53709" s="30"/>
      <c r="H53709" s="30"/>
    </row>
    <row r="53710" spans="6:8" x14ac:dyDescent="0.2">
      <c r="F53710" s="30"/>
      <c r="G53710" s="30"/>
      <c r="H53710" s="30"/>
    </row>
    <row r="53711" spans="6:8" x14ac:dyDescent="0.2">
      <c r="F53711" s="30"/>
      <c r="G53711" s="30"/>
      <c r="H53711" s="30"/>
    </row>
    <row r="53712" spans="6:8" x14ac:dyDescent="0.2">
      <c r="F53712" s="30"/>
      <c r="G53712" s="30"/>
      <c r="H53712" s="30"/>
    </row>
    <row r="53713" spans="6:8" x14ac:dyDescent="0.2">
      <c r="F53713" s="30"/>
      <c r="G53713" s="30"/>
      <c r="H53713" s="30"/>
    </row>
    <row r="53714" spans="6:8" x14ac:dyDescent="0.2">
      <c r="F53714" s="30"/>
      <c r="G53714" s="30"/>
      <c r="H53714" s="30"/>
    </row>
    <row r="53715" spans="6:8" x14ac:dyDescent="0.2">
      <c r="F53715" s="30"/>
      <c r="G53715" s="30"/>
      <c r="H53715" s="30"/>
    </row>
    <row r="53716" spans="6:8" x14ac:dyDescent="0.2">
      <c r="F53716" s="30"/>
      <c r="G53716" s="30"/>
      <c r="H53716" s="30"/>
    </row>
    <row r="53717" spans="6:8" x14ac:dyDescent="0.2">
      <c r="F53717" s="30"/>
      <c r="G53717" s="30"/>
      <c r="H53717" s="30"/>
    </row>
    <row r="53718" spans="6:8" x14ac:dyDescent="0.2">
      <c r="F53718" s="30"/>
      <c r="G53718" s="30"/>
      <c r="H53718" s="30"/>
    </row>
    <row r="53719" spans="6:8" x14ac:dyDescent="0.2">
      <c r="F53719" s="30"/>
      <c r="G53719" s="30"/>
      <c r="H53719" s="30"/>
    </row>
    <row r="53720" spans="6:8" x14ac:dyDescent="0.2">
      <c r="F53720" s="30"/>
      <c r="G53720" s="30"/>
      <c r="H53720" s="30"/>
    </row>
    <row r="53721" spans="6:8" x14ac:dyDescent="0.2">
      <c r="F53721" s="30"/>
      <c r="G53721" s="30"/>
      <c r="H53721" s="30"/>
    </row>
    <row r="53722" spans="6:8" x14ac:dyDescent="0.2">
      <c r="F53722" s="30"/>
      <c r="G53722" s="30"/>
      <c r="H53722" s="30"/>
    </row>
    <row r="53723" spans="6:8" x14ac:dyDescent="0.2">
      <c r="F53723" s="30"/>
      <c r="G53723" s="30"/>
      <c r="H53723" s="30"/>
    </row>
    <row r="53724" spans="6:8" x14ac:dyDescent="0.2">
      <c r="F53724" s="30"/>
      <c r="G53724" s="30"/>
      <c r="H53724" s="30"/>
    </row>
    <row r="53725" spans="6:8" x14ac:dyDescent="0.2">
      <c r="F53725" s="30"/>
      <c r="G53725" s="30"/>
      <c r="H53725" s="30"/>
    </row>
    <row r="53726" spans="6:8" x14ac:dyDescent="0.2">
      <c r="F53726" s="30"/>
      <c r="G53726" s="30"/>
      <c r="H53726" s="30"/>
    </row>
    <row r="53727" spans="6:8" x14ac:dyDescent="0.2">
      <c r="F53727" s="30"/>
      <c r="G53727" s="30"/>
      <c r="H53727" s="30"/>
    </row>
    <row r="53728" spans="6:8" x14ac:dyDescent="0.2">
      <c r="F53728" s="30"/>
      <c r="G53728" s="30"/>
      <c r="H53728" s="30"/>
    </row>
    <row r="53729" spans="6:8" x14ac:dyDescent="0.2">
      <c r="F53729" s="30"/>
      <c r="G53729" s="30"/>
      <c r="H53729" s="30"/>
    </row>
    <row r="53730" spans="6:8" x14ac:dyDescent="0.2">
      <c r="F53730" s="30"/>
      <c r="G53730" s="30"/>
      <c r="H53730" s="30"/>
    </row>
    <row r="53731" spans="6:8" x14ac:dyDescent="0.2">
      <c r="F53731" s="30"/>
      <c r="G53731" s="30"/>
      <c r="H53731" s="30"/>
    </row>
    <row r="53732" spans="6:8" x14ac:dyDescent="0.2">
      <c r="F53732" s="30"/>
      <c r="G53732" s="30"/>
      <c r="H53732" s="30"/>
    </row>
    <row r="53733" spans="6:8" x14ac:dyDescent="0.2">
      <c r="F53733" s="30"/>
      <c r="G53733" s="30"/>
      <c r="H53733" s="30"/>
    </row>
    <row r="53734" spans="6:8" x14ac:dyDescent="0.2">
      <c r="F53734" s="30"/>
      <c r="G53734" s="30"/>
      <c r="H53734" s="30"/>
    </row>
    <row r="53735" spans="6:8" x14ac:dyDescent="0.2">
      <c r="F53735" s="30"/>
      <c r="G53735" s="30"/>
      <c r="H53735" s="30"/>
    </row>
    <row r="53736" spans="6:8" x14ac:dyDescent="0.2">
      <c r="F53736" s="30"/>
      <c r="G53736" s="30"/>
      <c r="H53736" s="30"/>
    </row>
    <row r="53737" spans="6:8" x14ac:dyDescent="0.2">
      <c r="F53737" s="30"/>
      <c r="G53737" s="30"/>
      <c r="H53737" s="30"/>
    </row>
    <row r="53738" spans="6:8" x14ac:dyDescent="0.2">
      <c r="F53738" s="30"/>
      <c r="G53738" s="30"/>
      <c r="H53738" s="30"/>
    </row>
    <row r="53739" spans="6:8" x14ac:dyDescent="0.2">
      <c r="F53739" s="30"/>
      <c r="G53739" s="30"/>
      <c r="H53739" s="30"/>
    </row>
    <row r="53740" spans="6:8" x14ac:dyDescent="0.2">
      <c r="F53740" s="30"/>
      <c r="G53740" s="30"/>
      <c r="H53740" s="30"/>
    </row>
    <row r="53741" spans="6:8" x14ac:dyDescent="0.2">
      <c r="F53741" s="30"/>
      <c r="G53741" s="30"/>
      <c r="H53741" s="30"/>
    </row>
    <row r="53742" spans="6:8" x14ac:dyDescent="0.2">
      <c r="F53742" s="30"/>
      <c r="G53742" s="30"/>
      <c r="H53742" s="30"/>
    </row>
    <row r="53743" spans="6:8" x14ac:dyDescent="0.2">
      <c r="F53743" s="30"/>
      <c r="G53743" s="30"/>
      <c r="H53743" s="30"/>
    </row>
    <row r="53744" spans="6:8" x14ac:dyDescent="0.2">
      <c r="F53744" s="30"/>
      <c r="G53744" s="30"/>
      <c r="H53744" s="30"/>
    </row>
    <row r="53745" spans="6:8" x14ac:dyDescent="0.2">
      <c r="F53745" s="30"/>
      <c r="G53745" s="30"/>
      <c r="H53745" s="30"/>
    </row>
    <row r="53746" spans="6:8" x14ac:dyDescent="0.2">
      <c r="F53746" s="30"/>
      <c r="G53746" s="30"/>
      <c r="H53746" s="30"/>
    </row>
    <row r="53747" spans="6:8" x14ac:dyDescent="0.2">
      <c r="F53747" s="30"/>
      <c r="G53747" s="30"/>
      <c r="H53747" s="30"/>
    </row>
    <row r="53748" spans="6:8" x14ac:dyDescent="0.2">
      <c r="F53748" s="30"/>
      <c r="G53748" s="30"/>
      <c r="H53748" s="30"/>
    </row>
    <row r="53749" spans="6:8" x14ac:dyDescent="0.2">
      <c r="F53749" s="30"/>
      <c r="G53749" s="30"/>
      <c r="H53749" s="30"/>
    </row>
    <row r="53750" spans="6:8" x14ac:dyDescent="0.2">
      <c r="F53750" s="30"/>
      <c r="G53750" s="30"/>
      <c r="H53750" s="30"/>
    </row>
    <row r="53751" spans="6:8" x14ac:dyDescent="0.2">
      <c r="F53751" s="30"/>
      <c r="G53751" s="30"/>
      <c r="H53751" s="30"/>
    </row>
    <row r="53752" spans="6:8" x14ac:dyDescent="0.2">
      <c r="F53752" s="30"/>
      <c r="G53752" s="30"/>
      <c r="H53752" s="30"/>
    </row>
    <row r="53753" spans="6:8" x14ac:dyDescent="0.2">
      <c r="F53753" s="30"/>
      <c r="G53753" s="30"/>
      <c r="H53753" s="30"/>
    </row>
    <row r="53754" spans="6:8" x14ac:dyDescent="0.2">
      <c r="F53754" s="30"/>
      <c r="G53754" s="30"/>
      <c r="H53754" s="30"/>
    </row>
    <row r="53755" spans="6:8" x14ac:dyDescent="0.2">
      <c r="F53755" s="30"/>
      <c r="G53755" s="30"/>
      <c r="H53755" s="30"/>
    </row>
    <row r="53756" spans="6:8" x14ac:dyDescent="0.2">
      <c r="F53756" s="30"/>
      <c r="G53756" s="30"/>
      <c r="H53756" s="30"/>
    </row>
    <row r="53757" spans="6:8" x14ac:dyDescent="0.2">
      <c r="F53757" s="30"/>
      <c r="G53757" s="30"/>
      <c r="H53757" s="30"/>
    </row>
    <row r="53758" spans="6:8" x14ac:dyDescent="0.2">
      <c r="F53758" s="30"/>
      <c r="G53758" s="30"/>
      <c r="H53758" s="30"/>
    </row>
    <row r="53759" spans="6:8" x14ac:dyDescent="0.2">
      <c r="F53759" s="30"/>
      <c r="G53759" s="30"/>
      <c r="H53759" s="30"/>
    </row>
    <row r="53760" spans="6:8" x14ac:dyDescent="0.2">
      <c r="F53760" s="30"/>
      <c r="G53760" s="30"/>
      <c r="H53760" s="30"/>
    </row>
    <row r="53761" spans="6:8" x14ac:dyDescent="0.2">
      <c r="F53761" s="30"/>
      <c r="G53761" s="30"/>
      <c r="H53761" s="30"/>
    </row>
    <row r="53762" spans="6:8" x14ac:dyDescent="0.2">
      <c r="F53762" s="30"/>
      <c r="G53762" s="30"/>
      <c r="H53762" s="30"/>
    </row>
    <row r="53763" spans="6:8" x14ac:dyDescent="0.2">
      <c r="F53763" s="30"/>
      <c r="G53763" s="30"/>
      <c r="H53763" s="30"/>
    </row>
    <row r="53764" spans="6:8" x14ac:dyDescent="0.2">
      <c r="F53764" s="30"/>
      <c r="G53764" s="30"/>
      <c r="H53764" s="30"/>
    </row>
    <row r="53765" spans="6:8" x14ac:dyDescent="0.2">
      <c r="F53765" s="30"/>
      <c r="G53765" s="30"/>
      <c r="H53765" s="30"/>
    </row>
    <row r="53766" spans="6:8" x14ac:dyDescent="0.2">
      <c r="F53766" s="30"/>
      <c r="G53766" s="30"/>
      <c r="H53766" s="30"/>
    </row>
    <row r="53767" spans="6:8" x14ac:dyDescent="0.2">
      <c r="F53767" s="30"/>
      <c r="G53767" s="30"/>
      <c r="H53767" s="30"/>
    </row>
    <row r="53768" spans="6:8" x14ac:dyDescent="0.2">
      <c r="F53768" s="30"/>
      <c r="G53768" s="30"/>
      <c r="H53768" s="30"/>
    </row>
    <row r="53769" spans="6:8" x14ac:dyDescent="0.2">
      <c r="F53769" s="30"/>
      <c r="G53769" s="30"/>
      <c r="H53769" s="30"/>
    </row>
    <row r="53770" spans="6:8" x14ac:dyDescent="0.2">
      <c r="F53770" s="30"/>
      <c r="G53770" s="30"/>
      <c r="H53770" s="30"/>
    </row>
    <row r="53771" spans="6:8" x14ac:dyDescent="0.2">
      <c r="F53771" s="30"/>
      <c r="G53771" s="30"/>
      <c r="H53771" s="30"/>
    </row>
    <row r="53772" spans="6:8" x14ac:dyDescent="0.2">
      <c r="F53772" s="30"/>
      <c r="G53772" s="30"/>
      <c r="H53772" s="30"/>
    </row>
    <row r="53773" spans="6:8" x14ac:dyDescent="0.2">
      <c r="F53773" s="30"/>
      <c r="G53773" s="30"/>
      <c r="H53773" s="30"/>
    </row>
    <row r="53774" spans="6:8" x14ac:dyDescent="0.2">
      <c r="F53774" s="30"/>
      <c r="G53774" s="30"/>
      <c r="H53774" s="30"/>
    </row>
    <row r="53775" spans="6:8" x14ac:dyDescent="0.2">
      <c r="F53775" s="30"/>
      <c r="G53775" s="30"/>
      <c r="H53775" s="30"/>
    </row>
    <row r="53776" spans="6:8" x14ac:dyDescent="0.2">
      <c r="F53776" s="30"/>
      <c r="G53776" s="30"/>
      <c r="H53776" s="30"/>
    </row>
    <row r="53777" spans="6:8" x14ac:dyDescent="0.2">
      <c r="F53777" s="30"/>
      <c r="G53777" s="30"/>
      <c r="H53777" s="30"/>
    </row>
    <row r="53778" spans="6:8" x14ac:dyDescent="0.2">
      <c r="F53778" s="30"/>
      <c r="G53778" s="30"/>
      <c r="H53778" s="30"/>
    </row>
    <row r="53779" spans="6:8" x14ac:dyDescent="0.2">
      <c r="F53779" s="30"/>
      <c r="G53779" s="30"/>
      <c r="H53779" s="30"/>
    </row>
    <row r="53780" spans="6:8" x14ac:dyDescent="0.2">
      <c r="F53780" s="30"/>
      <c r="G53780" s="30"/>
      <c r="H53780" s="30"/>
    </row>
    <row r="53781" spans="6:8" x14ac:dyDescent="0.2">
      <c r="F53781" s="30"/>
      <c r="G53781" s="30"/>
      <c r="H53781" s="30"/>
    </row>
    <row r="53782" spans="6:8" x14ac:dyDescent="0.2">
      <c r="F53782" s="30"/>
      <c r="G53782" s="30"/>
      <c r="H53782" s="30"/>
    </row>
    <row r="53783" spans="6:8" x14ac:dyDescent="0.2">
      <c r="F53783" s="30"/>
      <c r="G53783" s="30"/>
      <c r="H53783" s="30"/>
    </row>
    <row r="53784" spans="6:8" x14ac:dyDescent="0.2">
      <c r="F53784" s="30"/>
      <c r="G53784" s="30"/>
      <c r="H53784" s="30"/>
    </row>
    <row r="53785" spans="6:8" x14ac:dyDescent="0.2">
      <c r="F53785" s="30"/>
      <c r="G53785" s="30"/>
      <c r="H53785" s="30"/>
    </row>
    <row r="53786" spans="6:8" x14ac:dyDescent="0.2">
      <c r="F53786" s="30"/>
      <c r="G53786" s="30"/>
      <c r="H53786" s="30"/>
    </row>
    <row r="53787" spans="6:8" x14ac:dyDescent="0.2">
      <c r="F53787" s="30"/>
      <c r="G53787" s="30"/>
      <c r="H53787" s="30"/>
    </row>
    <row r="53788" spans="6:8" x14ac:dyDescent="0.2">
      <c r="F53788" s="30"/>
      <c r="G53788" s="30"/>
      <c r="H53788" s="30"/>
    </row>
    <row r="53789" spans="6:8" x14ac:dyDescent="0.2">
      <c r="F53789" s="30"/>
      <c r="G53789" s="30"/>
      <c r="H53789" s="30"/>
    </row>
    <row r="53790" spans="6:8" x14ac:dyDescent="0.2">
      <c r="F53790" s="30"/>
      <c r="G53790" s="30"/>
      <c r="H53790" s="30"/>
    </row>
    <row r="53791" spans="6:8" x14ac:dyDescent="0.2">
      <c r="F53791" s="30"/>
      <c r="G53791" s="30"/>
      <c r="H53791" s="30"/>
    </row>
    <row r="53792" spans="6:8" x14ac:dyDescent="0.2">
      <c r="F53792" s="30"/>
      <c r="G53792" s="30"/>
      <c r="H53792" s="30"/>
    </row>
    <row r="53793" spans="6:8" x14ac:dyDescent="0.2">
      <c r="F53793" s="30"/>
      <c r="G53793" s="30"/>
      <c r="H53793" s="30"/>
    </row>
    <row r="53794" spans="6:8" x14ac:dyDescent="0.2">
      <c r="F53794" s="30"/>
      <c r="G53794" s="30"/>
      <c r="H53794" s="30"/>
    </row>
    <row r="53795" spans="6:8" x14ac:dyDescent="0.2">
      <c r="F53795" s="30"/>
      <c r="G53795" s="30"/>
      <c r="H53795" s="30"/>
    </row>
    <row r="53796" spans="6:8" x14ac:dyDescent="0.2">
      <c r="F53796" s="30"/>
      <c r="G53796" s="30"/>
      <c r="H53796" s="30"/>
    </row>
    <row r="53797" spans="6:8" x14ac:dyDescent="0.2">
      <c r="F53797" s="30"/>
      <c r="G53797" s="30"/>
      <c r="H53797" s="30"/>
    </row>
    <row r="53798" spans="6:8" x14ac:dyDescent="0.2">
      <c r="F53798" s="30"/>
      <c r="G53798" s="30"/>
      <c r="H53798" s="30"/>
    </row>
    <row r="53799" spans="6:8" x14ac:dyDescent="0.2">
      <c r="F53799" s="30"/>
      <c r="G53799" s="30"/>
      <c r="H53799" s="30"/>
    </row>
    <row r="53800" spans="6:8" x14ac:dyDescent="0.2">
      <c r="F53800" s="30"/>
      <c r="G53800" s="30"/>
      <c r="H53800" s="30"/>
    </row>
    <row r="53801" spans="6:8" x14ac:dyDescent="0.2">
      <c r="F53801" s="30"/>
      <c r="G53801" s="30"/>
      <c r="H53801" s="30"/>
    </row>
    <row r="53802" spans="6:8" x14ac:dyDescent="0.2">
      <c r="F53802" s="30"/>
      <c r="G53802" s="30"/>
      <c r="H53802" s="30"/>
    </row>
    <row r="53803" spans="6:8" x14ac:dyDescent="0.2">
      <c r="F53803" s="30"/>
      <c r="G53803" s="30"/>
      <c r="H53803" s="30"/>
    </row>
    <row r="53804" spans="6:8" x14ac:dyDescent="0.2">
      <c r="F53804" s="30"/>
      <c r="G53804" s="30"/>
      <c r="H53804" s="30"/>
    </row>
    <row r="53805" spans="6:8" x14ac:dyDescent="0.2">
      <c r="F53805" s="30"/>
      <c r="G53805" s="30"/>
      <c r="H53805" s="30"/>
    </row>
    <row r="53806" spans="6:8" x14ac:dyDescent="0.2">
      <c r="F53806" s="30"/>
      <c r="G53806" s="30"/>
      <c r="H53806" s="30"/>
    </row>
    <row r="53807" spans="6:8" x14ac:dyDescent="0.2">
      <c r="F53807" s="30"/>
      <c r="G53807" s="30"/>
      <c r="H53807" s="30"/>
    </row>
    <row r="53808" spans="6:8" x14ac:dyDescent="0.2">
      <c r="F53808" s="30"/>
      <c r="G53808" s="30"/>
      <c r="H53808" s="30"/>
    </row>
    <row r="53809" spans="6:8" x14ac:dyDescent="0.2">
      <c r="F53809" s="30"/>
      <c r="G53809" s="30"/>
      <c r="H53809" s="30"/>
    </row>
    <row r="53810" spans="6:8" x14ac:dyDescent="0.2">
      <c r="F53810" s="30"/>
      <c r="G53810" s="30"/>
      <c r="H53810" s="30"/>
    </row>
    <row r="53811" spans="6:8" x14ac:dyDescent="0.2">
      <c r="F53811" s="30"/>
      <c r="G53811" s="30"/>
      <c r="H53811" s="30"/>
    </row>
    <row r="53812" spans="6:8" x14ac:dyDescent="0.2">
      <c r="F53812" s="30"/>
      <c r="G53812" s="30"/>
      <c r="H53812" s="30"/>
    </row>
    <row r="53813" spans="6:8" x14ac:dyDescent="0.2">
      <c r="F53813" s="30"/>
      <c r="G53813" s="30"/>
      <c r="H53813" s="30"/>
    </row>
    <row r="53814" spans="6:8" x14ac:dyDescent="0.2">
      <c r="F53814" s="30"/>
      <c r="G53814" s="30"/>
      <c r="H53814" s="30"/>
    </row>
    <row r="53815" spans="6:8" x14ac:dyDescent="0.2">
      <c r="F53815" s="30"/>
      <c r="G53815" s="30"/>
      <c r="H53815" s="30"/>
    </row>
    <row r="53816" spans="6:8" x14ac:dyDescent="0.2">
      <c r="F53816" s="30"/>
      <c r="G53816" s="30"/>
      <c r="H53816" s="30"/>
    </row>
    <row r="53817" spans="6:8" x14ac:dyDescent="0.2">
      <c r="F53817" s="30"/>
      <c r="G53817" s="30"/>
      <c r="H53817" s="30"/>
    </row>
    <row r="53818" spans="6:8" x14ac:dyDescent="0.2">
      <c r="F53818" s="30"/>
      <c r="G53818" s="30"/>
      <c r="H53818" s="30"/>
    </row>
    <row r="53819" spans="6:8" x14ac:dyDescent="0.2">
      <c r="F53819" s="30"/>
      <c r="G53819" s="30"/>
      <c r="H53819" s="30"/>
    </row>
    <row r="53820" spans="6:8" x14ac:dyDescent="0.2">
      <c r="F53820" s="30"/>
      <c r="G53820" s="30"/>
      <c r="H53820" s="30"/>
    </row>
    <row r="53821" spans="6:8" x14ac:dyDescent="0.2">
      <c r="F53821" s="30"/>
      <c r="G53821" s="30"/>
      <c r="H53821" s="30"/>
    </row>
    <row r="53822" spans="6:8" x14ac:dyDescent="0.2">
      <c r="F53822" s="30"/>
      <c r="G53822" s="30"/>
      <c r="H53822" s="30"/>
    </row>
    <row r="53823" spans="6:8" x14ac:dyDescent="0.2">
      <c r="F53823" s="30"/>
      <c r="G53823" s="30"/>
      <c r="H53823" s="30"/>
    </row>
    <row r="53824" spans="6:8" x14ac:dyDescent="0.2">
      <c r="F53824" s="30"/>
      <c r="G53824" s="30"/>
      <c r="H53824" s="30"/>
    </row>
    <row r="53825" spans="6:8" x14ac:dyDescent="0.2">
      <c r="F53825" s="30"/>
      <c r="G53825" s="30"/>
      <c r="H53825" s="30"/>
    </row>
    <row r="53826" spans="6:8" x14ac:dyDescent="0.2">
      <c r="F53826" s="30"/>
      <c r="G53826" s="30"/>
      <c r="H53826" s="30"/>
    </row>
    <row r="53827" spans="6:8" x14ac:dyDescent="0.2">
      <c r="F53827" s="30"/>
      <c r="G53827" s="30"/>
      <c r="H53827" s="30"/>
    </row>
    <row r="53828" spans="6:8" x14ac:dyDescent="0.2">
      <c r="F53828" s="30"/>
      <c r="G53828" s="30"/>
      <c r="H53828" s="30"/>
    </row>
    <row r="53829" spans="6:8" x14ac:dyDescent="0.2">
      <c r="F53829" s="30"/>
      <c r="G53829" s="30"/>
      <c r="H53829" s="30"/>
    </row>
    <row r="53830" spans="6:8" x14ac:dyDescent="0.2">
      <c r="F53830" s="30"/>
      <c r="G53830" s="30"/>
      <c r="H53830" s="30"/>
    </row>
    <row r="53831" spans="6:8" x14ac:dyDescent="0.2">
      <c r="F53831" s="30"/>
      <c r="G53831" s="30"/>
      <c r="H53831" s="30"/>
    </row>
    <row r="53832" spans="6:8" x14ac:dyDescent="0.2">
      <c r="F53832" s="30"/>
      <c r="G53832" s="30"/>
      <c r="H53832" s="30"/>
    </row>
    <row r="53833" spans="6:8" x14ac:dyDescent="0.2">
      <c r="F53833" s="30"/>
      <c r="G53833" s="30"/>
      <c r="H53833" s="30"/>
    </row>
    <row r="53834" spans="6:8" x14ac:dyDescent="0.2">
      <c r="F53834" s="30"/>
      <c r="G53834" s="30"/>
      <c r="H53834" s="30"/>
    </row>
    <row r="53835" spans="6:8" x14ac:dyDescent="0.2">
      <c r="F53835" s="30"/>
      <c r="G53835" s="30"/>
      <c r="H53835" s="30"/>
    </row>
    <row r="53836" spans="6:8" x14ac:dyDescent="0.2">
      <c r="F53836" s="30"/>
      <c r="G53836" s="30"/>
      <c r="H53836" s="30"/>
    </row>
    <row r="53837" spans="6:8" x14ac:dyDescent="0.2">
      <c r="F53837" s="30"/>
      <c r="G53837" s="30"/>
      <c r="H53837" s="30"/>
    </row>
    <row r="53838" spans="6:8" x14ac:dyDescent="0.2">
      <c r="F53838" s="30"/>
      <c r="G53838" s="30"/>
      <c r="H53838" s="30"/>
    </row>
    <row r="53839" spans="6:8" x14ac:dyDescent="0.2">
      <c r="F53839" s="30"/>
      <c r="G53839" s="30"/>
      <c r="H53839" s="30"/>
    </row>
    <row r="53840" spans="6:8" x14ac:dyDescent="0.2">
      <c r="F53840" s="30"/>
      <c r="G53840" s="30"/>
      <c r="H53840" s="30"/>
    </row>
    <row r="53841" spans="6:8" x14ac:dyDescent="0.2">
      <c r="F53841" s="30"/>
      <c r="G53841" s="30"/>
      <c r="H53841" s="30"/>
    </row>
    <row r="53842" spans="6:8" x14ac:dyDescent="0.2">
      <c r="F53842" s="30"/>
      <c r="G53842" s="30"/>
      <c r="H53842" s="30"/>
    </row>
    <row r="53843" spans="6:8" x14ac:dyDescent="0.2">
      <c r="F53843" s="30"/>
      <c r="G53843" s="30"/>
      <c r="H53843" s="30"/>
    </row>
    <row r="53844" spans="6:8" x14ac:dyDescent="0.2">
      <c r="F53844" s="30"/>
      <c r="G53844" s="30"/>
      <c r="H53844" s="30"/>
    </row>
    <row r="53845" spans="6:8" x14ac:dyDescent="0.2">
      <c r="F53845" s="30"/>
      <c r="G53845" s="30"/>
      <c r="H53845" s="30"/>
    </row>
    <row r="53846" spans="6:8" x14ac:dyDescent="0.2">
      <c r="F53846" s="30"/>
      <c r="G53846" s="30"/>
      <c r="H53846" s="30"/>
    </row>
    <row r="53847" spans="6:8" x14ac:dyDescent="0.2">
      <c r="F53847" s="30"/>
      <c r="G53847" s="30"/>
      <c r="H53847" s="30"/>
    </row>
    <row r="53848" spans="6:8" x14ac:dyDescent="0.2">
      <c r="F53848" s="30"/>
      <c r="G53848" s="30"/>
      <c r="H53848" s="30"/>
    </row>
    <row r="53849" spans="6:8" x14ac:dyDescent="0.2">
      <c r="F53849" s="30"/>
      <c r="G53849" s="30"/>
      <c r="H53849" s="30"/>
    </row>
    <row r="53850" spans="6:8" x14ac:dyDescent="0.2">
      <c r="F53850" s="30"/>
      <c r="G53850" s="30"/>
      <c r="H53850" s="30"/>
    </row>
    <row r="53851" spans="6:8" x14ac:dyDescent="0.2">
      <c r="F53851" s="30"/>
      <c r="G53851" s="30"/>
      <c r="H53851" s="30"/>
    </row>
    <row r="53852" spans="6:8" x14ac:dyDescent="0.2">
      <c r="F53852" s="30"/>
      <c r="G53852" s="30"/>
      <c r="H53852" s="30"/>
    </row>
    <row r="53853" spans="6:8" x14ac:dyDescent="0.2">
      <c r="F53853" s="30"/>
      <c r="G53853" s="30"/>
      <c r="H53853" s="30"/>
    </row>
    <row r="53854" spans="6:8" x14ac:dyDescent="0.2">
      <c r="F53854" s="30"/>
      <c r="G53854" s="30"/>
      <c r="H53854" s="30"/>
    </row>
    <row r="53855" spans="6:8" x14ac:dyDescent="0.2">
      <c r="F53855" s="30"/>
      <c r="G53855" s="30"/>
      <c r="H53855" s="30"/>
    </row>
    <row r="53856" spans="6:8" x14ac:dyDescent="0.2">
      <c r="F53856" s="30"/>
      <c r="G53856" s="30"/>
      <c r="H53856" s="30"/>
    </row>
    <row r="53857" spans="6:8" x14ac:dyDescent="0.2">
      <c r="F53857" s="30"/>
      <c r="G53857" s="30"/>
      <c r="H53857" s="30"/>
    </row>
    <row r="53858" spans="6:8" x14ac:dyDescent="0.2">
      <c r="F53858" s="30"/>
      <c r="G53858" s="30"/>
      <c r="H53858" s="30"/>
    </row>
    <row r="53859" spans="6:8" x14ac:dyDescent="0.2">
      <c r="F53859" s="30"/>
      <c r="G53859" s="30"/>
      <c r="H53859" s="30"/>
    </row>
    <row r="53860" spans="6:8" x14ac:dyDescent="0.2">
      <c r="F53860" s="30"/>
      <c r="G53860" s="30"/>
      <c r="H53860" s="30"/>
    </row>
    <row r="53861" spans="6:8" x14ac:dyDescent="0.2">
      <c r="F53861" s="30"/>
      <c r="G53861" s="30"/>
      <c r="H53861" s="30"/>
    </row>
    <row r="53862" spans="6:8" x14ac:dyDescent="0.2">
      <c r="F53862" s="30"/>
      <c r="G53862" s="30"/>
      <c r="H53862" s="30"/>
    </row>
    <row r="53863" spans="6:8" x14ac:dyDescent="0.2">
      <c r="F53863" s="30"/>
      <c r="G53863" s="30"/>
      <c r="H53863" s="30"/>
    </row>
    <row r="53864" spans="6:8" x14ac:dyDescent="0.2">
      <c r="F53864" s="30"/>
      <c r="G53864" s="30"/>
      <c r="H53864" s="30"/>
    </row>
    <row r="53865" spans="6:8" x14ac:dyDescent="0.2">
      <c r="F53865" s="30"/>
      <c r="G53865" s="30"/>
      <c r="H53865" s="30"/>
    </row>
    <row r="53866" spans="6:8" x14ac:dyDescent="0.2">
      <c r="F53866" s="30"/>
      <c r="G53866" s="30"/>
      <c r="H53866" s="30"/>
    </row>
    <row r="53867" spans="6:8" x14ac:dyDescent="0.2">
      <c r="F53867" s="30"/>
      <c r="G53867" s="30"/>
      <c r="H53867" s="30"/>
    </row>
    <row r="53868" spans="6:8" x14ac:dyDescent="0.2">
      <c r="F53868" s="30"/>
      <c r="G53868" s="30"/>
      <c r="H53868" s="30"/>
    </row>
    <row r="53869" spans="6:8" x14ac:dyDescent="0.2">
      <c r="F53869" s="30"/>
      <c r="G53869" s="30"/>
      <c r="H53869" s="30"/>
    </row>
    <row r="53870" spans="6:8" x14ac:dyDescent="0.2">
      <c r="F53870" s="30"/>
      <c r="G53870" s="30"/>
      <c r="H53870" s="30"/>
    </row>
    <row r="53871" spans="6:8" x14ac:dyDescent="0.2">
      <c r="F53871" s="30"/>
      <c r="G53871" s="30"/>
      <c r="H53871" s="30"/>
    </row>
    <row r="53872" spans="6:8" x14ac:dyDescent="0.2">
      <c r="F53872" s="30"/>
      <c r="G53872" s="30"/>
      <c r="H53872" s="30"/>
    </row>
    <row r="53873" spans="6:8" x14ac:dyDescent="0.2">
      <c r="F53873" s="30"/>
      <c r="G53873" s="30"/>
      <c r="H53873" s="30"/>
    </row>
    <row r="53874" spans="6:8" x14ac:dyDescent="0.2">
      <c r="F53874" s="30"/>
      <c r="G53874" s="30"/>
      <c r="H53874" s="30"/>
    </row>
    <row r="53875" spans="6:8" x14ac:dyDescent="0.2">
      <c r="F53875" s="30"/>
      <c r="G53875" s="30"/>
      <c r="H53875" s="30"/>
    </row>
    <row r="53876" spans="6:8" x14ac:dyDescent="0.2">
      <c r="F53876" s="30"/>
      <c r="G53876" s="30"/>
      <c r="H53876" s="30"/>
    </row>
    <row r="53877" spans="6:8" x14ac:dyDescent="0.2">
      <c r="F53877" s="30"/>
      <c r="G53877" s="30"/>
      <c r="H53877" s="30"/>
    </row>
    <row r="53878" spans="6:8" x14ac:dyDescent="0.2">
      <c r="F53878" s="30"/>
      <c r="G53878" s="30"/>
      <c r="H53878" s="30"/>
    </row>
    <row r="53879" spans="6:8" x14ac:dyDescent="0.2">
      <c r="F53879" s="30"/>
      <c r="G53879" s="30"/>
      <c r="H53879" s="30"/>
    </row>
    <row r="53880" spans="6:8" x14ac:dyDescent="0.2">
      <c r="F53880" s="30"/>
      <c r="G53880" s="30"/>
      <c r="H53880" s="30"/>
    </row>
    <row r="53881" spans="6:8" x14ac:dyDescent="0.2">
      <c r="F53881" s="30"/>
      <c r="G53881" s="30"/>
      <c r="H53881" s="30"/>
    </row>
    <row r="53882" spans="6:8" x14ac:dyDescent="0.2">
      <c r="F53882" s="30"/>
      <c r="G53882" s="30"/>
      <c r="H53882" s="30"/>
    </row>
    <row r="53883" spans="6:8" x14ac:dyDescent="0.2">
      <c r="F53883" s="30"/>
      <c r="G53883" s="30"/>
      <c r="H53883" s="30"/>
    </row>
    <row r="53884" spans="6:8" x14ac:dyDescent="0.2">
      <c r="F53884" s="30"/>
      <c r="G53884" s="30"/>
      <c r="H53884" s="30"/>
    </row>
    <row r="53885" spans="6:8" x14ac:dyDescent="0.2">
      <c r="F53885" s="30"/>
      <c r="G53885" s="30"/>
      <c r="H53885" s="30"/>
    </row>
    <row r="53886" spans="6:8" x14ac:dyDescent="0.2">
      <c r="F53886" s="30"/>
      <c r="G53886" s="30"/>
      <c r="H53886" s="30"/>
    </row>
    <row r="53887" spans="6:8" x14ac:dyDescent="0.2">
      <c r="F53887" s="30"/>
      <c r="G53887" s="30"/>
      <c r="H53887" s="30"/>
    </row>
    <row r="53888" spans="6:8" x14ac:dyDescent="0.2">
      <c r="F53888" s="30"/>
      <c r="G53888" s="30"/>
      <c r="H53888" s="30"/>
    </row>
    <row r="53889" spans="6:8" x14ac:dyDescent="0.2">
      <c r="F53889" s="30"/>
      <c r="G53889" s="30"/>
      <c r="H53889" s="30"/>
    </row>
    <row r="53890" spans="6:8" x14ac:dyDescent="0.2">
      <c r="F53890" s="30"/>
      <c r="G53890" s="30"/>
      <c r="H53890" s="30"/>
    </row>
    <row r="53891" spans="6:8" x14ac:dyDescent="0.2">
      <c r="F53891" s="30"/>
      <c r="G53891" s="30"/>
      <c r="H53891" s="30"/>
    </row>
    <row r="53892" spans="6:8" x14ac:dyDescent="0.2">
      <c r="F53892" s="30"/>
      <c r="G53892" s="30"/>
      <c r="H53892" s="30"/>
    </row>
    <row r="53893" spans="6:8" x14ac:dyDescent="0.2">
      <c r="F53893" s="30"/>
      <c r="G53893" s="30"/>
      <c r="H53893" s="30"/>
    </row>
    <row r="53894" spans="6:8" x14ac:dyDescent="0.2">
      <c r="F53894" s="30"/>
      <c r="G53894" s="30"/>
      <c r="H53894" s="30"/>
    </row>
    <row r="53895" spans="6:8" x14ac:dyDescent="0.2">
      <c r="F53895" s="30"/>
      <c r="G53895" s="30"/>
      <c r="H53895" s="30"/>
    </row>
    <row r="53896" spans="6:8" x14ac:dyDescent="0.2">
      <c r="F53896" s="30"/>
      <c r="G53896" s="30"/>
      <c r="H53896" s="30"/>
    </row>
    <row r="53897" spans="6:8" x14ac:dyDescent="0.2">
      <c r="F53897" s="30"/>
      <c r="G53897" s="30"/>
      <c r="H53897" s="30"/>
    </row>
    <row r="53898" spans="6:8" x14ac:dyDescent="0.2">
      <c r="F53898" s="30"/>
      <c r="G53898" s="30"/>
      <c r="H53898" s="30"/>
    </row>
    <row r="53899" spans="6:8" x14ac:dyDescent="0.2">
      <c r="F53899" s="30"/>
      <c r="G53899" s="30"/>
      <c r="H53899" s="30"/>
    </row>
    <row r="53900" spans="6:8" x14ac:dyDescent="0.2">
      <c r="F53900" s="30"/>
      <c r="G53900" s="30"/>
      <c r="H53900" s="30"/>
    </row>
    <row r="53901" spans="6:8" x14ac:dyDescent="0.2">
      <c r="F53901" s="30"/>
      <c r="G53901" s="30"/>
      <c r="H53901" s="30"/>
    </row>
    <row r="53902" spans="6:8" x14ac:dyDescent="0.2">
      <c r="F53902" s="30"/>
      <c r="G53902" s="30"/>
      <c r="H53902" s="30"/>
    </row>
    <row r="53903" spans="6:8" x14ac:dyDescent="0.2">
      <c r="F53903" s="30"/>
      <c r="G53903" s="30"/>
      <c r="H53903" s="30"/>
    </row>
    <row r="53904" spans="6:8" x14ac:dyDescent="0.2">
      <c r="F53904" s="30"/>
      <c r="G53904" s="30"/>
      <c r="H53904" s="30"/>
    </row>
    <row r="53905" spans="6:8" x14ac:dyDescent="0.2">
      <c r="F53905" s="30"/>
      <c r="G53905" s="30"/>
      <c r="H53905" s="30"/>
    </row>
    <row r="53906" spans="6:8" x14ac:dyDescent="0.2">
      <c r="F53906" s="30"/>
      <c r="G53906" s="30"/>
      <c r="H53906" s="30"/>
    </row>
    <row r="53907" spans="6:8" x14ac:dyDescent="0.2">
      <c r="F53907" s="30"/>
      <c r="G53907" s="30"/>
      <c r="H53907" s="30"/>
    </row>
    <row r="53908" spans="6:8" x14ac:dyDescent="0.2">
      <c r="F53908" s="30"/>
      <c r="G53908" s="30"/>
      <c r="H53908" s="30"/>
    </row>
    <row r="53909" spans="6:8" x14ac:dyDescent="0.2">
      <c r="F53909" s="30"/>
      <c r="G53909" s="30"/>
      <c r="H53909" s="30"/>
    </row>
    <row r="53910" spans="6:8" x14ac:dyDescent="0.2">
      <c r="F53910" s="30"/>
      <c r="G53910" s="30"/>
      <c r="H53910" s="30"/>
    </row>
    <row r="53911" spans="6:8" x14ac:dyDescent="0.2">
      <c r="F53911" s="30"/>
      <c r="G53911" s="30"/>
      <c r="H53911" s="30"/>
    </row>
    <row r="53912" spans="6:8" x14ac:dyDescent="0.2">
      <c r="F53912" s="30"/>
      <c r="G53912" s="30"/>
      <c r="H53912" s="30"/>
    </row>
    <row r="53913" spans="6:8" x14ac:dyDescent="0.2">
      <c r="F53913" s="30"/>
      <c r="G53913" s="30"/>
      <c r="H53913" s="30"/>
    </row>
    <row r="53914" spans="6:8" x14ac:dyDescent="0.2">
      <c r="F53914" s="30"/>
      <c r="G53914" s="30"/>
      <c r="H53914" s="30"/>
    </row>
    <row r="53915" spans="6:8" x14ac:dyDescent="0.2">
      <c r="F53915" s="30"/>
      <c r="G53915" s="30"/>
      <c r="H53915" s="30"/>
    </row>
    <row r="53916" spans="6:8" x14ac:dyDescent="0.2">
      <c r="F53916" s="30"/>
      <c r="G53916" s="30"/>
      <c r="H53916" s="30"/>
    </row>
    <row r="53917" spans="6:8" x14ac:dyDescent="0.2">
      <c r="F53917" s="30"/>
      <c r="G53917" s="30"/>
      <c r="H53917" s="30"/>
    </row>
    <row r="53918" spans="6:8" x14ac:dyDescent="0.2">
      <c r="F53918" s="30"/>
      <c r="G53918" s="30"/>
      <c r="H53918" s="30"/>
    </row>
    <row r="53919" spans="6:8" x14ac:dyDescent="0.2">
      <c r="F53919" s="30"/>
      <c r="G53919" s="30"/>
      <c r="H53919" s="30"/>
    </row>
    <row r="53920" spans="6:8" x14ac:dyDescent="0.2">
      <c r="F53920" s="30"/>
      <c r="G53920" s="30"/>
      <c r="H53920" s="30"/>
    </row>
    <row r="53921" spans="6:8" x14ac:dyDescent="0.2">
      <c r="F53921" s="30"/>
      <c r="G53921" s="30"/>
      <c r="H53921" s="30"/>
    </row>
    <row r="53922" spans="6:8" x14ac:dyDescent="0.2">
      <c r="F53922" s="30"/>
      <c r="G53922" s="30"/>
      <c r="H53922" s="30"/>
    </row>
    <row r="53923" spans="6:8" x14ac:dyDescent="0.2">
      <c r="F53923" s="30"/>
      <c r="G53923" s="30"/>
      <c r="H53923" s="30"/>
    </row>
    <row r="53924" spans="6:8" x14ac:dyDescent="0.2">
      <c r="F53924" s="30"/>
      <c r="G53924" s="30"/>
      <c r="H53924" s="30"/>
    </row>
    <row r="53925" spans="6:8" x14ac:dyDescent="0.2">
      <c r="F53925" s="30"/>
      <c r="G53925" s="30"/>
      <c r="H53925" s="30"/>
    </row>
    <row r="53926" spans="6:8" x14ac:dyDescent="0.2">
      <c r="F53926" s="30"/>
      <c r="G53926" s="30"/>
      <c r="H53926" s="30"/>
    </row>
    <row r="53927" spans="6:8" x14ac:dyDescent="0.2">
      <c r="F53927" s="30"/>
      <c r="G53927" s="30"/>
      <c r="H53927" s="30"/>
    </row>
    <row r="53928" spans="6:8" x14ac:dyDescent="0.2">
      <c r="F53928" s="30"/>
      <c r="G53928" s="30"/>
      <c r="H53928" s="30"/>
    </row>
    <row r="53929" spans="6:8" x14ac:dyDescent="0.2">
      <c r="F53929" s="30"/>
      <c r="G53929" s="30"/>
      <c r="H53929" s="30"/>
    </row>
    <row r="53930" spans="6:8" x14ac:dyDescent="0.2">
      <c r="F53930" s="30"/>
      <c r="G53930" s="30"/>
      <c r="H53930" s="30"/>
    </row>
    <row r="53931" spans="6:8" x14ac:dyDescent="0.2">
      <c r="F53931" s="30"/>
      <c r="G53931" s="30"/>
      <c r="H53931" s="30"/>
    </row>
    <row r="53932" spans="6:8" x14ac:dyDescent="0.2">
      <c r="F53932" s="30"/>
      <c r="G53932" s="30"/>
      <c r="H53932" s="30"/>
    </row>
    <row r="53933" spans="6:8" x14ac:dyDescent="0.2">
      <c r="F53933" s="30"/>
      <c r="G53933" s="30"/>
      <c r="H53933" s="30"/>
    </row>
    <row r="53934" spans="6:8" x14ac:dyDescent="0.2">
      <c r="F53934" s="30"/>
      <c r="G53934" s="30"/>
      <c r="H53934" s="30"/>
    </row>
    <row r="53935" spans="6:8" x14ac:dyDescent="0.2">
      <c r="F53935" s="30"/>
      <c r="G53935" s="30"/>
      <c r="H53935" s="30"/>
    </row>
    <row r="53936" spans="6:8" x14ac:dyDescent="0.2">
      <c r="F53936" s="30"/>
      <c r="G53936" s="30"/>
      <c r="H53936" s="30"/>
    </row>
    <row r="53937" spans="6:8" x14ac:dyDescent="0.2">
      <c r="F53937" s="30"/>
      <c r="G53937" s="30"/>
      <c r="H53937" s="30"/>
    </row>
    <row r="53938" spans="6:8" x14ac:dyDescent="0.2">
      <c r="F53938" s="30"/>
      <c r="G53938" s="30"/>
      <c r="H53938" s="30"/>
    </row>
    <row r="53939" spans="6:8" x14ac:dyDescent="0.2">
      <c r="F53939" s="30"/>
      <c r="G53939" s="30"/>
      <c r="H53939" s="30"/>
    </row>
    <row r="53940" spans="6:8" x14ac:dyDescent="0.2">
      <c r="F53940" s="30"/>
      <c r="G53940" s="30"/>
      <c r="H53940" s="30"/>
    </row>
    <row r="53941" spans="6:8" x14ac:dyDescent="0.2">
      <c r="F53941" s="30"/>
      <c r="G53941" s="30"/>
      <c r="H53941" s="30"/>
    </row>
    <row r="53942" spans="6:8" x14ac:dyDescent="0.2">
      <c r="F53942" s="30"/>
      <c r="G53942" s="30"/>
      <c r="H53942" s="30"/>
    </row>
    <row r="53943" spans="6:8" x14ac:dyDescent="0.2">
      <c r="F53943" s="30"/>
      <c r="G53943" s="30"/>
      <c r="H53943" s="30"/>
    </row>
    <row r="53944" spans="6:8" x14ac:dyDescent="0.2">
      <c r="F53944" s="30"/>
      <c r="G53944" s="30"/>
      <c r="H53944" s="30"/>
    </row>
    <row r="53945" spans="6:8" x14ac:dyDescent="0.2">
      <c r="F53945" s="30"/>
      <c r="G53945" s="30"/>
      <c r="H53945" s="30"/>
    </row>
    <row r="53946" spans="6:8" x14ac:dyDescent="0.2">
      <c r="F53946" s="30"/>
      <c r="G53946" s="30"/>
      <c r="H53946" s="30"/>
    </row>
    <row r="53947" spans="6:8" x14ac:dyDescent="0.2">
      <c r="F53947" s="30"/>
      <c r="G53947" s="30"/>
      <c r="H53947" s="30"/>
    </row>
    <row r="53948" spans="6:8" x14ac:dyDescent="0.2">
      <c r="F53948" s="30"/>
      <c r="G53948" s="30"/>
      <c r="H53948" s="30"/>
    </row>
    <row r="53949" spans="6:8" x14ac:dyDescent="0.2">
      <c r="F53949" s="30"/>
      <c r="G53949" s="30"/>
      <c r="H53949" s="30"/>
    </row>
    <row r="53950" spans="6:8" x14ac:dyDescent="0.2">
      <c r="F53950" s="30"/>
      <c r="G53950" s="30"/>
      <c r="H53950" s="30"/>
    </row>
    <row r="53951" spans="6:8" x14ac:dyDescent="0.2">
      <c r="F53951" s="30"/>
      <c r="G53951" s="30"/>
      <c r="H53951" s="30"/>
    </row>
    <row r="53952" spans="6:8" x14ac:dyDescent="0.2">
      <c r="F53952" s="30"/>
      <c r="G53952" s="30"/>
      <c r="H53952" s="30"/>
    </row>
    <row r="53953" spans="6:8" x14ac:dyDescent="0.2">
      <c r="F53953" s="30"/>
      <c r="G53953" s="30"/>
      <c r="H53953" s="30"/>
    </row>
    <row r="53954" spans="6:8" x14ac:dyDescent="0.2">
      <c r="F53954" s="30"/>
      <c r="G53954" s="30"/>
      <c r="H53954" s="30"/>
    </row>
    <row r="53955" spans="6:8" x14ac:dyDescent="0.2">
      <c r="F53955" s="30"/>
      <c r="G53955" s="30"/>
      <c r="H53955" s="30"/>
    </row>
    <row r="53956" spans="6:8" x14ac:dyDescent="0.2">
      <c r="F53956" s="30"/>
      <c r="G53956" s="30"/>
      <c r="H53956" s="30"/>
    </row>
    <row r="53957" spans="6:8" x14ac:dyDescent="0.2">
      <c r="F53957" s="30"/>
      <c r="G53957" s="30"/>
      <c r="H53957" s="30"/>
    </row>
    <row r="53958" spans="6:8" x14ac:dyDescent="0.2">
      <c r="F53958" s="30"/>
      <c r="G53958" s="30"/>
      <c r="H53958" s="30"/>
    </row>
    <row r="53959" spans="6:8" x14ac:dyDescent="0.2">
      <c r="F53959" s="30"/>
      <c r="G53959" s="30"/>
      <c r="H53959" s="30"/>
    </row>
    <row r="53960" spans="6:8" x14ac:dyDescent="0.2">
      <c r="F53960" s="30"/>
      <c r="G53960" s="30"/>
      <c r="H53960" s="30"/>
    </row>
    <row r="53961" spans="6:8" x14ac:dyDescent="0.2">
      <c r="F53961" s="30"/>
      <c r="G53961" s="30"/>
      <c r="H53961" s="30"/>
    </row>
    <row r="53962" spans="6:8" x14ac:dyDescent="0.2">
      <c r="F53962" s="30"/>
      <c r="G53962" s="30"/>
      <c r="H53962" s="30"/>
    </row>
    <row r="53963" spans="6:8" x14ac:dyDescent="0.2">
      <c r="F53963" s="30"/>
      <c r="G53963" s="30"/>
      <c r="H53963" s="30"/>
    </row>
    <row r="53964" spans="6:8" x14ac:dyDescent="0.2">
      <c r="F53964" s="30"/>
      <c r="G53964" s="30"/>
      <c r="H53964" s="30"/>
    </row>
    <row r="53965" spans="6:8" x14ac:dyDescent="0.2">
      <c r="F53965" s="30"/>
      <c r="G53965" s="30"/>
      <c r="H53965" s="30"/>
    </row>
    <row r="53966" spans="6:8" x14ac:dyDescent="0.2">
      <c r="F53966" s="30"/>
      <c r="G53966" s="30"/>
      <c r="H53966" s="30"/>
    </row>
    <row r="53967" spans="6:8" x14ac:dyDescent="0.2">
      <c r="F53967" s="30"/>
      <c r="G53967" s="30"/>
      <c r="H53967" s="30"/>
    </row>
    <row r="53968" spans="6:8" x14ac:dyDescent="0.2">
      <c r="F53968" s="30"/>
      <c r="G53968" s="30"/>
      <c r="H53968" s="30"/>
    </row>
    <row r="53969" spans="6:8" x14ac:dyDescent="0.2">
      <c r="F53969" s="30"/>
      <c r="G53969" s="30"/>
      <c r="H53969" s="30"/>
    </row>
    <row r="53970" spans="6:8" x14ac:dyDescent="0.2">
      <c r="F53970" s="30"/>
      <c r="G53970" s="30"/>
      <c r="H53970" s="30"/>
    </row>
    <row r="53971" spans="6:8" x14ac:dyDescent="0.2">
      <c r="F53971" s="30"/>
      <c r="G53971" s="30"/>
      <c r="H53971" s="30"/>
    </row>
    <row r="53972" spans="6:8" x14ac:dyDescent="0.2">
      <c r="F53972" s="30"/>
      <c r="G53972" s="30"/>
      <c r="H53972" s="30"/>
    </row>
    <row r="53973" spans="6:8" x14ac:dyDescent="0.2">
      <c r="F53973" s="30"/>
      <c r="G53973" s="30"/>
      <c r="H53973" s="30"/>
    </row>
    <row r="53974" spans="6:8" x14ac:dyDescent="0.2">
      <c r="F53974" s="30"/>
      <c r="G53974" s="30"/>
      <c r="H53974" s="30"/>
    </row>
    <row r="53975" spans="6:8" x14ac:dyDescent="0.2">
      <c r="F53975" s="30"/>
      <c r="G53975" s="30"/>
      <c r="H53975" s="30"/>
    </row>
    <row r="53976" spans="6:8" x14ac:dyDescent="0.2">
      <c r="F53976" s="30"/>
      <c r="G53976" s="30"/>
      <c r="H53976" s="30"/>
    </row>
    <row r="53977" spans="6:8" x14ac:dyDescent="0.2">
      <c r="F53977" s="30"/>
      <c r="G53977" s="30"/>
      <c r="H53977" s="30"/>
    </row>
    <row r="53978" spans="6:8" x14ac:dyDescent="0.2">
      <c r="F53978" s="30"/>
      <c r="G53978" s="30"/>
      <c r="H53978" s="30"/>
    </row>
    <row r="53979" spans="6:8" x14ac:dyDescent="0.2">
      <c r="F53979" s="30"/>
      <c r="G53979" s="30"/>
      <c r="H53979" s="30"/>
    </row>
    <row r="53980" spans="6:8" x14ac:dyDescent="0.2">
      <c r="F53980" s="30"/>
      <c r="G53980" s="30"/>
      <c r="H53980" s="30"/>
    </row>
    <row r="53981" spans="6:8" x14ac:dyDescent="0.2">
      <c r="F53981" s="30"/>
      <c r="G53981" s="30"/>
      <c r="H53981" s="30"/>
    </row>
    <row r="53982" spans="6:8" x14ac:dyDescent="0.2">
      <c r="F53982" s="30"/>
      <c r="G53982" s="30"/>
      <c r="H53982" s="30"/>
    </row>
    <row r="53983" spans="6:8" x14ac:dyDescent="0.2">
      <c r="F53983" s="30"/>
      <c r="G53983" s="30"/>
      <c r="H53983" s="30"/>
    </row>
    <row r="53984" spans="6:8" x14ac:dyDescent="0.2">
      <c r="F53984" s="30"/>
      <c r="G53984" s="30"/>
      <c r="H53984" s="30"/>
    </row>
    <row r="53985" spans="6:8" x14ac:dyDescent="0.2">
      <c r="F53985" s="30"/>
      <c r="G53985" s="30"/>
      <c r="H53985" s="30"/>
    </row>
    <row r="53986" spans="6:8" x14ac:dyDescent="0.2">
      <c r="F53986" s="30"/>
      <c r="G53986" s="30"/>
      <c r="H53986" s="30"/>
    </row>
    <row r="53987" spans="6:8" x14ac:dyDescent="0.2">
      <c r="F53987" s="30"/>
      <c r="G53987" s="30"/>
      <c r="H53987" s="30"/>
    </row>
    <row r="53988" spans="6:8" x14ac:dyDescent="0.2">
      <c r="F53988" s="30"/>
      <c r="G53988" s="30"/>
      <c r="H53988" s="30"/>
    </row>
    <row r="53989" spans="6:8" x14ac:dyDescent="0.2">
      <c r="F53989" s="30"/>
      <c r="G53989" s="30"/>
      <c r="H53989" s="30"/>
    </row>
    <row r="53990" spans="6:8" x14ac:dyDescent="0.2">
      <c r="F53990" s="30"/>
      <c r="G53990" s="30"/>
      <c r="H53990" s="30"/>
    </row>
    <row r="53991" spans="6:8" x14ac:dyDescent="0.2">
      <c r="F53991" s="30"/>
      <c r="G53991" s="30"/>
      <c r="H53991" s="30"/>
    </row>
    <row r="53992" spans="6:8" x14ac:dyDescent="0.2">
      <c r="F53992" s="30"/>
      <c r="G53992" s="30"/>
      <c r="H53992" s="30"/>
    </row>
    <row r="53993" spans="6:8" x14ac:dyDescent="0.2">
      <c r="F53993" s="30"/>
      <c r="G53993" s="30"/>
      <c r="H53993" s="30"/>
    </row>
    <row r="53994" spans="6:8" x14ac:dyDescent="0.2">
      <c r="F53994" s="30"/>
      <c r="G53994" s="30"/>
      <c r="H53994" s="30"/>
    </row>
    <row r="53995" spans="6:8" x14ac:dyDescent="0.2">
      <c r="F53995" s="30"/>
      <c r="G53995" s="30"/>
      <c r="H53995" s="30"/>
    </row>
    <row r="53996" spans="6:8" x14ac:dyDescent="0.2">
      <c r="F53996" s="30"/>
      <c r="G53996" s="30"/>
      <c r="H53996" s="30"/>
    </row>
    <row r="53997" spans="6:8" x14ac:dyDescent="0.2">
      <c r="F53997" s="30"/>
      <c r="G53997" s="30"/>
      <c r="H53997" s="30"/>
    </row>
    <row r="53998" spans="6:8" x14ac:dyDescent="0.2">
      <c r="F53998" s="30"/>
      <c r="G53998" s="30"/>
      <c r="H53998" s="30"/>
    </row>
    <row r="53999" spans="6:8" x14ac:dyDescent="0.2">
      <c r="F53999" s="30"/>
      <c r="G53999" s="30"/>
      <c r="H53999" s="30"/>
    </row>
    <row r="54000" spans="6:8" x14ac:dyDescent="0.2">
      <c r="F54000" s="30"/>
      <c r="G54000" s="30"/>
      <c r="H54000" s="30"/>
    </row>
    <row r="54001" spans="6:8" x14ac:dyDescent="0.2">
      <c r="F54001" s="30"/>
      <c r="G54001" s="30"/>
      <c r="H54001" s="30"/>
    </row>
    <row r="54002" spans="6:8" x14ac:dyDescent="0.2">
      <c r="F54002" s="30"/>
      <c r="G54002" s="30"/>
      <c r="H54002" s="30"/>
    </row>
    <row r="54003" spans="6:8" x14ac:dyDescent="0.2">
      <c r="F54003" s="30"/>
      <c r="G54003" s="30"/>
      <c r="H54003" s="30"/>
    </row>
    <row r="54004" spans="6:8" x14ac:dyDescent="0.2">
      <c r="F54004" s="30"/>
      <c r="G54004" s="30"/>
      <c r="H54004" s="30"/>
    </row>
    <row r="54005" spans="6:8" x14ac:dyDescent="0.2">
      <c r="F54005" s="30"/>
      <c r="G54005" s="30"/>
      <c r="H54005" s="30"/>
    </row>
    <row r="54006" spans="6:8" x14ac:dyDescent="0.2">
      <c r="F54006" s="30"/>
      <c r="G54006" s="30"/>
      <c r="H54006" s="30"/>
    </row>
    <row r="54007" spans="6:8" x14ac:dyDescent="0.2">
      <c r="F54007" s="30"/>
      <c r="G54007" s="30"/>
      <c r="H54007" s="30"/>
    </row>
    <row r="54008" spans="6:8" x14ac:dyDescent="0.2">
      <c r="F54008" s="30"/>
      <c r="G54008" s="30"/>
      <c r="H54008" s="30"/>
    </row>
    <row r="54009" spans="6:8" x14ac:dyDescent="0.2">
      <c r="F54009" s="30"/>
      <c r="G54009" s="30"/>
      <c r="H54009" s="30"/>
    </row>
    <row r="54010" spans="6:8" x14ac:dyDescent="0.2">
      <c r="F54010" s="30"/>
      <c r="G54010" s="30"/>
      <c r="H54010" s="30"/>
    </row>
    <row r="54011" spans="6:8" x14ac:dyDescent="0.2">
      <c r="F54011" s="30"/>
      <c r="G54011" s="30"/>
      <c r="H54011" s="30"/>
    </row>
    <row r="54012" spans="6:8" x14ac:dyDescent="0.2">
      <c r="F54012" s="30"/>
      <c r="G54012" s="30"/>
      <c r="H54012" s="30"/>
    </row>
    <row r="54013" spans="6:8" x14ac:dyDescent="0.2">
      <c r="F54013" s="30"/>
      <c r="G54013" s="30"/>
      <c r="H54013" s="30"/>
    </row>
    <row r="54014" spans="6:8" x14ac:dyDescent="0.2">
      <c r="F54014" s="30"/>
      <c r="G54014" s="30"/>
      <c r="H54014" s="30"/>
    </row>
    <row r="54015" spans="6:8" x14ac:dyDescent="0.2">
      <c r="F54015" s="30"/>
      <c r="G54015" s="30"/>
      <c r="H54015" s="30"/>
    </row>
    <row r="54016" spans="6:8" x14ac:dyDescent="0.2">
      <c r="F54016" s="30"/>
      <c r="G54016" s="30"/>
      <c r="H54016" s="30"/>
    </row>
    <row r="54017" spans="6:8" x14ac:dyDescent="0.2">
      <c r="F54017" s="30"/>
      <c r="G54017" s="30"/>
      <c r="H54017" s="30"/>
    </row>
    <row r="54018" spans="6:8" x14ac:dyDescent="0.2">
      <c r="F54018" s="30"/>
      <c r="G54018" s="30"/>
      <c r="H54018" s="30"/>
    </row>
    <row r="54019" spans="6:8" x14ac:dyDescent="0.2">
      <c r="F54019" s="30"/>
      <c r="G54019" s="30"/>
      <c r="H54019" s="30"/>
    </row>
    <row r="54020" spans="6:8" x14ac:dyDescent="0.2">
      <c r="F54020" s="30"/>
      <c r="G54020" s="30"/>
      <c r="H54020" s="30"/>
    </row>
    <row r="54021" spans="6:8" x14ac:dyDescent="0.2">
      <c r="F54021" s="30"/>
      <c r="G54021" s="30"/>
      <c r="H54021" s="30"/>
    </row>
    <row r="54022" spans="6:8" x14ac:dyDescent="0.2">
      <c r="F54022" s="30"/>
      <c r="G54022" s="30"/>
      <c r="H54022" s="30"/>
    </row>
    <row r="54023" spans="6:8" x14ac:dyDescent="0.2">
      <c r="F54023" s="30"/>
      <c r="G54023" s="30"/>
      <c r="H54023" s="30"/>
    </row>
    <row r="54024" spans="6:8" x14ac:dyDescent="0.2">
      <c r="F54024" s="30"/>
      <c r="G54024" s="30"/>
      <c r="H54024" s="30"/>
    </row>
    <row r="54025" spans="6:8" x14ac:dyDescent="0.2">
      <c r="F54025" s="30"/>
      <c r="G54025" s="30"/>
      <c r="H54025" s="30"/>
    </row>
    <row r="54026" spans="6:8" x14ac:dyDescent="0.2">
      <c r="F54026" s="30"/>
      <c r="G54026" s="30"/>
      <c r="H54026" s="30"/>
    </row>
    <row r="54027" spans="6:8" x14ac:dyDescent="0.2">
      <c r="F54027" s="30"/>
      <c r="G54027" s="30"/>
      <c r="H54027" s="30"/>
    </row>
    <row r="54028" spans="6:8" x14ac:dyDescent="0.2">
      <c r="F54028" s="30"/>
      <c r="G54028" s="30"/>
      <c r="H54028" s="30"/>
    </row>
    <row r="54029" spans="6:8" x14ac:dyDescent="0.2">
      <c r="F54029" s="30"/>
      <c r="G54029" s="30"/>
      <c r="H54029" s="30"/>
    </row>
    <row r="54030" spans="6:8" x14ac:dyDescent="0.2">
      <c r="F54030" s="30"/>
      <c r="G54030" s="30"/>
      <c r="H54030" s="30"/>
    </row>
    <row r="54031" spans="6:8" x14ac:dyDescent="0.2">
      <c r="F54031" s="30"/>
      <c r="G54031" s="30"/>
      <c r="H54031" s="30"/>
    </row>
    <row r="54032" spans="6:8" x14ac:dyDescent="0.2">
      <c r="F54032" s="30"/>
      <c r="G54032" s="30"/>
      <c r="H54032" s="30"/>
    </row>
    <row r="54033" spans="6:8" x14ac:dyDescent="0.2">
      <c r="F54033" s="30"/>
      <c r="G54033" s="30"/>
      <c r="H54033" s="30"/>
    </row>
    <row r="54034" spans="6:8" x14ac:dyDescent="0.2">
      <c r="F54034" s="30"/>
      <c r="G54034" s="30"/>
      <c r="H54034" s="30"/>
    </row>
    <row r="54035" spans="6:8" x14ac:dyDescent="0.2">
      <c r="F54035" s="30"/>
      <c r="G54035" s="30"/>
      <c r="H54035" s="30"/>
    </row>
    <row r="54036" spans="6:8" x14ac:dyDescent="0.2">
      <c r="F54036" s="30"/>
      <c r="G54036" s="30"/>
      <c r="H54036" s="30"/>
    </row>
    <row r="54037" spans="6:8" x14ac:dyDescent="0.2">
      <c r="F54037" s="30"/>
      <c r="G54037" s="30"/>
      <c r="H54037" s="30"/>
    </row>
    <row r="54038" spans="6:8" x14ac:dyDescent="0.2">
      <c r="F54038" s="30"/>
      <c r="G54038" s="30"/>
      <c r="H54038" s="30"/>
    </row>
    <row r="54039" spans="6:8" x14ac:dyDescent="0.2">
      <c r="F54039" s="30"/>
      <c r="G54039" s="30"/>
      <c r="H54039" s="30"/>
    </row>
    <row r="54040" spans="6:8" x14ac:dyDescent="0.2">
      <c r="F54040" s="30"/>
      <c r="G54040" s="30"/>
      <c r="H54040" s="30"/>
    </row>
    <row r="54041" spans="6:8" x14ac:dyDescent="0.2">
      <c r="F54041" s="30"/>
      <c r="G54041" s="30"/>
      <c r="H54041" s="30"/>
    </row>
    <row r="54042" spans="6:8" x14ac:dyDescent="0.2">
      <c r="F54042" s="30"/>
      <c r="G54042" s="30"/>
      <c r="H54042" s="30"/>
    </row>
    <row r="54043" spans="6:8" x14ac:dyDescent="0.2">
      <c r="F54043" s="30"/>
      <c r="G54043" s="30"/>
      <c r="H54043" s="30"/>
    </row>
    <row r="54044" spans="6:8" x14ac:dyDescent="0.2">
      <c r="F54044" s="30"/>
      <c r="G54044" s="30"/>
      <c r="H54044" s="30"/>
    </row>
    <row r="54045" spans="6:8" x14ac:dyDescent="0.2">
      <c r="F54045" s="30"/>
      <c r="G54045" s="30"/>
      <c r="H54045" s="30"/>
    </row>
    <row r="54046" spans="6:8" x14ac:dyDescent="0.2">
      <c r="F54046" s="30"/>
      <c r="G54046" s="30"/>
      <c r="H54046" s="30"/>
    </row>
    <row r="54047" spans="6:8" x14ac:dyDescent="0.2">
      <c r="F54047" s="30"/>
      <c r="G54047" s="30"/>
      <c r="H54047" s="30"/>
    </row>
    <row r="54048" spans="6:8" x14ac:dyDescent="0.2">
      <c r="F54048" s="30"/>
      <c r="G54048" s="30"/>
      <c r="H54048" s="30"/>
    </row>
    <row r="54049" spans="6:8" x14ac:dyDescent="0.2">
      <c r="F54049" s="30"/>
      <c r="G54049" s="30"/>
      <c r="H54049" s="30"/>
    </row>
    <row r="54050" spans="6:8" x14ac:dyDescent="0.2">
      <c r="F54050" s="30"/>
      <c r="G54050" s="30"/>
      <c r="H54050" s="30"/>
    </row>
    <row r="54051" spans="6:8" x14ac:dyDescent="0.2">
      <c r="F54051" s="30"/>
      <c r="G54051" s="30"/>
      <c r="H54051" s="30"/>
    </row>
    <row r="54052" spans="6:8" x14ac:dyDescent="0.2">
      <c r="F54052" s="30"/>
      <c r="G54052" s="30"/>
      <c r="H54052" s="30"/>
    </row>
    <row r="54053" spans="6:8" x14ac:dyDescent="0.2">
      <c r="F54053" s="30"/>
      <c r="G54053" s="30"/>
      <c r="H54053" s="30"/>
    </row>
    <row r="54054" spans="6:8" x14ac:dyDescent="0.2">
      <c r="F54054" s="30"/>
      <c r="G54054" s="30"/>
      <c r="H54054" s="30"/>
    </row>
    <row r="54055" spans="6:8" x14ac:dyDescent="0.2">
      <c r="F54055" s="30"/>
      <c r="G54055" s="30"/>
      <c r="H54055" s="30"/>
    </row>
    <row r="54056" spans="6:8" x14ac:dyDescent="0.2">
      <c r="F54056" s="30"/>
      <c r="G54056" s="30"/>
      <c r="H54056" s="30"/>
    </row>
    <row r="54057" spans="6:8" x14ac:dyDescent="0.2">
      <c r="F54057" s="30"/>
      <c r="G54057" s="30"/>
      <c r="H54057" s="30"/>
    </row>
    <row r="54058" spans="6:8" x14ac:dyDescent="0.2">
      <c r="F54058" s="30"/>
      <c r="G54058" s="30"/>
      <c r="H54058" s="30"/>
    </row>
    <row r="54059" spans="6:8" x14ac:dyDescent="0.2">
      <c r="F54059" s="30"/>
      <c r="G54059" s="30"/>
      <c r="H54059" s="30"/>
    </row>
    <row r="54060" spans="6:8" x14ac:dyDescent="0.2">
      <c r="F54060" s="30"/>
      <c r="G54060" s="30"/>
      <c r="H54060" s="30"/>
    </row>
    <row r="54061" spans="6:8" x14ac:dyDescent="0.2">
      <c r="F54061" s="30"/>
      <c r="G54061" s="30"/>
      <c r="H54061" s="30"/>
    </row>
    <row r="54062" spans="6:8" x14ac:dyDescent="0.2">
      <c r="F54062" s="30"/>
      <c r="G54062" s="30"/>
      <c r="H54062" s="30"/>
    </row>
    <row r="54063" spans="6:8" x14ac:dyDescent="0.2">
      <c r="F54063" s="30"/>
      <c r="G54063" s="30"/>
      <c r="H54063" s="30"/>
    </row>
    <row r="54064" spans="6:8" x14ac:dyDescent="0.2">
      <c r="F54064" s="30"/>
      <c r="G54064" s="30"/>
      <c r="H54064" s="30"/>
    </row>
    <row r="54065" spans="6:8" x14ac:dyDescent="0.2">
      <c r="F54065" s="30"/>
      <c r="G54065" s="30"/>
      <c r="H54065" s="30"/>
    </row>
    <row r="54066" spans="6:8" x14ac:dyDescent="0.2">
      <c r="F54066" s="30"/>
      <c r="G54066" s="30"/>
      <c r="H54066" s="30"/>
    </row>
    <row r="54067" spans="6:8" x14ac:dyDescent="0.2">
      <c r="F54067" s="30"/>
      <c r="G54067" s="30"/>
      <c r="H54067" s="30"/>
    </row>
    <row r="54068" spans="6:8" x14ac:dyDescent="0.2">
      <c r="F54068" s="30"/>
      <c r="G54068" s="30"/>
      <c r="H54068" s="30"/>
    </row>
    <row r="54069" spans="6:8" x14ac:dyDescent="0.2">
      <c r="F54069" s="30"/>
      <c r="G54069" s="30"/>
      <c r="H54069" s="30"/>
    </row>
    <row r="54070" spans="6:8" x14ac:dyDescent="0.2">
      <c r="F54070" s="30"/>
      <c r="G54070" s="30"/>
      <c r="H54070" s="30"/>
    </row>
    <row r="54071" spans="6:8" x14ac:dyDescent="0.2">
      <c r="F54071" s="30"/>
      <c r="G54071" s="30"/>
      <c r="H54071" s="30"/>
    </row>
    <row r="54072" spans="6:8" x14ac:dyDescent="0.2">
      <c r="F54072" s="30"/>
      <c r="G54072" s="30"/>
      <c r="H54072" s="30"/>
    </row>
    <row r="54073" spans="6:8" x14ac:dyDescent="0.2">
      <c r="F54073" s="30"/>
      <c r="G54073" s="30"/>
      <c r="H54073" s="30"/>
    </row>
    <row r="54074" spans="6:8" x14ac:dyDescent="0.2">
      <c r="F54074" s="30"/>
      <c r="G54074" s="30"/>
      <c r="H54074" s="30"/>
    </row>
    <row r="54075" spans="6:8" x14ac:dyDescent="0.2">
      <c r="F54075" s="30"/>
      <c r="G54075" s="30"/>
      <c r="H54075" s="30"/>
    </row>
    <row r="54076" spans="6:8" x14ac:dyDescent="0.2">
      <c r="F54076" s="30"/>
      <c r="G54076" s="30"/>
      <c r="H54076" s="30"/>
    </row>
    <row r="54077" spans="6:8" x14ac:dyDescent="0.2">
      <c r="F54077" s="30"/>
      <c r="G54077" s="30"/>
      <c r="H54077" s="30"/>
    </row>
    <row r="54078" spans="6:8" x14ac:dyDescent="0.2">
      <c r="F54078" s="30"/>
      <c r="G54078" s="30"/>
      <c r="H54078" s="30"/>
    </row>
    <row r="54079" spans="6:8" x14ac:dyDescent="0.2">
      <c r="F54079" s="30"/>
      <c r="G54079" s="30"/>
      <c r="H54079" s="30"/>
    </row>
    <row r="54080" spans="6:8" x14ac:dyDescent="0.2">
      <c r="F54080" s="30"/>
      <c r="G54080" s="30"/>
      <c r="H54080" s="30"/>
    </row>
    <row r="54081" spans="6:8" x14ac:dyDescent="0.2">
      <c r="F54081" s="30"/>
      <c r="G54081" s="30"/>
      <c r="H54081" s="30"/>
    </row>
    <row r="54082" spans="6:8" x14ac:dyDescent="0.2">
      <c r="F54082" s="30"/>
      <c r="G54082" s="30"/>
      <c r="H54082" s="30"/>
    </row>
    <row r="54083" spans="6:8" x14ac:dyDescent="0.2">
      <c r="F54083" s="30"/>
      <c r="G54083" s="30"/>
      <c r="H54083" s="30"/>
    </row>
    <row r="54084" spans="6:8" x14ac:dyDescent="0.2">
      <c r="F54084" s="30"/>
      <c r="G54084" s="30"/>
      <c r="H54084" s="30"/>
    </row>
    <row r="54085" spans="6:8" x14ac:dyDescent="0.2">
      <c r="F54085" s="30"/>
      <c r="G54085" s="30"/>
      <c r="H54085" s="30"/>
    </row>
    <row r="54086" spans="6:8" x14ac:dyDescent="0.2">
      <c r="F54086" s="30"/>
      <c r="G54086" s="30"/>
      <c r="H54086" s="30"/>
    </row>
    <row r="54087" spans="6:8" x14ac:dyDescent="0.2">
      <c r="F54087" s="30"/>
      <c r="G54087" s="30"/>
      <c r="H54087" s="30"/>
    </row>
    <row r="54088" spans="6:8" x14ac:dyDescent="0.2">
      <c r="F54088" s="30"/>
      <c r="G54088" s="30"/>
      <c r="H54088" s="30"/>
    </row>
    <row r="54089" spans="6:8" x14ac:dyDescent="0.2">
      <c r="F54089" s="30"/>
      <c r="G54089" s="30"/>
      <c r="H54089" s="30"/>
    </row>
    <row r="54090" spans="6:8" x14ac:dyDescent="0.2">
      <c r="F54090" s="30"/>
      <c r="G54090" s="30"/>
      <c r="H54090" s="30"/>
    </row>
    <row r="54091" spans="6:8" x14ac:dyDescent="0.2">
      <c r="F54091" s="30"/>
      <c r="G54091" s="30"/>
      <c r="H54091" s="30"/>
    </row>
    <row r="54092" spans="6:8" x14ac:dyDescent="0.2">
      <c r="F54092" s="30"/>
      <c r="G54092" s="30"/>
      <c r="H54092" s="30"/>
    </row>
    <row r="54093" spans="6:8" x14ac:dyDescent="0.2">
      <c r="F54093" s="30"/>
      <c r="G54093" s="30"/>
      <c r="H54093" s="30"/>
    </row>
    <row r="54094" spans="6:8" x14ac:dyDescent="0.2">
      <c r="F54094" s="30"/>
      <c r="G54094" s="30"/>
      <c r="H54094" s="30"/>
    </row>
    <row r="54095" spans="6:8" x14ac:dyDescent="0.2">
      <c r="F54095" s="30"/>
      <c r="G54095" s="30"/>
      <c r="H54095" s="30"/>
    </row>
    <row r="54096" spans="6:8" x14ac:dyDescent="0.2">
      <c r="F54096" s="30"/>
      <c r="G54096" s="30"/>
      <c r="H54096" s="30"/>
    </row>
    <row r="54097" spans="6:8" x14ac:dyDescent="0.2">
      <c r="F54097" s="30"/>
      <c r="G54097" s="30"/>
      <c r="H54097" s="30"/>
    </row>
    <row r="54098" spans="6:8" x14ac:dyDescent="0.2">
      <c r="F54098" s="30"/>
      <c r="G54098" s="30"/>
      <c r="H54098" s="30"/>
    </row>
    <row r="54099" spans="6:8" x14ac:dyDescent="0.2">
      <c r="F54099" s="30"/>
      <c r="G54099" s="30"/>
      <c r="H54099" s="30"/>
    </row>
    <row r="54100" spans="6:8" x14ac:dyDescent="0.2">
      <c r="F54100" s="30"/>
      <c r="G54100" s="30"/>
      <c r="H54100" s="30"/>
    </row>
    <row r="54101" spans="6:8" x14ac:dyDescent="0.2">
      <c r="F54101" s="30"/>
      <c r="G54101" s="30"/>
      <c r="H54101" s="30"/>
    </row>
    <row r="54102" spans="6:8" x14ac:dyDescent="0.2">
      <c r="F54102" s="30"/>
      <c r="G54102" s="30"/>
      <c r="H54102" s="30"/>
    </row>
    <row r="54103" spans="6:8" x14ac:dyDescent="0.2">
      <c r="F54103" s="30"/>
      <c r="G54103" s="30"/>
      <c r="H54103" s="30"/>
    </row>
    <row r="54104" spans="6:8" x14ac:dyDescent="0.2">
      <c r="F54104" s="30"/>
      <c r="G54104" s="30"/>
      <c r="H54104" s="30"/>
    </row>
    <row r="54105" spans="6:8" x14ac:dyDescent="0.2">
      <c r="F54105" s="30"/>
      <c r="G54105" s="30"/>
      <c r="H54105" s="30"/>
    </row>
    <row r="54106" spans="6:8" x14ac:dyDescent="0.2">
      <c r="F54106" s="30"/>
      <c r="G54106" s="30"/>
      <c r="H54106" s="30"/>
    </row>
    <row r="54107" spans="6:8" x14ac:dyDescent="0.2">
      <c r="F54107" s="30"/>
      <c r="G54107" s="30"/>
      <c r="H54107" s="30"/>
    </row>
    <row r="54108" spans="6:8" x14ac:dyDescent="0.2">
      <c r="F54108" s="30"/>
      <c r="G54108" s="30"/>
      <c r="H54108" s="30"/>
    </row>
    <row r="54109" spans="6:8" x14ac:dyDescent="0.2">
      <c r="F54109" s="30"/>
      <c r="G54109" s="30"/>
      <c r="H54109" s="30"/>
    </row>
    <row r="54110" spans="6:8" x14ac:dyDescent="0.2">
      <c r="F54110" s="30"/>
      <c r="G54110" s="30"/>
      <c r="H54110" s="30"/>
    </row>
    <row r="54111" spans="6:8" x14ac:dyDescent="0.2">
      <c r="F54111" s="30"/>
      <c r="G54111" s="30"/>
      <c r="H54111" s="30"/>
    </row>
    <row r="54112" spans="6:8" x14ac:dyDescent="0.2">
      <c r="F54112" s="30"/>
      <c r="G54112" s="30"/>
      <c r="H54112" s="30"/>
    </row>
    <row r="54113" spans="6:8" x14ac:dyDescent="0.2">
      <c r="F54113" s="30"/>
      <c r="G54113" s="30"/>
      <c r="H54113" s="30"/>
    </row>
    <row r="54114" spans="6:8" x14ac:dyDescent="0.2">
      <c r="F54114" s="30"/>
      <c r="G54114" s="30"/>
      <c r="H54114" s="30"/>
    </row>
    <row r="54115" spans="6:8" x14ac:dyDescent="0.2">
      <c r="F54115" s="30"/>
      <c r="G54115" s="30"/>
      <c r="H54115" s="30"/>
    </row>
    <row r="54116" spans="6:8" x14ac:dyDescent="0.2">
      <c r="F54116" s="30"/>
      <c r="G54116" s="30"/>
      <c r="H54116" s="30"/>
    </row>
    <row r="54117" spans="6:8" x14ac:dyDescent="0.2">
      <c r="F54117" s="30"/>
      <c r="G54117" s="30"/>
      <c r="H54117" s="30"/>
    </row>
    <row r="54118" spans="6:8" x14ac:dyDescent="0.2">
      <c r="F54118" s="30"/>
      <c r="G54118" s="30"/>
      <c r="H54118" s="30"/>
    </row>
    <row r="54119" spans="6:8" x14ac:dyDescent="0.2">
      <c r="F54119" s="30"/>
      <c r="G54119" s="30"/>
      <c r="H54119" s="30"/>
    </row>
    <row r="54120" spans="6:8" x14ac:dyDescent="0.2">
      <c r="F54120" s="30"/>
      <c r="G54120" s="30"/>
      <c r="H54120" s="30"/>
    </row>
    <row r="54121" spans="6:8" x14ac:dyDescent="0.2">
      <c r="F54121" s="30"/>
      <c r="G54121" s="30"/>
      <c r="H54121" s="30"/>
    </row>
    <row r="54122" spans="6:8" x14ac:dyDescent="0.2">
      <c r="F54122" s="30"/>
      <c r="G54122" s="30"/>
      <c r="H54122" s="30"/>
    </row>
    <row r="54123" spans="6:8" x14ac:dyDescent="0.2">
      <c r="F54123" s="30"/>
      <c r="G54123" s="30"/>
      <c r="H54123" s="30"/>
    </row>
    <row r="54124" spans="6:8" x14ac:dyDescent="0.2">
      <c r="F54124" s="30"/>
      <c r="G54124" s="30"/>
      <c r="H54124" s="30"/>
    </row>
    <row r="54125" spans="6:8" x14ac:dyDescent="0.2">
      <c r="F54125" s="30"/>
      <c r="G54125" s="30"/>
      <c r="H54125" s="30"/>
    </row>
    <row r="54126" spans="6:8" x14ac:dyDescent="0.2">
      <c r="F54126" s="30"/>
      <c r="G54126" s="30"/>
      <c r="H54126" s="30"/>
    </row>
    <row r="54127" spans="6:8" x14ac:dyDescent="0.2">
      <c r="F54127" s="30"/>
      <c r="G54127" s="30"/>
      <c r="H54127" s="30"/>
    </row>
    <row r="54128" spans="6:8" x14ac:dyDescent="0.2">
      <c r="F54128" s="30"/>
      <c r="G54128" s="30"/>
      <c r="H54128" s="30"/>
    </row>
    <row r="54129" spans="6:8" x14ac:dyDescent="0.2">
      <c r="F54129" s="30"/>
      <c r="G54129" s="30"/>
      <c r="H54129" s="30"/>
    </row>
    <row r="54130" spans="6:8" x14ac:dyDescent="0.2">
      <c r="F54130" s="30"/>
      <c r="G54130" s="30"/>
      <c r="H54130" s="30"/>
    </row>
    <row r="54131" spans="6:8" x14ac:dyDescent="0.2">
      <c r="F54131" s="30"/>
      <c r="G54131" s="30"/>
      <c r="H54131" s="30"/>
    </row>
    <row r="54132" spans="6:8" x14ac:dyDescent="0.2">
      <c r="F54132" s="30"/>
      <c r="G54132" s="30"/>
      <c r="H54132" s="30"/>
    </row>
    <row r="54133" spans="6:8" x14ac:dyDescent="0.2">
      <c r="F54133" s="30"/>
      <c r="G54133" s="30"/>
      <c r="H54133" s="30"/>
    </row>
    <row r="54134" spans="6:8" x14ac:dyDescent="0.2">
      <c r="F54134" s="30"/>
      <c r="G54134" s="30"/>
      <c r="H54134" s="30"/>
    </row>
    <row r="54135" spans="6:8" x14ac:dyDescent="0.2">
      <c r="F54135" s="30"/>
      <c r="G54135" s="30"/>
      <c r="H54135" s="30"/>
    </row>
    <row r="54136" spans="6:8" x14ac:dyDescent="0.2">
      <c r="F54136" s="30"/>
      <c r="G54136" s="30"/>
      <c r="H54136" s="30"/>
    </row>
    <row r="54137" spans="6:8" x14ac:dyDescent="0.2">
      <c r="F54137" s="30"/>
      <c r="G54137" s="30"/>
      <c r="H54137" s="30"/>
    </row>
    <row r="54138" spans="6:8" x14ac:dyDescent="0.2">
      <c r="F54138" s="30"/>
      <c r="G54138" s="30"/>
      <c r="H54138" s="30"/>
    </row>
    <row r="54139" spans="6:8" x14ac:dyDescent="0.2">
      <c r="F54139" s="30"/>
      <c r="G54139" s="30"/>
      <c r="H54139" s="30"/>
    </row>
    <row r="54140" spans="6:8" x14ac:dyDescent="0.2">
      <c r="F54140" s="30"/>
      <c r="G54140" s="30"/>
      <c r="H54140" s="30"/>
    </row>
    <row r="54141" spans="6:8" x14ac:dyDescent="0.2">
      <c r="F54141" s="30"/>
      <c r="G54141" s="30"/>
      <c r="H54141" s="30"/>
    </row>
    <row r="54142" spans="6:8" x14ac:dyDescent="0.2">
      <c r="F54142" s="30"/>
      <c r="G54142" s="30"/>
      <c r="H54142" s="30"/>
    </row>
    <row r="54143" spans="6:8" x14ac:dyDescent="0.2">
      <c r="F54143" s="30"/>
      <c r="G54143" s="30"/>
      <c r="H54143" s="30"/>
    </row>
    <row r="54144" spans="6:8" x14ac:dyDescent="0.2">
      <c r="F54144" s="30"/>
      <c r="G54144" s="30"/>
      <c r="H54144" s="30"/>
    </row>
    <row r="54145" spans="6:8" x14ac:dyDescent="0.2">
      <c r="F54145" s="30"/>
      <c r="G54145" s="30"/>
      <c r="H54145" s="30"/>
    </row>
    <row r="54146" spans="6:8" x14ac:dyDescent="0.2">
      <c r="F54146" s="30"/>
      <c r="G54146" s="30"/>
      <c r="H54146" s="30"/>
    </row>
    <row r="54147" spans="6:8" x14ac:dyDescent="0.2">
      <c r="F54147" s="30"/>
      <c r="G54147" s="30"/>
      <c r="H54147" s="30"/>
    </row>
    <row r="54148" spans="6:8" x14ac:dyDescent="0.2">
      <c r="F54148" s="30"/>
      <c r="G54148" s="30"/>
      <c r="H54148" s="30"/>
    </row>
    <row r="54149" spans="6:8" x14ac:dyDescent="0.2">
      <c r="F54149" s="30"/>
      <c r="G54149" s="30"/>
      <c r="H54149" s="30"/>
    </row>
    <row r="54150" spans="6:8" x14ac:dyDescent="0.2">
      <c r="F54150" s="30"/>
      <c r="G54150" s="30"/>
      <c r="H54150" s="30"/>
    </row>
    <row r="54151" spans="6:8" x14ac:dyDescent="0.2">
      <c r="F54151" s="30"/>
      <c r="G54151" s="30"/>
      <c r="H54151" s="30"/>
    </row>
    <row r="54152" spans="6:8" x14ac:dyDescent="0.2">
      <c r="F54152" s="30"/>
      <c r="G54152" s="30"/>
      <c r="H54152" s="30"/>
    </row>
    <row r="54153" spans="6:8" x14ac:dyDescent="0.2">
      <c r="F54153" s="30"/>
      <c r="G54153" s="30"/>
      <c r="H54153" s="30"/>
    </row>
    <row r="54154" spans="6:8" x14ac:dyDescent="0.2">
      <c r="F54154" s="30"/>
      <c r="G54154" s="30"/>
      <c r="H54154" s="30"/>
    </row>
    <row r="54155" spans="6:8" x14ac:dyDescent="0.2">
      <c r="F54155" s="30"/>
      <c r="G54155" s="30"/>
      <c r="H54155" s="30"/>
    </row>
    <row r="54156" spans="6:8" x14ac:dyDescent="0.2">
      <c r="F54156" s="30"/>
      <c r="G54156" s="30"/>
      <c r="H54156" s="30"/>
    </row>
    <row r="54157" spans="6:8" x14ac:dyDescent="0.2">
      <c r="F54157" s="30"/>
      <c r="G54157" s="30"/>
      <c r="H54157" s="30"/>
    </row>
    <row r="54158" spans="6:8" x14ac:dyDescent="0.2">
      <c r="F54158" s="30"/>
      <c r="G54158" s="30"/>
      <c r="H54158" s="30"/>
    </row>
    <row r="54159" spans="6:8" x14ac:dyDescent="0.2">
      <c r="F54159" s="30"/>
      <c r="G54159" s="30"/>
      <c r="H54159" s="30"/>
    </row>
    <row r="54160" spans="6:8" x14ac:dyDescent="0.2">
      <c r="F54160" s="30"/>
      <c r="G54160" s="30"/>
      <c r="H54160" s="30"/>
    </row>
    <row r="54161" spans="6:8" x14ac:dyDescent="0.2">
      <c r="F54161" s="30"/>
      <c r="G54161" s="30"/>
      <c r="H54161" s="30"/>
    </row>
    <row r="54162" spans="6:8" x14ac:dyDescent="0.2">
      <c r="F54162" s="30"/>
      <c r="G54162" s="30"/>
      <c r="H54162" s="30"/>
    </row>
    <row r="54163" spans="6:8" x14ac:dyDescent="0.2">
      <c r="F54163" s="30"/>
      <c r="G54163" s="30"/>
      <c r="H54163" s="30"/>
    </row>
    <row r="54164" spans="6:8" x14ac:dyDescent="0.2">
      <c r="F54164" s="30"/>
      <c r="G54164" s="30"/>
      <c r="H54164" s="30"/>
    </row>
    <row r="54165" spans="6:8" x14ac:dyDescent="0.2">
      <c r="F54165" s="30"/>
      <c r="G54165" s="30"/>
      <c r="H54165" s="30"/>
    </row>
    <row r="54166" spans="6:8" x14ac:dyDescent="0.2">
      <c r="F54166" s="30"/>
      <c r="G54166" s="30"/>
      <c r="H54166" s="30"/>
    </row>
    <row r="54167" spans="6:8" x14ac:dyDescent="0.2">
      <c r="F54167" s="30"/>
      <c r="G54167" s="30"/>
      <c r="H54167" s="30"/>
    </row>
    <row r="54168" spans="6:8" x14ac:dyDescent="0.2">
      <c r="F54168" s="30"/>
      <c r="G54168" s="30"/>
      <c r="H54168" s="30"/>
    </row>
    <row r="54169" spans="6:8" x14ac:dyDescent="0.2">
      <c r="F54169" s="30"/>
      <c r="G54169" s="30"/>
      <c r="H54169" s="30"/>
    </row>
    <row r="54170" spans="6:8" x14ac:dyDescent="0.2">
      <c r="F54170" s="30"/>
      <c r="G54170" s="30"/>
      <c r="H54170" s="30"/>
    </row>
    <row r="54171" spans="6:8" x14ac:dyDescent="0.2">
      <c r="F54171" s="30"/>
      <c r="G54171" s="30"/>
      <c r="H54171" s="30"/>
    </row>
    <row r="54172" spans="6:8" x14ac:dyDescent="0.2">
      <c r="F54172" s="30"/>
      <c r="G54172" s="30"/>
      <c r="H54172" s="30"/>
    </row>
    <row r="54173" spans="6:8" x14ac:dyDescent="0.2">
      <c r="F54173" s="30"/>
      <c r="G54173" s="30"/>
      <c r="H54173" s="30"/>
    </row>
    <row r="54174" spans="6:8" x14ac:dyDescent="0.2">
      <c r="F54174" s="30"/>
      <c r="G54174" s="30"/>
      <c r="H54174" s="30"/>
    </row>
    <row r="54175" spans="6:8" x14ac:dyDescent="0.2">
      <c r="F54175" s="30"/>
      <c r="G54175" s="30"/>
      <c r="H54175" s="30"/>
    </row>
    <row r="54176" spans="6:8" x14ac:dyDescent="0.2">
      <c r="F54176" s="30"/>
      <c r="G54176" s="30"/>
      <c r="H54176" s="30"/>
    </row>
    <row r="54177" spans="6:8" x14ac:dyDescent="0.2">
      <c r="F54177" s="30"/>
      <c r="G54177" s="30"/>
      <c r="H54177" s="30"/>
    </row>
    <row r="54178" spans="6:8" x14ac:dyDescent="0.2">
      <c r="F54178" s="30"/>
      <c r="G54178" s="30"/>
      <c r="H54178" s="30"/>
    </row>
    <row r="54179" spans="6:8" x14ac:dyDescent="0.2">
      <c r="F54179" s="30"/>
      <c r="G54179" s="30"/>
      <c r="H54179" s="30"/>
    </row>
    <row r="54180" spans="6:8" x14ac:dyDescent="0.2">
      <c r="F54180" s="30"/>
      <c r="G54180" s="30"/>
      <c r="H54180" s="30"/>
    </row>
    <row r="54181" spans="6:8" x14ac:dyDescent="0.2">
      <c r="F54181" s="30"/>
      <c r="G54181" s="30"/>
      <c r="H54181" s="30"/>
    </row>
    <row r="54182" spans="6:8" x14ac:dyDescent="0.2">
      <c r="F54182" s="30"/>
      <c r="G54182" s="30"/>
      <c r="H54182" s="30"/>
    </row>
    <row r="54183" spans="6:8" x14ac:dyDescent="0.2">
      <c r="F54183" s="30"/>
      <c r="G54183" s="30"/>
      <c r="H54183" s="30"/>
    </row>
    <row r="54184" spans="6:8" x14ac:dyDescent="0.2">
      <c r="F54184" s="30"/>
      <c r="G54184" s="30"/>
      <c r="H54184" s="30"/>
    </row>
    <row r="54185" spans="6:8" x14ac:dyDescent="0.2">
      <c r="F54185" s="30"/>
      <c r="G54185" s="30"/>
      <c r="H54185" s="30"/>
    </row>
    <row r="54186" spans="6:8" x14ac:dyDescent="0.2">
      <c r="F54186" s="30"/>
      <c r="G54186" s="30"/>
      <c r="H54186" s="30"/>
    </row>
    <row r="54187" spans="6:8" x14ac:dyDescent="0.2">
      <c r="F54187" s="30"/>
      <c r="G54187" s="30"/>
      <c r="H54187" s="30"/>
    </row>
    <row r="54188" spans="6:8" x14ac:dyDescent="0.2">
      <c r="F54188" s="30"/>
      <c r="G54188" s="30"/>
      <c r="H54188" s="30"/>
    </row>
    <row r="54189" spans="6:8" x14ac:dyDescent="0.2">
      <c r="F54189" s="30"/>
      <c r="G54189" s="30"/>
      <c r="H54189" s="30"/>
    </row>
    <row r="54190" spans="6:8" x14ac:dyDescent="0.2">
      <c r="F54190" s="30"/>
      <c r="G54190" s="30"/>
      <c r="H54190" s="30"/>
    </row>
    <row r="54191" spans="6:8" x14ac:dyDescent="0.2">
      <c r="F54191" s="30"/>
      <c r="G54191" s="30"/>
      <c r="H54191" s="30"/>
    </row>
    <row r="54192" spans="6:8" x14ac:dyDescent="0.2">
      <c r="F54192" s="30"/>
      <c r="G54192" s="30"/>
      <c r="H54192" s="30"/>
    </row>
    <row r="54193" spans="6:8" x14ac:dyDescent="0.2">
      <c r="F54193" s="30"/>
      <c r="G54193" s="30"/>
      <c r="H54193" s="30"/>
    </row>
    <row r="54194" spans="6:8" x14ac:dyDescent="0.2">
      <c r="F54194" s="30"/>
      <c r="G54194" s="30"/>
      <c r="H54194" s="30"/>
    </row>
    <row r="54195" spans="6:8" x14ac:dyDescent="0.2">
      <c r="F54195" s="30"/>
      <c r="G54195" s="30"/>
      <c r="H54195" s="30"/>
    </row>
    <row r="54196" spans="6:8" x14ac:dyDescent="0.2">
      <c r="F54196" s="30"/>
      <c r="G54196" s="30"/>
      <c r="H54196" s="30"/>
    </row>
    <row r="54197" spans="6:8" x14ac:dyDescent="0.2">
      <c r="F54197" s="30"/>
      <c r="G54197" s="30"/>
      <c r="H54197" s="30"/>
    </row>
    <row r="54198" spans="6:8" x14ac:dyDescent="0.2">
      <c r="F54198" s="30"/>
      <c r="G54198" s="30"/>
      <c r="H54198" s="30"/>
    </row>
    <row r="54199" spans="6:8" x14ac:dyDescent="0.2">
      <c r="F54199" s="30"/>
      <c r="G54199" s="30"/>
      <c r="H54199" s="30"/>
    </row>
    <row r="54200" spans="6:8" x14ac:dyDescent="0.2">
      <c r="F54200" s="30"/>
      <c r="G54200" s="30"/>
      <c r="H54200" s="30"/>
    </row>
    <row r="54201" spans="6:8" x14ac:dyDescent="0.2">
      <c r="F54201" s="30"/>
      <c r="G54201" s="30"/>
      <c r="H54201" s="30"/>
    </row>
    <row r="54202" spans="6:8" x14ac:dyDescent="0.2">
      <c r="F54202" s="30"/>
      <c r="G54202" s="30"/>
      <c r="H54202" s="30"/>
    </row>
    <row r="54203" spans="6:8" x14ac:dyDescent="0.2">
      <c r="F54203" s="30"/>
      <c r="G54203" s="30"/>
      <c r="H54203" s="30"/>
    </row>
    <row r="54204" spans="6:8" x14ac:dyDescent="0.2">
      <c r="F54204" s="30"/>
      <c r="G54204" s="30"/>
      <c r="H54204" s="30"/>
    </row>
    <row r="54205" spans="6:8" x14ac:dyDescent="0.2">
      <c r="F54205" s="30"/>
      <c r="G54205" s="30"/>
      <c r="H54205" s="30"/>
    </row>
    <row r="54206" spans="6:8" x14ac:dyDescent="0.2">
      <c r="F54206" s="30"/>
      <c r="G54206" s="30"/>
      <c r="H54206" s="30"/>
    </row>
    <row r="54207" spans="6:8" x14ac:dyDescent="0.2">
      <c r="F54207" s="30"/>
      <c r="G54207" s="30"/>
      <c r="H54207" s="30"/>
    </row>
    <row r="54208" spans="6:8" x14ac:dyDescent="0.2">
      <c r="F54208" s="30"/>
      <c r="G54208" s="30"/>
      <c r="H54208" s="30"/>
    </row>
    <row r="54209" spans="6:8" x14ac:dyDescent="0.2">
      <c r="F54209" s="30"/>
      <c r="G54209" s="30"/>
      <c r="H54209" s="30"/>
    </row>
    <row r="54210" spans="6:8" x14ac:dyDescent="0.2">
      <c r="F54210" s="30"/>
      <c r="G54210" s="30"/>
      <c r="H54210" s="30"/>
    </row>
    <row r="54211" spans="6:8" x14ac:dyDescent="0.2">
      <c r="F54211" s="30"/>
      <c r="G54211" s="30"/>
      <c r="H54211" s="30"/>
    </row>
    <row r="54212" spans="6:8" x14ac:dyDescent="0.2">
      <c r="F54212" s="30"/>
      <c r="G54212" s="30"/>
      <c r="H54212" s="30"/>
    </row>
    <row r="54213" spans="6:8" x14ac:dyDescent="0.2">
      <c r="F54213" s="30"/>
      <c r="G54213" s="30"/>
      <c r="H54213" s="30"/>
    </row>
    <row r="54214" spans="6:8" x14ac:dyDescent="0.2">
      <c r="F54214" s="30"/>
      <c r="G54214" s="30"/>
      <c r="H54214" s="30"/>
    </row>
    <row r="54215" spans="6:8" x14ac:dyDescent="0.2">
      <c r="F54215" s="30"/>
      <c r="G54215" s="30"/>
      <c r="H54215" s="30"/>
    </row>
    <row r="54216" spans="6:8" x14ac:dyDescent="0.2">
      <c r="F54216" s="30"/>
      <c r="G54216" s="30"/>
      <c r="H54216" s="30"/>
    </row>
    <row r="54217" spans="6:8" x14ac:dyDescent="0.2">
      <c r="F54217" s="30"/>
      <c r="G54217" s="30"/>
      <c r="H54217" s="30"/>
    </row>
    <row r="54218" spans="6:8" x14ac:dyDescent="0.2">
      <c r="F54218" s="30"/>
      <c r="G54218" s="30"/>
      <c r="H54218" s="30"/>
    </row>
    <row r="54219" spans="6:8" x14ac:dyDescent="0.2">
      <c r="F54219" s="30"/>
      <c r="G54219" s="30"/>
      <c r="H54219" s="30"/>
    </row>
    <row r="54220" spans="6:8" x14ac:dyDescent="0.2">
      <c r="F54220" s="30"/>
      <c r="G54220" s="30"/>
      <c r="H54220" s="30"/>
    </row>
    <row r="54221" spans="6:8" x14ac:dyDescent="0.2">
      <c r="F54221" s="30"/>
      <c r="G54221" s="30"/>
      <c r="H54221" s="30"/>
    </row>
    <row r="54222" spans="6:8" x14ac:dyDescent="0.2">
      <c r="F54222" s="30"/>
      <c r="G54222" s="30"/>
      <c r="H54222" s="30"/>
    </row>
    <row r="54223" spans="6:8" x14ac:dyDescent="0.2">
      <c r="F54223" s="30"/>
      <c r="G54223" s="30"/>
      <c r="H54223" s="30"/>
    </row>
    <row r="54224" spans="6:8" x14ac:dyDescent="0.2">
      <c r="F54224" s="30"/>
      <c r="G54224" s="30"/>
      <c r="H54224" s="30"/>
    </row>
    <row r="54225" spans="6:8" x14ac:dyDescent="0.2">
      <c r="F54225" s="30"/>
      <c r="G54225" s="30"/>
      <c r="H54225" s="30"/>
    </row>
    <row r="54226" spans="6:8" x14ac:dyDescent="0.2">
      <c r="F54226" s="30"/>
      <c r="G54226" s="30"/>
      <c r="H54226" s="30"/>
    </row>
    <row r="54227" spans="6:8" x14ac:dyDescent="0.2">
      <c r="F54227" s="30"/>
      <c r="G54227" s="30"/>
      <c r="H54227" s="30"/>
    </row>
    <row r="54228" spans="6:8" x14ac:dyDescent="0.2">
      <c r="F54228" s="30"/>
      <c r="G54228" s="30"/>
      <c r="H54228" s="30"/>
    </row>
    <row r="54229" spans="6:8" x14ac:dyDescent="0.2">
      <c r="F54229" s="30"/>
      <c r="G54229" s="30"/>
      <c r="H54229" s="30"/>
    </row>
    <row r="54230" spans="6:8" x14ac:dyDescent="0.2">
      <c r="F54230" s="30"/>
      <c r="G54230" s="30"/>
      <c r="H54230" s="30"/>
    </row>
    <row r="54231" spans="6:8" x14ac:dyDescent="0.2">
      <c r="F54231" s="30"/>
      <c r="G54231" s="30"/>
      <c r="H54231" s="30"/>
    </row>
    <row r="54232" spans="6:8" x14ac:dyDescent="0.2">
      <c r="F54232" s="30"/>
      <c r="G54232" s="30"/>
      <c r="H54232" s="30"/>
    </row>
    <row r="54233" spans="6:8" x14ac:dyDescent="0.2">
      <c r="F54233" s="30"/>
      <c r="G54233" s="30"/>
      <c r="H54233" s="30"/>
    </row>
    <row r="54234" spans="6:8" x14ac:dyDescent="0.2">
      <c r="F54234" s="30"/>
      <c r="G54234" s="30"/>
      <c r="H54234" s="30"/>
    </row>
    <row r="54235" spans="6:8" x14ac:dyDescent="0.2">
      <c r="F54235" s="30"/>
      <c r="G54235" s="30"/>
      <c r="H54235" s="30"/>
    </row>
    <row r="54236" spans="6:8" x14ac:dyDescent="0.2">
      <c r="F54236" s="30"/>
      <c r="G54236" s="30"/>
      <c r="H54236" s="30"/>
    </row>
    <row r="54237" spans="6:8" x14ac:dyDescent="0.2">
      <c r="F54237" s="30"/>
      <c r="G54237" s="30"/>
      <c r="H54237" s="30"/>
    </row>
    <row r="54238" spans="6:8" x14ac:dyDescent="0.2">
      <c r="F54238" s="30"/>
      <c r="G54238" s="30"/>
      <c r="H54238" s="30"/>
    </row>
    <row r="54239" spans="6:8" x14ac:dyDescent="0.2">
      <c r="F54239" s="30"/>
      <c r="G54239" s="30"/>
      <c r="H54239" s="30"/>
    </row>
    <row r="54240" spans="6:8" x14ac:dyDescent="0.2">
      <c r="F54240" s="30"/>
      <c r="G54240" s="30"/>
      <c r="H54240" s="30"/>
    </row>
    <row r="54241" spans="6:8" x14ac:dyDescent="0.2">
      <c r="F54241" s="30"/>
      <c r="G54241" s="30"/>
      <c r="H54241" s="30"/>
    </row>
    <row r="54242" spans="6:8" x14ac:dyDescent="0.2">
      <c r="F54242" s="30"/>
      <c r="G54242" s="30"/>
      <c r="H54242" s="30"/>
    </row>
    <row r="54243" spans="6:8" x14ac:dyDescent="0.2">
      <c r="F54243" s="30"/>
      <c r="G54243" s="30"/>
      <c r="H54243" s="30"/>
    </row>
    <row r="54244" spans="6:8" x14ac:dyDescent="0.2">
      <c r="F54244" s="30"/>
      <c r="G54244" s="30"/>
      <c r="H54244" s="30"/>
    </row>
    <row r="54245" spans="6:8" x14ac:dyDescent="0.2">
      <c r="F54245" s="30"/>
      <c r="G54245" s="30"/>
      <c r="H54245" s="30"/>
    </row>
    <row r="54246" spans="6:8" x14ac:dyDescent="0.2">
      <c r="F54246" s="30"/>
      <c r="G54246" s="30"/>
      <c r="H54246" s="30"/>
    </row>
    <row r="54247" spans="6:8" x14ac:dyDescent="0.2">
      <c r="F54247" s="30"/>
      <c r="G54247" s="30"/>
      <c r="H54247" s="30"/>
    </row>
    <row r="54248" spans="6:8" x14ac:dyDescent="0.2">
      <c r="F54248" s="30"/>
      <c r="G54248" s="30"/>
      <c r="H54248" s="30"/>
    </row>
    <row r="54249" spans="6:8" x14ac:dyDescent="0.2">
      <c r="F54249" s="30"/>
      <c r="G54249" s="30"/>
      <c r="H54249" s="30"/>
    </row>
    <row r="54250" spans="6:8" x14ac:dyDescent="0.2">
      <c r="F54250" s="30"/>
      <c r="G54250" s="30"/>
      <c r="H54250" s="30"/>
    </row>
    <row r="54251" spans="6:8" x14ac:dyDescent="0.2">
      <c r="F54251" s="30"/>
      <c r="G54251" s="30"/>
      <c r="H54251" s="30"/>
    </row>
    <row r="54252" spans="6:8" x14ac:dyDescent="0.2">
      <c r="F54252" s="30"/>
      <c r="G54252" s="30"/>
      <c r="H54252" s="30"/>
    </row>
    <row r="54253" spans="6:8" x14ac:dyDescent="0.2">
      <c r="F54253" s="30"/>
      <c r="G54253" s="30"/>
      <c r="H54253" s="30"/>
    </row>
    <row r="54254" spans="6:8" x14ac:dyDescent="0.2">
      <c r="F54254" s="30"/>
      <c r="G54254" s="30"/>
      <c r="H54254" s="30"/>
    </row>
    <row r="54255" spans="6:8" x14ac:dyDescent="0.2">
      <c r="F54255" s="30"/>
      <c r="G54255" s="30"/>
      <c r="H54255" s="30"/>
    </row>
    <row r="54256" spans="6:8" x14ac:dyDescent="0.2">
      <c r="F54256" s="30"/>
      <c r="G54256" s="30"/>
      <c r="H54256" s="30"/>
    </row>
    <row r="54257" spans="6:8" x14ac:dyDescent="0.2">
      <c r="F54257" s="30"/>
      <c r="G54257" s="30"/>
      <c r="H54257" s="30"/>
    </row>
    <row r="54258" spans="6:8" x14ac:dyDescent="0.2">
      <c r="F54258" s="30"/>
      <c r="G54258" s="30"/>
      <c r="H54258" s="30"/>
    </row>
    <row r="54259" spans="6:8" x14ac:dyDescent="0.2">
      <c r="F54259" s="30"/>
      <c r="G54259" s="30"/>
      <c r="H54259" s="30"/>
    </row>
    <row r="54260" spans="6:8" x14ac:dyDescent="0.2">
      <c r="F54260" s="30"/>
      <c r="G54260" s="30"/>
      <c r="H54260" s="30"/>
    </row>
    <row r="54261" spans="6:8" x14ac:dyDescent="0.2">
      <c r="F54261" s="30"/>
      <c r="G54261" s="30"/>
      <c r="H54261" s="30"/>
    </row>
    <row r="54262" spans="6:8" x14ac:dyDescent="0.2">
      <c r="F54262" s="30"/>
      <c r="G54262" s="30"/>
      <c r="H54262" s="30"/>
    </row>
    <row r="54263" spans="6:8" x14ac:dyDescent="0.2">
      <c r="F54263" s="30"/>
      <c r="G54263" s="30"/>
      <c r="H54263" s="30"/>
    </row>
    <row r="54264" spans="6:8" x14ac:dyDescent="0.2">
      <c r="F54264" s="30"/>
      <c r="G54264" s="30"/>
      <c r="H54264" s="30"/>
    </row>
    <row r="54265" spans="6:8" x14ac:dyDescent="0.2">
      <c r="F54265" s="30"/>
      <c r="G54265" s="30"/>
      <c r="H54265" s="30"/>
    </row>
    <row r="54266" spans="6:8" x14ac:dyDescent="0.2">
      <c r="F54266" s="30"/>
      <c r="G54266" s="30"/>
      <c r="H54266" s="30"/>
    </row>
    <row r="54267" spans="6:8" x14ac:dyDescent="0.2">
      <c r="F54267" s="30"/>
      <c r="G54267" s="30"/>
      <c r="H54267" s="30"/>
    </row>
    <row r="54268" spans="6:8" x14ac:dyDescent="0.2">
      <c r="F54268" s="30"/>
      <c r="G54268" s="30"/>
      <c r="H54268" s="30"/>
    </row>
    <row r="54269" spans="6:8" x14ac:dyDescent="0.2">
      <c r="F54269" s="30"/>
      <c r="G54269" s="30"/>
      <c r="H54269" s="30"/>
    </row>
    <row r="54270" spans="6:8" x14ac:dyDescent="0.2">
      <c r="F54270" s="30"/>
      <c r="G54270" s="30"/>
      <c r="H54270" s="30"/>
    </row>
    <row r="54271" spans="6:8" x14ac:dyDescent="0.2">
      <c r="F54271" s="30"/>
      <c r="G54271" s="30"/>
      <c r="H54271" s="30"/>
    </row>
    <row r="54272" spans="6:8" x14ac:dyDescent="0.2">
      <c r="F54272" s="30"/>
      <c r="G54272" s="30"/>
      <c r="H54272" s="30"/>
    </row>
    <row r="54273" spans="6:8" x14ac:dyDescent="0.2">
      <c r="F54273" s="30"/>
      <c r="G54273" s="30"/>
      <c r="H54273" s="30"/>
    </row>
    <row r="54274" spans="6:8" x14ac:dyDescent="0.2">
      <c r="F54274" s="30"/>
      <c r="G54274" s="30"/>
      <c r="H54274" s="30"/>
    </row>
    <row r="54275" spans="6:8" x14ac:dyDescent="0.2">
      <c r="F54275" s="30"/>
      <c r="G54275" s="30"/>
      <c r="H54275" s="30"/>
    </row>
    <row r="54276" spans="6:8" x14ac:dyDescent="0.2">
      <c r="F54276" s="30"/>
      <c r="G54276" s="30"/>
      <c r="H54276" s="30"/>
    </row>
    <row r="54277" spans="6:8" x14ac:dyDescent="0.2">
      <c r="F54277" s="30"/>
      <c r="G54277" s="30"/>
      <c r="H54277" s="30"/>
    </row>
    <row r="54278" spans="6:8" x14ac:dyDescent="0.2">
      <c r="F54278" s="30"/>
      <c r="G54278" s="30"/>
      <c r="H54278" s="30"/>
    </row>
    <row r="54279" spans="6:8" x14ac:dyDescent="0.2">
      <c r="F54279" s="30"/>
      <c r="G54279" s="30"/>
      <c r="H54279" s="30"/>
    </row>
    <row r="54280" spans="6:8" x14ac:dyDescent="0.2">
      <c r="F54280" s="30"/>
      <c r="G54280" s="30"/>
      <c r="H54280" s="30"/>
    </row>
    <row r="54281" spans="6:8" x14ac:dyDescent="0.2">
      <c r="F54281" s="30"/>
      <c r="G54281" s="30"/>
      <c r="H54281" s="30"/>
    </row>
    <row r="54282" spans="6:8" x14ac:dyDescent="0.2">
      <c r="F54282" s="30"/>
      <c r="G54282" s="30"/>
      <c r="H54282" s="30"/>
    </row>
    <row r="54283" spans="6:8" x14ac:dyDescent="0.2">
      <c r="F54283" s="30"/>
      <c r="G54283" s="30"/>
      <c r="H54283" s="30"/>
    </row>
    <row r="54284" spans="6:8" x14ac:dyDescent="0.2">
      <c r="F54284" s="30"/>
      <c r="G54284" s="30"/>
      <c r="H54284" s="30"/>
    </row>
    <row r="54285" spans="6:8" x14ac:dyDescent="0.2">
      <c r="F54285" s="30"/>
      <c r="G54285" s="30"/>
      <c r="H54285" s="30"/>
    </row>
    <row r="54286" spans="6:8" x14ac:dyDescent="0.2">
      <c r="F54286" s="30"/>
      <c r="G54286" s="30"/>
      <c r="H54286" s="30"/>
    </row>
    <row r="54287" spans="6:8" x14ac:dyDescent="0.2">
      <c r="F54287" s="30"/>
      <c r="G54287" s="30"/>
      <c r="H54287" s="30"/>
    </row>
    <row r="54288" spans="6:8" x14ac:dyDescent="0.2">
      <c r="F54288" s="30"/>
      <c r="G54288" s="30"/>
      <c r="H54288" s="30"/>
    </row>
    <row r="54289" spans="6:8" x14ac:dyDescent="0.2">
      <c r="F54289" s="30"/>
      <c r="G54289" s="30"/>
      <c r="H54289" s="30"/>
    </row>
    <row r="54290" spans="6:8" x14ac:dyDescent="0.2">
      <c r="F54290" s="30"/>
      <c r="G54290" s="30"/>
      <c r="H54290" s="30"/>
    </row>
    <row r="54291" spans="6:8" x14ac:dyDescent="0.2">
      <c r="F54291" s="30"/>
      <c r="G54291" s="30"/>
      <c r="H54291" s="30"/>
    </row>
    <row r="54292" spans="6:8" x14ac:dyDescent="0.2">
      <c r="F54292" s="30"/>
      <c r="G54292" s="30"/>
      <c r="H54292" s="30"/>
    </row>
    <row r="54293" spans="6:8" x14ac:dyDescent="0.2">
      <c r="F54293" s="30"/>
      <c r="G54293" s="30"/>
      <c r="H54293" s="30"/>
    </row>
    <row r="54294" spans="6:8" x14ac:dyDescent="0.2">
      <c r="F54294" s="30"/>
      <c r="G54294" s="30"/>
      <c r="H54294" s="30"/>
    </row>
    <row r="54295" spans="6:8" x14ac:dyDescent="0.2">
      <c r="F54295" s="30"/>
      <c r="G54295" s="30"/>
      <c r="H54295" s="30"/>
    </row>
    <row r="54296" spans="6:8" x14ac:dyDescent="0.2">
      <c r="F54296" s="30"/>
      <c r="G54296" s="30"/>
      <c r="H54296" s="30"/>
    </row>
    <row r="54297" spans="6:8" x14ac:dyDescent="0.2">
      <c r="F54297" s="30"/>
      <c r="G54297" s="30"/>
      <c r="H54297" s="30"/>
    </row>
    <row r="54298" spans="6:8" x14ac:dyDescent="0.2">
      <c r="F54298" s="30"/>
      <c r="G54298" s="30"/>
      <c r="H54298" s="30"/>
    </row>
    <row r="54299" spans="6:8" x14ac:dyDescent="0.2">
      <c r="F54299" s="30"/>
      <c r="G54299" s="30"/>
      <c r="H54299" s="30"/>
    </row>
    <row r="54300" spans="6:8" x14ac:dyDescent="0.2">
      <c r="F54300" s="30"/>
      <c r="G54300" s="30"/>
      <c r="H54300" s="30"/>
    </row>
    <row r="54301" spans="6:8" x14ac:dyDescent="0.2">
      <c r="F54301" s="30"/>
      <c r="G54301" s="30"/>
      <c r="H54301" s="30"/>
    </row>
    <row r="54302" spans="6:8" x14ac:dyDescent="0.2">
      <c r="F54302" s="30"/>
      <c r="G54302" s="30"/>
      <c r="H54302" s="30"/>
    </row>
    <row r="54303" spans="6:8" x14ac:dyDescent="0.2">
      <c r="F54303" s="30"/>
      <c r="G54303" s="30"/>
      <c r="H54303" s="30"/>
    </row>
    <row r="54304" spans="6:8" x14ac:dyDescent="0.2">
      <c r="F54304" s="30"/>
      <c r="G54304" s="30"/>
      <c r="H54304" s="30"/>
    </row>
    <row r="54305" spans="6:8" x14ac:dyDescent="0.2">
      <c r="F54305" s="30"/>
      <c r="G54305" s="30"/>
      <c r="H54305" s="30"/>
    </row>
    <row r="54306" spans="6:8" x14ac:dyDescent="0.2">
      <c r="F54306" s="30"/>
      <c r="G54306" s="30"/>
      <c r="H54306" s="30"/>
    </row>
    <row r="54307" spans="6:8" x14ac:dyDescent="0.2">
      <c r="F54307" s="30"/>
      <c r="G54307" s="30"/>
      <c r="H54307" s="30"/>
    </row>
    <row r="54308" spans="6:8" x14ac:dyDescent="0.2">
      <c r="F54308" s="30"/>
      <c r="G54308" s="30"/>
      <c r="H54308" s="30"/>
    </row>
    <row r="54309" spans="6:8" x14ac:dyDescent="0.2">
      <c r="F54309" s="30"/>
      <c r="G54309" s="30"/>
      <c r="H54309" s="30"/>
    </row>
    <row r="54310" spans="6:8" x14ac:dyDescent="0.2">
      <c r="F54310" s="30"/>
      <c r="G54310" s="30"/>
      <c r="H54310" s="30"/>
    </row>
    <row r="54311" spans="6:8" x14ac:dyDescent="0.2">
      <c r="F54311" s="30"/>
      <c r="G54311" s="30"/>
      <c r="H54311" s="30"/>
    </row>
    <row r="54312" spans="6:8" x14ac:dyDescent="0.2">
      <c r="F54312" s="30"/>
      <c r="G54312" s="30"/>
      <c r="H54312" s="30"/>
    </row>
    <row r="54313" spans="6:8" x14ac:dyDescent="0.2">
      <c r="F54313" s="30"/>
      <c r="G54313" s="30"/>
      <c r="H54313" s="30"/>
    </row>
    <row r="54314" spans="6:8" x14ac:dyDescent="0.2">
      <c r="F54314" s="30"/>
      <c r="G54314" s="30"/>
      <c r="H54314" s="30"/>
    </row>
    <row r="54315" spans="6:8" x14ac:dyDescent="0.2">
      <c r="F54315" s="30"/>
      <c r="G54315" s="30"/>
      <c r="H54315" s="30"/>
    </row>
    <row r="54316" spans="6:8" x14ac:dyDescent="0.2">
      <c r="F54316" s="30"/>
      <c r="G54316" s="30"/>
      <c r="H54316" s="30"/>
    </row>
    <row r="54317" spans="6:8" x14ac:dyDescent="0.2">
      <c r="F54317" s="30"/>
      <c r="G54317" s="30"/>
      <c r="H54317" s="30"/>
    </row>
    <row r="54318" spans="6:8" x14ac:dyDescent="0.2">
      <c r="F54318" s="30"/>
      <c r="G54318" s="30"/>
      <c r="H54318" s="30"/>
    </row>
    <row r="54319" spans="6:8" x14ac:dyDescent="0.2">
      <c r="F54319" s="30"/>
      <c r="G54319" s="30"/>
      <c r="H54319" s="30"/>
    </row>
    <row r="54320" spans="6:8" x14ac:dyDescent="0.2">
      <c r="F54320" s="30"/>
      <c r="G54320" s="30"/>
      <c r="H54320" s="30"/>
    </row>
    <row r="54321" spans="6:8" x14ac:dyDescent="0.2">
      <c r="F54321" s="30"/>
      <c r="G54321" s="30"/>
      <c r="H54321" s="30"/>
    </row>
    <row r="54322" spans="6:8" x14ac:dyDescent="0.2">
      <c r="F54322" s="30"/>
      <c r="G54322" s="30"/>
      <c r="H54322" s="30"/>
    </row>
    <row r="54323" spans="6:8" x14ac:dyDescent="0.2">
      <c r="F54323" s="30"/>
      <c r="G54323" s="30"/>
      <c r="H54323" s="30"/>
    </row>
    <row r="54324" spans="6:8" x14ac:dyDescent="0.2">
      <c r="F54324" s="30"/>
      <c r="G54324" s="30"/>
      <c r="H54324" s="30"/>
    </row>
    <row r="54325" spans="6:8" x14ac:dyDescent="0.2">
      <c r="F54325" s="30"/>
      <c r="G54325" s="30"/>
      <c r="H54325" s="30"/>
    </row>
    <row r="54326" spans="6:8" x14ac:dyDescent="0.2">
      <c r="F54326" s="30"/>
      <c r="G54326" s="30"/>
      <c r="H54326" s="30"/>
    </row>
    <row r="54327" spans="6:8" x14ac:dyDescent="0.2">
      <c r="F54327" s="30"/>
      <c r="G54327" s="30"/>
      <c r="H54327" s="30"/>
    </row>
    <row r="54328" spans="6:8" x14ac:dyDescent="0.2">
      <c r="F54328" s="30"/>
      <c r="G54328" s="30"/>
      <c r="H54328" s="30"/>
    </row>
    <row r="54329" spans="6:8" x14ac:dyDescent="0.2">
      <c r="F54329" s="30"/>
      <c r="G54329" s="30"/>
      <c r="H54329" s="30"/>
    </row>
    <row r="54330" spans="6:8" x14ac:dyDescent="0.2">
      <c r="F54330" s="30"/>
      <c r="G54330" s="30"/>
      <c r="H54330" s="30"/>
    </row>
    <row r="54331" spans="6:8" x14ac:dyDescent="0.2">
      <c r="F54331" s="30"/>
      <c r="G54331" s="30"/>
      <c r="H54331" s="30"/>
    </row>
    <row r="54332" spans="6:8" x14ac:dyDescent="0.2">
      <c r="F54332" s="30"/>
      <c r="G54332" s="30"/>
      <c r="H54332" s="30"/>
    </row>
    <row r="54333" spans="6:8" x14ac:dyDescent="0.2">
      <c r="F54333" s="30"/>
      <c r="G54333" s="30"/>
      <c r="H54333" s="30"/>
    </row>
    <row r="54334" spans="6:8" x14ac:dyDescent="0.2">
      <c r="F54334" s="30"/>
      <c r="G54334" s="30"/>
      <c r="H54334" s="30"/>
    </row>
    <row r="54335" spans="6:8" x14ac:dyDescent="0.2">
      <c r="F54335" s="30"/>
      <c r="G54335" s="30"/>
      <c r="H54335" s="30"/>
    </row>
    <row r="54336" spans="6:8" x14ac:dyDescent="0.2">
      <c r="F54336" s="30"/>
      <c r="G54336" s="30"/>
      <c r="H54336" s="30"/>
    </row>
    <row r="54337" spans="6:8" x14ac:dyDescent="0.2">
      <c r="F54337" s="30"/>
      <c r="G54337" s="30"/>
      <c r="H54337" s="30"/>
    </row>
    <row r="54338" spans="6:8" x14ac:dyDescent="0.2">
      <c r="F54338" s="30"/>
      <c r="G54338" s="30"/>
      <c r="H54338" s="30"/>
    </row>
    <row r="54339" spans="6:8" x14ac:dyDescent="0.2">
      <c r="F54339" s="30"/>
      <c r="G54339" s="30"/>
      <c r="H54339" s="30"/>
    </row>
    <row r="54340" spans="6:8" x14ac:dyDescent="0.2">
      <c r="F54340" s="30"/>
      <c r="G54340" s="30"/>
      <c r="H54340" s="30"/>
    </row>
    <row r="54341" spans="6:8" x14ac:dyDescent="0.2">
      <c r="F54341" s="30"/>
      <c r="G54341" s="30"/>
      <c r="H54341" s="30"/>
    </row>
    <row r="54342" spans="6:8" x14ac:dyDescent="0.2">
      <c r="F54342" s="30"/>
      <c r="G54342" s="30"/>
      <c r="H54342" s="30"/>
    </row>
    <row r="54343" spans="6:8" x14ac:dyDescent="0.2">
      <c r="F54343" s="30"/>
      <c r="G54343" s="30"/>
      <c r="H54343" s="30"/>
    </row>
    <row r="54344" spans="6:8" x14ac:dyDescent="0.2">
      <c r="F54344" s="30"/>
      <c r="G54344" s="30"/>
      <c r="H54344" s="30"/>
    </row>
    <row r="54345" spans="6:8" x14ac:dyDescent="0.2">
      <c r="F54345" s="30"/>
      <c r="G54345" s="30"/>
      <c r="H54345" s="30"/>
    </row>
    <row r="54346" spans="6:8" x14ac:dyDescent="0.2">
      <c r="F54346" s="30"/>
      <c r="G54346" s="30"/>
      <c r="H54346" s="30"/>
    </row>
    <row r="54347" spans="6:8" x14ac:dyDescent="0.2">
      <c r="F54347" s="30"/>
      <c r="G54347" s="30"/>
      <c r="H54347" s="30"/>
    </row>
    <row r="54348" spans="6:8" x14ac:dyDescent="0.2">
      <c r="F54348" s="30"/>
      <c r="G54348" s="30"/>
      <c r="H54348" s="30"/>
    </row>
    <row r="54349" spans="6:8" x14ac:dyDescent="0.2">
      <c r="F54349" s="30"/>
      <c r="G54349" s="30"/>
      <c r="H54349" s="30"/>
    </row>
    <row r="54350" spans="6:8" x14ac:dyDescent="0.2">
      <c r="F54350" s="30"/>
      <c r="G54350" s="30"/>
      <c r="H54350" s="30"/>
    </row>
    <row r="54351" spans="6:8" x14ac:dyDescent="0.2">
      <c r="F54351" s="30"/>
      <c r="G54351" s="30"/>
      <c r="H54351" s="30"/>
    </row>
    <row r="54352" spans="6:8" x14ac:dyDescent="0.2">
      <c r="F54352" s="30"/>
      <c r="G54352" s="30"/>
      <c r="H54352" s="30"/>
    </row>
    <row r="54353" spans="6:8" x14ac:dyDescent="0.2">
      <c r="F54353" s="30"/>
      <c r="G54353" s="30"/>
      <c r="H54353" s="30"/>
    </row>
    <row r="54354" spans="6:8" x14ac:dyDescent="0.2">
      <c r="F54354" s="30"/>
      <c r="G54354" s="30"/>
      <c r="H54354" s="30"/>
    </row>
    <row r="54355" spans="6:8" x14ac:dyDescent="0.2">
      <c r="F54355" s="30"/>
      <c r="G54355" s="30"/>
      <c r="H54355" s="30"/>
    </row>
    <row r="54356" spans="6:8" x14ac:dyDescent="0.2">
      <c r="F54356" s="30"/>
      <c r="G54356" s="30"/>
      <c r="H54356" s="30"/>
    </row>
    <row r="54357" spans="6:8" x14ac:dyDescent="0.2">
      <c r="F54357" s="30"/>
      <c r="G54357" s="30"/>
      <c r="H54357" s="30"/>
    </row>
    <row r="54358" spans="6:8" x14ac:dyDescent="0.2">
      <c r="F54358" s="30"/>
      <c r="G54358" s="30"/>
      <c r="H54358" s="30"/>
    </row>
    <row r="54359" spans="6:8" x14ac:dyDescent="0.2">
      <c r="F54359" s="30"/>
      <c r="G54359" s="30"/>
      <c r="H54359" s="30"/>
    </row>
    <row r="54360" spans="6:8" x14ac:dyDescent="0.2">
      <c r="F54360" s="30"/>
      <c r="G54360" s="30"/>
      <c r="H54360" s="30"/>
    </row>
    <row r="54361" spans="6:8" x14ac:dyDescent="0.2">
      <c r="F54361" s="30"/>
      <c r="G54361" s="30"/>
      <c r="H54361" s="30"/>
    </row>
    <row r="54362" spans="6:8" x14ac:dyDescent="0.2">
      <c r="F54362" s="30"/>
      <c r="G54362" s="30"/>
      <c r="H54362" s="30"/>
    </row>
    <row r="54363" spans="6:8" x14ac:dyDescent="0.2">
      <c r="F54363" s="30"/>
      <c r="G54363" s="30"/>
      <c r="H54363" s="30"/>
    </row>
    <row r="54364" spans="6:8" x14ac:dyDescent="0.2">
      <c r="F54364" s="30"/>
      <c r="G54364" s="30"/>
      <c r="H54364" s="30"/>
    </row>
    <row r="54365" spans="6:8" x14ac:dyDescent="0.2">
      <c r="F54365" s="30"/>
      <c r="G54365" s="30"/>
      <c r="H54365" s="30"/>
    </row>
    <row r="54366" spans="6:8" x14ac:dyDescent="0.2">
      <c r="F54366" s="30"/>
      <c r="G54366" s="30"/>
      <c r="H54366" s="30"/>
    </row>
    <row r="54367" spans="6:8" x14ac:dyDescent="0.2">
      <c r="F54367" s="30"/>
      <c r="G54367" s="30"/>
      <c r="H54367" s="30"/>
    </row>
    <row r="54368" spans="6:8" x14ac:dyDescent="0.2">
      <c r="F54368" s="30"/>
      <c r="G54368" s="30"/>
      <c r="H54368" s="30"/>
    </row>
    <row r="54369" spans="6:8" x14ac:dyDescent="0.2">
      <c r="F54369" s="30"/>
      <c r="G54369" s="30"/>
      <c r="H54369" s="30"/>
    </row>
    <row r="54370" spans="6:8" x14ac:dyDescent="0.2">
      <c r="F54370" s="30"/>
      <c r="G54370" s="30"/>
      <c r="H54370" s="30"/>
    </row>
    <row r="54371" spans="6:8" x14ac:dyDescent="0.2">
      <c r="F54371" s="30"/>
      <c r="G54371" s="30"/>
      <c r="H54371" s="30"/>
    </row>
    <row r="54372" spans="6:8" x14ac:dyDescent="0.2">
      <c r="F54372" s="30"/>
      <c r="G54372" s="30"/>
      <c r="H54372" s="30"/>
    </row>
    <row r="54373" spans="6:8" x14ac:dyDescent="0.2">
      <c r="F54373" s="30"/>
      <c r="G54373" s="30"/>
      <c r="H54373" s="30"/>
    </row>
    <row r="54374" spans="6:8" x14ac:dyDescent="0.2">
      <c r="F54374" s="30"/>
      <c r="G54374" s="30"/>
      <c r="H54374" s="30"/>
    </row>
    <row r="54375" spans="6:8" x14ac:dyDescent="0.2">
      <c r="F54375" s="30"/>
      <c r="G54375" s="30"/>
      <c r="H54375" s="30"/>
    </row>
    <row r="54376" spans="6:8" x14ac:dyDescent="0.2">
      <c r="F54376" s="30"/>
      <c r="G54376" s="30"/>
      <c r="H54376" s="30"/>
    </row>
    <row r="54377" spans="6:8" x14ac:dyDescent="0.2">
      <c r="F54377" s="30"/>
      <c r="G54377" s="30"/>
      <c r="H54377" s="30"/>
    </row>
    <row r="54378" spans="6:8" x14ac:dyDescent="0.2">
      <c r="F54378" s="30"/>
      <c r="G54378" s="30"/>
      <c r="H54378" s="30"/>
    </row>
    <row r="54379" spans="6:8" x14ac:dyDescent="0.2">
      <c r="F54379" s="30"/>
      <c r="G54379" s="30"/>
      <c r="H54379" s="30"/>
    </row>
    <row r="54380" spans="6:8" x14ac:dyDescent="0.2">
      <c r="F54380" s="30"/>
      <c r="G54380" s="30"/>
      <c r="H54380" s="30"/>
    </row>
    <row r="54381" spans="6:8" x14ac:dyDescent="0.2">
      <c r="F54381" s="30"/>
      <c r="G54381" s="30"/>
      <c r="H54381" s="30"/>
    </row>
    <row r="54382" spans="6:8" x14ac:dyDescent="0.2">
      <c r="F54382" s="30"/>
      <c r="G54382" s="30"/>
      <c r="H54382" s="30"/>
    </row>
    <row r="54383" spans="6:8" x14ac:dyDescent="0.2">
      <c r="F54383" s="30"/>
      <c r="G54383" s="30"/>
      <c r="H54383" s="30"/>
    </row>
    <row r="54384" spans="6:8" x14ac:dyDescent="0.2">
      <c r="F54384" s="30"/>
      <c r="G54384" s="30"/>
      <c r="H54384" s="30"/>
    </row>
    <row r="54385" spans="6:8" x14ac:dyDescent="0.2">
      <c r="F54385" s="30"/>
      <c r="G54385" s="30"/>
      <c r="H54385" s="30"/>
    </row>
    <row r="54386" spans="6:8" x14ac:dyDescent="0.2">
      <c r="F54386" s="30"/>
      <c r="G54386" s="30"/>
      <c r="H54386" s="30"/>
    </row>
    <row r="54387" spans="6:8" x14ac:dyDescent="0.2">
      <c r="F54387" s="30"/>
      <c r="G54387" s="30"/>
      <c r="H54387" s="30"/>
    </row>
    <row r="54388" spans="6:8" x14ac:dyDescent="0.2">
      <c r="F54388" s="30"/>
      <c r="G54388" s="30"/>
      <c r="H54388" s="30"/>
    </row>
    <row r="54389" spans="6:8" x14ac:dyDescent="0.2">
      <c r="F54389" s="30"/>
      <c r="G54389" s="30"/>
      <c r="H54389" s="30"/>
    </row>
    <row r="54390" spans="6:8" x14ac:dyDescent="0.2">
      <c r="F54390" s="30"/>
      <c r="G54390" s="30"/>
      <c r="H54390" s="30"/>
    </row>
    <row r="54391" spans="6:8" x14ac:dyDescent="0.2">
      <c r="F54391" s="30"/>
      <c r="G54391" s="30"/>
      <c r="H54391" s="30"/>
    </row>
    <row r="54392" spans="6:8" x14ac:dyDescent="0.2">
      <c r="F54392" s="30"/>
      <c r="G54392" s="30"/>
      <c r="H54392" s="30"/>
    </row>
    <row r="54393" spans="6:8" x14ac:dyDescent="0.2">
      <c r="F54393" s="30"/>
      <c r="G54393" s="30"/>
      <c r="H54393" s="30"/>
    </row>
    <row r="54394" spans="6:8" x14ac:dyDescent="0.2">
      <c r="F54394" s="30"/>
      <c r="G54394" s="30"/>
      <c r="H54394" s="30"/>
    </row>
    <row r="54395" spans="6:8" x14ac:dyDescent="0.2">
      <c r="F54395" s="30"/>
      <c r="G54395" s="30"/>
      <c r="H54395" s="30"/>
    </row>
    <row r="54396" spans="6:8" x14ac:dyDescent="0.2">
      <c r="F54396" s="30"/>
      <c r="G54396" s="30"/>
      <c r="H54396" s="30"/>
    </row>
    <row r="54397" spans="6:8" x14ac:dyDescent="0.2">
      <c r="F54397" s="30"/>
      <c r="G54397" s="30"/>
      <c r="H54397" s="30"/>
    </row>
    <row r="54398" spans="6:8" x14ac:dyDescent="0.2">
      <c r="F54398" s="30"/>
      <c r="G54398" s="30"/>
      <c r="H54398" s="30"/>
    </row>
    <row r="54399" spans="6:8" x14ac:dyDescent="0.2">
      <c r="F54399" s="30"/>
      <c r="G54399" s="30"/>
      <c r="H54399" s="30"/>
    </row>
    <row r="54400" spans="6:8" x14ac:dyDescent="0.2">
      <c r="F54400" s="30"/>
      <c r="G54400" s="30"/>
      <c r="H54400" s="30"/>
    </row>
    <row r="54401" spans="6:8" x14ac:dyDescent="0.2">
      <c r="F54401" s="30"/>
      <c r="G54401" s="30"/>
      <c r="H54401" s="30"/>
    </row>
    <row r="54402" spans="6:8" x14ac:dyDescent="0.2">
      <c r="F54402" s="30"/>
      <c r="G54402" s="30"/>
      <c r="H54402" s="30"/>
    </row>
    <row r="54403" spans="6:8" x14ac:dyDescent="0.2">
      <c r="F54403" s="30"/>
      <c r="G54403" s="30"/>
      <c r="H54403" s="30"/>
    </row>
    <row r="54404" spans="6:8" x14ac:dyDescent="0.2">
      <c r="F54404" s="30"/>
      <c r="G54404" s="30"/>
      <c r="H54404" s="30"/>
    </row>
    <row r="54405" spans="6:8" x14ac:dyDescent="0.2">
      <c r="F54405" s="30"/>
      <c r="G54405" s="30"/>
      <c r="H54405" s="30"/>
    </row>
    <row r="54406" spans="6:8" x14ac:dyDescent="0.2">
      <c r="F54406" s="30"/>
      <c r="G54406" s="30"/>
      <c r="H54406" s="30"/>
    </row>
    <row r="54407" spans="6:8" x14ac:dyDescent="0.2">
      <c r="F54407" s="30"/>
      <c r="G54407" s="30"/>
      <c r="H54407" s="30"/>
    </row>
    <row r="54408" spans="6:8" x14ac:dyDescent="0.2">
      <c r="F54408" s="30"/>
      <c r="G54408" s="30"/>
      <c r="H54408" s="30"/>
    </row>
    <row r="54409" spans="6:8" x14ac:dyDescent="0.2">
      <c r="F54409" s="30"/>
      <c r="G54409" s="30"/>
      <c r="H54409" s="30"/>
    </row>
    <row r="54410" spans="6:8" x14ac:dyDescent="0.2">
      <c r="F54410" s="30"/>
      <c r="G54410" s="30"/>
      <c r="H54410" s="30"/>
    </row>
    <row r="54411" spans="6:8" x14ac:dyDescent="0.2">
      <c r="F54411" s="30"/>
      <c r="G54411" s="30"/>
      <c r="H54411" s="30"/>
    </row>
    <row r="54412" spans="6:8" x14ac:dyDescent="0.2">
      <c r="F54412" s="30"/>
      <c r="G54412" s="30"/>
      <c r="H54412" s="30"/>
    </row>
    <row r="54413" spans="6:8" x14ac:dyDescent="0.2">
      <c r="F54413" s="30"/>
      <c r="G54413" s="30"/>
      <c r="H54413" s="30"/>
    </row>
    <row r="54414" spans="6:8" x14ac:dyDescent="0.2">
      <c r="F54414" s="30"/>
      <c r="G54414" s="30"/>
      <c r="H54414" s="30"/>
    </row>
    <row r="54415" spans="6:8" x14ac:dyDescent="0.2">
      <c r="F54415" s="30"/>
      <c r="G54415" s="30"/>
      <c r="H54415" s="30"/>
    </row>
    <row r="54416" spans="6:8" x14ac:dyDescent="0.2">
      <c r="F54416" s="30"/>
      <c r="G54416" s="30"/>
      <c r="H54416" s="30"/>
    </row>
    <row r="54417" spans="6:8" x14ac:dyDescent="0.2">
      <c r="F54417" s="30"/>
      <c r="G54417" s="30"/>
      <c r="H54417" s="30"/>
    </row>
    <row r="54418" spans="6:8" x14ac:dyDescent="0.2">
      <c r="F54418" s="30"/>
      <c r="G54418" s="30"/>
      <c r="H54418" s="30"/>
    </row>
    <row r="54419" spans="6:8" x14ac:dyDescent="0.2">
      <c r="F54419" s="30"/>
      <c r="G54419" s="30"/>
      <c r="H54419" s="30"/>
    </row>
    <row r="54420" spans="6:8" x14ac:dyDescent="0.2">
      <c r="F54420" s="30"/>
      <c r="G54420" s="30"/>
      <c r="H54420" s="30"/>
    </row>
    <row r="54421" spans="6:8" x14ac:dyDescent="0.2">
      <c r="F54421" s="30"/>
      <c r="G54421" s="30"/>
      <c r="H54421" s="30"/>
    </row>
    <row r="54422" spans="6:8" x14ac:dyDescent="0.2">
      <c r="F54422" s="30"/>
      <c r="G54422" s="30"/>
      <c r="H54422" s="30"/>
    </row>
    <row r="54423" spans="6:8" x14ac:dyDescent="0.2">
      <c r="F54423" s="30"/>
      <c r="G54423" s="30"/>
      <c r="H54423" s="30"/>
    </row>
    <row r="54424" spans="6:8" x14ac:dyDescent="0.2">
      <c r="F54424" s="30"/>
      <c r="G54424" s="30"/>
      <c r="H54424" s="30"/>
    </row>
    <row r="54425" spans="6:8" x14ac:dyDescent="0.2">
      <c r="F54425" s="30"/>
      <c r="G54425" s="30"/>
      <c r="H54425" s="30"/>
    </row>
    <row r="54426" spans="6:8" x14ac:dyDescent="0.2">
      <c r="F54426" s="30"/>
      <c r="G54426" s="30"/>
      <c r="H54426" s="30"/>
    </row>
    <row r="54427" spans="6:8" x14ac:dyDescent="0.2">
      <c r="F54427" s="30"/>
      <c r="G54427" s="30"/>
      <c r="H54427" s="30"/>
    </row>
    <row r="54428" spans="6:8" x14ac:dyDescent="0.2">
      <c r="F54428" s="30"/>
      <c r="G54428" s="30"/>
      <c r="H54428" s="30"/>
    </row>
    <row r="54429" spans="6:8" x14ac:dyDescent="0.2">
      <c r="F54429" s="30"/>
      <c r="G54429" s="30"/>
      <c r="H54429" s="30"/>
    </row>
    <row r="54430" spans="6:8" x14ac:dyDescent="0.2">
      <c r="F54430" s="30"/>
      <c r="G54430" s="30"/>
      <c r="H54430" s="30"/>
    </row>
    <row r="54431" spans="6:8" x14ac:dyDescent="0.2">
      <c r="F54431" s="30"/>
      <c r="G54431" s="30"/>
      <c r="H54431" s="30"/>
    </row>
    <row r="54432" spans="6:8" x14ac:dyDescent="0.2">
      <c r="F54432" s="30"/>
      <c r="G54432" s="30"/>
      <c r="H54432" s="30"/>
    </row>
    <row r="54433" spans="6:8" x14ac:dyDescent="0.2">
      <c r="F54433" s="30"/>
      <c r="G54433" s="30"/>
      <c r="H54433" s="30"/>
    </row>
    <row r="54434" spans="6:8" x14ac:dyDescent="0.2">
      <c r="F54434" s="30"/>
      <c r="G54434" s="30"/>
      <c r="H54434" s="30"/>
    </row>
    <row r="54435" spans="6:8" x14ac:dyDescent="0.2">
      <c r="F54435" s="30"/>
      <c r="G54435" s="30"/>
      <c r="H54435" s="30"/>
    </row>
    <row r="54436" spans="6:8" x14ac:dyDescent="0.2">
      <c r="F54436" s="30"/>
      <c r="G54436" s="30"/>
      <c r="H54436" s="30"/>
    </row>
    <row r="54437" spans="6:8" x14ac:dyDescent="0.2">
      <c r="F54437" s="30"/>
      <c r="G54437" s="30"/>
      <c r="H54437" s="30"/>
    </row>
    <row r="54438" spans="6:8" x14ac:dyDescent="0.2">
      <c r="F54438" s="30"/>
      <c r="G54438" s="30"/>
      <c r="H54438" s="30"/>
    </row>
    <row r="54439" spans="6:8" x14ac:dyDescent="0.2">
      <c r="F54439" s="30"/>
      <c r="G54439" s="30"/>
      <c r="H54439" s="30"/>
    </row>
    <row r="54440" spans="6:8" x14ac:dyDescent="0.2">
      <c r="F54440" s="30"/>
      <c r="G54440" s="30"/>
      <c r="H54440" s="30"/>
    </row>
    <row r="54441" spans="6:8" x14ac:dyDescent="0.2">
      <c r="F54441" s="30"/>
      <c r="G54441" s="30"/>
      <c r="H54441" s="30"/>
    </row>
    <row r="54442" spans="6:8" x14ac:dyDescent="0.2">
      <c r="F54442" s="30"/>
      <c r="G54442" s="30"/>
      <c r="H54442" s="30"/>
    </row>
    <row r="54443" spans="6:8" x14ac:dyDescent="0.2">
      <c r="F54443" s="30"/>
      <c r="G54443" s="30"/>
      <c r="H54443" s="30"/>
    </row>
    <row r="54444" spans="6:8" x14ac:dyDescent="0.2">
      <c r="F54444" s="30"/>
      <c r="G54444" s="30"/>
      <c r="H54444" s="30"/>
    </row>
    <row r="54445" spans="6:8" x14ac:dyDescent="0.2">
      <c r="F54445" s="30"/>
      <c r="G54445" s="30"/>
      <c r="H54445" s="30"/>
    </row>
    <row r="54446" spans="6:8" x14ac:dyDescent="0.2">
      <c r="F54446" s="30"/>
      <c r="G54446" s="30"/>
      <c r="H54446" s="30"/>
    </row>
    <row r="54447" spans="6:8" x14ac:dyDescent="0.2">
      <c r="F54447" s="30"/>
      <c r="G54447" s="30"/>
      <c r="H54447" s="30"/>
    </row>
    <row r="54448" spans="6:8" x14ac:dyDescent="0.2">
      <c r="F54448" s="30"/>
      <c r="G54448" s="30"/>
      <c r="H54448" s="30"/>
    </row>
    <row r="54449" spans="6:8" x14ac:dyDescent="0.2">
      <c r="F54449" s="30"/>
      <c r="G54449" s="30"/>
      <c r="H54449" s="30"/>
    </row>
    <row r="54450" spans="6:8" x14ac:dyDescent="0.2">
      <c r="F54450" s="30"/>
      <c r="G54450" s="30"/>
      <c r="H54450" s="30"/>
    </row>
    <row r="54451" spans="6:8" x14ac:dyDescent="0.2">
      <c r="F54451" s="30"/>
      <c r="G54451" s="30"/>
      <c r="H54451" s="30"/>
    </row>
    <row r="54452" spans="6:8" x14ac:dyDescent="0.2">
      <c r="F54452" s="30"/>
      <c r="G54452" s="30"/>
      <c r="H54452" s="30"/>
    </row>
    <row r="54453" spans="6:8" x14ac:dyDescent="0.2">
      <c r="F54453" s="30"/>
      <c r="G54453" s="30"/>
      <c r="H54453" s="30"/>
    </row>
    <row r="54454" spans="6:8" x14ac:dyDescent="0.2">
      <c r="F54454" s="30"/>
      <c r="G54454" s="30"/>
      <c r="H54454" s="30"/>
    </row>
    <row r="54455" spans="6:8" x14ac:dyDescent="0.2">
      <c r="F54455" s="30"/>
      <c r="G54455" s="30"/>
      <c r="H54455" s="30"/>
    </row>
    <row r="54456" spans="6:8" x14ac:dyDescent="0.2">
      <c r="F54456" s="30"/>
      <c r="G54456" s="30"/>
      <c r="H54456" s="30"/>
    </row>
    <row r="54457" spans="6:8" x14ac:dyDescent="0.2">
      <c r="F54457" s="30"/>
      <c r="G54457" s="30"/>
      <c r="H54457" s="30"/>
    </row>
    <row r="54458" spans="6:8" x14ac:dyDescent="0.2">
      <c r="F54458" s="30"/>
      <c r="G54458" s="30"/>
      <c r="H54458" s="30"/>
    </row>
    <row r="54459" spans="6:8" x14ac:dyDescent="0.2">
      <c r="F54459" s="30"/>
      <c r="G54459" s="30"/>
      <c r="H54459" s="30"/>
    </row>
    <row r="54460" spans="6:8" x14ac:dyDescent="0.2">
      <c r="F54460" s="30"/>
      <c r="G54460" s="30"/>
      <c r="H54460" s="30"/>
    </row>
    <row r="54461" spans="6:8" x14ac:dyDescent="0.2">
      <c r="F54461" s="30"/>
      <c r="G54461" s="30"/>
      <c r="H54461" s="30"/>
    </row>
    <row r="54462" spans="6:8" x14ac:dyDescent="0.2">
      <c r="F54462" s="30"/>
      <c r="G54462" s="30"/>
      <c r="H54462" s="30"/>
    </row>
    <row r="54463" spans="6:8" x14ac:dyDescent="0.2">
      <c r="F54463" s="30"/>
      <c r="G54463" s="30"/>
      <c r="H54463" s="30"/>
    </row>
    <row r="54464" spans="6:8" x14ac:dyDescent="0.2">
      <c r="F54464" s="30"/>
      <c r="G54464" s="30"/>
      <c r="H54464" s="30"/>
    </row>
    <row r="54465" spans="6:8" x14ac:dyDescent="0.2">
      <c r="F54465" s="30"/>
      <c r="G54465" s="30"/>
      <c r="H54465" s="30"/>
    </row>
    <row r="54466" spans="6:8" x14ac:dyDescent="0.2">
      <c r="F54466" s="30"/>
      <c r="G54466" s="30"/>
      <c r="H54466" s="30"/>
    </row>
    <row r="54467" spans="6:8" x14ac:dyDescent="0.2">
      <c r="F54467" s="30"/>
      <c r="G54467" s="30"/>
      <c r="H54467" s="30"/>
    </row>
    <row r="54468" spans="6:8" x14ac:dyDescent="0.2">
      <c r="F54468" s="30"/>
      <c r="G54468" s="30"/>
      <c r="H54468" s="30"/>
    </row>
    <row r="54469" spans="6:8" x14ac:dyDescent="0.2">
      <c r="F54469" s="30"/>
      <c r="G54469" s="30"/>
      <c r="H54469" s="30"/>
    </row>
    <row r="54470" spans="6:8" x14ac:dyDescent="0.2">
      <c r="F54470" s="30"/>
      <c r="G54470" s="30"/>
      <c r="H54470" s="30"/>
    </row>
    <row r="54471" spans="6:8" x14ac:dyDescent="0.2">
      <c r="F54471" s="30"/>
      <c r="G54471" s="30"/>
      <c r="H54471" s="30"/>
    </row>
    <row r="54472" spans="6:8" x14ac:dyDescent="0.2">
      <c r="F54472" s="30"/>
      <c r="G54472" s="30"/>
      <c r="H54472" s="30"/>
    </row>
    <row r="54473" spans="6:8" x14ac:dyDescent="0.2">
      <c r="F54473" s="30"/>
      <c r="G54473" s="30"/>
      <c r="H54473" s="30"/>
    </row>
    <row r="54474" spans="6:8" x14ac:dyDescent="0.2">
      <c r="F54474" s="30"/>
      <c r="G54474" s="30"/>
      <c r="H54474" s="30"/>
    </row>
    <row r="54475" spans="6:8" x14ac:dyDescent="0.2">
      <c r="F54475" s="30"/>
      <c r="G54475" s="30"/>
      <c r="H54475" s="30"/>
    </row>
    <row r="54476" spans="6:8" x14ac:dyDescent="0.2">
      <c r="F54476" s="30"/>
      <c r="G54476" s="30"/>
      <c r="H54476" s="30"/>
    </row>
    <row r="54477" spans="6:8" x14ac:dyDescent="0.2">
      <c r="F54477" s="30"/>
      <c r="G54477" s="30"/>
      <c r="H54477" s="30"/>
    </row>
    <row r="54478" spans="6:8" x14ac:dyDescent="0.2">
      <c r="F54478" s="30"/>
      <c r="G54478" s="30"/>
      <c r="H54478" s="30"/>
    </row>
    <row r="54479" spans="6:8" x14ac:dyDescent="0.2">
      <c r="F54479" s="30"/>
      <c r="G54479" s="30"/>
      <c r="H54479" s="30"/>
    </row>
    <row r="54480" spans="6:8" x14ac:dyDescent="0.2">
      <c r="F54480" s="30"/>
      <c r="G54480" s="30"/>
      <c r="H54480" s="30"/>
    </row>
    <row r="54481" spans="6:8" x14ac:dyDescent="0.2">
      <c r="F54481" s="30"/>
      <c r="G54481" s="30"/>
      <c r="H54481" s="30"/>
    </row>
    <row r="54482" spans="6:8" x14ac:dyDescent="0.2">
      <c r="F54482" s="30"/>
      <c r="G54482" s="30"/>
      <c r="H54482" s="30"/>
    </row>
    <row r="54483" spans="6:8" x14ac:dyDescent="0.2">
      <c r="F54483" s="30"/>
      <c r="G54483" s="30"/>
      <c r="H54483" s="30"/>
    </row>
    <row r="54484" spans="6:8" x14ac:dyDescent="0.2">
      <c r="F54484" s="30"/>
      <c r="G54484" s="30"/>
      <c r="H54484" s="30"/>
    </row>
    <row r="54485" spans="6:8" x14ac:dyDescent="0.2">
      <c r="F54485" s="30"/>
      <c r="G54485" s="30"/>
      <c r="H54485" s="30"/>
    </row>
    <row r="54486" spans="6:8" x14ac:dyDescent="0.2">
      <c r="F54486" s="30"/>
      <c r="G54486" s="30"/>
      <c r="H54486" s="30"/>
    </row>
    <row r="54487" spans="6:8" x14ac:dyDescent="0.2">
      <c r="F54487" s="30"/>
      <c r="G54487" s="30"/>
      <c r="H54487" s="30"/>
    </row>
    <row r="54488" spans="6:8" x14ac:dyDescent="0.2">
      <c r="F54488" s="30"/>
      <c r="G54488" s="30"/>
      <c r="H54488" s="30"/>
    </row>
    <row r="54489" spans="6:8" x14ac:dyDescent="0.2">
      <c r="F54489" s="30"/>
      <c r="G54489" s="30"/>
      <c r="H54489" s="30"/>
    </row>
    <row r="54490" spans="6:8" x14ac:dyDescent="0.2">
      <c r="F54490" s="30"/>
      <c r="G54490" s="30"/>
      <c r="H54490" s="30"/>
    </row>
    <row r="54491" spans="6:8" x14ac:dyDescent="0.2">
      <c r="F54491" s="30"/>
      <c r="G54491" s="30"/>
      <c r="H54491" s="30"/>
    </row>
    <row r="54492" spans="6:8" x14ac:dyDescent="0.2">
      <c r="F54492" s="30"/>
      <c r="G54492" s="30"/>
      <c r="H54492" s="30"/>
    </row>
    <row r="54493" spans="6:8" x14ac:dyDescent="0.2">
      <c r="F54493" s="30"/>
      <c r="G54493" s="30"/>
      <c r="H54493" s="30"/>
    </row>
    <row r="54494" spans="6:8" x14ac:dyDescent="0.2">
      <c r="F54494" s="30"/>
      <c r="G54494" s="30"/>
      <c r="H54494" s="30"/>
    </row>
    <row r="54495" spans="6:8" x14ac:dyDescent="0.2">
      <c r="F54495" s="30"/>
      <c r="G54495" s="30"/>
      <c r="H54495" s="30"/>
    </row>
    <row r="54496" spans="6:8" x14ac:dyDescent="0.2">
      <c r="F54496" s="30"/>
      <c r="G54496" s="30"/>
      <c r="H54496" s="30"/>
    </row>
    <row r="54497" spans="6:8" x14ac:dyDescent="0.2">
      <c r="F54497" s="30"/>
      <c r="G54497" s="30"/>
      <c r="H54497" s="30"/>
    </row>
    <row r="54498" spans="6:8" x14ac:dyDescent="0.2">
      <c r="F54498" s="30"/>
      <c r="G54498" s="30"/>
      <c r="H54498" s="30"/>
    </row>
    <row r="54499" spans="6:8" x14ac:dyDescent="0.2">
      <c r="F54499" s="30"/>
      <c r="G54499" s="30"/>
      <c r="H54499" s="30"/>
    </row>
    <row r="54500" spans="6:8" x14ac:dyDescent="0.2">
      <c r="F54500" s="30"/>
      <c r="G54500" s="30"/>
      <c r="H54500" s="30"/>
    </row>
    <row r="54501" spans="6:8" x14ac:dyDescent="0.2">
      <c r="F54501" s="30"/>
      <c r="G54501" s="30"/>
      <c r="H54501" s="30"/>
    </row>
    <row r="54502" spans="6:8" x14ac:dyDescent="0.2">
      <c r="F54502" s="30"/>
      <c r="G54502" s="30"/>
      <c r="H54502" s="30"/>
    </row>
    <row r="54503" spans="6:8" x14ac:dyDescent="0.2">
      <c r="F54503" s="30"/>
      <c r="G54503" s="30"/>
      <c r="H54503" s="30"/>
    </row>
    <row r="54504" spans="6:8" x14ac:dyDescent="0.2">
      <c r="F54504" s="30"/>
      <c r="G54504" s="30"/>
      <c r="H54504" s="30"/>
    </row>
    <row r="54505" spans="6:8" x14ac:dyDescent="0.2">
      <c r="F54505" s="30"/>
      <c r="G54505" s="30"/>
      <c r="H54505" s="30"/>
    </row>
    <row r="54506" spans="6:8" x14ac:dyDescent="0.2">
      <c r="F54506" s="30"/>
      <c r="G54506" s="30"/>
      <c r="H54506" s="30"/>
    </row>
    <row r="54507" spans="6:8" x14ac:dyDescent="0.2">
      <c r="F54507" s="30"/>
      <c r="G54507" s="30"/>
      <c r="H54507" s="30"/>
    </row>
    <row r="54508" spans="6:8" x14ac:dyDescent="0.2">
      <c r="F54508" s="30"/>
      <c r="G54508" s="30"/>
      <c r="H54508" s="30"/>
    </row>
    <row r="54509" spans="6:8" x14ac:dyDescent="0.2">
      <c r="F54509" s="30"/>
      <c r="G54509" s="30"/>
      <c r="H54509" s="30"/>
    </row>
    <row r="54510" spans="6:8" x14ac:dyDescent="0.2">
      <c r="F54510" s="30"/>
      <c r="G54510" s="30"/>
      <c r="H54510" s="30"/>
    </row>
    <row r="54511" spans="6:8" x14ac:dyDescent="0.2">
      <c r="F54511" s="30"/>
      <c r="G54511" s="30"/>
      <c r="H54511" s="30"/>
    </row>
    <row r="54512" spans="6:8" x14ac:dyDescent="0.2">
      <c r="F54512" s="30"/>
      <c r="G54512" s="30"/>
      <c r="H54512" s="30"/>
    </row>
    <row r="54513" spans="6:8" x14ac:dyDescent="0.2">
      <c r="F54513" s="30"/>
      <c r="G54513" s="30"/>
      <c r="H54513" s="30"/>
    </row>
    <row r="54514" spans="6:8" x14ac:dyDescent="0.2">
      <c r="F54514" s="30"/>
      <c r="G54514" s="30"/>
      <c r="H54514" s="30"/>
    </row>
    <row r="54515" spans="6:8" x14ac:dyDescent="0.2">
      <c r="F54515" s="30"/>
      <c r="G54515" s="30"/>
      <c r="H54515" s="30"/>
    </row>
    <row r="54516" spans="6:8" x14ac:dyDescent="0.2">
      <c r="F54516" s="30"/>
      <c r="G54516" s="30"/>
      <c r="H54516" s="30"/>
    </row>
    <row r="54517" spans="6:8" x14ac:dyDescent="0.2">
      <c r="F54517" s="30"/>
      <c r="G54517" s="30"/>
      <c r="H54517" s="30"/>
    </row>
    <row r="54518" spans="6:8" x14ac:dyDescent="0.2">
      <c r="F54518" s="30"/>
      <c r="G54518" s="30"/>
      <c r="H54518" s="30"/>
    </row>
    <row r="54519" spans="6:8" x14ac:dyDescent="0.2">
      <c r="F54519" s="30"/>
      <c r="G54519" s="30"/>
      <c r="H54519" s="30"/>
    </row>
    <row r="54520" spans="6:8" x14ac:dyDescent="0.2">
      <c r="F54520" s="30"/>
      <c r="G54520" s="30"/>
      <c r="H54520" s="30"/>
    </row>
    <row r="54521" spans="6:8" x14ac:dyDescent="0.2">
      <c r="F54521" s="30"/>
      <c r="G54521" s="30"/>
      <c r="H54521" s="30"/>
    </row>
    <row r="54522" spans="6:8" x14ac:dyDescent="0.2">
      <c r="F54522" s="30"/>
      <c r="G54522" s="30"/>
      <c r="H54522" s="30"/>
    </row>
    <row r="54523" spans="6:8" x14ac:dyDescent="0.2">
      <c r="F54523" s="30"/>
      <c r="G54523" s="30"/>
      <c r="H54523" s="30"/>
    </row>
    <row r="54524" spans="6:8" x14ac:dyDescent="0.2">
      <c r="F54524" s="30"/>
      <c r="G54524" s="30"/>
      <c r="H54524" s="30"/>
    </row>
    <row r="54525" spans="6:8" x14ac:dyDescent="0.2">
      <c r="F54525" s="30"/>
      <c r="G54525" s="30"/>
      <c r="H54525" s="30"/>
    </row>
    <row r="54526" spans="6:8" x14ac:dyDescent="0.2">
      <c r="F54526" s="30"/>
      <c r="G54526" s="30"/>
      <c r="H54526" s="30"/>
    </row>
    <row r="54527" spans="6:8" x14ac:dyDescent="0.2">
      <c r="F54527" s="30"/>
      <c r="G54527" s="30"/>
      <c r="H54527" s="30"/>
    </row>
    <row r="54528" spans="6:8" x14ac:dyDescent="0.2">
      <c r="F54528" s="30"/>
      <c r="G54528" s="30"/>
      <c r="H54528" s="30"/>
    </row>
    <row r="54529" spans="6:8" x14ac:dyDescent="0.2">
      <c r="F54529" s="30"/>
      <c r="G54529" s="30"/>
      <c r="H54529" s="30"/>
    </row>
    <row r="54530" spans="6:8" x14ac:dyDescent="0.2">
      <c r="F54530" s="30"/>
      <c r="G54530" s="30"/>
      <c r="H54530" s="30"/>
    </row>
    <row r="54531" spans="6:8" x14ac:dyDescent="0.2">
      <c r="F54531" s="30"/>
      <c r="G54531" s="30"/>
      <c r="H54531" s="30"/>
    </row>
    <row r="54532" spans="6:8" x14ac:dyDescent="0.2">
      <c r="F54532" s="30"/>
      <c r="G54532" s="30"/>
      <c r="H54532" s="30"/>
    </row>
    <row r="54533" spans="6:8" x14ac:dyDescent="0.2">
      <c r="F54533" s="30"/>
      <c r="G54533" s="30"/>
      <c r="H54533" s="30"/>
    </row>
    <row r="54534" spans="6:8" x14ac:dyDescent="0.2">
      <c r="F54534" s="30"/>
      <c r="G54534" s="30"/>
      <c r="H54534" s="30"/>
    </row>
    <row r="54535" spans="6:8" x14ac:dyDescent="0.2">
      <c r="F54535" s="30"/>
      <c r="G54535" s="30"/>
      <c r="H54535" s="30"/>
    </row>
    <row r="54536" spans="6:8" x14ac:dyDescent="0.2">
      <c r="F54536" s="30"/>
      <c r="G54536" s="30"/>
      <c r="H54536" s="30"/>
    </row>
    <row r="54537" spans="6:8" x14ac:dyDescent="0.2">
      <c r="F54537" s="30"/>
      <c r="G54537" s="30"/>
      <c r="H54537" s="30"/>
    </row>
    <row r="54538" spans="6:8" x14ac:dyDescent="0.2">
      <c r="F54538" s="30"/>
      <c r="G54538" s="30"/>
      <c r="H54538" s="30"/>
    </row>
    <row r="54539" spans="6:8" x14ac:dyDescent="0.2">
      <c r="F54539" s="30"/>
      <c r="G54539" s="30"/>
      <c r="H54539" s="30"/>
    </row>
    <row r="54540" spans="6:8" x14ac:dyDescent="0.2">
      <c r="F54540" s="30"/>
      <c r="G54540" s="30"/>
      <c r="H54540" s="30"/>
    </row>
    <row r="54541" spans="6:8" x14ac:dyDescent="0.2">
      <c r="F54541" s="30"/>
      <c r="G54541" s="30"/>
      <c r="H54541" s="30"/>
    </row>
    <row r="54542" spans="6:8" x14ac:dyDescent="0.2">
      <c r="F54542" s="30"/>
      <c r="G54542" s="30"/>
      <c r="H54542" s="30"/>
    </row>
    <row r="54543" spans="6:8" x14ac:dyDescent="0.2">
      <c r="F54543" s="30"/>
      <c r="G54543" s="30"/>
      <c r="H54543" s="30"/>
    </row>
    <row r="54544" spans="6:8" x14ac:dyDescent="0.2">
      <c r="F54544" s="30"/>
      <c r="G54544" s="30"/>
      <c r="H54544" s="30"/>
    </row>
    <row r="54545" spans="6:8" x14ac:dyDescent="0.2">
      <c r="F54545" s="30"/>
      <c r="G54545" s="30"/>
      <c r="H54545" s="30"/>
    </row>
    <row r="54546" spans="6:8" x14ac:dyDescent="0.2">
      <c r="F54546" s="30"/>
      <c r="G54546" s="30"/>
      <c r="H54546" s="30"/>
    </row>
    <row r="54547" spans="6:8" x14ac:dyDescent="0.2">
      <c r="F54547" s="30"/>
      <c r="G54547" s="30"/>
      <c r="H54547" s="30"/>
    </row>
    <row r="54548" spans="6:8" x14ac:dyDescent="0.2">
      <c r="F54548" s="30"/>
      <c r="G54548" s="30"/>
      <c r="H54548" s="30"/>
    </row>
    <row r="54549" spans="6:8" x14ac:dyDescent="0.2">
      <c r="F54549" s="30"/>
      <c r="G54549" s="30"/>
      <c r="H54549" s="30"/>
    </row>
    <row r="54550" spans="6:8" x14ac:dyDescent="0.2">
      <c r="F54550" s="30"/>
      <c r="G54550" s="30"/>
      <c r="H54550" s="30"/>
    </row>
    <row r="54551" spans="6:8" x14ac:dyDescent="0.2">
      <c r="F54551" s="30"/>
      <c r="G54551" s="30"/>
      <c r="H54551" s="30"/>
    </row>
    <row r="54552" spans="6:8" x14ac:dyDescent="0.2">
      <c r="F54552" s="30"/>
      <c r="G54552" s="30"/>
      <c r="H54552" s="30"/>
    </row>
    <row r="54553" spans="6:8" x14ac:dyDescent="0.2">
      <c r="F54553" s="30"/>
      <c r="G54553" s="30"/>
      <c r="H54553" s="30"/>
    </row>
    <row r="54554" spans="6:8" x14ac:dyDescent="0.2">
      <c r="F54554" s="30"/>
      <c r="G54554" s="30"/>
      <c r="H54554" s="30"/>
    </row>
    <row r="54555" spans="6:8" x14ac:dyDescent="0.2">
      <c r="F54555" s="30"/>
      <c r="G54555" s="30"/>
      <c r="H54555" s="30"/>
    </row>
    <row r="54556" spans="6:8" x14ac:dyDescent="0.2">
      <c r="F54556" s="30"/>
      <c r="G54556" s="30"/>
      <c r="H54556" s="30"/>
    </row>
    <row r="54557" spans="6:8" x14ac:dyDescent="0.2">
      <c r="F54557" s="30"/>
      <c r="G54557" s="30"/>
      <c r="H54557" s="30"/>
    </row>
    <row r="54558" spans="6:8" x14ac:dyDescent="0.2">
      <c r="F54558" s="30"/>
      <c r="G54558" s="30"/>
      <c r="H54558" s="30"/>
    </row>
    <row r="54559" spans="6:8" x14ac:dyDescent="0.2">
      <c r="F54559" s="30"/>
      <c r="G54559" s="30"/>
      <c r="H54559" s="30"/>
    </row>
    <row r="54560" spans="6:8" x14ac:dyDescent="0.2">
      <c r="F54560" s="30"/>
      <c r="G54560" s="30"/>
      <c r="H54560" s="30"/>
    </row>
    <row r="54561" spans="6:8" x14ac:dyDescent="0.2">
      <c r="F54561" s="30"/>
      <c r="G54561" s="30"/>
      <c r="H54561" s="30"/>
    </row>
    <row r="54562" spans="6:8" x14ac:dyDescent="0.2">
      <c r="F54562" s="30"/>
      <c r="G54562" s="30"/>
      <c r="H54562" s="30"/>
    </row>
    <row r="54563" spans="6:8" x14ac:dyDescent="0.2">
      <c r="F54563" s="30"/>
      <c r="G54563" s="30"/>
      <c r="H54563" s="30"/>
    </row>
    <row r="54564" spans="6:8" x14ac:dyDescent="0.2">
      <c r="F54564" s="30"/>
      <c r="G54564" s="30"/>
      <c r="H54564" s="30"/>
    </row>
    <row r="54565" spans="6:8" x14ac:dyDescent="0.2">
      <c r="F54565" s="30"/>
      <c r="G54565" s="30"/>
      <c r="H54565" s="30"/>
    </row>
    <row r="54566" spans="6:8" x14ac:dyDescent="0.2">
      <c r="F54566" s="30"/>
      <c r="G54566" s="30"/>
      <c r="H54566" s="30"/>
    </row>
    <row r="54567" spans="6:8" x14ac:dyDescent="0.2">
      <c r="F54567" s="30"/>
      <c r="G54567" s="30"/>
      <c r="H54567" s="30"/>
    </row>
    <row r="54568" spans="6:8" x14ac:dyDescent="0.2">
      <c r="F54568" s="30"/>
      <c r="G54568" s="30"/>
      <c r="H54568" s="30"/>
    </row>
    <row r="54569" spans="6:8" x14ac:dyDescent="0.2">
      <c r="F54569" s="30"/>
      <c r="G54569" s="30"/>
      <c r="H54569" s="30"/>
    </row>
    <row r="54570" spans="6:8" x14ac:dyDescent="0.2">
      <c r="F54570" s="30"/>
      <c r="G54570" s="30"/>
      <c r="H54570" s="30"/>
    </row>
    <row r="54571" spans="6:8" x14ac:dyDescent="0.2">
      <c r="F54571" s="30"/>
      <c r="G54571" s="30"/>
      <c r="H54571" s="30"/>
    </row>
    <row r="54572" spans="6:8" x14ac:dyDescent="0.2">
      <c r="F54572" s="30"/>
      <c r="G54572" s="30"/>
      <c r="H54572" s="30"/>
    </row>
    <row r="54573" spans="6:8" x14ac:dyDescent="0.2">
      <c r="F54573" s="30"/>
      <c r="G54573" s="30"/>
      <c r="H54573" s="30"/>
    </row>
    <row r="54574" spans="6:8" x14ac:dyDescent="0.2">
      <c r="F54574" s="30"/>
      <c r="G54574" s="30"/>
      <c r="H54574" s="30"/>
    </row>
    <row r="54575" spans="6:8" x14ac:dyDescent="0.2">
      <c r="F54575" s="30"/>
      <c r="G54575" s="30"/>
      <c r="H54575" s="30"/>
    </row>
    <row r="54576" spans="6:8" x14ac:dyDescent="0.2">
      <c r="F54576" s="30"/>
      <c r="G54576" s="30"/>
      <c r="H54576" s="30"/>
    </row>
    <row r="54577" spans="6:8" x14ac:dyDescent="0.2">
      <c r="F54577" s="30"/>
      <c r="G54577" s="30"/>
      <c r="H54577" s="30"/>
    </row>
    <row r="54578" spans="6:8" x14ac:dyDescent="0.2">
      <c r="F54578" s="30"/>
      <c r="G54578" s="30"/>
      <c r="H54578" s="30"/>
    </row>
    <row r="54579" spans="6:8" x14ac:dyDescent="0.2">
      <c r="F54579" s="30"/>
      <c r="G54579" s="30"/>
      <c r="H54579" s="30"/>
    </row>
    <row r="54580" spans="6:8" x14ac:dyDescent="0.2">
      <c r="F54580" s="30"/>
      <c r="G54580" s="30"/>
      <c r="H54580" s="30"/>
    </row>
    <row r="54581" spans="6:8" x14ac:dyDescent="0.2">
      <c r="F54581" s="30"/>
      <c r="G54581" s="30"/>
      <c r="H54581" s="30"/>
    </row>
    <row r="54582" spans="6:8" x14ac:dyDescent="0.2">
      <c r="F54582" s="30"/>
      <c r="G54582" s="30"/>
      <c r="H54582" s="30"/>
    </row>
    <row r="54583" spans="6:8" x14ac:dyDescent="0.2">
      <c r="F54583" s="30"/>
      <c r="G54583" s="30"/>
      <c r="H54583" s="30"/>
    </row>
    <row r="54584" spans="6:8" x14ac:dyDescent="0.2">
      <c r="F54584" s="30"/>
      <c r="G54584" s="30"/>
      <c r="H54584" s="30"/>
    </row>
    <row r="54585" spans="6:8" x14ac:dyDescent="0.2">
      <c r="F54585" s="30"/>
      <c r="G54585" s="30"/>
      <c r="H54585" s="30"/>
    </row>
    <row r="54586" spans="6:8" x14ac:dyDescent="0.2">
      <c r="F54586" s="30"/>
      <c r="G54586" s="30"/>
      <c r="H54586" s="30"/>
    </row>
    <row r="54587" spans="6:8" x14ac:dyDescent="0.2">
      <c r="F54587" s="30"/>
      <c r="G54587" s="30"/>
      <c r="H54587" s="30"/>
    </row>
    <row r="54588" spans="6:8" x14ac:dyDescent="0.2">
      <c r="F54588" s="30"/>
      <c r="G54588" s="30"/>
      <c r="H54588" s="30"/>
    </row>
    <row r="54589" spans="6:8" x14ac:dyDescent="0.2">
      <c r="F54589" s="30"/>
      <c r="G54589" s="30"/>
      <c r="H54589" s="30"/>
    </row>
    <row r="54590" spans="6:8" x14ac:dyDescent="0.2">
      <c r="F54590" s="30"/>
      <c r="G54590" s="30"/>
      <c r="H54590" s="30"/>
    </row>
    <row r="54591" spans="6:8" x14ac:dyDescent="0.2">
      <c r="F54591" s="30"/>
      <c r="G54591" s="30"/>
      <c r="H54591" s="30"/>
    </row>
    <row r="54592" spans="6:8" x14ac:dyDescent="0.2">
      <c r="F54592" s="30"/>
      <c r="G54592" s="30"/>
      <c r="H54592" s="30"/>
    </row>
    <row r="54593" spans="6:8" x14ac:dyDescent="0.2">
      <c r="F54593" s="30"/>
      <c r="G54593" s="30"/>
      <c r="H54593" s="30"/>
    </row>
    <row r="54594" spans="6:8" x14ac:dyDescent="0.2">
      <c r="F54594" s="30"/>
      <c r="G54594" s="30"/>
      <c r="H54594" s="30"/>
    </row>
    <row r="54595" spans="6:8" x14ac:dyDescent="0.2">
      <c r="F54595" s="30"/>
      <c r="G54595" s="30"/>
      <c r="H54595" s="30"/>
    </row>
    <row r="54596" spans="6:8" x14ac:dyDescent="0.2">
      <c r="F54596" s="30"/>
      <c r="G54596" s="30"/>
      <c r="H54596" s="30"/>
    </row>
    <row r="54597" spans="6:8" x14ac:dyDescent="0.2">
      <c r="F54597" s="30"/>
      <c r="G54597" s="30"/>
      <c r="H54597" s="30"/>
    </row>
    <row r="54598" spans="6:8" x14ac:dyDescent="0.2">
      <c r="F54598" s="30"/>
      <c r="G54598" s="30"/>
      <c r="H54598" s="30"/>
    </row>
    <row r="54599" spans="6:8" x14ac:dyDescent="0.2">
      <c r="F54599" s="30"/>
      <c r="G54599" s="30"/>
      <c r="H54599" s="30"/>
    </row>
    <row r="54600" spans="6:8" x14ac:dyDescent="0.2">
      <c r="F54600" s="30"/>
      <c r="G54600" s="30"/>
      <c r="H54600" s="30"/>
    </row>
    <row r="54601" spans="6:8" x14ac:dyDescent="0.2">
      <c r="F54601" s="30"/>
      <c r="G54601" s="30"/>
      <c r="H54601" s="30"/>
    </row>
    <row r="54602" spans="6:8" x14ac:dyDescent="0.2">
      <c r="F54602" s="30"/>
      <c r="G54602" s="30"/>
      <c r="H54602" s="30"/>
    </row>
    <row r="54603" spans="6:8" x14ac:dyDescent="0.2">
      <c r="F54603" s="30"/>
      <c r="G54603" s="30"/>
      <c r="H54603" s="30"/>
    </row>
    <row r="54604" spans="6:8" x14ac:dyDescent="0.2">
      <c r="F54604" s="30"/>
      <c r="G54604" s="30"/>
      <c r="H54604" s="30"/>
    </row>
    <row r="54605" spans="6:8" x14ac:dyDescent="0.2">
      <c r="F54605" s="30"/>
      <c r="G54605" s="30"/>
      <c r="H54605" s="30"/>
    </row>
    <row r="54606" spans="6:8" x14ac:dyDescent="0.2">
      <c r="F54606" s="30"/>
      <c r="G54606" s="30"/>
      <c r="H54606" s="30"/>
    </row>
    <row r="54607" spans="6:8" x14ac:dyDescent="0.2">
      <c r="F54607" s="30"/>
      <c r="G54607" s="30"/>
      <c r="H54607" s="30"/>
    </row>
    <row r="54608" spans="6:8" x14ac:dyDescent="0.2">
      <c r="F54608" s="30"/>
      <c r="G54608" s="30"/>
      <c r="H54608" s="30"/>
    </row>
    <row r="54609" spans="6:8" x14ac:dyDescent="0.2">
      <c r="F54609" s="30"/>
      <c r="G54609" s="30"/>
      <c r="H54609" s="30"/>
    </row>
    <row r="54610" spans="6:8" x14ac:dyDescent="0.2">
      <c r="F54610" s="30"/>
      <c r="G54610" s="30"/>
      <c r="H54610" s="30"/>
    </row>
    <row r="54611" spans="6:8" x14ac:dyDescent="0.2">
      <c r="F54611" s="30"/>
      <c r="G54611" s="30"/>
      <c r="H54611" s="30"/>
    </row>
    <row r="54612" spans="6:8" x14ac:dyDescent="0.2">
      <c r="F54612" s="30"/>
      <c r="G54612" s="30"/>
      <c r="H54612" s="30"/>
    </row>
    <row r="54613" spans="6:8" x14ac:dyDescent="0.2">
      <c r="F54613" s="30"/>
      <c r="G54613" s="30"/>
      <c r="H54613" s="30"/>
    </row>
    <row r="54614" spans="6:8" x14ac:dyDescent="0.2">
      <c r="F54614" s="30"/>
      <c r="G54614" s="30"/>
      <c r="H54614" s="30"/>
    </row>
    <row r="54615" spans="6:8" x14ac:dyDescent="0.2">
      <c r="F54615" s="30"/>
      <c r="G54615" s="30"/>
      <c r="H54615" s="30"/>
    </row>
    <row r="54616" spans="6:8" x14ac:dyDescent="0.2">
      <c r="F54616" s="30"/>
      <c r="G54616" s="30"/>
      <c r="H54616" s="30"/>
    </row>
    <row r="54617" spans="6:8" x14ac:dyDescent="0.2">
      <c r="F54617" s="30"/>
      <c r="G54617" s="30"/>
      <c r="H54617" s="30"/>
    </row>
    <row r="54618" spans="6:8" x14ac:dyDescent="0.2">
      <c r="F54618" s="30"/>
      <c r="G54618" s="30"/>
      <c r="H54618" s="30"/>
    </row>
    <row r="54619" spans="6:8" x14ac:dyDescent="0.2">
      <c r="F54619" s="30"/>
      <c r="G54619" s="30"/>
      <c r="H54619" s="30"/>
    </row>
    <row r="54620" spans="6:8" x14ac:dyDescent="0.2">
      <c r="F54620" s="30"/>
      <c r="G54620" s="30"/>
      <c r="H54620" s="30"/>
    </row>
    <row r="54621" spans="6:8" x14ac:dyDescent="0.2">
      <c r="F54621" s="30"/>
      <c r="G54621" s="30"/>
      <c r="H54621" s="30"/>
    </row>
    <row r="54622" spans="6:8" x14ac:dyDescent="0.2">
      <c r="F54622" s="30"/>
      <c r="G54622" s="30"/>
      <c r="H54622" s="30"/>
    </row>
    <row r="54623" spans="6:8" x14ac:dyDescent="0.2">
      <c r="F54623" s="30"/>
      <c r="G54623" s="30"/>
      <c r="H54623" s="30"/>
    </row>
    <row r="54624" spans="6:8" x14ac:dyDescent="0.2">
      <c r="F54624" s="30"/>
      <c r="G54624" s="30"/>
      <c r="H54624" s="30"/>
    </row>
    <row r="54625" spans="6:8" x14ac:dyDescent="0.2">
      <c r="F54625" s="30"/>
      <c r="G54625" s="30"/>
      <c r="H54625" s="30"/>
    </row>
    <row r="54626" spans="6:8" x14ac:dyDescent="0.2">
      <c r="F54626" s="30"/>
      <c r="G54626" s="30"/>
      <c r="H54626" s="30"/>
    </row>
    <row r="54627" spans="6:8" x14ac:dyDescent="0.2">
      <c r="F54627" s="30"/>
      <c r="G54627" s="30"/>
      <c r="H54627" s="30"/>
    </row>
    <row r="54628" spans="6:8" x14ac:dyDescent="0.2">
      <c r="F54628" s="30"/>
      <c r="G54628" s="30"/>
      <c r="H54628" s="30"/>
    </row>
    <row r="54629" spans="6:8" x14ac:dyDescent="0.2">
      <c r="F54629" s="30"/>
      <c r="G54629" s="30"/>
      <c r="H54629" s="30"/>
    </row>
    <row r="54630" spans="6:8" x14ac:dyDescent="0.2">
      <c r="F54630" s="30"/>
      <c r="G54630" s="30"/>
      <c r="H54630" s="30"/>
    </row>
    <row r="54631" spans="6:8" x14ac:dyDescent="0.2">
      <c r="F54631" s="30"/>
      <c r="G54631" s="30"/>
      <c r="H54631" s="30"/>
    </row>
    <row r="54632" spans="6:8" x14ac:dyDescent="0.2">
      <c r="F54632" s="30"/>
      <c r="G54632" s="30"/>
      <c r="H54632" s="30"/>
    </row>
    <row r="54633" spans="6:8" x14ac:dyDescent="0.2">
      <c r="F54633" s="30"/>
      <c r="G54633" s="30"/>
      <c r="H54633" s="30"/>
    </row>
    <row r="54634" spans="6:8" x14ac:dyDescent="0.2">
      <c r="F54634" s="30"/>
      <c r="G54634" s="30"/>
      <c r="H54634" s="30"/>
    </row>
    <row r="54635" spans="6:8" x14ac:dyDescent="0.2">
      <c r="F54635" s="30"/>
      <c r="G54635" s="30"/>
      <c r="H54635" s="30"/>
    </row>
    <row r="54636" spans="6:8" x14ac:dyDescent="0.2">
      <c r="F54636" s="30"/>
      <c r="G54636" s="30"/>
      <c r="H54636" s="30"/>
    </row>
    <row r="54637" spans="6:8" x14ac:dyDescent="0.2">
      <c r="F54637" s="30"/>
      <c r="G54637" s="30"/>
      <c r="H54637" s="30"/>
    </row>
    <row r="54638" spans="6:8" x14ac:dyDescent="0.2">
      <c r="F54638" s="30"/>
      <c r="G54638" s="30"/>
      <c r="H54638" s="30"/>
    </row>
    <row r="54639" spans="6:8" x14ac:dyDescent="0.2">
      <c r="F54639" s="30"/>
      <c r="G54639" s="30"/>
      <c r="H54639" s="30"/>
    </row>
    <row r="54640" spans="6:8" x14ac:dyDescent="0.2">
      <c r="F54640" s="30"/>
      <c r="G54640" s="30"/>
      <c r="H54640" s="30"/>
    </row>
    <row r="54641" spans="6:8" x14ac:dyDescent="0.2">
      <c r="F54641" s="30"/>
      <c r="G54641" s="30"/>
      <c r="H54641" s="30"/>
    </row>
    <row r="54642" spans="6:8" x14ac:dyDescent="0.2">
      <c r="F54642" s="30"/>
      <c r="G54642" s="30"/>
      <c r="H54642" s="30"/>
    </row>
    <row r="54643" spans="6:8" x14ac:dyDescent="0.2">
      <c r="F54643" s="30"/>
      <c r="G54643" s="30"/>
      <c r="H54643" s="30"/>
    </row>
    <row r="54644" spans="6:8" x14ac:dyDescent="0.2">
      <c r="F54644" s="30"/>
      <c r="G54644" s="30"/>
      <c r="H54644" s="30"/>
    </row>
    <row r="54645" spans="6:8" x14ac:dyDescent="0.2">
      <c r="F54645" s="30"/>
      <c r="G54645" s="30"/>
      <c r="H54645" s="30"/>
    </row>
    <row r="54646" spans="6:8" x14ac:dyDescent="0.2">
      <c r="F54646" s="30"/>
      <c r="G54646" s="30"/>
      <c r="H54646" s="30"/>
    </row>
    <row r="54647" spans="6:8" x14ac:dyDescent="0.2">
      <c r="F54647" s="30"/>
      <c r="G54647" s="30"/>
      <c r="H54647" s="30"/>
    </row>
    <row r="54648" spans="6:8" x14ac:dyDescent="0.2">
      <c r="F54648" s="30"/>
      <c r="G54648" s="30"/>
      <c r="H54648" s="30"/>
    </row>
    <row r="54649" spans="6:8" x14ac:dyDescent="0.2">
      <c r="F54649" s="30"/>
      <c r="G54649" s="30"/>
      <c r="H54649" s="30"/>
    </row>
    <row r="54650" spans="6:8" x14ac:dyDescent="0.2">
      <c r="F54650" s="30"/>
      <c r="G54650" s="30"/>
      <c r="H54650" s="30"/>
    </row>
    <row r="54651" spans="6:8" x14ac:dyDescent="0.2">
      <c r="F54651" s="30"/>
      <c r="G54651" s="30"/>
      <c r="H54651" s="30"/>
    </row>
    <row r="54652" spans="6:8" x14ac:dyDescent="0.2">
      <c r="F54652" s="30"/>
      <c r="G54652" s="30"/>
      <c r="H54652" s="30"/>
    </row>
    <row r="54653" spans="6:8" x14ac:dyDescent="0.2">
      <c r="F54653" s="30"/>
      <c r="G54653" s="30"/>
      <c r="H54653" s="30"/>
    </row>
    <row r="54654" spans="6:8" x14ac:dyDescent="0.2">
      <c r="F54654" s="30"/>
      <c r="G54654" s="30"/>
      <c r="H54654" s="30"/>
    </row>
    <row r="54655" spans="6:8" x14ac:dyDescent="0.2">
      <c r="F54655" s="30"/>
      <c r="G54655" s="30"/>
      <c r="H54655" s="30"/>
    </row>
    <row r="54656" spans="6:8" x14ac:dyDescent="0.2">
      <c r="F54656" s="30"/>
      <c r="G54656" s="30"/>
      <c r="H54656" s="30"/>
    </row>
    <row r="54657" spans="6:8" x14ac:dyDescent="0.2">
      <c r="F54657" s="30"/>
      <c r="G54657" s="30"/>
      <c r="H54657" s="30"/>
    </row>
    <row r="54658" spans="6:8" x14ac:dyDescent="0.2">
      <c r="F54658" s="30"/>
      <c r="G54658" s="30"/>
      <c r="H54658" s="30"/>
    </row>
    <row r="54659" spans="6:8" x14ac:dyDescent="0.2">
      <c r="F54659" s="30"/>
      <c r="G54659" s="30"/>
      <c r="H54659" s="30"/>
    </row>
    <row r="54660" spans="6:8" x14ac:dyDescent="0.2">
      <c r="F54660" s="30"/>
      <c r="G54660" s="30"/>
      <c r="H54660" s="30"/>
    </row>
    <row r="54661" spans="6:8" x14ac:dyDescent="0.2">
      <c r="F54661" s="30"/>
      <c r="G54661" s="30"/>
      <c r="H54661" s="30"/>
    </row>
    <row r="54662" spans="6:8" x14ac:dyDescent="0.2">
      <c r="F54662" s="30"/>
      <c r="G54662" s="30"/>
      <c r="H54662" s="30"/>
    </row>
    <row r="54663" spans="6:8" x14ac:dyDescent="0.2">
      <c r="F54663" s="30"/>
      <c r="G54663" s="30"/>
      <c r="H54663" s="30"/>
    </row>
    <row r="54664" spans="6:8" x14ac:dyDescent="0.2">
      <c r="F54664" s="30"/>
      <c r="G54664" s="30"/>
      <c r="H54664" s="30"/>
    </row>
    <row r="54665" spans="6:8" x14ac:dyDescent="0.2">
      <c r="F54665" s="30"/>
      <c r="G54665" s="30"/>
      <c r="H54665" s="30"/>
    </row>
    <row r="54666" spans="6:8" x14ac:dyDescent="0.2">
      <c r="F54666" s="30"/>
      <c r="G54666" s="30"/>
      <c r="H54666" s="30"/>
    </row>
    <row r="54667" spans="6:8" x14ac:dyDescent="0.2">
      <c r="F54667" s="30"/>
      <c r="G54667" s="30"/>
      <c r="H54667" s="30"/>
    </row>
    <row r="54668" spans="6:8" x14ac:dyDescent="0.2">
      <c r="F54668" s="30"/>
      <c r="G54668" s="30"/>
      <c r="H54668" s="30"/>
    </row>
    <row r="54669" spans="6:8" x14ac:dyDescent="0.2">
      <c r="F54669" s="30"/>
      <c r="G54669" s="30"/>
      <c r="H54669" s="30"/>
    </row>
    <row r="54670" spans="6:8" x14ac:dyDescent="0.2">
      <c r="F54670" s="30"/>
      <c r="G54670" s="30"/>
      <c r="H54670" s="30"/>
    </row>
    <row r="54671" spans="6:8" x14ac:dyDescent="0.2">
      <c r="F54671" s="30"/>
      <c r="G54671" s="30"/>
      <c r="H54671" s="30"/>
    </row>
    <row r="54672" spans="6:8" x14ac:dyDescent="0.2">
      <c r="F54672" s="30"/>
      <c r="G54672" s="30"/>
      <c r="H54672" s="30"/>
    </row>
    <row r="54673" spans="6:8" x14ac:dyDescent="0.2">
      <c r="F54673" s="30"/>
      <c r="G54673" s="30"/>
      <c r="H54673" s="30"/>
    </row>
    <row r="54674" spans="6:8" x14ac:dyDescent="0.2">
      <c r="F54674" s="30"/>
      <c r="G54674" s="30"/>
      <c r="H54674" s="30"/>
    </row>
    <row r="54675" spans="6:8" x14ac:dyDescent="0.2">
      <c r="F54675" s="30"/>
      <c r="G54675" s="30"/>
      <c r="H54675" s="30"/>
    </row>
    <row r="54676" spans="6:8" x14ac:dyDescent="0.2">
      <c r="F54676" s="30"/>
      <c r="G54676" s="30"/>
      <c r="H54676" s="30"/>
    </row>
    <row r="54677" spans="6:8" x14ac:dyDescent="0.2">
      <c r="F54677" s="30"/>
      <c r="G54677" s="30"/>
      <c r="H54677" s="30"/>
    </row>
    <row r="54678" spans="6:8" x14ac:dyDescent="0.2">
      <c r="F54678" s="30"/>
      <c r="G54678" s="30"/>
      <c r="H54678" s="30"/>
    </row>
    <row r="54679" spans="6:8" x14ac:dyDescent="0.2">
      <c r="F54679" s="30"/>
      <c r="G54679" s="30"/>
      <c r="H54679" s="30"/>
    </row>
    <row r="54680" spans="6:8" x14ac:dyDescent="0.2">
      <c r="F54680" s="30"/>
      <c r="G54680" s="30"/>
      <c r="H54680" s="30"/>
    </row>
    <row r="54681" spans="6:8" x14ac:dyDescent="0.2">
      <c r="F54681" s="30"/>
      <c r="G54681" s="30"/>
      <c r="H54681" s="30"/>
    </row>
    <row r="54682" spans="6:8" x14ac:dyDescent="0.2">
      <c r="F54682" s="30"/>
      <c r="G54682" s="30"/>
      <c r="H54682" s="30"/>
    </row>
    <row r="54683" spans="6:8" x14ac:dyDescent="0.2">
      <c r="F54683" s="30"/>
      <c r="G54683" s="30"/>
      <c r="H54683" s="30"/>
    </row>
    <row r="54684" spans="6:8" x14ac:dyDescent="0.2">
      <c r="F54684" s="30"/>
      <c r="G54684" s="30"/>
      <c r="H54684" s="30"/>
    </row>
    <row r="54685" spans="6:8" x14ac:dyDescent="0.2">
      <c r="F54685" s="30"/>
      <c r="G54685" s="30"/>
      <c r="H54685" s="30"/>
    </row>
    <row r="54686" spans="6:8" x14ac:dyDescent="0.2">
      <c r="F54686" s="30"/>
      <c r="G54686" s="30"/>
      <c r="H54686" s="30"/>
    </row>
    <row r="54687" spans="6:8" x14ac:dyDescent="0.2">
      <c r="F54687" s="30"/>
      <c r="G54687" s="30"/>
      <c r="H54687" s="30"/>
    </row>
    <row r="54688" spans="6:8" x14ac:dyDescent="0.2">
      <c r="F54688" s="30"/>
      <c r="G54688" s="30"/>
      <c r="H54688" s="30"/>
    </row>
    <row r="54689" spans="6:8" x14ac:dyDescent="0.2">
      <c r="F54689" s="30"/>
      <c r="G54689" s="30"/>
      <c r="H54689" s="30"/>
    </row>
    <row r="54690" spans="6:8" x14ac:dyDescent="0.2">
      <c r="F54690" s="30"/>
      <c r="G54690" s="30"/>
      <c r="H54690" s="30"/>
    </row>
    <row r="54691" spans="6:8" x14ac:dyDescent="0.2">
      <c r="F54691" s="30"/>
      <c r="G54691" s="30"/>
      <c r="H54691" s="30"/>
    </row>
    <row r="54692" spans="6:8" x14ac:dyDescent="0.2">
      <c r="F54692" s="30"/>
      <c r="G54692" s="30"/>
      <c r="H54692" s="30"/>
    </row>
    <row r="54693" spans="6:8" x14ac:dyDescent="0.2">
      <c r="F54693" s="30"/>
      <c r="G54693" s="30"/>
      <c r="H54693" s="30"/>
    </row>
    <row r="54694" spans="6:8" x14ac:dyDescent="0.2">
      <c r="F54694" s="30"/>
      <c r="G54694" s="30"/>
      <c r="H54694" s="30"/>
    </row>
    <row r="54695" spans="6:8" x14ac:dyDescent="0.2">
      <c r="F54695" s="30"/>
      <c r="G54695" s="30"/>
      <c r="H54695" s="30"/>
    </row>
    <row r="54696" spans="6:8" x14ac:dyDescent="0.2">
      <c r="F54696" s="30"/>
      <c r="G54696" s="30"/>
      <c r="H54696" s="30"/>
    </row>
    <row r="54697" spans="6:8" x14ac:dyDescent="0.2">
      <c r="F54697" s="30"/>
      <c r="G54697" s="30"/>
      <c r="H54697" s="30"/>
    </row>
    <row r="54698" spans="6:8" x14ac:dyDescent="0.2">
      <c r="F54698" s="30"/>
      <c r="G54698" s="30"/>
      <c r="H54698" s="30"/>
    </row>
    <row r="54699" spans="6:8" x14ac:dyDescent="0.2">
      <c r="F54699" s="30"/>
      <c r="G54699" s="30"/>
      <c r="H54699" s="30"/>
    </row>
    <row r="54700" spans="6:8" x14ac:dyDescent="0.2">
      <c r="F54700" s="30"/>
      <c r="G54700" s="30"/>
      <c r="H54700" s="30"/>
    </row>
    <row r="54701" spans="6:8" x14ac:dyDescent="0.2">
      <c r="F54701" s="30"/>
      <c r="G54701" s="30"/>
      <c r="H54701" s="30"/>
    </row>
    <row r="54702" spans="6:8" x14ac:dyDescent="0.2">
      <c r="F54702" s="30"/>
      <c r="G54702" s="30"/>
      <c r="H54702" s="30"/>
    </row>
    <row r="54703" spans="6:8" x14ac:dyDescent="0.2">
      <c r="F54703" s="30"/>
      <c r="G54703" s="30"/>
      <c r="H54703" s="30"/>
    </row>
    <row r="54704" spans="6:8" x14ac:dyDescent="0.2">
      <c r="F54704" s="30"/>
      <c r="G54704" s="30"/>
      <c r="H54704" s="30"/>
    </row>
    <row r="54705" spans="6:8" x14ac:dyDescent="0.2">
      <c r="F54705" s="30"/>
      <c r="G54705" s="30"/>
      <c r="H54705" s="30"/>
    </row>
    <row r="54706" spans="6:8" x14ac:dyDescent="0.2">
      <c r="F54706" s="30"/>
      <c r="G54706" s="30"/>
      <c r="H54706" s="30"/>
    </row>
    <row r="54707" spans="6:8" x14ac:dyDescent="0.2">
      <c r="F54707" s="30"/>
      <c r="G54707" s="30"/>
      <c r="H54707" s="30"/>
    </row>
    <row r="54708" spans="6:8" x14ac:dyDescent="0.2">
      <c r="F54708" s="30"/>
      <c r="G54708" s="30"/>
      <c r="H54708" s="30"/>
    </row>
    <row r="54709" spans="6:8" x14ac:dyDescent="0.2">
      <c r="F54709" s="30"/>
      <c r="G54709" s="30"/>
      <c r="H54709" s="30"/>
    </row>
    <row r="54710" spans="6:8" x14ac:dyDescent="0.2">
      <c r="F54710" s="30"/>
      <c r="G54710" s="30"/>
      <c r="H54710" s="30"/>
    </row>
    <row r="54711" spans="6:8" x14ac:dyDescent="0.2">
      <c r="F54711" s="30"/>
      <c r="G54711" s="30"/>
      <c r="H54711" s="30"/>
    </row>
    <row r="54712" spans="6:8" x14ac:dyDescent="0.2">
      <c r="F54712" s="30"/>
      <c r="G54712" s="30"/>
      <c r="H54712" s="30"/>
    </row>
    <row r="54713" spans="6:8" x14ac:dyDescent="0.2">
      <c r="F54713" s="30"/>
      <c r="G54713" s="30"/>
      <c r="H54713" s="30"/>
    </row>
    <row r="54714" spans="6:8" x14ac:dyDescent="0.2">
      <c r="F54714" s="30"/>
      <c r="G54714" s="30"/>
      <c r="H54714" s="30"/>
    </row>
    <row r="54715" spans="6:8" x14ac:dyDescent="0.2">
      <c r="F54715" s="30"/>
      <c r="G54715" s="30"/>
      <c r="H54715" s="30"/>
    </row>
    <row r="54716" spans="6:8" x14ac:dyDescent="0.2">
      <c r="F54716" s="30"/>
      <c r="G54716" s="30"/>
      <c r="H54716" s="30"/>
    </row>
    <row r="54717" spans="6:8" x14ac:dyDescent="0.2">
      <c r="F54717" s="30"/>
      <c r="G54717" s="30"/>
      <c r="H54717" s="30"/>
    </row>
    <row r="54718" spans="6:8" x14ac:dyDescent="0.2">
      <c r="F54718" s="30"/>
      <c r="G54718" s="30"/>
      <c r="H54718" s="30"/>
    </row>
    <row r="54719" spans="6:8" x14ac:dyDescent="0.2">
      <c r="F54719" s="30"/>
      <c r="G54719" s="30"/>
      <c r="H54719" s="30"/>
    </row>
    <row r="54720" spans="6:8" x14ac:dyDescent="0.2">
      <c r="F54720" s="30"/>
      <c r="G54720" s="30"/>
      <c r="H54720" s="30"/>
    </row>
    <row r="54721" spans="6:8" x14ac:dyDescent="0.2">
      <c r="F54721" s="30"/>
      <c r="G54721" s="30"/>
      <c r="H54721" s="30"/>
    </row>
    <row r="54722" spans="6:8" x14ac:dyDescent="0.2">
      <c r="F54722" s="30"/>
      <c r="G54722" s="30"/>
      <c r="H54722" s="30"/>
    </row>
    <row r="54723" spans="6:8" x14ac:dyDescent="0.2">
      <c r="F54723" s="30"/>
      <c r="G54723" s="30"/>
      <c r="H54723" s="30"/>
    </row>
    <row r="54724" spans="6:8" x14ac:dyDescent="0.2">
      <c r="F54724" s="30"/>
      <c r="G54724" s="30"/>
      <c r="H54724" s="30"/>
    </row>
    <row r="54725" spans="6:8" x14ac:dyDescent="0.2">
      <c r="F54725" s="30"/>
      <c r="G54725" s="30"/>
      <c r="H54725" s="30"/>
    </row>
    <row r="54726" spans="6:8" x14ac:dyDescent="0.2">
      <c r="F54726" s="30"/>
      <c r="G54726" s="30"/>
      <c r="H54726" s="30"/>
    </row>
    <row r="54727" spans="6:8" x14ac:dyDescent="0.2">
      <c r="F54727" s="30"/>
      <c r="G54727" s="30"/>
      <c r="H54727" s="30"/>
    </row>
    <row r="54728" spans="6:8" x14ac:dyDescent="0.2">
      <c r="F54728" s="30"/>
      <c r="G54728" s="30"/>
      <c r="H54728" s="30"/>
    </row>
    <row r="54729" spans="6:8" x14ac:dyDescent="0.2">
      <c r="F54729" s="30"/>
      <c r="G54729" s="30"/>
      <c r="H54729" s="30"/>
    </row>
    <row r="54730" spans="6:8" x14ac:dyDescent="0.2">
      <c r="F54730" s="30"/>
      <c r="G54730" s="30"/>
      <c r="H54730" s="30"/>
    </row>
    <row r="54731" spans="6:8" x14ac:dyDescent="0.2">
      <c r="F54731" s="30"/>
      <c r="G54731" s="30"/>
      <c r="H54731" s="30"/>
    </row>
    <row r="54732" spans="6:8" x14ac:dyDescent="0.2">
      <c r="F54732" s="30"/>
      <c r="G54732" s="30"/>
      <c r="H54732" s="30"/>
    </row>
    <row r="54733" spans="6:8" x14ac:dyDescent="0.2">
      <c r="F54733" s="30"/>
      <c r="G54733" s="30"/>
      <c r="H54733" s="30"/>
    </row>
    <row r="54734" spans="6:8" x14ac:dyDescent="0.2">
      <c r="F54734" s="30"/>
      <c r="G54734" s="30"/>
      <c r="H54734" s="30"/>
    </row>
    <row r="54735" spans="6:8" x14ac:dyDescent="0.2">
      <c r="F54735" s="30"/>
      <c r="G54735" s="30"/>
      <c r="H54735" s="30"/>
    </row>
    <row r="54736" spans="6:8" x14ac:dyDescent="0.2">
      <c r="F54736" s="30"/>
      <c r="G54736" s="30"/>
      <c r="H54736" s="30"/>
    </row>
    <row r="54737" spans="6:8" x14ac:dyDescent="0.2">
      <c r="F54737" s="30"/>
      <c r="G54737" s="30"/>
      <c r="H54737" s="30"/>
    </row>
    <row r="54738" spans="6:8" x14ac:dyDescent="0.2">
      <c r="F54738" s="30"/>
      <c r="G54738" s="30"/>
      <c r="H54738" s="30"/>
    </row>
    <row r="54739" spans="6:8" x14ac:dyDescent="0.2">
      <c r="F54739" s="30"/>
      <c r="G54739" s="30"/>
      <c r="H54739" s="30"/>
    </row>
    <row r="54740" spans="6:8" x14ac:dyDescent="0.2">
      <c r="F54740" s="30"/>
      <c r="G54740" s="30"/>
      <c r="H54740" s="30"/>
    </row>
    <row r="54741" spans="6:8" x14ac:dyDescent="0.2">
      <c r="F54741" s="30"/>
      <c r="G54741" s="30"/>
      <c r="H54741" s="30"/>
    </row>
    <row r="54742" spans="6:8" x14ac:dyDescent="0.2">
      <c r="F54742" s="30"/>
      <c r="G54742" s="30"/>
      <c r="H54742" s="30"/>
    </row>
    <row r="54743" spans="6:8" x14ac:dyDescent="0.2">
      <c r="F54743" s="30"/>
      <c r="G54743" s="30"/>
      <c r="H54743" s="30"/>
    </row>
    <row r="54744" spans="6:8" x14ac:dyDescent="0.2">
      <c r="F54744" s="30"/>
      <c r="G54744" s="30"/>
      <c r="H54744" s="30"/>
    </row>
    <row r="54745" spans="6:8" x14ac:dyDescent="0.2">
      <c r="F54745" s="30"/>
      <c r="G54745" s="30"/>
      <c r="H54745" s="30"/>
    </row>
    <row r="54746" spans="6:8" x14ac:dyDescent="0.2">
      <c r="F54746" s="30"/>
      <c r="G54746" s="30"/>
      <c r="H54746" s="30"/>
    </row>
    <row r="54747" spans="6:8" x14ac:dyDescent="0.2">
      <c r="F54747" s="30"/>
      <c r="G54747" s="30"/>
      <c r="H54747" s="30"/>
    </row>
    <row r="54748" spans="6:8" x14ac:dyDescent="0.2">
      <c r="F54748" s="30"/>
      <c r="G54748" s="30"/>
      <c r="H54748" s="30"/>
    </row>
    <row r="54749" spans="6:8" x14ac:dyDescent="0.2">
      <c r="F54749" s="30"/>
      <c r="G54749" s="30"/>
      <c r="H54749" s="30"/>
    </row>
    <row r="54750" spans="6:8" x14ac:dyDescent="0.2">
      <c r="F54750" s="30"/>
      <c r="G54750" s="30"/>
      <c r="H54750" s="30"/>
    </row>
    <row r="54751" spans="6:8" x14ac:dyDescent="0.2">
      <c r="F54751" s="30"/>
      <c r="G54751" s="30"/>
      <c r="H54751" s="30"/>
    </row>
    <row r="54752" spans="6:8" x14ac:dyDescent="0.2">
      <c r="F54752" s="30"/>
      <c r="G54752" s="30"/>
      <c r="H54752" s="30"/>
    </row>
    <row r="54753" spans="6:8" x14ac:dyDescent="0.2">
      <c r="F54753" s="30"/>
      <c r="G54753" s="30"/>
      <c r="H54753" s="30"/>
    </row>
    <row r="54754" spans="6:8" x14ac:dyDescent="0.2">
      <c r="F54754" s="30"/>
      <c r="G54754" s="30"/>
      <c r="H54754" s="30"/>
    </row>
    <row r="54755" spans="6:8" x14ac:dyDescent="0.2">
      <c r="F54755" s="30"/>
      <c r="G54755" s="30"/>
      <c r="H54755" s="30"/>
    </row>
    <row r="54756" spans="6:8" x14ac:dyDescent="0.2">
      <c r="F54756" s="30"/>
      <c r="G54756" s="30"/>
      <c r="H54756" s="30"/>
    </row>
    <row r="54757" spans="6:8" x14ac:dyDescent="0.2">
      <c r="F54757" s="30"/>
      <c r="G54757" s="30"/>
      <c r="H54757" s="30"/>
    </row>
    <row r="54758" spans="6:8" x14ac:dyDescent="0.2">
      <c r="F54758" s="30"/>
      <c r="G54758" s="30"/>
      <c r="H54758" s="30"/>
    </row>
    <row r="54759" spans="6:8" x14ac:dyDescent="0.2">
      <c r="F54759" s="30"/>
      <c r="G54759" s="30"/>
      <c r="H54759" s="30"/>
    </row>
    <row r="54760" spans="6:8" x14ac:dyDescent="0.2">
      <c r="F54760" s="30"/>
      <c r="G54760" s="30"/>
      <c r="H54760" s="30"/>
    </row>
    <row r="54761" spans="6:8" x14ac:dyDescent="0.2">
      <c r="F54761" s="30"/>
      <c r="G54761" s="30"/>
      <c r="H54761" s="30"/>
    </row>
    <row r="54762" spans="6:8" x14ac:dyDescent="0.2">
      <c r="F54762" s="30"/>
      <c r="G54762" s="30"/>
      <c r="H54762" s="30"/>
    </row>
    <row r="54763" spans="6:8" x14ac:dyDescent="0.2">
      <c r="F54763" s="30"/>
      <c r="G54763" s="30"/>
      <c r="H54763" s="30"/>
    </row>
    <row r="54764" spans="6:8" x14ac:dyDescent="0.2">
      <c r="F54764" s="30"/>
      <c r="G54764" s="30"/>
      <c r="H54764" s="30"/>
    </row>
    <row r="54765" spans="6:8" x14ac:dyDescent="0.2">
      <c r="F54765" s="30"/>
      <c r="G54765" s="30"/>
      <c r="H54765" s="30"/>
    </row>
    <row r="54766" spans="6:8" x14ac:dyDescent="0.2">
      <c r="F54766" s="30"/>
      <c r="G54766" s="30"/>
      <c r="H54766" s="30"/>
    </row>
    <row r="54767" spans="6:8" x14ac:dyDescent="0.2">
      <c r="F54767" s="30"/>
      <c r="G54767" s="30"/>
      <c r="H54767" s="30"/>
    </row>
    <row r="54768" spans="6:8" x14ac:dyDescent="0.2">
      <c r="F54768" s="30"/>
      <c r="G54768" s="30"/>
      <c r="H54768" s="30"/>
    </row>
    <row r="54769" spans="6:8" x14ac:dyDescent="0.2">
      <c r="F54769" s="30"/>
      <c r="G54769" s="30"/>
      <c r="H54769" s="30"/>
    </row>
    <row r="54770" spans="6:8" x14ac:dyDescent="0.2">
      <c r="F54770" s="30"/>
      <c r="G54770" s="30"/>
      <c r="H54770" s="30"/>
    </row>
    <row r="54771" spans="6:8" x14ac:dyDescent="0.2">
      <c r="F54771" s="30"/>
      <c r="G54771" s="30"/>
      <c r="H54771" s="30"/>
    </row>
    <row r="54772" spans="6:8" x14ac:dyDescent="0.2">
      <c r="F54772" s="30"/>
      <c r="G54772" s="30"/>
      <c r="H54772" s="30"/>
    </row>
    <row r="54773" spans="6:8" x14ac:dyDescent="0.2">
      <c r="F54773" s="30"/>
      <c r="G54773" s="30"/>
      <c r="H54773" s="30"/>
    </row>
    <row r="54774" spans="6:8" x14ac:dyDescent="0.2">
      <c r="F54774" s="30"/>
      <c r="G54774" s="30"/>
      <c r="H54774" s="30"/>
    </row>
    <row r="54775" spans="6:8" x14ac:dyDescent="0.2">
      <c r="F54775" s="30"/>
      <c r="G54775" s="30"/>
      <c r="H54775" s="30"/>
    </row>
    <row r="54776" spans="6:8" x14ac:dyDescent="0.2">
      <c r="F54776" s="30"/>
      <c r="G54776" s="30"/>
      <c r="H54776" s="30"/>
    </row>
    <row r="54777" spans="6:8" x14ac:dyDescent="0.2">
      <c r="F54777" s="30"/>
      <c r="G54777" s="30"/>
      <c r="H54777" s="30"/>
    </row>
    <row r="54778" spans="6:8" x14ac:dyDescent="0.2">
      <c r="F54778" s="30"/>
      <c r="G54778" s="30"/>
      <c r="H54778" s="30"/>
    </row>
    <row r="54779" spans="6:8" x14ac:dyDescent="0.2">
      <c r="F54779" s="30"/>
      <c r="G54779" s="30"/>
      <c r="H54779" s="30"/>
    </row>
    <row r="54780" spans="6:8" x14ac:dyDescent="0.2">
      <c r="F54780" s="30"/>
      <c r="G54780" s="30"/>
      <c r="H54780" s="30"/>
    </row>
    <row r="54781" spans="6:8" x14ac:dyDescent="0.2">
      <c r="F54781" s="30"/>
      <c r="G54781" s="30"/>
      <c r="H54781" s="30"/>
    </row>
    <row r="54782" spans="6:8" x14ac:dyDescent="0.2">
      <c r="F54782" s="30"/>
      <c r="G54782" s="30"/>
      <c r="H54782" s="30"/>
    </row>
    <row r="54783" spans="6:8" x14ac:dyDescent="0.2">
      <c r="F54783" s="30"/>
      <c r="G54783" s="30"/>
      <c r="H54783" s="30"/>
    </row>
    <row r="54784" spans="6:8" x14ac:dyDescent="0.2">
      <c r="F54784" s="30"/>
      <c r="G54784" s="30"/>
      <c r="H54784" s="30"/>
    </row>
    <row r="54785" spans="6:8" x14ac:dyDescent="0.2">
      <c r="F54785" s="30"/>
      <c r="G54785" s="30"/>
      <c r="H54785" s="30"/>
    </row>
    <row r="54786" spans="6:8" x14ac:dyDescent="0.2">
      <c r="F54786" s="30"/>
      <c r="G54786" s="30"/>
      <c r="H54786" s="30"/>
    </row>
    <row r="54787" spans="6:8" x14ac:dyDescent="0.2">
      <c r="F54787" s="30"/>
      <c r="G54787" s="30"/>
      <c r="H54787" s="30"/>
    </row>
    <row r="54788" spans="6:8" x14ac:dyDescent="0.2">
      <c r="F54788" s="30"/>
      <c r="G54788" s="30"/>
      <c r="H54788" s="30"/>
    </row>
    <row r="54789" spans="6:8" x14ac:dyDescent="0.2">
      <c r="F54789" s="30"/>
      <c r="G54789" s="30"/>
      <c r="H54789" s="30"/>
    </row>
    <row r="54790" spans="6:8" x14ac:dyDescent="0.2">
      <c r="F54790" s="30"/>
      <c r="G54790" s="30"/>
      <c r="H54790" s="30"/>
    </row>
    <row r="54791" spans="6:8" x14ac:dyDescent="0.2">
      <c r="F54791" s="30"/>
      <c r="G54791" s="30"/>
      <c r="H54791" s="30"/>
    </row>
    <row r="54792" spans="6:8" x14ac:dyDescent="0.2">
      <c r="F54792" s="30"/>
      <c r="G54792" s="30"/>
      <c r="H54792" s="30"/>
    </row>
    <row r="54793" spans="6:8" x14ac:dyDescent="0.2">
      <c r="F54793" s="30"/>
      <c r="G54793" s="30"/>
      <c r="H54793" s="30"/>
    </row>
    <row r="54794" spans="6:8" x14ac:dyDescent="0.2">
      <c r="F54794" s="30"/>
      <c r="G54794" s="30"/>
      <c r="H54794" s="30"/>
    </row>
    <row r="54795" spans="6:8" x14ac:dyDescent="0.2">
      <c r="F54795" s="30"/>
      <c r="G54795" s="30"/>
      <c r="H54795" s="30"/>
    </row>
    <row r="54796" spans="6:8" x14ac:dyDescent="0.2">
      <c r="F54796" s="30"/>
      <c r="G54796" s="30"/>
      <c r="H54796" s="30"/>
    </row>
    <row r="54797" spans="6:8" x14ac:dyDescent="0.2">
      <c r="F54797" s="30"/>
      <c r="G54797" s="30"/>
      <c r="H54797" s="30"/>
    </row>
    <row r="54798" spans="6:8" x14ac:dyDescent="0.2">
      <c r="F54798" s="30"/>
      <c r="G54798" s="30"/>
      <c r="H54798" s="30"/>
    </row>
    <row r="54799" spans="6:8" x14ac:dyDescent="0.2">
      <c r="F54799" s="30"/>
      <c r="G54799" s="30"/>
      <c r="H54799" s="30"/>
    </row>
    <row r="54800" spans="6:8" x14ac:dyDescent="0.2">
      <c r="F54800" s="30"/>
      <c r="G54800" s="30"/>
      <c r="H54800" s="30"/>
    </row>
    <row r="54801" spans="6:8" x14ac:dyDescent="0.2">
      <c r="F54801" s="30"/>
      <c r="G54801" s="30"/>
      <c r="H54801" s="30"/>
    </row>
    <row r="54802" spans="6:8" x14ac:dyDescent="0.2">
      <c r="F54802" s="30"/>
      <c r="G54802" s="30"/>
      <c r="H54802" s="30"/>
    </row>
    <row r="54803" spans="6:8" x14ac:dyDescent="0.2">
      <c r="F54803" s="30"/>
      <c r="G54803" s="30"/>
      <c r="H54803" s="30"/>
    </row>
    <row r="54804" spans="6:8" x14ac:dyDescent="0.2">
      <c r="F54804" s="30"/>
      <c r="G54804" s="30"/>
      <c r="H54804" s="30"/>
    </row>
    <row r="54805" spans="6:8" x14ac:dyDescent="0.2">
      <c r="F54805" s="30"/>
      <c r="G54805" s="30"/>
      <c r="H54805" s="30"/>
    </row>
    <row r="54806" spans="6:8" x14ac:dyDescent="0.2">
      <c r="F54806" s="30"/>
      <c r="G54806" s="30"/>
      <c r="H54806" s="30"/>
    </row>
    <row r="54807" spans="6:8" x14ac:dyDescent="0.2">
      <c r="F54807" s="30"/>
      <c r="G54807" s="30"/>
      <c r="H54807" s="30"/>
    </row>
    <row r="54808" spans="6:8" x14ac:dyDescent="0.2">
      <c r="F54808" s="30"/>
      <c r="G54808" s="30"/>
      <c r="H54808" s="30"/>
    </row>
    <row r="54809" spans="6:8" x14ac:dyDescent="0.2">
      <c r="F54809" s="30"/>
      <c r="G54809" s="30"/>
      <c r="H54809" s="30"/>
    </row>
    <row r="54810" spans="6:8" x14ac:dyDescent="0.2">
      <c r="F54810" s="30"/>
      <c r="G54810" s="30"/>
      <c r="H54810" s="30"/>
    </row>
    <row r="54811" spans="6:8" x14ac:dyDescent="0.2">
      <c r="F54811" s="30"/>
      <c r="G54811" s="30"/>
      <c r="H54811" s="30"/>
    </row>
    <row r="54812" spans="6:8" x14ac:dyDescent="0.2">
      <c r="F54812" s="30"/>
      <c r="G54812" s="30"/>
      <c r="H54812" s="30"/>
    </row>
    <row r="54813" spans="6:8" x14ac:dyDescent="0.2">
      <c r="F54813" s="30"/>
      <c r="G54813" s="30"/>
      <c r="H54813" s="30"/>
    </row>
    <row r="54814" spans="6:8" x14ac:dyDescent="0.2">
      <c r="F54814" s="30"/>
      <c r="G54814" s="30"/>
      <c r="H54814" s="30"/>
    </row>
    <row r="54815" spans="6:8" x14ac:dyDescent="0.2">
      <c r="F54815" s="30"/>
      <c r="G54815" s="30"/>
      <c r="H54815" s="30"/>
    </row>
    <row r="54816" spans="6:8" x14ac:dyDescent="0.2">
      <c r="F54816" s="30"/>
      <c r="G54816" s="30"/>
      <c r="H54816" s="30"/>
    </row>
    <row r="54817" spans="6:8" x14ac:dyDescent="0.2">
      <c r="F54817" s="30"/>
      <c r="G54817" s="30"/>
      <c r="H54817" s="30"/>
    </row>
    <row r="54818" spans="6:8" x14ac:dyDescent="0.2">
      <c r="F54818" s="30"/>
      <c r="G54818" s="30"/>
      <c r="H54818" s="30"/>
    </row>
    <row r="54819" spans="6:8" x14ac:dyDescent="0.2">
      <c r="F54819" s="30"/>
      <c r="G54819" s="30"/>
      <c r="H54819" s="30"/>
    </row>
    <row r="54820" spans="6:8" x14ac:dyDescent="0.2">
      <c r="F54820" s="30"/>
      <c r="G54820" s="30"/>
      <c r="H54820" s="30"/>
    </row>
    <row r="54821" spans="6:8" x14ac:dyDescent="0.2">
      <c r="F54821" s="30"/>
      <c r="G54821" s="30"/>
      <c r="H54821" s="30"/>
    </row>
    <row r="54822" spans="6:8" x14ac:dyDescent="0.2">
      <c r="F54822" s="30"/>
      <c r="G54822" s="30"/>
      <c r="H54822" s="30"/>
    </row>
    <row r="54823" spans="6:8" x14ac:dyDescent="0.2">
      <c r="F54823" s="30"/>
      <c r="G54823" s="30"/>
      <c r="H54823" s="30"/>
    </row>
    <row r="54824" spans="6:8" x14ac:dyDescent="0.2">
      <c r="F54824" s="30"/>
      <c r="G54824" s="30"/>
      <c r="H54824" s="30"/>
    </row>
    <row r="54825" spans="6:8" x14ac:dyDescent="0.2">
      <c r="F54825" s="30"/>
      <c r="G54825" s="30"/>
      <c r="H54825" s="30"/>
    </row>
    <row r="54826" spans="6:8" x14ac:dyDescent="0.2">
      <c r="F54826" s="30"/>
      <c r="G54826" s="30"/>
      <c r="H54826" s="30"/>
    </row>
    <row r="54827" spans="6:8" x14ac:dyDescent="0.2">
      <c r="F54827" s="30"/>
      <c r="G54827" s="30"/>
      <c r="H54827" s="30"/>
    </row>
    <row r="54828" spans="6:8" x14ac:dyDescent="0.2">
      <c r="F54828" s="30"/>
      <c r="G54828" s="30"/>
      <c r="H54828" s="30"/>
    </row>
    <row r="54829" spans="6:8" x14ac:dyDescent="0.2">
      <c r="F54829" s="30"/>
      <c r="G54829" s="30"/>
      <c r="H54829" s="30"/>
    </row>
    <row r="54830" spans="6:8" x14ac:dyDescent="0.2">
      <c r="F54830" s="30"/>
      <c r="G54830" s="30"/>
      <c r="H54830" s="30"/>
    </row>
    <row r="54831" spans="6:8" x14ac:dyDescent="0.2">
      <c r="F54831" s="30"/>
      <c r="G54831" s="30"/>
      <c r="H54831" s="30"/>
    </row>
    <row r="54832" spans="6:8" x14ac:dyDescent="0.2">
      <c r="F54832" s="30"/>
      <c r="G54832" s="30"/>
      <c r="H54832" s="30"/>
    </row>
    <row r="54833" spans="6:8" x14ac:dyDescent="0.2">
      <c r="F54833" s="30"/>
      <c r="G54833" s="30"/>
      <c r="H54833" s="30"/>
    </row>
    <row r="54834" spans="6:8" x14ac:dyDescent="0.2">
      <c r="F54834" s="30"/>
      <c r="G54834" s="30"/>
      <c r="H54834" s="30"/>
    </row>
    <row r="54835" spans="6:8" x14ac:dyDescent="0.2">
      <c r="F54835" s="30"/>
      <c r="G54835" s="30"/>
      <c r="H54835" s="30"/>
    </row>
    <row r="54836" spans="6:8" x14ac:dyDescent="0.2">
      <c r="F54836" s="30"/>
      <c r="G54836" s="30"/>
      <c r="H54836" s="30"/>
    </row>
    <row r="54837" spans="6:8" x14ac:dyDescent="0.2">
      <c r="F54837" s="30"/>
      <c r="G54837" s="30"/>
      <c r="H54837" s="30"/>
    </row>
    <row r="54838" spans="6:8" x14ac:dyDescent="0.2">
      <c r="F54838" s="30"/>
      <c r="G54838" s="30"/>
      <c r="H54838" s="30"/>
    </row>
    <row r="54839" spans="6:8" x14ac:dyDescent="0.2">
      <c r="F54839" s="30"/>
      <c r="G54839" s="30"/>
      <c r="H54839" s="30"/>
    </row>
    <row r="54840" spans="6:8" x14ac:dyDescent="0.2">
      <c r="F54840" s="30"/>
      <c r="G54840" s="30"/>
      <c r="H54840" s="30"/>
    </row>
    <row r="54841" spans="6:8" x14ac:dyDescent="0.2">
      <c r="F54841" s="30"/>
      <c r="G54841" s="30"/>
      <c r="H54841" s="30"/>
    </row>
    <row r="54842" spans="6:8" x14ac:dyDescent="0.2">
      <c r="F54842" s="30"/>
      <c r="G54842" s="30"/>
      <c r="H54842" s="30"/>
    </row>
    <row r="54843" spans="6:8" x14ac:dyDescent="0.2">
      <c r="F54843" s="30"/>
      <c r="G54843" s="30"/>
      <c r="H54843" s="30"/>
    </row>
    <row r="54844" spans="6:8" x14ac:dyDescent="0.2">
      <c r="F54844" s="30"/>
      <c r="G54844" s="30"/>
      <c r="H54844" s="30"/>
    </row>
    <row r="54845" spans="6:8" x14ac:dyDescent="0.2">
      <c r="F54845" s="30"/>
      <c r="G54845" s="30"/>
      <c r="H54845" s="30"/>
    </row>
    <row r="54846" spans="6:8" x14ac:dyDescent="0.2">
      <c r="F54846" s="30"/>
      <c r="G54846" s="30"/>
      <c r="H54846" s="30"/>
    </row>
    <row r="54847" spans="6:8" x14ac:dyDescent="0.2">
      <c r="F54847" s="30"/>
      <c r="G54847" s="30"/>
      <c r="H54847" s="30"/>
    </row>
    <row r="54848" spans="6:8" x14ac:dyDescent="0.2">
      <c r="F54848" s="30"/>
      <c r="G54848" s="30"/>
      <c r="H54848" s="30"/>
    </row>
    <row r="54849" spans="6:8" x14ac:dyDescent="0.2">
      <c r="F54849" s="30"/>
      <c r="G54849" s="30"/>
      <c r="H54849" s="30"/>
    </row>
    <row r="54850" spans="6:8" x14ac:dyDescent="0.2">
      <c r="F54850" s="30"/>
      <c r="G54850" s="30"/>
      <c r="H54850" s="30"/>
    </row>
    <row r="54851" spans="6:8" x14ac:dyDescent="0.2">
      <c r="F54851" s="30"/>
      <c r="G54851" s="30"/>
      <c r="H54851" s="30"/>
    </row>
    <row r="54852" spans="6:8" x14ac:dyDescent="0.2">
      <c r="F54852" s="30"/>
      <c r="G54852" s="30"/>
      <c r="H54852" s="30"/>
    </row>
    <row r="54853" spans="6:8" x14ac:dyDescent="0.2">
      <c r="F54853" s="30"/>
      <c r="G54853" s="30"/>
      <c r="H54853" s="30"/>
    </row>
    <row r="54854" spans="6:8" x14ac:dyDescent="0.2">
      <c r="F54854" s="30"/>
      <c r="G54854" s="30"/>
      <c r="H54854" s="30"/>
    </row>
    <row r="54855" spans="6:8" x14ac:dyDescent="0.2">
      <c r="F54855" s="30"/>
      <c r="G54855" s="30"/>
      <c r="H54855" s="30"/>
    </row>
    <row r="54856" spans="6:8" x14ac:dyDescent="0.2">
      <c r="F54856" s="30"/>
      <c r="G54856" s="30"/>
      <c r="H54856" s="30"/>
    </row>
    <row r="54857" spans="6:8" x14ac:dyDescent="0.2">
      <c r="F54857" s="30"/>
      <c r="G54857" s="30"/>
      <c r="H54857" s="30"/>
    </row>
    <row r="54858" spans="6:8" x14ac:dyDescent="0.2">
      <c r="F54858" s="30"/>
      <c r="G54858" s="30"/>
      <c r="H54858" s="30"/>
    </row>
    <row r="54859" spans="6:8" x14ac:dyDescent="0.2">
      <c r="F54859" s="30"/>
      <c r="G54859" s="30"/>
      <c r="H54859" s="30"/>
    </row>
    <row r="54860" spans="6:8" x14ac:dyDescent="0.2">
      <c r="F54860" s="30"/>
      <c r="G54860" s="30"/>
      <c r="H54860" s="30"/>
    </row>
    <row r="54861" spans="6:8" x14ac:dyDescent="0.2">
      <c r="F54861" s="30"/>
      <c r="G54861" s="30"/>
      <c r="H54861" s="30"/>
    </row>
    <row r="54862" spans="6:8" x14ac:dyDescent="0.2">
      <c r="F54862" s="30"/>
      <c r="G54862" s="30"/>
      <c r="H54862" s="30"/>
    </row>
    <row r="54863" spans="6:8" x14ac:dyDescent="0.2">
      <c r="F54863" s="30"/>
      <c r="G54863" s="30"/>
      <c r="H54863" s="30"/>
    </row>
    <row r="54864" spans="6:8" x14ac:dyDescent="0.2">
      <c r="F54864" s="30"/>
      <c r="G54864" s="30"/>
      <c r="H54864" s="30"/>
    </row>
    <row r="54865" spans="6:8" x14ac:dyDescent="0.2">
      <c r="F54865" s="30"/>
      <c r="G54865" s="30"/>
      <c r="H54865" s="30"/>
    </row>
    <row r="54866" spans="6:8" x14ac:dyDescent="0.2">
      <c r="F54866" s="30"/>
      <c r="G54866" s="30"/>
      <c r="H54866" s="30"/>
    </row>
    <row r="54867" spans="6:8" x14ac:dyDescent="0.2">
      <c r="F54867" s="30"/>
      <c r="G54867" s="30"/>
      <c r="H54867" s="30"/>
    </row>
    <row r="54868" spans="6:8" x14ac:dyDescent="0.2">
      <c r="F54868" s="30"/>
      <c r="G54868" s="30"/>
      <c r="H54868" s="30"/>
    </row>
    <row r="54869" spans="6:8" x14ac:dyDescent="0.2">
      <c r="F54869" s="30"/>
      <c r="G54869" s="30"/>
      <c r="H54869" s="30"/>
    </row>
    <row r="54870" spans="6:8" x14ac:dyDescent="0.2">
      <c r="F54870" s="30"/>
      <c r="G54870" s="30"/>
      <c r="H54870" s="30"/>
    </row>
    <row r="54871" spans="6:8" x14ac:dyDescent="0.2">
      <c r="F54871" s="30"/>
      <c r="G54871" s="30"/>
      <c r="H54871" s="30"/>
    </row>
    <row r="54872" spans="6:8" x14ac:dyDescent="0.2">
      <c r="F54872" s="30"/>
      <c r="G54872" s="30"/>
      <c r="H54872" s="30"/>
    </row>
    <row r="54873" spans="6:8" x14ac:dyDescent="0.2">
      <c r="F54873" s="30"/>
      <c r="G54873" s="30"/>
      <c r="H54873" s="30"/>
    </row>
    <row r="54874" spans="6:8" x14ac:dyDescent="0.2">
      <c r="F54874" s="30"/>
      <c r="G54874" s="30"/>
      <c r="H54874" s="30"/>
    </row>
    <row r="54875" spans="6:8" x14ac:dyDescent="0.2">
      <c r="F54875" s="30"/>
      <c r="G54875" s="30"/>
      <c r="H54875" s="30"/>
    </row>
    <row r="54876" spans="6:8" x14ac:dyDescent="0.2">
      <c r="F54876" s="30"/>
      <c r="G54876" s="30"/>
      <c r="H54876" s="30"/>
    </row>
    <row r="54877" spans="6:8" x14ac:dyDescent="0.2">
      <c r="F54877" s="30"/>
      <c r="G54877" s="30"/>
      <c r="H54877" s="30"/>
    </row>
    <row r="54878" spans="6:8" x14ac:dyDescent="0.2">
      <c r="F54878" s="30"/>
      <c r="G54878" s="30"/>
      <c r="H54878" s="30"/>
    </row>
    <row r="54879" spans="6:8" x14ac:dyDescent="0.2">
      <c r="F54879" s="30"/>
      <c r="G54879" s="30"/>
      <c r="H54879" s="30"/>
    </row>
    <row r="54880" spans="6:8" x14ac:dyDescent="0.2">
      <c r="F54880" s="30"/>
      <c r="G54880" s="30"/>
      <c r="H54880" s="30"/>
    </row>
    <row r="54881" spans="6:8" x14ac:dyDescent="0.2">
      <c r="F54881" s="30"/>
      <c r="G54881" s="30"/>
      <c r="H54881" s="30"/>
    </row>
    <row r="54882" spans="6:8" x14ac:dyDescent="0.2">
      <c r="F54882" s="30"/>
      <c r="G54882" s="30"/>
      <c r="H54882" s="30"/>
    </row>
    <row r="54883" spans="6:8" x14ac:dyDescent="0.2">
      <c r="F54883" s="30"/>
      <c r="G54883" s="30"/>
      <c r="H54883" s="30"/>
    </row>
    <row r="54884" spans="6:8" x14ac:dyDescent="0.2">
      <c r="F54884" s="30"/>
      <c r="G54884" s="30"/>
      <c r="H54884" s="30"/>
    </row>
    <row r="54885" spans="6:8" x14ac:dyDescent="0.2">
      <c r="F54885" s="30"/>
      <c r="G54885" s="30"/>
      <c r="H54885" s="30"/>
    </row>
    <row r="54886" spans="6:8" x14ac:dyDescent="0.2">
      <c r="F54886" s="30"/>
      <c r="G54886" s="30"/>
      <c r="H54886" s="30"/>
    </row>
    <row r="54887" spans="6:8" x14ac:dyDescent="0.2">
      <c r="F54887" s="30"/>
      <c r="G54887" s="30"/>
      <c r="H54887" s="30"/>
    </row>
    <row r="54888" spans="6:8" x14ac:dyDescent="0.2">
      <c r="F54888" s="30"/>
      <c r="G54888" s="30"/>
      <c r="H54888" s="30"/>
    </row>
    <row r="54889" spans="6:8" x14ac:dyDescent="0.2">
      <c r="F54889" s="30"/>
      <c r="G54889" s="30"/>
      <c r="H54889" s="30"/>
    </row>
    <row r="54890" spans="6:8" x14ac:dyDescent="0.2">
      <c r="F54890" s="30"/>
      <c r="G54890" s="30"/>
      <c r="H54890" s="30"/>
    </row>
    <row r="54891" spans="6:8" x14ac:dyDescent="0.2">
      <c r="F54891" s="30"/>
      <c r="G54891" s="30"/>
      <c r="H54891" s="30"/>
    </row>
    <row r="54892" spans="6:8" x14ac:dyDescent="0.2">
      <c r="F54892" s="30"/>
      <c r="G54892" s="30"/>
      <c r="H54892" s="30"/>
    </row>
    <row r="54893" spans="6:8" x14ac:dyDescent="0.2">
      <c r="F54893" s="30"/>
      <c r="G54893" s="30"/>
      <c r="H54893" s="30"/>
    </row>
    <row r="54894" spans="6:8" x14ac:dyDescent="0.2">
      <c r="F54894" s="30"/>
      <c r="G54894" s="30"/>
      <c r="H54894" s="30"/>
    </row>
    <row r="54895" spans="6:8" x14ac:dyDescent="0.2">
      <c r="F54895" s="30"/>
      <c r="G54895" s="30"/>
      <c r="H54895" s="30"/>
    </row>
    <row r="54896" spans="6:8" x14ac:dyDescent="0.2">
      <c r="F54896" s="30"/>
      <c r="G54896" s="30"/>
      <c r="H54896" s="30"/>
    </row>
    <row r="54897" spans="6:8" x14ac:dyDescent="0.2">
      <c r="F54897" s="30"/>
      <c r="G54897" s="30"/>
      <c r="H54897" s="30"/>
    </row>
    <row r="54898" spans="6:8" x14ac:dyDescent="0.2">
      <c r="F54898" s="30"/>
      <c r="G54898" s="30"/>
      <c r="H54898" s="30"/>
    </row>
    <row r="54899" spans="6:8" x14ac:dyDescent="0.2">
      <c r="F54899" s="30"/>
      <c r="G54899" s="30"/>
      <c r="H54899" s="30"/>
    </row>
    <row r="54900" spans="6:8" x14ac:dyDescent="0.2">
      <c r="F54900" s="30"/>
      <c r="G54900" s="30"/>
      <c r="H54900" s="30"/>
    </row>
    <row r="54901" spans="6:8" x14ac:dyDescent="0.2">
      <c r="F54901" s="30"/>
      <c r="G54901" s="30"/>
      <c r="H54901" s="30"/>
    </row>
    <row r="54902" spans="6:8" x14ac:dyDescent="0.2">
      <c r="F54902" s="30"/>
      <c r="G54902" s="30"/>
      <c r="H54902" s="30"/>
    </row>
    <row r="54903" spans="6:8" x14ac:dyDescent="0.2">
      <c r="F54903" s="30"/>
      <c r="G54903" s="30"/>
      <c r="H54903" s="30"/>
    </row>
    <row r="54904" spans="6:8" x14ac:dyDescent="0.2">
      <c r="F54904" s="30"/>
      <c r="G54904" s="30"/>
      <c r="H54904" s="30"/>
    </row>
    <row r="54905" spans="6:8" x14ac:dyDescent="0.2">
      <c r="F54905" s="30"/>
      <c r="G54905" s="30"/>
      <c r="H54905" s="30"/>
    </row>
    <row r="54906" spans="6:8" x14ac:dyDescent="0.2">
      <c r="F54906" s="30"/>
      <c r="G54906" s="30"/>
      <c r="H54906" s="30"/>
    </row>
    <row r="54907" spans="6:8" x14ac:dyDescent="0.2">
      <c r="F54907" s="30"/>
      <c r="G54907" s="30"/>
      <c r="H54907" s="30"/>
    </row>
    <row r="54908" spans="6:8" x14ac:dyDescent="0.2">
      <c r="F54908" s="30"/>
      <c r="G54908" s="30"/>
      <c r="H54908" s="30"/>
    </row>
    <row r="54909" spans="6:8" x14ac:dyDescent="0.2">
      <c r="F54909" s="30"/>
      <c r="G54909" s="30"/>
      <c r="H54909" s="30"/>
    </row>
    <row r="54910" spans="6:8" x14ac:dyDescent="0.2">
      <c r="F54910" s="30"/>
      <c r="G54910" s="30"/>
      <c r="H54910" s="30"/>
    </row>
    <row r="54911" spans="6:8" x14ac:dyDescent="0.2">
      <c r="F54911" s="30"/>
      <c r="G54911" s="30"/>
      <c r="H54911" s="30"/>
    </row>
    <row r="54912" spans="6:8" x14ac:dyDescent="0.2">
      <c r="F54912" s="30"/>
      <c r="G54912" s="30"/>
      <c r="H54912" s="30"/>
    </row>
    <row r="54913" spans="6:8" x14ac:dyDescent="0.2">
      <c r="F54913" s="30"/>
      <c r="G54913" s="30"/>
      <c r="H54913" s="30"/>
    </row>
    <row r="54914" spans="6:8" x14ac:dyDescent="0.2">
      <c r="F54914" s="30"/>
      <c r="G54914" s="30"/>
      <c r="H54914" s="30"/>
    </row>
    <row r="54915" spans="6:8" x14ac:dyDescent="0.2">
      <c r="F54915" s="30"/>
      <c r="G54915" s="30"/>
      <c r="H54915" s="30"/>
    </row>
    <row r="54916" spans="6:8" x14ac:dyDescent="0.2">
      <c r="F54916" s="30"/>
      <c r="G54916" s="30"/>
      <c r="H54916" s="30"/>
    </row>
    <row r="54917" spans="6:8" x14ac:dyDescent="0.2">
      <c r="F54917" s="30"/>
      <c r="G54917" s="30"/>
      <c r="H54917" s="30"/>
    </row>
    <row r="54918" spans="6:8" x14ac:dyDescent="0.2">
      <c r="F54918" s="30"/>
      <c r="G54918" s="30"/>
      <c r="H54918" s="30"/>
    </row>
    <row r="54919" spans="6:8" x14ac:dyDescent="0.2">
      <c r="F54919" s="30"/>
      <c r="G54919" s="30"/>
      <c r="H54919" s="30"/>
    </row>
    <row r="54920" spans="6:8" x14ac:dyDescent="0.2">
      <c r="F54920" s="30"/>
      <c r="G54920" s="30"/>
      <c r="H54920" s="30"/>
    </row>
    <row r="54921" spans="6:8" x14ac:dyDescent="0.2">
      <c r="F54921" s="30"/>
      <c r="G54921" s="30"/>
      <c r="H54921" s="30"/>
    </row>
    <row r="54922" spans="6:8" x14ac:dyDescent="0.2">
      <c r="F54922" s="30"/>
      <c r="G54922" s="30"/>
      <c r="H54922" s="30"/>
    </row>
    <row r="54923" spans="6:8" x14ac:dyDescent="0.2">
      <c r="F54923" s="30"/>
      <c r="G54923" s="30"/>
      <c r="H54923" s="30"/>
    </row>
    <row r="54924" spans="6:8" x14ac:dyDescent="0.2">
      <c r="F54924" s="30"/>
      <c r="G54924" s="30"/>
      <c r="H54924" s="30"/>
    </row>
    <row r="54925" spans="6:8" x14ac:dyDescent="0.2">
      <c r="F54925" s="30"/>
      <c r="G54925" s="30"/>
      <c r="H54925" s="30"/>
    </row>
    <row r="54926" spans="6:8" x14ac:dyDescent="0.2">
      <c r="F54926" s="30"/>
      <c r="G54926" s="30"/>
      <c r="H54926" s="30"/>
    </row>
    <row r="54927" spans="6:8" x14ac:dyDescent="0.2">
      <c r="F54927" s="30"/>
      <c r="G54927" s="30"/>
      <c r="H54927" s="30"/>
    </row>
    <row r="54928" spans="6:8" x14ac:dyDescent="0.2">
      <c r="F54928" s="30"/>
      <c r="G54928" s="30"/>
      <c r="H54928" s="30"/>
    </row>
    <row r="54929" spans="6:8" x14ac:dyDescent="0.2">
      <c r="F54929" s="30"/>
      <c r="G54929" s="30"/>
      <c r="H54929" s="30"/>
    </row>
    <row r="54930" spans="6:8" x14ac:dyDescent="0.2">
      <c r="F54930" s="30"/>
      <c r="G54930" s="30"/>
      <c r="H54930" s="30"/>
    </row>
    <row r="54931" spans="6:8" x14ac:dyDescent="0.2">
      <c r="F54931" s="30"/>
      <c r="G54931" s="30"/>
      <c r="H54931" s="30"/>
    </row>
    <row r="54932" spans="6:8" x14ac:dyDescent="0.2">
      <c r="F54932" s="30"/>
      <c r="G54932" s="30"/>
      <c r="H54932" s="30"/>
    </row>
    <row r="54933" spans="6:8" x14ac:dyDescent="0.2">
      <c r="F54933" s="30"/>
      <c r="G54933" s="30"/>
      <c r="H54933" s="30"/>
    </row>
    <row r="54934" spans="6:8" x14ac:dyDescent="0.2">
      <c r="F54934" s="30"/>
      <c r="G54934" s="30"/>
      <c r="H54934" s="30"/>
    </row>
    <row r="54935" spans="6:8" x14ac:dyDescent="0.2">
      <c r="F54935" s="30"/>
      <c r="G54935" s="30"/>
      <c r="H54935" s="30"/>
    </row>
    <row r="54936" spans="6:8" x14ac:dyDescent="0.2">
      <c r="F54936" s="30"/>
      <c r="G54936" s="30"/>
      <c r="H54936" s="30"/>
    </row>
    <row r="54937" spans="6:8" x14ac:dyDescent="0.2">
      <c r="F54937" s="30"/>
      <c r="G54937" s="30"/>
      <c r="H54937" s="30"/>
    </row>
    <row r="54938" spans="6:8" x14ac:dyDescent="0.2">
      <c r="F54938" s="30"/>
      <c r="G54938" s="30"/>
      <c r="H54938" s="30"/>
    </row>
    <row r="54939" spans="6:8" x14ac:dyDescent="0.2">
      <c r="F54939" s="30"/>
      <c r="G54939" s="30"/>
      <c r="H54939" s="30"/>
    </row>
    <row r="54940" spans="6:8" x14ac:dyDescent="0.2">
      <c r="F54940" s="30"/>
      <c r="G54940" s="30"/>
      <c r="H54940" s="30"/>
    </row>
    <row r="54941" spans="6:8" x14ac:dyDescent="0.2">
      <c r="F54941" s="30"/>
      <c r="G54941" s="30"/>
      <c r="H54941" s="30"/>
    </row>
    <row r="54942" spans="6:8" x14ac:dyDescent="0.2">
      <c r="F54942" s="30"/>
      <c r="G54942" s="30"/>
      <c r="H54942" s="30"/>
    </row>
    <row r="54943" spans="6:8" x14ac:dyDescent="0.2">
      <c r="F54943" s="30"/>
      <c r="G54943" s="30"/>
      <c r="H54943" s="30"/>
    </row>
    <row r="54944" spans="6:8" x14ac:dyDescent="0.2">
      <c r="F54944" s="30"/>
      <c r="G54944" s="30"/>
      <c r="H54944" s="30"/>
    </row>
    <row r="54945" spans="6:8" x14ac:dyDescent="0.2">
      <c r="F54945" s="30"/>
      <c r="G54945" s="30"/>
      <c r="H54945" s="30"/>
    </row>
    <row r="54946" spans="6:8" x14ac:dyDescent="0.2">
      <c r="F54946" s="30"/>
      <c r="G54946" s="30"/>
      <c r="H54946" s="30"/>
    </row>
    <row r="54947" spans="6:8" x14ac:dyDescent="0.2">
      <c r="F54947" s="30"/>
      <c r="G54947" s="30"/>
      <c r="H54947" s="30"/>
    </row>
    <row r="54948" spans="6:8" x14ac:dyDescent="0.2">
      <c r="F54948" s="30"/>
      <c r="G54948" s="30"/>
      <c r="H54948" s="30"/>
    </row>
    <row r="54949" spans="6:8" x14ac:dyDescent="0.2">
      <c r="F54949" s="30"/>
      <c r="G54949" s="30"/>
      <c r="H54949" s="30"/>
    </row>
    <row r="54950" spans="6:8" x14ac:dyDescent="0.2">
      <c r="F54950" s="30"/>
      <c r="G54950" s="30"/>
      <c r="H54950" s="30"/>
    </row>
    <row r="54951" spans="6:8" x14ac:dyDescent="0.2">
      <c r="F54951" s="30"/>
      <c r="G54951" s="30"/>
      <c r="H54951" s="30"/>
    </row>
    <row r="54952" spans="6:8" x14ac:dyDescent="0.2">
      <c r="F54952" s="30"/>
      <c r="G54952" s="30"/>
      <c r="H54952" s="30"/>
    </row>
    <row r="54953" spans="6:8" x14ac:dyDescent="0.2">
      <c r="F54953" s="30"/>
      <c r="G54953" s="30"/>
      <c r="H54953" s="30"/>
    </row>
    <row r="54954" spans="6:8" x14ac:dyDescent="0.2">
      <c r="F54954" s="30"/>
      <c r="G54954" s="30"/>
      <c r="H54954" s="30"/>
    </row>
    <row r="54955" spans="6:8" x14ac:dyDescent="0.2">
      <c r="F54955" s="30"/>
      <c r="G54955" s="30"/>
      <c r="H54955" s="30"/>
    </row>
    <row r="54956" spans="6:8" x14ac:dyDescent="0.2">
      <c r="F54956" s="30"/>
      <c r="G54956" s="30"/>
      <c r="H54956" s="30"/>
    </row>
    <row r="54957" spans="6:8" x14ac:dyDescent="0.2">
      <c r="F54957" s="30"/>
      <c r="G54957" s="30"/>
      <c r="H54957" s="30"/>
    </row>
    <row r="54958" spans="6:8" x14ac:dyDescent="0.2">
      <c r="F54958" s="30"/>
      <c r="G54958" s="30"/>
      <c r="H54958" s="30"/>
    </row>
    <row r="54959" spans="6:8" x14ac:dyDescent="0.2">
      <c r="F54959" s="30"/>
      <c r="G54959" s="30"/>
      <c r="H54959" s="30"/>
    </row>
    <row r="54960" spans="6:8" x14ac:dyDescent="0.2">
      <c r="F54960" s="30"/>
      <c r="G54960" s="30"/>
      <c r="H54960" s="30"/>
    </row>
    <row r="54961" spans="6:8" x14ac:dyDescent="0.2">
      <c r="F54961" s="30"/>
      <c r="G54961" s="30"/>
      <c r="H54961" s="30"/>
    </row>
    <row r="54962" spans="6:8" x14ac:dyDescent="0.2">
      <c r="F54962" s="30"/>
      <c r="G54962" s="30"/>
      <c r="H54962" s="30"/>
    </row>
    <row r="54963" spans="6:8" x14ac:dyDescent="0.2">
      <c r="F54963" s="30"/>
      <c r="G54963" s="30"/>
      <c r="H54963" s="30"/>
    </row>
    <row r="54964" spans="6:8" x14ac:dyDescent="0.2">
      <c r="F54964" s="30"/>
      <c r="G54964" s="30"/>
      <c r="H54964" s="30"/>
    </row>
    <row r="54965" spans="6:8" x14ac:dyDescent="0.2">
      <c r="F54965" s="30"/>
      <c r="G54965" s="30"/>
      <c r="H54965" s="30"/>
    </row>
    <row r="54966" spans="6:8" x14ac:dyDescent="0.2">
      <c r="F54966" s="30"/>
      <c r="G54966" s="30"/>
      <c r="H54966" s="30"/>
    </row>
    <row r="54967" spans="6:8" x14ac:dyDescent="0.2">
      <c r="F54967" s="30"/>
      <c r="G54967" s="30"/>
      <c r="H54967" s="30"/>
    </row>
    <row r="54968" spans="6:8" x14ac:dyDescent="0.2">
      <c r="F54968" s="30"/>
      <c r="G54968" s="30"/>
      <c r="H54968" s="30"/>
    </row>
    <row r="54969" spans="6:8" x14ac:dyDescent="0.2">
      <c r="F54969" s="30"/>
      <c r="G54969" s="30"/>
      <c r="H54969" s="30"/>
    </row>
    <row r="54970" spans="6:8" x14ac:dyDescent="0.2">
      <c r="F54970" s="30"/>
      <c r="G54970" s="30"/>
      <c r="H54970" s="30"/>
    </row>
    <row r="54971" spans="6:8" x14ac:dyDescent="0.2">
      <c r="F54971" s="30"/>
      <c r="G54971" s="30"/>
      <c r="H54971" s="30"/>
    </row>
    <row r="54972" spans="6:8" x14ac:dyDescent="0.2">
      <c r="F54972" s="30"/>
      <c r="G54972" s="30"/>
      <c r="H54972" s="30"/>
    </row>
    <row r="54973" spans="6:8" x14ac:dyDescent="0.2">
      <c r="F54973" s="30"/>
      <c r="G54973" s="30"/>
      <c r="H54973" s="30"/>
    </row>
    <row r="54974" spans="6:8" x14ac:dyDescent="0.2">
      <c r="F54974" s="30"/>
      <c r="G54974" s="30"/>
      <c r="H54974" s="30"/>
    </row>
    <row r="54975" spans="6:8" x14ac:dyDescent="0.2">
      <c r="F54975" s="30"/>
      <c r="G54975" s="30"/>
      <c r="H54975" s="30"/>
    </row>
    <row r="54976" spans="6:8" x14ac:dyDescent="0.2">
      <c r="F54976" s="30"/>
      <c r="G54976" s="30"/>
      <c r="H54976" s="30"/>
    </row>
    <row r="54977" spans="6:8" x14ac:dyDescent="0.2">
      <c r="F54977" s="30"/>
      <c r="G54977" s="30"/>
      <c r="H54977" s="30"/>
    </row>
    <row r="54978" spans="6:8" x14ac:dyDescent="0.2">
      <c r="F54978" s="30"/>
      <c r="G54978" s="30"/>
      <c r="H54978" s="30"/>
    </row>
    <row r="54979" spans="6:8" x14ac:dyDescent="0.2">
      <c r="F54979" s="30"/>
      <c r="G54979" s="30"/>
      <c r="H54979" s="30"/>
    </row>
    <row r="54980" spans="6:8" x14ac:dyDescent="0.2">
      <c r="F54980" s="30"/>
      <c r="G54980" s="30"/>
      <c r="H54980" s="30"/>
    </row>
    <row r="54981" spans="6:8" x14ac:dyDescent="0.2">
      <c r="F54981" s="30"/>
      <c r="G54981" s="30"/>
      <c r="H54981" s="30"/>
    </row>
    <row r="54982" spans="6:8" x14ac:dyDescent="0.2">
      <c r="F54982" s="30"/>
      <c r="G54982" s="30"/>
      <c r="H54982" s="30"/>
    </row>
    <row r="54983" spans="6:8" x14ac:dyDescent="0.2">
      <c r="F54983" s="30"/>
      <c r="G54983" s="30"/>
      <c r="H54983" s="30"/>
    </row>
    <row r="54984" spans="6:8" x14ac:dyDescent="0.2">
      <c r="F54984" s="30"/>
      <c r="G54984" s="30"/>
      <c r="H54984" s="30"/>
    </row>
    <row r="54985" spans="6:8" x14ac:dyDescent="0.2">
      <c r="F54985" s="30"/>
      <c r="G54985" s="30"/>
      <c r="H54985" s="30"/>
    </row>
    <row r="54986" spans="6:8" x14ac:dyDescent="0.2">
      <c r="F54986" s="30"/>
      <c r="G54986" s="30"/>
      <c r="H54986" s="30"/>
    </row>
    <row r="54987" spans="6:8" x14ac:dyDescent="0.2">
      <c r="F54987" s="30"/>
      <c r="G54987" s="30"/>
      <c r="H54987" s="30"/>
    </row>
    <row r="54988" spans="6:8" x14ac:dyDescent="0.2">
      <c r="F54988" s="30"/>
      <c r="G54988" s="30"/>
      <c r="H54988" s="30"/>
    </row>
    <row r="54989" spans="6:8" x14ac:dyDescent="0.2">
      <c r="F54989" s="30"/>
      <c r="G54989" s="30"/>
      <c r="H54989" s="30"/>
    </row>
    <row r="54990" spans="6:8" x14ac:dyDescent="0.2">
      <c r="F54990" s="30"/>
      <c r="G54990" s="30"/>
      <c r="H54990" s="30"/>
    </row>
    <row r="54991" spans="6:8" x14ac:dyDescent="0.2">
      <c r="F54991" s="30"/>
      <c r="G54991" s="30"/>
      <c r="H54991" s="30"/>
    </row>
    <row r="54992" spans="6:8" x14ac:dyDescent="0.2">
      <c r="F54992" s="30"/>
      <c r="G54992" s="30"/>
      <c r="H54992" s="30"/>
    </row>
    <row r="54993" spans="6:8" x14ac:dyDescent="0.2">
      <c r="F54993" s="30"/>
      <c r="G54993" s="30"/>
      <c r="H54993" s="30"/>
    </row>
    <row r="54994" spans="6:8" x14ac:dyDescent="0.2">
      <c r="F54994" s="30"/>
      <c r="G54994" s="30"/>
      <c r="H54994" s="30"/>
    </row>
    <row r="54995" spans="6:8" x14ac:dyDescent="0.2">
      <c r="F54995" s="30"/>
      <c r="G54995" s="30"/>
      <c r="H54995" s="30"/>
    </row>
    <row r="54996" spans="6:8" x14ac:dyDescent="0.2">
      <c r="F54996" s="30"/>
      <c r="G54996" s="30"/>
      <c r="H54996" s="30"/>
    </row>
    <row r="54997" spans="6:8" x14ac:dyDescent="0.2">
      <c r="F54997" s="30"/>
      <c r="G54997" s="30"/>
      <c r="H54997" s="30"/>
    </row>
    <row r="54998" spans="6:8" x14ac:dyDescent="0.2">
      <c r="F54998" s="30"/>
      <c r="G54998" s="30"/>
      <c r="H54998" s="30"/>
    </row>
    <row r="54999" spans="6:8" x14ac:dyDescent="0.2">
      <c r="F54999" s="30"/>
      <c r="G54999" s="30"/>
      <c r="H54999" s="30"/>
    </row>
    <row r="55000" spans="6:8" x14ac:dyDescent="0.2">
      <c r="F55000" s="30"/>
      <c r="G55000" s="30"/>
      <c r="H55000" s="30"/>
    </row>
    <row r="55001" spans="6:8" x14ac:dyDescent="0.2">
      <c r="F55001" s="30"/>
      <c r="G55001" s="30"/>
      <c r="H55001" s="30"/>
    </row>
    <row r="55002" spans="6:8" x14ac:dyDescent="0.2">
      <c r="F55002" s="30"/>
      <c r="G55002" s="30"/>
      <c r="H55002" s="30"/>
    </row>
    <row r="55003" spans="6:8" x14ac:dyDescent="0.2">
      <c r="F55003" s="30"/>
      <c r="G55003" s="30"/>
      <c r="H55003" s="30"/>
    </row>
    <row r="55004" spans="6:8" x14ac:dyDescent="0.2">
      <c r="F55004" s="30"/>
      <c r="G55004" s="30"/>
      <c r="H55004" s="30"/>
    </row>
    <row r="55005" spans="6:8" x14ac:dyDescent="0.2">
      <c r="F55005" s="30"/>
      <c r="G55005" s="30"/>
      <c r="H55005" s="30"/>
    </row>
    <row r="55006" spans="6:8" x14ac:dyDescent="0.2">
      <c r="F55006" s="30"/>
      <c r="G55006" s="30"/>
      <c r="H55006" s="30"/>
    </row>
    <row r="55007" spans="6:8" x14ac:dyDescent="0.2">
      <c r="F55007" s="30"/>
      <c r="G55007" s="30"/>
      <c r="H55007" s="30"/>
    </row>
    <row r="55008" spans="6:8" x14ac:dyDescent="0.2">
      <c r="F55008" s="30"/>
      <c r="G55008" s="30"/>
      <c r="H55008" s="30"/>
    </row>
    <row r="55009" spans="6:8" x14ac:dyDescent="0.2">
      <c r="F55009" s="30"/>
      <c r="G55009" s="30"/>
      <c r="H55009" s="30"/>
    </row>
    <row r="55010" spans="6:8" x14ac:dyDescent="0.2">
      <c r="F55010" s="30"/>
      <c r="G55010" s="30"/>
      <c r="H55010" s="30"/>
    </row>
    <row r="55011" spans="6:8" x14ac:dyDescent="0.2">
      <c r="F55011" s="30"/>
      <c r="G55011" s="30"/>
      <c r="H55011" s="30"/>
    </row>
    <row r="55012" spans="6:8" x14ac:dyDescent="0.2">
      <c r="F55012" s="30"/>
      <c r="G55012" s="30"/>
      <c r="H55012" s="30"/>
    </row>
    <row r="55013" spans="6:8" x14ac:dyDescent="0.2">
      <c r="F55013" s="30"/>
      <c r="G55013" s="30"/>
      <c r="H55013" s="30"/>
    </row>
    <row r="55014" spans="6:8" x14ac:dyDescent="0.2">
      <c r="F55014" s="30"/>
      <c r="G55014" s="30"/>
      <c r="H55014" s="30"/>
    </row>
    <row r="55015" spans="6:8" x14ac:dyDescent="0.2">
      <c r="F55015" s="30"/>
      <c r="G55015" s="30"/>
      <c r="H55015" s="30"/>
    </row>
    <row r="55016" spans="6:8" x14ac:dyDescent="0.2">
      <c r="F55016" s="30"/>
      <c r="G55016" s="30"/>
      <c r="H55016" s="30"/>
    </row>
    <row r="55017" spans="6:8" x14ac:dyDescent="0.2">
      <c r="F55017" s="30"/>
      <c r="G55017" s="30"/>
      <c r="H55017" s="30"/>
    </row>
    <row r="55018" spans="6:8" x14ac:dyDescent="0.2">
      <c r="F55018" s="30"/>
      <c r="G55018" s="30"/>
      <c r="H55018" s="30"/>
    </row>
    <row r="55019" spans="6:8" x14ac:dyDescent="0.2">
      <c r="F55019" s="30"/>
      <c r="G55019" s="30"/>
      <c r="H55019" s="30"/>
    </row>
    <row r="55020" spans="6:8" x14ac:dyDescent="0.2">
      <c r="F55020" s="30"/>
      <c r="G55020" s="30"/>
      <c r="H55020" s="30"/>
    </row>
    <row r="55021" spans="6:8" x14ac:dyDescent="0.2">
      <c r="F55021" s="30"/>
      <c r="G55021" s="30"/>
      <c r="H55021" s="30"/>
    </row>
    <row r="55022" spans="6:8" x14ac:dyDescent="0.2">
      <c r="F55022" s="30"/>
      <c r="G55022" s="30"/>
      <c r="H55022" s="30"/>
    </row>
    <row r="55023" spans="6:8" x14ac:dyDescent="0.2">
      <c r="F55023" s="30"/>
      <c r="G55023" s="30"/>
      <c r="H55023" s="30"/>
    </row>
    <row r="55024" spans="6:8" x14ac:dyDescent="0.2">
      <c r="F55024" s="30"/>
      <c r="G55024" s="30"/>
      <c r="H55024" s="30"/>
    </row>
    <row r="55025" spans="6:8" x14ac:dyDescent="0.2">
      <c r="F55025" s="30"/>
      <c r="G55025" s="30"/>
      <c r="H55025" s="30"/>
    </row>
    <row r="55026" spans="6:8" x14ac:dyDescent="0.2">
      <c r="F55026" s="30"/>
      <c r="G55026" s="30"/>
      <c r="H55026" s="30"/>
    </row>
    <row r="55027" spans="6:8" x14ac:dyDescent="0.2">
      <c r="F55027" s="30"/>
      <c r="G55027" s="30"/>
      <c r="H55027" s="30"/>
    </row>
    <row r="55028" spans="6:8" x14ac:dyDescent="0.2">
      <c r="F55028" s="30"/>
      <c r="G55028" s="30"/>
      <c r="H55028" s="30"/>
    </row>
    <row r="55029" spans="6:8" x14ac:dyDescent="0.2">
      <c r="F55029" s="30"/>
      <c r="G55029" s="30"/>
      <c r="H55029" s="30"/>
    </row>
    <row r="55030" spans="6:8" x14ac:dyDescent="0.2">
      <c r="F55030" s="30"/>
      <c r="G55030" s="30"/>
      <c r="H55030" s="30"/>
    </row>
    <row r="55031" spans="6:8" x14ac:dyDescent="0.2">
      <c r="F55031" s="30"/>
      <c r="G55031" s="30"/>
      <c r="H55031" s="30"/>
    </row>
    <row r="55032" spans="6:8" x14ac:dyDescent="0.2">
      <c r="F55032" s="30"/>
      <c r="G55032" s="30"/>
      <c r="H55032" s="30"/>
    </row>
    <row r="55033" spans="6:8" x14ac:dyDescent="0.2">
      <c r="F55033" s="30"/>
      <c r="G55033" s="30"/>
      <c r="H55033" s="30"/>
    </row>
    <row r="55034" spans="6:8" x14ac:dyDescent="0.2">
      <c r="F55034" s="30"/>
      <c r="G55034" s="30"/>
      <c r="H55034" s="30"/>
    </row>
    <row r="55035" spans="6:8" x14ac:dyDescent="0.2">
      <c r="F55035" s="30"/>
      <c r="G55035" s="30"/>
      <c r="H55035" s="30"/>
    </row>
    <row r="55036" spans="6:8" x14ac:dyDescent="0.2">
      <c r="F55036" s="30"/>
      <c r="G55036" s="30"/>
      <c r="H55036" s="30"/>
    </row>
    <row r="55037" spans="6:8" x14ac:dyDescent="0.2">
      <c r="F55037" s="30"/>
      <c r="G55037" s="30"/>
      <c r="H55037" s="30"/>
    </row>
    <row r="55038" spans="6:8" x14ac:dyDescent="0.2">
      <c r="F55038" s="30"/>
      <c r="G55038" s="30"/>
      <c r="H55038" s="30"/>
    </row>
    <row r="55039" spans="6:8" x14ac:dyDescent="0.2">
      <c r="F55039" s="30"/>
      <c r="G55039" s="30"/>
      <c r="H55039" s="30"/>
    </row>
    <row r="55040" spans="6:8" x14ac:dyDescent="0.2">
      <c r="F55040" s="30"/>
      <c r="G55040" s="30"/>
      <c r="H55040" s="30"/>
    </row>
    <row r="55041" spans="6:8" x14ac:dyDescent="0.2">
      <c r="F55041" s="30"/>
      <c r="G55041" s="30"/>
      <c r="H55041" s="30"/>
    </row>
    <row r="55042" spans="6:8" x14ac:dyDescent="0.2">
      <c r="F55042" s="30"/>
      <c r="G55042" s="30"/>
      <c r="H55042" s="30"/>
    </row>
    <row r="55043" spans="6:8" x14ac:dyDescent="0.2">
      <c r="F55043" s="30"/>
      <c r="G55043" s="30"/>
      <c r="H55043" s="30"/>
    </row>
    <row r="55044" spans="6:8" x14ac:dyDescent="0.2">
      <c r="F55044" s="30"/>
      <c r="G55044" s="30"/>
      <c r="H55044" s="30"/>
    </row>
    <row r="55045" spans="6:8" x14ac:dyDescent="0.2">
      <c r="F55045" s="30"/>
      <c r="G55045" s="30"/>
      <c r="H55045" s="30"/>
    </row>
    <row r="55046" spans="6:8" x14ac:dyDescent="0.2">
      <c r="F55046" s="30"/>
      <c r="G55046" s="30"/>
      <c r="H55046" s="30"/>
    </row>
    <row r="55047" spans="6:8" x14ac:dyDescent="0.2">
      <c r="F55047" s="30"/>
      <c r="G55047" s="30"/>
      <c r="H55047" s="30"/>
    </row>
    <row r="55048" spans="6:8" x14ac:dyDescent="0.2">
      <c r="F55048" s="30"/>
      <c r="G55048" s="30"/>
      <c r="H55048" s="30"/>
    </row>
    <row r="55049" spans="6:8" x14ac:dyDescent="0.2">
      <c r="F55049" s="30"/>
      <c r="G55049" s="30"/>
      <c r="H55049" s="30"/>
    </row>
    <row r="55050" spans="6:8" x14ac:dyDescent="0.2">
      <c r="F55050" s="30"/>
      <c r="G55050" s="30"/>
      <c r="H55050" s="30"/>
    </row>
    <row r="55051" spans="6:8" x14ac:dyDescent="0.2">
      <c r="F55051" s="30"/>
      <c r="G55051" s="30"/>
      <c r="H55051" s="30"/>
    </row>
    <row r="55052" spans="6:8" x14ac:dyDescent="0.2">
      <c r="F55052" s="30"/>
      <c r="G55052" s="30"/>
      <c r="H55052" s="30"/>
    </row>
    <row r="55053" spans="6:8" x14ac:dyDescent="0.2">
      <c r="F55053" s="30"/>
      <c r="G55053" s="30"/>
      <c r="H55053" s="30"/>
    </row>
    <row r="55054" spans="6:8" x14ac:dyDescent="0.2">
      <c r="F55054" s="30"/>
      <c r="G55054" s="30"/>
      <c r="H55054" s="30"/>
    </row>
    <row r="55055" spans="6:8" x14ac:dyDescent="0.2">
      <c r="F55055" s="30"/>
      <c r="G55055" s="30"/>
      <c r="H55055" s="30"/>
    </row>
    <row r="55056" spans="6:8" x14ac:dyDescent="0.2">
      <c r="F55056" s="30"/>
      <c r="G55056" s="30"/>
      <c r="H55056" s="30"/>
    </row>
    <row r="55057" spans="6:8" x14ac:dyDescent="0.2">
      <c r="F55057" s="30"/>
      <c r="G55057" s="30"/>
      <c r="H55057" s="30"/>
    </row>
    <row r="55058" spans="6:8" x14ac:dyDescent="0.2">
      <c r="F55058" s="30"/>
      <c r="G55058" s="30"/>
      <c r="H55058" s="30"/>
    </row>
    <row r="55059" spans="6:8" x14ac:dyDescent="0.2">
      <c r="F55059" s="30"/>
      <c r="G55059" s="30"/>
      <c r="H55059" s="30"/>
    </row>
    <row r="55060" spans="6:8" x14ac:dyDescent="0.2">
      <c r="F55060" s="30"/>
      <c r="G55060" s="30"/>
      <c r="H55060" s="30"/>
    </row>
    <row r="55061" spans="6:8" x14ac:dyDescent="0.2">
      <c r="F55061" s="30"/>
      <c r="G55061" s="30"/>
      <c r="H55061" s="30"/>
    </row>
    <row r="55062" spans="6:8" x14ac:dyDescent="0.2">
      <c r="F55062" s="30"/>
      <c r="G55062" s="30"/>
      <c r="H55062" s="30"/>
    </row>
    <row r="55063" spans="6:8" x14ac:dyDescent="0.2">
      <c r="F55063" s="30"/>
      <c r="G55063" s="30"/>
      <c r="H55063" s="30"/>
    </row>
    <row r="55064" spans="6:8" x14ac:dyDescent="0.2">
      <c r="F55064" s="30"/>
      <c r="G55064" s="30"/>
      <c r="H55064" s="30"/>
    </row>
    <row r="55065" spans="6:8" x14ac:dyDescent="0.2">
      <c r="F55065" s="30"/>
      <c r="G55065" s="30"/>
      <c r="H55065" s="30"/>
    </row>
    <row r="55066" spans="6:8" x14ac:dyDescent="0.2">
      <c r="F55066" s="30"/>
      <c r="G55066" s="30"/>
      <c r="H55066" s="30"/>
    </row>
    <row r="55067" spans="6:8" x14ac:dyDescent="0.2">
      <c r="F55067" s="30"/>
      <c r="G55067" s="30"/>
      <c r="H55067" s="30"/>
    </row>
    <row r="55068" spans="6:8" x14ac:dyDescent="0.2">
      <c r="F55068" s="30"/>
      <c r="G55068" s="30"/>
      <c r="H55068" s="30"/>
    </row>
    <row r="55069" spans="6:8" x14ac:dyDescent="0.2">
      <c r="F55069" s="30"/>
      <c r="G55069" s="30"/>
      <c r="H55069" s="30"/>
    </row>
    <row r="55070" spans="6:8" x14ac:dyDescent="0.2">
      <c r="F55070" s="30"/>
      <c r="G55070" s="30"/>
      <c r="H55070" s="30"/>
    </row>
    <row r="55071" spans="6:8" x14ac:dyDescent="0.2">
      <c r="F55071" s="30"/>
      <c r="G55071" s="30"/>
      <c r="H55071" s="30"/>
    </row>
    <row r="55072" spans="6:8" x14ac:dyDescent="0.2">
      <c r="F55072" s="30"/>
      <c r="G55072" s="30"/>
      <c r="H55072" s="30"/>
    </row>
    <row r="55073" spans="6:8" x14ac:dyDescent="0.2">
      <c r="F55073" s="30"/>
      <c r="G55073" s="30"/>
      <c r="H55073" s="30"/>
    </row>
    <row r="55074" spans="6:8" x14ac:dyDescent="0.2">
      <c r="F55074" s="30"/>
      <c r="G55074" s="30"/>
      <c r="H55074" s="30"/>
    </row>
    <row r="55075" spans="6:8" x14ac:dyDescent="0.2">
      <c r="F55075" s="30"/>
      <c r="G55075" s="30"/>
      <c r="H55075" s="30"/>
    </row>
    <row r="55076" spans="6:8" x14ac:dyDescent="0.2">
      <c r="F55076" s="30"/>
      <c r="G55076" s="30"/>
      <c r="H55076" s="30"/>
    </row>
    <row r="55077" spans="6:8" x14ac:dyDescent="0.2">
      <c r="F55077" s="30"/>
      <c r="G55077" s="30"/>
      <c r="H55077" s="30"/>
    </row>
    <row r="55078" spans="6:8" x14ac:dyDescent="0.2">
      <c r="F55078" s="30"/>
      <c r="G55078" s="30"/>
      <c r="H55078" s="30"/>
    </row>
    <row r="55079" spans="6:8" x14ac:dyDescent="0.2">
      <c r="F55079" s="30"/>
      <c r="G55079" s="30"/>
      <c r="H55079" s="30"/>
    </row>
    <row r="55080" spans="6:8" x14ac:dyDescent="0.2">
      <c r="F55080" s="30"/>
      <c r="G55080" s="30"/>
      <c r="H55080" s="30"/>
    </row>
    <row r="55081" spans="6:8" x14ac:dyDescent="0.2">
      <c r="F55081" s="30"/>
      <c r="G55081" s="30"/>
      <c r="H55081" s="30"/>
    </row>
    <row r="55082" spans="6:8" x14ac:dyDescent="0.2">
      <c r="F55082" s="30"/>
      <c r="G55082" s="30"/>
      <c r="H55082" s="30"/>
    </row>
    <row r="55083" spans="6:8" x14ac:dyDescent="0.2">
      <c r="F55083" s="30"/>
      <c r="G55083" s="30"/>
      <c r="H55083" s="30"/>
    </row>
    <row r="55084" spans="6:8" x14ac:dyDescent="0.2">
      <c r="F55084" s="30"/>
      <c r="G55084" s="30"/>
      <c r="H55084" s="30"/>
    </row>
    <row r="55085" spans="6:8" x14ac:dyDescent="0.2">
      <c r="F55085" s="30"/>
      <c r="G55085" s="30"/>
      <c r="H55085" s="30"/>
    </row>
    <row r="55086" spans="6:8" x14ac:dyDescent="0.2">
      <c r="F55086" s="30"/>
      <c r="G55086" s="30"/>
      <c r="H55086" s="30"/>
    </row>
    <row r="55087" spans="6:8" x14ac:dyDescent="0.2">
      <c r="F55087" s="30"/>
      <c r="G55087" s="30"/>
      <c r="H55087" s="30"/>
    </row>
    <row r="55088" spans="6:8" x14ac:dyDescent="0.2">
      <c r="F55088" s="30"/>
      <c r="G55088" s="30"/>
      <c r="H55088" s="30"/>
    </row>
    <row r="55089" spans="6:8" x14ac:dyDescent="0.2">
      <c r="F55089" s="30"/>
      <c r="G55089" s="30"/>
      <c r="H55089" s="30"/>
    </row>
    <row r="55090" spans="6:8" x14ac:dyDescent="0.2">
      <c r="F55090" s="30"/>
      <c r="G55090" s="30"/>
      <c r="H55090" s="30"/>
    </row>
    <row r="55091" spans="6:8" x14ac:dyDescent="0.2">
      <c r="F55091" s="30"/>
      <c r="G55091" s="30"/>
      <c r="H55091" s="30"/>
    </row>
    <row r="55092" spans="6:8" x14ac:dyDescent="0.2">
      <c r="F55092" s="30"/>
      <c r="G55092" s="30"/>
      <c r="H55092" s="30"/>
    </row>
    <row r="55093" spans="6:8" x14ac:dyDescent="0.2">
      <c r="F55093" s="30"/>
      <c r="G55093" s="30"/>
      <c r="H55093" s="30"/>
    </row>
    <row r="55094" spans="6:8" x14ac:dyDescent="0.2">
      <c r="F55094" s="30"/>
      <c r="G55094" s="30"/>
      <c r="H55094" s="30"/>
    </row>
    <row r="55095" spans="6:8" x14ac:dyDescent="0.2">
      <c r="F55095" s="30"/>
      <c r="G55095" s="30"/>
      <c r="H55095" s="30"/>
    </row>
    <row r="55096" spans="6:8" x14ac:dyDescent="0.2">
      <c r="F55096" s="30"/>
      <c r="G55096" s="30"/>
      <c r="H55096" s="30"/>
    </row>
    <row r="55097" spans="6:8" x14ac:dyDescent="0.2">
      <c r="F55097" s="30"/>
      <c r="G55097" s="30"/>
      <c r="H55097" s="30"/>
    </row>
    <row r="55098" spans="6:8" x14ac:dyDescent="0.2">
      <c r="F55098" s="30"/>
      <c r="G55098" s="30"/>
      <c r="H55098" s="30"/>
    </row>
    <row r="55099" spans="6:8" x14ac:dyDescent="0.2">
      <c r="F55099" s="30"/>
      <c r="G55099" s="30"/>
      <c r="H55099" s="30"/>
    </row>
    <row r="55100" spans="6:8" x14ac:dyDescent="0.2">
      <c r="F55100" s="30"/>
      <c r="G55100" s="30"/>
      <c r="H55100" s="30"/>
    </row>
    <row r="55101" spans="6:8" x14ac:dyDescent="0.2">
      <c r="F55101" s="30"/>
      <c r="G55101" s="30"/>
      <c r="H55101" s="30"/>
    </row>
    <row r="55102" spans="6:8" x14ac:dyDescent="0.2">
      <c r="F55102" s="30"/>
      <c r="G55102" s="30"/>
      <c r="H55102" s="30"/>
    </row>
    <row r="55103" spans="6:8" x14ac:dyDescent="0.2">
      <c r="F55103" s="30"/>
      <c r="G55103" s="30"/>
      <c r="H55103" s="30"/>
    </row>
    <row r="55104" spans="6:8" x14ac:dyDescent="0.2">
      <c r="F55104" s="30"/>
      <c r="G55104" s="30"/>
      <c r="H55104" s="30"/>
    </row>
    <row r="55105" spans="6:8" x14ac:dyDescent="0.2">
      <c r="F55105" s="30"/>
      <c r="G55105" s="30"/>
      <c r="H55105" s="30"/>
    </row>
    <row r="55106" spans="6:8" x14ac:dyDescent="0.2">
      <c r="F55106" s="30"/>
      <c r="G55106" s="30"/>
      <c r="H55106" s="30"/>
    </row>
    <row r="55107" spans="6:8" x14ac:dyDescent="0.2">
      <c r="F55107" s="30"/>
      <c r="G55107" s="30"/>
      <c r="H55107" s="30"/>
    </row>
    <row r="55108" spans="6:8" x14ac:dyDescent="0.2">
      <c r="F55108" s="30"/>
      <c r="G55108" s="30"/>
      <c r="H55108" s="30"/>
    </row>
    <row r="55109" spans="6:8" x14ac:dyDescent="0.2">
      <c r="F55109" s="30"/>
      <c r="G55109" s="30"/>
      <c r="H55109" s="30"/>
    </row>
    <row r="55110" spans="6:8" x14ac:dyDescent="0.2">
      <c r="F55110" s="30"/>
      <c r="G55110" s="30"/>
      <c r="H55110" s="30"/>
    </row>
    <row r="55111" spans="6:8" x14ac:dyDescent="0.2">
      <c r="F55111" s="30"/>
      <c r="G55111" s="30"/>
      <c r="H55111" s="30"/>
    </row>
    <row r="55112" spans="6:8" x14ac:dyDescent="0.2">
      <c r="F55112" s="30"/>
      <c r="G55112" s="30"/>
      <c r="H55112" s="30"/>
    </row>
    <row r="55113" spans="6:8" x14ac:dyDescent="0.2">
      <c r="F55113" s="30"/>
      <c r="G55113" s="30"/>
      <c r="H55113" s="30"/>
    </row>
    <row r="55114" spans="6:8" x14ac:dyDescent="0.2">
      <c r="F55114" s="30"/>
      <c r="G55114" s="30"/>
      <c r="H55114" s="30"/>
    </row>
    <row r="55115" spans="6:8" x14ac:dyDescent="0.2">
      <c r="F55115" s="30"/>
      <c r="G55115" s="30"/>
      <c r="H55115" s="30"/>
    </row>
    <row r="55116" spans="6:8" x14ac:dyDescent="0.2">
      <c r="F55116" s="30"/>
      <c r="G55116" s="30"/>
      <c r="H55116" s="30"/>
    </row>
    <row r="55117" spans="6:8" x14ac:dyDescent="0.2">
      <c r="F55117" s="30"/>
      <c r="G55117" s="30"/>
      <c r="H55117" s="30"/>
    </row>
    <row r="55118" spans="6:8" x14ac:dyDescent="0.2">
      <c r="F55118" s="30"/>
      <c r="G55118" s="30"/>
      <c r="H55118" s="30"/>
    </row>
    <row r="55119" spans="6:8" x14ac:dyDescent="0.2">
      <c r="F55119" s="30"/>
      <c r="G55119" s="30"/>
      <c r="H55119" s="30"/>
    </row>
    <row r="55120" spans="6:8" x14ac:dyDescent="0.2">
      <c r="F55120" s="30"/>
      <c r="G55120" s="30"/>
      <c r="H55120" s="30"/>
    </row>
    <row r="55121" spans="6:8" x14ac:dyDescent="0.2">
      <c r="F55121" s="30"/>
      <c r="G55121" s="30"/>
      <c r="H55121" s="30"/>
    </row>
    <row r="55122" spans="6:8" x14ac:dyDescent="0.2">
      <c r="F55122" s="30"/>
      <c r="G55122" s="30"/>
      <c r="H55122" s="30"/>
    </row>
    <row r="55123" spans="6:8" x14ac:dyDescent="0.2">
      <c r="F55123" s="30"/>
      <c r="G55123" s="30"/>
      <c r="H55123" s="30"/>
    </row>
    <row r="55124" spans="6:8" x14ac:dyDescent="0.2">
      <c r="F55124" s="30"/>
      <c r="G55124" s="30"/>
      <c r="H55124" s="30"/>
    </row>
    <row r="55125" spans="6:8" x14ac:dyDescent="0.2">
      <c r="F55125" s="30"/>
      <c r="G55125" s="30"/>
      <c r="H55125" s="30"/>
    </row>
    <row r="55126" spans="6:8" x14ac:dyDescent="0.2">
      <c r="F55126" s="30"/>
      <c r="G55126" s="30"/>
      <c r="H55126" s="30"/>
    </row>
    <row r="55127" spans="6:8" x14ac:dyDescent="0.2">
      <c r="F55127" s="30"/>
      <c r="G55127" s="30"/>
      <c r="H55127" s="30"/>
    </row>
    <row r="55128" spans="6:8" x14ac:dyDescent="0.2">
      <c r="F55128" s="30"/>
      <c r="G55128" s="30"/>
      <c r="H55128" s="30"/>
    </row>
    <row r="55129" spans="6:8" x14ac:dyDescent="0.2">
      <c r="F55129" s="30"/>
      <c r="G55129" s="30"/>
      <c r="H55129" s="30"/>
    </row>
    <row r="55130" spans="6:8" x14ac:dyDescent="0.2">
      <c r="F55130" s="30"/>
      <c r="G55130" s="30"/>
      <c r="H55130" s="30"/>
    </row>
    <row r="55131" spans="6:8" x14ac:dyDescent="0.2">
      <c r="F55131" s="30"/>
      <c r="G55131" s="30"/>
      <c r="H55131" s="30"/>
    </row>
    <row r="55132" spans="6:8" x14ac:dyDescent="0.2">
      <c r="F55132" s="30"/>
      <c r="G55132" s="30"/>
      <c r="H55132" s="30"/>
    </row>
    <row r="55133" spans="6:8" x14ac:dyDescent="0.2">
      <c r="F55133" s="30"/>
      <c r="G55133" s="30"/>
      <c r="H55133" s="30"/>
    </row>
    <row r="55134" spans="6:8" x14ac:dyDescent="0.2">
      <c r="F55134" s="30"/>
      <c r="G55134" s="30"/>
      <c r="H55134" s="30"/>
    </row>
    <row r="55135" spans="6:8" x14ac:dyDescent="0.2">
      <c r="F55135" s="30"/>
      <c r="G55135" s="30"/>
      <c r="H55135" s="30"/>
    </row>
    <row r="55136" spans="6:8" x14ac:dyDescent="0.2">
      <c r="F55136" s="30"/>
      <c r="G55136" s="30"/>
      <c r="H55136" s="30"/>
    </row>
    <row r="55137" spans="6:8" x14ac:dyDescent="0.2">
      <c r="F55137" s="30"/>
      <c r="G55137" s="30"/>
      <c r="H55137" s="30"/>
    </row>
    <row r="55138" spans="6:8" x14ac:dyDescent="0.2">
      <c r="F55138" s="30"/>
      <c r="G55138" s="30"/>
      <c r="H55138" s="30"/>
    </row>
    <row r="55139" spans="6:8" x14ac:dyDescent="0.2">
      <c r="F55139" s="30"/>
      <c r="G55139" s="30"/>
      <c r="H55139" s="30"/>
    </row>
    <row r="55140" spans="6:8" x14ac:dyDescent="0.2">
      <c r="F55140" s="30"/>
      <c r="G55140" s="30"/>
      <c r="H55140" s="30"/>
    </row>
    <row r="55141" spans="6:8" x14ac:dyDescent="0.2">
      <c r="F55141" s="30"/>
      <c r="G55141" s="30"/>
      <c r="H55141" s="30"/>
    </row>
    <row r="55142" spans="6:8" x14ac:dyDescent="0.2">
      <c r="F55142" s="30"/>
      <c r="G55142" s="30"/>
      <c r="H55142" s="30"/>
    </row>
    <row r="55143" spans="6:8" x14ac:dyDescent="0.2">
      <c r="F55143" s="30"/>
      <c r="G55143" s="30"/>
      <c r="H55143" s="30"/>
    </row>
    <row r="55144" spans="6:8" x14ac:dyDescent="0.2">
      <c r="F55144" s="30"/>
      <c r="G55144" s="30"/>
      <c r="H55144" s="30"/>
    </row>
    <row r="55145" spans="6:8" x14ac:dyDescent="0.2">
      <c r="F55145" s="30"/>
      <c r="G55145" s="30"/>
      <c r="H55145" s="30"/>
    </row>
    <row r="55146" spans="6:8" x14ac:dyDescent="0.2">
      <c r="F55146" s="30"/>
      <c r="G55146" s="30"/>
      <c r="H55146" s="30"/>
    </row>
    <row r="55147" spans="6:8" x14ac:dyDescent="0.2">
      <c r="F55147" s="30"/>
      <c r="G55147" s="30"/>
      <c r="H55147" s="30"/>
    </row>
    <row r="55148" spans="6:8" x14ac:dyDescent="0.2">
      <c r="F55148" s="30"/>
      <c r="G55148" s="30"/>
      <c r="H55148" s="30"/>
    </row>
    <row r="55149" spans="6:8" x14ac:dyDescent="0.2">
      <c r="F55149" s="30"/>
      <c r="G55149" s="30"/>
      <c r="H55149" s="30"/>
    </row>
    <row r="55150" spans="6:8" x14ac:dyDescent="0.2">
      <c r="F55150" s="30"/>
      <c r="G55150" s="30"/>
      <c r="H55150" s="30"/>
    </row>
    <row r="55151" spans="6:8" x14ac:dyDescent="0.2">
      <c r="F55151" s="30"/>
      <c r="G55151" s="30"/>
      <c r="H55151" s="30"/>
    </row>
    <row r="55152" spans="6:8" x14ac:dyDescent="0.2">
      <c r="F55152" s="30"/>
      <c r="G55152" s="30"/>
      <c r="H55152" s="30"/>
    </row>
    <row r="55153" spans="6:8" x14ac:dyDescent="0.2">
      <c r="F55153" s="30"/>
      <c r="G55153" s="30"/>
      <c r="H55153" s="30"/>
    </row>
    <row r="55154" spans="6:8" x14ac:dyDescent="0.2">
      <c r="F55154" s="30"/>
      <c r="G55154" s="30"/>
      <c r="H55154" s="30"/>
    </row>
    <row r="55155" spans="6:8" x14ac:dyDescent="0.2">
      <c r="F55155" s="30"/>
      <c r="G55155" s="30"/>
      <c r="H55155" s="30"/>
    </row>
    <row r="55156" spans="6:8" x14ac:dyDescent="0.2">
      <c r="F55156" s="30"/>
      <c r="G55156" s="30"/>
      <c r="H55156" s="30"/>
    </row>
    <row r="55157" spans="6:8" x14ac:dyDescent="0.2">
      <c r="F55157" s="30"/>
      <c r="G55157" s="30"/>
      <c r="H55157" s="30"/>
    </row>
    <row r="55158" spans="6:8" x14ac:dyDescent="0.2">
      <c r="F55158" s="30"/>
      <c r="G55158" s="30"/>
      <c r="H55158" s="30"/>
    </row>
    <row r="55159" spans="6:8" x14ac:dyDescent="0.2">
      <c r="F55159" s="30"/>
      <c r="G55159" s="30"/>
      <c r="H55159" s="30"/>
    </row>
    <row r="55160" spans="6:8" x14ac:dyDescent="0.2">
      <c r="F55160" s="30"/>
      <c r="G55160" s="30"/>
      <c r="H55160" s="30"/>
    </row>
    <row r="55161" spans="6:8" x14ac:dyDescent="0.2">
      <c r="F55161" s="30"/>
      <c r="G55161" s="30"/>
      <c r="H55161" s="30"/>
    </row>
    <row r="55162" spans="6:8" x14ac:dyDescent="0.2">
      <c r="F55162" s="30"/>
      <c r="G55162" s="30"/>
      <c r="H55162" s="30"/>
    </row>
    <row r="55163" spans="6:8" x14ac:dyDescent="0.2">
      <c r="F55163" s="30"/>
      <c r="G55163" s="30"/>
      <c r="H55163" s="30"/>
    </row>
    <row r="55164" spans="6:8" x14ac:dyDescent="0.2">
      <c r="F55164" s="30"/>
      <c r="G55164" s="30"/>
      <c r="H55164" s="30"/>
    </row>
    <row r="55165" spans="6:8" x14ac:dyDescent="0.2">
      <c r="F55165" s="30"/>
      <c r="G55165" s="30"/>
      <c r="H55165" s="30"/>
    </row>
    <row r="55166" spans="6:8" x14ac:dyDescent="0.2">
      <c r="F55166" s="30"/>
      <c r="G55166" s="30"/>
      <c r="H55166" s="30"/>
    </row>
    <row r="55167" spans="6:8" x14ac:dyDescent="0.2">
      <c r="F55167" s="30"/>
      <c r="G55167" s="30"/>
      <c r="H55167" s="30"/>
    </row>
    <row r="55168" spans="6:8" x14ac:dyDescent="0.2">
      <c r="F55168" s="30"/>
      <c r="G55168" s="30"/>
      <c r="H55168" s="30"/>
    </row>
    <row r="55169" spans="6:8" x14ac:dyDescent="0.2">
      <c r="F55169" s="30"/>
      <c r="G55169" s="30"/>
      <c r="H55169" s="30"/>
    </row>
    <row r="55170" spans="6:8" x14ac:dyDescent="0.2">
      <c r="F55170" s="30"/>
      <c r="G55170" s="30"/>
      <c r="H55170" s="30"/>
    </row>
    <row r="55171" spans="6:8" x14ac:dyDescent="0.2">
      <c r="F55171" s="30"/>
      <c r="G55171" s="30"/>
      <c r="H55171" s="30"/>
    </row>
    <row r="55172" spans="6:8" x14ac:dyDescent="0.2">
      <c r="F55172" s="30"/>
      <c r="G55172" s="30"/>
      <c r="H55172" s="30"/>
    </row>
    <row r="55173" spans="6:8" x14ac:dyDescent="0.2">
      <c r="F55173" s="30"/>
      <c r="G55173" s="30"/>
      <c r="H55173" s="30"/>
    </row>
    <row r="55174" spans="6:8" x14ac:dyDescent="0.2">
      <c r="F55174" s="30"/>
      <c r="G55174" s="30"/>
      <c r="H55174" s="30"/>
    </row>
    <row r="55175" spans="6:8" x14ac:dyDescent="0.2">
      <c r="F55175" s="30"/>
      <c r="G55175" s="30"/>
      <c r="H55175" s="30"/>
    </row>
    <row r="55176" spans="6:8" x14ac:dyDescent="0.2">
      <c r="F55176" s="30"/>
      <c r="G55176" s="30"/>
      <c r="H55176" s="30"/>
    </row>
    <row r="55177" spans="6:8" x14ac:dyDescent="0.2">
      <c r="F55177" s="30"/>
      <c r="G55177" s="30"/>
      <c r="H55177" s="30"/>
    </row>
    <row r="55178" spans="6:8" x14ac:dyDescent="0.2">
      <c r="F55178" s="30"/>
      <c r="G55178" s="30"/>
      <c r="H55178" s="30"/>
    </row>
    <row r="55179" spans="6:8" x14ac:dyDescent="0.2">
      <c r="F55179" s="30"/>
      <c r="G55179" s="30"/>
      <c r="H55179" s="30"/>
    </row>
    <row r="55180" spans="6:8" x14ac:dyDescent="0.2">
      <c r="F55180" s="30"/>
      <c r="G55180" s="30"/>
      <c r="H55180" s="30"/>
    </row>
    <row r="55181" spans="6:8" x14ac:dyDescent="0.2">
      <c r="F55181" s="30"/>
      <c r="G55181" s="30"/>
      <c r="H55181" s="30"/>
    </row>
    <row r="55182" spans="6:8" x14ac:dyDescent="0.2">
      <c r="F55182" s="30"/>
      <c r="G55182" s="30"/>
      <c r="H55182" s="30"/>
    </row>
    <row r="55183" spans="6:8" x14ac:dyDescent="0.2">
      <c r="F55183" s="30"/>
      <c r="G55183" s="30"/>
      <c r="H55183" s="30"/>
    </row>
    <row r="55184" spans="6:8" x14ac:dyDescent="0.2">
      <c r="F55184" s="30"/>
      <c r="G55184" s="30"/>
      <c r="H55184" s="30"/>
    </row>
    <row r="55185" spans="6:8" x14ac:dyDescent="0.2">
      <c r="F55185" s="30"/>
      <c r="G55185" s="30"/>
      <c r="H55185" s="30"/>
    </row>
    <row r="55186" spans="6:8" x14ac:dyDescent="0.2">
      <c r="F55186" s="30"/>
      <c r="G55186" s="30"/>
      <c r="H55186" s="30"/>
    </row>
    <row r="55187" spans="6:8" x14ac:dyDescent="0.2">
      <c r="F55187" s="30"/>
      <c r="G55187" s="30"/>
      <c r="H55187" s="30"/>
    </row>
    <row r="55188" spans="6:8" x14ac:dyDescent="0.2">
      <c r="F55188" s="30"/>
      <c r="G55188" s="30"/>
      <c r="H55188" s="30"/>
    </row>
    <row r="55189" spans="6:8" x14ac:dyDescent="0.2">
      <c r="F55189" s="30"/>
      <c r="G55189" s="30"/>
      <c r="H55189" s="30"/>
    </row>
    <row r="55190" spans="6:8" x14ac:dyDescent="0.2">
      <c r="F55190" s="30"/>
      <c r="G55190" s="30"/>
      <c r="H55190" s="30"/>
    </row>
    <row r="55191" spans="6:8" x14ac:dyDescent="0.2">
      <c r="F55191" s="30"/>
      <c r="G55191" s="30"/>
      <c r="H55191" s="30"/>
    </row>
    <row r="55192" spans="6:8" x14ac:dyDescent="0.2">
      <c r="F55192" s="30"/>
      <c r="G55192" s="30"/>
      <c r="H55192" s="30"/>
    </row>
    <row r="55193" spans="6:8" x14ac:dyDescent="0.2">
      <c r="F55193" s="30"/>
      <c r="G55193" s="30"/>
      <c r="H55193" s="30"/>
    </row>
    <row r="55194" spans="6:8" x14ac:dyDescent="0.2">
      <c r="F55194" s="30"/>
      <c r="G55194" s="30"/>
      <c r="H55194" s="30"/>
    </row>
    <row r="55195" spans="6:8" x14ac:dyDescent="0.2">
      <c r="F55195" s="30"/>
      <c r="G55195" s="30"/>
      <c r="H55195" s="30"/>
    </row>
    <row r="55196" spans="6:8" x14ac:dyDescent="0.2">
      <c r="F55196" s="30"/>
      <c r="G55196" s="30"/>
      <c r="H55196" s="30"/>
    </row>
    <row r="55197" spans="6:8" x14ac:dyDescent="0.2">
      <c r="F55197" s="30"/>
      <c r="G55197" s="30"/>
      <c r="H55197" s="30"/>
    </row>
    <row r="55198" spans="6:8" x14ac:dyDescent="0.2">
      <c r="F55198" s="30"/>
      <c r="G55198" s="30"/>
      <c r="H55198" s="30"/>
    </row>
    <row r="55199" spans="6:8" x14ac:dyDescent="0.2">
      <c r="F55199" s="30"/>
      <c r="G55199" s="30"/>
      <c r="H55199" s="30"/>
    </row>
    <row r="55200" spans="6:8" x14ac:dyDescent="0.2">
      <c r="F55200" s="30"/>
      <c r="G55200" s="30"/>
      <c r="H55200" s="30"/>
    </row>
    <row r="55201" spans="6:8" x14ac:dyDescent="0.2">
      <c r="F55201" s="30"/>
      <c r="G55201" s="30"/>
      <c r="H55201" s="30"/>
    </row>
    <row r="55202" spans="6:8" x14ac:dyDescent="0.2">
      <c r="F55202" s="30"/>
      <c r="G55202" s="30"/>
      <c r="H55202" s="30"/>
    </row>
    <row r="55203" spans="6:8" x14ac:dyDescent="0.2">
      <c r="F55203" s="30"/>
      <c r="G55203" s="30"/>
      <c r="H55203" s="30"/>
    </row>
    <row r="55204" spans="6:8" x14ac:dyDescent="0.2">
      <c r="F55204" s="30"/>
      <c r="G55204" s="30"/>
      <c r="H55204" s="30"/>
    </row>
    <row r="55205" spans="6:8" x14ac:dyDescent="0.2">
      <c r="F55205" s="30"/>
      <c r="G55205" s="30"/>
      <c r="H55205" s="30"/>
    </row>
    <row r="55206" spans="6:8" x14ac:dyDescent="0.2">
      <c r="F55206" s="30"/>
      <c r="G55206" s="30"/>
      <c r="H55206" s="30"/>
    </row>
    <row r="55207" spans="6:8" x14ac:dyDescent="0.2">
      <c r="F55207" s="30"/>
      <c r="G55207" s="30"/>
      <c r="H55207" s="30"/>
    </row>
    <row r="55208" spans="6:8" x14ac:dyDescent="0.2">
      <c r="F55208" s="30"/>
      <c r="G55208" s="30"/>
      <c r="H55208" s="30"/>
    </row>
    <row r="55209" spans="6:8" x14ac:dyDescent="0.2">
      <c r="F55209" s="30"/>
      <c r="G55209" s="30"/>
      <c r="H55209" s="30"/>
    </row>
    <row r="55210" spans="6:8" x14ac:dyDescent="0.2">
      <c r="F55210" s="30"/>
      <c r="G55210" s="30"/>
      <c r="H55210" s="30"/>
    </row>
    <row r="55211" spans="6:8" x14ac:dyDescent="0.2">
      <c r="F55211" s="30"/>
      <c r="G55211" s="30"/>
      <c r="H55211" s="30"/>
    </row>
    <row r="55212" spans="6:8" x14ac:dyDescent="0.2">
      <c r="F55212" s="30"/>
      <c r="G55212" s="30"/>
      <c r="H55212" s="30"/>
    </row>
    <row r="55213" spans="6:8" x14ac:dyDescent="0.2">
      <c r="F55213" s="30"/>
      <c r="G55213" s="30"/>
      <c r="H55213" s="30"/>
    </row>
    <row r="55214" spans="6:8" x14ac:dyDescent="0.2">
      <c r="F55214" s="30"/>
      <c r="G55214" s="30"/>
      <c r="H55214" s="30"/>
    </row>
    <row r="55215" spans="6:8" x14ac:dyDescent="0.2">
      <c r="F55215" s="30"/>
      <c r="G55215" s="30"/>
      <c r="H55215" s="30"/>
    </row>
    <row r="55216" spans="6:8" x14ac:dyDescent="0.2">
      <c r="F55216" s="30"/>
      <c r="G55216" s="30"/>
      <c r="H55216" s="30"/>
    </row>
    <row r="55217" spans="6:8" x14ac:dyDescent="0.2">
      <c r="F55217" s="30"/>
      <c r="G55217" s="30"/>
      <c r="H55217" s="30"/>
    </row>
    <row r="55218" spans="6:8" x14ac:dyDescent="0.2">
      <c r="F55218" s="30"/>
      <c r="G55218" s="30"/>
      <c r="H55218" s="30"/>
    </row>
    <row r="55219" spans="6:8" x14ac:dyDescent="0.2">
      <c r="F55219" s="30"/>
      <c r="G55219" s="30"/>
      <c r="H55219" s="30"/>
    </row>
    <row r="55220" spans="6:8" x14ac:dyDescent="0.2">
      <c r="F55220" s="30"/>
      <c r="G55220" s="30"/>
      <c r="H55220" s="30"/>
    </row>
    <row r="55221" spans="6:8" x14ac:dyDescent="0.2">
      <c r="F55221" s="30"/>
      <c r="G55221" s="30"/>
      <c r="H55221" s="30"/>
    </row>
    <row r="55222" spans="6:8" x14ac:dyDescent="0.2">
      <c r="F55222" s="30"/>
      <c r="G55222" s="30"/>
      <c r="H55222" s="30"/>
    </row>
    <row r="55223" spans="6:8" x14ac:dyDescent="0.2">
      <c r="F55223" s="30"/>
      <c r="G55223" s="30"/>
      <c r="H55223" s="30"/>
    </row>
    <row r="55224" spans="6:8" x14ac:dyDescent="0.2">
      <c r="F55224" s="30"/>
      <c r="G55224" s="30"/>
      <c r="H55224" s="30"/>
    </row>
    <row r="55225" spans="6:8" x14ac:dyDescent="0.2">
      <c r="F55225" s="30"/>
      <c r="G55225" s="30"/>
      <c r="H55225" s="30"/>
    </row>
    <row r="55226" spans="6:8" x14ac:dyDescent="0.2">
      <c r="F55226" s="30"/>
      <c r="G55226" s="30"/>
      <c r="H55226" s="30"/>
    </row>
    <row r="55227" spans="6:8" x14ac:dyDescent="0.2">
      <c r="F55227" s="30"/>
      <c r="G55227" s="30"/>
      <c r="H55227" s="30"/>
    </row>
    <row r="55228" spans="6:8" x14ac:dyDescent="0.2">
      <c r="F55228" s="30"/>
      <c r="G55228" s="30"/>
      <c r="H55228" s="30"/>
    </row>
    <row r="55229" spans="6:8" x14ac:dyDescent="0.2">
      <c r="F55229" s="30"/>
      <c r="G55229" s="30"/>
      <c r="H55229" s="30"/>
    </row>
    <row r="55230" spans="6:8" x14ac:dyDescent="0.2">
      <c r="F55230" s="30"/>
      <c r="G55230" s="30"/>
      <c r="H55230" s="30"/>
    </row>
    <row r="55231" spans="6:8" x14ac:dyDescent="0.2">
      <c r="F55231" s="30"/>
      <c r="G55231" s="30"/>
      <c r="H55231" s="30"/>
    </row>
    <row r="55232" spans="6:8" x14ac:dyDescent="0.2">
      <c r="F55232" s="30"/>
      <c r="G55232" s="30"/>
      <c r="H55232" s="30"/>
    </row>
    <row r="55233" spans="6:8" x14ac:dyDescent="0.2">
      <c r="F55233" s="30"/>
      <c r="G55233" s="30"/>
      <c r="H55233" s="30"/>
    </row>
    <row r="55234" spans="6:8" x14ac:dyDescent="0.2">
      <c r="F55234" s="30"/>
      <c r="G55234" s="30"/>
      <c r="H55234" s="30"/>
    </row>
    <row r="55235" spans="6:8" x14ac:dyDescent="0.2">
      <c r="F55235" s="30"/>
      <c r="G55235" s="30"/>
      <c r="H55235" s="30"/>
    </row>
    <row r="55236" spans="6:8" x14ac:dyDescent="0.2">
      <c r="F55236" s="30"/>
      <c r="G55236" s="30"/>
      <c r="H55236" s="30"/>
    </row>
    <row r="55237" spans="6:8" x14ac:dyDescent="0.2">
      <c r="F55237" s="30"/>
      <c r="G55237" s="30"/>
      <c r="H55237" s="30"/>
    </row>
    <row r="55238" spans="6:8" x14ac:dyDescent="0.2">
      <c r="F55238" s="30"/>
      <c r="G55238" s="30"/>
      <c r="H55238" s="30"/>
    </row>
    <row r="55239" spans="6:8" x14ac:dyDescent="0.2">
      <c r="F55239" s="30"/>
      <c r="G55239" s="30"/>
      <c r="H55239" s="30"/>
    </row>
    <row r="55240" spans="6:8" x14ac:dyDescent="0.2">
      <c r="F55240" s="30"/>
      <c r="G55240" s="30"/>
      <c r="H55240" s="30"/>
    </row>
    <row r="55241" spans="6:8" x14ac:dyDescent="0.2">
      <c r="F55241" s="30"/>
      <c r="G55241" s="30"/>
      <c r="H55241" s="30"/>
    </row>
    <row r="55242" spans="6:8" x14ac:dyDescent="0.2">
      <c r="F55242" s="30"/>
      <c r="G55242" s="30"/>
      <c r="H55242" s="30"/>
    </row>
    <row r="55243" spans="6:8" x14ac:dyDescent="0.2">
      <c r="F55243" s="30"/>
      <c r="G55243" s="30"/>
      <c r="H55243" s="30"/>
    </row>
    <row r="55244" spans="6:8" x14ac:dyDescent="0.2">
      <c r="F55244" s="30"/>
      <c r="G55244" s="30"/>
      <c r="H55244" s="30"/>
    </row>
    <row r="55245" spans="6:8" x14ac:dyDescent="0.2">
      <c r="F55245" s="30"/>
      <c r="G55245" s="30"/>
      <c r="H55245" s="30"/>
    </row>
    <row r="55246" spans="6:8" x14ac:dyDescent="0.2">
      <c r="F55246" s="30"/>
      <c r="G55246" s="30"/>
      <c r="H55246" s="30"/>
    </row>
    <row r="55247" spans="6:8" x14ac:dyDescent="0.2">
      <c r="F55247" s="30"/>
      <c r="G55247" s="30"/>
      <c r="H55247" s="30"/>
    </row>
    <row r="55248" spans="6:8" x14ac:dyDescent="0.2">
      <c r="F55248" s="30"/>
      <c r="G55248" s="30"/>
      <c r="H55248" s="30"/>
    </row>
    <row r="55249" spans="6:8" x14ac:dyDescent="0.2">
      <c r="F55249" s="30"/>
      <c r="G55249" s="30"/>
      <c r="H55249" s="30"/>
    </row>
    <row r="55250" spans="6:8" x14ac:dyDescent="0.2">
      <c r="F55250" s="30"/>
      <c r="G55250" s="30"/>
      <c r="H55250" s="30"/>
    </row>
    <row r="55251" spans="6:8" x14ac:dyDescent="0.2">
      <c r="F55251" s="30"/>
      <c r="G55251" s="30"/>
      <c r="H55251" s="30"/>
    </row>
    <row r="55252" spans="6:8" x14ac:dyDescent="0.2">
      <c r="F55252" s="30"/>
      <c r="G55252" s="30"/>
      <c r="H55252" s="30"/>
    </row>
    <row r="55253" spans="6:8" x14ac:dyDescent="0.2">
      <c r="F55253" s="30"/>
      <c r="G55253" s="30"/>
      <c r="H55253" s="30"/>
    </row>
    <row r="55254" spans="6:8" x14ac:dyDescent="0.2">
      <c r="F55254" s="30"/>
      <c r="G55254" s="30"/>
      <c r="H55254" s="30"/>
    </row>
    <row r="55255" spans="6:8" x14ac:dyDescent="0.2">
      <c r="F55255" s="30"/>
      <c r="G55255" s="30"/>
      <c r="H55255" s="30"/>
    </row>
    <row r="55256" spans="6:8" x14ac:dyDescent="0.2">
      <c r="F55256" s="30"/>
      <c r="G55256" s="30"/>
      <c r="H55256" s="30"/>
    </row>
    <row r="55257" spans="6:8" x14ac:dyDescent="0.2">
      <c r="F55257" s="30"/>
      <c r="G55257" s="30"/>
      <c r="H55257" s="30"/>
    </row>
    <row r="55258" spans="6:8" x14ac:dyDescent="0.2">
      <c r="F55258" s="30"/>
      <c r="G55258" s="30"/>
      <c r="H55258" s="30"/>
    </row>
    <row r="55259" spans="6:8" x14ac:dyDescent="0.2">
      <c r="F55259" s="30"/>
      <c r="G55259" s="30"/>
      <c r="H55259" s="30"/>
    </row>
    <row r="55260" spans="6:8" x14ac:dyDescent="0.2">
      <c r="F55260" s="30"/>
      <c r="G55260" s="30"/>
      <c r="H55260" s="30"/>
    </row>
    <row r="55261" spans="6:8" x14ac:dyDescent="0.2">
      <c r="F55261" s="30"/>
      <c r="G55261" s="30"/>
      <c r="H55261" s="30"/>
    </row>
    <row r="55262" spans="6:8" x14ac:dyDescent="0.2">
      <c r="F55262" s="30"/>
      <c r="G55262" s="30"/>
      <c r="H55262" s="30"/>
    </row>
    <row r="55263" spans="6:8" x14ac:dyDescent="0.2">
      <c r="F55263" s="30"/>
      <c r="G55263" s="30"/>
      <c r="H55263" s="30"/>
    </row>
    <row r="55264" spans="6:8" x14ac:dyDescent="0.2">
      <c r="F55264" s="30"/>
      <c r="G55264" s="30"/>
      <c r="H55264" s="30"/>
    </row>
    <row r="55265" spans="6:8" x14ac:dyDescent="0.2">
      <c r="F55265" s="30"/>
      <c r="G55265" s="30"/>
      <c r="H55265" s="30"/>
    </row>
    <row r="55266" spans="6:8" x14ac:dyDescent="0.2">
      <c r="F55266" s="30"/>
      <c r="G55266" s="30"/>
      <c r="H55266" s="30"/>
    </row>
    <row r="55267" spans="6:8" x14ac:dyDescent="0.2">
      <c r="F55267" s="30"/>
      <c r="G55267" s="30"/>
      <c r="H55267" s="30"/>
    </row>
    <row r="55268" spans="6:8" x14ac:dyDescent="0.2">
      <c r="F55268" s="30"/>
      <c r="G55268" s="30"/>
      <c r="H55268" s="30"/>
    </row>
    <row r="55269" spans="6:8" x14ac:dyDescent="0.2">
      <c r="F55269" s="30"/>
      <c r="G55269" s="30"/>
      <c r="H55269" s="30"/>
    </row>
    <row r="55270" spans="6:8" x14ac:dyDescent="0.2">
      <c r="F55270" s="30"/>
      <c r="G55270" s="30"/>
      <c r="H55270" s="30"/>
    </row>
    <row r="55271" spans="6:8" x14ac:dyDescent="0.2">
      <c r="F55271" s="30"/>
      <c r="G55271" s="30"/>
      <c r="H55271" s="30"/>
    </row>
    <row r="55272" spans="6:8" x14ac:dyDescent="0.2">
      <c r="F55272" s="30"/>
      <c r="G55272" s="30"/>
      <c r="H55272" s="30"/>
    </row>
    <row r="55273" spans="6:8" x14ac:dyDescent="0.2">
      <c r="F55273" s="30"/>
      <c r="G55273" s="30"/>
      <c r="H55273" s="30"/>
    </row>
    <row r="55274" spans="6:8" x14ac:dyDescent="0.2">
      <c r="F55274" s="30"/>
      <c r="G55274" s="30"/>
      <c r="H55274" s="30"/>
    </row>
    <row r="55275" spans="6:8" x14ac:dyDescent="0.2">
      <c r="F55275" s="30"/>
      <c r="G55275" s="30"/>
      <c r="H55275" s="30"/>
    </row>
    <row r="55276" spans="6:8" x14ac:dyDescent="0.2">
      <c r="F55276" s="30"/>
      <c r="G55276" s="30"/>
      <c r="H55276" s="30"/>
    </row>
    <row r="55277" spans="6:8" x14ac:dyDescent="0.2">
      <c r="F55277" s="30"/>
      <c r="G55277" s="30"/>
      <c r="H55277" s="30"/>
    </row>
    <row r="55278" spans="6:8" x14ac:dyDescent="0.2">
      <c r="F55278" s="30"/>
      <c r="G55278" s="30"/>
      <c r="H55278" s="30"/>
    </row>
    <row r="55279" spans="6:8" x14ac:dyDescent="0.2">
      <c r="F55279" s="30"/>
      <c r="G55279" s="30"/>
      <c r="H55279" s="30"/>
    </row>
    <row r="55280" spans="6:8" x14ac:dyDescent="0.2">
      <c r="F55280" s="30"/>
      <c r="G55280" s="30"/>
      <c r="H55280" s="30"/>
    </row>
    <row r="55281" spans="6:8" x14ac:dyDescent="0.2">
      <c r="F55281" s="30"/>
      <c r="G55281" s="30"/>
      <c r="H55281" s="30"/>
    </row>
    <row r="55282" spans="6:8" x14ac:dyDescent="0.2">
      <c r="F55282" s="30"/>
      <c r="G55282" s="30"/>
      <c r="H55282" s="30"/>
    </row>
    <row r="55283" spans="6:8" x14ac:dyDescent="0.2">
      <c r="F55283" s="30"/>
      <c r="G55283" s="30"/>
      <c r="H55283" s="30"/>
    </row>
    <row r="55284" spans="6:8" x14ac:dyDescent="0.2">
      <c r="F55284" s="30"/>
      <c r="G55284" s="30"/>
      <c r="H55284" s="30"/>
    </row>
    <row r="55285" spans="6:8" x14ac:dyDescent="0.2">
      <c r="F55285" s="30"/>
      <c r="G55285" s="30"/>
      <c r="H55285" s="30"/>
    </row>
    <row r="55286" spans="6:8" x14ac:dyDescent="0.2">
      <c r="F55286" s="30"/>
      <c r="G55286" s="30"/>
      <c r="H55286" s="30"/>
    </row>
    <row r="55287" spans="6:8" x14ac:dyDescent="0.2">
      <c r="F55287" s="30"/>
      <c r="G55287" s="30"/>
      <c r="H55287" s="30"/>
    </row>
    <row r="55288" spans="6:8" x14ac:dyDescent="0.2">
      <c r="F55288" s="30"/>
      <c r="G55288" s="30"/>
      <c r="H55288" s="30"/>
    </row>
    <row r="55289" spans="6:8" x14ac:dyDescent="0.2">
      <c r="F55289" s="30"/>
      <c r="G55289" s="30"/>
      <c r="H55289" s="30"/>
    </row>
    <row r="55290" spans="6:8" x14ac:dyDescent="0.2">
      <c r="F55290" s="30"/>
      <c r="G55290" s="30"/>
      <c r="H55290" s="30"/>
    </row>
    <row r="55291" spans="6:8" x14ac:dyDescent="0.2">
      <c r="F55291" s="30"/>
      <c r="G55291" s="30"/>
      <c r="H55291" s="30"/>
    </row>
    <row r="55292" spans="6:8" x14ac:dyDescent="0.2">
      <c r="F55292" s="30"/>
      <c r="G55292" s="30"/>
      <c r="H55292" s="30"/>
    </row>
    <row r="55293" spans="6:8" x14ac:dyDescent="0.2">
      <c r="F55293" s="30"/>
      <c r="G55293" s="30"/>
      <c r="H55293" s="30"/>
    </row>
    <row r="55294" spans="6:8" x14ac:dyDescent="0.2">
      <c r="F55294" s="30"/>
      <c r="G55294" s="30"/>
      <c r="H55294" s="30"/>
    </row>
    <row r="55295" spans="6:8" x14ac:dyDescent="0.2">
      <c r="F55295" s="30"/>
      <c r="G55295" s="30"/>
      <c r="H55295" s="30"/>
    </row>
    <row r="55296" spans="6:8" x14ac:dyDescent="0.2">
      <c r="F55296" s="30"/>
      <c r="G55296" s="30"/>
      <c r="H55296" s="30"/>
    </row>
    <row r="55297" spans="6:8" x14ac:dyDescent="0.2">
      <c r="F55297" s="30"/>
      <c r="G55297" s="30"/>
      <c r="H55297" s="30"/>
    </row>
    <row r="55298" spans="6:8" x14ac:dyDescent="0.2">
      <c r="F55298" s="30"/>
      <c r="G55298" s="30"/>
      <c r="H55298" s="30"/>
    </row>
    <row r="55299" spans="6:8" x14ac:dyDescent="0.2">
      <c r="F55299" s="30"/>
      <c r="G55299" s="30"/>
      <c r="H55299" s="30"/>
    </row>
    <row r="55300" spans="6:8" x14ac:dyDescent="0.2">
      <c r="F55300" s="30"/>
      <c r="G55300" s="30"/>
      <c r="H55300" s="30"/>
    </row>
    <row r="55301" spans="6:8" x14ac:dyDescent="0.2">
      <c r="F55301" s="30"/>
      <c r="G55301" s="30"/>
      <c r="H55301" s="30"/>
    </row>
    <row r="55302" spans="6:8" x14ac:dyDescent="0.2">
      <c r="F55302" s="30"/>
      <c r="G55302" s="30"/>
      <c r="H55302" s="30"/>
    </row>
    <row r="55303" spans="6:8" x14ac:dyDescent="0.2">
      <c r="F55303" s="30"/>
      <c r="G55303" s="30"/>
      <c r="H55303" s="30"/>
    </row>
    <row r="55304" spans="6:8" x14ac:dyDescent="0.2">
      <c r="F55304" s="30"/>
      <c r="G55304" s="30"/>
      <c r="H55304" s="30"/>
    </row>
    <row r="55305" spans="6:8" x14ac:dyDescent="0.2">
      <c r="F55305" s="30"/>
      <c r="G55305" s="30"/>
      <c r="H55305" s="30"/>
    </row>
    <row r="55306" spans="6:8" x14ac:dyDescent="0.2">
      <c r="F55306" s="30"/>
      <c r="G55306" s="30"/>
      <c r="H55306" s="30"/>
    </row>
    <row r="55307" spans="6:8" x14ac:dyDescent="0.2">
      <c r="F55307" s="30"/>
      <c r="G55307" s="30"/>
      <c r="H55307" s="30"/>
    </row>
    <row r="55308" spans="6:8" x14ac:dyDescent="0.2">
      <c r="F55308" s="30"/>
      <c r="G55308" s="30"/>
      <c r="H55308" s="30"/>
    </row>
    <row r="55309" spans="6:8" x14ac:dyDescent="0.2">
      <c r="F55309" s="30"/>
      <c r="G55309" s="30"/>
      <c r="H55309" s="30"/>
    </row>
    <row r="55310" spans="6:8" x14ac:dyDescent="0.2">
      <c r="F55310" s="30"/>
      <c r="G55310" s="30"/>
      <c r="H55310" s="30"/>
    </row>
    <row r="55311" spans="6:8" x14ac:dyDescent="0.2">
      <c r="F55311" s="30"/>
      <c r="G55311" s="30"/>
      <c r="H55311" s="30"/>
    </row>
    <row r="55312" spans="6:8" x14ac:dyDescent="0.2">
      <c r="F55312" s="30"/>
      <c r="G55312" s="30"/>
      <c r="H55312" s="30"/>
    </row>
    <row r="55313" spans="6:8" x14ac:dyDescent="0.2">
      <c r="F55313" s="30"/>
      <c r="G55313" s="30"/>
      <c r="H55313" s="30"/>
    </row>
    <row r="55314" spans="6:8" x14ac:dyDescent="0.2">
      <c r="F55314" s="30"/>
      <c r="G55314" s="30"/>
      <c r="H55314" s="30"/>
    </row>
    <row r="55315" spans="6:8" x14ac:dyDescent="0.2">
      <c r="F55315" s="30"/>
      <c r="G55315" s="30"/>
      <c r="H55315" s="30"/>
    </row>
    <row r="55316" spans="6:8" x14ac:dyDescent="0.2">
      <c r="F55316" s="30"/>
      <c r="G55316" s="30"/>
      <c r="H55316" s="30"/>
    </row>
    <row r="55317" spans="6:8" x14ac:dyDescent="0.2">
      <c r="F55317" s="30"/>
      <c r="G55317" s="30"/>
      <c r="H55317" s="30"/>
    </row>
    <row r="55318" spans="6:8" x14ac:dyDescent="0.2">
      <c r="F55318" s="30"/>
      <c r="G55318" s="30"/>
      <c r="H55318" s="30"/>
    </row>
    <row r="55319" spans="6:8" x14ac:dyDescent="0.2">
      <c r="F55319" s="30"/>
      <c r="G55319" s="30"/>
      <c r="H55319" s="30"/>
    </row>
    <row r="55320" spans="6:8" x14ac:dyDescent="0.2">
      <c r="F55320" s="30"/>
      <c r="G55320" s="30"/>
      <c r="H55320" s="30"/>
    </row>
    <row r="55321" spans="6:8" x14ac:dyDescent="0.2">
      <c r="F55321" s="30"/>
      <c r="G55321" s="30"/>
      <c r="H55321" s="30"/>
    </row>
    <row r="55322" spans="6:8" x14ac:dyDescent="0.2">
      <c r="F55322" s="30"/>
      <c r="G55322" s="30"/>
      <c r="H55322" s="30"/>
    </row>
    <row r="55323" spans="6:8" x14ac:dyDescent="0.2">
      <c r="F55323" s="30"/>
      <c r="G55323" s="30"/>
      <c r="H55323" s="30"/>
    </row>
    <row r="55324" spans="6:8" x14ac:dyDescent="0.2">
      <c r="F55324" s="30"/>
      <c r="G55324" s="30"/>
      <c r="H55324" s="30"/>
    </row>
    <row r="55325" spans="6:8" x14ac:dyDescent="0.2">
      <c r="F55325" s="30"/>
      <c r="G55325" s="30"/>
      <c r="H55325" s="30"/>
    </row>
    <row r="55326" spans="6:8" x14ac:dyDescent="0.2">
      <c r="F55326" s="30"/>
      <c r="G55326" s="30"/>
      <c r="H55326" s="30"/>
    </row>
    <row r="55327" spans="6:8" x14ac:dyDescent="0.2">
      <c r="F55327" s="30"/>
      <c r="G55327" s="30"/>
      <c r="H55327" s="30"/>
    </row>
    <row r="55328" spans="6:8" x14ac:dyDescent="0.2">
      <c r="F55328" s="30"/>
      <c r="G55328" s="30"/>
      <c r="H55328" s="30"/>
    </row>
    <row r="55329" spans="6:8" x14ac:dyDescent="0.2">
      <c r="F55329" s="30"/>
      <c r="G55329" s="30"/>
      <c r="H55329" s="30"/>
    </row>
    <row r="55330" spans="6:8" x14ac:dyDescent="0.2">
      <c r="F55330" s="30"/>
      <c r="G55330" s="30"/>
      <c r="H55330" s="30"/>
    </row>
    <row r="55331" spans="6:8" x14ac:dyDescent="0.2">
      <c r="F55331" s="30"/>
      <c r="G55331" s="30"/>
      <c r="H55331" s="30"/>
    </row>
    <row r="55332" spans="6:8" x14ac:dyDescent="0.2">
      <c r="F55332" s="30"/>
      <c r="G55332" s="30"/>
      <c r="H55332" s="30"/>
    </row>
    <row r="55333" spans="6:8" x14ac:dyDescent="0.2">
      <c r="F55333" s="30"/>
      <c r="G55333" s="30"/>
      <c r="H55333" s="30"/>
    </row>
    <row r="55334" spans="6:8" x14ac:dyDescent="0.2">
      <c r="F55334" s="30"/>
      <c r="G55334" s="30"/>
      <c r="H55334" s="30"/>
    </row>
    <row r="55335" spans="6:8" x14ac:dyDescent="0.2">
      <c r="F55335" s="30"/>
      <c r="G55335" s="30"/>
      <c r="H55335" s="30"/>
    </row>
    <row r="55336" spans="6:8" x14ac:dyDescent="0.2">
      <c r="F55336" s="30"/>
      <c r="G55336" s="30"/>
      <c r="H55336" s="30"/>
    </row>
    <row r="55337" spans="6:8" x14ac:dyDescent="0.2">
      <c r="F55337" s="30"/>
      <c r="G55337" s="30"/>
      <c r="H55337" s="30"/>
    </row>
    <row r="55338" spans="6:8" x14ac:dyDescent="0.2">
      <c r="F55338" s="30"/>
      <c r="G55338" s="30"/>
      <c r="H55338" s="30"/>
    </row>
    <row r="55339" spans="6:8" x14ac:dyDescent="0.2">
      <c r="F55339" s="30"/>
      <c r="G55339" s="30"/>
      <c r="H55339" s="30"/>
    </row>
    <row r="55340" spans="6:8" x14ac:dyDescent="0.2">
      <c r="F55340" s="30"/>
      <c r="G55340" s="30"/>
      <c r="H55340" s="30"/>
    </row>
    <row r="55341" spans="6:8" x14ac:dyDescent="0.2">
      <c r="F55341" s="30"/>
      <c r="G55341" s="30"/>
      <c r="H55341" s="30"/>
    </row>
    <row r="55342" spans="6:8" x14ac:dyDescent="0.2">
      <c r="F55342" s="30"/>
      <c r="G55342" s="30"/>
      <c r="H55342" s="30"/>
    </row>
    <row r="55343" spans="6:8" x14ac:dyDescent="0.2">
      <c r="F55343" s="30"/>
      <c r="G55343" s="30"/>
      <c r="H55343" s="30"/>
    </row>
    <row r="55344" spans="6:8" x14ac:dyDescent="0.2">
      <c r="F55344" s="30"/>
      <c r="G55344" s="30"/>
      <c r="H55344" s="30"/>
    </row>
    <row r="55345" spans="6:8" x14ac:dyDescent="0.2">
      <c r="F55345" s="30"/>
      <c r="G55345" s="30"/>
      <c r="H55345" s="30"/>
    </row>
    <row r="55346" spans="6:8" x14ac:dyDescent="0.2">
      <c r="F55346" s="30"/>
      <c r="G55346" s="30"/>
      <c r="H55346" s="30"/>
    </row>
    <row r="55347" spans="6:8" x14ac:dyDescent="0.2">
      <c r="F55347" s="30"/>
      <c r="G55347" s="30"/>
      <c r="H55347" s="30"/>
    </row>
    <row r="55348" spans="6:8" x14ac:dyDescent="0.2">
      <c r="F55348" s="30"/>
      <c r="G55348" s="30"/>
      <c r="H55348" s="30"/>
    </row>
    <row r="55349" spans="6:8" x14ac:dyDescent="0.2">
      <c r="F55349" s="30"/>
      <c r="G55349" s="30"/>
      <c r="H55349" s="30"/>
    </row>
    <row r="55350" spans="6:8" x14ac:dyDescent="0.2">
      <c r="F55350" s="30"/>
      <c r="G55350" s="30"/>
      <c r="H55350" s="30"/>
    </row>
    <row r="55351" spans="6:8" x14ac:dyDescent="0.2">
      <c r="F55351" s="30"/>
      <c r="G55351" s="30"/>
      <c r="H55351" s="30"/>
    </row>
    <row r="55352" spans="6:8" x14ac:dyDescent="0.2">
      <c r="F55352" s="30"/>
      <c r="G55352" s="30"/>
      <c r="H55352" s="30"/>
    </row>
    <row r="55353" spans="6:8" x14ac:dyDescent="0.2">
      <c r="F55353" s="30"/>
      <c r="G55353" s="30"/>
      <c r="H55353" s="30"/>
    </row>
    <row r="55354" spans="6:8" x14ac:dyDescent="0.2">
      <c r="F55354" s="30"/>
      <c r="G55354" s="30"/>
      <c r="H55354" s="30"/>
    </row>
    <row r="55355" spans="6:8" x14ac:dyDescent="0.2">
      <c r="F55355" s="30"/>
      <c r="G55355" s="30"/>
      <c r="H55355" s="30"/>
    </row>
    <row r="55356" spans="6:8" x14ac:dyDescent="0.2">
      <c r="F55356" s="30"/>
      <c r="G55356" s="30"/>
      <c r="H55356" s="30"/>
    </row>
    <row r="55357" spans="6:8" x14ac:dyDescent="0.2">
      <c r="F55357" s="30"/>
      <c r="G55357" s="30"/>
      <c r="H55357" s="30"/>
    </row>
    <row r="55358" spans="6:8" x14ac:dyDescent="0.2">
      <c r="F55358" s="30"/>
      <c r="G55358" s="30"/>
      <c r="H55358" s="30"/>
    </row>
    <row r="55359" spans="6:8" x14ac:dyDescent="0.2">
      <c r="F55359" s="30"/>
      <c r="G55359" s="30"/>
      <c r="H55359" s="30"/>
    </row>
    <row r="55360" spans="6:8" x14ac:dyDescent="0.2">
      <c r="F55360" s="30"/>
      <c r="G55360" s="30"/>
      <c r="H55360" s="30"/>
    </row>
    <row r="55361" spans="6:8" x14ac:dyDescent="0.2">
      <c r="F55361" s="30"/>
      <c r="G55361" s="30"/>
      <c r="H55361" s="30"/>
    </row>
    <row r="55362" spans="6:8" x14ac:dyDescent="0.2">
      <c r="F55362" s="30"/>
      <c r="G55362" s="30"/>
      <c r="H55362" s="30"/>
    </row>
    <row r="55363" spans="6:8" x14ac:dyDescent="0.2">
      <c r="F55363" s="30"/>
      <c r="G55363" s="30"/>
      <c r="H55363" s="30"/>
    </row>
    <row r="55364" spans="6:8" x14ac:dyDescent="0.2">
      <c r="F55364" s="30"/>
      <c r="G55364" s="30"/>
      <c r="H55364" s="30"/>
    </row>
    <row r="55365" spans="6:8" x14ac:dyDescent="0.2">
      <c r="F55365" s="30"/>
      <c r="G55365" s="30"/>
      <c r="H55365" s="30"/>
    </row>
    <row r="55366" spans="6:8" x14ac:dyDescent="0.2">
      <c r="F55366" s="30"/>
      <c r="G55366" s="30"/>
      <c r="H55366" s="30"/>
    </row>
    <row r="55367" spans="6:8" x14ac:dyDescent="0.2">
      <c r="F55367" s="30"/>
      <c r="G55367" s="30"/>
      <c r="H55367" s="30"/>
    </row>
    <row r="55368" spans="6:8" x14ac:dyDescent="0.2">
      <c r="F55368" s="30"/>
      <c r="G55368" s="30"/>
      <c r="H55368" s="30"/>
    </row>
    <row r="55369" spans="6:8" x14ac:dyDescent="0.2">
      <c r="F55369" s="30"/>
      <c r="G55369" s="30"/>
      <c r="H55369" s="30"/>
    </row>
    <row r="55370" spans="6:8" x14ac:dyDescent="0.2">
      <c r="F55370" s="30"/>
      <c r="G55370" s="30"/>
      <c r="H55370" s="30"/>
    </row>
    <row r="55371" spans="6:8" x14ac:dyDescent="0.2">
      <c r="F55371" s="30"/>
      <c r="G55371" s="30"/>
      <c r="H55371" s="30"/>
    </row>
    <row r="55372" spans="6:8" x14ac:dyDescent="0.2">
      <c r="F55372" s="30"/>
      <c r="G55372" s="30"/>
      <c r="H55372" s="30"/>
    </row>
    <row r="55373" spans="6:8" x14ac:dyDescent="0.2">
      <c r="F55373" s="30"/>
      <c r="G55373" s="30"/>
      <c r="H55373" s="30"/>
    </row>
    <row r="55374" spans="6:8" x14ac:dyDescent="0.2">
      <c r="F55374" s="30"/>
      <c r="G55374" s="30"/>
      <c r="H55374" s="30"/>
    </row>
    <row r="55375" spans="6:8" x14ac:dyDescent="0.2">
      <c r="F55375" s="30"/>
      <c r="G55375" s="30"/>
      <c r="H55375" s="30"/>
    </row>
    <row r="55376" spans="6:8" x14ac:dyDescent="0.2">
      <c r="F55376" s="30"/>
      <c r="G55376" s="30"/>
      <c r="H55376" s="30"/>
    </row>
    <row r="55377" spans="6:8" x14ac:dyDescent="0.2">
      <c r="F55377" s="30"/>
      <c r="G55377" s="30"/>
      <c r="H55377" s="30"/>
    </row>
    <row r="55378" spans="6:8" x14ac:dyDescent="0.2">
      <c r="F55378" s="30"/>
      <c r="G55378" s="30"/>
      <c r="H55378" s="30"/>
    </row>
    <row r="55379" spans="6:8" x14ac:dyDescent="0.2">
      <c r="F55379" s="30"/>
      <c r="G55379" s="30"/>
      <c r="H55379" s="30"/>
    </row>
    <row r="55380" spans="6:8" x14ac:dyDescent="0.2">
      <c r="F55380" s="30"/>
      <c r="G55380" s="30"/>
      <c r="H55380" s="30"/>
    </row>
    <row r="55381" spans="6:8" x14ac:dyDescent="0.2">
      <c r="F55381" s="30"/>
      <c r="G55381" s="30"/>
      <c r="H55381" s="30"/>
    </row>
    <row r="55382" spans="6:8" x14ac:dyDescent="0.2">
      <c r="F55382" s="30"/>
      <c r="G55382" s="30"/>
      <c r="H55382" s="30"/>
    </row>
    <row r="55383" spans="6:8" x14ac:dyDescent="0.2">
      <c r="F55383" s="30"/>
      <c r="G55383" s="30"/>
      <c r="H55383" s="30"/>
    </row>
    <row r="55384" spans="6:8" x14ac:dyDescent="0.2">
      <c r="F55384" s="30"/>
      <c r="G55384" s="30"/>
      <c r="H55384" s="30"/>
    </row>
    <row r="55385" spans="6:8" x14ac:dyDescent="0.2">
      <c r="F55385" s="30"/>
      <c r="G55385" s="30"/>
      <c r="H55385" s="30"/>
    </row>
    <row r="55386" spans="6:8" x14ac:dyDescent="0.2">
      <c r="F55386" s="30"/>
      <c r="G55386" s="30"/>
      <c r="H55386" s="30"/>
    </row>
    <row r="55387" spans="6:8" x14ac:dyDescent="0.2">
      <c r="F55387" s="30"/>
      <c r="G55387" s="30"/>
      <c r="H55387" s="30"/>
    </row>
    <row r="55388" spans="6:8" x14ac:dyDescent="0.2">
      <c r="F55388" s="30"/>
      <c r="G55388" s="30"/>
      <c r="H55388" s="30"/>
    </row>
    <row r="55389" spans="6:8" x14ac:dyDescent="0.2">
      <c r="F55389" s="30"/>
      <c r="G55389" s="30"/>
      <c r="H55389" s="30"/>
    </row>
    <row r="55390" spans="6:8" x14ac:dyDescent="0.2">
      <c r="F55390" s="30"/>
      <c r="G55390" s="30"/>
      <c r="H55390" s="30"/>
    </row>
    <row r="55391" spans="6:8" x14ac:dyDescent="0.2">
      <c r="F55391" s="30"/>
      <c r="G55391" s="30"/>
      <c r="H55391" s="30"/>
    </row>
    <row r="55392" spans="6:8" x14ac:dyDescent="0.2">
      <c r="F55392" s="30"/>
      <c r="G55392" s="30"/>
      <c r="H55392" s="30"/>
    </row>
    <row r="55393" spans="6:8" x14ac:dyDescent="0.2">
      <c r="F55393" s="30"/>
      <c r="G55393" s="30"/>
      <c r="H55393" s="30"/>
    </row>
    <row r="55394" spans="6:8" x14ac:dyDescent="0.2">
      <c r="F55394" s="30"/>
      <c r="G55394" s="30"/>
      <c r="H55394" s="30"/>
    </row>
    <row r="55395" spans="6:8" x14ac:dyDescent="0.2">
      <c r="F55395" s="30"/>
      <c r="G55395" s="30"/>
      <c r="H55395" s="30"/>
    </row>
    <row r="55396" spans="6:8" x14ac:dyDescent="0.2">
      <c r="F55396" s="30"/>
      <c r="G55396" s="30"/>
      <c r="H55396" s="30"/>
    </row>
    <row r="55397" spans="6:8" x14ac:dyDescent="0.2">
      <c r="F55397" s="30"/>
      <c r="G55397" s="30"/>
      <c r="H55397" s="30"/>
    </row>
    <row r="55398" spans="6:8" x14ac:dyDescent="0.2">
      <c r="F55398" s="30"/>
      <c r="G55398" s="30"/>
      <c r="H55398" s="30"/>
    </row>
    <row r="55399" spans="6:8" x14ac:dyDescent="0.2">
      <c r="F55399" s="30"/>
      <c r="G55399" s="30"/>
      <c r="H55399" s="30"/>
    </row>
    <row r="55400" spans="6:8" x14ac:dyDescent="0.2">
      <c r="F55400" s="30"/>
      <c r="G55400" s="30"/>
      <c r="H55400" s="30"/>
    </row>
    <row r="55401" spans="6:8" x14ac:dyDescent="0.2">
      <c r="F55401" s="30"/>
      <c r="G55401" s="30"/>
      <c r="H55401" s="30"/>
    </row>
    <row r="55402" spans="6:8" x14ac:dyDescent="0.2">
      <c r="F55402" s="30"/>
      <c r="G55402" s="30"/>
      <c r="H55402" s="30"/>
    </row>
    <row r="55403" spans="6:8" x14ac:dyDescent="0.2">
      <c r="F55403" s="30"/>
      <c r="G55403" s="30"/>
      <c r="H55403" s="30"/>
    </row>
    <row r="55404" spans="6:8" x14ac:dyDescent="0.2">
      <c r="F55404" s="30"/>
      <c r="G55404" s="30"/>
      <c r="H55404" s="30"/>
    </row>
    <row r="55405" spans="6:8" x14ac:dyDescent="0.2">
      <c r="F55405" s="30"/>
      <c r="G55405" s="30"/>
      <c r="H55405" s="30"/>
    </row>
    <row r="55406" spans="6:8" x14ac:dyDescent="0.2">
      <c r="F55406" s="30"/>
      <c r="G55406" s="30"/>
      <c r="H55406" s="30"/>
    </row>
    <row r="55407" spans="6:8" x14ac:dyDescent="0.2">
      <c r="F55407" s="30"/>
      <c r="G55407" s="30"/>
      <c r="H55407" s="30"/>
    </row>
    <row r="55408" spans="6:8" x14ac:dyDescent="0.2">
      <c r="F55408" s="30"/>
      <c r="G55408" s="30"/>
      <c r="H55408" s="30"/>
    </row>
    <row r="55409" spans="6:8" x14ac:dyDescent="0.2">
      <c r="F55409" s="30"/>
      <c r="G55409" s="30"/>
      <c r="H55409" s="30"/>
    </row>
    <row r="55410" spans="6:8" x14ac:dyDescent="0.2">
      <c r="F55410" s="30"/>
      <c r="G55410" s="30"/>
      <c r="H55410" s="30"/>
    </row>
    <row r="55411" spans="6:8" x14ac:dyDescent="0.2">
      <c r="F55411" s="30"/>
      <c r="G55411" s="30"/>
      <c r="H55411" s="30"/>
    </row>
    <row r="55412" spans="6:8" x14ac:dyDescent="0.2">
      <c r="F55412" s="30"/>
      <c r="G55412" s="30"/>
      <c r="H55412" s="30"/>
    </row>
    <row r="55413" spans="6:8" x14ac:dyDescent="0.2">
      <c r="F55413" s="30"/>
      <c r="G55413" s="30"/>
      <c r="H55413" s="30"/>
    </row>
    <row r="55414" spans="6:8" x14ac:dyDescent="0.2">
      <c r="F55414" s="30"/>
      <c r="G55414" s="30"/>
      <c r="H55414" s="30"/>
    </row>
    <row r="55415" spans="6:8" x14ac:dyDescent="0.2">
      <c r="F55415" s="30"/>
      <c r="G55415" s="30"/>
      <c r="H55415" s="30"/>
    </row>
    <row r="55416" spans="6:8" x14ac:dyDescent="0.2">
      <c r="F55416" s="30"/>
      <c r="G55416" s="30"/>
      <c r="H55416" s="30"/>
    </row>
    <row r="55417" spans="6:8" x14ac:dyDescent="0.2">
      <c r="F55417" s="30"/>
      <c r="G55417" s="30"/>
      <c r="H55417" s="30"/>
    </row>
    <row r="55418" spans="6:8" x14ac:dyDescent="0.2">
      <c r="F55418" s="30"/>
      <c r="G55418" s="30"/>
      <c r="H55418" s="30"/>
    </row>
    <row r="55419" spans="6:8" x14ac:dyDescent="0.2">
      <c r="F55419" s="30"/>
      <c r="G55419" s="30"/>
      <c r="H55419" s="30"/>
    </row>
    <row r="55420" spans="6:8" x14ac:dyDescent="0.2">
      <c r="F55420" s="30"/>
      <c r="G55420" s="30"/>
      <c r="H55420" s="30"/>
    </row>
    <row r="55421" spans="6:8" x14ac:dyDescent="0.2">
      <c r="F55421" s="30"/>
      <c r="G55421" s="30"/>
      <c r="H55421" s="30"/>
    </row>
    <row r="55422" spans="6:8" x14ac:dyDescent="0.2">
      <c r="F55422" s="30"/>
      <c r="G55422" s="30"/>
      <c r="H55422" s="30"/>
    </row>
    <row r="55423" spans="6:8" x14ac:dyDescent="0.2">
      <c r="F55423" s="30"/>
      <c r="G55423" s="30"/>
      <c r="H55423" s="30"/>
    </row>
    <row r="55424" spans="6:8" x14ac:dyDescent="0.2">
      <c r="F55424" s="30"/>
      <c r="G55424" s="30"/>
      <c r="H55424" s="30"/>
    </row>
    <row r="55425" spans="6:8" x14ac:dyDescent="0.2">
      <c r="F55425" s="30"/>
      <c r="G55425" s="30"/>
      <c r="H55425" s="30"/>
    </row>
    <row r="55426" spans="6:8" x14ac:dyDescent="0.2">
      <c r="F55426" s="30"/>
      <c r="G55426" s="30"/>
      <c r="H55426" s="30"/>
    </row>
    <row r="55427" spans="6:8" x14ac:dyDescent="0.2">
      <c r="F55427" s="30"/>
      <c r="G55427" s="30"/>
      <c r="H55427" s="30"/>
    </row>
    <row r="55428" spans="6:8" x14ac:dyDescent="0.2">
      <c r="F55428" s="30"/>
      <c r="G55428" s="30"/>
      <c r="H55428" s="30"/>
    </row>
    <row r="55429" spans="6:8" x14ac:dyDescent="0.2">
      <c r="F55429" s="30"/>
      <c r="G55429" s="30"/>
      <c r="H55429" s="30"/>
    </row>
    <row r="55430" spans="6:8" x14ac:dyDescent="0.2">
      <c r="F55430" s="30"/>
      <c r="G55430" s="30"/>
      <c r="H55430" s="30"/>
    </row>
    <row r="55431" spans="6:8" x14ac:dyDescent="0.2">
      <c r="F55431" s="30"/>
      <c r="G55431" s="30"/>
      <c r="H55431" s="30"/>
    </row>
    <row r="55432" spans="6:8" x14ac:dyDescent="0.2">
      <c r="F55432" s="30"/>
      <c r="G55432" s="30"/>
      <c r="H55432" s="30"/>
    </row>
    <row r="55433" spans="6:8" x14ac:dyDescent="0.2">
      <c r="F55433" s="30"/>
      <c r="G55433" s="30"/>
      <c r="H55433" s="30"/>
    </row>
    <row r="55434" spans="6:8" x14ac:dyDescent="0.2">
      <c r="F55434" s="30"/>
      <c r="G55434" s="30"/>
      <c r="H55434" s="30"/>
    </row>
    <row r="55435" spans="6:8" x14ac:dyDescent="0.2">
      <c r="F55435" s="30"/>
      <c r="G55435" s="30"/>
      <c r="H55435" s="30"/>
    </row>
    <row r="55436" spans="6:8" x14ac:dyDescent="0.2">
      <c r="F55436" s="30"/>
      <c r="G55436" s="30"/>
      <c r="H55436" s="30"/>
    </row>
    <row r="55437" spans="6:8" x14ac:dyDescent="0.2">
      <c r="F55437" s="30"/>
      <c r="G55437" s="30"/>
      <c r="H55437" s="30"/>
    </row>
    <row r="55438" spans="6:8" x14ac:dyDescent="0.2">
      <c r="F55438" s="30"/>
      <c r="G55438" s="30"/>
      <c r="H55438" s="30"/>
    </row>
    <row r="55439" spans="6:8" x14ac:dyDescent="0.2">
      <c r="F55439" s="30"/>
      <c r="G55439" s="30"/>
      <c r="H55439" s="30"/>
    </row>
    <row r="55440" spans="6:8" x14ac:dyDescent="0.2">
      <c r="F55440" s="30"/>
      <c r="G55440" s="30"/>
      <c r="H55440" s="30"/>
    </row>
    <row r="55441" spans="6:8" x14ac:dyDescent="0.2">
      <c r="F55441" s="30"/>
      <c r="G55441" s="30"/>
      <c r="H55441" s="30"/>
    </row>
    <row r="55442" spans="6:8" x14ac:dyDescent="0.2">
      <c r="F55442" s="30"/>
      <c r="G55442" s="30"/>
      <c r="H55442" s="30"/>
    </row>
    <row r="55443" spans="6:8" x14ac:dyDescent="0.2">
      <c r="F55443" s="30"/>
      <c r="G55443" s="30"/>
      <c r="H55443" s="30"/>
    </row>
    <row r="55444" spans="6:8" x14ac:dyDescent="0.2">
      <c r="F55444" s="30"/>
      <c r="G55444" s="30"/>
      <c r="H55444" s="30"/>
    </row>
    <row r="55445" spans="6:8" x14ac:dyDescent="0.2">
      <c r="F55445" s="30"/>
      <c r="G55445" s="30"/>
      <c r="H55445" s="30"/>
    </row>
    <row r="55446" spans="6:8" x14ac:dyDescent="0.2">
      <c r="F55446" s="30"/>
      <c r="G55446" s="30"/>
      <c r="H55446" s="30"/>
    </row>
    <row r="55447" spans="6:8" x14ac:dyDescent="0.2">
      <c r="F55447" s="30"/>
      <c r="G55447" s="30"/>
      <c r="H55447" s="30"/>
    </row>
    <row r="55448" spans="6:8" x14ac:dyDescent="0.2">
      <c r="F55448" s="30"/>
      <c r="G55448" s="30"/>
      <c r="H55448" s="30"/>
    </row>
    <row r="55449" spans="6:8" x14ac:dyDescent="0.2">
      <c r="F55449" s="30"/>
      <c r="G55449" s="30"/>
      <c r="H55449" s="30"/>
    </row>
    <row r="55450" spans="6:8" x14ac:dyDescent="0.2">
      <c r="F55450" s="30"/>
      <c r="G55450" s="30"/>
      <c r="H55450" s="30"/>
    </row>
    <row r="55451" spans="6:8" x14ac:dyDescent="0.2">
      <c r="F55451" s="30"/>
      <c r="G55451" s="30"/>
      <c r="H55451" s="30"/>
    </row>
    <row r="55452" spans="6:8" x14ac:dyDescent="0.2">
      <c r="F55452" s="30"/>
      <c r="G55452" s="30"/>
      <c r="H55452" s="30"/>
    </row>
    <row r="55453" spans="6:8" x14ac:dyDescent="0.2">
      <c r="F55453" s="30"/>
      <c r="G55453" s="30"/>
      <c r="H55453" s="30"/>
    </row>
    <row r="55454" spans="6:8" x14ac:dyDescent="0.2">
      <c r="F55454" s="30"/>
      <c r="G55454" s="30"/>
      <c r="H55454" s="30"/>
    </row>
    <row r="55455" spans="6:8" x14ac:dyDescent="0.2">
      <c r="F55455" s="30"/>
      <c r="G55455" s="30"/>
      <c r="H55455" s="30"/>
    </row>
    <row r="55456" spans="6:8" x14ac:dyDescent="0.2">
      <c r="F55456" s="30"/>
      <c r="G55456" s="30"/>
      <c r="H55456" s="30"/>
    </row>
    <row r="55457" spans="6:8" x14ac:dyDescent="0.2">
      <c r="F55457" s="30"/>
      <c r="G55457" s="30"/>
      <c r="H55457" s="30"/>
    </row>
    <row r="55458" spans="6:8" x14ac:dyDescent="0.2">
      <c r="F55458" s="30"/>
      <c r="G55458" s="30"/>
      <c r="H55458" s="30"/>
    </row>
    <row r="55459" spans="6:8" x14ac:dyDescent="0.2">
      <c r="F55459" s="30"/>
      <c r="G55459" s="30"/>
      <c r="H55459" s="30"/>
    </row>
    <row r="55460" spans="6:8" x14ac:dyDescent="0.2">
      <c r="F55460" s="30"/>
      <c r="G55460" s="30"/>
      <c r="H55460" s="30"/>
    </row>
    <row r="55461" spans="6:8" x14ac:dyDescent="0.2">
      <c r="F55461" s="30"/>
      <c r="G55461" s="30"/>
      <c r="H55461" s="30"/>
    </row>
    <row r="55462" spans="6:8" x14ac:dyDescent="0.2">
      <c r="F55462" s="30"/>
      <c r="G55462" s="30"/>
      <c r="H55462" s="30"/>
    </row>
    <row r="55463" spans="6:8" x14ac:dyDescent="0.2">
      <c r="F55463" s="30"/>
      <c r="G55463" s="30"/>
      <c r="H55463" s="30"/>
    </row>
    <row r="55464" spans="6:8" x14ac:dyDescent="0.2">
      <c r="F55464" s="30"/>
      <c r="G55464" s="30"/>
      <c r="H55464" s="30"/>
    </row>
    <row r="55465" spans="6:8" x14ac:dyDescent="0.2">
      <c r="F55465" s="30"/>
      <c r="G55465" s="30"/>
      <c r="H55465" s="30"/>
    </row>
    <row r="55466" spans="6:8" x14ac:dyDescent="0.2">
      <c r="F55466" s="30"/>
      <c r="G55466" s="30"/>
      <c r="H55466" s="30"/>
    </row>
    <row r="55467" spans="6:8" x14ac:dyDescent="0.2">
      <c r="F55467" s="30"/>
      <c r="G55467" s="30"/>
      <c r="H55467" s="30"/>
    </row>
    <row r="55468" spans="6:8" x14ac:dyDescent="0.2">
      <c r="F55468" s="30"/>
      <c r="G55468" s="30"/>
      <c r="H55468" s="30"/>
    </row>
    <row r="55469" spans="6:8" x14ac:dyDescent="0.2">
      <c r="F55469" s="30"/>
      <c r="G55469" s="30"/>
      <c r="H55469" s="30"/>
    </row>
    <row r="55470" spans="6:8" x14ac:dyDescent="0.2">
      <c r="F55470" s="30"/>
      <c r="G55470" s="30"/>
      <c r="H55470" s="30"/>
    </row>
    <row r="55471" spans="6:8" x14ac:dyDescent="0.2">
      <c r="F55471" s="30"/>
      <c r="G55471" s="30"/>
      <c r="H55471" s="30"/>
    </row>
    <row r="55472" spans="6:8" x14ac:dyDescent="0.2">
      <c r="F55472" s="30"/>
      <c r="G55472" s="30"/>
      <c r="H55472" s="30"/>
    </row>
    <row r="55473" spans="6:8" x14ac:dyDescent="0.2">
      <c r="F55473" s="30"/>
      <c r="G55473" s="30"/>
      <c r="H55473" s="30"/>
    </row>
    <row r="55474" spans="6:8" x14ac:dyDescent="0.2">
      <c r="F55474" s="30"/>
      <c r="G55474" s="30"/>
      <c r="H55474" s="30"/>
    </row>
    <row r="55475" spans="6:8" x14ac:dyDescent="0.2">
      <c r="F55475" s="30"/>
      <c r="G55475" s="30"/>
      <c r="H55475" s="30"/>
    </row>
    <row r="55476" spans="6:8" x14ac:dyDescent="0.2">
      <c r="F55476" s="30"/>
      <c r="G55476" s="30"/>
      <c r="H55476" s="30"/>
    </row>
    <row r="55477" spans="6:8" x14ac:dyDescent="0.2">
      <c r="F55477" s="30"/>
      <c r="G55477" s="30"/>
      <c r="H55477" s="30"/>
    </row>
    <row r="55478" spans="6:8" x14ac:dyDescent="0.2">
      <c r="F55478" s="30"/>
      <c r="G55478" s="30"/>
      <c r="H55478" s="30"/>
    </row>
    <row r="55479" spans="6:8" x14ac:dyDescent="0.2">
      <c r="F55479" s="30"/>
      <c r="G55479" s="30"/>
      <c r="H55479" s="30"/>
    </row>
    <row r="55480" spans="6:8" x14ac:dyDescent="0.2">
      <c r="F55480" s="30"/>
      <c r="G55480" s="30"/>
      <c r="H55480" s="30"/>
    </row>
    <row r="55481" spans="6:8" x14ac:dyDescent="0.2">
      <c r="F55481" s="30"/>
      <c r="G55481" s="30"/>
      <c r="H55481" s="30"/>
    </row>
    <row r="55482" spans="6:8" x14ac:dyDescent="0.2">
      <c r="F55482" s="30"/>
      <c r="G55482" s="30"/>
      <c r="H55482" s="30"/>
    </row>
    <row r="55483" spans="6:8" x14ac:dyDescent="0.2">
      <c r="F55483" s="30"/>
      <c r="G55483" s="30"/>
      <c r="H55483" s="30"/>
    </row>
    <row r="55484" spans="6:8" x14ac:dyDescent="0.2">
      <c r="F55484" s="30"/>
      <c r="G55484" s="30"/>
      <c r="H55484" s="30"/>
    </row>
    <row r="55485" spans="6:8" x14ac:dyDescent="0.2">
      <c r="F55485" s="30"/>
      <c r="G55485" s="30"/>
      <c r="H55485" s="30"/>
    </row>
    <row r="55486" spans="6:8" x14ac:dyDescent="0.2">
      <c r="F55486" s="30"/>
      <c r="G55486" s="30"/>
      <c r="H55486" s="30"/>
    </row>
    <row r="55487" spans="6:8" x14ac:dyDescent="0.2">
      <c r="F55487" s="30"/>
      <c r="G55487" s="30"/>
      <c r="H55487" s="30"/>
    </row>
    <row r="55488" spans="6:8" x14ac:dyDescent="0.2">
      <c r="F55488" s="30"/>
      <c r="G55488" s="30"/>
      <c r="H55488" s="30"/>
    </row>
    <row r="55489" spans="6:8" x14ac:dyDescent="0.2">
      <c r="F55489" s="30"/>
      <c r="G55489" s="30"/>
      <c r="H55489" s="30"/>
    </row>
    <row r="55490" spans="6:8" x14ac:dyDescent="0.2">
      <c r="F55490" s="30"/>
      <c r="G55490" s="30"/>
      <c r="H55490" s="30"/>
    </row>
    <row r="55491" spans="6:8" x14ac:dyDescent="0.2">
      <c r="F55491" s="30"/>
      <c r="G55491" s="30"/>
      <c r="H55491" s="30"/>
    </row>
    <row r="55492" spans="6:8" x14ac:dyDescent="0.2">
      <c r="F55492" s="30"/>
      <c r="G55492" s="30"/>
      <c r="H55492" s="30"/>
    </row>
    <row r="55493" spans="6:8" x14ac:dyDescent="0.2">
      <c r="F55493" s="30"/>
      <c r="G55493" s="30"/>
      <c r="H55493" s="30"/>
    </row>
    <row r="55494" spans="6:8" x14ac:dyDescent="0.2">
      <c r="F55494" s="30"/>
      <c r="G55494" s="30"/>
      <c r="H55494" s="30"/>
    </row>
    <row r="55495" spans="6:8" x14ac:dyDescent="0.2">
      <c r="F55495" s="30"/>
      <c r="G55495" s="30"/>
      <c r="H55495" s="30"/>
    </row>
    <row r="55496" spans="6:8" x14ac:dyDescent="0.2">
      <c r="F55496" s="30"/>
      <c r="G55496" s="30"/>
      <c r="H55496" s="30"/>
    </row>
    <row r="55497" spans="6:8" x14ac:dyDescent="0.2">
      <c r="F55497" s="30"/>
      <c r="G55497" s="30"/>
      <c r="H55497" s="30"/>
    </row>
    <row r="55498" spans="6:8" x14ac:dyDescent="0.2">
      <c r="F55498" s="30"/>
      <c r="G55498" s="30"/>
      <c r="H55498" s="30"/>
    </row>
    <row r="55499" spans="6:8" x14ac:dyDescent="0.2">
      <c r="F55499" s="30"/>
      <c r="G55499" s="30"/>
      <c r="H55499" s="30"/>
    </row>
    <row r="55500" spans="6:8" x14ac:dyDescent="0.2">
      <c r="F55500" s="30"/>
      <c r="G55500" s="30"/>
      <c r="H55500" s="30"/>
    </row>
    <row r="55501" spans="6:8" x14ac:dyDescent="0.2">
      <c r="F55501" s="30"/>
      <c r="G55501" s="30"/>
      <c r="H55501" s="30"/>
    </row>
    <row r="55502" spans="6:8" x14ac:dyDescent="0.2">
      <c r="F55502" s="30"/>
      <c r="G55502" s="30"/>
      <c r="H55502" s="30"/>
    </row>
    <row r="55503" spans="6:8" x14ac:dyDescent="0.2">
      <c r="F55503" s="30"/>
      <c r="G55503" s="30"/>
      <c r="H55503" s="30"/>
    </row>
    <row r="55504" spans="6:8" x14ac:dyDescent="0.2">
      <c r="F55504" s="30"/>
      <c r="G55504" s="30"/>
      <c r="H55504" s="30"/>
    </row>
    <row r="55505" spans="6:8" x14ac:dyDescent="0.2">
      <c r="F55505" s="30"/>
      <c r="G55505" s="30"/>
      <c r="H55505" s="30"/>
    </row>
    <row r="55506" spans="6:8" x14ac:dyDescent="0.2">
      <c r="F55506" s="30"/>
      <c r="G55506" s="30"/>
      <c r="H55506" s="30"/>
    </row>
    <row r="55507" spans="6:8" x14ac:dyDescent="0.2">
      <c r="F55507" s="30"/>
      <c r="G55507" s="30"/>
      <c r="H55507" s="30"/>
    </row>
    <row r="55508" spans="6:8" x14ac:dyDescent="0.2">
      <c r="F55508" s="30"/>
      <c r="G55508" s="30"/>
      <c r="H55508" s="30"/>
    </row>
    <row r="55509" spans="6:8" x14ac:dyDescent="0.2">
      <c r="F55509" s="30"/>
      <c r="G55509" s="30"/>
      <c r="H55509" s="30"/>
    </row>
    <row r="55510" spans="6:8" x14ac:dyDescent="0.2">
      <c r="F55510" s="30"/>
      <c r="G55510" s="30"/>
      <c r="H55510" s="30"/>
    </row>
    <row r="55511" spans="6:8" x14ac:dyDescent="0.2">
      <c r="F55511" s="30"/>
      <c r="G55511" s="30"/>
      <c r="H55511" s="30"/>
    </row>
    <row r="55512" spans="6:8" x14ac:dyDescent="0.2">
      <c r="F55512" s="30"/>
      <c r="G55512" s="30"/>
      <c r="H55512" s="30"/>
    </row>
    <row r="55513" spans="6:8" x14ac:dyDescent="0.2">
      <c r="F55513" s="30"/>
      <c r="G55513" s="30"/>
      <c r="H55513" s="30"/>
    </row>
    <row r="55514" spans="6:8" x14ac:dyDescent="0.2">
      <c r="F55514" s="30"/>
      <c r="G55514" s="30"/>
      <c r="H55514" s="30"/>
    </row>
    <row r="55515" spans="6:8" x14ac:dyDescent="0.2">
      <c r="F55515" s="30"/>
      <c r="G55515" s="30"/>
      <c r="H55515" s="30"/>
    </row>
    <row r="55516" spans="6:8" x14ac:dyDescent="0.2">
      <c r="F55516" s="30"/>
      <c r="G55516" s="30"/>
      <c r="H55516" s="30"/>
    </row>
    <row r="55517" spans="6:8" x14ac:dyDescent="0.2">
      <c r="F55517" s="30"/>
      <c r="G55517" s="30"/>
      <c r="H55517" s="30"/>
    </row>
    <row r="55518" spans="6:8" x14ac:dyDescent="0.2">
      <c r="F55518" s="30"/>
      <c r="G55518" s="30"/>
      <c r="H55518" s="30"/>
    </row>
    <row r="55519" spans="6:8" x14ac:dyDescent="0.2">
      <c r="F55519" s="30"/>
      <c r="G55519" s="30"/>
      <c r="H55519" s="30"/>
    </row>
    <row r="55520" spans="6:8" x14ac:dyDescent="0.2">
      <c r="F55520" s="30"/>
      <c r="G55520" s="30"/>
      <c r="H55520" s="30"/>
    </row>
    <row r="55521" spans="6:8" x14ac:dyDescent="0.2">
      <c r="F55521" s="30"/>
      <c r="G55521" s="30"/>
      <c r="H55521" s="30"/>
    </row>
    <row r="55522" spans="6:8" x14ac:dyDescent="0.2">
      <c r="F55522" s="30"/>
      <c r="G55522" s="30"/>
      <c r="H55522" s="30"/>
    </row>
    <row r="55523" spans="6:8" x14ac:dyDescent="0.2">
      <c r="F55523" s="30"/>
      <c r="G55523" s="30"/>
      <c r="H55523" s="30"/>
    </row>
    <row r="55524" spans="6:8" x14ac:dyDescent="0.2">
      <c r="F55524" s="30"/>
      <c r="G55524" s="30"/>
      <c r="H55524" s="30"/>
    </row>
    <row r="55525" spans="6:8" x14ac:dyDescent="0.2">
      <c r="F55525" s="30"/>
      <c r="G55525" s="30"/>
      <c r="H55525" s="30"/>
    </row>
    <row r="55526" spans="6:8" x14ac:dyDescent="0.2">
      <c r="F55526" s="30"/>
      <c r="G55526" s="30"/>
      <c r="H55526" s="30"/>
    </row>
    <row r="55527" spans="6:8" x14ac:dyDescent="0.2">
      <c r="F55527" s="30"/>
      <c r="G55527" s="30"/>
      <c r="H55527" s="30"/>
    </row>
    <row r="55528" spans="6:8" x14ac:dyDescent="0.2">
      <c r="F55528" s="30"/>
      <c r="G55528" s="30"/>
      <c r="H55528" s="30"/>
    </row>
    <row r="55529" spans="6:8" x14ac:dyDescent="0.2">
      <c r="F55529" s="30"/>
      <c r="G55529" s="30"/>
      <c r="H55529" s="30"/>
    </row>
    <row r="55530" spans="6:8" x14ac:dyDescent="0.2">
      <c r="F55530" s="30"/>
      <c r="G55530" s="30"/>
      <c r="H55530" s="30"/>
    </row>
    <row r="55531" spans="6:8" x14ac:dyDescent="0.2">
      <c r="F55531" s="30"/>
      <c r="G55531" s="30"/>
      <c r="H55531" s="30"/>
    </row>
    <row r="55532" spans="6:8" x14ac:dyDescent="0.2">
      <c r="F55532" s="30"/>
      <c r="G55532" s="30"/>
      <c r="H55532" s="30"/>
    </row>
    <row r="55533" spans="6:8" x14ac:dyDescent="0.2">
      <c r="F55533" s="30"/>
      <c r="G55533" s="30"/>
      <c r="H55533" s="30"/>
    </row>
    <row r="55534" spans="6:8" x14ac:dyDescent="0.2">
      <c r="F55534" s="30"/>
      <c r="G55534" s="30"/>
      <c r="H55534" s="30"/>
    </row>
    <row r="55535" spans="6:8" x14ac:dyDescent="0.2">
      <c r="F55535" s="30"/>
      <c r="G55535" s="30"/>
      <c r="H55535" s="30"/>
    </row>
    <row r="55536" spans="6:8" x14ac:dyDescent="0.2">
      <c r="F55536" s="30"/>
      <c r="G55536" s="30"/>
      <c r="H55536" s="30"/>
    </row>
    <row r="55537" spans="6:8" x14ac:dyDescent="0.2">
      <c r="F55537" s="30"/>
      <c r="G55537" s="30"/>
      <c r="H55537" s="30"/>
    </row>
    <row r="55538" spans="6:8" x14ac:dyDescent="0.2">
      <c r="F55538" s="30"/>
      <c r="G55538" s="30"/>
      <c r="H55538" s="30"/>
    </row>
    <row r="55539" spans="6:8" x14ac:dyDescent="0.2">
      <c r="F55539" s="30"/>
      <c r="G55539" s="30"/>
      <c r="H55539" s="30"/>
    </row>
    <row r="55540" spans="6:8" x14ac:dyDescent="0.2">
      <c r="F55540" s="30"/>
      <c r="G55540" s="30"/>
      <c r="H55540" s="30"/>
    </row>
    <row r="55541" spans="6:8" x14ac:dyDescent="0.2">
      <c r="F55541" s="30"/>
      <c r="G55541" s="30"/>
      <c r="H55541" s="30"/>
    </row>
    <row r="55542" spans="6:8" x14ac:dyDescent="0.2">
      <c r="F55542" s="30"/>
      <c r="G55542" s="30"/>
      <c r="H55542" s="30"/>
    </row>
    <row r="55543" spans="6:8" x14ac:dyDescent="0.2">
      <c r="F55543" s="30"/>
      <c r="G55543" s="30"/>
      <c r="H55543" s="30"/>
    </row>
    <row r="55544" spans="6:8" x14ac:dyDescent="0.2">
      <c r="F55544" s="30"/>
      <c r="G55544" s="30"/>
      <c r="H55544" s="30"/>
    </row>
    <row r="55545" spans="6:8" x14ac:dyDescent="0.2">
      <c r="F55545" s="30"/>
      <c r="G55545" s="30"/>
      <c r="H55545" s="30"/>
    </row>
    <row r="55546" spans="6:8" x14ac:dyDescent="0.2">
      <c r="F55546" s="30"/>
      <c r="G55546" s="30"/>
      <c r="H55546" s="30"/>
    </row>
    <row r="55547" spans="6:8" x14ac:dyDescent="0.2">
      <c r="F55547" s="30"/>
      <c r="G55547" s="30"/>
      <c r="H55547" s="30"/>
    </row>
    <row r="55548" spans="6:8" x14ac:dyDescent="0.2">
      <c r="F55548" s="30"/>
      <c r="G55548" s="30"/>
      <c r="H55548" s="30"/>
    </row>
    <row r="55549" spans="6:8" x14ac:dyDescent="0.2">
      <c r="F55549" s="30"/>
      <c r="G55549" s="30"/>
      <c r="H55549" s="30"/>
    </row>
    <row r="55550" spans="6:8" x14ac:dyDescent="0.2">
      <c r="F55550" s="30"/>
      <c r="G55550" s="30"/>
      <c r="H55550" s="30"/>
    </row>
    <row r="55551" spans="6:8" x14ac:dyDescent="0.2">
      <c r="F55551" s="30"/>
      <c r="G55551" s="30"/>
      <c r="H55551" s="30"/>
    </row>
    <row r="55552" spans="6:8" x14ac:dyDescent="0.2">
      <c r="F55552" s="30"/>
      <c r="G55552" s="30"/>
      <c r="H55552" s="30"/>
    </row>
    <row r="55553" spans="6:8" x14ac:dyDescent="0.2">
      <c r="F55553" s="30"/>
      <c r="G55553" s="30"/>
      <c r="H55553" s="30"/>
    </row>
    <row r="55554" spans="6:8" x14ac:dyDescent="0.2">
      <c r="F55554" s="30"/>
      <c r="G55554" s="30"/>
      <c r="H55554" s="30"/>
    </row>
    <row r="55555" spans="6:8" x14ac:dyDescent="0.2">
      <c r="F55555" s="30"/>
      <c r="G55555" s="30"/>
      <c r="H55555" s="30"/>
    </row>
    <row r="55556" spans="6:8" x14ac:dyDescent="0.2">
      <c r="F55556" s="30"/>
      <c r="G55556" s="30"/>
      <c r="H55556" s="30"/>
    </row>
    <row r="55557" spans="6:8" x14ac:dyDescent="0.2">
      <c r="F55557" s="30"/>
      <c r="G55557" s="30"/>
      <c r="H55557" s="30"/>
    </row>
    <row r="55558" spans="6:8" x14ac:dyDescent="0.2">
      <c r="F55558" s="30"/>
      <c r="G55558" s="30"/>
      <c r="H55558" s="30"/>
    </row>
    <row r="55559" spans="6:8" x14ac:dyDescent="0.2">
      <c r="F55559" s="30"/>
      <c r="G55559" s="30"/>
      <c r="H55559" s="30"/>
    </row>
    <row r="55560" spans="6:8" x14ac:dyDescent="0.2">
      <c r="F55560" s="30"/>
      <c r="G55560" s="30"/>
      <c r="H55560" s="30"/>
    </row>
    <row r="55561" spans="6:8" x14ac:dyDescent="0.2">
      <c r="F55561" s="30"/>
      <c r="G55561" s="30"/>
      <c r="H55561" s="30"/>
    </row>
    <row r="55562" spans="6:8" x14ac:dyDescent="0.2">
      <c r="F55562" s="30"/>
      <c r="G55562" s="30"/>
      <c r="H55562" s="30"/>
    </row>
    <row r="55563" spans="6:8" x14ac:dyDescent="0.2">
      <c r="F55563" s="30"/>
      <c r="G55563" s="30"/>
      <c r="H55563" s="30"/>
    </row>
    <row r="55564" spans="6:8" x14ac:dyDescent="0.2">
      <c r="F55564" s="30"/>
      <c r="G55564" s="30"/>
      <c r="H55564" s="30"/>
    </row>
    <row r="55565" spans="6:8" x14ac:dyDescent="0.2">
      <c r="F55565" s="30"/>
      <c r="G55565" s="30"/>
      <c r="H55565" s="30"/>
    </row>
    <row r="55566" spans="6:8" x14ac:dyDescent="0.2">
      <c r="F55566" s="30"/>
      <c r="G55566" s="30"/>
      <c r="H55566" s="30"/>
    </row>
    <row r="55567" spans="6:8" x14ac:dyDescent="0.2">
      <c r="F55567" s="30"/>
      <c r="G55567" s="30"/>
      <c r="H55567" s="30"/>
    </row>
    <row r="55568" spans="6:8" x14ac:dyDescent="0.2">
      <c r="F55568" s="30"/>
      <c r="G55568" s="30"/>
      <c r="H55568" s="30"/>
    </row>
    <row r="55569" spans="6:8" x14ac:dyDescent="0.2">
      <c r="F55569" s="30"/>
      <c r="G55569" s="30"/>
      <c r="H55569" s="30"/>
    </row>
    <row r="55570" spans="6:8" x14ac:dyDescent="0.2">
      <c r="F55570" s="30"/>
      <c r="G55570" s="30"/>
      <c r="H55570" s="30"/>
    </row>
    <row r="55571" spans="6:8" x14ac:dyDescent="0.2">
      <c r="F55571" s="30"/>
      <c r="G55571" s="30"/>
      <c r="H55571" s="30"/>
    </row>
    <row r="55572" spans="6:8" x14ac:dyDescent="0.2">
      <c r="F55572" s="30"/>
      <c r="G55572" s="30"/>
      <c r="H55572" s="30"/>
    </row>
    <row r="55573" spans="6:8" x14ac:dyDescent="0.2">
      <c r="F55573" s="30"/>
      <c r="G55573" s="30"/>
      <c r="H55573" s="30"/>
    </row>
    <row r="55574" spans="6:8" x14ac:dyDescent="0.2">
      <c r="F55574" s="30"/>
      <c r="G55574" s="30"/>
      <c r="H55574" s="30"/>
    </row>
    <row r="55575" spans="6:8" x14ac:dyDescent="0.2">
      <c r="F55575" s="30"/>
      <c r="G55575" s="30"/>
      <c r="H55575" s="30"/>
    </row>
    <row r="55576" spans="6:8" x14ac:dyDescent="0.2">
      <c r="F55576" s="30"/>
      <c r="G55576" s="30"/>
      <c r="H55576" s="30"/>
    </row>
    <row r="55577" spans="6:8" x14ac:dyDescent="0.2">
      <c r="F55577" s="30"/>
      <c r="G55577" s="30"/>
      <c r="H55577" s="30"/>
    </row>
    <row r="55578" spans="6:8" x14ac:dyDescent="0.2">
      <c r="F55578" s="30"/>
      <c r="G55578" s="30"/>
      <c r="H55578" s="30"/>
    </row>
    <row r="55579" spans="6:8" x14ac:dyDescent="0.2">
      <c r="F55579" s="30"/>
      <c r="G55579" s="30"/>
      <c r="H55579" s="30"/>
    </row>
    <row r="55580" spans="6:8" x14ac:dyDescent="0.2">
      <c r="F55580" s="30"/>
      <c r="G55580" s="30"/>
      <c r="H55580" s="30"/>
    </row>
    <row r="55581" spans="6:8" x14ac:dyDescent="0.2">
      <c r="F55581" s="30"/>
      <c r="G55581" s="30"/>
      <c r="H55581" s="30"/>
    </row>
    <row r="55582" spans="6:8" x14ac:dyDescent="0.2">
      <c r="F55582" s="30"/>
      <c r="G55582" s="30"/>
      <c r="H55582" s="30"/>
    </row>
    <row r="55583" spans="6:8" x14ac:dyDescent="0.2">
      <c r="F55583" s="30"/>
      <c r="G55583" s="30"/>
      <c r="H55583" s="30"/>
    </row>
    <row r="55584" spans="6:8" x14ac:dyDescent="0.2">
      <c r="F55584" s="30"/>
      <c r="G55584" s="30"/>
      <c r="H55584" s="30"/>
    </row>
    <row r="55585" spans="6:8" x14ac:dyDescent="0.2">
      <c r="F55585" s="30"/>
      <c r="G55585" s="30"/>
      <c r="H55585" s="30"/>
    </row>
    <row r="55586" spans="6:8" x14ac:dyDescent="0.2">
      <c r="F55586" s="30"/>
      <c r="G55586" s="30"/>
      <c r="H55586" s="30"/>
    </row>
    <row r="55587" spans="6:8" x14ac:dyDescent="0.2">
      <c r="F55587" s="30"/>
      <c r="G55587" s="30"/>
      <c r="H55587" s="30"/>
    </row>
    <row r="55588" spans="6:8" x14ac:dyDescent="0.2">
      <c r="F55588" s="30"/>
      <c r="G55588" s="30"/>
      <c r="H55588" s="30"/>
    </row>
    <row r="55589" spans="6:8" x14ac:dyDescent="0.2">
      <c r="F55589" s="30"/>
      <c r="G55589" s="30"/>
      <c r="H55589" s="30"/>
    </row>
    <row r="55590" spans="6:8" x14ac:dyDescent="0.2">
      <c r="F55590" s="30"/>
      <c r="G55590" s="30"/>
      <c r="H55590" s="30"/>
    </row>
    <row r="55591" spans="6:8" x14ac:dyDescent="0.2">
      <c r="F55591" s="30"/>
      <c r="G55591" s="30"/>
      <c r="H55591" s="30"/>
    </row>
    <row r="55592" spans="6:8" x14ac:dyDescent="0.2">
      <c r="F55592" s="30"/>
      <c r="G55592" s="30"/>
      <c r="H55592" s="30"/>
    </row>
    <row r="55593" spans="6:8" x14ac:dyDescent="0.2">
      <c r="F55593" s="30"/>
      <c r="G55593" s="30"/>
      <c r="H55593" s="30"/>
    </row>
    <row r="55594" spans="6:8" x14ac:dyDescent="0.2">
      <c r="F55594" s="30"/>
      <c r="G55594" s="30"/>
      <c r="H55594" s="30"/>
    </row>
    <row r="55595" spans="6:8" x14ac:dyDescent="0.2">
      <c r="F55595" s="30"/>
      <c r="G55595" s="30"/>
      <c r="H55595" s="30"/>
    </row>
    <row r="55596" spans="6:8" x14ac:dyDescent="0.2">
      <c r="F55596" s="30"/>
      <c r="G55596" s="30"/>
      <c r="H55596" s="30"/>
    </row>
    <row r="55597" spans="6:8" x14ac:dyDescent="0.2">
      <c r="F55597" s="30"/>
      <c r="G55597" s="30"/>
      <c r="H55597" s="30"/>
    </row>
    <row r="55598" spans="6:8" x14ac:dyDescent="0.2">
      <c r="F55598" s="30"/>
      <c r="G55598" s="30"/>
      <c r="H55598" s="30"/>
    </row>
    <row r="55599" spans="6:8" x14ac:dyDescent="0.2">
      <c r="F55599" s="30"/>
      <c r="G55599" s="30"/>
      <c r="H55599" s="30"/>
    </row>
    <row r="55600" spans="6:8" x14ac:dyDescent="0.2">
      <c r="F55600" s="30"/>
      <c r="G55600" s="30"/>
      <c r="H55600" s="30"/>
    </row>
    <row r="55601" spans="6:8" x14ac:dyDescent="0.2">
      <c r="F55601" s="30"/>
      <c r="G55601" s="30"/>
      <c r="H55601" s="30"/>
    </row>
    <row r="55602" spans="6:8" x14ac:dyDescent="0.2">
      <c r="F55602" s="30"/>
      <c r="G55602" s="30"/>
      <c r="H55602" s="30"/>
    </row>
    <row r="55603" spans="6:8" x14ac:dyDescent="0.2">
      <c r="F55603" s="30"/>
      <c r="G55603" s="30"/>
      <c r="H55603" s="30"/>
    </row>
    <row r="55604" spans="6:8" x14ac:dyDescent="0.2">
      <c r="F55604" s="30"/>
      <c r="G55604" s="30"/>
      <c r="H55604" s="30"/>
    </row>
    <row r="55605" spans="6:8" x14ac:dyDescent="0.2">
      <c r="F55605" s="30"/>
      <c r="G55605" s="30"/>
      <c r="H55605" s="30"/>
    </row>
    <row r="55606" spans="6:8" x14ac:dyDescent="0.2">
      <c r="F55606" s="30"/>
      <c r="G55606" s="30"/>
      <c r="H55606" s="30"/>
    </row>
    <row r="55607" spans="6:8" x14ac:dyDescent="0.2">
      <c r="F55607" s="30"/>
      <c r="G55607" s="30"/>
      <c r="H55607" s="30"/>
    </row>
    <row r="55608" spans="6:8" x14ac:dyDescent="0.2">
      <c r="F55608" s="30"/>
      <c r="G55608" s="30"/>
      <c r="H55608" s="30"/>
    </row>
    <row r="55609" spans="6:8" x14ac:dyDescent="0.2">
      <c r="F55609" s="30"/>
      <c r="G55609" s="30"/>
      <c r="H55609" s="30"/>
    </row>
    <row r="55610" spans="6:8" x14ac:dyDescent="0.2">
      <c r="F55610" s="30"/>
      <c r="G55610" s="30"/>
      <c r="H55610" s="30"/>
    </row>
    <row r="55611" spans="6:8" x14ac:dyDescent="0.2">
      <c r="F55611" s="30"/>
      <c r="G55611" s="30"/>
      <c r="H55611" s="30"/>
    </row>
    <row r="55612" spans="6:8" x14ac:dyDescent="0.2">
      <c r="F55612" s="30"/>
      <c r="G55612" s="30"/>
      <c r="H55612" s="30"/>
    </row>
    <row r="55613" spans="6:8" x14ac:dyDescent="0.2">
      <c r="F55613" s="30"/>
      <c r="G55613" s="30"/>
      <c r="H55613" s="30"/>
    </row>
    <row r="55614" spans="6:8" x14ac:dyDescent="0.2">
      <c r="F55614" s="30"/>
      <c r="G55614" s="30"/>
      <c r="H55614" s="30"/>
    </row>
    <row r="55615" spans="6:8" x14ac:dyDescent="0.2">
      <c r="F55615" s="30"/>
      <c r="G55615" s="30"/>
      <c r="H55615" s="30"/>
    </row>
    <row r="55616" spans="6:8" x14ac:dyDescent="0.2">
      <c r="F55616" s="30"/>
      <c r="G55616" s="30"/>
      <c r="H55616" s="30"/>
    </row>
    <row r="55617" spans="6:8" x14ac:dyDescent="0.2">
      <c r="F55617" s="30"/>
      <c r="G55617" s="30"/>
      <c r="H55617" s="30"/>
    </row>
    <row r="55618" spans="6:8" x14ac:dyDescent="0.2">
      <c r="F55618" s="30"/>
      <c r="G55618" s="30"/>
      <c r="H55618" s="30"/>
    </row>
    <row r="55619" spans="6:8" x14ac:dyDescent="0.2">
      <c r="F55619" s="30"/>
      <c r="G55619" s="30"/>
      <c r="H55619" s="30"/>
    </row>
    <row r="55620" spans="6:8" x14ac:dyDescent="0.2">
      <c r="F55620" s="30"/>
      <c r="G55620" s="30"/>
      <c r="H55620" s="30"/>
    </row>
    <row r="55621" spans="6:8" x14ac:dyDescent="0.2">
      <c r="F55621" s="30"/>
      <c r="G55621" s="30"/>
      <c r="H55621" s="30"/>
    </row>
    <row r="55622" spans="6:8" x14ac:dyDescent="0.2">
      <c r="F55622" s="30"/>
      <c r="G55622" s="30"/>
      <c r="H55622" s="30"/>
    </row>
    <row r="55623" spans="6:8" x14ac:dyDescent="0.2">
      <c r="F55623" s="30"/>
      <c r="G55623" s="30"/>
      <c r="H55623" s="30"/>
    </row>
    <row r="55624" spans="6:8" x14ac:dyDescent="0.2">
      <c r="F55624" s="30"/>
      <c r="G55624" s="30"/>
      <c r="H55624" s="30"/>
    </row>
    <row r="55625" spans="6:8" x14ac:dyDescent="0.2">
      <c r="F55625" s="30"/>
      <c r="G55625" s="30"/>
      <c r="H55625" s="30"/>
    </row>
    <row r="55626" spans="6:8" x14ac:dyDescent="0.2">
      <c r="F55626" s="30"/>
      <c r="G55626" s="30"/>
      <c r="H55626" s="30"/>
    </row>
    <row r="55627" spans="6:8" x14ac:dyDescent="0.2">
      <c r="F55627" s="30"/>
      <c r="G55627" s="30"/>
      <c r="H55627" s="30"/>
    </row>
    <row r="55628" spans="6:8" x14ac:dyDescent="0.2">
      <c r="F55628" s="30"/>
      <c r="G55628" s="30"/>
      <c r="H55628" s="30"/>
    </row>
    <row r="55629" spans="6:8" x14ac:dyDescent="0.2">
      <c r="F55629" s="30"/>
      <c r="G55629" s="30"/>
      <c r="H55629" s="30"/>
    </row>
    <row r="55630" spans="6:8" x14ac:dyDescent="0.2">
      <c r="F55630" s="30"/>
      <c r="G55630" s="30"/>
      <c r="H55630" s="30"/>
    </row>
    <row r="55631" spans="6:8" x14ac:dyDescent="0.2">
      <c r="F55631" s="30"/>
      <c r="G55631" s="30"/>
      <c r="H55631" s="30"/>
    </row>
    <row r="55632" spans="6:8" x14ac:dyDescent="0.2">
      <c r="F55632" s="30"/>
      <c r="G55632" s="30"/>
      <c r="H55632" s="30"/>
    </row>
    <row r="55633" spans="6:8" x14ac:dyDescent="0.2">
      <c r="F55633" s="30"/>
      <c r="G55633" s="30"/>
      <c r="H55633" s="30"/>
    </row>
    <row r="55634" spans="6:8" x14ac:dyDescent="0.2">
      <c r="F55634" s="30"/>
      <c r="G55634" s="30"/>
      <c r="H55634" s="30"/>
    </row>
    <row r="55635" spans="6:8" x14ac:dyDescent="0.2">
      <c r="F55635" s="30"/>
      <c r="G55635" s="30"/>
      <c r="H55635" s="30"/>
    </row>
    <row r="55636" spans="6:8" x14ac:dyDescent="0.2">
      <c r="F55636" s="30"/>
      <c r="G55636" s="30"/>
      <c r="H55636" s="30"/>
    </row>
    <row r="55637" spans="6:8" x14ac:dyDescent="0.2">
      <c r="F55637" s="30"/>
      <c r="G55637" s="30"/>
      <c r="H55637" s="30"/>
    </row>
    <row r="55638" spans="6:8" x14ac:dyDescent="0.2">
      <c r="F55638" s="30"/>
      <c r="G55638" s="30"/>
      <c r="H55638" s="30"/>
    </row>
    <row r="55639" spans="6:8" x14ac:dyDescent="0.2">
      <c r="F55639" s="30"/>
      <c r="G55639" s="30"/>
      <c r="H55639" s="30"/>
    </row>
    <row r="55640" spans="6:8" x14ac:dyDescent="0.2">
      <c r="F55640" s="30"/>
      <c r="G55640" s="30"/>
      <c r="H55640" s="30"/>
    </row>
    <row r="55641" spans="6:8" x14ac:dyDescent="0.2">
      <c r="F55641" s="30"/>
      <c r="G55641" s="30"/>
      <c r="H55641" s="30"/>
    </row>
    <row r="55642" spans="6:8" x14ac:dyDescent="0.2">
      <c r="F55642" s="30"/>
      <c r="G55642" s="30"/>
      <c r="H55642" s="30"/>
    </row>
    <row r="55643" spans="6:8" x14ac:dyDescent="0.2">
      <c r="F55643" s="30"/>
      <c r="G55643" s="30"/>
      <c r="H55643" s="30"/>
    </row>
    <row r="55644" spans="6:8" x14ac:dyDescent="0.2">
      <c r="F55644" s="30"/>
      <c r="G55644" s="30"/>
      <c r="H55644" s="30"/>
    </row>
    <row r="55645" spans="6:8" x14ac:dyDescent="0.2">
      <c r="F55645" s="30"/>
      <c r="G55645" s="30"/>
      <c r="H55645" s="30"/>
    </row>
    <row r="55646" spans="6:8" x14ac:dyDescent="0.2">
      <c r="F55646" s="30"/>
      <c r="G55646" s="30"/>
      <c r="H55646" s="30"/>
    </row>
    <row r="55647" spans="6:8" x14ac:dyDescent="0.2">
      <c r="F55647" s="30"/>
      <c r="G55647" s="30"/>
      <c r="H55647" s="30"/>
    </row>
    <row r="55648" spans="6:8" x14ac:dyDescent="0.2">
      <c r="F55648" s="30"/>
      <c r="G55648" s="30"/>
      <c r="H55648" s="30"/>
    </row>
    <row r="55649" spans="6:8" x14ac:dyDescent="0.2">
      <c r="F55649" s="30"/>
      <c r="G55649" s="30"/>
      <c r="H55649" s="30"/>
    </row>
    <row r="55650" spans="6:8" x14ac:dyDescent="0.2">
      <c r="F55650" s="30"/>
      <c r="G55650" s="30"/>
      <c r="H55650" s="30"/>
    </row>
    <row r="55651" spans="6:8" x14ac:dyDescent="0.2">
      <c r="F55651" s="30"/>
      <c r="G55651" s="30"/>
      <c r="H55651" s="30"/>
    </row>
    <row r="55652" spans="6:8" x14ac:dyDescent="0.2">
      <c r="F55652" s="30"/>
      <c r="G55652" s="30"/>
      <c r="H55652" s="30"/>
    </row>
    <row r="55653" spans="6:8" x14ac:dyDescent="0.2">
      <c r="F55653" s="30"/>
      <c r="G55653" s="30"/>
      <c r="H55653" s="30"/>
    </row>
    <row r="55654" spans="6:8" x14ac:dyDescent="0.2">
      <c r="F55654" s="30"/>
      <c r="G55654" s="30"/>
      <c r="H55654" s="30"/>
    </row>
    <row r="55655" spans="6:8" x14ac:dyDescent="0.2">
      <c r="F55655" s="30"/>
      <c r="G55655" s="30"/>
      <c r="H55655" s="30"/>
    </row>
    <row r="55656" spans="6:8" x14ac:dyDescent="0.2">
      <c r="F55656" s="30"/>
      <c r="G55656" s="30"/>
      <c r="H55656" s="30"/>
    </row>
    <row r="55657" spans="6:8" x14ac:dyDescent="0.2">
      <c r="F55657" s="30"/>
      <c r="G55657" s="30"/>
      <c r="H55657" s="30"/>
    </row>
    <row r="55658" spans="6:8" x14ac:dyDescent="0.2">
      <c r="F55658" s="30"/>
      <c r="G55658" s="30"/>
      <c r="H55658" s="30"/>
    </row>
    <row r="55659" spans="6:8" x14ac:dyDescent="0.2">
      <c r="F55659" s="30"/>
      <c r="G55659" s="30"/>
      <c r="H55659" s="30"/>
    </row>
    <row r="55660" spans="6:8" x14ac:dyDescent="0.2">
      <c r="F55660" s="30"/>
      <c r="G55660" s="30"/>
      <c r="H55660" s="30"/>
    </row>
    <row r="55661" spans="6:8" x14ac:dyDescent="0.2">
      <c r="F55661" s="30"/>
      <c r="G55661" s="30"/>
      <c r="H55661" s="30"/>
    </row>
    <row r="55662" spans="6:8" x14ac:dyDescent="0.2">
      <c r="F55662" s="30"/>
      <c r="G55662" s="30"/>
      <c r="H55662" s="30"/>
    </row>
    <row r="55663" spans="6:8" x14ac:dyDescent="0.2">
      <c r="F55663" s="30"/>
      <c r="G55663" s="30"/>
      <c r="H55663" s="30"/>
    </row>
    <row r="55664" spans="6:8" x14ac:dyDescent="0.2">
      <c r="F55664" s="30"/>
      <c r="G55664" s="30"/>
      <c r="H55664" s="30"/>
    </row>
    <row r="55665" spans="6:8" x14ac:dyDescent="0.2">
      <c r="F55665" s="30"/>
      <c r="G55665" s="30"/>
      <c r="H55665" s="30"/>
    </row>
    <row r="55666" spans="6:8" x14ac:dyDescent="0.2">
      <c r="F55666" s="30"/>
      <c r="G55666" s="30"/>
      <c r="H55666" s="30"/>
    </row>
    <row r="55667" spans="6:8" x14ac:dyDescent="0.2">
      <c r="F55667" s="30"/>
      <c r="G55667" s="30"/>
      <c r="H55667" s="30"/>
    </row>
    <row r="55668" spans="6:8" x14ac:dyDescent="0.2">
      <c r="F55668" s="30"/>
      <c r="G55668" s="30"/>
      <c r="H55668" s="30"/>
    </row>
    <row r="55669" spans="6:8" x14ac:dyDescent="0.2">
      <c r="F55669" s="30"/>
      <c r="G55669" s="30"/>
      <c r="H55669" s="30"/>
    </row>
    <row r="55670" spans="6:8" x14ac:dyDescent="0.2">
      <c r="F55670" s="30"/>
      <c r="G55670" s="30"/>
      <c r="H55670" s="30"/>
    </row>
    <row r="55671" spans="6:8" x14ac:dyDescent="0.2">
      <c r="F55671" s="30"/>
      <c r="G55671" s="30"/>
      <c r="H55671" s="30"/>
    </row>
    <row r="55672" spans="6:8" x14ac:dyDescent="0.2">
      <c r="F55672" s="30"/>
      <c r="G55672" s="30"/>
      <c r="H55672" s="30"/>
    </row>
    <row r="55673" spans="6:8" x14ac:dyDescent="0.2">
      <c r="F55673" s="30"/>
      <c r="G55673" s="30"/>
      <c r="H55673" s="30"/>
    </row>
    <row r="55674" spans="6:8" x14ac:dyDescent="0.2">
      <c r="F55674" s="30"/>
      <c r="G55674" s="30"/>
      <c r="H55674" s="30"/>
    </row>
    <row r="55675" spans="6:8" x14ac:dyDescent="0.2">
      <c r="F55675" s="30"/>
      <c r="G55675" s="30"/>
      <c r="H55675" s="30"/>
    </row>
    <row r="55676" spans="6:8" x14ac:dyDescent="0.2">
      <c r="F55676" s="30"/>
      <c r="G55676" s="30"/>
      <c r="H55676" s="30"/>
    </row>
    <row r="55677" spans="6:8" x14ac:dyDescent="0.2">
      <c r="F55677" s="30"/>
      <c r="G55677" s="30"/>
      <c r="H55677" s="30"/>
    </row>
    <row r="55678" spans="6:8" x14ac:dyDescent="0.2">
      <c r="F55678" s="30"/>
      <c r="G55678" s="30"/>
      <c r="H55678" s="30"/>
    </row>
    <row r="55679" spans="6:8" x14ac:dyDescent="0.2">
      <c r="F55679" s="30"/>
      <c r="G55679" s="30"/>
      <c r="H55679" s="30"/>
    </row>
    <row r="55680" spans="6:8" x14ac:dyDescent="0.2">
      <c r="F55680" s="30"/>
      <c r="G55680" s="30"/>
      <c r="H55680" s="30"/>
    </row>
    <row r="55681" spans="6:8" x14ac:dyDescent="0.2">
      <c r="F55681" s="30"/>
      <c r="G55681" s="30"/>
      <c r="H55681" s="30"/>
    </row>
    <row r="55682" spans="6:8" x14ac:dyDescent="0.2">
      <c r="F55682" s="30"/>
      <c r="G55682" s="30"/>
      <c r="H55682" s="30"/>
    </row>
    <row r="55683" spans="6:8" x14ac:dyDescent="0.2">
      <c r="F55683" s="30"/>
      <c r="G55683" s="30"/>
      <c r="H55683" s="30"/>
    </row>
    <row r="55684" spans="6:8" x14ac:dyDescent="0.2">
      <c r="F55684" s="30"/>
      <c r="G55684" s="30"/>
      <c r="H55684" s="30"/>
    </row>
    <row r="55685" spans="6:8" x14ac:dyDescent="0.2">
      <c r="F55685" s="30"/>
      <c r="G55685" s="30"/>
      <c r="H55685" s="30"/>
    </row>
    <row r="55686" spans="6:8" x14ac:dyDescent="0.2">
      <c r="F55686" s="30"/>
      <c r="G55686" s="30"/>
      <c r="H55686" s="30"/>
    </row>
    <row r="55687" spans="6:8" x14ac:dyDescent="0.2">
      <c r="F55687" s="30"/>
      <c r="G55687" s="30"/>
      <c r="H55687" s="30"/>
    </row>
    <row r="55688" spans="6:8" x14ac:dyDescent="0.2">
      <c r="F55688" s="30"/>
      <c r="G55688" s="30"/>
      <c r="H55688" s="30"/>
    </row>
    <row r="55689" spans="6:8" x14ac:dyDescent="0.2">
      <c r="F55689" s="30"/>
      <c r="G55689" s="30"/>
      <c r="H55689" s="30"/>
    </row>
    <row r="55690" spans="6:8" x14ac:dyDescent="0.2">
      <c r="F55690" s="30"/>
      <c r="G55690" s="30"/>
      <c r="H55690" s="30"/>
    </row>
    <row r="55691" spans="6:8" x14ac:dyDescent="0.2">
      <c r="F55691" s="30"/>
      <c r="G55691" s="30"/>
      <c r="H55691" s="30"/>
    </row>
    <row r="55692" spans="6:8" x14ac:dyDescent="0.2">
      <c r="F55692" s="30"/>
      <c r="G55692" s="30"/>
      <c r="H55692" s="30"/>
    </row>
    <row r="55693" spans="6:8" x14ac:dyDescent="0.2">
      <c r="F55693" s="30"/>
      <c r="G55693" s="30"/>
      <c r="H55693" s="30"/>
    </row>
    <row r="55694" spans="6:8" x14ac:dyDescent="0.2">
      <c r="F55694" s="30"/>
      <c r="G55694" s="30"/>
      <c r="H55694" s="30"/>
    </row>
    <row r="55695" spans="6:8" x14ac:dyDescent="0.2">
      <c r="F55695" s="30"/>
      <c r="G55695" s="30"/>
      <c r="H55695" s="30"/>
    </row>
    <row r="55696" spans="6:8" x14ac:dyDescent="0.2">
      <c r="F55696" s="30"/>
      <c r="G55696" s="30"/>
      <c r="H55696" s="30"/>
    </row>
    <row r="55697" spans="6:8" x14ac:dyDescent="0.2">
      <c r="F55697" s="30"/>
      <c r="G55697" s="30"/>
      <c r="H55697" s="30"/>
    </row>
    <row r="55698" spans="6:8" x14ac:dyDescent="0.2">
      <c r="F55698" s="30"/>
      <c r="G55698" s="30"/>
      <c r="H55698" s="30"/>
    </row>
    <row r="55699" spans="6:8" x14ac:dyDescent="0.2">
      <c r="F55699" s="30"/>
      <c r="G55699" s="30"/>
      <c r="H55699" s="30"/>
    </row>
    <row r="55700" spans="6:8" x14ac:dyDescent="0.2">
      <c r="F55700" s="30"/>
      <c r="G55700" s="30"/>
      <c r="H55700" s="30"/>
    </row>
    <row r="55701" spans="6:8" x14ac:dyDescent="0.2">
      <c r="F55701" s="30"/>
      <c r="G55701" s="30"/>
      <c r="H55701" s="30"/>
    </row>
    <row r="55702" spans="6:8" x14ac:dyDescent="0.2">
      <c r="F55702" s="30"/>
      <c r="G55702" s="30"/>
      <c r="H55702" s="30"/>
    </row>
    <row r="55703" spans="6:8" x14ac:dyDescent="0.2">
      <c r="F55703" s="30"/>
      <c r="G55703" s="30"/>
      <c r="H55703" s="30"/>
    </row>
    <row r="55704" spans="6:8" x14ac:dyDescent="0.2">
      <c r="F55704" s="30"/>
      <c r="G55704" s="30"/>
      <c r="H55704" s="30"/>
    </row>
    <row r="55705" spans="6:8" x14ac:dyDescent="0.2">
      <c r="F55705" s="30"/>
      <c r="G55705" s="30"/>
      <c r="H55705" s="30"/>
    </row>
    <row r="55706" spans="6:8" x14ac:dyDescent="0.2">
      <c r="F55706" s="30"/>
      <c r="G55706" s="30"/>
      <c r="H55706" s="30"/>
    </row>
    <row r="55707" spans="6:8" x14ac:dyDescent="0.2">
      <c r="F55707" s="30"/>
      <c r="G55707" s="30"/>
      <c r="H55707" s="30"/>
    </row>
    <row r="55708" spans="6:8" x14ac:dyDescent="0.2">
      <c r="F55708" s="30"/>
      <c r="G55708" s="30"/>
      <c r="H55708" s="30"/>
    </row>
    <row r="55709" spans="6:8" x14ac:dyDescent="0.2">
      <c r="F55709" s="30"/>
      <c r="G55709" s="30"/>
      <c r="H55709" s="30"/>
    </row>
    <row r="55710" spans="6:8" x14ac:dyDescent="0.2">
      <c r="F55710" s="30"/>
      <c r="G55710" s="30"/>
      <c r="H55710" s="30"/>
    </row>
    <row r="55711" spans="6:8" x14ac:dyDescent="0.2">
      <c r="F55711" s="30"/>
      <c r="G55711" s="30"/>
      <c r="H55711" s="30"/>
    </row>
    <row r="55712" spans="6:8" x14ac:dyDescent="0.2">
      <c r="F55712" s="30"/>
      <c r="G55712" s="30"/>
      <c r="H55712" s="30"/>
    </row>
    <row r="55713" spans="6:8" x14ac:dyDescent="0.2">
      <c r="F55713" s="30"/>
      <c r="G55713" s="30"/>
      <c r="H55713" s="30"/>
    </row>
    <row r="55714" spans="6:8" x14ac:dyDescent="0.2">
      <c r="F55714" s="30"/>
      <c r="G55714" s="30"/>
      <c r="H55714" s="30"/>
    </row>
    <row r="55715" spans="6:8" x14ac:dyDescent="0.2">
      <c r="F55715" s="30"/>
      <c r="G55715" s="30"/>
      <c r="H55715" s="30"/>
    </row>
    <row r="55716" spans="6:8" x14ac:dyDescent="0.2">
      <c r="F55716" s="30"/>
      <c r="G55716" s="30"/>
      <c r="H55716" s="30"/>
    </row>
    <row r="55717" spans="6:8" x14ac:dyDescent="0.2">
      <c r="F55717" s="30"/>
      <c r="G55717" s="30"/>
      <c r="H55717" s="30"/>
    </row>
    <row r="55718" spans="6:8" x14ac:dyDescent="0.2">
      <c r="F55718" s="30"/>
      <c r="G55718" s="30"/>
      <c r="H55718" s="30"/>
    </row>
    <row r="55719" spans="6:8" x14ac:dyDescent="0.2">
      <c r="F55719" s="30"/>
      <c r="G55719" s="30"/>
      <c r="H55719" s="30"/>
    </row>
    <row r="55720" spans="6:8" x14ac:dyDescent="0.2">
      <c r="F55720" s="30"/>
      <c r="G55720" s="30"/>
      <c r="H55720" s="30"/>
    </row>
    <row r="55721" spans="6:8" x14ac:dyDescent="0.2">
      <c r="F55721" s="30"/>
      <c r="G55721" s="30"/>
      <c r="H55721" s="30"/>
    </row>
    <row r="55722" spans="6:8" x14ac:dyDescent="0.2">
      <c r="F55722" s="30"/>
      <c r="G55722" s="30"/>
      <c r="H55722" s="30"/>
    </row>
    <row r="55723" spans="6:8" x14ac:dyDescent="0.2">
      <c r="F55723" s="30"/>
      <c r="G55723" s="30"/>
      <c r="H55723" s="30"/>
    </row>
    <row r="55724" spans="6:8" x14ac:dyDescent="0.2">
      <c r="F55724" s="30"/>
      <c r="G55724" s="30"/>
      <c r="H55724" s="30"/>
    </row>
    <row r="55725" spans="6:8" x14ac:dyDescent="0.2">
      <c r="F55725" s="30"/>
      <c r="G55725" s="30"/>
      <c r="H55725" s="30"/>
    </row>
    <row r="55726" spans="6:8" x14ac:dyDescent="0.2">
      <c r="F55726" s="30"/>
      <c r="G55726" s="30"/>
      <c r="H55726" s="30"/>
    </row>
    <row r="55727" spans="6:8" x14ac:dyDescent="0.2">
      <c r="F55727" s="30"/>
      <c r="G55727" s="30"/>
      <c r="H55727" s="30"/>
    </row>
    <row r="55728" spans="6:8" x14ac:dyDescent="0.2">
      <c r="F55728" s="30"/>
      <c r="G55728" s="30"/>
      <c r="H55728" s="30"/>
    </row>
    <row r="55729" spans="6:8" x14ac:dyDescent="0.2">
      <c r="F55729" s="30"/>
      <c r="G55729" s="30"/>
      <c r="H55729" s="30"/>
    </row>
    <row r="55730" spans="6:8" x14ac:dyDescent="0.2">
      <c r="F55730" s="30"/>
      <c r="G55730" s="30"/>
      <c r="H55730" s="30"/>
    </row>
    <row r="55731" spans="6:8" x14ac:dyDescent="0.2">
      <c r="F55731" s="30"/>
      <c r="G55731" s="30"/>
      <c r="H55731" s="30"/>
    </row>
    <row r="55732" spans="6:8" x14ac:dyDescent="0.2">
      <c r="F55732" s="30"/>
      <c r="G55732" s="30"/>
      <c r="H55732" s="30"/>
    </row>
    <row r="55733" spans="6:8" x14ac:dyDescent="0.2">
      <c r="F55733" s="30"/>
      <c r="G55733" s="30"/>
      <c r="H55733" s="30"/>
    </row>
    <row r="55734" spans="6:8" x14ac:dyDescent="0.2">
      <c r="F55734" s="30"/>
      <c r="G55734" s="30"/>
      <c r="H55734" s="30"/>
    </row>
    <row r="55735" spans="6:8" x14ac:dyDescent="0.2">
      <c r="F55735" s="30"/>
      <c r="G55735" s="30"/>
      <c r="H55735" s="30"/>
    </row>
    <row r="55736" spans="6:8" x14ac:dyDescent="0.2">
      <c r="F55736" s="30"/>
      <c r="G55736" s="30"/>
      <c r="H55736" s="30"/>
    </row>
    <row r="55737" spans="6:8" x14ac:dyDescent="0.2">
      <c r="F55737" s="30"/>
      <c r="G55737" s="30"/>
      <c r="H55737" s="30"/>
    </row>
    <row r="55738" spans="6:8" x14ac:dyDescent="0.2">
      <c r="F55738" s="30"/>
      <c r="G55738" s="30"/>
      <c r="H55738" s="30"/>
    </row>
    <row r="55739" spans="6:8" x14ac:dyDescent="0.2">
      <c r="F55739" s="30"/>
      <c r="G55739" s="30"/>
      <c r="H55739" s="30"/>
    </row>
    <row r="55740" spans="6:8" x14ac:dyDescent="0.2">
      <c r="F55740" s="30"/>
      <c r="G55740" s="30"/>
      <c r="H55740" s="30"/>
    </row>
    <row r="55741" spans="6:8" x14ac:dyDescent="0.2">
      <c r="F55741" s="30"/>
      <c r="G55741" s="30"/>
      <c r="H55741" s="30"/>
    </row>
    <row r="55742" spans="6:8" x14ac:dyDescent="0.2">
      <c r="F55742" s="30"/>
      <c r="G55742" s="30"/>
      <c r="H55742" s="30"/>
    </row>
    <row r="55743" spans="6:8" x14ac:dyDescent="0.2">
      <c r="F55743" s="30"/>
      <c r="G55743" s="30"/>
      <c r="H55743" s="30"/>
    </row>
    <row r="55744" spans="6:8" x14ac:dyDescent="0.2">
      <c r="F55744" s="30"/>
      <c r="G55744" s="30"/>
      <c r="H55744" s="30"/>
    </row>
    <row r="55745" spans="6:8" x14ac:dyDescent="0.2">
      <c r="F55745" s="30"/>
      <c r="G55745" s="30"/>
      <c r="H55745" s="30"/>
    </row>
    <row r="55746" spans="6:8" x14ac:dyDescent="0.2">
      <c r="F55746" s="30"/>
      <c r="G55746" s="30"/>
      <c r="H55746" s="30"/>
    </row>
    <row r="55747" spans="6:8" x14ac:dyDescent="0.2">
      <c r="F55747" s="30"/>
      <c r="G55747" s="30"/>
      <c r="H55747" s="30"/>
    </row>
    <row r="55748" spans="6:8" x14ac:dyDescent="0.2">
      <c r="F55748" s="30"/>
      <c r="G55748" s="30"/>
      <c r="H55748" s="30"/>
    </row>
    <row r="55749" spans="6:8" x14ac:dyDescent="0.2">
      <c r="F55749" s="30"/>
      <c r="G55749" s="30"/>
      <c r="H55749" s="30"/>
    </row>
    <row r="55750" spans="6:8" x14ac:dyDescent="0.2">
      <c r="F55750" s="30"/>
      <c r="G55750" s="30"/>
      <c r="H55750" s="30"/>
    </row>
    <row r="55751" spans="6:8" x14ac:dyDescent="0.2">
      <c r="F55751" s="30"/>
      <c r="G55751" s="30"/>
      <c r="H55751" s="30"/>
    </row>
    <row r="55752" spans="6:8" x14ac:dyDescent="0.2">
      <c r="F55752" s="30"/>
      <c r="G55752" s="30"/>
      <c r="H55752" s="30"/>
    </row>
    <row r="55753" spans="6:8" x14ac:dyDescent="0.2">
      <c r="F55753" s="30"/>
      <c r="G55753" s="30"/>
      <c r="H55753" s="30"/>
    </row>
    <row r="55754" spans="6:8" x14ac:dyDescent="0.2">
      <c r="F55754" s="30"/>
      <c r="G55754" s="30"/>
      <c r="H55754" s="30"/>
    </row>
    <row r="55755" spans="6:8" x14ac:dyDescent="0.2">
      <c r="F55755" s="30"/>
      <c r="G55755" s="30"/>
      <c r="H55755" s="30"/>
    </row>
    <row r="55756" spans="6:8" x14ac:dyDescent="0.2">
      <c r="F55756" s="30"/>
      <c r="G55756" s="30"/>
      <c r="H55756" s="30"/>
    </row>
    <row r="55757" spans="6:8" x14ac:dyDescent="0.2">
      <c r="F55757" s="30"/>
      <c r="G55757" s="30"/>
      <c r="H55757" s="30"/>
    </row>
    <row r="55758" spans="6:8" x14ac:dyDescent="0.2">
      <c r="F55758" s="30"/>
      <c r="G55758" s="30"/>
      <c r="H55758" s="30"/>
    </row>
    <row r="55759" spans="6:8" x14ac:dyDescent="0.2">
      <c r="F55759" s="30"/>
      <c r="G55759" s="30"/>
      <c r="H55759" s="30"/>
    </row>
    <row r="55760" spans="6:8" x14ac:dyDescent="0.2">
      <c r="F55760" s="30"/>
      <c r="G55760" s="30"/>
      <c r="H55760" s="30"/>
    </row>
    <row r="55761" spans="6:8" x14ac:dyDescent="0.2">
      <c r="F55761" s="30"/>
      <c r="G55761" s="30"/>
      <c r="H55761" s="30"/>
    </row>
    <row r="55762" spans="6:8" x14ac:dyDescent="0.2">
      <c r="F55762" s="30"/>
      <c r="G55762" s="30"/>
      <c r="H55762" s="30"/>
    </row>
    <row r="55763" spans="6:8" x14ac:dyDescent="0.2">
      <c r="F55763" s="30"/>
      <c r="G55763" s="30"/>
      <c r="H55763" s="30"/>
    </row>
    <row r="55764" spans="6:8" x14ac:dyDescent="0.2">
      <c r="F55764" s="30"/>
      <c r="G55764" s="30"/>
      <c r="H55764" s="30"/>
    </row>
    <row r="55765" spans="6:8" x14ac:dyDescent="0.2">
      <c r="F55765" s="30"/>
      <c r="G55765" s="30"/>
      <c r="H55765" s="30"/>
    </row>
    <row r="55766" spans="6:8" x14ac:dyDescent="0.2">
      <c r="F55766" s="30"/>
      <c r="G55766" s="30"/>
      <c r="H55766" s="30"/>
    </row>
    <row r="55767" spans="6:8" x14ac:dyDescent="0.2">
      <c r="F55767" s="30"/>
      <c r="G55767" s="30"/>
      <c r="H55767" s="30"/>
    </row>
    <row r="55768" spans="6:8" x14ac:dyDescent="0.2">
      <c r="F55768" s="30"/>
      <c r="G55768" s="30"/>
      <c r="H55768" s="30"/>
    </row>
    <row r="55769" spans="6:8" x14ac:dyDescent="0.2">
      <c r="F55769" s="30"/>
      <c r="G55769" s="30"/>
      <c r="H55769" s="30"/>
    </row>
    <row r="55770" spans="6:8" x14ac:dyDescent="0.2">
      <c r="F55770" s="30"/>
      <c r="G55770" s="30"/>
      <c r="H55770" s="30"/>
    </row>
    <row r="55771" spans="6:8" x14ac:dyDescent="0.2">
      <c r="F55771" s="30"/>
      <c r="G55771" s="30"/>
      <c r="H55771" s="30"/>
    </row>
    <row r="55772" spans="6:8" x14ac:dyDescent="0.2">
      <c r="F55772" s="30"/>
      <c r="G55772" s="30"/>
      <c r="H55772" s="30"/>
    </row>
    <row r="55773" spans="6:8" x14ac:dyDescent="0.2">
      <c r="F55773" s="30"/>
      <c r="G55773" s="30"/>
      <c r="H55773" s="30"/>
    </row>
    <row r="55774" spans="6:8" x14ac:dyDescent="0.2">
      <c r="F55774" s="30"/>
      <c r="G55774" s="30"/>
      <c r="H55774" s="30"/>
    </row>
    <row r="55775" spans="6:8" x14ac:dyDescent="0.2">
      <c r="F55775" s="30"/>
      <c r="G55775" s="30"/>
      <c r="H55775" s="30"/>
    </row>
    <row r="55776" spans="6:8" x14ac:dyDescent="0.2">
      <c r="F55776" s="30"/>
      <c r="G55776" s="30"/>
      <c r="H55776" s="30"/>
    </row>
    <row r="55777" spans="6:8" x14ac:dyDescent="0.2">
      <c r="F55777" s="30"/>
      <c r="G55777" s="30"/>
      <c r="H55777" s="30"/>
    </row>
    <row r="55778" spans="6:8" x14ac:dyDescent="0.2">
      <c r="F55778" s="30"/>
      <c r="G55778" s="30"/>
      <c r="H55778" s="30"/>
    </row>
    <row r="55779" spans="6:8" x14ac:dyDescent="0.2">
      <c r="F55779" s="30"/>
      <c r="G55779" s="30"/>
      <c r="H55779" s="30"/>
    </row>
    <row r="55780" spans="6:8" x14ac:dyDescent="0.2">
      <c r="F55780" s="30"/>
      <c r="G55780" s="30"/>
      <c r="H55780" s="30"/>
    </row>
    <row r="55781" spans="6:8" x14ac:dyDescent="0.2">
      <c r="F55781" s="30"/>
      <c r="G55781" s="30"/>
      <c r="H55781" s="30"/>
    </row>
    <row r="55782" spans="6:8" x14ac:dyDescent="0.2">
      <c r="F55782" s="30"/>
      <c r="G55782" s="30"/>
      <c r="H55782" s="30"/>
    </row>
    <row r="55783" spans="6:8" x14ac:dyDescent="0.2">
      <c r="F55783" s="30"/>
      <c r="G55783" s="30"/>
      <c r="H55783" s="30"/>
    </row>
    <row r="55784" spans="6:8" x14ac:dyDescent="0.2">
      <c r="F55784" s="30"/>
      <c r="G55784" s="30"/>
      <c r="H55784" s="30"/>
    </row>
    <row r="55785" spans="6:8" x14ac:dyDescent="0.2">
      <c r="F55785" s="30"/>
      <c r="G55785" s="30"/>
      <c r="H55785" s="30"/>
    </row>
    <row r="55786" spans="6:8" x14ac:dyDescent="0.2">
      <c r="F55786" s="30"/>
      <c r="G55786" s="30"/>
      <c r="H55786" s="30"/>
    </row>
    <row r="55787" spans="6:8" x14ac:dyDescent="0.2">
      <c r="F55787" s="30"/>
      <c r="G55787" s="30"/>
      <c r="H55787" s="30"/>
    </row>
    <row r="55788" spans="6:8" x14ac:dyDescent="0.2">
      <c r="F55788" s="30"/>
      <c r="G55788" s="30"/>
      <c r="H55788" s="30"/>
    </row>
    <row r="55789" spans="6:8" x14ac:dyDescent="0.2">
      <c r="F55789" s="30"/>
      <c r="G55789" s="30"/>
      <c r="H55789" s="30"/>
    </row>
    <row r="55790" spans="6:8" x14ac:dyDescent="0.2">
      <c r="F55790" s="30"/>
      <c r="G55790" s="30"/>
      <c r="H55790" s="30"/>
    </row>
    <row r="55791" spans="6:8" x14ac:dyDescent="0.2">
      <c r="F55791" s="30"/>
      <c r="G55791" s="30"/>
      <c r="H55791" s="30"/>
    </row>
    <row r="55792" spans="6:8" x14ac:dyDescent="0.2">
      <c r="F55792" s="30"/>
      <c r="G55792" s="30"/>
      <c r="H55792" s="30"/>
    </row>
    <row r="55793" spans="6:8" x14ac:dyDescent="0.2">
      <c r="F55793" s="30"/>
      <c r="G55793" s="30"/>
      <c r="H55793" s="30"/>
    </row>
    <row r="55794" spans="6:8" x14ac:dyDescent="0.2">
      <c r="F55794" s="30"/>
      <c r="G55794" s="30"/>
      <c r="H55794" s="30"/>
    </row>
    <row r="55795" spans="6:8" x14ac:dyDescent="0.2">
      <c r="F55795" s="30"/>
      <c r="G55795" s="30"/>
      <c r="H55795" s="30"/>
    </row>
    <row r="55796" spans="6:8" x14ac:dyDescent="0.2">
      <c r="F55796" s="30"/>
      <c r="G55796" s="30"/>
      <c r="H55796" s="30"/>
    </row>
    <row r="55797" spans="6:8" x14ac:dyDescent="0.2">
      <c r="F55797" s="30"/>
      <c r="G55797" s="30"/>
      <c r="H55797" s="30"/>
    </row>
    <row r="55798" spans="6:8" x14ac:dyDescent="0.2">
      <c r="F55798" s="30"/>
      <c r="G55798" s="30"/>
      <c r="H55798" s="30"/>
    </row>
    <row r="55799" spans="6:8" x14ac:dyDescent="0.2">
      <c r="F55799" s="30"/>
      <c r="G55799" s="30"/>
      <c r="H55799" s="30"/>
    </row>
    <row r="55800" spans="6:8" x14ac:dyDescent="0.2">
      <c r="F55800" s="30"/>
      <c r="G55800" s="30"/>
      <c r="H55800" s="30"/>
    </row>
    <row r="55801" spans="6:8" x14ac:dyDescent="0.2">
      <c r="F55801" s="30"/>
      <c r="G55801" s="30"/>
      <c r="H55801" s="30"/>
    </row>
    <row r="55802" spans="6:8" x14ac:dyDescent="0.2">
      <c r="F55802" s="30"/>
      <c r="G55802" s="30"/>
      <c r="H55802" s="30"/>
    </row>
    <row r="55803" spans="6:8" x14ac:dyDescent="0.2">
      <c r="F55803" s="30"/>
      <c r="G55803" s="30"/>
      <c r="H55803" s="30"/>
    </row>
    <row r="55804" spans="6:8" x14ac:dyDescent="0.2">
      <c r="F55804" s="30"/>
      <c r="G55804" s="30"/>
      <c r="H55804" s="30"/>
    </row>
    <row r="55805" spans="6:8" x14ac:dyDescent="0.2">
      <c r="F55805" s="30"/>
      <c r="G55805" s="30"/>
      <c r="H55805" s="30"/>
    </row>
    <row r="55806" spans="6:8" x14ac:dyDescent="0.2">
      <c r="F55806" s="30"/>
      <c r="G55806" s="30"/>
      <c r="H55806" s="30"/>
    </row>
    <row r="55807" spans="6:8" x14ac:dyDescent="0.2">
      <c r="F55807" s="30"/>
      <c r="G55807" s="30"/>
      <c r="H55807" s="30"/>
    </row>
    <row r="55808" spans="6:8" x14ac:dyDescent="0.2">
      <c r="F55808" s="30"/>
      <c r="G55808" s="30"/>
      <c r="H55808" s="30"/>
    </row>
    <row r="55809" spans="6:8" x14ac:dyDescent="0.2">
      <c r="F55809" s="30"/>
      <c r="G55809" s="30"/>
      <c r="H55809" s="30"/>
    </row>
    <row r="55810" spans="6:8" x14ac:dyDescent="0.2">
      <c r="F55810" s="30"/>
      <c r="G55810" s="30"/>
      <c r="H55810" s="30"/>
    </row>
    <row r="55811" spans="6:8" x14ac:dyDescent="0.2">
      <c r="F55811" s="30"/>
      <c r="G55811" s="30"/>
      <c r="H55811" s="30"/>
    </row>
    <row r="55812" spans="6:8" x14ac:dyDescent="0.2">
      <c r="F55812" s="30"/>
      <c r="G55812" s="30"/>
      <c r="H55812" s="30"/>
    </row>
    <row r="55813" spans="6:8" x14ac:dyDescent="0.2">
      <c r="F55813" s="30"/>
      <c r="G55813" s="30"/>
      <c r="H55813" s="30"/>
    </row>
    <row r="55814" spans="6:8" x14ac:dyDescent="0.2">
      <c r="F55814" s="30"/>
      <c r="G55814" s="30"/>
      <c r="H55814" s="30"/>
    </row>
    <row r="55815" spans="6:8" x14ac:dyDescent="0.2">
      <c r="F55815" s="30"/>
      <c r="G55815" s="30"/>
      <c r="H55815" s="30"/>
    </row>
    <row r="55816" spans="6:8" x14ac:dyDescent="0.2">
      <c r="F55816" s="30"/>
      <c r="G55816" s="30"/>
      <c r="H55816" s="30"/>
    </row>
    <row r="55817" spans="6:8" x14ac:dyDescent="0.2">
      <c r="F55817" s="30"/>
      <c r="G55817" s="30"/>
      <c r="H55817" s="30"/>
    </row>
    <row r="55818" spans="6:8" x14ac:dyDescent="0.2">
      <c r="F55818" s="30"/>
      <c r="G55818" s="30"/>
      <c r="H55818" s="30"/>
    </row>
    <row r="55819" spans="6:8" x14ac:dyDescent="0.2">
      <c r="F55819" s="30"/>
      <c r="G55819" s="30"/>
      <c r="H55819" s="30"/>
    </row>
    <row r="55820" spans="6:8" x14ac:dyDescent="0.2">
      <c r="F55820" s="30"/>
      <c r="G55820" s="30"/>
      <c r="H55820" s="30"/>
    </row>
    <row r="55821" spans="6:8" x14ac:dyDescent="0.2">
      <c r="F55821" s="30"/>
      <c r="G55821" s="30"/>
      <c r="H55821" s="30"/>
    </row>
    <row r="55822" spans="6:8" x14ac:dyDescent="0.2">
      <c r="F55822" s="30"/>
      <c r="G55822" s="30"/>
      <c r="H55822" s="30"/>
    </row>
    <row r="55823" spans="6:8" x14ac:dyDescent="0.2">
      <c r="F55823" s="30"/>
      <c r="G55823" s="30"/>
      <c r="H55823" s="30"/>
    </row>
    <row r="55824" spans="6:8" x14ac:dyDescent="0.2">
      <c r="F55824" s="30"/>
      <c r="G55824" s="30"/>
      <c r="H55824" s="30"/>
    </row>
    <row r="55825" spans="6:8" x14ac:dyDescent="0.2">
      <c r="F55825" s="30"/>
      <c r="G55825" s="30"/>
      <c r="H55825" s="30"/>
    </row>
    <row r="55826" spans="6:8" x14ac:dyDescent="0.2">
      <c r="F55826" s="30"/>
      <c r="G55826" s="30"/>
      <c r="H55826" s="30"/>
    </row>
    <row r="55827" spans="6:8" x14ac:dyDescent="0.2">
      <c r="F55827" s="30"/>
      <c r="G55827" s="30"/>
      <c r="H55827" s="30"/>
    </row>
    <row r="55828" spans="6:8" x14ac:dyDescent="0.2">
      <c r="F55828" s="30"/>
      <c r="G55828" s="30"/>
      <c r="H55828" s="30"/>
    </row>
    <row r="55829" spans="6:8" x14ac:dyDescent="0.2">
      <c r="F55829" s="30"/>
      <c r="G55829" s="30"/>
      <c r="H55829" s="30"/>
    </row>
    <row r="55830" spans="6:8" x14ac:dyDescent="0.2">
      <c r="F55830" s="30"/>
      <c r="G55830" s="30"/>
      <c r="H55830" s="30"/>
    </row>
    <row r="55831" spans="6:8" x14ac:dyDescent="0.2">
      <c r="F55831" s="30"/>
      <c r="G55831" s="30"/>
      <c r="H55831" s="30"/>
    </row>
    <row r="55832" spans="6:8" x14ac:dyDescent="0.2">
      <c r="F55832" s="30"/>
      <c r="G55832" s="30"/>
      <c r="H55832" s="30"/>
    </row>
    <row r="55833" spans="6:8" x14ac:dyDescent="0.2">
      <c r="F55833" s="30"/>
      <c r="G55833" s="30"/>
      <c r="H55833" s="30"/>
    </row>
    <row r="55834" spans="6:8" x14ac:dyDescent="0.2">
      <c r="F55834" s="30"/>
      <c r="G55834" s="30"/>
      <c r="H55834" s="30"/>
    </row>
    <row r="55835" spans="6:8" x14ac:dyDescent="0.2">
      <c r="F55835" s="30"/>
      <c r="G55835" s="30"/>
      <c r="H55835" s="30"/>
    </row>
    <row r="55836" spans="6:8" x14ac:dyDescent="0.2">
      <c r="F55836" s="30"/>
      <c r="G55836" s="30"/>
      <c r="H55836" s="30"/>
    </row>
    <row r="55837" spans="6:8" x14ac:dyDescent="0.2">
      <c r="F55837" s="30"/>
      <c r="G55837" s="30"/>
      <c r="H55837" s="30"/>
    </row>
    <row r="55838" spans="6:8" x14ac:dyDescent="0.2">
      <c r="F55838" s="30"/>
      <c r="G55838" s="30"/>
      <c r="H55838" s="30"/>
    </row>
    <row r="55839" spans="6:8" x14ac:dyDescent="0.2">
      <c r="F55839" s="30"/>
      <c r="G55839" s="30"/>
      <c r="H55839" s="30"/>
    </row>
    <row r="55840" spans="6:8" x14ac:dyDescent="0.2">
      <c r="F55840" s="30"/>
      <c r="G55840" s="30"/>
      <c r="H55840" s="30"/>
    </row>
    <row r="55841" spans="6:8" x14ac:dyDescent="0.2">
      <c r="F55841" s="30"/>
      <c r="G55841" s="30"/>
      <c r="H55841" s="30"/>
    </row>
    <row r="55842" spans="6:8" x14ac:dyDescent="0.2">
      <c r="F55842" s="30"/>
      <c r="G55842" s="30"/>
      <c r="H55842" s="30"/>
    </row>
    <row r="55843" spans="6:8" x14ac:dyDescent="0.2">
      <c r="F55843" s="30"/>
      <c r="G55843" s="30"/>
      <c r="H55843" s="30"/>
    </row>
    <row r="55844" spans="6:8" x14ac:dyDescent="0.2">
      <c r="F55844" s="30"/>
      <c r="G55844" s="30"/>
      <c r="H55844" s="30"/>
    </row>
    <row r="55845" spans="6:8" x14ac:dyDescent="0.2">
      <c r="F55845" s="30"/>
      <c r="G55845" s="30"/>
      <c r="H55845" s="30"/>
    </row>
    <row r="55846" spans="6:8" x14ac:dyDescent="0.2">
      <c r="F55846" s="30"/>
      <c r="G55846" s="30"/>
      <c r="H55846" s="30"/>
    </row>
    <row r="55847" spans="6:8" x14ac:dyDescent="0.2">
      <c r="F55847" s="30"/>
      <c r="G55847" s="30"/>
      <c r="H55847" s="30"/>
    </row>
    <row r="55848" spans="6:8" x14ac:dyDescent="0.2">
      <c r="F55848" s="30"/>
      <c r="G55848" s="30"/>
      <c r="H55848" s="30"/>
    </row>
    <row r="55849" spans="6:8" x14ac:dyDescent="0.2">
      <c r="F55849" s="30"/>
      <c r="G55849" s="30"/>
      <c r="H55849" s="30"/>
    </row>
    <row r="55850" spans="6:8" x14ac:dyDescent="0.2">
      <c r="F55850" s="30"/>
      <c r="G55850" s="30"/>
      <c r="H55850" s="30"/>
    </row>
    <row r="55851" spans="6:8" x14ac:dyDescent="0.2">
      <c r="F55851" s="30"/>
      <c r="G55851" s="30"/>
      <c r="H55851" s="30"/>
    </row>
    <row r="55852" spans="6:8" x14ac:dyDescent="0.2">
      <c r="F55852" s="30"/>
      <c r="G55852" s="30"/>
      <c r="H55852" s="30"/>
    </row>
    <row r="55853" spans="6:8" x14ac:dyDescent="0.2">
      <c r="F55853" s="30"/>
      <c r="G55853" s="30"/>
      <c r="H55853" s="30"/>
    </row>
    <row r="55854" spans="6:8" x14ac:dyDescent="0.2">
      <c r="F55854" s="30"/>
      <c r="G55854" s="30"/>
      <c r="H55854" s="30"/>
    </row>
    <row r="55855" spans="6:8" x14ac:dyDescent="0.2">
      <c r="F55855" s="30"/>
      <c r="G55855" s="30"/>
      <c r="H55855" s="30"/>
    </row>
    <row r="55856" spans="6:8" x14ac:dyDescent="0.2">
      <c r="F55856" s="30"/>
      <c r="G55856" s="30"/>
      <c r="H55856" s="30"/>
    </row>
    <row r="55857" spans="6:8" x14ac:dyDescent="0.2">
      <c r="F55857" s="30"/>
      <c r="G55857" s="30"/>
      <c r="H55857" s="30"/>
    </row>
    <row r="55858" spans="6:8" x14ac:dyDescent="0.2">
      <c r="F55858" s="30"/>
      <c r="G55858" s="30"/>
      <c r="H55858" s="30"/>
    </row>
    <row r="55859" spans="6:8" x14ac:dyDescent="0.2">
      <c r="F55859" s="30"/>
      <c r="G55859" s="30"/>
      <c r="H55859" s="30"/>
    </row>
    <row r="55860" spans="6:8" x14ac:dyDescent="0.2">
      <c r="F55860" s="30"/>
      <c r="G55860" s="30"/>
      <c r="H55860" s="30"/>
    </row>
    <row r="55861" spans="6:8" x14ac:dyDescent="0.2">
      <c r="F55861" s="30"/>
      <c r="G55861" s="30"/>
      <c r="H55861" s="30"/>
    </row>
    <row r="55862" spans="6:8" x14ac:dyDescent="0.2">
      <c r="F55862" s="30"/>
      <c r="G55862" s="30"/>
      <c r="H55862" s="30"/>
    </row>
    <row r="55863" spans="6:8" x14ac:dyDescent="0.2">
      <c r="F55863" s="30"/>
      <c r="G55863" s="30"/>
      <c r="H55863" s="30"/>
    </row>
    <row r="55864" spans="6:8" x14ac:dyDescent="0.2">
      <c r="F55864" s="30"/>
      <c r="G55864" s="30"/>
      <c r="H55864" s="30"/>
    </row>
    <row r="55865" spans="6:8" x14ac:dyDescent="0.2">
      <c r="F55865" s="30"/>
      <c r="G55865" s="30"/>
      <c r="H55865" s="30"/>
    </row>
    <row r="55866" spans="6:8" x14ac:dyDescent="0.2">
      <c r="F55866" s="30"/>
      <c r="G55866" s="30"/>
      <c r="H55866" s="30"/>
    </row>
    <row r="55867" spans="6:8" x14ac:dyDescent="0.2">
      <c r="F55867" s="30"/>
      <c r="G55867" s="30"/>
      <c r="H55867" s="30"/>
    </row>
    <row r="55868" spans="6:8" x14ac:dyDescent="0.2">
      <c r="F55868" s="30"/>
      <c r="G55868" s="30"/>
      <c r="H55868" s="30"/>
    </row>
    <row r="55869" spans="6:8" x14ac:dyDescent="0.2">
      <c r="F55869" s="30"/>
      <c r="G55869" s="30"/>
      <c r="H55869" s="30"/>
    </row>
    <row r="55870" spans="6:8" x14ac:dyDescent="0.2">
      <c r="F55870" s="30"/>
      <c r="G55870" s="30"/>
      <c r="H55870" s="30"/>
    </row>
    <row r="55871" spans="6:8" x14ac:dyDescent="0.2">
      <c r="F55871" s="30"/>
      <c r="G55871" s="30"/>
      <c r="H55871" s="30"/>
    </row>
    <row r="55872" spans="6:8" x14ac:dyDescent="0.2">
      <c r="F55872" s="30"/>
      <c r="G55872" s="30"/>
      <c r="H55872" s="30"/>
    </row>
    <row r="55873" spans="6:8" x14ac:dyDescent="0.2">
      <c r="F55873" s="30"/>
      <c r="G55873" s="30"/>
      <c r="H55873" s="30"/>
    </row>
    <row r="55874" spans="6:8" x14ac:dyDescent="0.2">
      <c r="F55874" s="30"/>
      <c r="G55874" s="30"/>
      <c r="H55874" s="30"/>
    </row>
    <row r="55875" spans="6:8" x14ac:dyDescent="0.2">
      <c r="F55875" s="30"/>
      <c r="G55875" s="30"/>
      <c r="H55875" s="30"/>
    </row>
    <row r="55876" spans="6:8" x14ac:dyDescent="0.2">
      <c r="F55876" s="30"/>
      <c r="G55876" s="30"/>
      <c r="H55876" s="30"/>
    </row>
    <row r="55877" spans="6:8" x14ac:dyDescent="0.2">
      <c r="F55877" s="30"/>
      <c r="G55877" s="30"/>
      <c r="H55877" s="30"/>
    </row>
    <row r="55878" spans="6:8" x14ac:dyDescent="0.2">
      <c r="F55878" s="30"/>
      <c r="G55878" s="30"/>
      <c r="H55878" s="30"/>
    </row>
    <row r="55879" spans="6:8" x14ac:dyDescent="0.2">
      <c r="F55879" s="30"/>
      <c r="G55879" s="30"/>
      <c r="H55879" s="30"/>
    </row>
    <row r="55880" spans="6:8" x14ac:dyDescent="0.2">
      <c r="F55880" s="30"/>
      <c r="G55880" s="30"/>
      <c r="H55880" s="30"/>
    </row>
    <row r="55881" spans="6:8" x14ac:dyDescent="0.2">
      <c r="F55881" s="30"/>
      <c r="G55881" s="30"/>
      <c r="H55881" s="30"/>
    </row>
    <row r="55882" spans="6:8" x14ac:dyDescent="0.2">
      <c r="F55882" s="30"/>
      <c r="G55882" s="30"/>
      <c r="H55882" s="30"/>
    </row>
    <row r="55883" spans="6:8" x14ac:dyDescent="0.2">
      <c r="F55883" s="30"/>
      <c r="G55883" s="30"/>
      <c r="H55883" s="30"/>
    </row>
    <row r="55884" spans="6:8" x14ac:dyDescent="0.2">
      <c r="F55884" s="30"/>
      <c r="G55884" s="30"/>
      <c r="H55884" s="30"/>
    </row>
    <row r="55885" spans="6:8" x14ac:dyDescent="0.2">
      <c r="F55885" s="30"/>
      <c r="G55885" s="30"/>
      <c r="H55885" s="30"/>
    </row>
    <row r="55886" spans="6:8" x14ac:dyDescent="0.2">
      <c r="F55886" s="30"/>
      <c r="G55886" s="30"/>
      <c r="H55886" s="30"/>
    </row>
    <row r="55887" spans="6:8" x14ac:dyDescent="0.2">
      <c r="F55887" s="30"/>
      <c r="G55887" s="30"/>
      <c r="H55887" s="30"/>
    </row>
    <row r="55888" spans="6:8" x14ac:dyDescent="0.2">
      <c r="F55888" s="30"/>
      <c r="G55888" s="30"/>
      <c r="H55888" s="30"/>
    </row>
    <row r="55889" spans="6:8" x14ac:dyDescent="0.2">
      <c r="F55889" s="30"/>
      <c r="G55889" s="30"/>
      <c r="H55889" s="30"/>
    </row>
    <row r="55890" spans="6:8" x14ac:dyDescent="0.2">
      <c r="F55890" s="30"/>
      <c r="G55890" s="30"/>
      <c r="H55890" s="30"/>
    </row>
    <row r="55891" spans="6:8" x14ac:dyDescent="0.2">
      <c r="F55891" s="30"/>
      <c r="G55891" s="30"/>
      <c r="H55891" s="30"/>
    </row>
    <row r="55892" spans="6:8" x14ac:dyDescent="0.2">
      <c r="F55892" s="30"/>
      <c r="G55892" s="30"/>
      <c r="H55892" s="30"/>
    </row>
    <row r="55893" spans="6:8" x14ac:dyDescent="0.2">
      <c r="F55893" s="30"/>
      <c r="G55893" s="30"/>
      <c r="H55893" s="30"/>
    </row>
    <row r="55894" spans="6:8" x14ac:dyDescent="0.2">
      <c r="F55894" s="30"/>
      <c r="G55894" s="30"/>
      <c r="H55894" s="30"/>
    </row>
    <row r="55895" spans="6:8" x14ac:dyDescent="0.2">
      <c r="F55895" s="30"/>
      <c r="G55895" s="30"/>
      <c r="H55895" s="30"/>
    </row>
    <row r="55896" spans="6:8" x14ac:dyDescent="0.2">
      <c r="F55896" s="30"/>
      <c r="G55896" s="30"/>
      <c r="H55896" s="30"/>
    </row>
    <row r="55897" spans="6:8" x14ac:dyDescent="0.2">
      <c r="F55897" s="30"/>
      <c r="G55897" s="30"/>
      <c r="H55897" s="30"/>
    </row>
    <row r="55898" spans="6:8" x14ac:dyDescent="0.2">
      <c r="F55898" s="30"/>
      <c r="G55898" s="30"/>
      <c r="H55898" s="30"/>
    </row>
    <row r="55899" spans="6:8" x14ac:dyDescent="0.2">
      <c r="F55899" s="30"/>
      <c r="G55899" s="30"/>
      <c r="H55899" s="30"/>
    </row>
    <row r="55900" spans="6:8" x14ac:dyDescent="0.2">
      <c r="F55900" s="30"/>
      <c r="G55900" s="30"/>
      <c r="H55900" s="30"/>
    </row>
    <row r="55901" spans="6:8" x14ac:dyDescent="0.2">
      <c r="F55901" s="30"/>
      <c r="G55901" s="30"/>
      <c r="H55901" s="30"/>
    </row>
    <row r="55902" spans="6:8" x14ac:dyDescent="0.2">
      <c r="F55902" s="30"/>
      <c r="G55902" s="30"/>
      <c r="H55902" s="30"/>
    </row>
    <row r="55903" spans="6:8" x14ac:dyDescent="0.2">
      <c r="F55903" s="30"/>
      <c r="G55903" s="30"/>
      <c r="H55903" s="30"/>
    </row>
    <row r="55904" spans="6:8" x14ac:dyDescent="0.2">
      <c r="F55904" s="30"/>
      <c r="G55904" s="30"/>
      <c r="H55904" s="30"/>
    </row>
    <row r="55905" spans="6:8" x14ac:dyDescent="0.2">
      <c r="F55905" s="30"/>
      <c r="G55905" s="30"/>
      <c r="H55905" s="30"/>
    </row>
    <row r="55906" spans="6:8" x14ac:dyDescent="0.2">
      <c r="F55906" s="30"/>
      <c r="G55906" s="30"/>
      <c r="H55906" s="30"/>
    </row>
    <row r="55907" spans="6:8" x14ac:dyDescent="0.2">
      <c r="F55907" s="30"/>
      <c r="G55907" s="30"/>
      <c r="H55907" s="30"/>
    </row>
    <row r="55908" spans="6:8" x14ac:dyDescent="0.2">
      <c r="F55908" s="30"/>
      <c r="G55908" s="30"/>
      <c r="H55908" s="30"/>
    </row>
    <row r="55909" spans="6:8" x14ac:dyDescent="0.2">
      <c r="F55909" s="30"/>
      <c r="G55909" s="30"/>
      <c r="H55909" s="30"/>
    </row>
    <row r="55910" spans="6:8" x14ac:dyDescent="0.2">
      <c r="F55910" s="30"/>
      <c r="G55910" s="30"/>
      <c r="H55910" s="30"/>
    </row>
    <row r="55911" spans="6:8" x14ac:dyDescent="0.2">
      <c r="F55911" s="30"/>
      <c r="G55911" s="30"/>
      <c r="H55911" s="30"/>
    </row>
    <row r="55912" spans="6:8" x14ac:dyDescent="0.2">
      <c r="F55912" s="30"/>
      <c r="G55912" s="30"/>
      <c r="H55912" s="30"/>
    </row>
    <row r="55913" spans="6:8" x14ac:dyDescent="0.2">
      <c r="F55913" s="30"/>
      <c r="G55913" s="30"/>
      <c r="H55913" s="30"/>
    </row>
    <row r="55914" spans="6:8" x14ac:dyDescent="0.2">
      <c r="F55914" s="30"/>
      <c r="G55914" s="30"/>
      <c r="H55914" s="30"/>
    </row>
    <row r="55915" spans="6:8" x14ac:dyDescent="0.2">
      <c r="F55915" s="30"/>
      <c r="G55915" s="30"/>
      <c r="H55915" s="30"/>
    </row>
    <row r="55916" spans="6:8" x14ac:dyDescent="0.2">
      <c r="F55916" s="30"/>
      <c r="G55916" s="30"/>
      <c r="H55916" s="30"/>
    </row>
    <row r="55917" spans="6:8" x14ac:dyDescent="0.2">
      <c r="F55917" s="30"/>
      <c r="G55917" s="30"/>
      <c r="H55917" s="30"/>
    </row>
    <row r="55918" spans="6:8" x14ac:dyDescent="0.2">
      <c r="F55918" s="30"/>
      <c r="G55918" s="30"/>
      <c r="H55918" s="30"/>
    </row>
    <row r="55919" spans="6:8" x14ac:dyDescent="0.2">
      <c r="F55919" s="30"/>
      <c r="G55919" s="30"/>
      <c r="H55919" s="30"/>
    </row>
    <row r="55920" spans="6:8" x14ac:dyDescent="0.2">
      <c r="F55920" s="30"/>
      <c r="G55920" s="30"/>
      <c r="H55920" s="30"/>
    </row>
    <row r="55921" spans="6:8" x14ac:dyDescent="0.2">
      <c r="F55921" s="30"/>
      <c r="G55921" s="30"/>
      <c r="H55921" s="30"/>
    </row>
    <row r="55922" spans="6:8" x14ac:dyDescent="0.2">
      <c r="F55922" s="30"/>
      <c r="G55922" s="30"/>
      <c r="H55922" s="30"/>
    </row>
    <row r="55923" spans="6:8" x14ac:dyDescent="0.2">
      <c r="F55923" s="30"/>
      <c r="G55923" s="30"/>
      <c r="H55923" s="30"/>
    </row>
    <row r="55924" spans="6:8" x14ac:dyDescent="0.2">
      <c r="F55924" s="30"/>
      <c r="G55924" s="30"/>
      <c r="H55924" s="30"/>
    </row>
    <row r="55925" spans="6:8" x14ac:dyDescent="0.2">
      <c r="F55925" s="30"/>
      <c r="G55925" s="30"/>
      <c r="H55925" s="30"/>
    </row>
    <row r="55926" spans="6:8" x14ac:dyDescent="0.2">
      <c r="F55926" s="30"/>
      <c r="G55926" s="30"/>
      <c r="H55926" s="30"/>
    </row>
    <row r="55927" spans="6:8" x14ac:dyDescent="0.2">
      <c r="F55927" s="30"/>
      <c r="G55927" s="30"/>
      <c r="H55927" s="30"/>
    </row>
    <row r="55928" spans="6:8" x14ac:dyDescent="0.2">
      <c r="F55928" s="30"/>
      <c r="G55928" s="30"/>
      <c r="H55928" s="30"/>
    </row>
    <row r="55929" spans="6:8" x14ac:dyDescent="0.2">
      <c r="F55929" s="30"/>
      <c r="G55929" s="30"/>
      <c r="H55929" s="30"/>
    </row>
    <row r="55930" spans="6:8" x14ac:dyDescent="0.2">
      <c r="F55930" s="30"/>
      <c r="G55930" s="30"/>
      <c r="H55930" s="30"/>
    </row>
    <row r="55931" spans="6:8" x14ac:dyDescent="0.2">
      <c r="F55931" s="30"/>
      <c r="G55931" s="30"/>
      <c r="H55931" s="30"/>
    </row>
    <row r="55932" spans="6:8" x14ac:dyDescent="0.2">
      <c r="F55932" s="30"/>
      <c r="G55932" s="30"/>
      <c r="H55932" s="30"/>
    </row>
    <row r="55933" spans="6:8" x14ac:dyDescent="0.2">
      <c r="F55933" s="30"/>
      <c r="G55933" s="30"/>
      <c r="H55933" s="30"/>
    </row>
    <row r="55934" spans="6:8" x14ac:dyDescent="0.2">
      <c r="F55934" s="30"/>
      <c r="G55934" s="30"/>
      <c r="H55934" s="30"/>
    </row>
    <row r="55935" spans="6:8" x14ac:dyDescent="0.2">
      <c r="F55935" s="30"/>
      <c r="G55935" s="30"/>
      <c r="H55935" s="30"/>
    </row>
    <row r="55936" spans="6:8" x14ac:dyDescent="0.2">
      <c r="F55936" s="30"/>
      <c r="G55936" s="30"/>
      <c r="H55936" s="30"/>
    </row>
    <row r="55937" spans="6:8" x14ac:dyDescent="0.2">
      <c r="F55937" s="30"/>
      <c r="G55937" s="30"/>
      <c r="H55937" s="30"/>
    </row>
    <row r="55938" spans="6:8" x14ac:dyDescent="0.2">
      <c r="F55938" s="30"/>
      <c r="G55938" s="30"/>
      <c r="H55938" s="30"/>
    </row>
    <row r="55939" spans="6:8" x14ac:dyDescent="0.2">
      <c r="F55939" s="30"/>
      <c r="G55939" s="30"/>
      <c r="H55939" s="30"/>
    </row>
    <row r="55940" spans="6:8" x14ac:dyDescent="0.2">
      <c r="F55940" s="30"/>
      <c r="G55940" s="30"/>
      <c r="H55940" s="30"/>
    </row>
    <row r="55941" spans="6:8" x14ac:dyDescent="0.2">
      <c r="F55941" s="30"/>
      <c r="G55941" s="30"/>
      <c r="H55941" s="30"/>
    </row>
    <row r="55942" spans="6:8" x14ac:dyDescent="0.2">
      <c r="F55942" s="30"/>
      <c r="G55942" s="30"/>
      <c r="H55942" s="30"/>
    </row>
    <row r="55943" spans="6:8" x14ac:dyDescent="0.2">
      <c r="F55943" s="30"/>
      <c r="G55943" s="30"/>
      <c r="H55943" s="30"/>
    </row>
    <row r="55944" spans="6:8" x14ac:dyDescent="0.2">
      <c r="F55944" s="30"/>
      <c r="G55944" s="30"/>
      <c r="H55944" s="30"/>
    </row>
    <row r="55945" spans="6:8" x14ac:dyDescent="0.2">
      <c r="F55945" s="30"/>
      <c r="G55945" s="30"/>
      <c r="H55945" s="30"/>
    </row>
    <row r="55946" spans="6:8" x14ac:dyDescent="0.2">
      <c r="F55946" s="30"/>
      <c r="G55946" s="30"/>
      <c r="H55946" s="30"/>
    </row>
    <row r="55947" spans="6:8" x14ac:dyDescent="0.2">
      <c r="F55947" s="30"/>
      <c r="G55947" s="30"/>
      <c r="H55947" s="30"/>
    </row>
    <row r="55948" spans="6:8" x14ac:dyDescent="0.2">
      <c r="F55948" s="30"/>
      <c r="G55948" s="30"/>
      <c r="H55948" s="30"/>
    </row>
    <row r="55949" spans="6:8" x14ac:dyDescent="0.2">
      <c r="F55949" s="30"/>
      <c r="G55949" s="30"/>
      <c r="H55949" s="30"/>
    </row>
    <row r="55950" spans="6:8" x14ac:dyDescent="0.2">
      <c r="F55950" s="30"/>
      <c r="G55950" s="30"/>
      <c r="H55950" s="30"/>
    </row>
    <row r="55951" spans="6:8" x14ac:dyDescent="0.2">
      <c r="F55951" s="30"/>
      <c r="G55951" s="30"/>
      <c r="H55951" s="30"/>
    </row>
    <row r="55952" spans="6:8" x14ac:dyDescent="0.2">
      <c r="F55952" s="30"/>
      <c r="G55952" s="30"/>
      <c r="H55952" s="30"/>
    </row>
    <row r="55953" spans="6:8" x14ac:dyDescent="0.2">
      <c r="F55953" s="30"/>
      <c r="G55953" s="30"/>
      <c r="H55953" s="30"/>
    </row>
    <row r="55954" spans="6:8" x14ac:dyDescent="0.2">
      <c r="F55954" s="30"/>
      <c r="G55954" s="30"/>
      <c r="H55954" s="30"/>
    </row>
    <row r="55955" spans="6:8" x14ac:dyDescent="0.2">
      <c r="F55955" s="30"/>
      <c r="G55955" s="30"/>
      <c r="H55955" s="30"/>
    </row>
    <row r="55956" spans="6:8" x14ac:dyDescent="0.2">
      <c r="F55956" s="30"/>
      <c r="G55956" s="30"/>
      <c r="H55956" s="30"/>
    </row>
    <row r="55957" spans="6:8" x14ac:dyDescent="0.2">
      <c r="F55957" s="30"/>
      <c r="G55957" s="30"/>
      <c r="H55957" s="30"/>
    </row>
    <row r="55958" spans="6:8" x14ac:dyDescent="0.2">
      <c r="F55958" s="30"/>
      <c r="G55958" s="30"/>
      <c r="H55958" s="30"/>
    </row>
    <row r="55959" spans="6:8" x14ac:dyDescent="0.2">
      <c r="F55959" s="30"/>
      <c r="G55959" s="30"/>
      <c r="H55959" s="30"/>
    </row>
    <row r="55960" spans="6:8" x14ac:dyDescent="0.2">
      <c r="F55960" s="30"/>
      <c r="G55960" s="30"/>
      <c r="H55960" s="30"/>
    </row>
    <row r="55961" spans="6:8" x14ac:dyDescent="0.2">
      <c r="F55961" s="30"/>
      <c r="G55961" s="30"/>
      <c r="H55961" s="30"/>
    </row>
    <row r="55962" spans="6:8" x14ac:dyDescent="0.2">
      <c r="F55962" s="30"/>
      <c r="G55962" s="30"/>
      <c r="H55962" s="30"/>
    </row>
    <row r="55963" spans="6:8" x14ac:dyDescent="0.2">
      <c r="F55963" s="30"/>
      <c r="G55963" s="30"/>
      <c r="H55963" s="30"/>
    </row>
    <row r="55964" spans="6:8" x14ac:dyDescent="0.2">
      <c r="F55964" s="30"/>
      <c r="G55964" s="30"/>
      <c r="H55964" s="30"/>
    </row>
    <row r="55965" spans="6:8" x14ac:dyDescent="0.2">
      <c r="F55965" s="30"/>
      <c r="G55965" s="30"/>
      <c r="H55965" s="30"/>
    </row>
    <row r="55966" spans="6:8" x14ac:dyDescent="0.2">
      <c r="F55966" s="30"/>
      <c r="G55966" s="30"/>
      <c r="H55966" s="30"/>
    </row>
    <row r="55967" spans="6:8" x14ac:dyDescent="0.2">
      <c r="F55967" s="30"/>
      <c r="G55967" s="30"/>
      <c r="H55967" s="30"/>
    </row>
    <row r="55968" spans="6:8" x14ac:dyDescent="0.2">
      <c r="F55968" s="30"/>
      <c r="G55968" s="30"/>
      <c r="H55968" s="30"/>
    </row>
    <row r="55969" spans="6:8" x14ac:dyDescent="0.2">
      <c r="F55969" s="30"/>
      <c r="G55969" s="30"/>
      <c r="H55969" s="30"/>
    </row>
    <row r="55970" spans="6:8" x14ac:dyDescent="0.2">
      <c r="F55970" s="30"/>
      <c r="G55970" s="30"/>
      <c r="H55970" s="30"/>
    </row>
    <row r="55971" spans="6:8" x14ac:dyDescent="0.2">
      <c r="F55971" s="30"/>
      <c r="G55971" s="30"/>
      <c r="H55971" s="30"/>
    </row>
    <row r="55972" spans="6:8" x14ac:dyDescent="0.2">
      <c r="F55972" s="30"/>
      <c r="G55972" s="30"/>
      <c r="H55972" s="30"/>
    </row>
    <row r="55973" spans="6:8" x14ac:dyDescent="0.2">
      <c r="F55973" s="30"/>
      <c r="G55973" s="30"/>
      <c r="H55973" s="30"/>
    </row>
    <row r="55974" spans="6:8" x14ac:dyDescent="0.2">
      <c r="F55974" s="30"/>
      <c r="G55974" s="30"/>
      <c r="H55974" s="30"/>
    </row>
    <row r="55975" spans="6:8" x14ac:dyDescent="0.2">
      <c r="F55975" s="30"/>
      <c r="G55975" s="30"/>
      <c r="H55975" s="30"/>
    </row>
    <row r="55976" spans="6:8" x14ac:dyDescent="0.2">
      <c r="F55976" s="30"/>
      <c r="G55976" s="30"/>
      <c r="H55976" s="30"/>
    </row>
    <row r="55977" spans="6:8" x14ac:dyDescent="0.2">
      <c r="F55977" s="30"/>
      <c r="G55977" s="30"/>
      <c r="H55977" s="30"/>
    </row>
    <row r="55978" spans="6:8" x14ac:dyDescent="0.2">
      <c r="F55978" s="30"/>
      <c r="G55978" s="30"/>
      <c r="H55978" s="30"/>
    </row>
    <row r="55979" spans="6:8" x14ac:dyDescent="0.2">
      <c r="F55979" s="30"/>
      <c r="G55979" s="30"/>
      <c r="H55979" s="30"/>
    </row>
    <row r="55980" spans="6:8" x14ac:dyDescent="0.2">
      <c r="F55980" s="30"/>
      <c r="G55980" s="30"/>
      <c r="H55980" s="30"/>
    </row>
    <row r="55981" spans="6:8" x14ac:dyDescent="0.2">
      <c r="F55981" s="30"/>
      <c r="G55981" s="30"/>
      <c r="H55981" s="30"/>
    </row>
    <row r="55982" spans="6:8" x14ac:dyDescent="0.2">
      <c r="F55982" s="30"/>
      <c r="G55982" s="30"/>
      <c r="H55982" s="30"/>
    </row>
    <row r="55983" spans="6:8" x14ac:dyDescent="0.2">
      <c r="F55983" s="30"/>
      <c r="G55983" s="30"/>
      <c r="H55983" s="30"/>
    </row>
    <row r="55984" spans="6:8" x14ac:dyDescent="0.2">
      <c r="F55984" s="30"/>
      <c r="G55984" s="30"/>
      <c r="H55984" s="30"/>
    </row>
    <row r="55985" spans="6:8" x14ac:dyDescent="0.2">
      <c r="F55985" s="30"/>
      <c r="G55985" s="30"/>
      <c r="H55985" s="30"/>
    </row>
    <row r="55986" spans="6:8" x14ac:dyDescent="0.2">
      <c r="F55986" s="30"/>
      <c r="G55986" s="30"/>
      <c r="H55986" s="30"/>
    </row>
    <row r="55987" spans="6:8" x14ac:dyDescent="0.2">
      <c r="F55987" s="30"/>
      <c r="G55987" s="30"/>
      <c r="H55987" s="30"/>
    </row>
    <row r="55988" spans="6:8" x14ac:dyDescent="0.2">
      <c r="F55988" s="30"/>
      <c r="G55988" s="30"/>
      <c r="H55988" s="30"/>
    </row>
    <row r="55989" spans="6:8" x14ac:dyDescent="0.2">
      <c r="F55989" s="30"/>
      <c r="G55989" s="30"/>
      <c r="H55989" s="30"/>
    </row>
    <row r="55990" spans="6:8" x14ac:dyDescent="0.2">
      <c r="F55990" s="30"/>
      <c r="G55990" s="30"/>
      <c r="H55990" s="30"/>
    </row>
    <row r="55991" spans="6:8" x14ac:dyDescent="0.2">
      <c r="F55991" s="30"/>
      <c r="G55991" s="30"/>
      <c r="H55991" s="30"/>
    </row>
    <row r="55992" spans="6:8" x14ac:dyDescent="0.2">
      <c r="F55992" s="30"/>
      <c r="G55992" s="30"/>
      <c r="H55992" s="30"/>
    </row>
    <row r="55993" spans="6:8" x14ac:dyDescent="0.2">
      <c r="F55993" s="30"/>
      <c r="G55993" s="30"/>
      <c r="H55993" s="30"/>
    </row>
    <row r="55994" spans="6:8" x14ac:dyDescent="0.2">
      <c r="F55994" s="30"/>
      <c r="G55994" s="30"/>
      <c r="H55994" s="30"/>
    </row>
    <row r="55995" spans="6:8" x14ac:dyDescent="0.2">
      <c r="F55995" s="30"/>
      <c r="G55995" s="30"/>
      <c r="H55995" s="30"/>
    </row>
    <row r="55996" spans="6:8" x14ac:dyDescent="0.2">
      <c r="F55996" s="30"/>
      <c r="G55996" s="30"/>
      <c r="H55996" s="30"/>
    </row>
    <row r="55997" spans="6:8" x14ac:dyDescent="0.2">
      <c r="F55997" s="30"/>
      <c r="G55997" s="30"/>
      <c r="H55997" s="30"/>
    </row>
    <row r="55998" spans="6:8" x14ac:dyDescent="0.2">
      <c r="F55998" s="30"/>
      <c r="G55998" s="30"/>
      <c r="H55998" s="30"/>
    </row>
    <row r="55999" spans="6:8" x14ac:dyDescent="0.2">
      <c r="F55999" s="30"/>
      <c r="G55999" s="30"/>
      <c r="H55999" s="30"/>
    </row>
    <row r="56000" spans="6:8" x14ac:dyDescent="0.2">
      <c r="F56000" s="30"/>
      <c r="G56000" s="30"/>
      <c r="H56000" s="30"/>
    </row>
    <row r="56001" spans="6:8" x14ac:dyDescent="0.2">
      <c r="F56001" s="30"/>
      <c r="G56001" s="30"/>
      <c r="H56001" s="30"/>
    </row>
    <row r="56002" spans="6:8" x14ac:dyDescent="0.2">
      <c r="F56002" s="30"/>
      <c r="G56002" s="30"/>
      <c r="H56002" s="30"/>
    </row>
    <row r="56003" spans="6:8" x14ac:dyDescent="0.2">
      <c r="F56003" s="30"/>
      <c r="G56003" s="30"/>
      <c r="H56003" s="30"/>
    </row>
    <row r="56004" spans="6:8" x14ac:dyDescent="0.2">
      <c r="F56004" s="30"/>
      <c r="G56004" s="30"/>
      <c r="H56004" s="30"/>
    </row>
    <row r="56005" spans="6:8" x14ac:dyDescent="0.2">
      <c r="F56005" s="30"/>
      <c r="G56005" s="30"/>
      <c r="H56005" s="30"/>
    </row>
    <row r="56006" spans="6:8" x14ac:dyDescent="0.2">
      <c r="F56006" s="30"/>
      <c r="G56006" s="30"/>
      <c r="H56006" s="30"/>
    </row>
    <row r="56007" spans="6:8" x14ac:dyDescent="0.2">
      <c r="F56007" s="30"/>
      <c r="G56007" s="30"/>
      <c r="H56007" s="30"/>
    </row>
    <row r="56008" spans="6:8" x14ac:dyDescent="0.2">
      <c r="F56008" s="30"/>
      <c r="G56008" s="30"/>
      <c r="H56008" s="30"/>
    </row>
    <row r="56009" spans="6:8" x14ac:dyDescent="0.2">
      <c r="F56009" s="30"/>
      <c r="G56009" s="30"/>
      <c r="H56009" s="30"/>
    </row>
    <row r="56010" spans="6:8" x14ac:dyDescent="0.2">
      <c r="F56010" s="30"/>
      <c r="G56010" s="30"/>
      <c r="H56010" s="30"/>
    </row>
    <row r="56011" spans="6:8" x14ac:dyDescent="0.2">
      <c r="F56011" s="30"/>
      <c r="G56011" s="30"/>
      <c r="H56011" s="30"/>
    </row>
    <row r="56012" spans="6:8" x14ac:dyDescent="0.2">
      <c r="F56012" s="30"/>
      <c r="G56012" s="30"/>
      <c r="H56012" s="30"/>
    </row>
    <row r="56013" spans="6:8" x14ac:dyDescent="0.2">
      <c r="F56013" s="30"/>
      <c r="G56013" s="30"/>
      <c r="H56013" s="30"/>
    </row>
    <row r="56014" spans="6:8" x14ac:dyDescent="0.2">
      <c r="F56014" s="30"/>
      <c r="G56014" s="30"/>
      <c r="H56014" s="30"/>
    </row>
    <row r="56015" spans="6:8" x14ac:dyDescent="0.2">
      <c r="F56015" s="30"/>
      <c r="G56015" s="30"/>
      <c r="H56015" s="30"/>
    </row>
    <row r="56016" spans="6:8" x14ac:dyDescent="0.2">
      <c r="F56016" s="30"/>
      <c r="G56016" s="30"/>
      <c r="H56016" s="30"/>
    </row>
    <row r="56017" spans="6:8" x14ac:dyDescent="0.2">
      <c r="F56017" s="30"/>
      <c r="G56017" s="30"/>
      <c r="H56017" s="30"/>
    </row>
    <row r="56018" spans="6:8" x14ac:dyDescent="0.2">
      <c r="F56018" s="30"/>
      <c r="G56018" s="30"/>
      <c r="H56018" s="30"/>
    </row>
    <row r="56019" spans="6:8" x14ac:dyDescent="0.2">
      <c r="F56019" s="30"/>
      <c r="G56019" s="30"/>
      <c r="H56019" s="30"/>
    </row>
    <row r="56020" spans="6:8" x14ac:dyDescent="0.2">
      <c r="F56020" s="30"/>
      <c r="G56020" s="30"/>
      <c r="H56020" s="30"/>
    </row>
    <row r="56021" spans="6:8" x14ac:dyDescent="0.2">
      <c r="F56021" s="30"/>
      <c r="G56021" s="30"/>
      <c r="H56021" s="30"/>
    </row>
    <row r="56022" spans="6:8" x14ac:dyDescent="0.2">
      <c r="F56022" s="30"/>
      <c r="G56022" s="30"/>
      <c r="H56022" s="30"/>
    </row>
    <row r="56023" spans="6:8" x14ac:dyDescent="0.2">
      <c r="F56023" s="30"/>
      <c r="G56023" s="30"/>
      <c r="H56023" s="30"/>
    </row>
    <row r="56024" spans="6:8" x14ac:dyDescent="0.2">
      <c r="F56024" s="30"/>
      <c r="G56024" s="30"/>
      <c r="H56024" s="30"/>
    </row>
    <row r="56025" spans="6:8" x14ac:dyDescent="0.2">
      <c r="F56025" s="30"/>
      <c r="G56025" s="30"/>
      <c r="H56025" s="30"/>
    </row>
    <row r="56026" spans="6:8" x14ac:dyDescent="0.2">
      <c r="F56026" s="30"/>
      <c r="G56026" s="30"/>
      <c r="H56026" s="30"/>
    </row>
    <row r="56027" spans="6:8" x14ac:dyDescent="0.2">
      <c r="F56027" s="30"/>
      <c r="G56027" s="30"/>
      <c r="H56027" s="30"/>
    </row>
    <row r="56028" spans="6:8" x14ac:dyDescent="0.2">
      <c r="F56028" s="30"/>
      <c r="G56028" s="30"/>
      <c r="H56028" s="30"/>
    </row>
    <row r="56029" spans="6:8" x14ac:dyDescent="0.2">
      <c r="F56029" s="30"/>
      <c r="G56029" s="30"/>
      <c r="H56029" s="30"/>
    </row>
    <row r="56030" spans="6:8" x14ac:dyDescent="0.2">
      <c r="F56030" s="30"/>
      <c r="G56030" s="30"/>
      <c r="H56030" s="30"/>
    </row>
    <row r="56031" spans="6:8" x14ac:dyDescent="0.2">
      <c r="F56031" s="30"/>
      <c r="G56031" s="30"/>
      <c r="H56031" s="30"/>
    </row>
    <row r="56032" spans="6:8" x14ac:dyDescent="0.2">
      <c r="F56032" s="30"/>
      <c r="G56032" s="30"/>
      <c r="H56032" s="30"/>
    </row>
    <row r="56033" spans="6:8" x14ac:dyDescent="0.2">
      <c r="F56033" s="30"/>
      <c r="G56033" s="30"/>
      <c r="H56033" s="30"/>
    </row>
    <row r="56034" spans="6:8" x14ac:dyDescent="0.2">
      <c r="F56034" s="30"/>
      <c r="G56034" s="30"/>
      <c r="H56034" s="30"/>
    </row>
    <row r="56035" spans="6:8" x14ac:dyDescent="0.2">
      <c r="F56035" s="30"/>
      <c r="G56035" s="30"/>
      <c r="H56035" s="30"/>
    </row>
    <row r="56036" spans="6:8" x14ac:dyDescent="0.2">
      <c r="F56036" s="30"/>
      <c r="G56036" s="30"/>
      <c r="H56036" s="30"/>
    </row>
    <row r="56037" spans="6:8" x14ac:dyDescent="0.2">
      <c r="F56037" s="30"/>
      <c r="G56037" s="30"/>
      <c r="H56037" s="30"/>
    </row>
    <row r="56038" spans="6:8" x14ac:dyDescent="0.2">
      <c r="F56038" s="30"/>
      <c r="G56038" s="30"/>
      <c r="H56038" s="30"/>
    </row>
    <row r="56039" spans="6:8" x14ac:dyDescent="0.2">
      <c r="F56039" s="30"/>
      <c r="G56039" s="30"/>
      <c r="H56039" s="30"/>
    </row>
    <row r="56040" spans="6:8" x14ac:dyDescent="0.2">
      <c r="F56040" s="30"/>
      <c r="G56040" s="30"/>
      <c r="H56040" s="30"/>
    </row>
    <row r="56041" spans="6:8" x14ac:dyDescent="0.2">
      <c r="F56041" s="30"/>
      <c r="G56041" s="30"/>
      <c r="H56041" s="30"/>
    </row>
    <row r="56042" spans="6:8" x14ac:dyDescent="0.2">
      <c r="F56042" s="30"/>
      <c r="G56042" s="30"/>
      <c r="H56042" s="30"/>
    </row>
    <row r="56043" spans="6:8" x14ac:dyDescent="0.2">
      <c r="F56043" s="30"/>
      <c r="G56043" s="30"/>
      <c r="H56043" s="30"/>
    </row>
    <row r="56044" spans="6:8" x14ac:dyDescent="0.2">
      <c r="F56044" s="30"/>
      <c r="G56044" s="30"/>
      <c r="H56044" s="30"/>
    </row>
    <row r="56045" spans="6:8" x14ac:dyDescent="0.2">
      <c r="F56045" s="30"/>
      <c r="G56045" s="30"/>
      <c r="H56045" s="30"/>
    </row>
    <row r="56046" spans="6:8" x14ac:dyDescent="0.2">
      <c r="F56046" s="30"/>
      <c r="G56046" s="30"/>
      <c r="H56046" s="30"/>
    </row>
    <row r="56047" spans="6:8" x14ac:dyDescent="0.2">
      <c r="F56047" s="30"/>
      <c r="G56047" s="30"/>
      <c r="H56047" s="30"/>
    </row>
    <row r="56048" spans="6:8" x14ac:dyDescent="0.2">
      <c r="F56048" s="30"/>
      <c r="G56048" s="30"/>
      <c r="H56048" s="30"/>
    </row>
    <row r="56049" spans="6:8" x14ac:dyDescent="0.2">
      <c r="F56049" s="30"/>
      <c r="G56049" s="30"/>
      <c r="H56049" s="30"/>
    </row>
    <row r="56050" spans="6:8" x14ac:dyDescent="0.2">
      <c r="F56050" s="30"/>
      <c r="G56050" s="30"/>
      <c r="H56050" s="30"/>
    </row>
    <row r="56051" spans="6:8" x14ac:dyDescent="0.2">
      <c r="F56051" s="30"/>
      <c r="G56051" s="30"/>
      <c r="H56051" s="30"/>
    </row>
    <row r="56052" spans="6:8" x14ac:dyDescent="0.2">
      <c r="F56052" s="30"/>
      <c r="G56052" s="30"/>
      <c r="H56052" s="30"/>
    </row>
    <row r="56053" spans="6:8" x14ac:dyDescent="0.2">
      <c r="F56053" s="30"/>
      <c r="G56053" s="30"/>
      <c r="H56053" s="30"/>
    </row>
    <row r="56054" spans="6:8" x14ac:dyDescent="0.2">
      <c r="F56054" s="30"/>
      <c r="G56054" s="30"/>
      <c r="H56054" s="30"/>
    </row>
    <row r="56055" spans="6:8" x14ac:dyDescent="0.2">
      <c r="F56055" s="30"/>
      <c r="G56055" s="30"/>
      <c r="H56055" s="30"/>
    </row>
    <row r="56056" spans="6:8" x14ac:dyDescent="0.2">
      <c r="F56056" s="30"/>
      <c r="G56056" s="30"/>
      <c r="H56056" s="30"/>
    </row>
    <row r="56057" spans="6:8" x14ac:dyDescent="0.2">
      <c r="F56057" s="30"/>
      <c r="G56057" s="30"/>
      <c r="H56057" s="30"/>
    </row>
    <row r="56058" spans="6:8" x14ac:dyDescent="0.2">
      <c r="F56058" s="30"/>
      <c r="G56058" s="30"/>
      <c r="H56058" s="30"/>
    </row>
    <row r="56059" spans="6:8" x14ac:dyDescent="0.2">
      <c r="F56059" s="30"/>
      <c r="G56059" s="30"/>
      <c r="H56059" s="30"/>
    </row>
    <row r="56060" spans="6:8" x14ac:dyDescent="0.2">
      <c r="F56060" s="30"/>
      <c r="G56060" s="30"/>
      <c r="H56060" s="30"/>
    </row>
    <row r="56061" spans="6:8" x14ac:dyDescent="0.2">
      <c r="F56061" s="30"/>
      <c r="G56061" s="30"/>
      <c r="H56061" s="30"/>
    </row>
    <row r="56062" spans="6:8" x14ac:dyDescent="0.2">
      <c r="F56062" s="30"/>
      <c r="G56062" s="30"/>
      <c r="H56062" s="30"/>
    </row>
    <row r="56063" spans="6:8" x14ac:dyDescent="0.2">
      <c r="F56063" s="30"/>
      <c r="G56063" s="30"/>
      <c r="H56063" s="30"/>
    </row>
    <row r="56064" spans="6:8" x14ac:dyDescent="0.2">
      <c r="F56064" s="30"/>
      <c r="G56064" s="30"/>
      <c r="H56064" s="30"/>
    </row>
    <row r="56065" spans="6:8" x14ac:dyDescent="0.2">
      <c r="F56065" s="30"/>
      <c r="G56065" s="30"/>
      <c r="H56065" s="30"/>
    </row>
    <row r="56066" spans="6:8" x14ac:dyDescent="0.2">
      <c r="F56066" s="30"/>
      <c r="G56066" s="30"/>
      <c r="H56066" s="30"/>
    </row>
    <row r="56067" spans="6:8" x14ac:dyDescent="0.2">
      <c r="F56067" s="30"/>
      <c r="G56067" s="30"/>
      <c r="H56067" s="30"/>
    </row>
    <row r="56068" spans="6:8" x14ac:dyDescent="0.2">
      <c r="F56068" s="30"/>
      <c r="G56068" s="30"/>
      <c r="H56068" s="30"/>
    </row>
    <row r="56069" spans="6:8" x14ac:dyDescent="0.2">
      <c r="F56069" s="30"/>
      <c r="G56069" s="30"/>
      <c r="H56069" s="30"/>
    </row>
    <row r="56070" spans="6:8" x14ac:dyDescent="0.2">
      <c r="F56070" s="30"/>
      <c r="G56070" s="30"/>
      <c r="H56070" s="30"/>
    </row>
    <row r="56071" spans="6:8" x14ac:dyDescent="0.2">
      <c r="F56071" s="30"/>
      <c r="G56071" s="30"/>
      <c r="H56071" s="30"/>
    </row>
    <row r="56072" spans="6:8" x14ac:dyDescent="0.2">
      <c r="F56072" s="30"/>
      <c r="G56072" s="30"/>
      <c r="H56072" s="30"/>
    </row>
    <row r="56073" spans="6:8" x14ac:dyDescent="0.2">
      <c r="F56073" s="30"/>
      <c r="G56073" s="30"/>
      <c r="H56073" s="30"/>
    </row>
    <row r="56074" spans="6:8" x14ac:dyDescent="0.2">
      <c r="F56074" s="30"/>
      <c r="G56074" s="30"/>
      <c r="H56074" s="30"/>
    </row>
    <row r="56075" spans="6:8" x14ac:dyDescent="0.2">
      <c r="F56075" s="30"/>
      <c r="G56075" s="30"/>
      <c r="H56075" s="30"/>
    </row>
    <row r="56076" spans="6:8" x14ac:dyDescent="0.2">
      <c r="F56076" s="30"/>
      <c r="G56076" s="30"/>
      <c r="H56076" s="30"/>
    </row>
    <row r="56077" spans="6:8" x14ac:dyDescent="0.2">
      <c r="F56077" s="30"/>
      <c r="G56077" s="30"/>
      <c r="H56077" s="30"/>
    </row>
    <row r="56078" spans="6:8" x14ac:dyDescent="0.2">
      <c r="F56078" s="30"/>
      <c r="G56078" s="30"/>
      <c r="H56078" s="30"/>
    </row>
    <row r="56079" spans="6:8" x14ac:dyDescent="0.2">
      <c r="F56079" s="30"/>
      <c r="G56079" s="30"/>
      <c r="H56079" s="30"/>
    </row>
    <row r="56080" spans="6:8" x14ac:dyDescent="0.2">
      <c r="F56080" s="30"/>
      <c r="G56080" s="30"/>
      <c r="H56080" s="30"/>
    </row>
    <row r="56081" spans="6:8" x14ac:dyDescent="0.2">
      <c r="F56081" s="30"/>
      <c r="G56081" s="30"/>
      <c r="H56081" s="30"/>
    </row>
    <row r="56082" spans="6:8" x14ac:dyDescent="0.2">
      <c r="F56082" s="30"/>
      <c r="G56082" s="30"/>
      <c r="H56082" s="30"/>
    </row>
    <row r="56083" spans="6:8" x14ac:dyDescent="0.2">
      <c r="F56083" s="30"/>
      <c r="G56083" s="30"/>
      <c r="H56083" s="30"/>
    </row>
    <row r="56084" spans="6:8" x14ac:dyDescent="0.2">
      <c r="F56084" s="30"/>
      <c r="G56084" s="30"/>
      <c r="H56084" s="30"/>
    </row>
    <row r="56085" spans="6:8" x14ac:dyDescent="0.2">
      <c r="F56085" s="30"/>
      <c r="G56085" s="30"/>
      <c r="H56085" s="30"/>
    </row>
    <row r="56086" spans="6:8" x14ac:dyDescent="0.2">
      <c r="F56086" s="30"/>
      <c r="G56086" s="30"/>
      <c r="H56086" s="30"/>
    </row>
    <row r="56087" spans="6:8" x14ac:dyDescent="0.2">
      <c r="F56087" s="30"/>
      <c r="G56087" s="30"/>
      <c r="H56087" s="30"/>
    </row>
    <row r="56088" spans="6:8" x14ac:dyDescent="0.2">
      <c r="F56088" s="30"/>
      <c r="G56088" s="30"/>
      <c r="H56088" s="30"/>
    </row>
    <row r="56089" spans="6:8" x14ac:dyDescent="0.2">
      <c r="F56089" s="30"/>
      <c r="G56089" s="30"/>
      <c r="H56089" s="30"/>
    </row>
    <row r="56090" spans="6:8" x14ac:dyDescent="0.2">
      <c r="F56090" s="30"/>
      <c r="G56090" s="30"/>
      <c r="H56090" s="30"/>
    </row>
    <row r="56091" spans="6:8" x14ac:dyDescent="0.2">
      <c r="F56091" s="30"/>
      <c r="G56091" s="30"/>
      <c r="H56091" s="30"/>
    </row>
    <row r="56092" spans="6:8" x14ac:dyDescent="0.2">
      <c r="F56092" s="30"/>
      <c r="G56092" s="30"/>
      <c r="H56092" s="30"/>
    </row>
    <row r="56093" spans="6:8" x14ac:dyDescent="0.2">
      <c r="F56093" s="30"/>
      <c r="G56093" s="30"/>
      <c r="H56093" s="30"/>
    </row>
    <row r="56094" spans="6:8" x14ac:dyDescent="0.2">
      <c r="F56094" s="30"/>
      <c r="G56094" s="30"/>
      <c r="H56094" s="30"/>
    </row>
    <row r="56095" spans="6:8" x14ac:dyDescent="0.2">
      <c r="F56095" s="30"/>
      <c r="G56095" s="30"/>
      <c r="H56095" s="30"/>
    </row>
    <row r="56096" spans="6:8" x14ac:dyDescent="0.2">
      <c r="F56096" s="30"/>
      <c r="G56096" s="30"/>
      <c r="H56096" s="30"/>
    </row>
    <row r="56097" spans="6:8" x14ac:dyDescent="0.2">
      <c r="F56097" s="30"/>
      <c r="G56097" s="30"/>
      <c r="H56097" s="30"/>
    </row>
    <row r="56098" spans="6:8" x14ac:dyDescent="0.2">
      <c r="F56098" s="30"/>
      <c r="G56098" s="30"/>
      <c r="H56098" s="30"/>
    </row>
    <row r="56099" spans="6:8" x14ac:dyDescent="0.2">
      <c r="F56099" s="30"/>
      <c r="G56099" s="30"/>
      <c r="H56099" s="30"/>
    </row>
    <row r="56100" spans="6:8" x14ac:dyDescent="0.2">
      <c r="F56100" s="30"/>
      <c r="G56100" s="30"/>
      <c r="H56100" s="30"/>
    </row>
    <row r="56101" spans="6:8" x14ac:dyDescent="0.2">
      <c r="F56101" s="30"/>
      <c r="G56101" s="30"/>
      <c r="H56101" s="30"/>
    </row>
    <row r="56102" spans="6:8" x14ac:dyDescent="0.2">
      <c r="F56102" s="30"/>
      <c r="G56102" s="30"/>
      <c r="H56102" s="30"/>
    </row>
    <row r="56103" spans="6:8" x14ac:dyDescent="0.2">
      <c r="F56103" s="30"/>
      <c r="G56103" s="30"/>
      <c r="H56103" s="30"/>
    </row>
    <row r="56104" spans="6:8" x14ac:dyDescent="0.2">
      <c r="F56104" s="30"/>
      <c r="G56104" s="30"/>
      <c r="H56104" s="30"/>
    </row>
    <row r="56105" spans="6:8" x14ac:dyDescent="0.2">
      <c r="F56105" s="30"/>
      <c r="G56105" s="30"/>
      <c r="H56105" s="30"/>
    </row>
    <row r="56106" spans="6:8" x14ac:dyDescent="0.2">
      <c r="F56106" s="30"/>
      <c r="G56106" s="30"/>
      <c r="H56106" s="30"/>
    </row>
    <row r="56107" spans="6:8" x14ac:dyDescent="0.2">
      <c r="F56107" s="30"/>
      <c r="G56107" s="30"/>
      <c r="H56107" s="30"/>
    </row>
    <row r="56108" spans="6:8" x14ac:dyDescent="0.2">
      <c r="F56108" s="30"/>
      <c r="G56108" s="30"/>
      <c r="H56108" s="30"/>
    </row>
    <row r="56109" spans="6:8" x14ac:dyDescent="0.2">
      <c r="F56109" s="30"/>
      <c r="G56109" s="30"/>
      <c r="H56109" s="30"/>
    </row>
    <row r="56110" spans="6:8" x14ac:dyDescent="0.2">
      <c r="F56110" s="30"/>
      <c r="G56110" s="30"/>
      <c r="H56110" s="30"/>
    </row>
    <row r="56111" spans="6:8" x14ac:dyDescent="0.2">
      <c r="F56111" s="30"/>
      <c r="G56111" s="30"/>
      <c r="H56111" s="30"/>
    </row>
    <row r="56112" spans="6:8" x14ac:dyDescent="0.2">
      <c r="F56112" s="30"/>
      <c r="G56112" s="30"/>
      <c r="H56112" s="30"/>
    </row>
    <row r="56113" spans="6:8" x14ac:dyDescent="0.2">
      <c r="F56113" s="30"/>
      <c r="G56113" s="30"/>
      <c r="H56113" s="30"/>
    </row>
    <row r="56114" spans="6:8" x14ac:dyDescent="0.2">
      <c r="F56114" s="30"/>
      <c r="G56114" s="30"/>
      <c r="H56114" s="30"/>
    </row>
    <row r="56115" spans="6:8" x14ac:dyDescent="0.2">
      <c r="F56115" s="30"/>
      <c r="G56115" s="30"/>
      <c r="H56115" s="30"/>
    </row>
    <row r="56116" spans="6:8" x14ac:dyDescent="0.2">
      <c r="F56116" s="30"/>
      <c r="G56116" s="30"/>
      <c r="H56116" s="30"/>
    </row>
    <row r="56117" spans="6:8" x14ac:dyDescent="0.2">
      <c r="F56117" s="30"/>
      <c r="G56117" s="30"/>
      <c r="H56117" s="30"/>
    </row>
    <row r="56118" spans="6:8" x14ac:dyDescent="0.2">
      <c r="F56118" s="30"/>
      <c r="G56118" s="30"/>
      <c r="H56118" s="30"/>
    </row>
    <row r="56119" spans="6:8" x14ac:dyDescent="0.2">
      <c r="F56119" s="30"/>
      <c r="G56119" s="30"/>
      <c r="H56119" s="30"/>
    </row>
    <row r="56120" spans="6:8" x14ac:dyDescent="0.2">
      <c r="F56120" s="30"/>
      <c r="G56120" s="30"/>
      <c r="H56120" s="30"/>
    </row>
    <row r="56121" spans="6:8" x14ac:dyDescent="0.2">
      <c r="F56121" s="30"/>
      <c r="G56121" s="30"/>
      <c r="H56121" s="30"/>
    </row>
    <row r="56122" spans="6:8" x14ac:dyDescent="0.2">
      <c r="F56122" s="30"/>
      <c r="G56122" s="30"/>
      <c r="H56122" s="30"/>
    </row>
    <row r="56123" spans="6:8" x14ac:dyDescent="0.2">
      <c r="F56123" s="30"/>
      <c r="G56123" s="30"/>
      <c r="H56123" s="30"/>
    </row>
    <row r="56124" spans="6:8" x14ac:dyDescent="0.2">
      <c r="F56124" s="30"/>
      <c r="G56124" s="30"/>
      <c r="H56124" s="30"/>
    </row>
    <row r="56125" spans="6:8" x14ac:dyDescent="0.2">
      <c r="F56125" s="30"/>
      <c r="G56125" s="30"/>
      <c r="H56125" s="30"/>
    </row>
    <row r="56126" spans="6:8" x14ac:dyDescent="0.2">
      <c r="F56126" s="30"/>
      <c r="G56126" s="30"/>
      <c r="H56126" s="30"/>
    </row>
    <row r="56127" spans="6:8" x14ac:dyDescent="0.2">
      <c r="F56127" s="30"/>
      <c r="G56127" s="30"/>
      <c r="H56127" s="30"/>
    </row>
    <row r="56128" spans="6:8" x14ac:dyDescent="0.2">
      <c r="F56128" s="30"/>
      <c r="G56128" s="30"/>
      <c r="H56128" s="30"/>
    </row>
    <row r="56129" spans="6:8" x14ac:dyDescent="0.2">
      <c r="F56129" s="30"/>
      <c r="G56129" s="30"/>
      <c r="H56129" s="30"/>
    </row>
    <row r="56130" spans="6:8" x14ac:dyDescent="0.2">
      <c r="F56130" s="30"/>
      <c r="G56130" s="30"/>
      <c r="H56130" s="30"/>
    </row>
    <row r="56131" spans="6:8" x14ac:dyDescent="0.2">
      <c r="F56131" s="30"/>
      <c r="G56131" s="30"/>
      <c r="H56131" s="30"/>
    </row>
    <row r="56132" spans="6:8" x14ac:dyDescent="0.2">
      <c r="F56132" s="30"/>
      <c r="G56132" s="30"/>
      <c r="H56132" s="30"/>
    </row>
    <row r="56133" spans="6:8" x14ac:dyDescent="0.2">
      <c r="F56133" s="30"/>
      <c r="G56133" s="30"/>
      <c r="H56133" s="30"/>
    </row>
    <row r="56134" spans="6:8" x14ac:dyDescent="0.2">
      <c r="F56134" s="30"/>
      <c r="G56134" s="30"/>
      <c r="H56134" s="30"/>
    </row>
    <row r="56135" spans="6:8" x14ac:dyDescent="0.2">
      <c r="F56135" s="30"/>
      <c r="G56135" s="30"/>
      <c r="H56135" s="30"/>
    </row>
    <row r="56136" spans="6:8" x14ac:dyDescent="0.2">
      <c r="F56136" s="30"/>
      <c r="G56136" s="30"/>
      <c r="H56136" s="30"/>
    </row>
    <row r="56137" spans="6:8" x14ac:dyDescent="0.2">
      <c r="F56137" s="30"/>
      <c r="G56137" s="30"/>
      <c r="H56137" s="30"/>
    </row>
    <row r="56138" spans="6:8" x14ac:dyDescent="0.2">
      <c r="F56138" s="30"/>
      <c r="G56138" s="30"/>
      <c r="H56138" s="30"/>
    </row>
    <row r="56139" spans="6:8" x14ac:dyDescent="0.2">
      <c r="F56139" s="30"/>
      <c r="G56139" s="30"/>
      <c r="H56139" s="30"/>
    </row>
    <row r="56140" spans="6:8" x14ac:dyDescent="0.2">
      <c r="F56140" s="30"/>
      <c r="G56140" s="30"/>
      <c r="H56140" s="30"/>
    </row>
    <row r="56141" spans="6:8" x14ac:dyDescent="0.2">
      <c r="F56141" s="30"/>
      <c r="G56141" s="30"/>
      <c r="H56141" s="30"/>
    </row>
    <row r="56142" spans="6:8" x14ac:dyDescent="0.2">
      <c r="F56142" s="30"/>
      <c r="G56142" s="30"/>
      <c r="H56142" s="30"/>
    </row>
    <row r="56143" spans="6:8" x14ac:dyDescent="0.2">
      <c r="F56143" s="30"/>
      <c r="G56143" s="30"/>
      <c r="H56143" s="30"/>
    </row>
    <row r="56144" spans="6:8" x14ac:dyDescent="0.2">
      <c r="F56144" s="30"/>
      <c r="G56144" s="30"/>
      <c r="H56144" s="30"/>
    </row>
    <row r="56145" spans="6:8" x14ac:dyDescent="0.2">
      <c r="F56145" s="30"/>
      <c r="G56145" s="30"/>
      <c r="H56145" s="30"/>
    </row>
    <row r="56146" spans="6:8" x14ac:dyDescent="0.2">
      <c r="F56146" s="30"/>
      <c r="G56146" s="30"/>
      <c r="H56146" s="30"/>
    </row>
    <row r="56147" spans="6:8" x14ac:dyDescent="0.2">
      <c r="F56147" s="30"/>
      <c r="G56147" s="30"/>
      <c r="H56147" s="30"/>
    </row>
    <row r="56148" spans="6:8" x14ac:dyDescent="0.2">
      <c r="F56148" s="30"/>
      <c r="G56148" s="30"/>
      <c r="H56148" s="30"/>
    </row>
    <row r="56149" spans="6:8" x14ac:dyDescent="0.2">
      <c r="F56149" s="30"/>
      <c r="G56149" s="30"/>
      <c r="H56149" s="30"/>
    </row>
    <row r="56150" spans="6:8" x14ac:dyDescent="0.2">
      <c r="F56150" s="30"/>
      <c r="G56150" s="30"/>
      <c r="H56150" s="30"/>
    </row>
    <row r="56151" spans="6:8" x14ac:dyDescent="0.2">
      <c r="F56151" s="30"/>
      <c r="G56151" s="30"/>
      <c r="H56151" s="30"/>
    </row>
    <row r="56152" spans="6:8" x14ac:dyDescent="0.2">
      <c r="F56152" s="30"/>
      <c r="G56152" s="30"/>
      <c r="H56152" s="30"/>
    </row>
    <row r="56153" spans="6:8" x14ac:dyDescent="0.2">
      <c r="F56153" s="30"/>
      <c r="G56153" s="30"/>
      <c r="H56153" s="30"/>
    </row>
    <row r="56154" spans="6:8" x14ac:dyDescent="0.2">
      <c r="F56154" s="30"/>
      <c r="G56154" s="30"/>
      <c r="H56154" s="30"/>
    </row>
    <row r="56155" spans="6:8" x14ac:dyDescent="0.2">
      <c r="F56155" s="30"/>
      <c r="G56155" s="30"/>
      <c r="H56155" s="30"/>
    </row>
    <row r="56156" spans="6:8" x14ac:dyDescent="0.2">
      <c r="F56156" s="30"/>
      <c r="G56156" s="30"/>
      <c r="H56156" s="30"/>
    </row>
    <row r="56157" spans="6:8" x14ac:dyDescent="0.2">
      <c r="F56157" s="30"/>
      <c r="G56157" s="30"/>
      <c r="H56157" s="30"/>
    </row>
    <row r="56158" spans="6:8" x14ac:dyDescent="0.2">
      <c r="F56158" s="30"/>
      <c r="G56158" s="30"/>
      <c r="H56158" s="30"/>
    </row>
    <row r="56159" spans="6:8" x14ac:dyDescent="0.2">
      <c r="F56159" s="30"/>
      <c r="G56159" s="30"/>
      <c r="H56159" s="30"/>
    </row>
    <row r="56160" spans="6:8" x14ac:dyDescent="0.2">
      <c r="F56160" s="30"/>
      <c r="G56160" s="30"/>
      <c r="H56160" s="30"/>
    </row>
    <row r="56161" spans="6:8" x14ac:dyDescent="0.2">
      <c r="F56161" s="30"/>
      <c r="G56161" s="30"/>
      <c r="H56161" s="30"/>
    </row>
    <row r="56162" spans="6:8" x14ac:dyDescent="0.2">
      <c r="F56162" s="30"/>
      <c r="G56162" s="30"/>
      <c r="H56162" s="30"/>
    </row>
    <row r="56163" spans="6:8" x14ac:dyDescent="0.2">
      <c r="F56163" s="30"/>
      <c r="G56163" s="30"/>
      <c r="H56163" s="30"/>
    </row>
    <row r="56164" spans="6:8" x14ac:dyDescent="0.2">
      <c r="F56164" s="30"/>
      <c r="G56164" s="30"/>
      <c r="H56164" s="30"/>
    </row>
    <row r="56165" spans="6:8" x14ac:dyDescent="0.2">
      <c r="F56165" s="30"/>
      <c r="G56165" s="30"/>
      <c r="H56165" s="30"/>
    </row>
    <row r="56166" spans="6:8" x14ac:dyDescent="0.2">
      <c r="F56166" s="30"/>
      <c r="G56166" s="30"/>
      <c r="H56166" s="30"/>
    </row>
    <row r="56167" spans="6:8" x14ac:dyDescent="0.2">
      <c r="F56167" s="30"/>
      <c r="G56167" s="30"/>
      <c r="H56167" s="30"/>
    </row>
    <row r="56168" spans="6:8" x14ac:dyDescent="0.2">
      <c r="F56168" s="30"/>
      <c r="G56168" s="30"/>
      <c r="H56168" s="30"/>
    </row>
    <row r="56169" spans="6:8" x14ac:dyDescent="0.2">
      <c r="F56169" s="30"/>
      <c r="G56169" s="30"/>
      <c r="H56169" s="30"/>
    </row>
    <row r="56170" spans="6:8" x14ac:dyDescent="0.2">
      <c r="F56170" s="30"/>
      <c r="G56170" s="30"/>
      <c r="H56170" s="30"/>
    </row>
    <row r="56171" spans="6:8" x14ac:dyDescent="0.2">
      <c r="F56171" s="30"/>
      <c r="G56171" s="30"/>
      <c r="H56171" s="30"/>
    </row>
    <row r="56172" spans="6:8" x14ac:dyDescent="0.2">
      <c r="F56172" s="30"/>
      <c r="G56172" s="30"/>
      <c r="H56172" s="30"/>
    </row>
    <row r="56173" spans="6:8" x14ac:dyDescent="0.2">
      <c r="F56173" s="30"/>
      <c r="G56173" s="30"/>
      <c r="H56173" s="30"/>
    </row>
    <row r="56174" spans="6:8" x14ac:dyDescent="0.2">
      <c r="F56174" s="30"/>
      <c r="G56174" s="30"/>
      <c r="H56174" s="30"/>
    </row>
    <row r="56175" spans="6:8" x14ac:dyDescent="0.2">
      <c r="F56175" s="30"/>
      <c r="G56175" s="30"/>
      <c r="H56175" s="30"/>
    </row>
    <row r="56176" spans="6:8" x14ac:dyDescent="0.2">
      <c r="F56176" s="30"/>
      <c r="G56176" s="30"/>
      <c r="H56176" s="30"/>
    </row>
    <row r="56177" spans="6:8" x14ac:dyDescent="0.2">
      <c r="F56177" s="30"/>
      <c r="G56177" s="30"/>
      <c r="H56177" s="30"/>
    </row>
    <row r="56178" spans="6:8" x14ac:dyDescent="0.2">
      <c r="F56178" s="30"/>
      <c r="G56178" s="30"/>
      <c r="H56178" s="30"/>
    </row>
    <row r="56179" spans="6:8" x14ac:dyDescent="0.2">
      <c r="F56179" s="30"/>
      <c r="G56179" s="30"/>
      <c r="H56179" s="30"/>
    </row>
    <row r="56180" spans="6:8" x14ac:dyDescent="0.2">
      <c r="F56180" s="30"/>
      <c r="G56180" s="30"/>
      <c r="H56180" s="30"/>
    </row>
    <row r="56181" spans="6:8" x14ac:dyDescent="0.2">
      <c r="F56181" s="30"/>
      <c r="G56181" s="30"/>
      <c r="H56181" s="30"/>
    </row>
    <row r="56182" spans="6:8" x14ac:dyDescent="0.2">
      <c r="F56182" s="30"/>
      <c r="G56182" s="30"/>
      <c r="H56182" s="30"/>
    </row>
    <row r="56183" spans="6:8" x14ac:dyDescent="0.2">
      <c r="F56183" s="30"/>
      <c r="G56183" s="30"/>
      <c r="H56183" s="30"/>
    </row>
    <row r="56184" spans="6:8" x14ac:dyDescent="0.2">
      <c r="F56184" s="30"/>
      <c r="G56184" s="30"/>
      <c r="H56184" s="30"/>
    </row>
    <row r="56185" spans="6:8" x14ac:dyDescent="0.2">
      <c r="F56185" s="30"/>
      <c r="G56185" s="30"/>
      <c r="H56185" s="30"/>
    </row>
    <row r="56186" spans="6:8" x14ac:dyDescent="0.2">
      <c r="F56186" s="30"/>
      <c r="G56186" s="30"/>
      <c r="H56186" s="30"/>
    </row>
    <row r="56187" spans="6:8" x14ac:dyDescent="0.2">
      <c r="F56187" s="30"/>
      <c r="G56187" s="30"/>
      <c r="H56187" s="30"/>
    </row>
    <row r="56188" spans="6:8" x14ac:dyDescent="0.2">
      <c r="F56188" s="30"/>
      <c r="G56188" s="30"/>
      <c r="H56188" s="30"/>
    </row>
    <row r="56189" spans="6:8" x14ac:dyDescent="0.2">
      <c r="F56189" s="30"/>
      <c r="G56189" s="30"/>
      <c r="H56189" s="30"/>
    </row>
    <row r="56190" spans="6:8" x14ac:dyDescent="0.2">
      <c r="F56190" s="30"/>
      <c r="G56190" s="30"/>
      <c r="H56190" s="30"/>
    </row>
    <row r="56191" spans="6:8" x14ac:dyDescent="0.2">
      <c r="F56191" s="30"/>
      <c r="G56191" s="30"/>
      <c r="H56191" s="30"/>
    </row>
    <row r="56192" spans="6:8" x14ac:dyDescent="0.2">
      <c r="F56192" s="30"/>
      <c r="G56192" s="30"/>
      <c r="H56192" s="30"/>
    </row>
    <row r="56193" spans="6:8" x14ac:dyDescent="0.2">
      <c r="F56193" s="30"/>
      <c r="G56193" s="30"/>
      <c r="H56193" s="30"/>
    </row>
    <row r="56194" spans="6:8" x14ac:dyDescent="0.2">
      <c r="F56194" s="30"/>
      <c r="G56194" s="30"/>
      <c r="H56194" s="30"/>
    </row>
    <row r="56195" spans="6:8" x14ac:dyDescent="0.2">
      <c r="F56195" s="30"/>
      <c r="G56195" s="30"/>
      <c r="H56195" s="30"/>
    </row>
    <row r="56196" spans="6:8" x14ac:dyDescent="0.2">
      <c r="F56196" s="30"/>
      <c r="G56196" s="30"/>
      <c r="H56196" s="30"/>
    </row>
    <row r="56197" spans="6:8" x14ac:dyDescent="0.2">
      <c r="F56197" s="30"/>
      <c r="G56197" s="30"/>
      <c r="H56197" s="30"/>
    </row>
    <row r="56198" spans="6:8" x14ac:dyDescent="0.2">
      <c r="F56198" s="30"/>
      <c r="G56198" s="30"/>
      <c r="H56198" s="30"/>
    </row>
    <row r="56199" spans="6:8" x14ac:dyDescent="0.2">
      <c r="F56199" s="30"/>
      <c r="G56199" s="30"/>
      <c r="H56199" s="30"/>
    </row>
    <row r="56200" spans="6:8" x14ac:dyDescent="0.2">
      <c r="F56200" s="30"/>
      <c r="G56200" s="30"/>
      <c r="H56200" s="30"/>
    </row>
    <row r="56201" spans="6:8" x14ac:dyDescent="0.2">
      <c r="F56201" s="30"/>
      <c r="G56201" s="30"/>
      <c r="H56201" s="30"/>
    </row>
    <row r="56202" spans="6:8" x14ac:dyDescent="0.2">
      <c r="F56202" s="30"/>
      <c r="G56202" s="30"/>
      <c r="H56202" s="30"/>
    </row>
    <row r="56203" spans="6:8" x14ac:dyDescent="0.2">
      <c r="F56203" s="30"/>
      <c r="G56203" s="30"/>
      <c r="H56203" s="30"/>
    </row>
    <row r="56204" spans="6:8" x14ac:dyDescent="0.2">
      <c r="F56204" s="30"/>
      <c r="G56204" s="30"/>
      <c r="H56204" s="30"/>
    </row>
    <row r="56205" spans="6:8" x14ac:dyDescent="0.2">
      <c r="F56205" s="30"/>
      <c r="G56205" s="30"/>
      <c r="H56205" s="30"/>
    </row>
    <row r="56206" spans="6:8" x14ac:dyDescent="0.2">
      <c r="F56206" s="30"/>
      <c r="G56206" s="30"/>
      <c r="H56206" s="30"/>
    </row>
    <row r="56207" spans="6:8" x14ac:dyDescent="0.2">
      <c r="F56207" s="30"/>
      <c r="G56207" s="30"/>
      <c r="H56207" s="30"/>
    </row>
    <row r="56208" spans="6:8" x14ac:dyDescent="0.2">
      <c r="F56208" s="30"/>
      <c r="G56208" s="30"/>
      <c r="H56208" s="30"/>
    </row>
    <row r="56209" spans="6:8" x14ac:dyDescent="0.2">
      <c r="F56209" s="30"/>
      <c r="G56209" s="30"/>
      <c r="H56209" s="30"/>
    </row>
    <row r="56210" spans="6:8" x14ac:dyDescent="0.2">
      <c r="F56210" s="30"/>
      <c r="G56210" s="30"/>
      <c r="H56210" s="30"/>
    </row>
    <row r="56211" spans="6:8" x14ac:dyDescent="0.2">
      <c r="F56211" s="30"/>
      <c r="G56211" s="30"/>
      <c r="H56211" s="30"/>
    </row>
    <row r="56212" spans="6:8" x14ac:dyDescent="0.2">
      <c r="F56212" s="30"/>
      <c r="G56212" s="30"/>
      <c r="H56212" s="30"/>
    </row>
    <row r="56213" spans="6:8" x14ac:dyDescent="0.2">
      <c r="F56213" s="30"/>
      <c r="G56213" s="30"/>
      <c r="H56213" s="30"/>
    </row>
    <row r="56214" spans="6:8" x14ac:dyDescent="0.2">
      <c r="F56214" s="30"/>
      <c r="G56214" s="30"/>
      <c r="H56214" s="30"/>
    </row>
    <row r="56215" spans="6:8" x14ac:dyDescent="0.2">
      <c r="F56215" s="30"/>
      <c r="G56215" s="30"/>
      <c r="H56215" s="30"/>
    </row>
    <row r="56216" spans="6:8" x14ac:dyDescent="0.2">
      <c r="F56216" s="30"/>
      <c r="G56216" s="30"/>
      <c r="H56216" s="30"/>
    </row>
    <row r="56217" spans="6:8" x14ac:dyDescent="0.2">
      <c r="F56217" s="30"/>
      <c r="G56217" s="30"/>
      <c r="H56217" s="30"/>
    </row>
    <row r="56218" spans="6:8" x14ac:dyDescent="0.2">
      <c r="F56218" s="30"/>
      <c r="G56218" s="30"/>
      <c r="H56218" s="30"/>
    </row>
    <row r="56219" spans="6:8" x14ac:dyDescent="0.2">
      <c r="F56219" s="30"/>
      <c r="G56219" s="30"/>
      <c r="H56219" s="30"/>
    </row>
    <row r="56220" spans="6:8" x14ac:dyDescent="0.2">
      <c r="F56220" s="30"/>
      <c r="G56220" s="30"/>
      <c r="H56220" s="30"/>
    </row>
    <row r="56221" spans="6:8" x14ac:dyDescent="0.2">
      <c r="F56221" s="30"/>
      <c r="G56221" s="30"/>
      <c r="H56221" s="30"/>
    </row>
    <row r="56222" spans="6:8" x14ac:dyDescent="0.2">
      <c r="F56222" s="30"/>
      <c r="G56222" s="30"/>
      <c r="H56222" s="30"/>
    </row>
    <row r="56223" spans="6:8" x14ac:dyDescent="0.2">
      <c r="F56223" s="30"/>
      <c r="G56223" s="30"/>
      <c r="H56223" s="30"/>
    </row>
    <row r="56224" spans="6:8" x14ac:dyDescent="0.2">
      <c r="F56224" s="30"/>
      <c r="G56224" s="30"/>
      <c r="H56224" s="30"/>
    </row>
    <row r="56225" spans="6:8" x14ac:dyDescent="0.2">
      <c r="F56225" s="30"/>
      <c r="G56225" s="30"/>
      <c r="H56225" s="30"/>
    </row>
    <row r="56226" spans="6:8" x14ac:dyDescent="0.2">
      <c r="F56226" s="30"/>
      <c r="G56226" s="30"/>
      <c r="H56226" s="30"/>
    </row>
    <row r="56227" spans="6:8" x14ac:dyDescent="0.2">
      <c r="F56227" s="30"/>
      <c r="G56227" s="30"/>
      <c r="H56227" s="30"/>
    </row>
    <row r="56228" spans="6:8" x14ac:dyDescent="0.2">
      <c r="F56228" s="30"/>
      <c r="G56228" s="30"/>
      <c r="H56228" s="30"/>
    </row>
    <row r="56229" spans="6:8" x14ac:dyDescent="0.2">
      <c r="F56229" s="30"/>
      <c r="G56229" s="30"/>
      <c r="H56229" s="30"/>
    </row>
    <row r="56230" spans="6:8" x14ac:dyDescent="0.2">
      <c r="F56230" s="30"/>
      <c r="G56230" s="30"/>
      <c r="H56230" s="30"/>
    </row>
    <row r="56231" spans="6:8" x14ac:dyDescent="0.2">
      <c r="F56231" s="30"/>
      <c r="G56231" s="30"/>
      <c r="H56231" s="30"/>
    </row>
    <row r="56232" spans="6:8" x14ac:dyDescent="0.2">
      <c r="F56232" s="30"/>
      <c r="G56232" s="30"/>
      <c r="H56232" s="30"/>
    </row>
    <row r="56233" spans="6:8" x14ac:dyDescent="0.2">
      <c r="F56233" s="30"/>
      <c r="G56233" s="30"/>
      <c r="H56233" s="30"/>
    </row>
    <row r="56234" spans="6:8" x14ac:dyDescent="0.2">
      <c r="F56234" s="30"/>
      <c r="G56234" s="30"/>
      <c r="H56234" s="30"/>
    </row>
    <row r="56235" spans="6:8" x14ac:dyDescent="0.2">
      <c r="F56235" s="30"/>
      <c r="G56235" s="30"/>
      <c r="H56235" s="30"/>
    </row>
    <row r="56236" spans="6:8" x14ac:dyDescent="0.2">
      <c r="F56236" s="30"/>
      <c r="G56236" s="30"/>
      <c r="H56236" s="30"/>
    </row>
    <row r="56237" spans="6:8" x14ac:dyDescent="0.2">
      <c r="F56237" s="30"/>
      <c r="G56237" s="30"/>
      <c r="H56237" s="30"/>
    </row>
    <row r="56238" spans="6:8" x14ac:dyDescent="0.2">
      <c r="F56238" s="30"/>
      <c r="G56238" s="30"/>
      <c r="H56238" s="30"/>
    </row>
    <row r="56239" spans="6:8" x14ac:dyDescent="0.2">
      <c r="F56239" s="30"/>
      <c r="G56239" s="30"/>
      <c r="H56239" s="30"/>
    </row>
    <row r="56240" spans="6:8" x14ac:dyDescent="0.2">
      <c r="F56240" s="30"/>
      <c r="G56240" s="30"/>
      <c r="H56240" s="30"/>
    </row>
    <row r="56241" spans="6:8" x14ac:dyDescent="0.2">
      <c r="F56241" s="30"/>
      <c r="G56241" s="30"/>
      <c r="H56241" s="30"/>
    </row>
    <row r="56242" spans="6:8" x14ac:dyDescent="0.2">
      <c r="F56242" s="30"/>
      <c r="G56242" s="30"/>
      <c r="H56242" s="30"/>
    </row>
    <row r="56243" spans="6:8" x14ac:dyDescent="0.2">
      <c r="F56243" s="30"/>
      <c r="G56243" s="30"/>
      <c r="H56243" s="30"/>
    </row>
    <row r="56244" spans="6:8" x14ac:dyDescent="0.2">
      <c r="F56244" s="30"/>
      <c r="G56244" s="30"/>
      <c r="H56244" s="30"/>
    </row>
    <row r="56245" spans="6:8" x14ac:dyDescent="0.2">
      <c r="F56245" s="30"/>
      <c r="G56245" s="30"/>
      <c r="H56245" s="30"/>
    </row>
    <row r="56246" spans="6:8" x14ac:dyDescent="0.2">
      <c r="F56246" s="30"/>
      <c r="G56246" s="30"/>
      <c r="H56246" s="30"/>
    </row>
    <row r="56247" spans="6:8" x14ac:dyDescent="0.2">
      <c r="F56247" s="30"/>
      <c r="G56247" s="30"/>
      <c r="H56247" s="30"/>
    </row>
    <row r="56248" spans="6:8" x14ac:dyDescent="0.2">
      <c r="F56248" s="30"/>
      <c r="G56248" s="30"/>
      <c r="H56248" s="30"/>
    </row>
    <row r="56249" spans="6:8" x14ac:dyDescent="0.2">
      <c r="F56249" s="30"/>
      <c r="G56249" s="30"/>
      <c r="H56249" s="30"/>
    </row>
    <row r="56250" spans="6:8" x14ac:dyDescent="0.2">
      <c r="F56250" s="30"/>
      <c r="G56250" s="30"/>
      <c r="H56250" s="30"/>
    </row>
    <row r="56251" spans="6:8" x14ac:dyDescent="0.2">
      <c r="F56251" s="30"/>
      <c r="G56251" s="30"/>
      <c r="H56251" s="30"/>
    </row>
    <row r="56252" spans="6:8" x14ac:dyDescent="0.2">
      <c r="F56252" s="30"/>
      <c r="G56252" s="30"/>
      <c r="H56252" s="30"/>
    </row>
    <row r="56253" spans="6:8" x14ac:dyDescent="0.2">
      <c r="F56253" s="30"/>
      <c r="G56253" s="30"/>
      <c r="H56253" s="30"/>
    </row>
    <row r="56254" spans="6:8" x14ac:dyDescent="0.2">
      <c r="F56254" s="30"/>
      <c r="G56254" s="30"/>
      <c r="H56254" s="30"/>
    </row>
    <row r="56255" spans="6:8" x14ac:dyDescent="0.2">
      <c r="F56255" s="30"/>
      <c r="G56255" s="30"/>
      <c r="H56255" s="30"/>
    </row>
    <row r="56256" spans="6:8" x14ac:dyDescent="0.2">
      <c r="F56256" s="30"/>
      <c r="G56256" s="30"/>
      <c r="H56256" s="30"/>
    </row>
    <row r="56257" spans="6:8" x14ac:dyDescent="0.2">
      <c r="F56257" s="30"/>
      <c r="G56257" s="30"/>
      <c r="H56257" s="30"/>
    </row>
    <row r="56258" spans="6:8" x14ac:dyDescent="0.2">
      <c r="F56258" s="30"/>
      <c r="G56258" s="30"/>
      <c r="H56258" s="30"/>
    </row>
    <row r="56259" spans="6:8" x14ac:dyDescent="0.2">
      <c r="F56259" s="30"/>
      <c r="G56259" s="30"/>
      <c r="H56259" s="30"/>
    </row>
    <row r="56260" spans="6:8" x14ac:dyDescent="0.2">
      <c r="F56260" s="30"/>
      <c r="G56260" s="30"/>
      <c r="H56260" s="30"/>
    </row>
    <row r="56261" spans="6:8" x14ac:dyDescent="0.2">
      <c r="F56261" s="30"/>
      <c r="G56261" s="30"/>
      <c r="H56261" s="30"/>
    </row>
    <row r="56262" spans="6:8" x14ac:dyDescent="0.2">
      <c r="F56262" s="30"/>
      <c r="G56262" s="30"/>
      <c r="H56262" s="30"/>
    </row>
    <row r="56263" spans="6:8" x14ac:dyDescent="0.2">
      <c r="F56263" s="30"/>
      <c r="G56263" s="30"/>
      <c r="H56263" s="30"/>
    </row>
    <row r="56264" spans="6:8" x14ac:dyDescent="0.2">
      <c r="F56264" s="30"/>
      <c r="G56264" s="30"/>
      <c r="H56264" s="30"/>
    </row>
    <row r="56265" spans="6:8" x14ac:dyDescent="0.2">
      <c r="F56265" s="30"/>
      <c r="G56265" s="30"/>
      <c r="H56265" s="30"/>
    </row>
    <row r="56266" spans="6:8" x14ac:dyDescent="0.2">
      <c r="F56266" s="30"/>
      <c r="G56266" s="30"/>
      <c r="H56266" s="30"/>
    </row>
    <row r="56267" spans="6:8" x14ac:dyDescent="0.2">
      <c r="F56267" s="30"/>
      <c r="G56267" s="30"/>
      <c r="H56267" s="30"/>
    </row>
    <row r="56268" spans="6:8" x14ac:dyDescent="0.2">
      <c r="F56268" s="30"/>
      <c r="G56268" s="30"/>
      <c r="H56268" s="30"/>
    </row>
    <row r="56269" spans="6:8" x14ac:dyDescent="0.2">
      <c r="F56269" s="30"/>
      <c r="G56269" s="30"/>
      <c r="H56269" s="30"/>
    </row>
    <row r="56270" spans="6:8" x14ac:dyDescent="0.2">
      <c r="F56270" s="30"/>
      <c r="G56270" s="30"/>
      <c r="H56270" s="30"/>
    </row>
    <row r="56271" spans="6:8" x14ac:dyDescent="0.2">
      <c r="F56271" s="30"/>
      <c r="G56271" s="30"/>
      <c r="H56271" s="30"/>
    </row>
    <row r="56272" spans="6:8" x14ac:dyDescent="0.2">
      <c r="F56272" s="30"/>
      <c r="G56272" s="30"/>
      <c r="H56272" s="30"/>
    </row>
    <row r="56273" spans="6:8" x14ac:dyDescent="0.2">
      <c r="F56273" s="30"/>
      <c r="G56273" s="30"/>
      <c r="H56273" s="30"/>
    </row>
    <row r="56274" spans="6:8" x14ac:dyDescent="0.2">
      <c r="F56274" s="30"/>
      <c r="G56274" s="30"/>
      <c r="H56274" s="30"/>
    </row>
    <row r="56275" spans="6:8" x14ac:dyDescent="0.2">
      <c r="F56275" s="30"/>
      <c r="G56275" s="30"/>
      <c r="H56275" s="30"/>
    </row>
    <row r="56276" spans="6:8" x14ac:dyDescent="0.2">
      <c r="F56276" s="30"/>
      <c r="G56276" s="30"/>
      <c r="H56276" s="30"/>
    </row>
    <row r="56277" spans="6:8" x14ac:dyDescent="0.2">
      <c r="F56277" s="30"/>
      <c r="G56277" s="30"/>
      <c r="H56277" s="30"/>
    </row>
    <row r="56278" spans="6:8" x14ac:dyDescent="0.2">
      <c r="F56278" s="30"/>
      <c r="G56278" s="30"/>
      <c r="H56278" s="30"/>
    </row>
    <row r="56279" spans="6:8" x14ac:dyDescent="0.2">
      <c r="F56279" s="30"/>
      <c r="G56279" s="30"/>
      <c r="H56279" s="30"/>
    </row>
    <row r="56280" spans="6:8" x14ac:dyDescent="0.2">
      <c r="F56280" s="30"/>
      <c r="G56280" s="30"/>
      <c r="H56280" s="30"/>
    </row>
    <row r="56281" spans="6:8" x14ac:dyDescent="0.2">
      <c r="F56281" s="30"/>
      <c r="G56281" s="30"/>
      <c r="H56281" s="30"/>
    </row>
    <row r="56282" spans="6:8" x14ac:dyDescent="0.2">
      <c r="F56282" s="30"/>
      <c r="G56282" s="30"/>
      <c r="H56282" s="30"/>
    </row>
    <row r="56283" spans="6:8" x14ac:dyDescent="0.2">
      <c r="F56283" s="30"/>
      <c r="G56283" s="30"/>
      <c r="H56283" s="30"/>
    </row>
    <row r="56284" spans="6:8" x14ac:dyDescent="0.2">
      <c r="F56284" s="30"/>
      <c r="G56284" s="30"/>
      <c r="H56284" s="30"/>
    </row>
    <row r="56285" spans="6:8" x14ac:dyDescent="0.2">
      <c r="F56285" s="30"/>
      <c r="G56285" s="30"/>
      <c r="H56285" s="30"/>
    </row>
    <row r="56286" spans="6:8" x14ac:dyDescent="0.2">
      <c r="F56286" s="30"/>
      <c r="G56286" s="30"/>
      <c r="H56286" s="30"/>
    </row>
    <row r="56287" spans="6:8" x14ac:dyDescent="0.2">
      <c r="F56287" s="30"/>
      <c r="G56287" s="30"/>
      <c r="H56287" s="30"/>
    </row>
    <row r="56288" spans="6:8" x14ac:dyDescent="0.2">
      <c r="F56288" s="30"/>
      <c r="G56288" s="30"/>
      <c r="H56288" s="30"/>
    </row>
    <row r="56289" spans="6:8" x14ac:dyDescent="0.2">
      <c r="F56289" s="30"/>
      <c r="G56289" s="30"/>
      <c r="H56289" s="30"/>
    </row>
    <row r="56290" spans="6:8" x14ac:dyDescent="0.2">
      <c r="F56290" s="30"/>
      <c r="G56290" s="30"/>
      <c r="H56290" s="30"/>
    </row>
    <row r="56291" spans="6:8" x14ac:dyDescent="0.2">
      <c r="F56291" s="30"/>
      <c r="G56291" s="30"/>
      <c r="H56291" s="30"/>
    </row>
    <row r="56292" spans="6:8" x14ac:dyDescent="0.2">
      <c r="F56292" s="30"/>
      <c r="G56292" s="30"/>
      <c r="H56292" s="30"/>
    </row>
    <row r="56293" spans="6:8" x14ac:dyDescent="0.2">
      <c r="F56293" s="30"/>
      <c r="G56293" s="30"/>
      <c r="H56293" s="30"/>
    </row>
    <row r="56294" spans="6:8" x14ac:dyDescent="0.2">
      <c r="F56294" s="30"/>
      <c r="G56294" s="30"/>
      <c r="H56294" s="30"/>
    </row>
    <row r="56295" spans="6:8" x14ac:dyDescent="0.2">
      <c r="F56295" s="30"/>
      <c r="G56295" s="30"/>
      <c r="H56295" s="30"/>
    </row>
    <row r="56296" spans="6:8" x14ac:dyDescent="0.2">
      <c r="F56296" s="30"/>
      <c r="G56296" s="30"/>
      <c r="H56296" s="30"/>
    </row>
    <row r="56297" spans="6:8" x14ac:dyDescent="0.2">
      <c r="F56297" s="30"/>
      <c r="G56297" s="30"/>
      <c r="H56297" s="30"/>
    </row>
    <row r="56298" spans="6:8" x14ac:dyDescent="0.2">
      <c r="F56298" s="30"/>
      <c r="G56298" s="30"/>
      <c r="H56298" s="30"/>
    </row>
    <row r="56299" spans="6:8" x14ac:dyDescent="0.2">
      <c r="F56299" s="30"/>
      <c r="G56299" s="30"/>
      <c r="H56299" s="30"/>
    </row>
    <row r="56300" spans="6:8" x14ac:dyDescent="0.2">
      <c r="F56300" s="30"/>
      <c r="G56300" s="30"/>
      <c r="H56300" s="30"/>
    </row>
    <row r="56301" spans="6:8" x14ac:dyDescent="0.2">
      <c r="F56301" s="30"/>
      <c r="G56301" s="30"/>
      <c r="H56301" s="30"/>
    </row>
    <row r="56302" spans="6:8" x14ac:dyDescent="0.2">
      <c r="F56302" s="30"/>
      <c r="G56302" s="30"/>
      <c r="H56302" s="30"/>
    </row>
    <row r="56303" spans="6:8" x14ac:dyDescent="0.2">
      <c r="F56303" s="30"/>
      <c r="G56303" s="30"/>
      <c r="H56303" s="30"/>
    </row>
    <row r="56304" spans="6:8" x14ac:dyDescent="0.2">
      <c r="F56304" s="30"/>
      <c r="G56304" s="30"/>
      <c r="H56304" s="30"/>
    </row>
    <row r="56305" spans="6:8" x14ac:dyDescent="0.2">
      <c r="F56305" s="30"/>
      <c r="G56305" s="30"/>
      <c r="H56305" s="30"/>
    </row>
    <row r="56306" spans="6:8" x14ac:dyDescent="0.2">
      <c r="F56306" s="30"/>
      <c r="G56306" s="30"/>
      <c r="H56306" s="30"/>
    </row>
    <row r="56307" spans="6:8" x14ac:dyDescent="0.2">
      <c r="F56307" s="30"/>
      <c r="G56307" s="30"/>
      <c r="H56307" s="30"/>
    </row>
    <row r="56308" spans="6:8" x14ac:dyDescent="0.2">
      <c r="F56308" s="30"/>
      <c r="G56308" s="30"/>
      <c r="H56308" s="30"/>
    </row>
    <row r="56309" spans="6:8" x14ac:dyDescent="0.2">
      <c r="F56309" s="30"/>
      <c r="G56309" s="30"/>
      <c r="H56309" s="30"/>
    </row>
    <row r="56310" spans="6:8" x14ac:dyDescent="0.2">
      <c r="F56310" s="30"/>
      <c r="G56310" s="30"/>
      <c r="H56310" s="30"/>
    </row>
    <row r="56311" spans="6:8" x14ac:dyDescent="0.2">
      <c r="F56311" s="30"/>
      <c r="G56311" s="30"/>
      <c r="H56311" s="30"/>
    </row>
    <row r="56312" spans="6:8" x14ac:dyDescent="0.2">
      <c r="F56312" s="30"/>
      <c r="G56312" s="30"/>
      <c r="H56312" s="30"/>
    </row>
    <row r="56313" spans="6:8" x14ac:dyDescent="0.2">
      <c r="F56313" s="30"/>
      <c r="G56313" s="30"/>
      <c r="H56313" s="30"/>
    </row>
    <row r="56314" spans="6:8" x14ac:dyDescent="0.2">
      <c r="F56314" s="30"/>
      <c r="G56314" s="30"/>
      <c r="H56314" s="30"/>
    </row>
    <row r="56315" spans="6:8" x14ac:dyDescent="0.2">
      <c r="F56315" s="30"/>
      <c r="G56315" s="30"/>
      <c r="H56315" s="30"/>
    </row>
    <row r="56316" spans="6:8" x14ac:dyDescent="0.2">
      <c r="F56316" s="30"/>
      <c r="G56316" s="30"/>
      <c r="H56316" s="30"/>
    </row>
    <row r="56317" spans="6:8" x14ac:dyDescent="0.2">
      <c r="F56317" s="30"/>
      <c r="G56317" s="30"/>
      <c r="H56317" s="30"/>
    </row>
    <row r="56318" spans="6:8" x14ac:dyDescent="0.2">
      <c r="F56318" s="30"/>
      <c r="G56318" s="30"/>
      <c r="H56318" s="30"/>
    </row>
    <row r="56319" spans="6:8" x14ac:dyDescent="0.2">
      <c r="F56319" s="30"/>
      <c r="G56319" s="30"/>
      <c r="H56319" s="30"/>
    </row>
    <row r="56320" spans="6:8" x14ac:dyDescent="0.2">
      <c r="F56320" s="30"/>
      <c r="G56320" s="30"/>
      <c r="H56320" s="30"/>
    </row>
    <row r="56321" spans="6:8" x14ac:dyDescent="0.2">
      <c r="F56321" s="30"/>
      <c r="G56321" s="30"/>
      <c r="H56321" s="30"/>
    </row>
    <row r="56322" spans="6:8" x14ac:dyDescent="0.2">
      <c r="F56322" s="30"/>
      <c r="G56322" s="30"/>
      <c r="H56322" s="30"/>
    </row>
    <row r="56323" spans="6:8" x14ac:dyDescent="0.2">
      <c r="F56323" s="30"/>
      <c r="G56323" s="30"/>
      <c r="H56323" s="30"/>
    </row>
    <row r="56324" spans="6:8" x14ac:dyDescent="0.2">
      <c r="F56324" s="30"/>
      <c r="G56324" s="30"/>
      <c r="H56324" s="30"/>
    </row>
    <row r="56325" spans="6:8" x14ac:dyDescent="0.2">
      <c r="F56325" s="30"/>
      <c r="G56325" s="30"/>
      <c r="H56325" s="30"/>
    </row>
    <row r="56326" spans="6:8" x14ac:dyDescent="0.2">
      <c r="F56326" s="30"/>
      <c r="G56326" s="30"/>
      <c r="H56326" s="30"/>
    </row>
    <row r="56327" spans="6:8" x14ac:dyDescent="0.2">
      <c r="F56327" s="30"/>
      <c r="G56327" s="30"/>
      <c r="H56327" s="30"/>
    </row>
    <row r="56328" spans="6:8" x14ac:dyDescent="0.2">
      <c r="F56328" s="30"/>
      <c r="G56328" s="30"/>
      <c r="H56328" s="30"/>
    </row>
    <row r="56329" spans="6:8" x14ac:dyDescent="0.2">
      <c r="F56329" s="30"/>
      <c r="G56329" s="30"/>
      <c r="H56329" s="30"/>
    </row>
    <row r="56330" spans="6:8" x14ac:dyDescent="0.2">
      <c r="F56330" s="30"/>
      <c r="G56330" s="30"/>
      <c r="H56330" s="30"/>
    </row>
    <row r="56331" spans="6:8" x14ac:dyDescent="0.2">
      <c r="F56331" s="30"/>
      <c r="G56331" s="30"/>
      <c r="H56331" s="30"/>
    </row>
    <row r="56332" spans="6:8" x14ac:dyDescent="0.2">
      <c r="F56332" s="30"/>
      <c r="G56332" s="30"/>
      <c r="H56332" s="30"/>
    </row>
    <row r="56333" spans="6:8" x14ac:dyDescent="0.2">
      <c r="F56333" s="30"/>
      <c r="G56333" s="30"/>
      <c r="H56333" s="30"/>
    </row>
    <row r="56334" spans="6:8" x14ac:dyDescent="0.2">
      <c r="F56334" s="30"/>
      <c r="G56334" s="30"/>
      <c r="H56334" s="30"/>
    </row>
    <row r="56335" spans="6:8" x14ac:dyDescent="0.2">
      <c r="F56335" s="30"/>
      <c r="G56335" s="30"/>
      <c r="H56335" s="30"/>
    </row>
    <row r="56336" spans="6:8" x14ac:dyDescent="0.2">
      <c r="F56336" s="30"/>
      <c r="G56336" s="30"/>
      <c r="H56336" s="30"/>
    </row>
    <row r="56337" spans="6:8" x14ac:dyDescent="0.2">
      <c r="F56337" s="30"/>
      <c r="G56337" s="30"/>
      <c r="H56337" s="30"/>
    </row>
    <row r="56338" spans="6:8" x14ac:dyDescent="0.2">
      <c r="F56338" s="30"/>
      <c r="G56338" s="30"/>
      <c r="H56338" s="30"/>
    </row>
    <row r="56339" spans="6:8" x14ac:dyDescent="0.2">
      <c r="F56339" s="30"/>
      <c r="G56339" s="30"/>
      <c r="H56339" s="30"/>
    </row>
    <row r="56340" spans="6:8" x14ac:dyDescent="0.2">
      <c r="F56340" s="30"/>
      <c r="G56340" s="30"/>
      <c r="H56340" s="30"/>
    </row>
    <row r="56341" spans="6:8" x14ac:dyDescent="0.2">
      <c r="F56341" s="30"/>
      <c r="G56341" s="30"/>
      <c r="H56341" s="30"/>
    </row>
    <row r="56342" spans="6:8" x14ac:dyDescent="0.2">
      <c r="F56342" s="30"/>
      <c r="G56342" s="30"/>
      <c r="H56342" s="30"/>
    </row>
    <row r="56343" spans="6:8" x14ac:dyDescent="0.2">
      <c r="F56343" s="30"/>
      <c r="G56343" s="30"/>
      <c r="H56343" s="30"/>
    </row>
    <row r="56344" spans="6:8" x14ac:dyDescent="0.2">
      <c r="F56344" s="30"/>
      <c r="G56344" s="30"/>
      <c r="H56344" s="30"/>
    </row>
    <row r="56345" spans="6:8" x14ac:dyDescent="0.2">
      <c r="F56345" s="30"/>
      <c r="G56345" s="30"/>
      <c r="H56345" s="30"/>
    </row>
    <row r="56346" spans="6:8" x14ac:dyDescent="0.2">
      <c r="F56346" s="30"/>
      <c r="G56346" s="30"/>
      <c r="H56346" s="30"/>
    </row>
    <row r="56347" spans="6:8" x14ac:dyDescent="0.2">
      <c r="F56347" s="30"/>
      <c r="G56347" s="30"/>
      <c r="H56347" s="30"/>
    </row>
    <row r="56348" spans="6:8" x14ac:dyDescent="0.2">
      <c r="F56348" s="30"/>
      <c r="G56348" s="30"/>
      <c r="H56348" s="30"/>
    </row>
    <row r="56349" spans="6:8" x14ac:dyDescent="0.2">
      <c r="F56349" s="30"/>
      <c r="G56349" s="30"/>
      <c r="H56349" s="30"/>
    </row>
    <row r="56350" spans="6:8" x14ac:dyDescent="0.2">
      <c r="F56350" s="30"/>
      <c r="G56350" s="30"/>
      <c r="H56350" s="30"/>
    </row>
    <row r="56351" spans="6:8" x14ac:dyDescent="0.2">
      <c r="F56351" s="30"/>
      <c r="G56351" s="30"/>
      <c r="H56351" s="30"/>
    </row>
    <row r="56352" spans="6:8" x14ac:dyDescent="0.2">
      <c r="F56352" s="30"/>
      <c r="G56352" s="30"/>
      <c r="H56352" s="30"/>
    </row>
    <row r="56353" spans="6:8" x14ac:dyDescent="0.2">
      <c r="F56353" s="30"/>
      <c r="G56353" s="30"/>
      <c r="H56353" s="30"/>
    </row>
    <row r="56354" spans="6:8" x14ac:dyDescent="0.2">
      <c r="F56354" s="30"/>
      <c r="G56354" s="30"/>
      <c r="H56354" s="30"/>
    </row>
    <row r="56355" spans="6:8" x14ac:dyDescent="0.2">
      <c r="F56355" s="30"/>
      <c r="G56355" s="30"/>
      <c r="H56355" s="30"/>
    </row>
    <row r="56356" spans="6:8" x14ac:dyDescent="0.2">
      <c r="F56356" s="30"/>
      <c r="G56356" s="30"/>
      <c r="H56356" s="30"/>
    </row>
    <row r="56357" spans="6:8" x14ac:dyDescent="0.2">
      <c r="F56357" s="30"/>
      <c r="G56357" s="30"/>
      <c r="H56357" s="30"/>
    </row>
    <row r="56358" spans="6:8" x14ac:dyDescent="0.2">
      <c r="F56358" s="30"/>
      <c r="G56358" s="30"/>
      <c r="H56358" s="30"/>
    </row>
    <row r="56359" spans="6:8" x14ac:dyDescent="0.2">
      <c r="F56359" s="30"/>
      <c r="G56359" s="30"/>
      <c r="H56359" s="30"/>
    </row>
    <row r="56360" spans="6:8" x14ac:dyDescent="0.2">
      <c r="F56360" s="30"/>
      <c r="G56360" s="30"/>
      <c r="H56360" s="30"/>
    </row>
    <row r="56361" spans="6:8" x14ac:dyDescent="0.2">
      <c r="F56361" s="30"/>
      <c r="G56361" s="30"/>
      <c r="H56361" s="30"/>
    </row>
    <row r="56362" spans="6:8" x14ac:dyDescent="0.2">
      <c r="F56362" s="30"/>
      <c r="G56362" s="30"/>
      <c r="H56362" s="30"/>
    </row>
    <row r="56363" spans="6:8" x14ac:dyDescent="0.2">
      <c r="F56363" s="30"/>
      <c r="G56363" s="30"/>
      <c r="H56363" s="30"/>
    </row>
    <row r="56364" spans="6:8" x14ac:dyDescent="0.2">
      <c r="F56364" s="30"/>
      <c r="G56364" s="30"/>
      <c r="H56364" s="30"/>
    </row>
    <row r="56365" spans="6:8" x14ac:dyDescent="0.2">
      <c r="F56365" s="30"/>
      <c r="G56365" s="30"/>
      <c r="H56365" s="30"/>
    </row>
    <row r="56366" spans="6:8" x14ac:dyDescent="0.2">
      <c r="F56366" s="30"/>
      <c r="G56366" s="30"/>
      <c r="H56366" s="30"/>
    </row>
    <row r="56367" spans="6:8" x14ac:dyDescent="0.2">
      <c r="F56367" s="30"/>
      <c r="G56367" s="30"/>
      <c r="H56367" s="30"/>
    </row>
    <row r="56368" spans="6:8" x14ac:dyDescent="0.2">
      <c r="F56368" s="30"/>
      <c r="G56368" s="30"/>
      <c r="H56368" s="30"/>
    </row>
    <row r="56369" spans="6:8" x14ac:dyDescent="0.2">
      <c r="F56369" s="30"/>
      <c r="G56369" s="30"/>
      <c r="H56369" s="30"/>
    </row>
    <row r="56370" spans="6:8" x14ac:dyDescent="0.2">
      <c r="F56370" s="30"/>
      <c r="G56370" s="30"/>
      <c r="H56370" s="30"/>
    </row>
    <row r="56371" spans="6:8" x14ac:dyDescent="0.2">
      <c r="F56371" s="30"/>
      <c r="G56371" s="30"/>
      <c r="H56371" s="30"/>
    </row>
    <row r="56372" spans="6:8" x14ac:dyDescent="0.2">
      <c r="F56372" s="30"/>
      <c r="G56372" s="30"/>
      <c r="H56372" s="30"/>
    </row>
    <row r="56373" spans="6:8" x14ac:dyDescent="0.2">
      <c r="F56373" s="30"/>
      <c r="G56373" s="30"/>
      <c r="H56373" s="30"/>
    </row>
    <row r="56374" spans="6:8" x14ac:dyDescent="0.2">
      <c r="F56374" s="30"/>
      <c r="G56374" s="30"/>
      <c r="H56374" s="30"/>
    </row>
    <row r="56375" spans="6:8" x14ac:dyDescent="0.2">
      <c r="F56375" s="30"/>
      <c r="G56375" s="30"/>
      <c r="H56375" s="30"/>
    </row>
    <row r="56376" spans="6:8" x14ac:dyDescent="0.2">
      <c r="F56376" s="30"/>
      <c r="G56376" s="30"/>
      <c r="H56376" s="30"/>
    </row>
    <row r="56377" spans="6:8" x14ac:dyDescent="0.2">
      <c r="F56377" s="30"/>
      <c r="G56377" s="30"/>
      <c r="H56377" s="30"/>
    </row>
    <row r="56378" spans="6:8" x14ac:dyDescent="0.2">
      <c r="F56378" s="30"/>
      <c r="G56378" s="30"/>
      <c r="H56378" s="30"/>
    </row>
    <row r="56379" spans="6:8" x14ac:dyDescent="0.2">
      <c r="F56379" s="30"/>
      <c r="G56379" s="30"/>
      <c r="H56379" s="30"/>
    </row>
    <row r="56380" spans="6:8" x14ac:dyDescent="0.2">
      <c r="F56380" s="30"/>
      <c r="G56380" s="30"/>
      <c r="H56380" s="30"/>
    </row>
    <row r="56381" spans="6:8" x14ac:dyDescent="0.2">
      <c r="F56381" s="30"/>
      <c r="G56381" s="30"/>
      <c r="H56381" s="30"/>
    </row>
    <row r="56382" spans="6:8" x14ac:dyDescent="0.2">
      <c r="F56382" s="30"/>
      <c r="G56382" s="30"/>
      <c r="H56382" s="30"/>
    </row>
    <row r="56383" spans="6:8" x14ac:dyDescent="0.2">
      <c r="F56383" s="30"/>
      <c r="G56383" s="30"/>
      <c r="H56383" s="30"/>
    </row>
    <row r="56384" spans="6:8" x14ac:dyDescent="0.2">
      <c r="F56384" s="30"/>
      <c r="G56384" s="30"/>
      <c r="H56384" s="30"/>
    </row>
    <row r="56385" spans="6:8" x14ac:dyDescent="0.2">
      <c r="F56385" s="30"/>
      <c r="G56385" s="30"/>
      <c r="H56385" s="30"/>
    </row>
    <row r="56386" spans="6:8" x14ac:dyDescent="0.2">
      <c r="F56386" s="30"/>
      <c r="G56386" s="30"/>
      <c r="H56386" s="30"/>
    </row>
    <row r="56387" spans="6:8" x14ac:dyDescent="0.2">
      <c r="F56387" s="30"/>
      <c r="G56387" s="30"/>
      <c r="H56387" s="30"/>
    </row>
    <row r="56388" spans="6:8" x14ac:dyDescent="0.2">
      <c r="F56388" s="30"/>
      <c r="G56388" s="30"/>
      <c r="H56388" s="30"/>
    </row>
    <row r="56389" spans="6:8" x14ac:dyDescent="0.2">
      <c r="F56389" s="30"/>
      <c r="G56389" s="30"/>
      <c r="H56389" s="30"/>
    </row>
    <row r="56390" spans="6:8" x14ac:dyDescent="0.2">
      <c r="F56390" s="30"/>
      <c r="G56390" s="30"/>
      <c r="H56390" s="30"/>
    </row>
    <row r="56391" spans="6:8" x14ac:dyDescent="0.2">
      <c r="F56391" s="30"/>
      <c r="G56391" s="30"/>
      <c r="H56391" s="30"/>
    </row>
    <row r="56392" spans="6:8" x14ac:dyDescent="0.2">
      <c r="F56392" s="30"/>
      <c r="G56392" s="30"/>
      <c r="H56392" s="30"/>
    </row>
    <row r="56393" spans="6:8" x14ac:dyDescent="0.2">
      <c r="F56393" s="30"/>
      <c r="G56393" s="30"/>
      <c r="H56393" s="30"/>
    </row>
    <row r="56394" spans="6:8" x14ac:dyDescent="0.2">
      <c r="F56394" s="30"/>
      <c r="G56394" s="30"/>
      <c r="H56394" s="30"/>
    </row>
    <row r="56395" spans="6:8" x14ac:dyDescent="0.2">
      <c r="F56395" s="30"/>
      <c r="G56395" s="30"/>
      <c r="H56395" s="30"/>
    </row>
    <row r="56396" spans="6:8" x14ac:dyDescent="0.2">
      <c r="F56396" s="30"/>
      <c r="G56396" s="30"/>
      <c r="H56396" s="30"/>
    </row>
    <row r="56397" spans="6:8" x14ac:dyDescent="0.2">
      <c r="F56397" s="30"/>
      <c r="G56397" s="30"/>
      <c r="H56397" s="30"/>
    </row>
    <row r="56398" spans="6:8" x14ac:dyDescent="0.2">
      <c r="F56398" s="30"/>
      <c r="G56398" s="30"/>
      <c r="H56398" s="30"/>
    </row>
    <row r="56399" spans="6:8" x14ac:dyDescent="0.2">
      <c r="F56399" s="30"/>
      <c r="G56399" s="30"/>
      <c r="H56399" s="30"/>
    </row>
    <row r="56400" spans="6:8" x14ac:dyDescent="0.2">
      <c r="F56400" s="30"/>
      <c r="G56400" s="30"/>
      <c r="H56400" s="30"/>
    </row>
    <row r="56401" spans="6:8" x14ac:dyDescent="0.2">
      <c r="F56401" s="30"/>
      <c r="G56401" s="30"/>
      <c r="H56401" s="30"/>
    </row>
    <row r="56402" spans="6:8" x14ac:dyDescent="0.2">
      <c r="F56402" s="30"/>
      <c r="G56402" s="30"/>
      <c r="H56402" s="30"/>
    </row>
    <row r="56403" spans="6:8" x14ac:dyDescent="0.2">
      <c r="F56403" s="30"/>
      <c r="G56403" s="30"/>
      <c r="H56403" s="30"/>
    </row>
    <row r="56404" spans="6:8" x14ac:dyDescent="0.2">
      <c r="F56404" s="30"/>
      <c r="G56404" s="30"/>
      <c r="H56404" s="30"/>
    </row>
    <row r="56405" spans="6:8" x14ac:dyDescent="0.2">
      <c r="F56405" s="30"/>
      <c r="G56405" s="30"/>
      <c r="H56405" s="30"/>
    </row>
    <row r="56406" spans="6:8" x14ac:dyDescent="0.2">
      <c r="F56406" s="30"/>
      <c r="G56406" s="30"/>
      <c r="H56406" s="30"/>
    </row>
    <row r="56407" spans="6:8" x14ac:dyDescent="0.2">
      <c r="F56407" s="30"/>
      <c r="G56407" s="30"/>
      <c r="H56407" s="30"/>
    </row>
    <row r="56408" spans="6:8" x14ac:dyDescent="0.2">
      <c r="F56408" s="30"/>
      <c r="G56408" s="30"/>
      <c r="H56408" s="30"/>
    </row>
    <row r="56409" spans="6:8" x14ac:dyDescent="0.2">
      <c r="F56409" s="30"/>
      <c r="G56409" s="30"/>
      <c r="H56409" s="30"/>
    </row>
    <row r="56410" spans="6:8" x14ac:dyDescent="0.2">
      <c r="F56410" s="30"/>
      <c r="G56410" s="30"/>
      <c r="H56410" s="30"/>
    </row>
    <row r="56411" spans="6:8" x14ac:dyDescent="0.2">
      <c r="F56411" s="30"/>
      <c r="G56411" s="30"/>
      <c r="H56411" s="30"/>
    </row>
    <row r="56412" spans="6:8" x14ac:dyDescent="0.2">
      <c r="F56412" s="30"/>
      <c r="G56412" s="30"/>
      <c r="H56412" s="30"/>
    </row>
    <row r="56413" spans="6:8" x14ac:dyDescent="0.2">
      <c r="F56413" s="30"/>
      <c r="G56413" s="30"/>
      <c r="H56413" s="30"/>
    </row>
    <row r="56414" spans="6:8" x14ac:dyDescent="0.2">
      <c r="F56414" s="30"/>
      <c r="G56414" s="30"/>
      <c r="H56414" s="30"/>
    </row>
    <row r="56415" spans="6:8" x14ac:dyDescent="0.2">
      <c r="F56415" s="30"/>
      <c r="G56415" s="30"/>
      <c r="H56415" s="30"/>
    </row>
    <row r="56416" spans="6:8" x14ac:dyDescent="0.2">
      <c r="F56416" s="30"/>
      <c r="G56416" s="30"/>
      <c r="H56416" s="30"/>
    </row>
    <row r="56417" spans="6:8" x14ac:dyDescent="0.2">
      <c r="F56417" s="30"/>
      <c r="G56417" s="30"/>
      <c r="H56417" s="30"/>
    </row>
    <row r="56418" spans="6:8" x14ac:dyDescent="0.2">
      <c r="F56418" s="30"/>
      <c r="G56418" s="30"/>
      <c r="H56418" s="30"/>
    </row>
    <row r="56419" spans="6:8" x14ac:dyDescent="0.2">
      <c r="F56419" s="30"/>
      <c r="G56419" s="30"/>
      <c r="H56419" s="30"/>
    </row>
    <row r="56420" spans="6:8" x14ac:dyDescent="0.2">
      <c r="F56420" s="30"/>
      <c r="G56420" s="30"/>
      <c r="H56420" s="30"/>
    </row>
    <row r="56421" spans="6:8" x14ac:dyDescent="0.2">
      <c r="F56421" s="30"/>
      <c r="G56421" s="30"/>
      <c r="H56421" s="30"/>
    </row>
    <row r="56422" spans="6:8" x14ac:dyDescent="0.2">
      <c r="F56422" s="30"/>
      <c r="G56422" s="30"/>
      <c r="H56422" s="30"/>
    </row>
    <row r="56423" spans="6:8" x14ac:dyDescent="0.2">
      <c r="F56423" s="30"/>
      <c r="G56423" s="30"/>
      <c r="H56423" s="30"/>
    </row>
    <row r="56424" spans="6:8" x14ac:dyDescent="0.2">
      <c r="F56424" s="30"/>
      <c r="G56424" s="30"/>
      <c r="H56424" s="30"/>
    </row>
    <row r="56425" spans="6:8" x14ac:dyDescent="0.2">
      <c r="F56425" s="30"/>
      <c r="G56425" s="30"/>
      <c r="H56425" s="30"/>
    </row>
    <row r="56426" spans="6:8" x14ac:dyDescent="0.2">
      <c r="F56426" s="30"/>
      <c r="G56426" s="30"/>
      <c r="H56426" s="30"/>
    </row>
    <row r="56427" spans="6:8" x14ac:dyDescent="0.2">
      <c r="F56427" s="30"/>
      <c r="G56427" s="30"/>
      <c r="H56427" s="30"/>
    </row>
    <row r="56428" spans="6:8" x14ac:dyDescent="0.2">
      <c r="F56428" s="30"/>
      <c r="G56428" s="30"/>
      <c r="H56428" s="30"/>
    </row>
    <row r="56429" spans="6:8" x14ac:dyDescent="0.2">
      <c r="F56429" s="30"/>
      <c r="G56429" s="30"/>
      <c r="H56429" s="30"/>
    </row>
    <row r="56430" spans="6:8" x14ac:dyDescent="0.2">
      <c r="F56430" s="30"/>
      <c r="G56430" s="30"/>
      <c r="H56430" s="30"/>
    </row>
    <row r="56431" spans="6:8" x14ac:dyDescent="0.2">
      <c r="F56431" s="30"/>
      <c r="G56431" s="30"/>
      <c r="H56431" s="30"/>
    </row>
    <row r="56432" spans="6:8" x14ac:dyDescent="0.2">
      <c r="F56432" s="30"/>
      <c r="G56432" s="30"/>
      <c r="H56432" s="30"/>
    </row>
    <row r="56433" spans="6:8" x14ac:dyDescent="0.2">
      <c r="F56433" s="30"/>
      <c r="G56433" s="30"/>
      <c r="H56433" s="30"/>
    </row>
    <row r="56434" spans="6:8" x14ac:dyDescent="0.2">
      <c r="F56434" s="30"/>
      <c r="G56434" s="30"/>
      <c r="H56434" s="30"/>
    </row>
    <row r="56435" spans="6:8" x14ac:dyDescent="0.2">
      <c r="F56435" s="30"/>
      <c r="G56435" s="30"/>
      <c r="H56435" s="30"/>
    </row>
    <row r="56436" spans="6:8" x14ac:dyDescent="0.2">
      <c r="F56436" s="30"/>
      <c r="G56436" s="30"/>
      <c r="H56436" s="30"/>
    </row>
    <row r="56437" spans="6:8" x14ac:dyDescent="0.2">
      <c r="F56437" s="30"/>
      <c r="G56437" s="30"/>
      <c r="H56437" s="30"/>
    </row>
    <row r="56438" spans="6:8" x14ac:dyDescent="0.2">
      <c r="F56438" s="30"/>
      <c r="G56438" s="30"/>
      <c r="H56438" s="30"/>
    </row>
    <row r="56439" spans="6:8" x14ac:dyDescent="0.2">
      <c r="F56439" s="30"/>
      <c r="G56439" s="30"/>
      <c r="H56439" s="30"/>
    </row>
    <row r="56440" spans="6:8" x14ac:dyDescent="0.2">
      <c r="F56440" s="30"/>
      <c r="G56440" s="30"/>
      <c r="H56440" s="30"/>
    </row>
    <row r="56441" spans="6:8" x14ac:dyDescent="0.2">
      <c r="F56441" s="30"/>
      <c r="G56441" s="30"/>
      <c r="H56441" s="30"/>
    </row>
    <row r="56442" spans="6:8" x14ac:dyDescent="0.2">
      <c r="F56442" s="30"/>
      <c r="G56442" s="30"/>
      <c r="H56442" s="30"/>
    </row>
    <row r="56443" spans="6:8" x14ac:dyDescent="0.2">
      <c r="F56443" s="30"/>
      <c r="G56443" s="30"/>
      <c r="H56443" s="30"/>
    </row>
    <row r="56444" spans="6:8" x14ac:dyDescent="0.2">
      <c r="F56444" s="30"/>
      <c r="G56444" s="30"/>
      <c r="H56444" s="30"/>
    </row>
    <row r="56445" spans="6:8" x14ac:dyDescent="0.2">
      <c r="F56445" s="30"/>
      <c r="G56445" s="30"/>
      <c r="H56445" s="30"/>
    </row>
    <row r="56446" spans="6:8" x14ac:dyDescent="0.2">
      <c r="F56446" s="30"/>
      <c r="G56446" s="30"/>
      <c r="H56446" s="30"/>
    </row>
    <row r="56447" spans="6:8" x14ac:dyDescent="0.2">
      <c r="F56447" s="30"/>
      <c r="G56447" s="30"/>
      <c r="H56447" s="30"/>
    </row>
    <row r="56448" spans="6:8" x14ac:dyDescent="0.2">
      <c r="F56448" s="30"/>
      <c r="G56448" s="30"/>
      <c r="H56448" s="30"/>
    </row>
    <row r="56449" spans="6:8" x14ac:dyDescent="0.2">
      <c r="F56449" s="30"/>
      <c r="G56449" s="30"/>
      <c r="H56449" s="30"/>
    </row>
    <row r="56450" spans="6:8" x14ac:dyDescent="0.2">
      <c r="F56450" s="30"/>
      <c r="G56450" s="30"/>
      <c r="H56450" s="30"/>
    </row>
    <row r="56451" spans="6:8" x14ac:dyDescent="0.2">
      <c r="F56451" s="30"/>
      <c r="G56451" s="30"/>
      <c r="H56451" s="30"/>
    </row>
    <row r="56452" spans="6:8" x14ac:dyDescent="0.2">
      <c r="F56452" s="30"/>
      <c r="G56452" s="30"/>
      <c r="H56452" s="30"/>
    </row>
    <row r="56453" spans="6:8" x14ac:dyDescent="0.2">
      <c r="F56453" s="30"/>
      <c r="G56453" s="30"/>
      <c r="H56453" s="30"/>
    </row>
    <row r="56454" spans="6:8" x14ac:dyDescent="0.2">
      <c r="F56454" s="30"/>
      <c r="G56454" s="30"/>
      <c r="H56454" s="30"/>
    </row>
    <row r="56455" spans="6:8" x14ac:dyDescent="0.2">
      <c r="F56455" s="30"/>
      <c r="G56455" s="30"/>
      <c r="H56455" s="30"/>
    </row>
    <row r="56456" spans="6:8" x14ac:dyDescent="0.2">
      <c r="F56456" s="30"/>
      <c r="G56456" s="30"/>
      <c r="H56456" s="30"/>
    </row>
    <row r="56457" spans="6:8" x14ac:dyDescent="0.2">
      <c r="F56457" s="30"/>
      <c r="G56457" s="30"/>
      <c r="H56457" s="30"/>
    </row>
    <row r="56458" spans="6:8" x14ac:dyDescent="0.2">
      <c r="F56458" s="30"/>
      <c r="G56458" s="30"/>
      <c r="H56458" s="30"/>
    </row>
    <row r="56459" spans="6:8" x14ac:dyDescent="0.2">
      <c r="F56459" s="30"/>
      <c r="G56459" s="30"/>
      <c r="H56459" s="30"/>
    </row>
    <row r="56460" spans="6:8" x14ac:dyDescent="0.2">
      <c r="F56460" s="30"/>
      <c r="G56460" s="30"/>
      <c r="H56460" s="30"/>
    </row>
    <row r="56461" spans="6:8" x14ac:dyDescent="0.2">
      <c r="F56461" s="30"/>
      <c r="G56461" s="30"/>
      <c r="H56461" s="30"/>
    </row>
    <row r="56462" spans="6:8" x14ac:dyDescent="0.2">
      <c r="F56462" s="30"/>
      <c r="G56462" s="30"/>
      <c r="H56462" s="30"/>
    </row>
    <row r="56463" spans="6:8" x14ac:dyDescent="0.2">
      <c r="F56463" s="30"/>
      <c r="G56463" s="30"/>
      <c r="H56463" s="30"/>
    </row>
    <row r="56464" spans="6:8" x14ac:dyDescent="0.2">
      <c r="F56464" s="30"/>
      <c r="G56464" s="30"/>
      <c r="H56464" s="30"/>
    </row>
    <row r="56465" spans="6:8" x14ac:dyDescent="0.2">
      <c r="F56465" s="30"/>
      <c r="G56465" s="30"/>
      <c r="H56465" s="30"/>
    </row>
    <row r="56466" spans="6:8" x14ac:dyDescent="0.2">
      <c r="F56466" s="30"/>
      <c r="G56466" s="30"/>
      <c r="H56466" s="30"/>
    </row>
    <row r="56467" spans="6:8" x14ac:dyDescent="0.2">
      <c r="F56467" s="30"/>
      <c r="G56467" s="30"/>
      <c r="H56467" s="30"/>
    </row>
    <row r="56468" spans="6:8" x14ac:dyDescent="0.2">
      <c r="F56468" s="30"/>
      <c r="G56468" s="30"/>
      <c r="H56468" s="30"/>
    </row>
    <row r="56469" spans="6:8" x14ac:dyDescent="0.2">
      <c r="F56469" s="30"/>
      <c r="G56469" s="30"/>
      <c r="H56469" s="30"/>
    </row>
    <row r="56470" spans="6:8" x14ac:dyDescent="0.2">
      <c r="F56470" s="30"/>
      <c r="G56470" s="30"/>
      <c r="H56470" s="30"/>
    </row>
    <row r="56471" spans="6:8" x14ac:dyDescent="0.2">
      <c r="F56471" s="30"/>
      <c r="G56471" s="30"/>
      <c r="H56471" s="30"/>
    </row>
    <row r="56472" spans="6:8" x14ac:dyDescent="0.2">
      <c r="F56472" s="30"/>
      <c r="G56472" s="30"/>
      <c r="H56472" s="30"/>
    </row>
    <row r="56473" spans="6:8" x14ac:dyDescent="0.2">
      <c r="F56473" s="30"/>
      <c r="G56473" s="30"/>
      <c r="H56473" s="30"/>
    </row>
    <row r="56474" spans="6:8" x14ac:dyDescent="0.2">
      <c r="F56474" s="30"/>
      <c r="G56474" s="30"/>
      <c r="H56474" s="30"/>
    </row>
    <row r="56475" spans="6:8" x14ac:dyDescent="0.2">
      <c r="F56475" s="30"/>
      <c r="G56475" s="30"/>
      <c r="H56475" s="30"/>
    </row>
    <row r="56476" spans="6:8" x14ac:dyDescent="0.2">
      <c r="F56476" s="30"/>
      <c r="G56476" s="30"/>
      <c r="H56476" s="30"/>
    </row>
    <row r="56477" spans="6:8" x14ac:dyDescent="0.2">
      <c r="F56477" s="30"/>
      <c r="G56477" s="30"/>
      <c r="H56477" s="30"/>
    </row>
    <row r="56478" spans="6:8" x14ac:dyDescent="0.2">
      <c r="F56478" s="30"/>
      <c r="G56478" s="30"/>
      <c r="H56478" s="30"/>
    </row>
    <row r="56479" spans="6:8" x14ac:dyDescent="0.2">
      <c r="F56479" s="30"/>
      <c r="G56479" s="30"/>
      <c r="H56479" s="30"/>
    </row>
    <row r="56480" spans="6:8" x14ac:dyDescent="0.2">
      <c r="F56480" s="30"/>
      <c r="G56480" s="30"/>
      <c r="H56480" s="30"/>
    </row>
    <row r="56481" spans="6:8" x14ac:dyDescent="0.2">
      <c r="F56481" s="30"/>
      <c r="G56481" s="30"/>
      <c r="H56481" s="30"/>
    </row>
    <row r="56482" spans="6:8" x14ac:dyDescent="0.2">
      <c r="F56482" s="30"/>
      <c r="G56482" s="30"/>
      <c r="H56482" s="30"/>
    </row>
    <row r="56483" spans="6:8" x14ac:dyDescent="0.2">
      <c r="F56483" s="30"/>
      <c r="G56483" s="30"/>
      <c r="H56483" s="30"/>
    </row>
    <row r="56484" spans="6:8" x14ac:dyDescent="0.2">
      <c r="F56484" s="30"/>
      <c r="G56484" s="30"/>
      <c r="H56484" s="30"/>
    </row>
    <row r="56485" spans="6:8" x14ac:dyDescent="0.2">
      <c r="F56485" s="30"/>
      <c r="G56485" s="30"/>
      <c r="H56485" s="30"/>
    </row>
    <row r="56486" spans="6:8" x14ac:dyDescent="0.2">
      <c r="F56486" s="30"/>
      <c r="G56486" s="30"/>
      <c r="H56486" s="30"/>
    </row>
    <row r="56487" spans="6:8" x14ac:dyDescent="0.2">
      <c r="F56487" s="30"/>
      <c r="G56487" s="30"/>
      <c r="H56487" s="30"/>
    </row>
    <row r="56488" spans="6:8" x14ac:dyDescent="0.2">
      <c r="F56488" s="30"/>
      <c r="G56488" s="30"/>
      <c r="H56488" s="30"/>
    </row>
    <row r="56489" spans="6:8" x14ac:dyDescent="0.2">
      <c r="F56489" s="30"/>
      <c r="G56489" s="30"/>
      <c r="H56489" s="30"/>
    </row>
    <row r="56490" spans="6:8" x14ac:dyDescent="0.2">
      <c r="F56490" s="30"/>
      <c r="G56490" s="30"/>
      <c r="H56490" s="30"/>
    </row>
    <row r="56491" spans="6:8" x14ac:dyDescent="0.2">
      <c r="F56491" s="30"/>
      <c r="G56491" s="30"/>
      <c r="H56491" s="30"/>
    </row>
    <row r="56492" spans="6:8" x14ac:dyDescent="0.2">
      <c r="F56492" s="30"/>
      <c r="G56492" s="30"/>
      <c r="H56492" s="30"/>
    </row>
    <row r="56493" spans="6:8" x14ac:dyDescent="0.2">
      <c r="F56493" s="30"/>
      <c r="G56493" s="30"/>
      <c r="H56493" s="30"/>
    </row>
    <row r="56494" spans="6:8" x14ac:dyDescent="0.2">
      <c r="F56494" s="30"/>
      <c r="G56494" s="30"/>
      <c r="H56494" s="30"/>
    </row>
    <row r="56495" spans="6:8" x14ac:dyDescent="0.2">
      <c r="F56495" s="30"/>
      <c r="G56495" s="30"/>
      <c r="H56495" s="30"/>
    </row>
    <row r="56496" spans="6:8" x14ac:dyDescent="0.2">
      <c r="F56496" s="30"/>
      <c r="G56496" s="30"/>
      <c r="H56496" s="30"/>
    </row>
    <row r="56497" spans="6:8" x14ac:dyDescent="0.2">
      <c r="F56497" s="30"/>
      <c r="G56497" s="30"/>
      <c r="H56497" s="30"/>
    </row>
    <row r="56498" spans="6:8" x14ac:dyDescent="0.2">
      <c r="F56498" s="30"/>
      <c r="G56498" s="30"/>
      <c r="H56498" s="30"/>
    </row>
    <row r="56499" spans="6:8" x14ac:dyDescent="0.2">
      <c r="F56499" s="30"/>
      <c r="G56499" s="30"/>
      <c r="H56499" s="30"/>
    </row>
    <row r="56500" spans="6:8" x14ac:dyDescent="0.2">
      <c r="F56500" s="30"/>
      <c r="G56500" s="30"/>
      <c r="H56500" s="30"/>
    </row>
    <row r="56501" spans="6:8" x14ac:dyDescent="0.2">
      <c r="F56501" s="30"/>
      <c r="G56501" s="30"/>
      <c r="H56501" s="30"/>
    </row>
    <row r="56502" spans="6:8" x14ac:dyDescent="0.2">
      <c r="F56502" s="30"/>
      <c r="G56502" s="30"/>
      <c r="H56502" s="30"/>
    </row>
    <row r="56503" spans="6:8" x14ac:dyDescent="0.2">
      <c r="F56503" s="30"/>
      <c r="G56503" s="30"/>
      <c r="H56503" s="30"/>
    </row>
    <row r="56504" spans="6:8" x14ac:dyDescent="0.2">
      <c r="F56504" s="30"/>
      <c r="G56504" s="30"/>
      <c r="H56504" s="30"/>
    </row>
    <row r="56505" spans="6:8" x14ac:dyDescent="0.2">
      <c r="F56505" s="30"/>
      <c r="G56505" s="30"/>
      <c r="H56505" s="30"/>
    </row>
    <row r="56506" spans="6:8" x14ac:dyDescent="0.2">
      <c r="F56506" s="30"/>
      <c r="G56506" s="30"/>
      <c r="H56506" s="30"/>
    </row>
    <row r="56507" spans="6:8" x14ac:dyDescent="0.2">
      <c r="F56507" s="30"/>
      <c r="G56507" s="30"/>
      <c r="H56507" s="30"/>
    </row>
    <row r="56508" spans="6:8" x14ac:dyDescent="0.2">
      <c r="F56508" s="30"/>
      <c r="G56508" s="30"/>
      <c r="H56508" s="30"/>
    </row>
    <row r="56509" spans="6:8" x14ac:dyDescent="0.2">
      <c r="F56509" s="30"/>
      <c r="G56509" s="30"/>
      <c r="H56509" s="30"/>
    </row>
    <row r="56510" spans="6:8" x14ac:dyDescent="0.2">
      <c r="F56510" s="30"/>
      <c r="G56510" s="30"/>
      <c r="H56510" s="30"/>
    </row>
    <row r="56511" spans="6:8" x14ac:dyDescent="0.2">
      <c r="F56511" s="30"/>
      <c r="G56511" s="30"/>
      <c r="H56511" s="30"/>
    </row>
    <row r="56512" spans="6:8" x14ac:dyDescent="0.2">
      <c r="F56512" s="30"/>
      <c r="G56512" s="30"/>
      <c r="H56512" s="30"/>
    </row>
    <row r="56513" spans="6:8" x14ac:dyDescent="0.2">
      <c r="F56513" s="30"/>
      <c r="G56513" s="30"/>
      <c r="H56513" s="30"/>
    </row>
    <row r="56514" spans="6:8" x14ac:dyDescent="0.2">
      <c r="F56514" s="30"/>
      <c r="G56514" s="30"/>
      <c r="H56514" s="30"/>
    </row>
    <row r="56515" spans="6:8" x14ac:dyDescent="0.2">
      <c r="F56515" s="30"/>
      <c r="G56515" s="30"/>
      <c r="H56515" s="30"/>
    </row>
    <row r="56516" spans="6:8" x14ac:dyDescent="0.2">
      <c r="F56516" s="30"/>
      <c r="G56516" s="30"/>
      <c r="H56516" s="30"/>
    </row>
    <row r="56517" spans="6:8" x14ac:dyDescent="0.2">
      <c r="F56517" s="30"/>
      <c r="G56517" s="30"/>
      <c r="H56517" s="30"/>
    </row>
    <row r="56518" spans="6:8" x14ac:dyDescent="0.2">
      <c r="F56518" s="30"/>
      <c r="G56518" s="30"/>
      <c r="H56518" s="30"/>
    </row>
    <row r="56519" spans="6:8" x14ac:dyDescent="0.2">
      <c r="F56519" s="30"/>
      <c r="G56519" s="30"/>
      <c r="H56519" s="30"/>
    </row>
    <row r="56520" spans="6:8" x14ac:dyDescent="0.2">
      <c r="F56520" s="30"/>
      <c r="G56520" s="30"/>
      <c r="H56520" s="30"/>
    </row>
    <row r="56521" spans="6:8" x14ac:dyDescent="0.2">
      <c r="F56521" s="30"/>
      <c r="G56521" s="30"/>
      <c r="H56521" s="30"/>
    </row>
    <row r="56522" spans="6:8" x14ac:dyDescent="0.2">
      <c r="F56522" s="30"/>
      <c r="G56522" s="30"/>
      <c r="H56522" s="30"/>
    </row>
    <row r="56523" spans="6:8" x14ac:dyDescent="0.2">
      <c r="F56523" s="30"/>
      <c r="G56523" s="30"/>
      <c r="H56523" s="30"/>
    </row>
    <row r="56524" spans="6:8" x14ac:dyDescent="0.2">
      <c r="F56524" s="30"/>
      <c r="G56524" s="30"/>
      <c r="H56524" s="30"/>
    </row>
    <row r="56525" spans="6:8" x14ac:dyDescent="0.2">
      <c r="F56525" s="30"/>
      <c r="G56525" s="30"/>
      <c r="H56525" s="30"/>
    </row>
    <row r="56526" spans="6:8" x14ac:dyDescent="0.2">
      <c r="F56526" s="30"/>
      <c r="G56526" s="30"/>
      <c r="H56526" s="30"/>
    </row>
    <row r="56527" spans="6:8" x14ac:dyDescent="0.2">
      <c r="F56527" s="30"/>
      <c r="G56527" s="30"/>
      <c r="H56527" s="30"/>
    </row>
    <row r="56528" spans="6:8" x14ac:dyDescent="0.2">
      <c r="F56528" s="30"/>
      <c r="G56528" s="30"/>
      <c r="H56528" s="30"/>
    </row>
    <row r="56529" spans="6:8" x14ac:dyDescent="0.2">
      <c r="F56529" s="30"/>
      <c r="G56529" s="30"/>
      <c r="H56529" s="30"/>
    </row>
    <row r="56530" spans="6:8" x14ac:dyDescent="0.2">
      <c r="F56530" s="30"/>
      <c r="G56530" s="30"/>
      <c r="H56530" s="30"/>
    </row>
    <row r="56531" spans="6:8" x14ac:dyDescent="0.2">
      <c r="F56531" s="30"/>
      <c r="G56531" s="30"/>
      <c r="H56531" s="30"/>
    </row>
    <row r="56532" spans="6:8" x14ac:dyDescent="0.2">
      <c r="F56532" s="30"/>
      <c r="G56532" s="30"/>
      <c r="H56532" s="30"/>
    </row>
    <row r="56533" spans="6:8" x14ac:dyDescent="0.2">
      <c r="F56533" s="30"/>
      <c r="G56533" s="30"/>
      <c r="H56533" s="30"/>
    </row>
    <row r="56534" spans="6:8" x14ac:dyDescent="0.2">
      <c r="F56534" s="30"/>
      <c r="G56534" s="30"/>
      <c r="H56534" s="30"/>
    </row>
    <row r="56535" spans="6:8" x14ac:dyDescent="0.2">
      <c r="F56535" s="30"/>
      <c r="G56535" s="30"/>
      <c r="H56535" s="30"/>
    </row>
    <row r="56536" spans="6:8" x14ac:dyDescent="0.2">
      <c r="F56536" s="30"/>
      <c r="G56536" s="30"/>
      <c r="H56536" s="30"/>
    </row>
    <row r="56537" spans="6:8" x14ac:dyDescent="0.2">
      <c r="F56537" s="30"/>
      <c r="G56537" s="30"/>
      <c r="H56537" s="30"/>
    </row>
    <row r="56538" spans="6:8" x14ac:dyDescent="0.2">
      <c r="F56538" s="30"/>
      <c r="G56538" s="30"/>
      <c r="H56538" s="30"/>
    </row>
    <row r="56539" spans="6:8" x14ac:dyDescent="0.2">
      <c r="F56539" s="30"/>
      <c r="G56539" s="30"/>
      <c r="H56539" s="30"/>
    </row>
    <row r="56540" spans="6:8" x14ac:dyDescent="0.2">
      <c r="F56540" s="30"/>
      <c r="G56540" s="30"/>
      <c r="H56540" s="30"/>
    </row>
    <row r="56541" spans="6:8" x14ac:dyDescent="0.2">
      <c r="F56541" s="30"/>
      <c r="G56541" s="30"/>
      <c r="H56541" s="30"/>
    </row>
    <row r="56542" spans="6:8" x14ac:dyDescent="0.2">
      <c r="F56542" s="30"/>
      <c r="G56542" s="30"/>
      <c r="H56542" s="30"/>
    </row>
    <row r="56543" spans="6:8" x14ac:dyDescent="0.2">
      <c r="F56543" s="30"/>
      <c r="G56543" s="30"/>
      <c r="H56543" s="30"/>
    </row>
    <row r="56544" spans="6:8" x14ac:dyDescent="0.2">
      <c r="F56544" s="30"/>
      <c r="G56544" s="30"/>
      <c r="H56544" s="30"/>
    </row>
    <row r="56545" spans="6:8" x14ac:dyDescent="0.2">
      <c r="F56545" s="30"/>
      <c r="G56545" s="30"/>
      <c r="H56545" s="30"/>
    </row>
    <row r="56546" spans="6:8" x14ac:dyDescent="0.2">
      <c r="F56546" s="30"/>
      <c r="G56546" s="30"/>
      <c r="H56546" s="30"/>
    </row>
    <row r="56547" spans="6:8" x14ac:dyDescent="0.2">
      <c r="F56547" s="30"/>
      <c r="G56547" s="30"/>
      <c r="H56547" s="30"/>
    </row>
    <row r="56548" spans="6:8" x14ac:dyDescent="0.2">
      <c r="F56548" s="30"/>
      <c r="G56548" s="30"/>
      <c r="H56548" s="30"/>
    </row>
    <row r="56549" spans="6:8" x14ac:dyDescent="0.2">
      <c r="F56549" s="30"/>
      <c r="G56549" s="30"/>
      <c r="H56549" s="30"/>
    </row>
    <row r="56550" spans="6:8" x14ac:dyDescent="0.2">
      <c r="F56550" s="30"/>
      <c r="G56550" s="30"/>
      <c r="H56550" s="30"/>
    </row>
    <row r="56551" spans="6:8" x14ac:dyDescent="0.2">
      <c r="F56551" s="30"/>
      <c r="G56551" s="30"/>
      <c r="H56551" s="30"/>
    </row>
    <row r="56552" spans="6:8" x14ac:dyDescent="0.2">
      <c r="F56552" s="30"/>
      <c r="G56552" s="30"/>
      <c r="H56552" s="30"/>
    </row>
    <row r="56553" spans="6:8" x14ac:dyDescent="0.2">
      <c r="F56553" s="30"/>
      <c r="G56553" s="30"/>
      <c r="H56553" s="30"/>
    </row>
    <row r="56554" spans="6:8" x14ac:dyDescent="0.2">
      <c r="F56554" s="30"/>
      <c r="G56554" s="30"/>
      <c r="H56554" s="30"/>
    </row>
    <row r="56555" spans="6:8" x14ac:dyDescent="0.2">
      <c r="F56555" s="30"/>
      <c r="G56555" s="30"/>
      <c r="H56555" s="30"/>
    </row>
    <row r="56556" spans="6:8" x14ac:dyDescent="0.2">
      <c r="F56556" s="30"/>
      <c r="G56556" s="30"/>
      <c r="H56556" s="30"/>
    </row>
    <row r="56557" spans="6:8" x14ac:dyDescent="0.2">
      <c r="F56557" s="30"/>
      <c r="G56557" s="30"/>
      <c r="H56557" s="30"/>
    </row>
    <row r="56558" spans="6:8" x14ac:dyDescent="0.2">
      <c r="F56558" s="30"/>
      <c r="G56558" s="30"/>
      <c r="H56558" s="30"/>
    </row>
    <row r="56559" spans="6:8" x14ac:dyDescent="0.2">
      <c r="F56559" s="30"/>
      <c r="G56559" s="30"/>
      <c r="H56559" s="30"/>
    </row>
    <row r="56560" spans="6:8" x14ac:dyDescent="0.2">
      <c r="F56560" s="30"/>
      <c r="G56560" s="30"/>
      <c r="H56560" s="30"/>
    </row>
    <row r="56561" spans="6:8" x14ac:dyDescent="0.2">
      <c r="F56561" s="30"/>
      <c r="G56561" s="30"/>
      <c r="H56561" s="30"/>
    </row>
    <row r="56562" spans="6:8" x14ac:dyDescent="0.2">
      <c r="F56562" s="30"/>
      <c r="G56562" s="30"/>
      <c r="H56562" s="30"/>
    </row>
    <row r="56563" spans="6:8" x14ac:dyDescent="0.2">
      <c r="F56563" s="30"/>
      <c r="G56563" s="30"/>
      <c r="H56563" s="30"/>
    </row>
    <row r="56564" spans="6:8" x14ac:dyDescent="0.2">
      <c r="F56564" s="30"/>
      <c r="G56564" s="30"/>
      <c r="H56564" s="30"/>
    </row>
    <row r="56565" spans="6:8" x14ac:dyDescent="0.2">
      <c r="F56565" s="30"/>
      <c r="G56565" s="30"/>
      <c r="H56565" s="30"/>
    </row>
    <row r="56566" spans="6:8" x14ac:dyDescent="0.2">
      <c r="F56566" s="30"/>
      <c r="G56566" s="30"/>
      <c r="H56566" s="30"/>
    </row>
    <row r="56567" spans="6:8" x14ac:dyDescent="0.2">
      <c r="F56567" s="30"/>
      <c r="G56567" s="30"/>
      <c r="H56567" s="30"/>
    </row>
    <row r="56568" spans="6:8" x14ac:dyDescent="0.2">
      <c r="F56568" s="30"/>
      <c r="G56568" s="30"/>
      <c r="H56568" s="30"/>
    </row>
    <row r="56569" spans="6:8" x14ac:dyDescent="0.2">
      <c r="F56569" s="30"/>
      <c r="G56569" s="30"/>
      <c r="H56569" s="30"/>
    </row>
    <row r="56570" spans="6:8" x14ac:dyDescent="0.2">
      <c r="F56570" s="30"/>
      <c r="G56570" s="30"/>
      <c r="H56570" s="30"/>
    </row>
    <row r="56571" spans="6:8" x14ac:dyDescent="0.2">
      <c r="F56571" s="30"/>
      <c r="G56571" s="30"/>
      <c r="H56571" s="30"/>
    </row>
    <row r="56572" spans="6:8" x14ac:dyDescent="0.2">
      <c r="F56572" s="30"/>
      <c r="G56572" s="30"/>
      <c r="H56572" s="30"/>
    </row>
    <row r="56573" spans="6:8" x14ac:dyDescent="0.2">
      <c r="F56573" s="30"/>
      <c r="G56573" s="30"/>
      <c r="H56573" s="30"/>
    </row>
    <row r="56574" spans="6:8" x14ac:dyDescent="0.2">
      <c r="F56574" s="30"/>
      <c r="G56574" s="30"/>
      <c r="H56574" s="30"/>
    </row>
    <row r="56575" spans="6:8" x14ac:dyDescent="0.2">
      <c r="F56575" s="30"/>
      <c r="G56575" s="30"/>
      <c r="H56575" s="30"/>
    </row>
    <row r="56576" spans="6:8" x14ac:dyDescent="0.2">
      <c r="F56576" s="30"/>
      <c r="G56576" s="30"/>
      <c r="H56576" s="30"/>
    </row>
    <row r="56577" spans="6:8" x14ac:dyDescent="0.2">
      <c r="F56577" s="30"/>
      <c r="G56577" s="30"/>
      <c r="H56577" s="30"/>
    </row>
    <row r="56578" spans="6:8" x14ac:dyDescent="0.2">
      <c r="F56578" s="30"/>
      <c r="G56578" s="30"/>
      <c r="H56578" s="30"/>
    </row>
    <row r="56579" spans="6:8" x14ac:dyDescent="0.2">
      <c r="F56579" s="30"/>
      <c r="G56579" s="30"/>
      <c r="H56579" s="30"/>
    </row>
    <row r="56580" spans="6:8" x14ac:dyDescent="0.2">
      <c r="F56580" s="30"/>
      <c r="G56580" s="30"/>
      <c r="H56580" s="30"/>
    </row>
    <row r="56581" spans="6:8" x14ac:dyDescent="0.2">
      <c r="F56581" s="30"/>
      <c r="G56581" s="30"/>
      <c r="H56581" s="30"/>
    </row>
    <row r="56582" spans="6:8" x14ac:dyDescent="0.2">
      <c r="F56582" s="30"/>
      <c r="G56582" s="30"/>
      <c r="H56582" s="30"/>
    </row>
    <row r="56583" spans="6:8" x14ac:dyDescent="0.2">
      <c r="F56583" s="30"/>
      <c r="G56583" s="30"/>
      <c r="H56583" s="30"/>
    </row>
    <row r="56584" spans="6:8" x14ac:dyDescent="0.2">
      <c r="F56584" s="30"/>
      <c r="G56584" s="30"/>
      <c r="H56584" s="30"/>
    </row>
    <row r="56585" spans="6:8" x14ac:dyDescent="0.2">
      <c r="F56585" s="30"/>
      <c r="G56585" s="30"/>
      <c r="H56585" s="30"/>
    </row>
    <row r="56586" spans="6:8" x14ac:dyDescent="0.2">
      <c r="F56586" s="30"/>
      <c r="G56586" s="30"/>
      <c r="H56586" s="30"/>
    </row>
    <row r="56587" spans="6:8" x14ac:dyDescent="0.2">
      <c r="F56587" s="30"/>
      <c r="G56587" s="30"/>
      <c r="H56587" s="30"/>
    </row>
    <row r="56588" spans="6:8" x14ac:dyDescent="0.2">
      <c r="F56588" s="30"/>
      <c r="G56588" s="30"/>
      <c r="H56588" s="30"/>
    </row>
    <row r="56589" spans="6:8" x14ac:dyDescent="0.2">
      <c r="F56589" s="30"/>
      <c r="G56589" s="30"/>
      <c r="H56589" s="30"/>
    </row>
    <row r="56590" spans="6:8" x14ac:dyDescent="0.2">
      <c r="F56590" s="30"/>
      <c r="G56590" s="30"/>
      <c r="H56590" s="30"/>
    </row>
    <row r="56591" spans="6:8" x14ac:dyDescent="0.2">
      <c r="F56591" s="30"/>
      <c r="G56591" s="30"/>
      <c r="H56591" s="30"/>
    </row>
    <row r="56592" spans="6:8" x14ac:dyDescent="0.2">
      <c r="F56592" s="30"/>
      <c r="G56592" s="30"/>
      <c r="H56592" s="30"/>
    </row>
    <row r="56593" spans="6:8" x14ac:dyDescent="0.2">
      <c r="F56593" s="30"/>
      <c r="G56593" s="30"/>
      <c r="H56593" s="30"/>
    </row>
    <row r="56594" spans="6:8" x14ac:dyDescent="0.2">
      <c r="F56594" s="30"/>
      <c r="G56594" s="30"/>
      <c r="H56594" s="30"/>
    </row>
    <row r="56595" spans="6:8" x14ac:dyDescent="0.2">
      <c r="F56595" s="30"/>
      <c r="G56595" s="30"/>
      <c r="H56595" s="30"/>
    </row>
    <row r="56596" spans="6:8" x14ac:dyDescent="0.2">
      <c r="F56596" s="30"/>
      <c r="G56596" s="30"/>
      <c r="H56596" s="30"/>
    </row>
    <row r="56597" spans="6:8" x14ac:dyDescent="0.2">
      <c r="F56597" s="30"/>
      <c r="G56597" s="30"/>
      <c r="H56597" s="30"/>
    </row>
    <row r="56598" spans="6:8" x14ac:dyDescent="0.2">
      <c r="F56598" s="30"/>
      <c r="G56598" s="30"/>
      <c r="H56598" s="30"/>
    </row>
    <row r="56599" spans="6:8" x14ac:dyDescent="0.2">
      <c r="F56599" s="30"/>
      <c r="G56599" s="30"/>
      <c r="H56599" s="30"/>
    </row>
    <row r="56600" spans="6:8" x14ac:dyDescent="0.2">
      <c r="F56600" s="30"/>
      <c r="G56600" s="30"/>
      <c r="H56600" s="30"/>
    </row>
    <row r="56601" spans="6:8" x14ac:dyDescent="0.2">
      <c r="F56601" s="30"/>
      <c r="G56601" s="30"/>
      <c r="H56601" s="30"/>
    </row>
    <row r="56602" spans="6:8" x14ac:dyDescent="0.2">
      <c r="F56602" s="30"/>
      <c r="G56602" s="30"/>
      <c r="H56602" s="30"/>
    </row>
    <row r="56603" spans="6:8" x14ac:dyDescent="0.2">
      <c r="F56603" s="30"/>
      <c r="G56603" s="30"/>
      <c r="H56603" s="30"/>
    </row>
    <row r="56604" spans="6:8" x14ac:dyDescent="0.2">
      <c r="F56604" s="30"/>
      <c r="G56604" s="30"/>
      <c r="H56604" s="30"/>
    </row>
    <row r="56605" spans="6:8" x14ac:dyDescent="0.2">
      <c r="F56605" s="30"/>
      <c r="G56605" s="30"/>
      <c r="H56605" s="30"/>
    </row>
    <row r="56606" spans="6:8" x14ac:dyDescent="0.2">
      <c r="F56606" s="30"/>
      <c r="G56606" s="30"/>
      <c r="H56606" s="30"/>
    </row>
    <row r="56607" spans="6:8" x14ac:dyDescent="0.2">
      <c r="F56607" s="30"/>
      <c r="G56607" s="30"/>
      <c r="H56607" s="30"/>
    </row>
    <row r="56608" spans="6:8" x14ac:dyDescent="0.2">
      <c r="F56608" s="30"/>
      <c r="G56608" s="30"/>
      <c r="H56608" s="30"/>
    </row>
    <row r="56609" spans="6:8" x14ac:dyDescent="0.2">
      <c r="F56609" s="30"/>
      <c r="G56609" s="30"/>
      <c r="H56609" s="30"/>
    </row>
    <row r="56610" spans="6:8" x14ac:dyDescent="0.2">
      <c r="F56610" s="30"/>
      <c r="G56610" s="30"/>
      <c r="H56610" s="30"/>
    </row>
    <row r="56611" spans="6:8" x14ac:dyDescent="0.2">
      <c r="F56611" s="30"/>
      <c r="G56611" s="30"/>
      <c r="H56611" s="30"/>
    </row>
    <row r="56612" spans="6:8" x14ac:dyDescent="0.2">
      <c r="F56612" s="30"/>
      <c r="G56612" s="30"/>
      <c r="H56612" s="30"/>
    </row>
    <row r="56613" spans="6:8" x14ac:dyDescent="0.2">
      <c r="F56613" s="30"/>
      <c r="G56613" s="30"/>
      <c r="H56613" s="30"/>
    </row>
    <row r="56614" spans="6:8" x14ac:dyDescent="0.2">
      <c r="F56614" s="30"/>
      <c r="G56614" s="30"/>
      <c r="H56614" s="30"/>
    </row>
    <row r="56615" spans="6:8" x14ac:dyDescent="0.2">
      <c r="F56615" s="30"/>
      <c r="G56615" s="30"/>
      <c r="H56615" s="30"/>
    </row>
    <row r="56616" spans="6:8" x14ac:dyDescent="0.2">
      <c r="F56616" s="30"/>
      <c r="G56616" s="30"/>
      <c r="H56616" s="30"/>
    </row>
    <row r="56617" spans="6:8" x14ac:dyDescent="0.2">
      <c r="F56617" s="30"/>
      <c r="G56617" s="30"/>
      <c r="H56617" s="30"/>
    </row>
    <row r="56618" spans="6:8" x14ac:dyDescent="0.2">
      <c r="F56618" s="30"/>
      <c r="G56618" s="30"/>
      <c r="H56618" s="30"/>
    </row>
    <row r="56619" spans="6:8" x14ac:dyDescent="0.2">
      <c r="F56619" s="30"/>
      <c r="G56619" s="30"/>
      <c r="H56619" s="30"/>
    </row>
    <row r="56620" spans="6:8" x14ac:dyDescent="0.2">
      <c r="F56620" s="30"/>
      <c r="G56620" s="30"/>
      <c r="H56620" s="30"/>
    </row>
    <row r="56621" spans="6:8" x14ac:dyDescent="0.2">
      <c r="F56621" s="30"/>
      <c r="G56621" s="30"/>
      <c r="H56621" s="30"/>
    </row>
    <row r="56622" spans="6:8" x14ac:dyDescent="0.2">
      <c r="F56622" s="30"/>
      <c r="G56622" s="30"/>
      <c r="H56622" s="30"/>
    </row>
    <row r="56623" spans="6:8" x14ac:dyDescent="0.2">
      <c r="F56623" s="30"/>
      <c r="G56623" s="30"/>
      <c r="H56623" s="30"/>
    </row>
    <row r="56624" spans="6:8" x14ac:dyDescent="0.2">
      <c r="F56624" s="30"/>
      <c r="G56624" s="30"/>
      <c r="H56624" s="30"/>
    </row>
    <row r="56625" spans="6:8" x14ac:dyDescent="0.2">
      <c r="F56625" s="30"/>
      <c r="G56625" s="30"/>
      <c r="H56625" s="30"/>
    </row>
    <row r="56626" spans="6:8" x14ac:dyDescent="0.2">
      <c r="F56626" s="30"/>
      <c r="G56626" s="30"/>
      <c r="H56626" s="30"/>
    </row>
    <row r="56627" spans="6:8" x14ac:dyDescent="0.2">
      <c r="F56627" s="30"/>
      <c r="G56627" s="30"/>
      <c r="H56627" s="30"/>
    </row>
    <row r="56628" spans="6:8" x14ac:dyDescent="0.2">
      <c r="F56628" s="30"/>
      <c r="G56628" s="30"/>
      <c r="H56628" s="30"/>
    </row>
    <row r="56629" spans="6:8" x14ac:dyDescent="0.2">
      <c r="F56629" s="30"/>
      <c r="G56629" s="30"/>
      <c r="H56629" s="30"/>
    </row>
    <row r="56630" spans="6:8" x14ac:dyDescent="0.2">
      <c r="F56630" s="30"/>
      <c r="G56630" s="30"/>
      <c r="H56630" s="30"/>
    </row>
    <row r="56631" spans="6:8" x14ac:dyDescent="0.2">
      <c r="F56631" s="30"/>
      <c r="G56631" s="30"/>
      <c r="H56631" s="30"/>
    </row>
    <row r="56632" spans="6:8" x14ac:dyDescent="0.2">
      <c r="F56632" s="30"/>
      <c r="G56632" s="30"/>
      <c r="H56632" s="30"/>
    </row>
    <row r="56633" spans="6:8" x14ac:dyDescent="0.2">
      <c r="F56633" s="30"/>
      <c r="G56633" s="30"/>
      <c r="H56633" s="30"/>
    </row>
    <row r="56634" spans="6:8" x14ac:dyDescent="0.2">
      <c r="F56634" s="30"/>
      <c r="G56634" s="30"/>
      <c r="H56634" s="30"/>
    </row>
    <row r="56635" spans="6:8" x14ac:dyDescent="0.2">
      <c r="F56635" s="30"/>
      <c r="G56635" s="30"/>
      <c r="H56635" s="30"/>
    </row>
    <row r="56636" spans="6:8" x14ac:dyDescent="0.2">
      <c r="F56636" s="30"/>
      <c r="G56636" s="30"/>
      <c r="H56636" s="30"/>
    </row>
    <row r="56637" spans="6:8" x14ac:dyDescent="0.2">
      <c r="F56637" s="30"/>
      <c r="G56637" s="30"/>
      <c r="H56637" s="30"/>
    </row>
    <row r="56638" spans="6:8" x14ac:dyDescent="0.2">
      <c r="F56638" s="30"/>
      <c r="G56638" s="30"/>
      <c r="H56638" s="30"/>
    </row>
    <row r="56639" spans="6:8" x14ac:dyDescent="0.2">
      <c r="F56639" s="30"/>
      <c r="G56639" s="30"/>
      <c r="H56639" s="30"/>
    </row>
    <row r="56640" spans="6:8" x14ac:dyDescent="0.2">
      <c r="F56640" s="30"/>
      <c r="G56640" s="30"/>
      <c r="H56640" s="30"/>
    </row>
    <row r="56641" spans="6:8" x14ac:dyDescent="0.2">
      <c r="F56641" s="30"/>
      <c r="G56641" s="30"/>
      <c r="H56641" s="30"/>
    </row>
    <row r="56642" spans="6:8" x14ac:dyDescent="0.2">
      <c r="F56642" s="30"/>
      <c r="G56642" s="30"/>
      <c r="H56642" s="30"/>
    </row>
    <row r="56643" spans="6:8" x14ac:dyDescent="0.2">
      <c r="F56643" s="30"/>
      <c r="G56643" s="30"/>
      <c r="H56643" s="30"/>
    </row>
    <row r="56644" spans="6:8" x14ac:dyDescent="0.2">
      <c r="F56644" s="30"/>
      <c r="G56644" s="30"/>
      <c r="H56644" s="30"/>
    </row>
    <row r="56645" spans="6:8" x14ac:dyDescent="0.2">
      <c r="F56645" s="30"/>
      <c r="G56645" s="30"/>
      <c r="H56645" s="30"/>
    </row>
    <row r="56646" spans="6:8" x14ac:dyDescent="0.2">
      <c r="F56646" s="30"/>
      <c r="G56646" s="30"/>
      <c r="H56646" s="30"/>
    </row>
    <row r="56647" spans="6:8" x14ac:dyDescent="0.2">
      <c r="F56647" s="30"/>
      <c r="G56647" s="30"/>
      <c r="H56647" s="30"/>
    </row>
    <row r="56648" spans="6:8" x14ac:dyDescent="0.2">
      <c r="F56648" s="30"/>
      <c r="G56648" s="30"/>
      <c r="H56648" s="30"/>
    </row>
    <row r="56649" spans="6:8" x14ac:dyDescent="0.2">
      <c r="F56649" s="30"/>
      <c r="G56649" s="30"/>
      <c r="H56649" s="30"/>
    </row>
    <row r="56650" spans="6:8" x14ac:dyDescent="0.2">
      <c r="F56650" s="30"/>
      <c r="G56650" s="30"/>
      <c r="H56650" s="30"/>
    </row>
    <row r="56651" spans="6:8" x14ac:dyDescent="0.2">
      <c r="F56651" s="30"/>
      <c r="G56651" s="30"/>
      <c r="H56651" s="30"/>
    </row>
    <row r="56652" spans="6:8" x14ac:dyDescent="0.2">
      <c r="F56652" s="30"/>
      <c r="G56652" s="30"/>
      <c r="H56652" s="30"/>
    </row>
    <row r="56653" spans="6:8" x14ac:dyDescent="0.2">
      <c r="F56653" s="30"/>
      <c r="G56653" s="30"/>
      <c r="H56653" s="30"/>
    </row>
    <row r="56654" spans="6:8" x14ac:dyDescent="0.2">
      <c r="F56654" s="30"/>
      <c r="G56654" s="30"/>
      <c r="H56654" s="30"/>
    </row>
    <row r="56655" spans="6:8" x14ac:dyDescent="0.2">
      <c r="F56655" s="30"/>
      <c r="G56655" s="30"/>
      <c r="H56655" s="30"/>
    </row>
    <row r="56656" spans="6:8" x14ac:dyDescent="0.2">
      <c r="F56656" s="30"/>
      <c r="G56656" s="30"/>
      <c r="H56656" s="30"/>
    </row>
    <row r="56657" spans="6:8" x14ac:dyDescent="0.2">
      <c r="F56657" s="30"/>
      <c r="G56657" s="30"/>
      <c r="H56657" s="30"/>
    </row>
    <row r="56658" spans="6:8" x14ac:dyDescent="0.2">
      <c r="F56658" s="30"/>
      <c r="G56658" s="30"/>
      <c r="H56658" s="30"/>
    </row>
    <row r="56659" spans="6:8" x14ac:dyDescent="0.2">
      <c r="F56659" s="30"/>
      <c r="G56659" s="30"/>
      <c r="H56659" s="30"/>
    </row>
    <row r="56660" spans="6:8" x14ac:dyDescent="0.2">
      <c r="F56660" s="30"/>
      <c r="G56660" s="30"/>
      <c r="H56660" s="30"/>
    </row>
    <row r="56661" spans="6:8" x14ac:dyDescent="0.2">
      <c r="F56661" s="30"/>
      <c r="G56661" s="30"/>
      <c r="H56661" s="30"/>
    </row>
    <row r="56662" spans="6:8" x14ac:dyDescent="0.2">
      <c r="F56662" s="30"/>
      <c r="G56662" s="30"/>
      <c r="H56662" s="30"/>
    </row>
    <row r="56663" spans="6:8" x14ac:dyDescent="0.2">
      <c r="F56663" s="30"/>
      <c r="G56663" s="30"/>
      <c r="H56663" s="30"/>
    </row>
    <row r="56664" spans="6:8" x14ac:dyDescent="0.2">
      <c r="F56664" s="30"/>
      <c r="G56664" s="30"/>
      <c r="H56664" s="30"/>
    </row>
    <row r="56665" spans="6:8" x14ac:dyDescent="0.2">
      <c r="F56665" s="30"/>
      <c r="G56665" s="30"/>
      <c r="H56665" s="30"/>
    </row>
    <row r="56666" spans="6:8" x14ac:dyDescent="0.2">
      <c r="F56666" s="30"/>
      <c r="G56666" s="30"/>
      <c r="H56666" s="30"/>
    </row>
    <row r="56667" spans="6:8" x14ac:dyDescent="0.2">
      <c r="F56667" s="30"/>
      <c r="G56667" s="30"/>
      <c r="H56667" s="30"/>
    </row>
    <row r="56668" spans="6:8" x14ac:dyDescent="0.2">
      <c r="F56668" s="30"/>
      <c r="G56668" s="30"/>
      <c r="H56668" s="30"/>
    </row>
    <row r="56669" spans="6:8" x14ac:dyDescent="0.2">
      <c r="F56669" s="30"/>
      <c r="G56669" s="30"/>
      <c r="H56669" s="30"/>
    </row>
    <row r="56670" spans="6:8" x14ac:dyDescent="0.2">
      <c r="F56670" s="30"/>
      <c r="G56670" s="30"/>
      <c r="H56670" s="30"/>
    </row>
    <row r="56671" spans="6:8" x14ac:dyDescent="0.2">
      <c r="F56671" s="30"/>
      <c r="G56671" s="30"/>
      <c r="H56671" s="30"/>
    </row>
    <row r="56672" spans="6:8" x14ac:dyDescent="0.2">
      <c r="F56672" s="30"/>
      <c r="G56672" s="30"/>
      <c r="H56672" s="30"/>
    </row>
    <row r="56673" spans="6:8" x14ac:dyDescent="0.2">
      <c r="F56673" s="30"/>
      <c r="G56673" s="30"/>
      <c r="H56673" s="30"/>
    </row>
    <row r="56674" spans="6:8" x14ac:dyDescent="0.2">
      <c r="F56674" s="30"/>
      <c r="G56674" s="30"/>
      <c r="H56674" s="30"/>
    </row>
    <row r="56675" spans="6:8" x14ac:dyDescent="0.2">
      <c r="F56675" s="30"/>
      <c r="G56675" s="30"/>
      <c r="H56675" s="30"/>
    </row>
    <row r="56676" spans="6:8" x14ac:dyDescent="0.2">
      <c r="F56676" s="30"/>
      <c r="G56676" s="30"/>
      <c r="H56676" s="30"/>
    </row>
    <row r="56677" spans="6:8" x14ac:dyDescent="0.2">
      <c r="F56677" s="30"/>
      <c r="G56677" s="30"/>
      <c r="H56677" s="30"/>
    </row>
    <row r="56678" spans="6:8" x14ac:dyDescent="0.2">
      <c r="F56678" s="30"/>
      <c r="G56678" s="30"/>
      <c r="H56678" s="30"/>
    </row>
    <row r="56679" spans="6:8" x14ac:dyDescent="0.2">
      <c r="F56679" s="30"/>
      <c r="G56679" s="30"/>
      <c r="H56679" s="30"/>
    </row>
    <row r="56680" spans="6:8" x14ac:dyDescent="0.2">
      <c r="F56680" s="30"/>
      <c r="G56680" s="30"/>
      <c r="H56680" s="30"/>
    </row>
    <row r="56681" spans="6:8" x14ac:dyDescent="0.2">
      <c r="F56681" s="30"/>
      <c r="G56681" s="30"/>
      <c r="H56681" s="30"/>
    </row>
    <row r="56682" spans="6:8" x14ac:dyDescent="0.2">
      <c r="F56682" s="30"/>
      <c r="G56682" s="30"/>
      <c r="H56682" s="30"/>
    </row>
    <row r="56683" spans="6:8" x14ac:dyDescent="0.2">
      <c r="F56683" s="30"/>
      <c r="G56683" s="30"/>
      <c r="H56683" s="30"/>
    </row>
    <row r="56684" spans="6:8" x14ac:dyDescent="0.2">
      <c r="F56684" s="30"/>
      <c r="G56684" s="30"/>
      <c r="H56684" s="30"/>
    </row>
    <row r="56685" spans="6:8" x14ac:dyDescent="0.2">
      <c r="F56685" s="30"/>
      <c r="G56685" s="30"/>
      <c r="H56685" s="30"/>
    </row>
    <row r="56686" spans="6:8" x14ac:dyDescent="0.2">
      <c r="F56686" s="30"/>
      <c r="G56686" s="30"/>
      <c r="H56686" s="30"/>
    </row>
    <row r="56687" spans="6:8" x14ac:dyDescent="0.2">
      <c r="F56687" s="30"/>
      <c r="G56687" s="30"/>
      <c r="H56687" s="30"/>
    </row>
    <row r="56688" spans="6:8" x14ac:dyDescent="0.2">
      <c r="F56688" s="30"/>
      <c r="G56688" s="30"/>
      <c r="H56688" s="30"/>
    </row>
    <row r="56689" spans="6:8" x14ac:dyDescent="0.2">
      <c r="F56689" s="30"/>
      <c r="G56689" s="30"/>
      <c r="H56689" s="30"/>
    </row>
    <row r="56690" spans="6:8" x14ac:dyDescent="0.2">
      <c r="F56690" s="30"/>
      <c r="G56690" s="30"/>
      <c r="H56690" s="30"/>
    </row>
    <row r="56691" spans="6:8" x14ac:dyDescent="0.2">
      <c r="F56691" s="30"/>
      <c r="G56691" s="30"/>
      <c r="H56691" s="30"/>
    </row>
    <row r="56692" spans="6:8" x14ac:dyDescent="0.2">
      <c r="F56692" s="30"/>
      <c r="G56692" s="30"/>
      <c r="H56692" s="30"/>
    </row>
    <row r="56693" spans="6:8" x14ac:dyDescent="0.2">
      <c r="F56693" s="30"/>
      <c r="G56693" s="30"/>
      <c r="H56693" s="30"/>
    </row>
    <row r="56694" spans="6:8" x14ac:dyDescent="0.2">
      <c r="F56694" s="30"/>
      <c r="G56694" s="30"/>
      <c r="H56694" s="30"/>
    </row>
    <row r="56695" spans="6:8" x14ac:dyDescent="0.2">
      <c r="F56695" s="30"/>
      <c r="G56695" s="30"/>
      <c r="H56695" s="30"/>
    </row>
    <row r="56696" spans="6:8" x14ac:dyDescent="0.2">
      <c r="F56696" s="30"/>
      <c r="G56696" s="30"/>
      <c r="H56696" s="30"/>
    </row>
    <row r="56697" spans="6:8" x14ac:dyDescent="0.2">
      <c r="F56697" s="30"/>
      <c r="G56697" s="30"/>
      <c r="H56697" s="30"/>
    </row>
    <row r="56698" spans="6:8" x14ac:dyDescent="0.2">
      <c r="F56698" s="30"/>
      <c r="G56698" s="30"/>
      <c r="H56698" s="30"/>
    </row>
    <row r="56699" spans="6:8" x14ac:dyDescent="0.2">
      <c r="F56699" s="30"/>
      <c r="G56699" s="30"/>
      <c r="H56699" s="30"/>
    </row>
    <row r="56700" spans="6:8" x14ac:dyDescent="0.2">
      <c r="F56700" s="30"/>
      <c r="G56700" s="30"/>
      <c r="H56700" s="30"/>
    </row>
    <row r="56701" spans="6:8" x14ac:dyDescent="0.2">
      <c r="F56701" s="30"/>
      <c r="G56701" s="30"/>
      <c r="H56701" s="30"/>
    </row>
    <row r="56702" spans="6:8" x14ac:dyDescent="0.2">
      <c r="F56702" s="30"/>
      <c r="G56702" s="30"/>
      <c r="H56702" s="30"/>
    </row>
    <row r="56703" spans="6:8" x14ac:dyDescent="0.2">
      <c r="F56703" s="30"/>
      <c r="G56703" s="30"/>
      <c r="H56703" s="30"/>
    </row>
    <row r="56704" spans="6:8" x14ac:dyDescent="0.2">
      <c r="F56704" s="30"/>
      <c r="G56704" s="30"/>
      <c r="H56704" s="30"/>
    </row>
    <row r="56705" spans="6:8" x14ac:dyDescent="0.2">
      <c r="F56705" s="30"/>
      <c r="G56705" s="30"/>
      <c r="H56705" s="30"/>
    </row>
    <row r="56706" spans="6:8" x14ac:dyDescent="0.2">
      <c r="F56706" s="30"/>
      <c r="G56706" s="30"/>
      <c r="H56706" s="30"/>
    </row>
    <row r="56707" spans="6:8" x14ac:dyDescent="0.2">
      <c r="F56707" s="30"/>
      <c r="G56707" s="30"/>
      <c r="H56707" s="30"/>
    </row>
    <row r="56708" spans="6:8" x14ac:dyDescent="0.2">
      <c r="F56708" s="30"/>
      <c r="G56708" s="30"/>
      <c r="H56708" s="30"/>
    </row>
    <row r="56709" spans="6:8" x14ac:dyDescent="0.2">
      <c r="F56709" s="30"/>
      <c r="G56709" s="30"/>
      <c r="H56709" s="30"/>
    </row>
    <row r="56710" spans="6:8" x14ac:dyDescent="0.2">
      <c r="F56710" s="30"/>
      <c r="G56710" s="30"/>
      <c r="H56710" s="30"/>
    </row>
    <row r="56711" spans="6:8" x14ac:dyDescent="0.2">
      <c r="F56711" s="30"/>
      <c r="G56711" s="30"/>
      <c r="H56711" s="30"/>
    </row>
    <row r="56712" spans="6:8" x14ac:dyDescent="0.2">
      <c r="F56712" s="30"/>
      <c r="G56712" s="30"/>
      <c r="H56712" s="30"/>
    </row>
    <row r="56713" spans="6:8" x14ac:dyDescent="0.2">
      <c r="F56713" s="30"/>
      <c r="G56713" s="30"/>
      <c r="H56713" s="30"/>
    </row>
    <row r="56714" spans="6:8" x14ac:dyDescent="0.2">
      <c r="F56714" s="30"/>
      <c r="G56714" s="30"/>
      <c r="H56714" s="30"/>
    </row>
    <row r="56715" spans="6:8" x14ac:dyDescent="0.2">
      <c r="F56715" s="30"/>
      <c r="G56715" s="30"/>
      <c r="H56715" s="30"/>
    </row>
    <row r="56716" spans="6:8" x14ac:dyDescent="0.2">
      <c r="F56716" s="30"/>
      <c r="G56716" s="30"/>
      <c r="H56716" s="30"/>
    </row>
    <row r="56717" spans="6:8" x14ac:dyDescent="0.2">
      <c r="F56717" s="30"/>
      <c r="G56717" s="30"/>
      <c r="H56717" s="30"/>
    </row>
    <row r="56718" spans="6:8" x14ac:dyDescent="0.2">
      <c r="F56718" s="30"/>
      <c r="G56718" s="30"/>
      <c r="H56718" s="30"/>
    </row>
    <row r="56719" spans="6:8" x14ac:dyDescent="0.2">
      <c r="F56719" s="30"/>
      <c r="G56719" s="30"/>
      <c r="H56719" s="30"/>
    </row>
    <row r="56720" spans="6:8" x14ac:dyDescent="0.2">
      <c r="F56720" s="30"/>
      <c r="G56720" s="30"/>
      <c r="H56720" s="30"/>
    </row>
    <row r="56721" spans="6:8" x14ac:dyDescent="0.2">
      <c r="F56721" s="30"/>
      <c r="G56721" s="30"/>
      <c r="H56721" s="30"/>
    </row>
    <row r="56722" spans="6:8" x14ac:dyDescent="0.2">
      <c r="F56722" s="30"/>
      <c r="G56722" s="30"/>
      <c r="H56722" s="30"/>
    </row>
    <row r="56723" spans="6:8" x14ac:dyDescent="0.2">
      <c r="F56723" s="30"/>
      <c r="G56723" s="30"/>
      <c r="H56723" s="30"/>
    </row>
    <row r="56724" spans="6:8" x14ac:dyDescent="0.2">
      <c r="F56724" s="30"/>
      <c r="G56724" s="30"/>
      <c r="H56724" s="30"/>
    </row>
    <row r="56725" spans="6:8" x14ac:dyDescent="0.2">
      <c r="F56725" s="30"/>
      <c r="G56725" s="30"/>
      <c r="H56725" s="30"/>
    </row>
    <row r="56726" spans="6:8" x14ac:dyDescent="0.2">
      <c r="F56726" s="30"/>
      <c r="G56726" s="30"/>
      <c r="H56726" s="30"/>
    </row>
    <row r="56727" spans="6:8" x14ac:dyDescent="0.2">
      <c r="F56727" s="30"/>
      <c r="G56727" s="30"/>
      <c r="H56727" s="30"/>
    </row>
    <row r="56728" spans="6:8" x14ac:dyDescent="0.2">
      <c r="F56728" s="30"/>
      <c r="G56728" s="30"/>
      <c r="H56728" s="30"/>
    </row>
    <row r="56729" spans="6:8" x14ac:dyDescent="0.2">
      <c r="F56729" s="30"/>
      <c r="G56729" s="30"/>
      <c r="H56729" s="30"/>
    </row>
    <row r="56730" spans="6:8" x14ac:dyDescent="0.2">
      <c r="F56730" s="30"/>
      <c r="G56730" s="30"/>
      <c r="H56730" s="30"/>
    </row>
    <row r="56731" spans="6:8" x14ac:dyDescent="0.2">
      <c r="F56731" s="30"/>
      <c r="G56731" s="30"/>
      <c r="H56731" s="30"/>
    </row>
    <row r="56732" spans="6:8" x14ac:dyDescent="0.2">
      <c r="F56732" s="30"/>
      <c r="G56732" s="30"/>
      <c r="H56732" s="30"/>
    </row>
    <row r="56733" spans="6:8" x14ac:dyDescent="0.2">
      <c r="F56733" s="30"/>
      <c r="G56733" s="30"/>
      <c r="H56733" s="30"/>
    </row>
    <row r="56734" spans="6:8" x14ac:dyDescent="0.2">
      <c r="F56734" s="30"/>
      <c r="G56734" s="30"/>
      <c r="H56734" s="30"/>
    </row>
    <row r="56735" spans="6:8" x14ac:dyDescent="0.2">
      <c r="F56735" s="30"/>
      <c r="G56735" s="30"/>
      <c r="H56735" s="30"/>
    </row>
    <row r="56736" spans="6:8" x14ac:dyDescent="0.2">
      <c r="F56736" s="30"/>
      <c r="G56736" s="30"/>
      <c r="H56736" s="30"/>
    </row>
    <row r="56737" spans="6:8" x14ac:dyDescent="0.2">
      <c r="F56737" s="30"/>
      <c r="G56737" s="30"/>
      <c r="H56737" s="30"/>
    </row>
    <row r="56738" spans="6:8" x14ac:dyDescent="0.2">
      <c r="F56738" s="30"/>
      <c r="G56738" s="30"/>
      <c r="H56738" s="30"/>
    </row>
    <row r="56739" spans="6:8" x14ac:dyDescent="0.2">
      <c r="F56739" s="30"/>
      <c r="G56739" s="30"/>
      <c r="H56739" s="30"/>
    </row>
    <row r="56740" spans="6:8" x14ac:dyDescent="0.2">
      <c r="F56740" s="30"/>
      <c r="G56740" s="30"/>
      <c r="H56740" s="30"/>
    </row>
    <row r="56741" spans="6:8" x14ac:dyDescent="0.2">
      <c r="F56741" s="30"/>
      <c r="G56741" s="30"/>
      <c r="H56741" s="30"/>
    </row>
    <row r="56742" spans="6:8" x14ac:dyDescent="0.2">
      <c r="F56742" s="30"/>
      <c r="G56742" s="30"/>
      <c r="H56742" s="30"/>
    </row>
    <row r="56743" spans="6:8" x14ac:dyDescent="0.2">
      <c r="F56743" s="30"/>
      <c r="G56743" s="30"/>
      <c r="H56743" s="30"/>
    </row>
    <row r="56744" spans="6:8" x14ac:dyDescent="0.2">
      <c r="F56744" s="30"/>
      <c r="G56744" s="30"/>
      <c r="H56744" s="30"/>
    </row>
    <row r="56745" spans="6:8" x14ac:dyDescent="0.2">
      <c r="F56745" s="30"/>
      <c r="G56745" s="30"/>
      <c r="H56745" s="30"/>
    </row>
    <row r="56746" spans="6:8" x14ac:dyDescent="0.2">
      <c r="F56746" s="30"/>
      <c r="G56746" s="30"/>
      <c r="H56746" s="30"/>
    </row>
    <row r="56747" spans="6:8" x14ac:dyDescent="0.2">
      <c r="F56747" s="30"/>
      <c r="G56747" s="30"/>
      <c r="H56747" s="30"/>
    </row>
    <row r="56748" spans="6:8" x14ac:dyDescent="0.2">
      <c r="F56748" s="30"/>
      <c r="G56748" s="30"/>
      <c r="H56748" s="30"/>
    </row>
    <row r="56749" spans="6:8" x14ac:dyDescent="0.2">
      <c r="F56749" s="30"/>
      <c r="G56749" s="30"/>
      <c r="H56749" s="30"/>
    </row>
    <row r="56750" spans="6:8" x14ac:dyDescent="0.2">
      <c r="F56750" s="30"/>
      <c r="G56750" s="30"/>
      <c r="H56750" s="30"/>
    </row>
    <row r="56751" spans="6:8" x14ac:dyDescent="0.2">
      <c r="F56751" s="30"/>
      <c r="G56751" s="30"/>
      <c r="H56751" s="30"/>
    </row>
    <row r="56752" spans="6:8" x14ac:dyDescent="0.2">
      <c r="F56752" s="30"/>
      <c r="G56752" s="30"/>
      <c r="H56752" s="30"/>
    </row>
    <row r="56753" spans="6:8" x14ac:dyDescent="0.2">
      <c r="F56753" s="30"/>
      <c r="G56753" s="30"/>
      <c r="H56753" s="30"/>
    </row>
    <row r="56754" spans="6:8" x14ac:dyDescent="0.2">
      <c r="F56754" s="30"/>
      <c r="G56754" s="30"/>
      <c r="H56754" s="30"/>
    </row>
    <row r="56755" spans="6:8" x14ac:dyDescent="0.2">
      <c r="F56755" s="30"/>
      <c r="G56755" s="30"/>
      <c r="H56755" s="30"/>
    </row>
    <row r="56756" spans="6:8" x14ac:dyDescent="0.2">
      <c r="F56756" s="30"/>
      <c r="G56756" s="30"/>
      <c r="H56756" s="30"/>
    </row>
    <row r="56757" spans="6:8" x14ac:dyDescent="0.2">
      <c r="F56757" s="30"/>
      <c r="G56757" s="30"/>
      <c r="H56757" s="30"/>
    </row>
    <row r="56758" spans="6:8" x14ac:dyDescent="0.2">
      <c r="F56758" s="30"/>
      <c r="G56758" s="30"/>
      <c r="H56758" s="30"/>
    </row>
    <row r="56759" spans="6:8" x14ac:dyDescent="0.2">
      <c r="F56759" s="30"/>
      <c r="G56759" s="30"/>
      <c r="H56759" s="30"/>
    </row>
    <row r="56760" spans="6:8" x14ac:dyDescent="0.2">
      <c r="F56760" s="30"/>
      <c r="G56760" s="30"/>
      <c r="H56760" s="30"/>
    </row>
    <row r="56761" spans="6:8" x14ac:dyDescent="0.2">
      <c r="F56761" s="30"/>
      <c r="G56761" s="30"/>
      <c r="H56761" s="30"/>
    </row>
    <row r="56762" spans="6:8" x14ac:dyDescent="0.2">
      <c r="F56762" s="30"/>
      <c r="G56762" s="30"/>
      <c r="H56762" s="30"/>
    </row>
    <row r="56763" spans="6:8" x14ac:dyDescent="0.2">
      <c r="F56763" s="30"/>
      <c r="G56763" s="30"/>
      <c r="H56763" s="30"/>
    </row>
    <row r="56764" spans="6:8" x14ac:dyDescent="0.2">
      <c r="F56764" s="30"/>
      <c r="G56764" s="30"/>
      <c r="H56764" s="30"/>
    </row>
    <row r="56765" spans="6:8" x14ac:dyDescent="0.2">
      <c r="F56765" s="30"/>
      <c r="G56765" s="30"/>
      <c r="H56765" s="30"/>
    </row>
    <row r="56766" spans="6:8" x14ac:dyDescent="0.2">
      <c r="F56766" s="30"/>
      <c r="G56766" s="30"/>
      <c r="H56766" s="30"/>
    </row>
    <row r="56767" spans="6:8" x14ac:dyDescent="0.2">
      <c r="F56767" s="30"/>
      <c r="G56767" s="30"/>
      <c r="H56767" s="30"/>
    </row>
    <row r="56768" spans="6:8" x14ac:dyDescent="0.2">
      <c r="F56768" s="30"/>
      <c r="G56768" s="30"/>
      <c r="H56768" s="30"/>
    </row>
    <row r="56769" spans="6:8" x14ac:dyDescent="0.2">
      <c r="F56769" s="30"/>
      <c r="G56769" s="30"/>
      <c r="H56769" s="30"/>
    </row>
    <row r="56770" spans="6:8" x14ac:dyDescent="0.2">
      <c r="F56770" s="30"/>
      <c r="G56770" s="30"/>
      <c r="H56770" s="30"/>
    </row>
    <row r="56771" spans="6:8" x14ac:dyDescent="0.2">
      <c r="F56771" s="30"/>
      <c r="G56771" s="30"/>
      <c r="H56771" s="30"/>
    </row>
    <row r="56772" spans="6:8" x14ac:dyDescent="0.2">
      <c r="F56772" s="30"/>
      <c r="G56772" s="30"/>
      <c r="H56772" s="30"/>
    </row>
    <row r="56773" spans="6:8" x14ac:dyDescent="0.2">
      <c r="F56773" s="30"/>
      <c r="G56773" s="30"/>
      <c r="H56773" s="30"/>
    </row>
    <row r="56774" spans="6:8" x14ac:dyDescent="0.2">
      <c r="F56774" s="30"/>
      <c r="G56774" s="30"/>
      <c r="H56774" s="30"/>
    </row>
    <row r="56775" spans="6:8" x14ac:dyDescent="0.2">
      <c r="F56775" s="30"/>
      <c r="G56775" s="30"/>
      <c r="H56775" s="30"/>
    </row>
    <row r="56776" spans="6:8" x14ac:dyDescent="0.2">
      <c r="F56776" s="30"/>
      <c r="G56776" s="30"/>
      <c r="H56776" s="30"/>
    </row>
    <row r="56777" spans="6:8" x14ac:dyDescent="0.2">
      <c r="F56777" s="30"/>
      <c r="G56777" s="30"/>
      <c r="H56777" s="30"/>
    </row>
    <row r="56778" spans="6:8" x14ac:dyDescent="0.2">
      <c r="F56778" s="30"/>
      <c r="G56778" s="30"/>
      <c r="H56778" s="30"/>
    </row>
    <row r="56779" spans="6:8" x14ac:dyDescent="0.2">
      <c r="F56779" s="30"/>
      <c r="G56779" s="30"/>
      <c r="H56779" s="30"/>
    </row>
    <row r="56780" spans="6:8" x14ac:dyDescent="0.2">
      <c r="F56780" s="30"/>
      <c r="G56780" s="30"/>
      <c r="H56780" s="30"/>
    </row>
    <row r="56781" spans="6:8" x14ac:dyDescent="0.2">
      <c r="F56781" s="30"/>
      <c r="G56781" s="30"/>
      <c r="H56781" s="30"/>
    </row>
    <row r="56782" spans="6:8" x14ac:dyDescent="0.2">
      <c r="F56782" s="30"/>
      <c r="G56782" s="30"/>
      <c r="H56782" s="30"/>
    </row>
    <row r="56783" spans="6:8" x14ac:dyDescent="0.2">
      <c r="F56783" s="30"/>
      <c r="G56783" s="30"/>
      <c r="H56783" s="30"/>
    </row>
    <row r="56784" spans="6:8" x14ac:dyDescent="0.2">
      <c r="F56784" s="30"/>
      <c r="G56784" s="30"/>
      <c r="H56784" s="30"/>
    </row>
    <row r="56785" spans="6:8" x14ac:dyDescent="0.2">
      <c r="F56785" s="30"/>
      <c r="G56785" s="30"/>
      <c r="H56785" s="30"/>
    </row>
    <row r="56786" spans="6:8" x14ac:dyDescent="0.2">
      <c r="F56786" s="30"/>
      <c r="G56786" s="30"/>
      <c r="H56786" s="30"/>
    </row>
    <row r="56787" spans="6:8" x14ac:dyDescent="0.2">
      <c r="F56787" s="30"/>
      <c r="G56787" s="30"/>
      <c r="H56787" s="30"/>
    </row>
    <row r="56788" spans="6:8" x14ac:dyDescent="0.2">
      <c r="F56788" s="30"/>
      <c r="G56788" s="30"/>
      <c r="H56788" s="30"/>
    </row>
    <row r="56789" spans="6:8" x14ac:dyDescent="0.2">
      <c r="F56789" s="30"/>
      <c r="G56789" s="30"/>
      <c r="H56789" s="30"/>
    </row>
    <row r="56790" spans="6:8" x14ac:dyDescent="0.2">
      <c r="F56790" s="30"/>
      <c r="G56790" s="30"/>
      <c r="H56790" s="30"/>
    </row>
    <row r="56791" spans="6:8" x14ac:dyDescent="0.2">
      <c r="F56791" s="30"/>
      <c r="G56791" s="30"/>
      <c r="H56791" s="30"/>
    </row>
    <row r="56792" spans="6:8" x14ac:dyDescent="0.2">
      <c r="F56792" s="30"/>
      <c r="G56792" s="30"/>
      <c r="H56792" s="30"/>
    </row>
    <row r="56793" spans="6:8" x14ac:dyDescent="0.2">
      <c r="F56793" s="30"/>
      <c r="G56793" s="30"/>
      <c r="H56793" s="30"/>
    </row>
    <row r="56794" spans="6:8" x14ac:dyDescent="0.2">
      <c r="F56794" s="30"/>
      <c r="G56794" s="30"/>
      <c r="H56794" s="30"/>
    </row>
    <row r="56795" spans="6:8" x14ac:dyDescent="0.2">
      <c r="F56795" s="30"/>
      <c r="G56795" s="30"/>
      <c r="H56795" s="30"/>
    </row>
    <row r="56796" spans="6:8" x14ac:dyDescent="0.2">
      <c r="F56796" s="30"/>
      <c r="G56796" s="30"/>
      <c r="H56796" s="30"/>
    </row>
    <row r="56797" spans="6:8" x14ac:dyDescent="0.2">
      <c r="F56797" s="30"/>
      <c r="G56797" s="30"/>
      <c r="H56797" s="30"/>
    </row>
    <row r="56798" spans="6:8" x14ac:dyDescent="0.2">
      <c r="F56798" s="30"/>
      <c r="G56798" s="30"/>
      <c r="H56798" s="30"/>
    </row>
    <row r="56799" spans="6:8" x14ac:dyDescent="0.2">
      <c r="F56799" s="30"/>
      <c r="G56799" s="30"/>
      <c r="H56799" s="30"/>
    </row>
    <row r="56800" spans="6:8" x14ac:dyDescent="0.2">
      <c r="F56800" s="30"/>
      <c r="G56800" s="30"/>
      <c r="H56800" s="30"/>
    </row>
    <row r="56801" spans="6:8" x14ac:dyDescent="0.2">
      <c r="F56801" s="30"/>
      <c r="G56801" s="30"/>
      <c r="H56801" s="30"/>
    </row>
    <row r="56802" spans="6:8" x14ac:dyDescent="0.2">
      <c r="F56802" s="30"/>
      <c r="G56802" s="30"/>
      <c r="H56802" s="30"/>
    </row>
    <row r="56803" spans="6:8" x14ac:dyDescent="0.2">
      <c r="F56803" s="30"/>
      <c r="G56803" s="30"/>
      <c r="H56803" s="30"/>
    </row>
    <row r="56804" spans="6:8" x14ac:dyDescent="0.2">
      <c r="F56804" s="30"/>
      <c r="G56804" s="30"/>
      <c r="H56804" s="30"/>
    </row>
    <row r="56805" spans="6:8" x14ac:dyDescent="0.2">
      <c r="F56805" s="30"/>
      <c r="G56805" s="30"/>
      <c r="H56805" s="30"/>
    </row>
    <row r="56806" spans="6:8" x14ac:dyDescent="0.2">
      <c r="F56806" s="30"/>
      <c r="G56806" s="30"/>
      <c r="H56806" s="30"/>
    </row>
    <row r="56807" spans="6:8" x14ac:dyDescent="0.2">
      <c r="F56807" s="30"/>
      <c r="G56807" s="30"/>
      <c r="H56807" s="30"/>
    </row>
    <row r="56808" spans="6:8" x14ac:dyDescent="0.2">
      <c r="F56808" s="30"/>
      <c r="G56808" s="30"/>
      <c r="H56808" s="30"/>
    </row>
    <row r="56809" spans="6:8" x14ac:dyDescent="0.2">
      <c r="F56809" s="30"/>
      <c r="G56809" s="30"/>
      <c r="H56809" s="30"/>
    </row>
    <row r="56810" spans="6:8" x14ac:dyDescent="0.2">
      <c r="F56810" s="30"/>
      <c r="G56810" s="30"/>
      <c r="H56810" s="30"/>
    </row>
    <row r="56811" spans="6:8" x14ac:dyDescent="0.2">
      <c r="F56811" s="30"/>
      <c r="G56811" s="30"/>
      <c r="H56811" s="30"/>
    </row>
    <row r="56812" spans="6:8" x14ac:dyDescent="0.2">
      <c r="F56812" s="30"/>
      <c r="G56812" s="30"/>
      <c r="H56812" s="30"/>
    </row>
    <row r="56813" spans="6:8" x14ac:dyDescent="0.2">
      <c r="F56813" s="30"/>
      <c r="G56813" s="30"/>
      <c r="H56813" s="30"/>
    </row>
    <row r="56814" spans="6:8" x14ac:dyDescent="0.2">
      <c r="F56814" s="30"/>
      <c r="G56814" s="30"/>
      <c r="H56814" s="30"/>
    </row>
    <row r="56815" spans="6:8" x14ac:dyDescent="0.2">
      <c r="F56815" s="30"/>
      <c r="G56815" s="30"/>
      <c r="H56815" s="30"/>
    </row>
    <row r="56816" spans="6:8" x14ac:dyDescent="0.2">
      <c r="F56816" s="30"/>
      <c r="G56816" s="30"/>
      <c r="H56816" s="30"/>
    </row>
    <row r="56817" spans="6:8" x14ac:dyDescent="0.2">
      <c r="F56817" s="30"/>
      <c r="G56817" s="30"/>
      <c r="H56817" s="30"/>
    </row>
    <row r="56818" spans="6:8" x14ac:dyDescent="0.2">
      <c r="F56818" s="30"/>
      <c r="G56818" s="30"/>
      <c r="H56818" s="30"/>
    </row>
    <row r="56819" spans="6:8" x14ac:dyDescent="0.2">
      <c r="F56819" s="30"/>
      <c r="G56819" s="30"/>
      <c r="H56819" s="30"/>
    </row>
    <row r="56820" spans="6:8" x14ac:dyDescent="0.2">
      <c r="F56820" s="30"/>
      <c r="G56820" s="30"/>
      <c r="H56820" s="30"/>
    </row>
    <row r="56821" spans="6:8" x14ac:dyDescent="0.2">
      <c r="F56821" s="30"/>
      <c r="G56821" s="30"/>
      <c r="H56821" s="30"/>
    </row>
    <row r="56822" spans="6:8" x14ac:dyDescent="0.2">
      <c r="F56822" s="30"/>
      <c r="G56822" s="30"/>
      <c r="H56822" s="30"/>
    </row>
    <row r="56823" spans="6:8" x14ac:dyDescent="0.2">
      <c r="F56823" s="30"/>
      <c r="G56823" s="30"/>
      <c r="H56823" s="30"/>
    </row>
    <row r="56824" spans="6:8" x14ac:dyDescent="0.2">
      <c r="F56824" s="30"/>
      <c r="G56824" s="30"/>
      <c r="H56824" s="30"/>
    </row>
    <row r="56825" spans="6:8" x14ac:dyDescent="0.2">
      <c r="F56825" s="30"/>
      <c r="G56825" s="30"/>
      <c r="H56825" s="30"/>
    </row>
    <row r="56826" spans="6:8" x14ac:dyDescent="0.2">
      <c r="F56826" s="30"/>
      <c r="G56826" s="30"/>
      <c r="H56826" s="30"/>
    </row>
    <row r="56827" spans="6:8" x14ac:dyDescent="0.2">
      <c r="F56827" s="30"/>
      <c r="G56827" s="30"/>
      <c r="H56827" s="30"/>
    </row>
    <row r="56828" spans="6:8" x14ac:dyDescent="0.2">
      <c r="F56828" s="30"/>
      <c r="G56828" s="30"/>
      <c r="H56828" s="30"/>
    </row>
    <row r="56829" spans="6:8" x14ac:dyDescent="0.2">
      <c r="F56829" s="30"/>
      <c r="G56829" s="30"/>
      <c r="H56829" s="30"/>
    </row>
    <row r="56830" spans="6:8" x14ac:dyDescent="0.2">
      <c r="F56830" s="30"/>
      <c r="G56830" s="30"/>
      <c r="H56830" s="30"/>
    </row>
    <row r="56831" spans="6:8" x14ac:dyDescent="0.2">
      <c r="F56831" s="30"/>
      <c r="G56831" s="30"/>
      <c r="H56831" s="30"/>
    </row>
    <row r="56832" spans="6:8" x14ac:dyDescent="0.2">
      <c r="F56832" s="30"/>
      <c r="G56832" s="30"/>
      <c r="H56832" s="30"/>
    </row>
    <row r="56833" spans="6:8" x14ac:dyDescent="0.2">
      <c r="F56833" s="30"/>
      <c r="G56833" s="30"/>
      <c r="H56833" s="30"/>
    </row>
    <row r="56834" spans="6:8" x14ac:dyDescent="0.2">
      <c r="F56834" s="30"/>
      <c r="G56834" s="30"/>
      <c r="H56834" s="30"/>
    </row>
    <row r="56835" spans="6:8" x14ac:dyDescent="0.2">
      <c r="F56835" s="30"/>
      <c r="G56835" s="30"/>
      <c r="H56835" s="30"/>
    </row>
    <row r="56836" spans="6:8" x14ac:dyDescent="0.2">
      <c r="F56836" s="30"/>
      <c r="G56836" s="30"/>
      <c r="H56836" s="30"/>
    </row>
    <row r="56837" spans="6:8" x14ac:dyDescent="0.2">
      <c r="F56837" s="30"/>
      <c r="G56837" s="30"/>
      <c r="H56837" s="30"/>
    </row>
    <row r="56838" spans="6:8" x14ac:dyDescent="0.2">
      <c r="F56838" s="30"/>
      <c r="G56838" s="30"/>
      <c r="H56838" s="30"/>
    </row>
    <row r="56839" spans="6:8" x14ac:dyDescent="0.2">
      <c r="F56839" s="30"/>
      <c r="G56839" s="30"/>
      <c r="H56839" s="30"/>
    </row>
    <row r="56840" spans="6:8" x14ac:dyDescent="0.2">
      <c r="F56840" s="30"/>
      <c r="G56840" s="30"/>
      <c r="H56840" s="30"/>
    </row>
    <row r="56841" spans="6:8" x14ac:dyDescent="0.2">
      <c r="F56841" s="30"/>
      <c r="G56841" s="30"/>
      <c r="H56841" s="30"/>
    </row>
    <row r="56842" spans="6:8" x14ac:dyDescent="0.2">
      <c r="F56842" s="30"/>
      <c r="G56842" s="30"/>
      <c r="H56842" s="30"/>
    </row>
    <row r="56843" spans="6:8" x14ac:dyDescent="0.2">
      <c r="F56843" s="30"/>
      <c r="G56843" s="30"/>
      <c r="H56843" s="30"/>
    </row>
    <row r="56844" spans="6:8" x14ac:dyDescent="0.2">
      <c r="F56844" s="30"/>
      <c r="G56844" s="30"/>
      <c r="H56844" s="30"/>
    </row>
    <row r="56845" spans="6:8" x14ac:dyDescent="0.2">
      <c r="F56845" s="30"/>
      <c r="G56845" s="30"/>
      <c r="H56845" s="30"/>
    </row>
    <row r="56846" spans="6:8" x14ac:dyDescent="0.2">
      <c r="F56846" s="30"/>
      <c r="G56846" s="30"/>
      <c r="H56846" s="30"/>
    </row>
    <row r="56847" spans="6:8" x14ac:dyDescent="0.2">
      <c r="F56847" s="30"/>
      <c r="G56847" s="30"/>
      <c r="H56847" s="30"/>
    </row>
    <row r="56848" spans="6:8" x14ac:dyDescent="0.2">
      <c r="F56848" s="30"/>
      <c r="G56848" s="30"/>
      <c r="H56848" s="30"/>
    </row>
    <row r="56849" spans="6:8" x14ac:dyDescent="0.2">
      <c r="F56849" s="30"/>
      <c r="G56849" s="30"/>
      <c r="H56849" s="30"/>
    </row>
    <row r="56850" spans="6:8" x14ac:dyDescent="0.2">
      <c r="F56850" s="30"/>
      <c r="G56850" s="30"/>
      <c r="H56850" s="30"/>
    </row>
    <row r="56851" spans="6:8" x14ac:dyDescent="0.2">
      <c r="F56851" s="30"/>
      <c r="G56851" s="30"/>
      <c r="H56851" s="30"/>
    </row>
    <row r="56852" spans="6:8" x14ac:dyDescent="0.2">
      <c r="F56852" s="30"/>
      <c r="G56852" s="30"/>
      <c r="H56852" s="30"/>
    </row>
    <row r="56853" spans="6:8" x14ac:dyDescent="0.2">
      <c r="F56853" s="30"/>
      <c r="G56853" s="30"/>
      <c r="H56853" s="30"/>
    </row>
    <row r="56854" spans="6:8" x14ac:dyDescent="0.2">
      <c r="F56854" s="30"/>
      <c r="G56854" s="30"/>
      <c r="H56854" s="30"/>
    </row>
    <row r="56855" spans="6:8" x14ac:dyDescent="0.2">
      <c r="F56855" s="30"/>
      <c r="G56855" s="30"/>
      <c r="H56855" s="30"/>
    </row>
    <row r="56856" spans="6:8" x14ac:dyDescent="0.2">
      <c r="F56856" s="30"/>
      <c r="G56856" s="30"/>
      <c r="H56856" s="30"/>
    </row>
    <row r="56857" spans="6:8" x14ac:dyDescent="0.2">
      <c r="F56857" s="30"/>
      <c r="G56857" s="30"/>
      <c r="H56857" s="30"/>
    </row>
    <row r="56858" spans="6:8" x14ac:dyDescent="0.2">
      <c r="F56858" s="30"/>
      <c r="G56858" s="30"/>
      <c r="H56858" s="30"/>
    </row>
    <row r="56859" spans="6:8" x14ac:dyDescent="0.2">
      <c r="F56859" s="30"/>
      <c r="G56859" s="30"/>
      <c r="H56859" s="30"/>
    </row>
    <row r="56860" spans="6:8" x14ac:dyDescent="0.2">
      <c r="F56860" s="30"/>
      <c r="G56860" s="30"/>
      <c r="H56860" s="30"/>
    </row>
    <row r="56861" spans="6:8" x14ac:dyDescent="0.2">
      <c r="F56861" s="30"/>
      <c r="G56861" s="30"/>
      <c r="H56861" s="30"/>
    </row>
    <row r="56862" spans="6:8" x14ac:dyDescent="0.2">
      <c r="F56862" s="30"/>
      <c r="G56862" s="30"/>
      <c r="H56862" s="30"/>
    </row>
    <row r="56863" spans="6:8" x14ac:dyDescent="0.2">
      <c r="F56863" s="30"/>
      <c r="G56863" s="30"/>
      <c r="H56863" s="30"/>
    </row>
    <row r="56864" spans="6:8" x14ac:dyDescent="0.2">
      <c r="F56864" s="30"/>
      <c r="G56864" s="30"/>
      <c r="H56864" s="30"/>
    </row>
    <row r="56865" spans="6:8" x14ac:dyDescent="0.2">
      <c r="F56865" s="30"/>
      <c r="G56865" s="30"/>
      <c r="H56865" s="30"/>
    </row>
    <row r="56866" spans="6:8" x14ac:dyDescent="0.2">
      <c r="F56866" s="30"/>
      <c r="G56866" s="30"/>
      <c r="H56866" s="30"/>
    </row>
    <row r="56867" spans="6:8" x14ac:dyDescent="0.2">
      <c r="F56867" s="30"/>
      <c r="G56867" s="30"/>
      <c r="H56867" s="30"/>
    </row>
    <row r="56868" spans="6:8" x14ac:dyDescent="0.2">
      <c r="F56868" s="30"/>
      <c r="G56868" s="30"/>
      <c r="H56868" s="30"/>
    </row>
    <row r="56869" spans="6:8" x14ac:dyDescent="0.2">
      <c r="F56869" s="30"/>
      <c r="G56869" s="30"/>
      <c r="H56869" s="30"/>
    </row>
    <row r="56870" spans="6:8" x14ac:dyDescent="0.2">
      <c r="F56870" s="30"/>
      <c r="G56870" s="30"/>
      <c r="H56870" s="30"/>
    </row>
    <row r="56871" spans="6:8" x14ac:dyDescent="0.2">
      <c r="F56871" s="30"/>
      <c r="G56871" s="30"/>
      <c r="H56871" s="30"/>
    </row>
    <row r="56872" spans="6:8" x14ac:dyDescent="0.2">
      <c r="F56872" s="30"/>
      <c r="G56872" s="30"/>
      <c r="H56872" s="30"/>
    </row>
    <row r="56873" spans="6:8" x14ac:dyDescent="0.2">
      <c r="F56873" s="30"/>
      <c r="G56873" s="30"/>
      <c r="H56873" s="30"/>
    </row>
    <row r="56874" spans="6:8" x14ac:dyDescent="0.2">
      <c r="F56874" s="30"/>
      <c r="G56874" s="30"/>
      <c r="H56874" s="30"/>
    </row>
    <row r="56875" spans="6:8" x14ac:dyDescent="0.2">
      <c r="F56875" s="30"/>
      <c r="G56875" s="30"/>
      <c r="H56875" s="30"/>
    </row>
    <row r="56876" spans="6:8" x14ac:dyDescent="0.2">
      <c r="F56876" s="30"/>
      <c r="G56876" s="30"/>
      <c r="H56876" s="30"/>
    </row>
    <row r="56877" spans="6:8" x14ac:dyDescent="0.2">
      <c r="F56877" s="30"/>
      <c r="G56877" s="30"/>
      <c r="H56877" s="30"/>
    </row>
    <row r="56878" spans="6:8" x14ac:dyDescent="0.2">
      <c r="F56878" s="30"/>
      <c r="G56878" s="30"/>
      <c r="H56878" s="30"/>
    </row>
    <row r="56879" spans="6:8" x14ac:dyDescent="0.2">
      <c r="F56879" s="30"/>
      <c r="G56879" s="30"/>
      <c r="H56879" s="30"/>
    </row>
    <row r="56880" spans="6:8" x14ac:dyDescent="0.2">
      <c r="F56880" s="30"/>
      <c r="G56880" s="30"/>
      <c r="H56880" s="30"/>
    </row>
    <row r="56881" spans="6:8" x14ac:dyDescent="0.2">
      <c r="F56881" s="30"/>
      <c r="G56881" s="30"/>
      <c r="H56881" s="30"/>
    </row>
    <row r="56882" spans="6:8" x14ac:dyDescent="0.2">
      <c r="F56882" s="30"/>
      <c r="G56882" s="30"/>
      <c r="H56882" s="30"/>
    </row>
    <row r="56883" spans="6:8" x14ac:dyDescent="0.2">
      <c r="F56883" s="30"/>
      <c r="G56883" s="30"/>
      <c r="H56883" s="30"/>
    </row>
    <row r="56884" spans="6:8" x14ac:dyDescent="0.2">
      <c r="F56884" s="30"/>
      <c r="G56884" s="30"/>
      <c r="H56884" s="30"/>
    </row>
    <row r="56885" spans="6:8" x14ac:dyDescent="0.2">
      <c r="F56885" s="30"/>
      <c r="G56885" s="30"/>
      <c r="H56885" s="30"/>
    </row>
    <row r="56886" spans="6:8" x14ac:dyDescent="0.2">
      <c r="F56886" s="30"/>
      <c r="G56886" s="30"/>
      <c r="H56886" s="30"/>
    </row>
    <row r="56887" spans="6:8" x14ac:dyDescent="0.2">
      <c r="F56887" s="30"/>
      <c r="G56887" s="30"/>
      <c r="H56887" s="30"/>
    </row>
    <row r="56888" spans="6:8" x14ac:dyDescent="0.2">
      <c r="F56888" s="30"/>
      <c r="G56888" s="30"/>
      <c r="H56888" s="30"/>
    </row>
    <row r="56889" spans="6:8" x14ac:dyDescent="0.2">
      <c r="F56889" s="30"/>
      <c r="G56889" s="30"/>
      <c r="H56889" s="30"/>
    </row>
    <row r="56890" spans="6:8" x14ac:dyDescent="0.2">
      <c r="F56890" s="30"/>
      <c r="G56890" s="30"/>
      <c r="H56890" s="30"/>
    </row>
    <row r="56891" spans="6:8" x14ac:dyDescent="0.2">
      <c r="F56891" s="30"/>
      <c r="G56891" s="30"/>
      <c r="H56891" s="30"/>
    </row>
    <row r="56892" spans="6:8" x14ac:dyDescent="0.2">
      <c r="F56892" s="30"/>
      <c r="G56892" s="30"/>
      <c r="H56892" s="30"/>
    </row>
    <row r="56893" spans="6:8" x14ac:dyDescent="0.2">
      <c r="F56893" s="30"/>
      <c r="G56893" s="30"/>
      <c r="H56893" s="30"/>
    </row>
    <row r="56894" spans="6:8" x14ac:dyDescent="0.2">
      <c r="F56894" s="30"/>
      <c r="G56894" s="30"/>
      <c r="H56894" s="30"/>
    </row>
    <row r="56895" spans="6:8" x14ac:dyDescent="0.2">
      <c r="F56895" s="30"/>
      <c r="G56895" s="30"/>
      <c r="H56895" s="30"/>
    </row>
    <row r="56896" spans="6:8" x14ac:dyDescent="0.2">
      <c r="F56896" s="30"/>
      <c r="G56896" s="30"/>
      <c r="H56896" s="30"/>
    </row>
    <row r="56897" spans="6:8" x14ac:dyDescent="0.2">
      <c r="F56897" s="30"/>
      <c r="G56897" s="30"/>
      <c r="H56897" s="30"/>
    </row>
    <row r="56898" spans="6:8" x14ac:dyDescent="0.2">
      <c r="F56898" s="30"/>
      <c r="G56898" s="30"/>
      <c r="H56898" s="30"/>
    </row>
    <row r="56899" spans="6:8" x14ac:dyDescent="0.2">
      <c r="F56899" s="30"/>
      <c r="G56899" s="30"/>
      <c r="H56899" s="30"/>
    </row>
    <row r="56900" spans="6:8" x14ac:dyDescent="0.2">
      <c r="F56900" s="30"/>
      <c r="G56900" s="30"/>
      <c r="H56900" s="30"/>
    </row>
    <row r="56901" spans="6:8" x14ac:dyDescent="0.2">
      <c r="F56901" s="30"/>
      <c r="G56901" s="30"/>
      <c r="H56901" s="30"/>
    </row>
    <row r="56902" spans="6:8" x14ac:dyDescent="0.2">
      <c r="F56902" s="30"/>
      <c r="G56902" s="30"/>
      <c r="H56902" s="30"/>
    </row>
    <row r="56903" spans="6:8" x14ac:dyDescent="0.2">
      <c r="F56903" s="30"/>
      <c r="G56903" s="30"/>
      <c r="H56903" s="30"/>
    </row>
    <row r="56904" spans="6:8" x14ac:dyDescent="0.2">
      <c r="F56904" s="30"/>
      <c r="G56904" s="30"/>
      <c r="H56904" s="30"/>
    </row>
    <row r="56905" spans="6:8" x14ac:dyDescent="0.2">
      <c r="F56905" s="30"/>
      <c r="G56905" s="30"/>
      <c r="H56905" s="30"/>
    </row>
    <row r="56906" spans="6:8" x14ac:dyDescent="0.2">
      <c r="F56906" s="30"/>
      <c r="G56906" s="30"/>
      <c r="H56906" s="30"/>
    </row>
    <row r="56907" spans="6:8" x14ac:dyDescent="0.2">
      <c r="F56907" s="30"/>
      <c r="G56907" s="30"/>
      <c r="H56907" s="30"/>
    </row>
    <row r="56908" spans="6:8" x14ac:dyDescent="0.2">
      <c r="F56908" s="30"/>
      <c r="G56908" s="30"/>
      <c r="H56908" s="30"/>
    </row>
    <row r="56909" spans="6:8" x14ac:dyDescent="0.2">
      <c r="F56909" s="30"/>
      <c r="G56909" s="30"/>
      <c r="H56909" s="30"/>
    </row>
    <row r="56910" spans="6:8" x14ac:dyDescent="0.2">
      <c r="F56910" s="30"/>
      <c r="G56910" s="30"/>
      <c r="H56910" s="30"/>
    </row>
    <row r="56911" spans="6:8" x14ac:dyDescent="0.2">
      <c r="F56911" s="30"/>
      <c r="G56911" s="30"/>
      <c r="H56911" s="30"/>
    </row>
    <row r="56912" spans="6:8" x14ac:dyDescent="0.2">
      <c r="F56912" s="30"/>
      <c r="G56912" s="30"/>
      <c r="H56912" s="30"/>
    </row>
    <row r="56913" spans="6:8" x14ac:dyDescent="0.2">
      <c r="F56913" s="30"/>
      <c r="G56913" s="30"/>
      <c r="H56913" s="30"/>
    </row>
    <row r="56914" spans="6:8" x14ac:dyDescent="0.2">
      <c r="F56914" s="30"/>
      <c r="G56914" s="30"/>
      <c r="H56914" s="30"/>
    </row>
    <row r="56915" spans="6:8" x14ac:dyDescent="0.2">
      <c r="F56915" s="30"/>
      <c r="G56915" s="30"/>
      <c r="H56915" s="30"/>
    </row>
    <row r="56916" spans="6:8" x14ac:dyDescent="0.2">
      <c r="F56916" s="30"/>
      <c r="G56916" s="30"/>
      <c r="H56916" s="30"/>
    </row>
    <row r="56917" spans="6:8" x14ac:dyDescent="0.2">
      <c r="F56917" s="30"/>
      <c r="G56917" s="30"/>
      <c r="H56917" s="30"/>
    </row>
    <row r="56918" spans="6:8" x14ac:dyDescent="0.2">
      <c r="F56918" s="30"/>
      <c r="G56918" s="30"/>
      <c r="H56918" s="30"/>
    </row>
    <row r="56919" spans="6:8" x14ac:dyDescent="0.2">
      <c r="F56919" s="30"/>
      <c r="G56919" s="30"/>
      <c r="H56919" s="30"/>
    </row>
    <row r="56920" spans="6:8" x14ac:dyDescent="0.2">
      <c r="F56920" s="30"/>
      <c r="G56920" s="30"/>
      <c r="H56920" s="30"/>
    </row>
    <row r="56921" spans="6:8" x14ac:dyDescent="0.2">
      <c r="F56921" s="30"/>
      <c r="G56921" s="30"/>
      <c r="H56921" s="30"/>
    </row>
    <row r="56922" spans="6:8" x14ac:dyDescent="0.2">
      <c r="F56922" s="30"/>
      <c r="G56922" s="30"/>
      <c r="H56922" s="30"/>
    </row>
    <row r="56923" spans="6:8" x14ac:dyDescent="0.2">
      <c r="F56923" s="30"/>
      <c r="G56923" s="30"/>
      <c r="H56923" s="30"/>
    </row>
    <row r="56924" spans="6:8" x14ac:dyDescent="0.2">
      <c r="F56924" s="30"/>
      <c r="G56924" s="30"/>
      <c r="H56924" s="30"/>
    </row>
    <row r="56925" spans="6:8" x14ac:dyDescent="0.2">
      <c r="F56925" s="30"/>
      <c r="G56925" s="30"/>
      <c r="H56925" s="30"/>
    </row>
    <row r="56926" spans="6:8" x14ac:dyDescent="0.2">
      <c r="F56926" s="30"/>
      <c r="G56926" s="30"/>
      <c r="H56926" s="30"/>
    </row>
    <row r="56927" spans="6:8" x14ac:dyDescent="0.2">
      <c r="F56927" s="30"/>
      <c r="G56927" s="30"/>
      <c r="H56927" s="30"/>
    </row>
    <row r="56928" spans="6:8" x14ac:dyDescent="0.2">
      <c r="F56928" s="30"/>
      <c r="G56928" s="30"/>
      <c r="H56928" s="30"/>
    </row>
    <row r="56929" spans="6:8" x14ac:dyDescent="0.2">
      <c r="F56929" s="30"/>
      <c r="G56929" s="30"/>
      <c r="H56929" s="30"/>
    </row>
    <row r="56930" spans="6:8" x14ac:dyDescent="0.2">
      <c r="F56930" s="30"/>
      <c r="G56930" s="30"/>
      <c r="H56930" s="30"/>
    </row>
    <row r="56931" spans="6:8" x14ac:dyDescent="0.2">
      <c r="F56931" s="30"/>
      <c r="G56931" s="30"/>
      <c r="H56931" s="30"/>
    </row>
    <row r="56932" spans="6:8" x14ac:dyDescent="0.2">
      <c r="F56932" s="30"/>
      <c r="G56932" s="30"/>
      <c r="H56932" s="30"/>
    </row>
    <row r="56933" spans="6:8" x14ac:dyDescent="0.2">
      <c r="F56933" s="30"/>
      <c r="G56933" s="30"/>
      <c r="H56933" s="30"/>
    </row>
    <row r="56934" spans="6:8" x14ac:dyDescent="0.2">
      <c r="F56934" s="30"/>
      <c r="G56934" s="30"/>
      <c r="H56934" s="30"/>
    </row>
    <row r="56935" spans="6:8" x14ac:dyDescent="0.2">
      <c r="F56935" s="30"/>
      <c r="G56935" s="30"/>
      <c r="H56935" s="30"/>
    </row>
    <row r="56936" spans="6:8" x14ac:dyDescent="0.2">
      <c r="F56936" s="30"/>
      <c r="G56936" s="30"/>
      <c r="H56936" s="30"/>
    </row>
    <row r="56937" spans="6:8" x14ac:dyDescent="0.2">
      <c r="F56937" s="30"/>
      <c r="G56937" s="30"/>
      <c r="H56937" s="30"/>
    </row>
    <row r="56938" spans="6:8" x14ac:dyDescent="0.2">
      <c r="F56938" s="30"/>
      <c r="G56938" s="30"/>
      <c r="H56938" s="30"/>
    </row>
    <row r="56939" spans="6:8" x14ac:dyDescent="0.2">
      <c r="F56939" s="30"/>
      <c r="G56939" s="30"/>
      <c r="H56939" s="30"/>
    </row>
    <row r="56940" spans="6:8" x14ac:dyDescent="0.2">
      <c r="F56940" s="30"/>
      <c r="G56940" s="30"/>
      <c r="H56940" s="30"/>
    </row>
    <row r="56941" spans="6:8" x14ac:dyDescent="0.2">
      <c r="F56941" s="30"/>
      <c r="G56941" s="30"/>
      <c r="H56941" s="30"/>
    </row>
    <row r="56942" spans="6:8" x14ac:dyDescent="0.2">
      <c r="F56942" s="30"/>
      <c r="G56942" s="30"/>
      <c r="H56942" s="30"/>
    </row>
    <row r="56943" spans="6:8" x14ac:dyDescent="0.2">
      <c r="F56943" s="30"/>
      <c r="G56943" s="30"/>
      <c r="H56943" s="30"/>
    </row>
    <row r="56944" spans="6:8" x14ac:dyDescent="0.2">
      <c r="F56944" s="30"/>
      <c r="G56944" s="30"/>
      <c r="H56944" s="30"/>
    </row>
    <row r="56945" spans="6:8" x14ac:dyDescent="0.2">
      <c r="F56945" s="30"/>
      <c r="G56945" s="30"/>
      <c r="H56945" s="30"/>
    </row>
    <row r="56946" spans="6:8" x14ac:dyDescent="0.2">
      <c r="F56946" s="30"/>
      <c r="G56946" s="30"/>
      <c r="H56946" s="30"/>
    </row>
    <row r="56947" spans="6:8" x14ac:dyDescent="0.2">
      <c r="F56947" s="30"/>
      <c r="G56947" s="30"/>
      <c r="H56947" s="30"/>
    </row>
    <row r="56948" spans="6:8" x14ac:dyDescent="0.2">
      <c r="F56948" s="30"/>
      <c r="G56948" s="30"/>
      <c r="H56948" s="30"/>
    </row>
    <row r="56949" spans="6:8" x14ac:dyDescent="0.2">
      <c r="F56949" s="30"/>
      <c r="G56949" s="30"/>
      <c r="H56949" s="30"/>
    </row>
    <row r="56950" spans="6:8" x14ac:dyDescent="0.2">
      <c r="F56950" s="30"/>
      <c r="G56950" s="30"/>
      <c r="H56950" s="30"/>
    </row>
    <row r="56951" spans="6:8" x14ac:dyDescent="0.2">
      <c r="F56951" s="30"/>
      <c r="G56951" s="30"/>
      <c r="H56951" s="30"/>
    </row>
    <row r="56952" spans="6:8" x14ac:dyDescent="0.2">
      <c r="F56952" s="30"/>
      <c r="G56952" s="30"/>
      <c r="H56952" s="30"/>
    </row>
    <row r="56953" spans="6:8" x14ac:dyDescent="0.2">
      <c r="F56953" s="30"/>
      <c r="G56953" s="30"/>
      <c r="H56953" s="30"/>
    </row>
    <row r="56954" spans="6:8" x14ac:dyDescent="0.2">
      <c r="F56954" s="30"/>
      <c r="G56954" s="30"/>
      <c r="H56954" s="30"/>
    </row>
    <row r="56955" spans="6:8" x14ac:dyDescent="0.2">
      <c r="F56955" s="30"/>
      <c r="G56955" s="30"/>
      <c r="H56955" s="30"/>
    </row>
    <row r="56956" spans="6:8" x14ac:dyDescent="0.2">
      <c r="F56956" s="30"/>
      <c r="G56956" s="30"/>
      <c r="H56956" s="30"/>
    </row>
    <row r="56957" spans="6:8" x14ac:dyDescent="0.2">
      <c r="F56957" s="30"/>
      <c r="G56957" s="30"/>
      <c r="H56957" s="30"/>
    </row>
    <row r="56958" spans="6:8" x14ac:dyDescent="0.2">
      <c r="F56958" s="30"/>
      <c r="G56958" s="30"/>
      <c r="H56958" s="30"/>
    </row>
    <row r="56959" spans="6:8" x14ac:dyDescent="0.2">
      <c r="F56959" s="30"/>
      <c r="G56959" s="30"/>
      <c r="H56959" s="30"/>
    </row>
    <row r="56960" spans="6:8" x14ac:dyDescent="0.2">
      <c r="F56960" s="30"/>
      <c r="G56960" s="30"/>
      <c r="H56960" s="30"/>
    </row>
    <row r="56961" spans="6:8" x14ac:dyDescent="0.2">
      <c r="F56961" s="30"/>
      <c r="G56961" s="30"/>
      <c r="H56961" s="30"/>
    </row>
    <row r="56962" spans="6:8" x14ac:dyDescent="0.2">
      <c r="F56962" s="30"/>
      <c r="G56962" s="30"/>
      <c r="H56962" s="30"/>
    </row>
    <row r="56963" spans="6:8" x14ac:dyDescent="0.2">
      <c r="F56963" s="30"/>
      <c r="G56963" s="30"/>
      <c r="H56963" s="30"/>
    </row>
    <row r="56964" spans="6:8" x14ac:dyDescent="0.2">
      <c r="F56964" s="30"/>
      <c r="G56964" s="30"/>
      <c r="H56964" s="30"/>
    </row>
    <row r="56965" spans="6:8" x14ac:dyDescent="0.2">
      <c r="F56965" s="30"/>
      <c r="G56965" s="30"/>
      <c r="H56965" s="30"/>
    </row>
    <row r="56966" spans="6:8" x14ac:dyDescent="0.2">
      <c r="F56966" s="30"/>
      <c r="G56966" s="30"/>
      <c r="H56966" s="30"/>
    </row>
    <row r="56967" spans="6:8" x14ac:dyDescent="0.2">
      <c r="F56967" s="30"/>
      <c r="G56967" s="30"/>
      <c r="H56967" s="30"/>
    </row>
    <row r="56968" spans="6:8" x14ac:dyDescent="0.2">
      <c r="F56968" s="30"/>
      <c r="G56968" s="30"/>
      <c r="H56968" s="30"/>
    </row>
    <row r="56969" spans="6:8" x14ac:dyDescent="0.2">
      <c r="F56969" s="30"/>
      <c r="G56969" s="30"/>
      <c r="H56969" s="30"/>
    </row>
    <row r="56970" spans="6:8" x14ac:dyDescent="0.2">
      <c r="F56970" s="30"/>
      <c r="G56970" s="30"/>
      <c r="H56970" s="30"/>
    </row>
    <row r="56971" spans="6:8" x14ac:dyDescent="0.2">
      <c r="F56971" s="30"/>
      <c r="G56971" s="30"/>
      <c r="H56971" s="30"/>
    </row>
    <row r="56972" spans="6:8" x14ac:dyDescent="0.2">
      <c r="F56972" s="30"/>
      <c r="G56972" s="30"/>
      <c r="H56972" s="30"/>
    </row>
    <row r="56973" spans="6:8" x14ac:dyDescent="0.2">
      <c r="F56973" s="30"/>
      <c r="G56973" s="30"/>
      <c r="H56973" s="30"/>
    </row>
    <row r="56974" spans="6:8" x14ac:dyDescent="0.2">
      <c r="F56974" s="30"/>
      <c r="G56974" s="30"/>
      <c r="H56974" s="30"/>
    </row>
    <row r="56975" spans="6:8" x14ac:dyDescent="0.2">
      <c r="F56975" s="30"/>
      <c r="G56975" s="30"/>
      <c r="H56975" s="30"/>
    </row>
    <row r="56976" spans="6:8" x14ac:dyDescent="0.2">
      <c r="F56976" s="30"/>
      <c r="G56976" s="30"/>
      <c r="H56976" s="30"/>
    </row>
    <row r="56977" spans="6:8" x14ac:dyDescent="0.2">
      <c r="F56977" s="30"/>
      <c r="G56977" s="30"/>
      <c r="H56977" s="30"/>
    </row>
    <row r="56978" spans="6:8" x14ac:dyDescent="0.2">
      <c r="F56978" s="30"/>
      <c r="G56978" s="30"/>
      <c r="H56978" s="30"/>
    </row>
    <row r="56979" spans="6:8" x14ac:dyDescent="0.2">
      <c r="F56979" s="30"/>
      <c r="G56979" s="30"/>
      <c r="H56979" s="30"/>
    </row>
    <row r="56980" spans="6:8" x14ac:dyDescent="0.2">
      <c r="F56980" s="30"/>
      <c r="G56980" s="30"/>
      <c r="H56980" s="30"/>
    </row>
    <row r="56981" spans="6:8" x14ac:dyDescent="0.2">
      <c r="F56981" s="30"/>
      <c r="G56981" s="30"/>
      <c r="H56981" s="30"/>
    </row>
    <row r="56982" spans="6:8" x14ac:dyDescent="0.2">
      <c r="F56982" s="30"/>
      <c r="G56982" s="30"/>
      <c r="H56982" s="30"/>
    </row>
    <row r="56983" spans="6:8" x14ac:dyDescent="0.2">
      <c r="F56983" s="30"/>
      <c r="G56983" s="30"/>
      <c r="H56983" s="30"/>
    </row>
    <row r="56984" spans="6:8" x14ac:dyDescent="0.2">
      <c r="F56984" s="30"/>
      <c r="G56984" s="30"/>
      <c r="H56984" s="30"/>
    </row>
    <row r="56985" spans="6:8" x14ac:dyDescent="0.2">
      <c r="F56985" s="30"/>
      <c r="G56985" s="30"/>
      <c r="H56985" s="30"/>
    </row>
    <row r="56986" spans="6:8" x14ac:dyDescent="0.2">
      <c r="F56986" s="30"/>
      <c r="G56986" s="30"/>
      <c r="H56986" s="30"/>
    </row>
    <row r="56987" spans="6:8" x14ac:dyDescent="0.2">
      <c r="F56987" s="30"/>
      <c r="G56987" s="30"/>
      <c r="H56987" s="30"/>
    </row>
    <row r="56988" spans="6:8" x14ac:dyDescent="0.2">
      <c r="F56988" s="30"/>
      <c r="G56988" s="30"/>
      <c r="H56988" s="30"/>
    </row>
    <row r="56989" spans="6:8" x14ac:dyDescent="0.2">
      <c r="F56989" s="30"/>
      <c r="G56989" s="30"/>
      <c r="H56989" s="30"/>
    </row>
    <row r="56990" spans="6:8" x14ac:dyDescent="0.2">
      <c r="F56990" s="30"/>
      <c r="G56990" s="30"/>
      <c r="H56990" s="30"/>
    </row>
    <row r="56991" spans="6:8" x14ac:dyDescent="0.2">
      <c r="F56991" s="30"/>
      <c r="G56991" s="30"/>
      <c r="H56991" s="30"/>
    </row>
    <row r="56992" spans="6:8" x14ac:dyDescent="0.2">
      <c r="F56992" s="30"/>
      <c r="G56992" s="30"/>
      <c r="H56992" s="30"/>
    </row>
    <row r="56993" spans="6:8" x14ac:dyDescent="0.2">
      <c r="F56993" s="30"/>
      <c r="G56993" s="30"/>
      <c r="H56993" s="30"/>
    </row>
    <row r="56994" spans="6:8" x14ac:dyDescent="0.2">
      <c r="F56994" s="30"/>
      <c r="G56994" s="30"/>
      <c r="H56994" s="30"/>
    </row>
    <row r="56995" spans="6:8" x14ac:dyDescent="0.2">
      <c r="F56995" s="30"/>
      <c r="G56995" s="30"/>
      <c r="H56995" s="30"/>
    </row>
    <row r="56996" spans="6:8" x14ac:dyDescent="0.2">
      <c r="F56996" s="30"/>
      <c r="G56996" s="30"/>
      <c r="H56996" s="30"/>
    </row>
    <row r="56997" spans="6:8" x14ac:dyDescent="0.2">
      <c r="F56997" s="30"/>
      <c r="G56997" s="30"/>
      <c r="H56997" s="30"/>
    </row>
    <row r="56998" spans="6:8" x14ac:dyDescent="0.2">
      <c r="F56998" s="30"/>
      <c r="G56998" s="30"/>
      <c r="H56998" s="30"/>
    </row>
    <row r="56999" spans="6:8" x14ac:dyDescent="0.2">
      <c r="F56999" s="30"/>
      <c r="G56999" s="30"/>
      <c r="H56999" s="30"/>
    </row>
    <row r="57000" spans="6:8" x14ac:dyDescent="0.2">
      <c r="F57000" s="30"/>
      <c r="G57000" s="30"/>
      <c r="H57000" s="30"/>
    </row>
    <row r="57001" spans="6:8" x14ac:dyDescent="0.2">
      <c r="F57001" s="30"/>
      <c r="G57001" s="30"/>
      <c r="H57001" s="30"/>
    </row>
    <row r="57002" spans="6:8" x14ac:dyDescent="0.2">
      <c r="F57002" s="30"/>
      <c r="G57002" s="30"/>
      <c r="H57002" s="30"/>
    </row>
    <row r="57003" spans="6:8" x14ac:dyDescent="0.2">
      <c r="F57003" s="30"/>
      <c r="G57003" s="30"/>
      <c r="H57003" s="30"/>
    </row>
    <row r="57004" spans="6:8" x14ac:dyDescent="0.2">
      <c r="F57004" s="30"/>
      <c r="G57004" s="30"/>
      <c r="H57004" s="30"/>
    </row>
    <row r="57005" spans="6:8" x14ac:dyDescent="0.2">
      <c r="F57005" s="30"/>
      <c r="G57005" s="30"/>
      <c r="H57005" s="30"/>
    </row>
    <row r="57006" spans="6:8" x14ac:dyDescent="0.2">
      <c r="F57006" s="30"/>
      <c r="G57006" s="30"/>
      <c r="H57006" s="30"/>
    </row>
    <row r="57007" spans="6:8" x14ac:dyDescent="0.2">
      <c r="F57007" s="30"/>
      <c r="G57007" s="30"/>
      <c r="H57007" s="30"/>
    </row>
    <row r="57008" spans="6:8" x14ac:dyDescent="0.2">
      <c r="F57008" s="30"/>
      <c r="G57008" s="30"/>
      <c r="H57008" s="30"/>
    </row>
    <row r="57009" spans="6:8" x14ac:dyDescent="0.2">
      <c r="F57009" s="30"/>
      <c r="G57009" s="30"/>
      <c r="H57009" s="30"/>
    </row>
    <row r="57010" spans="6:8" x14ac:dyDescent="0.2">
      <c r="F57010" s="30"/>
      <c r="G57010" s="30"/>
      <c r="H57010" s="30"/>
    </row>
    <row r="57011" spans="6:8" x14ac:dyDescent="0.2">
      <c r="F57011" s="30"/>
      <c r="G57011" s="30"/>
      <c r="H57011" s="30"/>
    </row>
    <row r="57012" spans="6:8" x14ac:dyDescent="0.2">
      <c r="F57012" s="30"/>
      <c r="G57012" s="30"/>
      <c r="H57012" s="30"/>
    </row>
    <row r="57013" spans="6:8" x14ac:dyDescent="0.2">
      <c r="F57013" s="30"/>
      <c r="G57013" s="30"/>
      <c r="H57013" s="30"/>
    </row>
    <row r="57014" spans="6:8" x14ac:dyDescent="0.2">
      <c r="F57014" s="30"/>
      <c r="G57014" s="30"/>
      <c r="H57014" s="30"/>
    </row>
    <row r="57015" spans="6:8" x14ac:dyDescent="0.2">
      <c r="F57015" s="30"/>
      <c r="G57015" s="30"/>
      <c r="H57015" s="30"/>
    </row>
    <row r="57016" spans="6:8" x14ac:dyDescent="0.2">
      <c r="F57016" s="30"/>
      <c r="G57016" s="30"/>
      <c r="H57016" s="30"/>
    </row>
    <row r="57017" spans="6:8" x14ac:dyDescent="0.2">
      <c r="F57017" s="30"/>
      <c r="G57017" s="30"/>
      <c r="H57017" s="30"/>
    </row>
    <row r="57018" spans="6:8" x14ac:dyDescent="0.2">
      <c r="F57018" s="30"/>
      <c r="G57018" s="30"/>
      <c r="H57018" s="30"/>
    </row>
    <row r="57019" spans="6:8" x14ac:dyDescent="0.2">
      <c r="F57019" s="30"/>
      <c r="G57019" s="30"/>
      <c r="H57019" s="30"/>
    </row>
    <row r="57020" spans="6:8" x14ac:dyDescent="0.2">
      <c r="F57020" s="30"/>
      <c r="G57020" s="30"/>
      <c r="H57020" s="30"/>
    </row>
    <row r="57021" spans="6:8" x14ac:dyDescent="0.2">
      <c r="F57021" s="30"/>
      <c r="G57021" s="30"/>
      <c r="H57021" s="30"/>
    </row>
    <row r="57022" spans="6:8" x14ac:dyDescent="0.2">
      <c r="F57022" s="30"/>
      <c r="G57022" s="30"/>
      <c r="H57022" s="30"/>
    </row>
    <row r="57023" spans="6:8" x14ac:dyDescent="0.2">
      <c r="F57023" s="30"/>
      <c r="G57023" s="30"/>
      <c r="H57023" s="30"/>
    </row>
    <row r="57024" spans="6:8" x14ac:dyDescent="0.2">
      <c r="F57024" s="30"/>
      <c r="G57024" s="30"/>
      <c r="H57024" s="30"/>
    </row>
    <row r="57025" spans="6:8" x14ac:dyDescent="0.2">
      <c r="F57025" s="30"/>
      <c r="G57025" s="30"/>
      <c r="H57025" s="30"/>
    </row>
    <row r="57026" spans="6:8" x14ac:dyDescent="0.2">
      <c r="F57026" s="30"/>
      <c r="G57026" s="30"/>
      <c r="H57026" s="30"/>
    </row>
    <row r="57027" spans="6:8" x14ac:dyDescent="0.2">
      <c r="F57027" s="30"/>
      <c r="G57027" s="30"/>
      <c r="H57027" s="30"/>
    </row>
    <row r="57028" spans="6:8" x14ac:dyDescent="0.2">
      <c r="F57028" s="30"/>
      <c r="G57028" s="30"/>
      <c r="H57028" s="30"/>
    </row>
    <row r="57029" spans="6:8" x14ac:dyDescent="0.2">
      <c r="F57029" s="30"/>
      <c r="G57029" s="30"/>
      <c r="H57029" s="30"/>
    </row>
    <row r="57030" spans="6:8" x14ac:dyDescent="0.2">
      <c r="F57030" s="30"/>
      <c r="G57030" s="30"/>
      <c r="H57030" s="30"/>
    </row>
    <row r="57031" spans="6:8" x14ac:dyDescent="0.2">
      <c r="F57031" s="30"/>
      <c r="G57031" s="30"/>
      <c r="H57031" s="30"/>
    </row>
    <row r="57032" spans="6:8" x14ac:dyDescent="0.2">
      <c r="F57032" s="30"/>
      <c r="G57032" s="30"/>
      <c r="H57032" s="30"/>
    </row>
    <row r="57033" spans="6:8" x14ac:dyDescent="0.2">
      <c r="F57033" s="30"/>
      <c r="G57033" s="30"/>
      <c r="H57033" s="30"/>
    </row>
    <row r="57034" spans="6:8" x14ac:dyDescent="0.2">
      <c r="F57034" s="30"/>
      <c r="G57034" s="30"/>
      <c r="H57034" s="30"/>
    </row>
    <row r="57035" spans="6:8" x14ac:dyDescent="0.2">
      <c r="F57035" s="30"/>
      <c r="G57035" s="30"/>
      <c r="H57035" s="30"/>
    </row>
    <row r="57036" spans="6:8" x14ac:dyDescent="0.2">
      <c r="F57036" s="30"/>
      <c r="G57036" s="30"/>
      <c r="H57036" s="30"/>
    </row>
    <row r="57037" spans="6:8" x14ac:dyDescent="0.2">
      <c r="F57037" s="30"/>
      <c r="G57037" s="30"/>
      <c r="H57037" s="30"/>
    </row>
    <row r="57038" spans="6:8" x14ac:dyDescent="0.2">
      <c r="F57038" s="30"/>
      <c r="G57038" s="30"/>
      <c r="H57038" s="30"/>
    </row>
    <row r="57039" spans="6:8" x14ac:dyDescent="0.2">
      <c r="F57039" s="30"/>
      <c r="G57039" s="30"/>
      <c r="H57039" s="30"/>
    </row>
    <row r="57040" spans="6:8" x14ac:dyDescent="0.2">
      <c r="F57040" s="30"/>
      <c r="G57040" s="30"/>
      <c r="H57040" s="30"/>
    </row>
    <row r="57041" spans="6:8" x14ac:dyDescent="0.2">
      <c r="F57041" s="30"/>
      <c r="G57041" s="30"/>
      <c r="H57041" s="30"/>
    </row>
    <row r="57042" spans="6:8" x14ac:dyDescent="0.2">
      <c r="F57042" s="30"/>
      <c r="G57042" s="30"/>
      <c r="H57042" s="30"/>
    </row>
    <row r="57043" spans="6:8" x14ac:dyDescent="0.2">
      <c r="F57043" s="30"/>
      <c r="G57043" s="30"/>
      <c r="H57043" s="30"/>
    </row>
    <row r="57044" spans="6:8" x14ac:dyDescent="0.2">
      <c r="F57044" s="30"/>
      <c r="G57044" s="30"/>
      <c r="H57044" s="30"/>
    </row>
    <row r="57045" spans="6:8" x14ac:dyDescent="0.2">
      <c r="F57045" s="30"/>
      <c r="G57045" s="30"/>
      <c r="H57045" s="30"/>
    </row>
    <row r="57046" spans="6:8" x14ac:dyDescent="0.2">
      <c r="F57046" s="30"/>
      <c r="G57046" s="30"/>
      <c r="H57046" s="30"/>
    </row>
    <row r="57047" spans="6:8" x14ac:dyDescent="0.2">
      <c r="F57047" s="30"/>
      <c r="G57047" s="30"/>
      <c r="H57047" s="30"/>
    </row>
    <row r="57048" spans="6:8" x14ac:dyDescent="0.2">
      <c r="F57048" s="30"/>
      <c r="G57048" s="30"/>
      <c r="H57048" s="30"/>
    </row>
    <row r="57049" spans="6:8" x14ac:dyDescent="0.2">
      <c r="F57049" s="30"/>
      <c r="G57049" s="30"/>
      <c r="H57049" s="30"/>
    </row>
    <row r="57050" spans="6:8" x14ac:dyDescent="0.2">
      <c r="F57050" s="30"/>
      <c r="G57050" s="30"/>
      <c r="H57050" s="30"/>
    </row>
    <row r="57051" spans="6:8" x14ac:dyDescent="0.2">
      <c r="F57051" s="30"/>
      <c r="G57051" s="30"/>
      <c r="H57051" s="30"/>
    </row>
    <row r="57052" spans="6:8" x14ac:dyDescent="0.2">
      <c r="F57052" s="30"/>
      <c r="G57052" s="30"/>
      <c r="H57052" s="30"/>
    </row>
    <row r="57053" spans="6:8" x14ac:dyDescent="0.2">
      <c r="F57053" s="30"/>
      <c r="G57053" s="30"/>
      <c r="H57053" s="30"/>
    </row>
    <row r="57054" spans="6:8" x14ac:dyDescent="0.2">
      <c r="F57054" s="30"/>
      <c r="G57054" s="30"/>
      <c r="H57054" s="30"/>
    </row>
    <row r="57055" spans="6:8" x14ac:dyDescent="0.2">
      <c r="F57055" s="30"/>
      <c r="G57055" s="30"/>
      <c r="H57055" s="30"/>
    </row>
    <row r="57056" spans="6:8" x14ac:dyDescent="0.2">
      <c r="F57056" s="30"/>
      <c r="G57056" s="30"/>
      <c r="H57056" s="30"/>
    </row>
    <row r="57057" spans="6:8" x14ac:dyDescent="0.2">
      <c r="F57057" s="30"/>
      <c r="G57057" s="30"/>
      <c r="H57057" s="30"/>
    </row>
    <row r="57058" spans="6:8" x14ac:dyDescent="0.2">
      <c r="F57058" s="30"/>
      <c r="G57058" s="30"/>
      <c r="H57058" s="30"/>
    </row>
    <row r="57059" spans="6:8" x14ac:dyDescent="0.2">
      <c r="F57059" s="30"/>
      <c r="G57059" s="30"/>
      <c r="H57059" s="30"/>
    </row>
    <row r="57060" spans="6:8" x14ac:dyDescent="0.2">
      <c r="F57060" s="30"/>
      <c r="G57060" s="30"/>
      <c r="H57060" s="30"/>
    </row>
    <row r="57061" spans="6:8" x14ac:dyDescent="0.2">
      <c r="F57061" s="30"/>
      <c r="G57061" s="30"/>
      <c r="H57061" s="30"/>
    </row>
    <row r="57062" spans="6:8" x14ac:dyDescent="0.2">
      <c r="F57062" s="30"/>
      <c r="G57062" s="30"/>
      <c r="H57062" s="30"/>
    </row>
    <row r="57063" spans="6:8" x14ac:dyDescent="0.2">
      <c r="F57063" s="30"/>
      <c r="G57063" s="30"/>
      <c r="H57063" s="30"/>
    </row>
    <row r="57064" spans="6:8" x14ac:dyDescent="0.2">
      <c r="F57064" s="30"/>
      <c r="G57064" s="30"/>
      <c r="H57064" s="30"/>
    </row>
    <row r="57065" spans="6:8" x14ac:dyDescent="0.2">
      <c r="F57065" s="30"/>
      <c r="G57065" s="30"/>
      <c r="H57065" s="30"/>
    </row>
    <row r="57066" spans="6:8" x14ac:dyDescent="0.2">
      <c r="F57066" s="30"/>
      <c r="G57066" s="30"/>
      <c r="H57066" s="30"/>
    </row>
    <row r="57067" spans="6:8" x14ac:dyDescent="0.2">
      <c r="F57067" s="30"/>
      <c r="G57067" s="30"/>
      <c r="H57067" s="30"/>
    </row>
    <row r="57068" spans="6:8" x14ac:dyDescent="0.2">
      <c r="F57068" s="30"/>
      <c r="G57068" s="30"/>
      <c r="H57068" s="30"/>
    </row>
    <row r="57069" spans="6:8" x14ac:dyDescent="0.2">
      <c r="F57069" s="30"/>
      <c r="G57069" s="30"/>
      <c r="H57069" s="30"/>
    </row>
    <row r="57070" spans="6:8" x14ac:dyDescent="0.2">
      <c r="F57070" s="30"/>
      <c r="G57070" s="30"/>
      <c r="H57070" s="30"/>
    </row>
    <row r="57071" spans="6:8" x14ac:dyDescent="0.2">
      <c r="F57071" s="30"/>
      <c r="G57071" s="30"/>
      <c r="H57071" s="30"/>
    </row>
    <row r="57072" spans="6:8" x14ac:dyDescent="0.2">
      <c r="F57072" s="30"/>
      <c r="G57072" s="30"/>
      <c r="H57072" s="30"/>
    </row>
    <row r="57073" spans="6:8" x14ac:dyDescent="0.2">
      <c r="F57073" s="30"/>
      <c r="G57073" s="30"/>
      <c r="H57073" s="30"/>
    </row>
    <row r="57074" spans="6:8" x14ac:dyDescent="0.2">
      <c r="F57074" s="30"/>
      <c r="G57074" s="30"/>
      <c r="H57074" s="30"/>
    </row>
    <row r="57075" spans="6:8" x14ac:dyDescent="0.2">
      <c r="F57075" s="30"/>
      <c r="G57075" s="30"/>
      <c r="H57075" s="30"/>
    </row>
    <row r="57076" spans="6:8" x14ac:dyDescent="0.2">
      <c r="F57076" s="30"/>
      <c r="G57076" s="30"/>
      <c r="H57076" s="30"/>
    </row>
    <row r="57077" spans="6:8" x14ac:dyDescent="0.2">
      <c r="F57077" s="30"/>
      <c r="G57077" s="30"/>
      <c r="H57077" s="30"/>
    </row>
    <row r="57078" spans="6:8" x14ac:dyDescent="0.2">
      <c r="F57078" s="30"/>
      <c r="G57078" s="30"/>
      <c r="H57078" s="30"/>
    </row>
    <row r="57079" spans="6:8" x14ac:dyDescent="0.2">
      <c r="F57079" s="30"/>
      <c r="G57079" s="30"/>
      <c r="H57079" s="30"/>
    </row>
    <row r="57080" spans="6:8" x14ac:dyDescent="0.2">
      <c r="F57080" s="30"/>
      <c r="G57080" s="30"/>
      <c r="H57080" s="30"/>
    </row>
    <row r="57081" spans="6:8" x14ac:dyDescent="0.2">
      <c r="F57081" s="30"/>
      <c r="G57081" s="30"/>
      <c r="H57081" s="30"/>
    </row>
    <row r="57082" spans="6:8" x14ac:dyDescent="0.2">
      <c r="F57082" s="30"/>
      <c r="G57082" s="30"/>
      <c r="H57082" s="30"/>
    </row>
    <row r="57083" spans="6:8" x14ac:dyDescent="0.2">
      <c r="F57083" s="30"/>
      <c r="G57083" s="30"/>
      <c r="H57083" s="30"/>
    </row>
    <row r="57084" spans="6:8" x14ac:dyDescent="0.2">
      <c r="F57084" s="30"/>
      <c r="G57084" s="30"/>
      <c r="H57084" s="30"/>
    </row>
    <row r="57085" spans="6:8" x14ac:dyDescent="0.2">
      <c r="F57085" s="30"/>
      <c r="G57085" s="30"/>
      <c r="H57085" s="30"/>
    </row>
    <row r="57086" spans="6:8" x14ac:dyDescent="0.2">
      <c r="F57086" s="30"/>
      <c r="G57086" s="30"/>
      <c r="H57086" s="30"/>
    </row>
    <row r="57087" spans="6:8" x14ac:dyDescent="0.2">
      <c r="F57087" s="30"/>
      <c r="G57087" s="30"/>
      <c r="H57087" s="30"/>
    </row>
    <row r="57088" spans="6:8" x14ac:dyDescent="0.2">
      <c r="F57088" s="30"/>
      <c r="G57088" s="30"/>
      <c r="H57088" s="30"/>
    </row>
    <row r="57089" spans="6:8" x14ac:dyDescent="0.2">
      <c r="F57089" s="30"/>
      <c r="G57089" s="30"/>
      <c r="H57089" s="30"/>
    </row>
    <row r="57090" spans="6:8" x14ac:dyDescent="0.2">
      <c r="F57090" s="30"/>
      <c r="G57090" s="30"/>
      <c r="H57090" s="30"/>
    </row>
    <row r="57091" spans="6:8" x14ac:dyDescent="0.2">
      <c r="F57091" s="30"/>
      <c r="G57091" s="30"/>
      <c r="H57091" s="30"/>
    </row>
    <row r="57092" spans="6:8" x14ac:dyDescent="0.2">
      <c r="F57092" s="30"/>
      <c r="G57092" s="30"/>
      <c r="H57092" s="30"/>
    </row>
    <row r="57093" spans="6:8" x14ac:dyDescent="0.2">
      <c r="F57093" s="30"/>
      <c r="G57093" s="30"/>
      <c r="H57093" s="30"/>
    </row>
    <row r="57094" spans="6:8" x14ac:dyDescent="0.2">
      <c r="F57094" s="30"/>
      <c r="G57094" s="30"/>
      <c r="H57094" s="30"/>
    </row>
    <row r="57095" spans="6:8" x14ac:dyDescent="0.2">
      <c r="F57095" s="30"/>
      <c r="G57095" s="30"/>
      <c r="H57095" s="30"/>
    </row>
    <row r="57096" spans="6:8" x14ac:dyDescent="0.2">
      <c r="F57096" s="30"/>
      <c r="G57096" s="30"/>
      <c r="H57096" s="30"/>
    </row>
    <row r="57097" spans="6:8" x14ac:dyDescent="0.2">
      <c r="F57097" s="30"/>
      <c r="G57097" s="30"/>
      <c r="H57097" s="30"/>
    </row>
    <row r="57098" spans="6:8" x14ac:dyDescent="0.2">
      <c r="F57098" s="30"/>
      <c r="G57098" s="30"/>
      <c r="H57098" s="30"/>
    </row>
    <row r="57099" spans="6:8" x14ac:dyDescent="0.2">
      <c r="F57099" s="30"/>
      <c r="G57099" s="30"/>
      <c r="H57099" s="30"/>
    </row>
    <row r="57100" spans="6:8" x14ac:dyDescent="0.2">
      <c r="F57100" s="30"/>
      <c r="G57100" s="30"/>
      <c r="H57100" s="30"/>
    </row>
    <row r="57101" spans="6:8" x14ac:dyDescent="0.2">
      <c r="F57101" s="30"/>
      <c r="G57101" s="30"/>
      <c r="H57101" s="30"/>
    </row>
    <row r="57102" spans="6:8" x14ac:dyDescent="0.2">
      <c r="F57102" s="30"/>
      <c r="G57102" s="30"/>
      <c r="H57102" s="30"/>
    </row>
    <row r="57103" spans="6:8" x14ac:dyDescent="0.2">
      <c r="F57103" s="30"/>
      <c r="G57103" s="30"/>
      <c r="H57103" s="30"/>
    </row>
    <row r="57104" spans="6:8" x14ac:dyDescent="0.2">
      <c r="F57104" s="30"/>
      <c r="G57104" s="30"/>
      <c r="H57104" s="30"/>
    </row>
    <row r="57105" spans="6:8" x14ac:dyDescent="0.2">
      <c r="F57105" s="30"/>
      <c r="G57105" s="30"/>
      <c r="H57105" s="30"/>
    </row>
    <row r="57106" spans="6:8" x14ac:dyDescent="0.2">
      <c r="F57106" s="30"/>
      <c r="G57106" s="30"/>
      <c r="H57106" s="30"/>
    </row>
    <row r="57107" spans="6:8" x14ac:dyDescent="0.2">
      <c r="F57107" s="30"/>
      <c r="G57107" s="30"/>
      <c r="H57107" s="30"/>
    </row>
    <row r="57108" spans="6:8" x14ac:dyDescent="0.2">
      <c r="F57108" s="30"/>
      <c r="G57108" s="30"/>
      <c r="H57108" s="30"/>
    </row>
    <row r="57109" spans="6:8" x14ac:dyDescent="0.2">
      <c r="F57109" s="30"/>
      <c r="G57109" s="30"/>
      <c r="H57109" s="30"/>
    </row>
    <row r="57110" spans="6:8" x14ac:dyDescent="0.2">
      <c r="F57110" s="30"/>
      <c r="G57110" s="30"/>
      <c r="H57110" s="30"/>
    </row>
    <row r="57111" spans="6:8" x14ac:dyDescent="0.2">
      <c r="F57111" s="30"/>
      <c r="G57111" s="30"/>
      <c r="H57111" s="30"/>
    </row>
    <row r="57112" spans="6:8" x14ac:dyDescent="0.2">
      <c r="F57112" s="30"/>
      <c r="G57112" s="30"/>
      <c r="H57112" s="30"/>
    </row>
    <row r="57113" spans="6:8" x14ac:dyDescent="0.2">
      <c r="F57113" s="30"/>
      <c r="G57113" s="30"/>
      <c r="H57113" s="30"/>
    </row>
    <row r="57114" spans="6:8" x14ac:dyDescent="0.2">
      <c r="F57114" s="30"/>
      <c r="G57114" s="30"/>
      <c r="H57114" s="30"/>
    </row>
    <row r="57115" spans="6:8" x14ac:dyDescent="0.2">
      <c r="F57115" s="30"/>
      <c r="G57115" s="30"/>
      <c r="H57115" s="30"/>
    </row>
    <row r="57116" spans="6:8" x14ac:dyDescent="0.2">
      <c r="F57116" s="30"/>
      <c r="G57116" s="30"/>
      <c r="H57116" s="30"/>
    </row>
    <row r="57117" spans="6:8" x14ac:dyDescent="0.2">
      <c r="F57117" s="30"/>
      <c r="G57117" s="30"/>
      <c r="H57117" s="30"/>
    </row>
    <row r="57118" spans="6:8" x14ac:dyDescent="0.2">
      <c r="F57118" s="30"/>
      <c r="G57118" s="30"/>
      <c r="H57118" s="30"/>
    </row>
    <row r="57119" spans="6:8" x14ac:dyDescent="0.2">
      <c r="F57119" s="30"/>
      <c r="G57119" s="30"/>
      <c r="H57119" s="30"/>
    </row>
    <row r="57120" spans="6:8" x14ac:dyDescent="0.2">
      <c r="F57120" s="30"/>
      <c r="G57120" s="30"/>
      <c r="H57120" s="30"/>
    </row>
    <row r="57121" spans="6:8" x14ac:dyDescent="0.2">
      <c r="F57121" s="30"/>
      <c r="G57121" s="30"/>
      <c r="H57121" s="30"/>
    </row>
    <row r="57122" spans="6:8" x14ac:dyDescent="0.2">
      <c r="F57122" s="30"/>
      <c r="G57122" s="30"/>
      <c r="H57122" s="30"/>
    </row>
    <row r="57123" spans="6:8" x14ac:dyDescent="0.2">
      <c r="F57123" s="30"/>
      <c r="G57123" s="30"/>
      <c r="H57123" s="30"/>
    </row>
    <row r="57124" spans="6:8" x14ac:dyDescent="0.2">
      <c r="F57124" s="30"/>
      <c r="G57124" s="30"/>
      <c r="H57124" s="30"/>
    </row>
    <row r="57125" spans="6:8" x14ac:dyDescent="0.2">
      <c r="F57125" s="30"/>
      <c r="G57125" s="30"/>
      <c r="H57125" s="30"/>
    </row>
    <row r="57126" spans="6:8" x14ac:dyDescent="0.2">
      <c r="F57126" s="30"/>
      <c r="G57126" s="30"/>
      <c r="H57126" s="30"/>
    </row>
    <row r="57127" spans="6:8" x14ac:dyDescent="0.2">
      <c r="F57127" s="30"/>
      <c r="G57127" s="30"/>
      <c r="H57127" s="30"/>
    </row>
    <row r="57128" spans="6:8" x14ac:dyDescent="0.2">
      <c r="F57128" s="30"/>
      <c r="G57128" s="30"/>
      <c r="H57128" s="30"/>
    </row>
    <row r="57129" spans="6:8" x14ac:dyDescent="0.2">
      <c r="F57129" s="30"/>
      <c r="G57129" s="30"/>
      <c r="H57129" s="30"/>
    </row>
    <row r="57130" spans="6:8" x14ac:dyDescent="0.2">
      <c r="F57130" s="30"/>
      <c r="G57130" s="30"/>
      <c r="H57130" s="30"/>
    </row>
    <row r="57131" spans="6:8" x14ac:dyDescent="0.2">
      <c r="F57131" s="30"/>
      <c r="G57131" s="30"/>
      <c r="H57131" s="30"/>
    </row>
    <row r="57132" spans="6:8" x14ac:dyDescent="0.2">
      <c r="F57132" s="30"/>
      <c r="G57132" s="30"/>
      <c r="H57132" s="30"/>
    </row>
    <row r="57133" spans="6:8" x14ac:dyDescent="0.2">
      <c r="F57133" s="30"/>
      <c r="G57133" s="30"/>
      <c r="H57133" s="30"/>
    </row>
    <row r="57134" spans="6:8" x14ac:dyDescent="0.2">
      <c r="F57134" s="30"/>
      <c r="G57134" s="30"/>
      <c r="H57134" s="30"/>
    </row>
    <row r="57135" spans="6:8" x14ac:dyDescent="0.2">
      <c r="F57135" s="30"/>
      <c r="G57135" s="30"/>
      <c r="H57135" s="30"/>
    </row>
    <row r="57136" spans="6:8" x14ac:dyDescent="0.2">
      <c r="F57136" s="30"/>
      <c r="G57136" s="30"/>
      <c r="H57136" s="30"/>
    </row>
    <row r="57137" spans="6:8" x14ac:dyDescent="0.2">
      <c r="F57137" s="30"/>
      <c r="G57137" s="30"/>
      <c r="H57137" s="30"/>
    </row>
    <row r="57138" spans="6:8" x14ac:dyDescent="0.2">
      <c r="F57138" s="30"/>
      <c r="G57138" s="30"/>
      <c r="H57138" s="30"/>
    </row>
    <row r="57139" spans="6:8" x14ac:dyDescent="0.2">
      <c r="F57139" s="30"/>
      <c r="G57139" s="30"/>
      <c r="H57139" s="30"/>
    </row>
    <row r="57140" spans="6:8" x14ac:dyDescent="0.2">
      <c r="F57140" s="30"/>
      <c r="G57140" s="30"/>
      <c r="H57140" s="30"/>
    </row>
    <row r="57141" spans="6:8" x14ac:dyDescent="0.2">
      <c r="F57141" s="30"/>
      <c r="G57141" s="30"/>
      <c r="H57141" s="30"/>
    </row>
    <row r="57142" spans="6:8" x14ac:dyDescent="0.2">
      <c r="F57142" s="30"/>
      <c r="G57142" s="30"/>
      <c r="H57142" s="30"/>
    </row>
    <row r="57143" spans="6:8" x14ac:dyDescent="0.2">
      <c r="F57143" s="30"/>
      <c r="G57143" s="30"/>
      <c r="H57143" s="30"/>
    </row>
    <row r="57144" spans="6:8" x14ac:dyDescent="0.2">
      <c r="F57144" s="30"/>
      <c r="G57144" s="30"/>
      <c r="H57144" s="30"/>
    </row>
    <row r="57145" spans="6:8" x14ac:dyDescent="0.2">
      <c r="F57145" s="30"/>
      <c r="G57145" s="30"/>
      <c r="H57145" s="30"/>
    </row>
    <row r="57146" spans="6:8" x14ac:dyDescent="0.2">
      <c r="F57146" s="30"/>
      <c r="G57146" s="30"/>
      <c r="H57146" s="30"/>
    </row>
    <row r="57147" spans="6:8" x14ac:dyDescent="0.2">
      <c r="F57147" s="30"/>
      <c r="G57147" s="30"/>
      <c r="H57147" s="30"/>
    </row>
    <row r="57148" spans="6:8" x14ac:dyDescent="0.2">
      <c r="F57148" s="30"/>
      <c r="G57148" s="30"/>
      <c r="H57148" s="30"/>
    </row>
    <row r="57149" spans="6:8" x14ac:dyDescent="0.2">
      <c r="F57149" s="30"/>
      <c r="G57149" s="30"/>
      <c r="H57149" s="30"/>
    </row>
    <row r="57150" spans="6:8" x14ac:dyDescent="0.2">
      <c r="F57150" s="30"/>
      <c r="G57150" s="30"/>
      <c r="H57150" s="30"/>
    </row>
    <row r="57151" spans="6:8" x14ac:dyDescent="0.2">
      <c r="F57151" s="30"/>
      <c r="G57151" s="30"/>
      <c r="H57151" s="30"/>
    </row>
    <row r="57152" spans="6:8" x14ac:dyDescent="0.2">
      <c r="F57152" s="30"/>
      <c r="G57152" s="30"/>
      <c r="H57152" s="30"/>
    </row>
    <row r="57153" spans="6:8" x14ac:dyDescent="0.2">
      <c r="F57153" s="30"/>
      <c r="G57153" s="30"/>
      <c r="H57153" s="30"/>
    </row>
    <row r="57154" spans="6:8" x14ac:dyDescent="0.2">
      <c r="F57154" s="30"/>
      <c r="G57154" s="30"/>
      <c r="H57154" s="30"/>
    </row>
    <row r="57155" spans="6:8" x14ac:dyDescent="0.2">
      <c r="F57155" s="30"/>
      <c r="G57155" s="30"/>
      <c r="H57155" s="30"/>
    </row>
    <row r="57156" spans="6:8" x14ac:dyDescent="0.2">
      <c r="F57156" s="30"/>
      <c r="G57156" s="30"/>
      <c r="H57156" s="30"/>
    </row>
    <row r="57157" spans="6:8" x14ac:dyDescent="0.2">
      <c r="F57157" s="30"/>
      <c r="G57157" s="30"/>
      <c r="H57157" s="30"/>
    </row>
    <row r="57158" spans="6:8" x14ac:dyDescent="0.2">
      <c r="F57158" s="30"/>
      <c r="G57158" s="30"/>
      <c r="H57158" s="30"/>
    </row>
    <row r="57159" spans="6:8" x14ac:dyDescent="0.2">
      <c r="F57159" s="30"/>
      <c r="G57159" s="30"/>
      <c r="H57159" s="30"/>
    </row>
    <row r="57160" spans="6:8" x14ac:dyDescent="0.2">
      <c r="F57160" s="30"/>
      <c r="G57160" s="30"/>
      <c r="H57160" s="30"/>
    </row>
    <row r="57161" spans="6:8" x14ac:dyDescent="0.2">
      <c r="F57161" s="30"/>
      <c r="G57161" s="30"/>
      <c r="H57161" s="30"/>
    </row>
    <row r="57162" spans="6:8" x14ac:dyDescent="0.2">
      <c r="F57162" s="30"/>
      <c r="G57162" s="30"/>
      <c r="H57162" s="30"/>
    </row>
    <row r="57163" spans="6:8" x14ac:dyDescent="0.2">
      <c r="F57163" s="30"/>
      <c r="G57163" s="30"/>
      <c r="H57163" s="30"/>
    </row>
    <row r="57164" spans="6:8" x14ac:dyDescent="0.2">
      <c r="F57164" s="30"/>
      <c r="G57164" s="30"/>
      <c r="H57164" s="30"/>
    </row>
    <row r="57165" spans="6:8" x14ac:dyDescent="0.2">
      <c r="F57165" s="30"/>
      <c r="G57165" s="30"/>
      <c r="H57165" s="30"/>
    </row>
    <row r="57166" spans="6:8" x14ac:dyDescent="0.2">
      <c r="F57166" s="30"/>
      <c r="G57166" s="30"/>
      <c r="H57166" s="30"/>
    </row>
    <row r="57167" spans="6:8" x14ac:dyDescent="0.2">
      <c r="F57167" s="30"/>
      <c r="G57167" s="30"/>
      <c r="H57167" s="30"/>
    </row>
    <row r="57168" spans="6:8" x14ac:dyDescent="0.2">
      <c r="F57168" s="30"/>
      <c r="G57168" s="30"/>
      <c r="H57168" s="30"/>
    </row>
    <row r="57169" spans="6:8" x14ac:dyDescent="0.2">
      <c r="F57169" s="30"/>
      <c r="G57169" s="30"/>
      <c r="H57169" s="30"/>
    </row>
    <row r="57170" spans="6:8" x14ac:dyDescent="0.2">
      <c r="F57170" s="30"/>
      <c r="G57170" s="30"/>
      <c r="H57170" s="30"/>
    </row>
    <row r="57171" spans="6:8" x14ac:dyDescent="0.2">
      <c r="F57171" s="30"/>
      <c r="G57171" s="30"/>
      <c r="H57171" s="30"/>
    </row>
    <row r="57172" spans="6:8" x14ac:dyDescent="0.2">
      <c r="F57172" s="30"/>
      <c r="G57172" s="30"/>
      <c r="H57172" s="30"/>
    </row>
    <row r="57173" spans="6:8" x14ac:dyDescent="0.2">
      <c r="F57173" s="30"/>
      <c r="G57173" s="30"/>
      <c r="H57173" s="30"/>
    </row>
    <row r="57174" spans="6:8" x14ac:dyDescent="0.2">
      <c r="F57174" s="30"/>
      <c r="G57174" s="30"/>
      <c r="H57174" s="30"/>
    </row>
    <row r="57175" spans="6:8" x14ac:dyDescent="0.2">
      <c r="F57175" s="30"/>
      <c r="G57175" s="30"/>
      <c r="H57175" s="30"/>
    </row>
    <row r="57176" spans="6:8" x14ac:dyDescent="0.2">
      <c r="F57176" s="30"/>
      <c r="G57176" s="30"/>
      <c r="H57176" s="30"/>
    </row>
    <row r="57177" spans="6:8" x14ac:dyDescent="0.2">
      <c r="F57177" s="30"/>
      <c r="G57177" s="30"/>
      <c r="H57177" s="30"/>
    </row>
    <row r="57178" spans="6:8" x14ac:dyDescent="0.2">
      <c r="F57178" s="30"/>
      <c r="G57178" s="30"/>
      <c r="H57178" s="30"/>
    </row>
    <row r="57179" spans="6:8" x14ac:dyDescent="0.2">
      <c r="F57179" s="30"/>
      <c r="G57179" s="30"/>
      <c r="H57179" s="30"/>
    </row>
    <row r="57180" spans="6:8" x14ac:dyDescent="0.2">
      <c r="F57180" s="30"/>
      <c r="G57180" s="30"/>
      <c r="H57180" s="30"/>
    </row>
    <row r="57181" spans="6:8" x14ac:dyDescent="0.2">
      <c r="F57181" s="30"/>
      <c r="G57181" s="30"/>
      <c r="H57181" s="30"/>
    </row>
    <row r="57182" spans="6:8" x14ac:dyDescent="0.2">
      <c r="F57182" s="30"/>
      <c r="G57182" s="30"/>
      <c r="H57182" s="30"/>
    </row>
    <row r="57183" spans="6:8" x14ac:dyDescent="0.2">
      <c r="F57183" s="30"/>
      <c r="G57183" s="30"/>
      <c r="H57183" s="30"/>
    </row>
    <row r="57184" spans="6:8" x14ac:dyDescent="0.2">
      <c r="F57184" s="30"/>
      <c r="G57184" s="30"/>
      <c r="H57184" s="30"/>
    </row>
    <row r="57185" spans="6:8" x14ac:dyDescent="0.2">
      <c r="F57185" s="30"/>
      <c r="G57185" s="30"/>
      <c r="H57185" s="30"/>
    </row>
    <row r="57186" spans="6:8" x14ac:dyDescent="0.2">
      <c r="F57186" s="30"/>
      <c r="G57186" s="30"/>
      <c r="H57186" s="30"/>
    </row>
    <row r="57187" spans="6:8" x14ac:dyDescent="0.2">
      <c r="F57187" s="30"/>
      <c r="G57187" s="30"/>
      <c r="H57187" s="30"/>
    </row>
    <row r="57188" spans="6:8" x14ac:dyDescent="0.2">
      <c r="F57188" s="30"/>
      <c r="G57188" s="30"/>
      <c r="H57188" s="30"/>
    </row>
    <row r="57189" spans="6:8" x14ac:dyDescent="0.2">
      <c r="F57189" s="30"/>
      <c r="G57189" s="30"/>
      <c r="H57189" s="30"/>
    </row>
    <row r="57190" spans="6:8" x14ac:dyDescent="0.2">
      <c r="F57190" s="30"/>
      <c r="G57190" s="30"/>
      <c r="H57190" s="30"/>
    </row>
    <row r="57191" spans="6:8" x14ac:dyDescent="0.2">
      <c r="F57191" s="30"/>
      <c r="G57191" s="30"/>
      <c r="H57191" s="30"/>
    </row>
    <row r="57192" spans="6:8" x14ac:dyDescent="0.2">
      <c r="F57192" s="30"/>
      <c r="G57192" s="30"/>
      <c r="H57192" s="30"/>
    </row>
    <row r="57193" spans="6:8" x14ac:dyDescent="0.2">
      <c r="F57193" s="30"/>
      <c r="G57193" s="30"/>
      <c r="H57193" s="30"/>
    </row>
    <row r="57194" spans="6:8" x14ac:dyDescent="0.2">
      <c r="F57194" s="30"/>
      <c r="G57194" s="30"/>
      <c r="H57194" s="30"/>
    </row>
    <row r="57195" spans="6:8" x14ac:dyDescent="0.2">
      <c r="F57195" s="30"/>
      <c r="G57195" s="30"/>
      <c r="H57195" s="30"/>
    </row>
    <row r="57196" spans="6:8" x14ac:dyDescent="0.2">
      <c r="F57196" s="30"/>
      <c r="G57196" s="30"/>
      <c r="H57196" s="30"/>
    </row>
    <row r="57197" spans="6:8" x14ac:dyDescent="0.2">
      <c r="F57197" s="30"/>
      <c r="G57197" s="30"/>
      <c r="H57197" s="30"/>
    </row>
    <row r="57198" spans="6:8" x14ac:dyDescent="0.2">
      <c r="F57198" s="30"/>
      <c r="G57198" s="30"/>
      <c r="H57198" s="30"/>
    </row>
    <row r="57199" spans="6:8" x14ac:dyDescent="0.2">
      <c r="F57199" s="30"/>
      <c r="G57199" s="30"/>
      <c r="H57199" s="30"/>
    </row>
    <row r="57200" spans="6:8" x14ac:dyDescent="0.2">
      <c r="F57200" s="30"/>
      <c r="G57200" s="30"/>
      <c r="H57200" s="30"/>
    </row>
    <row r="57201" spans="6:8" x14ac:dyDescent="0.2">
      <c r="F57201" s="30"/>
      <c r="G57201" s="30"/>
      <c r="H57201" s="30"/>
    </row>
    <row r="57202" spans="6:8" x14ac:dyDescent="0.2">
      <c r="F57202" s="30"/>
      <c r="G57202" s="30"/>
      <c r="H57202" s="30"/>
    </row>
    <row r="57203" spans="6:8" x14ac:dyDescent="0.2">
      <c r="F57203" s="30"/>
      <c r="G57203" s="30"/>
      <c r="H57203" s="30"/>
    </row>
    <row r="57204" spans="6:8" x14ac:dyDescent="0.2">
      <c r="F57204" s="30"/>
      <c r="G57204" s="30"/>
      <c r="H57204" s="30"/>
    </row>
    <row r="57205" spans="6:8" x14ac:dyDescent="0.2">
      <c r="F57205" s="30"/>
      <c r="G57205" s="30"/>
      <c r="H57205" s="30"/>
    </row>
    <row r="57206" spans="6:8" x14ac:dyDescent="0.2">
      <c r="F57206" s="30"/>
      <c r="G57206" s="30"/>
      <c r="H57206" s="30"/>
    </row>
    <row r="57207" spans="6:8" x14ac:dyDescent="0.2">
      <c r="F57207" s="30"/>
      <c r="G57207" s="30"/>
      <c r="H57207" s="30"/>
    </row>
    <row r="57208" spans="6:8" x14ac:dyDescent="0.2">
      <c r="F57208" s="30"/>
      <c r="G57208" s="30"/>
      <c r="H57208" s="30"/>
    </row>
    <row r="57209" spans="6:8" x14ac:dyDescent="0.2">
      <c r="F57209" s="30"/>
      <c r="G57209" s="30"/>
      <c r="H57209" s="30"/>
    </row>
    <row r="57210" spans="6:8" x14ac:dyDescent="0.2">
      <c r="F57210" s="30"/>
      <c r="G57210" s="30"/>
      <c r="H57210" s="30"/>
    </row>
    <row r="57211" spans="6:8" x14ac:dyDescent="0.2">
      <c r="F57211" s="30"/>
      <c r="G57211" s="30"/>
      <c r="H57211" s="30"/>
    </row>
    <row r="57212" spans="6:8" x14ac:dyDescent="0.2">
      <c r="F57212" s="30"/>
      <c r="G57212" s="30"/>
      <c r="H57212" s="30"/>
    </row>
    <row r="57213" spans="6:8" x14ac:dyDescent="0.2">
      <c r="F57213" s="30"/>
      <c r="G57213" s="30"/>
      <c r="H57213" s="30"/>
    </row>
    <row r="57214" spans="6:8" x14ac:dyDescent="0.2">
      <c r="F57214" s="30"/>
      <c r="G57214" s="30"/>
      <c r="H57214" s="30"/>
    </row>
    <row r="57215" spans="6:8" x14ac:dyDescent="0.2">
      <c r="F57215" s="30"/>
      <c r="G57215" s="30"/>
      <c r="H57215" s="30"/>
    </row>
    <row r="57216" spans="6:8" x14ac:dyDescent="0.2">
      <c r="F57216" s="30"/>
      <c r="G57216" s="30"/>
      <c r="H57216" s="30"/>
    </row>
    <row r="57217" spans="6:8" x14ac:dyDescent="0.2">
      <c r="F57217" s="30"/>
      <c r="G57217" s="30"/>
      <c r="H57217" s="30"/>
    </row>
    <row r="57218" spans="6:8" x14ac:dyDescent="0.2">
      <c r="F57218" s="30"/>
      <c r="G57218" s="30"/>
      <c r="H57218" s="30"/>
    </row>
    <row r="57219" spans="6:8" x14ac:dyDescent="0.2">
      <c r="F57219" s="30"/>
      <c r="G57219" s="30"/>
      <c r="H57219" s="30"/>
    </row>
    <row r="57220" spans="6:8" x14ac:dyDescent="0.2">
      <c r="F57220" s="30"/>
      <c r="G57220" s="30"/>
      <c r="H57220" s="30"/>
    </row>
    <row r="57221" spans="6:8" x14ac:dyDescent="0.2">
      <c r="F57221" s="30"/>
      <c r="G57221" s="30"/>
      <c r="H57221" s="30"/>
    </row>
    <row r="57222" spans="6:8" x14ac:dyDescent="0.2">
      <c r="F57222" s="30"/>
      <c r="G57222" s="30"/>
      <c r="H57222" s="30"/>
    </row>
    <row r="57223" spans="6:8" x14ac:dyDescent="0.2">
      <c r="F57223" s="30"/>
      <c r="G57223" s="30"/>
      <c r="H57223" s="30"/>
    </row>
    <row r="57224" spans="6:8" x14ac:dyDescent="0.2">
      <c r="F57224" s="30"/>
      <c r="G57224" s="30"/>
      <c r="H57224" s="30"/>
    </row>
    <row r="57225" spans="6:8" x14ac:dyDescent="0.2">
      <c r="F57225" s="30"/>
      <c r="G57225" s="30"/>
      <c r="H57225" s="30"/>
    </row>
    <row r="57226" spans="6:8" x14ac:dyDescent="0.2">
      <c r="F57226" s="30"/>
      <c r="G57226" s="30"/>
      <c r="H57226" s="30"/>
    </row>
    <row r="57227" spans="6:8" x14ac:dyDescent="0.2">
      <c r="F57227" s="30"/>
      <c r="G57227" s="30"/>
      <c r="H57227" s="30"/>
    </row>
    <row r="57228" spans="6:8" x14ac:dyDescent="0.2">
      <c r="F57228" s="30"/>
      <c r="G57228" s="30"/>
      <c r="H57228" s="30"/>
    </row>
    <row r="57229" spans="6:8" x14ac:dyDescent="0.2">
      <c r="F57229" s="30"/>
      <c r="G57229" s="30"/>
      <c r="H57229" s="30"/>
    </row>
    <row r="57230" spans="6:8" x14ac:dyDescent="0.2">
      <c r="F57230" s="30"/>
      <c r="G57230" s="30"/>
      <c r="H57230" s="30"/>
    </row>
    <row r="57231" spans="6:8" x14ac:dyDescent="0.2">
      <c r="F57231" s="30"/>
      <c r="G57231" s="30"/>
      <c r="H57231" s="30"/>
    </row>
    <row r="57232" spans="6:8" x14ac:dyDescent="0.2">
      <c r="F57232" s="30"/>
      <c r="G57232" s="30"/>
      <c r="H57232" s="30"/>
    </row>
    <row r="57233" spans="6:8" x14ac:dyDescent="0.2">
      <c r="F57233" s="30"/>
      <c r="G57233" s="30"/>
      <c r="H57233" s="30"/>
    </row>
    <row r="57234" spans="6:8" x14ac:dyDescent="0.2">
      <c r="F57234" s="30"/>
      <c r="G57234" s="30"/>
      <c r="H57234" s="30"/>
    </row>
    <row r="57235" spans="6:8" x14ac:dyDescent="0.2">
      <c r="F57235" s="30"/>
      <c r="G57235" s="30"/>
      <c r="H57235" s="30"/>
    </row>
    <row r="57236" spans="6:8" x14ac:dyDescent="0.2">
      <c r="F57236" s="30"/>
      <c r="G57236" s="30"/>
      <c r="H57236" s="30"/>
    </row>
    <row r="57237" spans="6:8" x14ac:dyDescent="0.2">
      <c r="F57237" s="30"/>
      <c r="G57237" s="30"/>
      <c r="H57237" s="30"/>
    </row>
    <row r="57238" spans="6:8" x14ac:dyDescent="0.2">
      <c r="F57238" s="30"/>
      <c r="G57238" s="30"/>
      <c r="H57238" s="30"/>
    </row>
    <row r="57239" spans="6:8" x14ac:dyDescent="0.2">
      <c r="F57239" s="30"/>
      <c r="G57239" s="30"/>
      <c r="H57239" s="30"/>
    </row>
    <row r="57240" spans="6:8" x14ac:dyDescent="0.2">
      <c r="F57240" s="30"/>
      <c r="G57240" s="30"/>
      <c r="H57240" s="30"/>
    </row>
    <row r="57241" spans="6:8" x14ac:dyDescent="0.2">
      <c r="F57241" s="30"/>
      <c r="G57241" s="30"/>
      <c r="H57241" s="30"/>
    </row>
    <row r="57242" spans="6:8" x14ac:dyDescent="0.2">
      <c r="F57242" s="30"/>
      <c r="G57242" s="30"/>
      <c r="H57242" s="30"/>
    </row>
    <row r="57243" spans="6:8" x14ac:dyDescent="0.2">
      <c r="F57243" s="30"/>
      <c r="G57243" s="30"/>
      <c r="H57243" s="30"/>
    </row>
    <row r="57244" spans="6:8" x14ac:dyDescent="0.2">
      <c r="F57244" s="30"/>
      <c r="G57244" s="30"/>
      <c r="H57244" s="30"/>
    </row>
    <row r="57245" spans="6:8" x14ac:dyDescent="0.2">
      <c r="F57245" s="30"/>
      <c r="G57245" s="30"/>
      <c r="H57245" s="30"/>
    </row>
    <row r="57246" spans="6:8" x14ac:dyDescent="0.2">
      <c r="F57246" s="30"/>
      <c r="G57246" s="30"/>
      <c r="H57246" s="30"/>
    </row>
    <row r="57247" spans="6:8" x14ac:dyDescent="0.2">
      <c r="F57247" s="30"/>
      <c r="G57247" s="30"/>
      <c r="H57247" s="30"/>
    </row>
    <row r="57248" spans="6:8" x14ac:dyDescent="0.2">
      <c r="F57248" s="30"/>
      <c r="G57248" s="30"/>
      <c r="H57248" s="30"/>
    </row>
    <row r="57249" spans="6:8" x14ac:dyDescent="0.2">
      <c r="F57249" s="30"/>
      <c r="G57249" s="30"/>
      <c r="H57249" s="30"/>
    </row>
    <row r="57250" spans="6:8" x14ac:dyDescent="0.2">
      <c r="F57250" s="30"/>
      <c r="G57250" s="30"/>
      <c r="H57250" s="30"/>
    </row>
    <row r="57251" spans="6:8" x14ac:dyDescent="0.2">
      <c r="F57251" s="30"/>
      <c r="G57251" s="30"/>
      <c r="H57251" s="30"/>
    </row>
    <row r="57252" spans="6:8" x14ac:dyDescent="0.2">
      <c r="F57252" s="30"/>
      <c r="G57252" s="30"/>
      <c r="H57252" s="30"/>
    </row>
    <row r="57253" spans="6:8" x14ac:dyDescent="0.2">
      <c r="F57253" s="30"/>
      <c r="G57253" s="30"/>
      <c r="H57253" s="30"/>
    </row>
    <row r="57254" spans="6:8" x14ac:dyDescent="0.2">
      <c r="F57254" s="30"/>
      <c r="G57254" s="30"/>
      <c r="H57254" s="30"/>
    </row>
    <row r="57255" spans="6:8" x14ac:dyDescent="0.2">
      <c r="F57255" s="30"/>
      <c r="G57255" s="30"/>
      <c r="H57255" s="30"/>
    </row>
    <row r="57256" spans="6:8" x14ac:dyDescent="0.2">
      <c r="F57256" s="30"/>
      <c r="G57256" s="30"/>
      <c r="H57256" s="30"/>
    </row>
    <row r="57257" spans="6:8" x14ac:dyDescent="0.2">
      <c r="F57257" s="30"/>
      <c r="G57257" s="30"/>
      <c r="H57257" s="30"/>
    </row>
    <row r="57258" spans="6:8" x14ac:dyDescent="0.2">
      <c r="F57258" s="30"/>
      <c r="G57258" s="30"/>
      <c r="H57258" s="30"/>
    </row>
    <row r="57259" spans="6:8" x14ac:dyDescent="0.2">
      <c r="F57259" s="30"/>
      <c r="G57259" s="30"/>
      <c r="H57259" s="30"/>
    </row>
    <row r="57260" spans="6:8" x14ac:dyDescent="0.2">
      <c r="F57260" s="30"/>
      <c r="G57260" s="30"/>
      <c r="H57260" s="30"/>
    </row>
    <row r="57261" spans="6:8" x14ac:dyDescent="0.2">
      <c r="F57261" s="30"/>
      <c r="G57261" s="30"/>
      <c r="H57261" s="30"/>
    </row>
    <row r="57262" spans="6:8" x14ac:dyDescent="0.2">
      <c r="F57262" s="30"/>
      <c r="G57262" s="30"/>
      <c r="H57262" s="30"/>
    </row>
    <row r="57263" spans="6:8" x14ac:dyDescent="0.2">
      <c r="F57263" s="30"/>
      <c r="G57263" s="30"/>
      <c r="H57263" s="30"/>
    </row>
    <row r="57264" spans="6:8" x14ac:dyDescent="0.2">
      <c r="F57264" s="30"/>
      <c r="G57264" s="30"/>
      <c r="H57264" s="30"/>
    </row>
    <row r="57265" spans="6:8" x14ac:dyDescent="0.2">
      <c r="F57265" s="30"/>
      <c r="G57265" s="30"/>
      <c r="H57265" s="30"/>
    </row>
    <row r="57266" spans="6:8" x14ac:dyDescent="0.2">
      <c r="F57266" s="30"/>
      <c r="G57266" s="30"/>
      <c r="H57266" s="30"/>
    </row>
    <row r="57267" spans="6:8" x14ac:dyDescent="0.2">
      <c r="F57267" s="30"/>
      <c r="G57267" s="30"/>
      <c r="H57267" s="30"/>
    </row>
    <row r="57268" spans="6:8" x14ac:dyDescent="0.2">
      <c r="F57268" s="30"/>
      <c r="G57268" s="30"/>
      <c r="H57268" s="30"/>
    </row>
    <row r="57269" spans="6:8" x14ac:dyDescent="0.2">
      <c r="F57269" s="30"/>
      <c r="G57269" s="30"/>
      <c r="H57269" s="30"/>
    </row>
    <row r="57270" spans="6:8" x14ac:dyDescent="0.2">
      <c r="F57270" s="30"/>
      <c r="G57270" s="30"/>
      <c r="H57270" s="30"/>
    </row>
    <row r="57271" spans="6:8" x14ac:dyDescent="0.2">
      <c r="F57271" s="30"/>
      <c r="G57271" s="30"/>
      <c r="H57271" s="30"/>
    </row>
    <row r="57272" spans="6:8" x14ac:dyDescent="0.2">
      <c r="F57272" s="30"/>
      <c r="G57272" s="30"/>
      <c r="H57272" s="30"/>
    </row>
    <row r="57273" spans="6:8" x14ac:dyDescent="0.2">
      <c r="F57273" s="30"/>
      <c r="G57273" s="30"/>
      <c r="H57273" s="30"/>
    </row>
    <row r="57274" spans="6:8" x14ac:dyDescent="0.2">
      <c r="F57274" s="30"/>
      <c r="G57274" s="30"/>
      <c r="H57274" s="30"/>
    </row>
    <row r="57275" spans="6:8" x14ac:dyDescent="0.2">
      <c r="F57275" s="30"/>
      <c r="G57275" s="30"/>
      <c r="H57275" s="30"/>
    </row>
    <row r="57276" spans="6:8" x14ac:dyDescent="0.2">
      <c r="F57276" s="30"/>
      <c r="G57276" s="30"/>
      <c r="H57276" s="30"/>
    </row>
    <row r="57277" spans="6:8" x14ac:dyDescent="0.2">
      <c r="F57277" s="30"/>
      <c r="G57277" s="30"/>
      <c r="H57277" s="30"/>
    </row>
    <row r="57278" spans="6:8" x14ac:dyDescent="0.2">
      <c r="F57278" s="30"/>
      <c r="G57278" s="30"/>
      <c r="H57278" s="30"/>
    </row>
    <row r="57279" spans="6:8" x14ac:dyDescent="0.2">
      <c r="F57279" s="30"/>
      <c r="G57279" s="30"/>
      <c r="H57279" s="30"/>
    </row>
    <row r="57280" spans="6:8" x14ac:dyDescent="0.2">
      <c r="F57280" s="30"/>
      <c r="G57280" s="30"/>
      <c r="H57280" s="30"/>
    </row>
    <row r="57281" spans="6:8" x14ac:dyDescent="0.2">
      <c r="F57281" s="30"/>
      <c r="G57281" s="30"/>
      <c r="H57281" s="30"/>
    </row>
    <row r="57282" spans="6:8" x14ac:dyDescent="0.2">
      <c r="F57282" s="30"/>
      <c r="G57282" s="30"/>
      <c r="H57282" s="30"/>
    </row>
    <row r="57283" spans="6:8" x14ac:dyDescent="0.2">
      <c r="F57283" s="30"/>
      <c r="G57283" s="30"/>
      <c r="H57283" s="30"/>
    </row>
    <row r="57284" spans="6:8" x14ac:dyDescent="0.2">
      <c r="F57284" s="30"/>
      <c r="G57284" s="30"/>
      <c r="H57284" s="30"/>
    </row>
    <row r="57285" spans="6:8" x14ac:dyDescent="0.2">
      <c r="F57285" s="30"/>
      <c r="G57285" s="30"/>
      <c r="H57285" s="30"/>
    </row>
    <row r="57286" spans="6:8" x14ac:dyDescent="0.2">
      <c r="F57286" s="30"/>
      <c r="G57286" s="30"/>
      <c r="H57286" s="30"/>
    </row>
    <row r="57287" spans="6:8" x14ac:dyDescent="0.2">
      <c r="F57287" s="30"/>
      <c r="G57287" s="30"/>
      <c r="H57287" s="30"/>
    </row>
    <row r="57288" spans="6:8" x14ac:dyDescent="0.2">
      <c r="F57288" s="30"/>
      <c r="G57288" s="30"/>
      <c r="H57288" s="30"/>
    </row>
    <row r="57289" spans="6:8" x14ac:dyDescent="0.2">
      <c r="F57289" s="30"/>
      <c r="G57289" s="30"/>
      <c r="H57289" s="30"/>
    </row>
    <row r="57290" spans="6:8" x14ac:dyDescent="0.2">
      <c r="F57290" s="30"/>
      <c r="G57290" s="30"/>
      <c r="H57290" s="30"/>
    </row>
    <row r="57291" spans="6:8" x14ac:dyDescent="0.2">
      <c r="F57291" s="30"/>
      <c r="G57291" s="30"/>
      <c r="H57291" s="30"/>
    </row>
    <row r="57292" spans="6:8" x14ac:dyDescent="0.2">
      <c r="F57292" s="30"/>
      <c r="G57292" s="30"/>
      <c r="H57292" s="30"/>
    </row>
    <row r="57293" spans="6:8" x14ac:dyDescent="0.2">
      <c r="F57293" s="30"/>
      <c r="G57293" s="30"/>
      <c r="H57293" s="30"/>
    </row>
    <row r="57294" spans="6:8" x14ac:dyDescent="0.2">
      <c r="F57294" s="30"/>
      <c r="G57294" s="30"/>
      <c r="H57294" s="30"/>
    </row>
    <row r="57295" spans="6:8" x14ac:dyDescent="0.2">
      <c r="F57295" s="30"/>
      <c r="G57295" s="30"/>
      <c r="H57295" s="30"/>
    </row>
    <row r="57296" spans="6:8" x14ac:dyDescent="0.2">
      <c r="F57296" s="30"/>
      <c r="G57296" s="30"/>
      <c r="H57296" s="30"/>
    </row>
    <row r="57297" spans="6:8" x14ac:dyDescent="0.2">
      <c r="F57297" s="30"/>
      <c r="G57297" s="30"/>
      <c r="H57297" s="30"/>
    </row>
    <row r="57298" spans="6:8" x14ac:dyDescent="0.2">
      <c r="F57298" s="30"/>
      <c r="G57298" s="30"/>
      <c r="H57298" s="30"/>
    </row>
    <row r="57299" spans="6:8" x14ac:dyDescent="0.2">
      <c r="F57299" s="30"/>
      <c r="G57299" s="30"/>
      <c r="H57299" s="30"/>
    </row>
    <row r="57300" spans="6:8" x14ac:dyDescent="0.2">
      <c r="F57300" s="30"/>
      <c r="G57300" s="30"/>
      <c r="H57300" s="30"/>
    </row>
    <row r="57301" spans="6:8" x14ac:dyDescent="0.2">
      <c r="F57301" s="30"/>
      <c r="G57301" s="30"/>
      <c r="H57301" s="30"/>
    </row>
    <row r="57302" spans="6:8" x14ac:dyDescent="0.2">
      <c r="F57302" s="30"/>
      <c r="G57302" s="30"/>
      <c r="H57302" s="30"/>
    </row>
    <row r="57303" spans="6:8" x14ac:dyDescent="0.2">
      <c r="F57303" s="30"/>
      <c r="G57303" s="30"/>
      <c r="H57303" s="30"/>
    </row>
    <row r="57304" spans="6:8" x14ac:dyDescent="0.2">
      <c r="F57304" s="30"/>
      <c r="G57304" s="30"/>
      <c r="H57304" s="30"/>
    </row>
    <row r="57305" spans="6:8" x14ac:dyDescent="0.2">
      <c r="F57305" s="30"/>
      <c r="G57305" s="30"/>
      <c r="H57305" s="30"/>
    </row>
    <row r="57306" spans="6:8" x14ac:dyDescent="0.2">
      <c r="F57306" s="30"/>
      <c r="G57306" s="30"/>
      <c r="H57306" s="30"/>
    </row>
    <row r="57307" spans="6:8" x14ac:dyDescent="0.2">
      <c r="F57307" s="30"/>
      <c r="G57307" s="30"/>
      <c r="H57307" s="30"/>
    </row>
    <row r="57308" spans="6:8" x14ac:dyDescent="0.2">
      <c r="F57308" s="30"/>
      <c r="G57308" s="30"/>
      <c r="H57308" s="30"/>
    </row>
    <row r="57309" spans="6:8" x14ac:dyDescent="0.2">
      <c r="F57309" s="30"/>
      <c r="G57309" s="30"/>
      <c r="H57309" s="30"/>
    </row>
    <row r="57310" spans="6:8" x14ac:dyDescent="0.2">
      <c r="F57310" s="30"/>
      <c r="G57310" s="30"/>
      <c r="H57310" s="30"/>
    </row>
    <row r="57311" spans="6:8" x14ac:dyDescent="0.2">
      <c r="F57311" s="30"/>
      <c r="G57311" s="30"/>
      <c r="H57311" s="30"/>
    </row>
    <row r="57312" spans="6:8" x14ac:dyDescent="0.2">
      <c r="F57312" s="30"/>
      <c r="G57312" s="30"/>
      <c r="H57312" s="30"/>
    </row>
    <row r="57313" spans="6:8" x14ac:dyDescent="0.2">
      <c r="F57313" s="30"/>
      <c r="G57313" s="30"/>
      <c r="H57313" s="30"/>
    </row>
    <row r="57314" spans="6:8" x14ac:dyDescent="0.2">
      <c r="F57314" s="30"/>
      <c r="G57314" s="30"/>
      <c r="H57314" s="30"/>
    </row>
    <row r="57315" spans="6:8" x14ac:dyDescent="0.2">
      <c r="F57315" s="30"/>
      <c r="G57315" s="30"/>
      <c r="H57315" s="30"/>
    </row>
    <row r="57316" spans="6:8" x14ac:dyDescent="0.2">
      <c r="F57316" s="30"/>
      <c r="G57316" s="30"/>
      <c r="H57316" s="30"/>
    </row>
    <row r="57317" spans="6:8" x14ac:dyDescent="0.2">
      <c r="F57317" s="30"/>
      <c r="G57317" s="30"/>
      <c r="H57317" s="30"/>
    </row>
    <row r="57318" spans="6:8" x14ac:dyDescent="0.2">
      <c r="F57318" s="30"/>
      <c r="G57318" s="30"/>
      <c r="H57318" s="30"/>
    </row>
    <row r="57319" spans="6:8" x14ac:dyDescent="0.2">
      <c r="F57319" s="30"/>
      <c r="G57319" s="30"/>
      <c r="H57319" s="30"/>
    </row>
    <row r="57320" spans="6:8" x14ac:dyDescent="0.2">
      <c r="F57320" s="30"/>
      <c r="G57320" s="30"/>
      <c r="H57320" s="30"/>
    </row>
    <row r="57321" spans="6:8" x14ac:dyDescent="0.2">
      <c r="F57321" s="30"/>
      <c r="G57321" s="30"/>
      <c r="H57321" s="30"/>
    </row>
    <row r="57322" spans="6:8" x14ac:dyDescent="0.2">
      <c r="F57322" s="30"/>
      <c r="G57322" s="30"/>
      <c r="H57322" s="30"/>
    </row>
    <row r="57323" spans="6:8" x14ac:dyDescent="0.2">
      <c r="F57323" s="30"/>
      <c r="G57323" s="30"/>
      <c r="H57323" s="30"/>
    </row>
    <row r="57324" spans="6:8" x14ac:dyDescent="0.2">
      <c r="F57324" s="30"/>
      <c r="G57324" s="30"/>
      <c r="H57324" s="30"/>
    </row>
    <row r="57325" spans="6:8" x14ac:dyDescent="0.2">
      <c r="F57325" s="30"/>
      <c r="G57325" s="30"/>
      <c r="H57325" s="30"/>
    </row>
    <row r="57326" spans="6:8" x14ac:dyDescent="0.2">
      <c r="F57326" s="30"/>
      <c r="G57326" s="30"/>
      <c r="H57326" s="30"/>
    </row>
    <row r="57327" spans="6:8" x14ac:dyDescent="0.2">
      <c r="F57327" s="30"/>
      <c r="G57327" s="30"/>
      <c r="H57327" s="30"/>
    </row>
    <row r="57328" spans="6:8" x14ac:dyDescent="0.2">
      <c r="F57328" s="30"/>
      <c r="G57328" s="30"/>
      <c r="H57328" s="30"/>
    </row>
    <row r="57329" spans="6:8" x14ac:dyDescent="0.2">
      <c r="F57329" s="30"/>
      <c r="G57329" s="30"/>
      <c r="H57329" s="30"/>
    </row>
    <row r="57330" spans="6:8" x14ac:dyDescent="0.2">
      <c r="F57330" s="30"/>
      <c r="G57330" s="30"/>
      <c r="H57330" s="30"/>
    </row>
    <row r="57331" spans="6:8" x14ac:dyDescent="0.2">
      <c r="F57331" s="30"/>
      <c r="G57331" s="30"/>
      <c r="H57331" s="30"/>
    </row>
    <row r="57332" spans="6:8" x14ac:dyDescent="0.2">
      <c r="F57332" s="30"/>
      <c r="G57332" s="30"/>
      <c r="H57332" s="30"/>
    </row>
    <row r="57333" spans="6:8" x14ac:dyDescent="0.2">
      <c r="F57333" s="30"/>
      <c r="G57333" s="30"/>
      <c r="H57333" s="30"/>
    </row>
    <row r="57334" spans="6:8" x14ac:dyDescent="0.2">
      <c r="F57334" s="30"/>
      <c r="G57334" s="30"/>
      <c r="H57334" s="30"/>
    </row>
    <row r="57335" spans="6:8" x14ac:dyDescent="0.2">
      <c r="F57335" s="30"/>
      <c r="G57335" s="30"/>
      <c r="H57335" s="30"/>
    </row>
    <row r="57336" spans="6:8" x14ac:dyDescent="0.2">
      <c r="F57336" s="30"/>
      <c r="G57336" s="30"/>
      <c r="H57336" s="30"/>
    </row>
    <row r="57337" spans="6:8" x14ac:dyDescent="0.2">
      <c r="F57337" s="30"/>
      <c r="G57337" s="30"/>
      <c r="H57337" s="30"/>
    </row>
    <row r="57338" spans="6:8" x14ac:dyDescent="0.2">
      <c r="F57338" s="30"/>
      <c r="G57338" s="30"/>
      <c r="H57338" s="30"/>
    </row>
    <row r="57339" spans="6:8" x14ac:dyDescent="0.2">
      <c r="F57339" s="30"/>
      <c r="G57339" s="30"/>
      <c r="H57339" s="30"/>
    </row>
    <row r="57340" spans="6:8" x14ac:dyDescent="0.2">
      <c r="F57340" s="30"/>
      <c r="G57340" s="30"/>
      <c r="H57340" s="30"/>
    </row>
    <row r="57341" spans="6:8" x14ac:dyDescent="0.2">
      <c r="F57341" s="30"/>
      <c r="G57341" s="30"/>
      <c r="H57341" s="30"/>
    </row>
    <row r="57342" spans="6:8" x14ac:dyDescent="0.2">
      <c r="F57342" s="30"/>
      <c r="G57342" s="30"/>
      <c r="H57342" s="30"/>
    </row>
    <row r="57343" spans="6:8" x14ac:dyDescent="0.2">
      <c r="F57343" s="30"/>
      <c r="G57343" s="30"/>
      <c r="H57343" s="30"/>
    </row>
    <row r="57344" spans="6:8" x14ac:dyDescent="0.2">
      <c r="F57344" s="30"/>
      <c r="G57344" s="30"/>
      <c r="H57344" s="30"/>
    </row>
    <row r="57345" spans="6:8" x14ac:dyDescent="0.2">
      <c r="F57345" s="30"/>
      <c r="G57345" s="30"/>
      <c r="H57345" s="30"/>
    </row>
    <row r="57346" spans="6:8" x14ac:dyDescent="0.2">
      <c r="F57346" s="30"/>
      <c r="G57346" s="30"/>
      <c r="H57346" s="30"/>
    </row>
    <row r="57347" spans="6:8" x14ac:dyDescent="0.2">
      <c r="F57347" s="30"/>
      <c r="G57347" s="30"/>
      <c r="H57347" s="30"/>
    </row>
    <row r="57348" spans="6:8" x14ac:dyDescent="0.2">
      <c r="F57348" s="30"/>
      <c r="G57348" s="30"/>
      <c r="H57348" s="30"/>
    </row>
    <row r="57349" spans="6:8" x14ac:dyDescent="0.2">
      <c r="F57349" s="30"/>
      <c r="G57349" s="30"/>
      <c r="H57349" s="30"/>
    </row>
    <row r="57350" spans="6:8" x14ac:dyDescent="0.2">
      <c r="F57350" s="30"/>
      <c r="G57350" s="30"/>
      <c r="H57350" s="30"/>
    </row>
    <row r="57351" spans="6:8" x14ac:dyDescent="0.2">
      <c r="F57351" s="30"/>
      <c r="G57351" s="30"/>
      <c r="H57351" s="30"/>
    </row>
    <row r="57352" spans="6:8" x14ac:dyDescent="0.2">
      <c r="F57352" s="30"/>
      <c r="G57352" s="30"/>
      <c r="H57352" s="30"/>
    </row>
    <row r="57353" spans="6:8" x14ac:dyDescent="0.2">
      <c r="F57353" s="30"/>
      <c r="G57353" s="30"/>
      <c r="H57353" s="30"/>
    </row>
    <row r="57354" spans="6:8" x14ac:dyDescent="0.2">
      <c r="F57354" s="30"/>
      <c r="G57354" s="30"/>
      <c r="H57354" s="30"/>
    </row>
    <row r="57355" spans="6:8" x14ac:dyDescent="0.2">
      <c r="F57355" s="30"/>
      <c r="G57355" s="30"/>
      <c r="H57355" s="30"/>
    </row>
    <row r="57356" spans="6:8" x14ac:dyDescent="0.2">
      <c r="F57356" s="30"/>
      <c r="G57356" s="30"/>
      <c r="H57356" s="30"/>
    </row>
    <row r="57357" spans="6:8" x14ac:dyDescent="0.2">
      <c r="F57357" s="30"/>
      <c r="G57357" s="30"/>
      <c r="H57357" s="30"/>
    </row>
    <row r="57358" spans="6:8" x14ac:dyDescent="0.2">
      <c r="F57358" s="30"/>
      <c r="G57358" s="30"/>
      <c r="H57358" s="30"/>
    </row>
    <row r="57359" spans="6:8" x14ac:dyDescent="0.2">
      <c r="F57359" s="30"/>
      <c r="G57359" s="30"/>
      <c r="H57359" s="30"/>
    </row>
    <row r="57360" spans="6:8" x14ac:dyDescent="0.2">
      <c r="F57360" s="30"/>
      <c r="G57360" s="30"/>
      <c r="H57360" s="30"/>
    </row>
    <row r="57361" spans="6:8" x14ac:dyDescent="0.2">
      <c r="F57361" s="30"/>
      <c r="G57361" s="30"/>
      <c r="H57361" s="30"/>
    </row>
    <row r="57362" spans="6:8" x14ac:dyDescent="0.2">
      <c r="F57362" s="30"/>
      <c r="G57362" s="30"/>
      <c r="H57362" s="30"/>
    </row>
    <row r="57363" spans="6:8" x14ac:dyDescent="0.2">
      <c r="F57363" s="30"/>
      <c r="G57363" s="30"/>
      <c r="H57363" s="30"/>
    </row>
    <row r="57364" spans="6:8" x14ac:dyDescent="0.2">
      <c r="F57364" s="30"/>
      <c r="G57364" s="30"/>
      <c r="H57364" s="30"/>
    </row>
    <row r="57365" spans="6:8" x14ac:dyDescent="0.2">
      <c r="F57365" s="30"/>
      <c r="G57365" s="30"/>
      <c r="H57365" s="30"/>
    </row>
    <row r="57366" spans="6:8" x14ac:dyDescent="0.2">
      <c r="F57366" s="30"/>
      <c r="G57366" s="30"/>
      <c r="H57366" s="30"/>
    </row>
    <row r="57367" spans="6:8" x14ac:dyDescent="0.2">
      <c r="F57367" s="30"/>
      <c r="G57367" s="30"/>
      <c r="H57367" s="30"/>
    </row>
    <row r="57368" spans="6:8" x14ac:dyDescent="0.2">
      <c r="F57368" s="30"/>
      <c r="G57368" s="30"/>
      <c r="H57368" s="30"/>
    </row>
    <row r="57369" spans="6:8" x14ac:dyDescent="0.2">
      <c r="F57369" s="30"/>
      <c r="G57369" s="30"/>
      <c r="H57369" s="30"/>
    </row>
    <row r="57370" spans="6:8" x14ac:dyDescent="0.2">
      <c r="F57370" s="30"/>
      <c r="G57370" s="30"/>
      <c r="H57370" s="30"/>
    </row>
    <row r="57371" spans="6:8" x14ac:dyDescent="0.2">
      <c r="F57371" s="30"/>
      <c r="G57371" s="30"/>
      <c r="H57371" s="30"/>
    </row>
    <row r="57372" spans="6:8" x14ac:dyDescent="0.2">
      <c r="F57372" s="30"/>
      <c r="G57372" s="30"/>
      <c r="H57372" s="30"/>
    </row>
    <row r="57373" spans="6:8" x14ac:dyDescent="0.2">
      <c r="F57373" s="30"/>
      <c r="G57373" s="30"/>
      <c r="H57373" s="30"/>
    </row>
    <row r="57374" spans="6:8" x14ac:dyDescent="0.2">
      <c r="F57374" s="30"/>
      <c r="G57374" s="30"/>
      <c r="H57374" s="30"/>
    </row>
    <row r="57375" spans="6:8" x14ac:dyDescent="0.2">
      <c r="F57375" s="30"/>
      <c r="G57375" s="30"/>
      <c r="H57375" s="30"/>
    </row>
    <row r="57376" spans="6:8" x14ac:dyDescent="0.2">
      <c r="F57376" s="30"/>
      <c r="G57376" s="30"/>
      <c r="H57376" s="30"/>
    </row>
    <row r="57377" spans="6:8" x14ac:dyDescent="0.2">
      <c r="F57377" s="30"/>
      <c r="G57377" s="30"/>
      <c r="H57377" s="30"/>
    </row>
    <row r="57378" spans="6:8" x14ac:dyDescent="0.2">
      <c r="F57378" s="30"/>
      <c r="G57378" s="30"/>
      <c r="H57378" s="30"/>
    </row>
    <row r="57379" spans="6:8" x14ac:dyDescent="0.2">
      <c r="F57379" s="30"/>
      <c r="G57379" s="30"/>
      <c r="H57379" s="30"/>
    </row>
    <row r="57380" spans="6:8" x14ac:dyDescent="0.2">
      <c r="F57380" s="30"/>
      <c r="G57380" s="30"/>
      <c r="H57380" s="30"/>
    </row>
    <row r="57381" spans="6:8" x14ac:dyDescent="0.2">
      <c r="F57381" s="30"/>
      <c r="G57381" s="30"/>
      <c r="H57381" s="30"/>
    </row>
    <row r="57382" spans="6:8" x14ac:dyDescent="0.2">
      <c r="F57382" s="30"/>
      <c r="G57382" s="30"/>
      <c r="H57382" s="30"/>
    </row>
    <row r="57383" spans="6:8" x14ac:dyDescent="0.2">
      <c r="F57383" s="30"/>
      <c r="G57383" s="30"/>
      <c r="H57383" s="30"/>
    </row>
    <row r="57384" spans="6:8" x14ac:dyDescent="0.2">
      <c r="F57384" s="30"/>
      <c r="G57384" s="30"/>
      <c r="H57384" s="30"/>
    </row>
    <row r="57385" spans="6:8" x14ac:dyDescent="0.2">
      <c r="F57385" s="30"/>
      <c r="G57385" s="30"/>
      <c r="H57385" s="30"/>
    </row>
    <row r="57386" spans="6:8" x14ac:dyDescent="0.2">
      <c r="F57386" s="30"/>
      <c r="G57386" s="30"/>
      <c r="H57386" s="30"/>
    </row>
    <row r="57387" spans="6:8" x14ac:dyDescent="0.2">
      <c r="F57387" s="30"/>
      <c r="G57387" s="30"/>
      <c r="H57387" s="30"/>
    </row>
    <row r="57388" spans="6:8" x14ac:dyDescent="0.2">
      <c r="F57388" s="30"/>
      <c r="G57388" s="30"/>
      <c r="H57388" s="30"/>
    </row>
    <row r="57389" spans="6:8" x14ac:dyDescent="0.2">
      <c r="F57389" s="30"/>
      <c r="G57389" s="30"/>
      <c r="H57389" s="30"/>
    </row>
    <row r="57390" spans="6:8" x14ac:dyDescent="0.2">
      <c r="F57390" s="30"/>
      <c r="G57390" s="30"/>
      <c r="H57390" s="30"/>
    </row>
    <row r="57391" spans="6:8" x14ac:dyDescent="0.2">
      <c r="F57391" s="30"/>
      <c r="G57391" s="30"/>
      <c r="H57391" s="30"/>
    </row>
    <row r="57392" spans="6:8" x14ac:dyDescent="0.2">
      <c r="F57392" s="30"/>
      <c r="G57392" s="30"/>
      <c r="H57392" s="30"/>
    </row>
    <row r="57393" spans="6:8" x14ac:dyDescent="0.2">
      <c r="F57393" s="30"/>
      <c r="G57393" s="30"/>
      <c r="H57393" s="30"/>
    </row>
    <row r="57394" spans="6:8" x14ac:dyDescent="0.2">
      <c r="F57394" s="30"/>
      <c r="G57394" s="30"/>
      <c r="H57394" s="30"/>
    </row>
    <row r="57395" spans="6:8" x14ac:dyDescent="0.2">
      <c r="F57395" s="30"/>
      <c r="G57395" s="30"/>
      <c r="H57395" s="30"/>
    </row>
    <row r="57396" spans="6:8" x14ac:dyDescent="0.2">
      <c r="F57396" s="30"/>
      <c r="G57396" s="30"/>
      <c r="H57396" s="30"/>
    </row>
    <row r="57397" spans="6:8" x14ac:dyDescent="0.2">
      <c r="F57397" s="30"/>
      <c r="G57397" s="30"/>
      <c r="H57397" s="30"/>
    </row>
    <row r="57398" spans="6:8" x14ac:dyDescent="0.2">
      <c r="F57398" s="30"/>
      <c r="G57398" s="30"/>
      <c r="H57398" s="30"/>
    </row>
    <row r="57399" spans="6:8" x14ac:dyDescent="0.2">
      <c r="F57399" s="30"/>
      <c r="G57399" s="30"/>
      <c r="H57399" s="30"/>
    </row>
    <row r="57400" spans="6:8" x14ac:dyDescent="0.2">
      <c r="F57400" s="30"/>
      <c r="G57400" s="30"/>
      <c r="H57400" s="30"/>
    </row>
    <row r="57401" spans="6:8" x14ac:dyDescent="0.2">
      <c r="F57401" s="30"/>
      <c r="G57401" s="30"/>
      <c r="H57401" s="30"/>
    </row>
    <row r="57402" spans="6:8" x14ac:dyDescent="0.2">
      <c r="F57402" s="30"/>
      <c r="G57402" s="30"/>
      <c r="H57402" s="30"/>
    </row>
    <row r="57403" spans="6:8" x14ac:dyDescent="0.2">
      <c r="F57403" s="30"/>
      <c r="G57403" s="30"/>
      <c r="H57403" s="30"/>
    </row>
    <row r="57404" spans="6:8" x14ac:dyDescent="0.2">
      <c r="F57404" s="30"/>
      <c r="G57404" s="30"/>
      <c r="H57404" s="30"/>
    </row>
    <row r="57405" spans="6:8" x14ac:dyDescent="0.2">
      <c r="F57405" s="30"/>
      <c r="G57405" s="30"/>
      <c r="H57405" s="30"/>
    </row>
    <row r="57406" spans="6:8" x14ac:dyDescent="0.2">
      <c r="F57406" s="30"/>
      <c r="G57406" s="30"/>
      <c r="H57406" s="30"/>
    </row>
    <row r="57407" spans="6:8" x14ac:dyDescent="0.2">
      <c r="F57407" s="30"/>
      <c r="G57407" s="30"/>
      <c r="H57407" s="30"/>
    </row>
    <row r="57408" spans="6:8" x14ac:dyDescent="0.2">
      <c r="F57408" s="30"/>
      <c r="G57408" s="30"/>
      <c r="H57408" s="30"/>
    </row>
    <row r="57409" spans="6:8" x14ac:dyDescent="0.2">
      <c r="F57409" s="30"/>
      <c r="G57409" s="30"/>
      <c r="H57409" s="30"/>
    </row>
    <row r="57410" spans="6:8" x14ac:dyDescent="0.2">
      <c r="F57410" s="30"/>
      <c r="G57410" s="30"/>
      <c r="H57410" s="30"/>
    </row>
    <row r="57411" spans="6:8" x14ac:dyDescent="0.2">
      <c r="F57411" s="30"/>
      <c r="G57411" s="30"/>
      <c r="H57411" s="30"/>
    </row>
    <row r="57412" spans="6:8" x14ac:dyDescent="0.2">
      <c r="F57412" s="30"/>
      <c r="G57412" s="30"/>
      <c r="H57412" s="30"/>
    </row>
    <row r="57413" spans="6:8" x14ac:dyDescent="0.2">
      <c r="F57413" s="30"/>
      <c r="G57413" s="30"/>
      <c r="H57413" s="30"/>
    </row>
    <row r="57414" spans="6:8" x14ac:dyDescent="0.2">
      <c r="F57414" s="30"/>
      <c r="G57414" s="30"/>
      <c r="H57414" s="30"/>
    </row>
    <row r="57415" spans="6:8" x14ac:dyDescent="0.2">
      <c r="F57415" s="30"/>
      <c r="G57415" s="30"/>
      <c r="H57415" s="30"/>
    </row>
    <row r="57416" spans="6:8" x14ac:dyDescent="0.2">
      <c r="F57416" s="30"/>
      <c r="G57416" s="30"/>
      <c r="H57416" s="30"/>
    </row>
    <row r="57417" spans="6:8" x14ac:dyDescent="0.2">
      <c r="F57417" s="30"/>
      <c r="G57417" s="30"/>
      <c r="H57417" s="30"/>
    </row>
    <row r="57418" spans="6:8" x14ac:dyDescent="0.2">
      <c r="F57418" s="30"/>
      <c r="G57418" s="30"/>
      <c r="H57418" s="30"/>
    </row>
    <row r="57419" spans="6:8" x14ac:dyDescent="0.2">
      <c r="F57419" s="30"/>
      <c r="G57419" s="30"/>
      <c r="H57419" s="30"/>
    </row>
    <row r="57420" spans="6:8" x14ac:dyDescent="0.2">
      <c r="F57420" s="30"/>
      <c r="G57420" s="30"/>
      <c r="H57420" s="30"/>
    </row>
    <row r="57421" spans="6:8" x14ac:dyDescent="0.2">
      <c r="F57421" s="30"/>
      <c r="G57421" s="30"/>
      <c r="H57421" s="30"/>
    </row>
    <row r="57422" spans="6:8" x14ac:dyDescent="0.2">
      <c r="F57422" s="30"/>
      <c r="G57422" s="30"/>
      <c r="H57422" s="30"/>
    </row>
    <row r="57423" spans="6:8" x14ac:dyDescent="0.2">
      <c r="F57423" s="30"/>
      <c r="G57423" s="30"/>
      <c r="H57423" s="30"/>
    </row>
    <row r="57424" spans="6:8" x14ac:dyDescent="0.2">
      <c r="F57424" s="30"/>
      <c r="G57424" s="30"/>
      <c r="H57424" s="30"/>
    </row>
    <row r="57425" spans="6:8" x14ac:dyDescent="0.2">
      <c r="F57425" s="30"/>
      <c r="G57425" s="30"/>
      <c r="H57425" s="30"/>
    </row>
    <row r="57426" spans="6:8" x14ac:dyDescent="0.2">
      <c r="F57426" s="30"/>
      <c r="G57426" s="30"/>
      <c r="H57426" s="30"/>
    </row>
    <row r="57427" spans="6:8" x14ac:dyDescent="0.2">
      <c r="F57427" s="30"/>
      <c r="G57427" s="30"/>
      <c r="H57427" s="30"/>
    </row>
    <row r="57428" spans="6:8" x14ac:dyDescent="0.2">
      <c r="F57428" s="30"/>
      <c r="G57428" s="30"/>
      <c r="H57428" s="30"/>
    </row>
    <row r="57429" spans="6:8" x14ac:dyDescent="0.2">
      <c r="F57429" s="30"/>
      <c r="G57429" s="30"/>
      <c r="H57429" s="30"/>
    </row>
    <row r="57430" spans="6:8" x14ac:dyDescent="0.2">
      <c r="F57430" s="30"/>
      <c r="G57430" s="30"/>
      <c r="H57430" s="30"/>
    </row>
    <row r="57431" spans="6:8" x14ac:dyDescent="0.2">
      <c r="F57431" s="30"/>
      <c r="G57431" s="30"/>
      <c r="H57431" s="30"/>
    </row>
    <row r="57432" spans="6:8" x14ac:dyDescent="0.2">
      <c r="F57432" s="30"/>
      <c r="G57432" s="30"/>
      <c r="H57432" s="30"/>
    </row>
    <row r="57433" spans="6:8" x14ac:dyDescent="0.2">
      <c r="F57433" s="30"/>
      <c r="G57433" s="30"/>
      <c r="H57433" s="30"/>
    </row>
    <row r="57434" spans="6:8" x14ac:dyDescent="0.2">
      <c r="F57434" s="30"/>
      <c r="G57434" s="30"/>
      <c r="H57434" s="30"/>
    </row>
    <row r="57435" spans="6:8" x14ac:dyDescent="0.2">
      <c r="F57435" s="30"/>
      <c r="G57435" s="30"/>
      <c r="H57435" s="30"/>
    </row>
    <row r="57436" spans="6:8" x14ac:dyDescent="0.2">
      <c r="F57436" s="30"/>
      <c r="G57436" s="30"/>
      <c r="H57436" s="30"/>
    </row>
    <row r="57437" spans="6:8" x14ac:dyDescent="0.2">
      <c r="F57437" s="30"/>
      <c r="G57437" s="30"/>
      <c r="H57437" s="30"/>
    </row>
    <row r="57438" spans="6:8" x14ac:dyDescent="0.2">
      <c r="F57438" s="30"/>
      <c r="G57438" s="30"/>
      <c r="H57438" s="30"/>
    </row>
    <row r="57439" spans="6:8" x14ac:dyDescent="0.2">
      <c r="F57439" s="30"/>
      <c r="G57439" s="30"/>
      <c r="H57439" s="30"/>
    </row>
    <row r="57440" spans="6:8" x14ac:dyDescent="0.2">
      <c r="F57440" s="30"/>
      <c r="G57440" s="30"/>
      <c r="H57440" s="30"/>
    </row>
    <row r="57441" spans="6:8" x14ac:dyDescent="0.2">
      <c r="F57441" s="30"/>
      <c r="G57441" s="30"/>
      <c r="H57441" s="30"/>
    </row>
    <row r="57442" spans="6:8" x14ac:dyDescent="0.2">
      <c r="F57442" s="30"/>
      <c r="G57442" s="30"/>
      <c r="H57442" s="30"/>
    </row>
    <row r="57443" spans="6:8" x14ac:dyDescent="0.2">
      <c r="F57443" s="30"/>
      <c r="G57443" s="30"/>
      <c r="H57443" s="30"/>
    </row>
    <row r="57444" spans="6:8" x14ac:dyDescent="0.2">
      <c r="F57444" s="30"/>
      <c r="G57444" s="30"/>
      <c r="H57444" s="30"/>
    </row>
    <row r="57445" spans="6:8" x14ac:dyDescent="0.2">
      <c r="F57445" s="30"/>
      <c r="G57445" s="30"/>
      <c r="H57445" s="30"/>
    </row>
    <row r="57446" spans="6:8" x14ac:dyDescent="0.2">
      <c r="F57446" s="30"/>
      <c r="G57446" s="30"/>
      <c r="H57446" s="30"/>
    </row>
    <row r="57447" spans="6:8" x14ac:dyDescent="0.2">
      <c r="F57447" s="30"/>
      <c r="G57447" s="30"/>
      <c r="H57447" s="30"/>
    </row>
    <row r="57448" spans="6:8" x14ac:dyDescent="0.2">
      <c r="F57448" s="30"/>
      <c r="G57448" s="30"/>
      <c r="H57448" s="30"/>
    </row>
    <row r="57449" spans="6:8" x14ac:dyDescent="0.2">
      <c r="F57449" s="30"/>
      <c r="G57449" s="30"/>
      <c r="H57449" s="30"/>
    </row>
    <row r="57450" spans="6:8" x14ac:dyDescent="0.2">
      <c r="F57450" s="30"/>
      <c r="G57450" s="30"/>
      <c r="H57450" s="30"/>
    </row>
    <row r="57451" spans="6:8" x14ac:dyDescent="0.2">
      <c r="F57451" s="30"/>
      <c r="G57451" s="30"/>
      <c r="H57451" s="30"/>
    </row>
    <row r="57452" spans="6:8" x14ac:dyDescent="0.2">
      <c r="F57452" s="30"/>
      <c r="G57452" s="30"/>
      <c r="H57452" s="30"/>
    </row>
    <row r="57453" spans="6:8" x14ac:dyDescent="0.2">
      <c r="F57453" s="30"/>
      <c r="G57453" s="30"/>
      <c r="H57453" s="30"/>
    </row>
    <row r="57454" spans="6:8" x14ac:dyDescent="0.2">
      <c r="F57454" s="30"/>
      <c r="G57454" s="30"/>
      <c r="H57454" s="30"/>
    </row>
    <row r="57455" spans="6:8" x14ac:dyDescent="0.2">
      <c r="F57455" s="30"/>
      <c r="G57455" s="30"/>
      <c r="H57455" s="30"/>
    </row>
    <row r="57456" spans="6:8" x14ac:dyDescent="0.2">
      <c r="F57456" s="30"/>
      <c r="G57456" s="30"/>
      <c r="H57456" s="30"/>
    </row>
    <row r="57457" spans="6:8" x14ac:dyDescent="0.2">
      <c r="F57457" s="30"/>
      <c r="G57457" s="30"/>
      <c r="H57457" s="30"/>
    </row>
    <row r="57458" spans="6:8" x14ac:dyDescent="0.2">
      <c r="F57458" s="30"/>
      <c r="G57458" s="30"/>
      <c r="H57458" s="30"/>
    </row>
    <row r="57459" spans="6:8" x14ac:dyDescent="0.2">
      <c r="F57459" s="30"/>
      <c r="G57459" s="30"/>
      <c r="H57459" s="30"/>
    </row>
    <row r="57460" spans="6:8" x14ac:dyDescent="0.2">
      <c r="F57460" s="30"/>
      <c r="G57460" s="30"/>
      <c r="H57460" s="30"/>
    </row>
    <row r="57461" spans="6:8" x14ac:dyDescent="0.2">
      <c r="F57461" s="30"/>
      <c r="G57461" s="30"/>
      <c r="H57461" s="30"/>
    </row>
    <row r="57462" spans="6:8" x14ac:dyDescent="0.2">
      <c r="F57462" s="30"/>
      <c r="G57462" s="30"/>
      <c r="H57462" s="30"/>
    </row>
    <row r="57463" spans="6:8" x14ac:dyDescent="0.2">
      <c r="F57463" s="30"/>
      <c r="G57463" s="30"/>
      <c r="H57463" s="30"/>
    </row>
    <row r="57464" spans="6:8" x14ac:dyDescent="0.2">
      <c r="F57464" s="30"/>
      <c r="G57464" s="30"/>
      <c r="H57464" s="30"/>
    </row>
    <row r="57465" spans="6:8" x14ac:dyDescent="0.2">
      <c r="F57465" s="30"/>
      <c r="G57465" s="30"/>
      <c r="H57465" s="30"/>
    </row>
    <row r="57466" spans="6:8" x14ac:dyDescent="0.2">
      <c r="F57466" s="30"/>
      <c r="G57466" s="30"/>
      <c r="H57466" s="30"/>
    </row>
    <row r="57467" spans="6:8" x14ac:dyDescent="0.2">
      <c r="F57467" s="30"/>
      <c r="G57467" s="30"/>
      <c r="H57467" s="30"/>
    </row>
    <row r="57468" spans="6:8" x14ac:dyDescent="0.2">
      <c r="F57468" s="30"/>
      <c r="G57468" s="30"/>
      <c r="H57468" s="30"/>
    </row>
    <row r="57469" spans="6:8" x14ac:dyDescent="0.2">
      <c r="F57469" s="30"/>
      <c r="G57469" s="30"/>
      <c r="H57469" s="30"/>
    </row>
    <row r="57470" spans="6:8" x14ac:dyDescent="0.2">
      <c r="F57470" s="30"/>
      <c r="G57470" s="30"/>
      <c r="H57470" s="30"/>
    </row>
    <row r="57471" spans="6:8" x14ac:dyDescent="0.2">
      <c r="F57471" s="30"/>
      <c r="G57471" s="30"/>
      <c r="H57471" s="30"/>
    </row>
    <row r="57472" spans="6:8" x14ac:dyDescent="0.2">
      <c r="F57472" s="30"/>
      <c r="G57472" s="30"/>
      <c r="H57472" s="30"/>
    </row>
    <row r="57473" spans="6:8" x14ac:dyDescent="0.2">
      <c r="F57473" s="30"/>
      <c r="G57473" s="30"/>
      <c r="H57473" s="30"/>
    </row>
    <row r="57474" spans="6:8" x14ac:dyDescent="0.2">
      <c r="F57474" s="30"/>
      <c r="G57474" s="30"/>
      <c r="H57474" s="30"/>
    </row>
    <row r="57475" spans="6:8" x14ac:dyDescent="0.2">
      <c r="F57475" s="30"/>
      <c r="G57475" s="30"/>
      <c r="H57475" s="30"/>
    </row>
    <row r="57476" spans="6:8" x14ac:dyDescent="0.2">
      <c r="F57476" s="30"/>
      <c r="G57476" s="30"/>
      <c r="H57476" s="30"/>
    </row>
    <row r="57477" spans="6:8" x14ac:dyDescent="0.2">
      <c r="F57477" s="30"/>
      <c r="G57477" s="30"/>
      <c r="H57477" s="30"/>
    </row>
    <row r="57478" spans="6:8" x14ac:dyDescent="0.2">
      <c r="F57478" s="30"/>
      <c r="G57478" s="30"/>
      <c r="H57478" s="30"/>
    </row>
    <row r="57479" spans="6:8" x14ac:dyDescent="0.2">
      <c r="F57479" s="30"/>
      <c r="G57479" s="30"/>
      <c r="H57479" s="30"/>
    </row>
    <row r="57480" spans="6:8" x14ac:dyDescent="0.2">
      <c r="F57480" s="30"/>
      <c r="G57480" s="30"/>
      <c r="H57480" s="30"/>
    </row>
    <row r="57481" spans="6:8" x14ac:dyDescent="0.2">
      <c r="F57481" s="30"/>
      <c r="G57481" s="30"/>
      <c r="H57481" s="30"/>
    </row>
    <row r="57482" spans="6:8" x14ac:dyDescent="0.2">
      <c r="F57482" s="30"/>
      <c r="G57482" s="30"/>
      <c r="H57482" s="30"/>
    </row>
    <row r="57483" spans="6:8" x14ac:dyDescent="0.2">
      <c r="F57483" s="30"/>
      <c r="G57483" s="30"/>
      <c r="H57483" s="30"/>
    </row>
    <row r="57484" spans="6:8" x14ac:dyDescent="0.2">
      <c r="F57484" s="30"/>
      <c r="G57484" s="30"/>
      <c r="H57484" s="30"/>
    </row>
    <row r="57485" spans="6:8" x14ac:dyDescent="0.2">
      <c r="F57485" s="30"/>
      <c r="G57485" s="30"/>
      <c r="H57485" s="30"/>
    </row>
    <row r="57486" spans="6:8" x14ac:dyDescent="0.2">
      <c r="F57486" s="30"/>
      <c r="G57486" s="30"/>
      <c r="H57486" s="30"/>
    </row>
    <row r="57487" spans="6:8" x14ac:dyDescent="0.2">
      <c r="F57487" s="30"/>
      <c r="G57487" s="30"/>
      <c r="H57487" s="30"/>
    </row>
    <row r="57488" spans="6:8" x14ac:dyDescent="0.2">
      <c r="F57488" s="30"/>
      <c r="G57488" s="30"/>
      <c r="H57488" s="30"/>
    </row>
    <row r="57489" spans="6:8" x14ac:dyDescent="0.2">
      <c r="F57489" s="30"/>
      <c r="G57489" s="30"/>
      <c r="H57489" s="30"/>
    </row>
    <row r="57490" spans="6:8" x14ac:dyDescent="0.2">
      <c r="F57490" s="30"/>
      <c r="G57490" s="30"/>
      <c r="H57490" s="30"/>
    </row>
    <row r="57491" spans="6:8" x14ac:dyDescent="0.2">
      <c r="F57491" s="30"/>
      <c r="G57491" s="30"/>
      <c r="H57491" s="30"/>
    </row>
    <row r="57492" spans="6:8" x14ac:dyDescent="0.2">
      <c r="F57492" s="30"/>
      <c r="G57492" s="30"/>
      <c r="H57492" s="30"/>
    </row>
    <row r="57493" spans="6:8" x14ac:dyDescent="0.2">
      <c r="F57493" s="30"/>
      <c r="G57493" s="30"/>
      <c r="H57493" s="30"/>
    </row>
    <row r="57494" spans="6:8" x14ac:dyDescent="0.2">
      <c r="F57494" s="30"/>
      <c r="G57494" s="30"/>
      <c r="H57494" s="30"/>
    </row>
    <row r="57495" spans="6:8" x14ac:dyDescent="0.2">
      <c r="F57495" s="30"/>
      <c r="G57495" s="30"/>
      <c r="H57495" s="30"/>
    </row>
    <row r="57496" spans="6:8" x14ac:dyDescent="0.2">
      <c r="F57496" s="30"/>
      <c r="G57496" s="30"/>
      <c r="H57496" s="30"/>
    </row>
    <row r="57497" spans="6:8" x14ac:dyDescent="0.2">
      <c r="F57497" s="30"/>
      <c r="G57497" s="30"/>
      <c r="H57497" s="30"/>
    </row>
    <row r="57498" spans="6:8" x14ac:dyDescent="0.2">
      <c r="F57498" s="30"/>
      <c r="G57498" s="30"/>
      <c r="H57498" s="30"/>
    </row>
    <row r="57499" spans="6:8" x14ac:dyDescent="0.2">
      <c r="F57499" s="30"/>
      <c r="G57499" s="30"/>
      <c r="H57499" s="30"/>
    </row>
    <row r="57500" spans="6:8" x14ac:dyDescent="0.2">
      <c r="F57500" s="30"/>
      <c r="G57500" s="30"/>
      <c r="H57500" s="30"/>
    </row>
    <row r="57501" spans="6:8" x14ac:dyDescent="0.2">
      <c r="F57501" s="30"/>
      <c r="G57501" s="30"/>
      <c r="H57501" s="30"/>
    </row>
    <row r="57502" spans="6:8" x14ac:dyDescent="0.2">
      <c r="F57502" s="30"/>
      <c r="G57502" s="30"/>
      <c r="H57502" s="30"/>
    </row>
    <row r="57503" spans="6:8" x14ac:dyDescent="0.2">
      <c r="F57503" s="30"/>
      <c r="G57503" s="30"/>
      <c r="H57503" s="30"/>
    </row>
    <row r="57504" spans="6:8" x14ac:dyDescent="0.2">
      <c r="F57504" s="30"/>
      <c r="G57504" s="30"/>
      <c r="H57504" s="30"/>
    </row>
    <row r="57505" spans="6:8" x14ac:dyDescent="0.2">
      <c r="F57505" s="30"/>
      <c r="G57505" s="30"/>
      <c r="H57505" s="30"/>
    </row>
    <row r="57506" spans="6:8" x14ac:dyDescent="0.2">
      <c r="F57506" s="30"/>
      <c r="G57506" s="30"/>
      <c r="H57506" s="30"/>
    </row>
    <row r="57507" spans="6:8" x14ac:dyDescent="0.2">
      <c r="F57507" s="30"/>
      <c r="G57507" s="30"/>
      <c r="H57507" s="30"/>
    </row>
    <row r="57508" spans="6:8" x14ac:dyDescent="0.2">
      <c r="F57508" s="30"/>
      <c r="G57508" s="30"/>
      <c r="H57508" s="30"/>
    </row>
    <row r="57509" spans="6:8" x14ac:dyDescent="0.2">
      <c r="F57509" s="30"/>
      <c r="G57509" s="30"/>
      <c r="H57509" s="30"/>
    </row>
    <row r="57510" spans="6:8" x14ac:dyDescent="0.2">
      <c r="F57510" s="30"/>
      <c r="G57510" s="30"/>
      <c r="H57510" s="30"/>
    </row>
    <row r="57511" spans="6:8" x14ac:dyDescent="0.2">
      <c r="F57511" s="30"/>
      <c r="G57511" s="30"/>
      <c r="H57511" s="30"/>
    </row>
    <row r="57512" spans="6:8" x14ac:dyDescent="0.2">
      <c r="F57512" s="30"/>
      <c r="G57512" s="30"/>
      <c r="H57512" s="30"/>
    </row>
    <row r="57513" spans="6:8" x14ac:dyDescent="0.2">
      <c r="F57513" s="30"/>
      <c r="G57513" s="30"/>
      <c r="H57513" s="30"/>
    </row>
    <row r="57514" spans="6:8" x14ac:dyDescent="0.2">
      <c r="F57514" s="30"/>
      <c r="G57514" s="30"/>
      <c r="H57514" s="30"/>
    </row>
    <row r="57515" spans="6:8" x14ac:dyDescent="0.2">
      <c r="F57515" s="30"/>
      <c r="G57515" s="30"/>
      <c r="H57515" s="30"/>
    </row>
    <row r="57516" spans="6:8" x14ac:dyDescent="0.2">
      <c r="F57516" s="30"/>
      <c r="G57516" s="30"/>
      <c r="H57516" s="30"/>
    </row>
    <row r="57517" spans="6:8" x14ac:dyDescent="0.2">
      <c r="F57517" s="30"/>
      <c r="G57517" s="30"/>
      <c r="H57517" s="30"/>
    </row>
    <row r="57518" spans="6:8" x14ac:dyDescent="0.2">
      <c r="F57518" s="30"/>
      <c r="G57518" s="30"/>
      <c r="H57518" s="30"/>
    </row>
    <row r="57519" spans="6:8" x14ac:dyDescent="0.2">
      <c r="F57519" s="30"/>
      <c r="G57519" s="30"/>
      <c r="H57519" s="30"/>
    </row>
    <row r="57520" spans="6:8" x14ac:dyDescent="0.2">
      <c r="F57520" s="30"/>
      <c r="G57520" s="30"/>
      <c r="H57520" s="30"/>
    </row>
    <row r="57521" spans="6:8" x14ac:dyDescent="0.2">
      <c r="F57521" s="30"/>
      <c r="G57521" s="30"/>
      <c r="H57521" s="30"/>
    </row>
    <row r="57522" spans="6:8" x14ac:dyDescent="0.2">
      <c r="F57522" s="30"/>
      <c r="G57522" s="30"/>
      <c r="H57522" s="30"/>
    </row>
    <row r="57523" spans="6:8" x14ac:dyDescent="0.2">
      <c r="F57523" s="30"/>
      <c r="G57523" s="30"/>
      <c r="H57523" s="30"/>
    </row>
    <row r="57524" spans="6:8" x14ac:dyDescent="0.2">
      <c r="F57524" s="30"/>
      <c r="G57524" s="30"/>
      <c r="H57524" s="30"/>
    </row>
    <row r="57525" spans="6:8" x14ac:dyDescent="0.2">
      <c r="F57525" s="30"/>
      <c r="G57525" s="30"/>
      <c r="H57525" s="30"/>
    </row>
    <row r="57526" spans="6:8" x14ac:dyDescent="0.2">
      <c r="F57526" s="30"/>
      <c r="G57526" s="30"/>
      <c r="H57526" s="30"/>
    </row>
    <row r="57527" spans="6:8" x14ac:dyDescent="0.2">
      <c r="F57527" s="30"/>
      <c r="G57527" s="30"/>
      <c r="H57527" s="30"/>
    </row>
    <row r="57528" spans="6:8" x14ac:dyDescent="0.2">
      <c r="F57528" s="30"/>
      <c r="G57528" s="30"/>
      <c r="H57528" s="30"/>
    </row>
    <row r="57529" spans="6:8" x14ac:dyDescent="0.2">
      <c r="F57529" s="30"/>
      <c r="G57529" s="30"/>
      <c r="H57529" s="30"/>
    </row>
    <row r="57530" spans="6:8" x14ac:dyDescent="0.2">
      <c r="F57530" s="30"/>
      <c r="G57530" s="30"/>
      <c r="H57530" s="30"/>
    </row>
    <row r="57531" spans="6:8" x14ac:dyDescent="0.2">
      <c r="F57531" s="30"/>
      <c r="G57531" s="30"/>
      <c r="H57531" s="30"/>
    </row>
    <row r="57532" spans="6:8" x14ac:dyDescent="0.2">
      <c r="F57532" s="30"/>
      <c r="G57532" s="30"/>
      <c r="H57532" s="30"/>
    </row>
    <row r="57533" spans="6:8" x14ac:dyDescent="0.2">
      <c r="F57533" s="30"/>
      <c r="G57533" s="30"/>
      <c r="H57533" s="30"/>
    </row>
    <row r="57534" spans="6:8" x14ac:dyDescent="0.2">
      <c r="F57534" s="30"/>
      <c r="G57534" s="30"/>
      <c r="H57534" s="30"/>
    </row>
    <row r="57535" spans="6:8" x14ac:dyDescent="0.2">
      <c r="F57535" s="30"/>
      <c r="G57535" s="30"/>
      <c r="H57535" s="30"/>
    </row>
    <row r="57536" spans="6:8" x14ac:dyDescent="0.2">
      <c r="F57536" s="30"/>
      <c r="G57536" s="30"/>
      <c r="H57536" s="30"/>
    </row>
    <row r="57537" spans="6:8" x14ac:dyDescent="0.2">
      <c r="F57537" s="30"/>
      <c r="G57537" s="30"/>
      <c r="H57537" s="30"/>
    </row>
    <row r="57538" spans="6:8" x14ac:dyDescent="0.2">
      <c r="F57538" s="30"/>
      <c r="G57538" s="30"/>
      <c r="H57538" s="30"/>
    </row>
    <row r="57539" spans="6:8" x14ac:dyDescent="0.2">
      <c r="F57539" s="30"/>
      <c r="G57539" s="30"/>
      <c r="H57539" s="30"/>
    </row>
    <row r="57540" spans="6:8" x14ac:dyDescent="0.2">
      <c r="F57540" s="30"/>
      <c r="G57540" s="30"/>
      <c r="H57540" s="30"/>
    </row>
    <row r="57541" spans="6:8" x14ac:dyDescent="0.2">
      <c r="F57541" s="30"/>
      <c r="G57541" s="30"/>
      <c r="H57541" s="30"/>
    </row>
    <row r="57542" spans="6:8" x14ac:dyDescent="0.2">
      <c r="F57542" s="30"/>
      <c r="G57542" s="30"/>
      <c r="H57542" s="30"/>
    </row>
    <row r="57543" spans="6:8" x14ac:dyDescent="0.2">
      <c r="F57543" s="30"/>
      <c r="G57543" s="30"/>
      <c r="H57543" s="30"/>
    </row>
    <row r="57544" spans="6:8" x14ac:dyDescent="0.2">
      <c r="F57544" s="30"/>
      <c r="G57544" s="30"/>
      <c r="H57544" s="30"/>
    </row>
    <row r="57545" spans="6:8" x14ac:dyDescent="0.2">
      <c r="F57545" s="30"/>
      <c r="G57545" s="30"/>
      <c r="H57545" s="30"/>
    </row>
    <row r="57546" spans="6:8" x14ac:dyDescent="0.2">
      <c r="F57546" s="30"/>
      <c r="G57546" s="30"/>
      <c r="H57546" s="30"/>
    </row>
    <row r="57547" spans="6:8" x14ac:dyDescent="0.2">
      <c r="F57547" s="30"/>
      <c r="G57547" s="30"/>
      <c r="H57547" s="30"/>
    </row>
    <row r="57548" spans="6:8" x14ac:dyDescent="0.2">
      <c r="F57548" s="30"/>
      <c r="G57548" s="30"/>
      <c r="H57548" s="30"/>
    </row>
    <row r="57549" spans="6:8" x14ac:dyDescent="0.2">
      <c r="F57549" s="30"/>
      <c r="G57549" s="30"/>
      <c r="H57549" s="30"/>
    </row>
    <row r="57550" spans="6:8" x14ac:dyDescent="0.2">
      <c r="F57550" s="30"/>
      <c r="G57550" s="30"/>
      <c r="H57550" s="30"/>
    </row>
    <row r="57551" spans="6:8" x14ac:dyDescent="0.2">
      <c r="F57551" s="30"/>
      <c r="G57551" s="30"/>
      <c r="H57551" s="30"/>
    </row>
    <row r="57552" spans="6:8" x14ac:dyDescent="0.2">
      <c r="F57552" s="30"/>
      <c r="G57552" s="30"/>
      <c r="H57552" s="30"/>
    </row>
    <row r="57553" spans="6:8" x14ac:dyDescent="0.2">
      <c r="F57553" s="30"/>
      <c r="G57553" s="30"/>
      <c r="H57553" s="30"/>
    </row>
    <row r="57554" spans="6:8" x14ac:dyDescent="0.2">
      <c r="F57554" s="30"/>
      <c r="G57554" s="30"/>
      <c r="H57554" s="30"/>
    </row>
    <row r="57555" spans="6:8" x14ac:dyDescent="0.2">
      <c r="F57555" s="30"/>
      <c r="G57555" s="30"/>
      <c r="H57555" s="30"/>
    </row>
    <row r="57556" spans="6:8" x14ac:dyDescent="0.2">
      <c r="F57556" s="30"/>
      <c r="G57556" s="30"/>
      <c r="H57556" s="30"/>
    </row>
    <row r="57557" spans="6:8" x14ac:dyDescent="0.2">
      <c r="F57557" s="30"/>
      <c r="G57557" s="30"/>
      <c r="H57557" s="30"/>
    </row>
    <row r="57558" spans="6:8" x14ac:dyDescent="0.2">
      <c r="F57558" s="30"/>
      <c r="G57558" s="30"/>
      <c r="H57558" s="30"/>
    </row>
    <row r="57559" spans="6:8" x14ac:dyDescent="0.2">
      <c r="F57559" s="30"/>
      <c r="G57559" s="30"/>
      <c r="H57559" s="30"/>
    </row>
    <row r="57560" spans="6:8" x14ac:dyDescent="0.2">
      <c r="F57560" s="30"/>
      <c r="G57560" s="30"/>
      <c r="H57560" s="30"/>
    </row>
    <row r="57561" spans="6:8" x14ac:dyDescent="0.2">
      <c r="F57561" s="30"/>
      <c r="G57561" s="30"/>
      <c r="H57561" s="30"/>
    </row>
    <row r="57562" spans="6:8" x14ac:dyDescent="0.2">
      <c r="F57562" s="30"/>
      <c r="G57562" s="30"/>
      <c r="H57562" s="30"/>
    </row>
    <row r="57563" spans="6:8" x14ac:dyDescent="0.2">
      <c r="F57563" s="30"/>
      <c r="G57563" s="30"/>
      <c r="H57563" s="30"/>
    </row>
    <row r="57564" spans="6:8" x14ac:dyDescent="0.2">
      <c r="F57564" s="30"/>
      <c r="G57564" s="30"/>
      <c r="H57564" s="30"/>
    </row>
    <row r="57565" spans="6:8" x14ac:dyDescent="0.2">
      <c r="F57565" s="30"/>
      <c r="G57565" s="30"/>
      <c r="H57565" s="30"/>
    </row>
    <row r="57566" spans="6:8" x14ac:dyDescent="0.2">
      <c r="F57566" s="30"/>
      <c r="G57566" s="30"/>
      <c r="H57566" s="30"/>
    </row>
    <row r="57567" spans="6:8" x14ac:dyDescent="0.2">
      <c r="F57567" s="30"/>
      <c r="G57567" s="30"/>
      <c r="H57567" s="30"/>
    </row>
    <row r="57568" spans="6:8" x14ac:dyDescent="0.2">
      <c r="F57568" s="30"/>
      <c r="G57568" s="30"/>
      <c r="H57568" s="30"/>
    </row>
    <row r="57569" spans="6:8" x14ac:dyDescent="0.2">
      <c r="F57569" s="30"/>
      <c r="G57569" s="30"/>
      <c r="H57569" s="30"/>
    </row>
    <row r="57570" spans="6:8" x14ac:dyDescent="0.2">
      <c r="F57570" s="30"/>
      <c r="G57570" s="30"/>
      <c r="H57570" s="30"/>
    </row>
    <row r="57571" spans="6:8" x14ac:dyDescent="0.2">
      <c r="F57571" s="30"/>
      <c r="G57571" s="30"/>
      <c r="H57571" s="30"/>
    </row>
    <row r="57572" spans="6:8" x14ac:dyDescent="0.2">
      <c r="F57572" s="30"/>
      <c r="G57572" s="30"/>
      <c r="H57572" s="30"/>
    </row>
    <row r="57573" spans="6:8" x14ac:dyDescent="0.2">
      <c r="F57573" s="30"/>
      <c r="G57573" s="30"/>
      <c r="H57573" s="30"/>
    </row>
    <row r="57574" spans="6:8" x14ac:dyDescent="0.2">
      <c r="F57574" s="30"/>
      <c r="G57574" s="30"/>
      <c r="H57574" s="30"/>
    </row>
    <row r="57575" spans="6:8" x14ac:dyDescent="0.2">
      <c r="F57575" s="30"/>
      <c r="G57575" s="30"/>
      <c r="H57575" s="30"/>
    </row>
    <row r="57576" spans="6:8" x14ac:dyDescent="0.2">
      <c r="F57576" s="30"/>
      <c r="G57576" s="30"/>
      <c r="H57576" s="30"/>
    </row>
    <row r="57577" spans="6:8" x14ac:dyDescent="0.2">
      <c r="F57577" s="30"/>
      <c r="G57577" s="30"/>
      <c r="H57577" s="30"/>
    </row>
    <row r="57578" spans="6:8" x14ac:dyDescent="0.2">
      <c r="F57578" s="30"/>
      <c r="G57578" s="30"/>
      <c r="H57578" s="30"/>
    </row>
    <row r="57579" spans="6:8" x14ac:dyDescent="0.2">
      <c r="F57579" s="30"/>
      <c r="G57579" s="30"/>
      <c r="H57579" s="30"/>
    </row>
    <row r="57580" spans="6:8" x14ac:dyDescent="0.2">
      <c r="F57580" s="30"/>
      <c r="G57580" s="30"/>
      <c r="H57580" s="30"/>
    </row>
    <row r="57581" spans="6:8" x14ac:dyDescent="0.2">
      <c r="F57581" s="30"/>
      <c r="G57581" s="30"/>
      <c r="H57581" s="30"/>
    </row>
    <row r="57582" spans="6:8" x14ac:dyDescent="0.2">
      <c r="F57582" s="30"/>
      <c r="G57582" s="30"/>
      <c r="H57582" s="30"/>
    </row>
    <row r="57583" spans="6:8" x14ac:dyDescent="0.2">
      <c r="F57583" s="30"/>
      <c r="G57583" s="30"/>
      <c r="H57583" s="30"/>
    </row>
    <row r="57584" spans="6:8" x14ac:dyDescent="0.2">
      <c r="F57584" s="30"/>
      <c r="G57584" s="30"/>
      <c r="H57584" s="30"/>
    </row>
    <row r="57585" spans="6:8" x14ac:dyDescent="0.2">
      <c r="F57585" s="30"/>
      <c r="G57585" s="30"/>
      <c r="H57585" s="30"/>
    </row>
    <row r="57586" spans="6:8" x14ac:dyDescent="0.2">
      <c r="F57586" s="30"/>
      <c r="G57586" s="30"/>
      <c r="H57586" s="30"/>
    </row>
    <row r="57587" spans="6:8" x14ac:dyDescent="0.2">
      <c r="F57587" s="30"/>
      <c r="G57587" s="30"/>
      <c r="H57587" s="30"/>
    </row>
    <row r="57588" spans="6:8" x14ac:dyDescent="0.2">
      <c r="F57588" s="30"/>
      <c r="G57588" s="30"/>
      <c r="H57588" s="30"/>
    </row>
    <row r="57589" spans="6:8" x14ac:dyDescent="0.2">
      <c r="F57589" s="30"/>
      <c r="G57589" s="30"/>
      <c r="H57589" s="30"/>
    </row>
    <row r="57590" spans="6:8" x14ac:dyDescent="0.2">
      <c r="F57590" s="30"/>
      <c r="G57590" s="30"/>
      <c r="H57590" s="30"/>
    </row>
    <row r="57591" spans="6:8" x14ac:dyDescent="0.2">
      <c r="F57591" s="30"/>
      <c r="G57591" s="30"/>
      <c r="H57591" s="30"/>
    </row>
    <row r="57592" spans="6:8" x14ac:dyDescent="0.2">
      <c r="F57592" s="30"/>
      <c r="G57592" s="30"/>
      <c r="H57592" s="30"/>
    </row>
    <row r="57593" spans="6:8" x14ac:dyDescent="0.2">
      <c r="F57593" s="30"/>
      <c r="G57593" s="30"/>
      <c r="H57593" s="30"/>
    </row>
    <row r="57594" spans="6:8" x14ac:dyDescent="0.2">
      <c r="F57594" s="30"/>
      <c r="G57594" s="30"/>
      <c r="H57594" s="30"/>
    </row>
    <row r="57595" spans="6:8" x14ac:dyDescent="0.2">
      <c r="F57595" s="30"/>
      <c r="G57595" s="30"/>
      <c r="H57595" s="30"/>
    </row>
    <row r="57596" spans="6:8" x14ac:dyDescent="0.2">
      <c r="F57596" s="30"/>
      <c r="G57596" s="30"/>
      <c r="H57596" s="30"/>
    </row>
    <row r="57597" spans="6:8" x14ac:dyDescent="0.2">
      <c r="F57597" s="30"/>
      <c r="G57597" s="30"/>
      <c r="H57597" s="30"/>
    </row>
    <row r="57598" spans="6:8" x14ac:dyDescent="0.2">
      <c r="F57598" s="30"/>
      <c r="G57598" s="30"/>
      <c r="H57598" s="30"/>
    </row>
    <row r="57599" spans="6:8" x14ac:dyDescent="0.2">
      <c r="F57599" s="30"/>
      <c r="G57599" s="30"/>
      <c r="H57599" s="30"/>
    </row>
    <row r="57600" spans="6:8" x14ac:dyDescent="0.2">
      <c r="F57600" s="30"/>
      <c r="G57600" s="30"/>
      <c r="H57600" s="30"/>
    </row>
    <row r="57601" spans="6:8" x14ac:dyDescent="0.2">
      <c r="F57601" s="30"/>
      <c r="G57601" s="30"/>
      <c r="H57601" s="30"/>
    </row>
    <row r="57602" spans="6:8" x14ac:dyDescent="0.2">
      <c r="F57602" s="30"/>
      <c r="G57602" s="30"/>
      <c r="H57602" s="30"/>
    </row>
    <row r="57603" spans="6:8" x14ac:dyDescent="0.2">
      <c r="F57603" s="30"/>
      <c r="G57603" s="30"/>
      <c r="H57603" s="30"/>
    </row>
    <row r="57604" spans="6:8" x14ac:dyDescent="0.2">
      <c r="F57604" s="30"/>
      <c r="G57604" s="30"/>
      <c r="H57604" s="30"/>
    </row>
    <row r="57605" spans="6:8" x14ac:dyDescent="0.2">
      <c r="F57605" s="30"/>
      <c r="G57605" s="30"/>
      <c r="H57605" s="30"/>
    </row>
    <row r="57606" spans="6:8" x14ac:dyDescent="0.2">
      <c r="F57606" s="30"/>
      <c r="G57606" s="30"/>
      <c r="H57606" s="30"/>
    </row>
    <row r="57607" spans="6:8" x14ac:dyDescent="0.2">
      <c r="F57607" s="30"/>
      <c r="G57607" s="30"/>
      <c r="H57607" s="30"/>
    </row>
    <row r="57608" spans="6:8" x14ac:dyDescent="0.2">
      <c r="F57608" s="30"/>
      <c r="G57608" s="30"/>
      <c r="H57608" s="30"/>
    </row>
    <row r="57609" spans="6:8" x14ac:dyDescent="0.2">
      <c r="F57609" s="30"/>
      <c r="G57609" s="30"/>
      <c r="H57609" s="30"/>
    </row>
    <row r="57610" spans="6:8" x14ac:dyDescent="0.2">
      <c r="F57610" s="30"/>
      <c r="G57610" s="30"/>
      <c r="H57610" s="30"/>
    </row>
    <row r="57611" spans="6:8" x14ac:dyDescent="0.2">
      <c r="F57611" s="30"/>
      <c r="G57611" s="30"/>
      <c r="H57611" s="30"/>
    </row>
    <row r="57612" spans="6:8" x14ac:dyDescent="0.2">
      <c r="F57612" s="30"/>
      <c r="G57612" s="30"/>
      <c r="H57612" s="30"/>
    </row>
    <row r="57613" spans="6:8" x14ac:dyDescent="0.2">
      <c r="F57613" s="30"/>
      <c r="G57613" s="30"/>
      <c r="H57613" s="30"/>
    </row>
    <row r="57614" spans="6:8" x14ac:dyDescent="0.2">
      <c r="F57614" s="30"/>
      <c r="G57614" s="30"/>
      <c r="H57614" s="30"/>
    </row>
    <row r="57615" spans="6:8" x14ac:dyDescent="0.2">
      <c r="F57615" s="30"/>
      <c r="G57615" s="30"/>
      <c r="H57615" s="30"/>
    </row>
    <row r="57616" spans="6:8" x14ac:dyDescent="0.2">
      <c r="F57616" s="30"/>
      <c r="G57616" s="30"/>
      <c r="H57616" s="30"/>
    </row>
    <row r="57617" spans="6:8" x14ac:dyDescent="0.2">
      <c r="F57617" s="30"/>
      <c r="G57617" s="30"/>
      <c r="H57617" s="30"/>
    </row>
    <row r="57618" spans="6:8" x14ac:dyDescent="0.2">
      <c r="F57618" s="30"/>
      <c r="G57618" s="30"/>
      <c r="H57618" s="30"/>
    </row>
    <row r="57619" spans="6:8" x14ac:dyDescent="0.2">
      <c r="F57619" s="30"/>
      <c r="G57619" s="30"/>
      <c r="H57619" s="30"/>
    </row>
    <row r="57620" spans="6:8" x14ac:dyDescent="0.2">
      <c r="F57620" s="30"/>
      <c r="G57620" s="30"/>
      <c r="H57620" s="30"/>
    </row>
    <row r="57621" spans="6:8" x14ac:dyDescent="0.2">
      <c r="F57621" s="30"/>
      <c r="G57621" s="30"/>
      <c r="H57621" s="30"/>
    </row>
    <row r="57622" spans="6:8" x14ac:dyDescent="0.2">
      <c r="F57622" s="30"/>
      <c r="G57622" s="30"/>
      <c r="H57622" s="30"/>
    </row>
    <row r="57623" spans="6:8" x14ac:dyDescent="0.2">
      <c r="F57623" s="30"/>
      <c r="G57623" s="30"/>
      <c r="H57623" s="30"/>
    </row>
    <row r="57624" spans="6:8" x14ac:dyDescent="0.2">
      <c r="F57624" s="30"/>
      <c r="G57624" s="30"/>
      <c r="H57624" s="30"/>
    </row>
    <row r="57625" spans="6:8" x14ac:dyDescent="0.2">
      <c r="F57625" s="30"/>
      <c r="G57625" s="30"/>
      <c r="H57625" s="30"/>
    </row>
    <row r="57626" spans="6:8" x14ac:dyDescent="0.2">
      <c r="F57626" s="30"/>
      <c r="G57626" s="30"/>
      <c r="H57626" s="30"/>
    </row>
    <row r="57627" spans="6:8" x14ac:dyDescent="0.2">
      <c r="F57627" s="30"/>
      <c r="G57627" s="30"/>
      <c r="H57627" s="30"/>
    </row>
    <row r="57628" spans="6:8" x14ac:dyDescent="0.2">
      <c r="F57628" s="30"/>
      <c r="G57628" s="30"/>
      <c r="H57628" s="30"/>
    </row>
    <row r="57629" spans="6:8" x14ac:dyDescent="0.2">
      <c r="F57629" s="30"/>
      <c r="G57629" s="30"/>
      <c r="H57629" s="30"/>
    </row>
    <row r="57630" spans="6:8" x14ac:dyDescent="0.2">
      <c r="F57630" s="30"/>
      <c r="G57630" s="30"/>
      <c r="H57630" s="30"/>
    </row>
    <row r="57631" spans="6:8" x14ac:dyDescent="0.2">
      <c r="F57631" s="30"/>
      <c r="G57631" s="30"/>
      <c r="H57631" s="30"/>
    </row>
    <row r="57632" spans="6:8" x14ac:dyDescent="0.2">
      <c r="F57632" s="30"/>
      <c r="G57632" s="30"/>
      <c r="H57632" s="30"/>
    </row>
    <row r="57633" spans="6:8" x14ac:dyDescent="0.2">
      <c r="F57633" s="30"/>
      <c r="G57633" s="30"/>
      <c r="H57633" s="30"/>
    </row>
    <row r="57634" spans="6:8" x14ac:dyDescent="0.2">
      <c r="F57634" s="30"/>
      <c r="G57634" s="30"/>
      <c r="H57634" s="30"/>
    </row>
    <row r="57635" spans="6:8" x14ac:dyDescent="0.2">
      <c r="F57635" s="30"/>
      <c r="G57635" s="30"/>
      <c r="H57635" s="30"/>
    </row>
    <row r="57636" spans="6:8" x14ac:dyDescent="0.2">
      <c r="F57636" s="30"/>
      <c r="G57636" s="30"/>
      <c r="H57636" s="30"/>
    </row>
    <row r="57637" spans="6:8" x14ac:dyDescent="0.2">
      <c r="F57637" s="30"/>
      <c r="G57637" s="30"/>
      <c r="H57637" s="30"/>
    </row>
    <row r="57638" spans="6:8" x14ac:dyDescent="0.2">
      <c r="F57638" s="30"/>
      <c r="G57638" s="30"/>
      <c r="H57638" s="30"/>
    </row>
    <row r="57639" spans="6:8" x14ac:dyDescent="0.2">
      <c r="F57639" s="30"/>
      <c r="G57639" s="30"/>
      <c r="H57639" s="30"/>
    </row>
    <row r="57640" spans="6:8" x14ac:dyDescent="0.2">
      <c r="F57640" s="30"/>
      <c r="G57640" s="30"/>
      <c r="H57640" s="30"/>
    </row>
    <row r="57641" spans="6:8" x14ac:dyDescent="0.2">
      <c r="F57641" s="30"/>
      <c r="G57641" s="30"/>
      <c r="H57641" s="30"/>
    </row>
    <row r="57642" spans="6:8" x14ac:dyDescent="0.2">
      <c r="F57642" s="30"/>
      <c r="G57642" s="30"/>
      <c r="H57642" s="30"/>
    </row>
    <row r="57643" spans="6:8" x14ac:dyDescent="0.2">
      <c r="F57643" s="30"/>
      <c r="G57643" s="30"/>
      <c r="H57643" s="30"/>
    </row>
    <row r="57644" spans="6:8" x14ac:dyDescent="0.2">
      <c r="F57644" s="30"/>
      <c r="G57644" s="30"/>
      <c r="H57644" s="30"/>
    </row>
    <row r="57645" spans="6:8" x14ac:dyDescent="0.2">
      <c r="F57645" s="30"/>
      <c r="G57645" s="30"/>
      <c r="H57645" s="30"/>
    </row>
    <row r="57646" spans="6:8" x14ac:dyDescent="0.2">
      <c r="F57646" s="30"/>
      <c r="G57646" s="30"/>
      <c r="H57646" s="30"/>
    </row>
    <row r="57647" spans="6:8" x14ac:dyDescent="0.2">
      <c r="F57647" s="30"/>
      <c r="G57647" s="30"/>
      <c r="H57647" s="30"/>
    </row>
    <row r="57648" spans="6:8" x14ac:dyDescent="0.2">
      <c r="F57648" s="30"/>
      <c r="G57648" s="30"/>
      <c r="H57648" s="30"/>
    </row>
    <row r="57649" spans="6:8" x14ac:dyDescent="0.2">
      <c r="F57649" s="30"/>
      <c r="G57649" s="30"/>
      <c r="H57649" s="30"/>
    </row>
    <row r="57650" spans="6:8" x14ac:dyDescent="0.2">
      <c r="F57650" s="30"/>
      <c r="G57650" s="30"/>
      <c r="H57650" s="30"/>
    </row>
    <row r="57651" spans="6:8" x14ac:dyDescent="0.2">
      <c r="F57651" s="30"/>
      <c r="G57651" s="30"/>
      <c r="H57651" s="30"/>
    </row>
    <row r="57652" spans="6:8" x14ac:dyDescent="0.2">
      <c r="F57652" s="30"/>
      <c r="G57652" s="30"/>
      <c r="H57652" s="30"/>
    </row>
    <row r="57653" spans="6:8" x14ac:dyDescent="0.2">
      <c r="F57653" s="30"/>
      <c r="G57653" s="30"/>
      <c r="H57653" s="30"/>
    </row>
    <row r="57654" spans="6:8" x14ac:dyDescent="0.2">
      <c r="F57654" s="30"/>
      <c r="G57654" s="30"/>
      <c r="H57654" s="30"/>
    </row>
    <row r="57655" spans="6:8" x14ac:dyDescent="0.2">
      <c r="F57655" s="30"/>
      <c r="G57655" s="30"/>
      <c r="H57655" s="30"/>
    </row>
    <row r="57656" spans="6:8" x14ac:dyDescent="0.2">
      <c r="F57656" s="30"/>
      <c r="G57656" s="30"/>
      <c r="H57656" s="30"/>
    </row>
    <row r="57657" spans="6:8" x14ac:dyDescent="0.2">
      <c r="F57657" s="30"/>
      <c r="G57657" s="30"/>
      <c r="H57657" s="30"/>
    </row>
    <row r="57658" spans="6:8" x14ac:dyDescent="0.2">
      <c r="F57658" s="30"/>
      <c r="G57658" s="30"/>
      <c r="H57658" s="30"/>
    </row>
    <row r="57659" spans="6:8" x14ac:dyDescent="0.2">
      <c r="F57659" s="30"/>
      <c r="G57659" s="30"/>
      <c r="H57659" s="30"/>
    </row>
    <row r="57660" spans="6:8" x14ac:dyDescent="0.2">
      <c r="F57660" s="30"/>
      <c r="G57660" s="30"/>
      <c r="H57660" s="30"/>
    </row>
    <row r="57661" spans="6:8" x14ac:dyDescent="0.2">
      <c r="F57661" s="30"/>
      <c r="G57661" s="30"/>
      <c r="H57661" s="30"/>
    </row>
    <row r="57662" spans="6:8" x14ac:dyDescent="0.2">
      <c r="F57662" s="30"/>
      <c r="G57662" s="30"/>
      <c r="H57662" s="30"/>
    </row>
    <row r="57663" spans="6:8" x14ac:dyDescent="0.2">
      <c r="F57663" s="30"/>
      <c r="G57663" s="30"/>
      <c r="H57663" s="30"/>
    </row>
    <row r="57664" spans="6:8" x14ac:dyDescent="0.2">
      <c r="F57664" s="30"/>
      <c r="G57664" s="30"/>
      <c r="H57664" s="30"/>
    </row>
    <row r="57665" spans="6:8" x14ac:dyDescent="0.2">
      <c r="F57665" s="30"/>
      <c r="G57665" s="30"/>
      <c r="H57665" s="30"/>
    </row>
    <row r="57666" spans="6:8" x14ac:dyDescent="0.2">
      <c r="F57666" s="30"/>
      <c r="G57666" s="30"/>
      <c r="H57666" s="30"/>
    </row>
    <row r="57667" spans="6:8" x14ac:dyDescent="0.2">
      <c r="F57667" s="30"/>
      <c r="G57667" s="30"/>
      <c r="H57667" s="30"/>
    </row>
    <row r="57668" spans="6:8" x14ac:dyDescent="0.2">
      <c r="F57668" s="30"/>
      <c r="G57668" s="30"/>
      <c r="H57668" s="30"/>
    </row>
    <row r="57669" spans="6:8" x14ac:dyDescent="0.2">
      <c r="F57669" s="30"/>
      <c r="G57669" s="30"/>
      <c r="H57669" s="30"/>
    </row>
    <row r="57670" spans="6:8" x14ac:dyDescent="0.2">
      <c r="F57670" s="30"/>
      <c r="G57670" s="30"/>
      <c r="H57670" s="30"/>
    </row>
    <row r="57671" spans="6:8" x14ac:dyDescent="0.2">
      <c r="F57671" s="30"/>
      <c r="G57671" s="30"/>
      <c r="H57671" s="30"/>
    </row>
    <row r="57672" spans="6:8" x14ac:dyDescent="0.2">
      <c r="F57672" s="30"/>
      <c r="G57672" s="30"/>
      <c r="H57672" s="30"/>
    </row>
    <row r="57673" spans="6:8" x14ac:dyDescent="0.2">
      <c r="F57673" s="30"/>
      <c r="G57673" s="30"/>
      <c r="H57673" s="30"/>
    </row>
    <row r="57674" spans="6:8" x14ac:dyDescent="0.2">
      <c r="F57674" s="30"/>
      <c r="G57674" s="30"/>
      <c r="H57674" s="30"/>
    </row>
    <row r="57675" spans="6:8" x14ac:dyDescent="0.2">
      <c r="F57675" s="30"/>
      <c r="G57675" s="30"/>
      <c r="H57675" s="30"/>
    </row>
    <row r="57676" spans="6:8" x14ac:dyDescent="0.2">
      <c r="F57676" s="30"/>
      <c r="G57676" s="30"/>
      <c r="H57676" s="30"/>
    </row>
    <row r="57677" spans="6:8" x14ac:dyDescent="0.2">
      <c r="F57677" s="30"/>
      <c r="G57677" s="30"/>
      <c r="H57677" s="30"/>
    </row>
    <row r="57678" spans="6:8" x14ac:dyDescent="0.2">
      <c r="F57678" s="30"/>
      <c r="G57678" s="30"/>
      <c r="H57678" s="30"/>
    </row>
    <row r="57679" spans="6:8" x14ac:dyDescent="0.2">
      <c r="F57679" s="30"/>
      <c r="G57679" s="30"/>
      <c r="H57679" s="30"/>
    </row>
    <row r="57680" spans="6:8" x14ac:dyDescent="0.2">
      <c r="F57680" s="30"/>
      <c r="G57680" s="30"/>
      <c r="H57680" s="30"/>
    </row>
    <row r="57681" spans="6:8" x14ac:dyDescent="0.2">
      <c r="F57681" s="30"/>
      <c r="G57681" s="30"/>
      <c r="H57681" s="30"/>
    </row>
    <row r="57682" spans="6:8" x14ac:dyDescent="0.2">
      <c r="F57682" s="30"/>
      <c r="G57682" s="30"/>
      <c r="H57682" s="30"/>
    </row>
    <row r="57683" spans="6:8" x14ac:dyDescent="0.2">
      <c r="F57683" s="30"/>
      <c r="G57683" s="30"/>
      <c r="H57683" s="30"/>
    </row>
    <row r="57684" spans="6:8" x14ac:dyDescent="0.2">
      <c r="F57684" s="30"/>
      <c r="G57684" s="30"/>
      <c r="H57684" s="30"/>
    </row>
    <row r="57685" spans="6:8" x14ac:dyDescent="0.2">
      <c r="F57685" s="30"/>
      <c r="G57685" s="30"/>
      <c r="H57685" s="30"/>
    </row>
    <row r="57686" spans="6:8" x14ac:dyDescent="0.2">
      <c r="F57686" s="30"/>
      <c r="G57686" s="30"/>
      <c r="H57686" s="30"/>
    </row>
    <row r="57687" spans="6:8" x14ac:dyDescent="0.2">
      <c r="F57687" s="30"/>
      <c r="G57687" s="30"/>
      <c r="H57687" s="30"/>
    </row>
    <row r="57688" spans="6:8" x14ac:dyDescent="0.2">
      <c r="F57688" s="30"/>
      <c r="G57688" s="30"/>
      <c r="H57688" s="30"/>
    </row>
    <row r="57689" spans="6:8" x14ac:dyDescent="0.2">
      <c r="F57689" s="30"/>
      <c r="G57689" s="30"/>
      <c r="H57689" s="30"/>
    </row>
    <row r="57690" spans="6:8" x14ac:dyDescent="0.2">
      <c r="F57690" s="30"/>
      <c r="G57690" s="30"/>
      <c r="H57690" s="30"/>
    </row>
    <row r="57691" spans="6:8" x14ac:dyDescent="0.2">
      <c r="F57691" s="30"/>
      <c r="G57691" s="30"/>
      <c r="H57691" s="30"/>
    </row>
    <row r="57692" spans="6:8" x14ac:dyDescent="0.2">
      <c r="F57692" s="30"/>
      <c r="G57692" s="30"/>
      <c r="H57692" s="30"/>
    </row>
    <row r="57693" spans="6:8" x14ac:dyDescent="0.2">
      <c r="F57693" s="30"/>
      <c r="G57693" s="30"/>
      <c r="H57693" s="30"/>
    </row>
    <row r="57694" spans="6:8" x14ac:dyDescent="0.2">
      <c r="F57694" s="30"/>
      <c r="G57694" s="30"/>
      <c r="H57694" s="30"/>
    </row>
    <row r="57695" spans="6:8" x14ac:dyDescent="0.2">
      <c r="F57695" s="30"/>
      <c r="G57695" s="30"/>
      <c r="H57695" s="30"/>
    </row>
    <row r="57696" spans="6:8" x14ac:dyDescent="0.2">
      <c r="F57696" s="30"/>
      <c r="G57696" s="30"/>
      <c r="H57696" s="30"/>
    </row>
    <row r="57697" spans="6:8" x14ac:dyDescent="0.2">
      <c r="F57697" s="30"/>
      <c r="G57697" s="30"/>
      <c r="H57697" s="30"/>
    </row>
    <row r="57698" spans="6:8" x14ac:dyDescent="0.2">
      <c r="F57698" s="30"/>
      <c r="G57698" s="30"/>
      <c r="H57698" s="30"/>
    </row>
    <row r="57699" spans="6:8" x14ac:dyDescent="0.2">
      <c r="F57699" s="30"/>
      <c r="G57699" s="30"/>
      <c r="H57699" s="30"/>
    </row>
    <row r="57700" spans="6:8" x14ac:dyDescent="0.2">
      <c r="F57700" s="30"/>
      <c r="G57700" s="30"/>
      <c r="H57700" s="30"/>
    </row>
    <row r="57701" spans="6:8" x14ac:dyDescent="0.2">
      <c r="F57701" s="30"/>
      <c r="G57701" s="30"/>
      <c r="H57701" s="30"/>
    </row>
    <row r="57702" spans="6:8" x14ac:dyDescent="0.2">
      <c r="F57702" s="30"/>
      <c r="G57702" s="30"/>
      <c r="H57702" s="30"/>
    </row>
    <row r="57703" spans="6:8" x14ac:dyDescent="0.2">
      <c r="F57703" s="30"/>
      <c r="G57703" s="30"/>
      <c r="H57703" s="30"/>
    </row>
    <row r="57704" spans="6:8" x14ac:dyDescent="0.2">
      <c r="F57704" s="30"/>
      <c r="G57704" s="30"/>
      <c r="H57704" s="30"/>
    </row>
    <row r="57705" spans="6:8" x14ac:dyDescent="0.2">
      <c r="F57705" s="30"/>
      <c r="G57705" s="30"/>
      <c r="H57705" s="30"/>
    </row>
    <row r="57706" spans="6:8" x14ac:dyDescent="0.2">
      <c r="F57706" s="30"/>
      <c r="G57706" s="30"/>
      <c r="H57706" s="30"/>
    </row>
    <row r="57707" spans="6:8" x14ac:dyDescent="0.2">
      <c r="F57707" s="30"/>
      <c r="G57707" s="30"/>
      <c r="H57707" s="30"/>
    </row>
    <row r="57708" spans="6:8" x14ac:dyDescent="0.2">
      <c r="F57708" s="30"/>
      <c r="G57708" s="30"/>
      <c r="H57708" s="30"/>
    </row>
    <row r="57709" spans="6:8" x14ac:dyDescent="0.2">
      <c r="F57709" s="30"/>
      <c r="G57709" s="30"/>
      <c r="H57709" s="30"/>
    </row>
    <row r="57710" spans="6:8" x14ac:dyDescent="0.2">
      <c r="F57710" s="30"/>
      <c r="G57710" s="30"/>
      <c r="H57710" s="30"/>
    </row>
    <row r="57711" spans="6:8" x14ac:dyDescent="0.2">
      <c r="F57711" s="30"/>
      <c r="G57711" s="30"/>
      <c r="H57711" s="30"/>
    </row>
    <row r="57712" spans="6:8" x14ac:dyDescent="0.2">
      <c r="F57712" s="30"/>
      <c r="G57712" s="30"/>
      <c r="H57712" s="30"/>
    </row>
    <row r="57713" spans="6:8" x14ac:dyDescent="0.2">
      <c r="F57713" s="30"/>
      <c r="G57713" s="30"/>
      <c r="H57713" s="30"/>
    </row>
    <row r="57714" spans="6:8" x14ac:dyDescent="0.2">
      <c r="F57714" s="30"/>
      <c r="G57714" s="30"/>
      <c r="H57714" s="30"/>
    </row>
    <row r="57715" spans="6:8" x14ac:dyDescent="0.2">
      <c r="F57715" s="30"/>
      <c r="G57715" s="30"/>
      <c r="H57715" s="30"/>
    </row>
    <row r="57716" spans="6:8" x14ac:dyDescent="0.2">
      <c r="F57716" s="30"/>
      <c r="G57716" s="30"/>
      <c r="H57716" s="30"/>
    </row>
    <row r="57717" spans="6:8" x14ac:dyDescent="0.2">
      <c r="F57717" s="30"/>
      <c r="G57717" s="30"/>
      <c r="H57717" s="30"/>
    </row>
    <row r="57718" spans="6:8" x14ac:dyDescent="0.2">
      <c r="F57718" s="30"/>
      <c r="G57718" s="30"/>
      <c r="H57718" s="30"/>
    </row>
    <row r="57719" spans="6:8" x14ac:dyDescent="0.2">
      <c r="F57719" s="30"/>
      <c r="G57719" s="30"/>
      <c r="H57719" s="30"/>
    </row>
    <row r="57720" spans="6:8" x14ac:dyDescent="0.2">
      <c r="F57720" s="30"/>
      <c r="G57720" s="30"/>
      <c r="H57720" s="30"/>
    </row>
    <row r="57721" spans="6:8" x14ac:dyDescent="0.2">
      <c r="F57721" s="30"/>
      <c r="G57721" s="30"/>
      <c r="H57721" s="30"/>
    </row>
    <row r="57722" spans="6:8" x14ac:dyDescent="0.2">
      <c r="F57722" s="30"/>
      <c r="G57722" s="30"/>
      <c r="H57722" s="30"/>
    </row>
    <row r="57723" spans="6:8" x14ac:dyDescent="0.2">
      <c r="F57723" s="30"/>
      <c r="G57723" s="30"/>
      <c r="H57723" s="30"/>
    </row>
    <row r="57724" spans="6:8" x14ac:dyDescent="0.2">
      <c r="F57724" s="30"/>
      <c r="G57724" s="30"/>
      <c r="H57724" s="30"/>
    </row>
    <row r="57725" spans="6:8" x14ac:dyDescent="0.2">
      <c r="F57725" s="30"/>
      <c r="G57725" s="30"/>
      <c r="H57725" s="30"/>
    </row>
    <row r="57726" spans="6:8" x14ac:dyDescent="0.2">
      <c r="F57726" s="30"/>
      <c r="G57726" s="30"/>
      <c r="H57726" s="30"/>
    </row>
    <row r="57727" spans="6:8" x14ac:dyDescent="0.2">
      <c r="F57727" s="30"/>
      <c r="G57727" s="30"/>
      <c r="H57727" s="30"/>
    </row>
    <row r="57728" spans="6:8" x14ac:dyDescent="0.2">
      <c r="F57728" s="30"/>
      <c r="G57728" s="30"/>
      <c r="H57728" s="30"/>
    </row>
    <row r="57729" spans="6:8" x14ac:dyDescent="0.2">
      <c r="F57729" s="30"/>
      <c r="G57729" s="30"/>
      <c r="H57729" s="30"/>
    </row>
    <row r="57730" spans="6:8" x14ac:dyDescent="0.2">
      <c r="F57730" s="30"/>
      <c r="G57730" s="30"/>
      <c r="H57730" s="30"/>
    </row>
    <row r="57731" spans="6:8" x14ac:dyDescent="0.2">
      <c r="F57731" s="30"/>
      <c r="G57731" s="30"/>
      <c r="H57731" s="30"/>
    </row>
    <row r="57732" spans="6:8" x14ac:dyDescent="0.2">
      <c r="F57732" s="30"/>
      <c r="G57732" s="30"/>
      <c r="H57732" s="30"/>
    </row>
    <row r="57733" spans="6:8" x14ac:dyDescent="0.2">
      <c r="F57733" s="30"/>
      <c r="G57733" s="30"/>
      <c r="H57733" s="30"/>
    </row>
    <row r="57734" spans="6:8" x14ac:dyDescent="0.2">
      <c r="F57734" s="30"/>
      <c r="G57734" s="30"/>
      <c r="H57734" s="30"/>
    </row>
    <row r="57735" spans="6:8" x14ac:dyDescent="0.2">
      <c r="F57735" s="30"/>
      <c r="G57735" s="30"/>
      <c r="H57735" s="30"/>
    </row>
    <row r="57736" spans="6:8" x14ac:dyDescent="0.2">
      <c r="F57736" s="30"/>
      <c r="G57736" s="30"/>
      <c r="H57736" s="30"/>
    </row>
    <row r="57737" spans="6:8" x14ac:dyDescent="0.2">
      <c r="F57737" s="30"/>
      <c r="G57737" s="30"/>
      <c r="H57737" s="30"/>
    </row>
    <row r="57738" spans="6:8" x14ac:dyDescent="0.2">
      <c r="F57738" s="30"/>
      <c r="G57738" s="30"/>
      <c r="H57738" s="30"/>
    </row>
    <row r="57739" spans="6:8" x14ac:dyDescent="0.2">
      <c r="F57739" s="30"/>
      <c r="G57739" s="30"/>
      <c r="H57739" s="30"/>
    </row>
    <row r="57740" spans="6:8" x14ac:dyDescent="0.2">
      <c r="F57740" s="30"/>
      <c r="G57740" s="30"/>
      <c r="H57740" s="30"/>
    </row>
    <row r="57741" spans="6:8" x14ac:dyDescent="0.2">
      <c r="F57741" s="30"/>
      <c r="G57741" s="30"/>
      <c r="H57741" s="30"/>
    </row>
    <row r="57742" spans="6:8" x14ac:dyDescent="0.2">
      <c r="F57742" s="30"/>
      <c r="G57742" s="30"/>
      <c r="H57742" s="30"/>
    </row>
    <row r="57743" spans="6:8" x14ac:dyDescent="0.2">
      <c r="F57743" s="30"/>
      <c r="G57743" s="30"/>
      <c r="H57743" s="30"/>
    </row>
    <row r="57744" spans="6:8" x14ac:dyDescent="0.2">
      <c r="F57744" s="30"/>
      <c r="G57744" s="30"/>
      <c r="H57744" s="30"/>
    </row>
    <row r="57745" spans="6:8" x14ac:dyDescent="0.2">
      <c r="F57745" s="30"/>
      <c r="G57745" s="30"/>
      <c r="H57745" s="30"/>
    </row>
    <row r="57746" spans="6:8" x14ac:dyDescent="0.2">
      <c r="F57746" s="30"/>
      <c r="G57746" s="30"/>
      <c r="H57746" s="30"/>
    </row>
    <row r="57747" spans="6:8" x14ac:dyDescent="0.2">
      <c r="F57747" s="30"/>
      <c r="G57747" s="30"/>
      <c r="H57747" s="30"/>
    </row>
    <row r="57748" spans="6:8" x14ac:dyDescent="0.2">
      <c r="F57748" s="30"/>
      <c r="G57748" s="30"/>
      <c r="H57748" s="30"/>
    </row>
    <row r="57749" spans="6:8" x14ac:dyDescent="0.2">
      <c r="F57749" s="30"/>
      <c r="G57749" s="30"/>
      <c r="H57749" s="30"/>
    </row>
    <row r="57750" spans="6:8" x14ac:dyDescent="0.2">
      <c r="F57750" s="30"/>
      <c r="G57750" s="30"/>
      <c r="H57750" s="30"/>
    </row>
    <row r="57751" spans="6:8" x14ac:dyDescent="0.2">
      <c r="F57751" s="30"/>
      <c r="G57751" s="30"/>
      <c r="H57751" s="30"/>
    </row>
    <row r="57752" spans="6:8" x14ac:dyDescent="0.2">
      <c r="F57752" s="30"/>
      <c r="G57752" s="30"/>
      <c r="H57752" s="30"/>
    </row>
    <row r="57753" spans="6:8" x14ac:dyDescent="0.2">
      <c r="F57753" s="30"/>
      <c r="G57753" s="30"/>
      <c r="H57753" s="30"/>
    </row>
    <row r="57754" spans="6:8" x14ac:dyDescent="0.2">
      <c r="F57754" s="30"/>
      <c r="G57754" s="30"/>
      <c r="H57754" s="30"/>
    </row>
    <row r="57755" spans="6:8" x14ac:dyDescent="0.2">
      <c r="F57755" s="30"/>
      <c r="G57755" s="30"/>
      <c r="H57755" s="30"/>
    </row>
    <row r="57756" spans="6:8" x14ac:dyDescent="0.2">
      <c r="F57756" s="30"/>
      <c r="G57756" s="30"/>
      <c r="H57756" s="30"/>
    </row>
    <row r="57757" spans="6:8" x14ac:dyDescent="0.2">
      <c r="F57757" s="30"/>
      <c r="G57757" s="30"/>
      <c r="H57757" s="30"/>
    </row>
    <row r="57758" spans="6:8" x14ac:dyDescent="0.2">
      <c r="F57758" s="30"/>
      <c r="G57758" s="30"/>
      <c r="H57758" s="30"/>
    </row>
    <row r="57759" spans="6:8" x14ac:dyDescent="0.2">
      <c r="F57759" s="30"/>
      <c r="G57759" s="30"/>
      <c r="H57759" s="30"/>
    </row>
    <row r="57760" spans="6:8" x14ac:dyDescent="0.2">
      <c r="F57760" s="30"/>
      <c r="G57760" s="30"/>
      <c r="H57760" s="30"/>
    </row>
    <row r="57761" spans="6:8" x14ac:dyDescent="0.2">
      <c r="F57761" s="30"/>
      <c r="G57761" s="30"/>
      <c r="H57761" s="30"/>
    </row>
    <row r="57762" spans="6:8" x14ac:dyDescent="0.2">
      <c r="F57762" s="30"/>
      <c r="G57762" s="30"/>
      <c r="H57762" s="30"/>
    </row>
    <row r="57763" spans="6:8" x14ac:dyDescent="0.2">
      <c r="F57763" s="30"/>
      <c r="G57763" s="30"/>
      <c r="H57763" s="30"/>
    </row>
    <row r="57764" spans="6:8" x14ac:dyDescent="0.2">
      <c r="F57764" s="30"/>
      <c r="G57764" s="30"/>
      <c r="H57764" s="30"/>
    </row>
    <row r="57765" spans="6:8" x14ac:dyDescent="0.2">
      <c r="F57765" s="30"/>
      <c r="G57765" s="30"/>
      <c r="H57765" s="30"/>
    </row>
    <row r="57766" spans="6:8" x14ac:dyDescent="0.2">
      <c r="F57766" s="30"/>
      <c r="G57766" s="30"/>
      <c r="H57766" s="30"/>
    </row>
    <row r="57767" spans="6:8" x14ac:dyDescent="0.2">
      <c r="F57767" s="30"/>
      <c r="G57767" s="30"/>
      <c r="H57767" s="30"/>
    </row>
    <row r="57768" spans="6:8" x14ac:dyDescent="0.2">
      <c r="F57768" s="30"/>
      <c r="G57768" s="30"/>
      <c r="H57768" s="30"/>
    </row>
    <row r="57769" spans="6:8" x14ac:dyDescent="0.2">
      <c r="F57769" s="30"/>
      <c r="G57769" s="30"/>
      <c r="H57769" s="30"/>
    </row>
    <row r="57770" spans="6:8" x14ac:dyDescent="0.2">
      <c r="F57770" s="30"/>
      <c r="G57770" s="30"/>
      <c r="H57770" s="30"/>
    </row>
    <row r="57771" spans="6:8" x14ac:dyDescent="0.2">
      <c r="F57771" s="30"/>
      <c r="G57771" s="30"/>
      <c r="H57771" s="30"/>
    </row>
    <row r="57772" spans="6:8" x14ac:dyDescent="0.2">
      <c r="F57772" s="30"/>
      <c r="G57772" s="30"/>
      <c r="H57772" s="30"/>
    </row>
    <row r="57773" spans="6:8" x14ac:dyDescent="0.2">
      <c r="F57773" s="30"/>
      <c r="G57773" s="30"/>
      <c r="H57773" s="30"/>
    </row>
    <row r="57774" spans="6:8" x14ac:dyDescent="0.2">
      <c r="F57774" s="30"/>
      <c r="G57774" s="30"/>
      <c r="H57774" s="30"/>
    </row>
    <row r="57775" spans="6:8" x14ac:dyDescent="0.2">
      <c r="F57775" s="30"/>
      <c r="G57775" s="30"/>
      <c r="H57775" s="30"/>
    </row>
    <row r="57776" spans="6:8" x14ac:dyDescent="0.2">
      <c r="F57776" s="30"/>
      <c r="G57776" s="30"/>
      <c r="H57776" s="30"/>
    </row>
    <row r="57777" spans="6:8" x14ac:dyDescent="0.2">
      <c r="F57777" s="30"/>
      <c r="G57777" s="30"/>
      <c r="H57777" s="30"/>
    </row>
    <row r="57778" spans="6:8" x14ac:dyDescent="0.2">
      <c r="F57778" s="30"/>
      <c r="G57778" s="30"/>
      <c r="H57778" s="30"/>
    </row>
    <row r="57779" spans="6:8" x14ac:dyDescent="0.2">
      <c r="F57779" s="30"/>
      <c r="G57779" s="30"/>
      <c r="H57779" s="30"/>
    </row>
    <row r="57780" spans="6:8" x14ac:dyDescent="0.2">
      <c r="F57780" s="30"/>
      <c r="G57780" s="30"/>
      <c r="H57780" s="30"/>
    </row>
    <row r="57781" spans="6:8" x14ac:dyDescent="0.2">
      <c r="F57781" s="30"/>
      <c r="G57781" s="30"/>
      <c r="H57781" s="30"/>
    </row>
    <row r="57782" spans="6:8" x14ac:dyDescent="0.2">
      <c r="F57782" s="30"/>
      <c r="G57782" s="30"/>
      <c r="H57782" s="30"/>
    </row>
    <row r="57783" spans="6:8" x14ac:dyDescent="0.2">
      <c r="F57783" s="30"/>
      <c r="G57783" s="30"/>
      <c r="H57783" s="30"/>
    </row>
    <row r="57784" spans="6:8" x14ac:dyDescent="0.2">
      <c r="F57784" s="30"/>
      <c r="G57784" s="30"/>
      <c r="H57784" s="30"/>
    </row>
    <row r="57785" spans="6:8" x14ac:dyDescent="0.2">
      <c r="F57785" s="30"/>
      <c r="G57785" s="30"/>
      <c r="H57785" s="30"/>
    </row>
    <row r="57786" spans="6:8" x14ac:dyDescent="0.2">
      <c r="F57786" s="30"/>
      <c r="G57786" s="30"/>
      <c r="H57786" s="30"/>
    </row>
    <row r="57787" spans="6:8" x14ac:dyDescent="0.2">
      <c r="F57787" s="30"/>
      <c r="G57787" s="30"/>
      <c r="H57787" s="30"/>
    </row>
    <row r="57788" spans="6:8" x14ac:dyDescent="0.2">
      <c r="F57788" s="30"/>
      <c r="G57788" s="30"/>
      <c r="H57788" s="30"/>
    </row>
    <row r="57789" spans="6:8" x14ac:dyDescent="0.2">
      <c r="F57789" s="30"/>
      <c r="G57789" s="30"/>
      <c r="H57789" s="30"/>
    </row>
    <row r="57790" spans="6:8" x14ac:dyDescent="0.2">
      <c r="F57790" s="30"/>
      <c r="G57790" s="30"/>
      <c r="H57790" s="30"/>
    </row>
    <row r="57791" spans="6:8" x14ac:dyDescent="0.2">
      <c r="F57791" s="30"/>
      <c r="G57791" s="30"/>
      <c r="H57791" s="30"/>
    </row>
    <row r="57792" spans="6:8" x14ac:dyDescent="0.2">
      <c r="F57792" s="30"/>
      <c r="G57792" s="30"/>
      <c r="H57792" s="30"/>
    </row>
    <row r="57793" spans="6:8" x14ac:dyDescent="0.2">
      <c r="F57793" s="30"/>
      <c r="G57793" s="30"/>
      <c r="H57793" s="30"/>
    </row>
    <row r="57794" spans="6:8" x14ac:dyDescent="0.2">
      <c r="F57794" s="30"/>
      <c r="G57794" s="30"/>
      <c r="H57794" s="30"/>
    </row>
    <row r="57795" spans="6:8" x14ac:dyDescent="0.2">
      <c r="F57795" s="30"/>
      <c r="G57795" s="30"/>
      <c r="H57795" s="30"/>
    </row>
    <row r="57796" spans="6:8" x14ac:dyDescent="0.2">
      <c r="F57796" s="30"/>
      <c r="G57796" s="30"/>
      <c r="H57796" s="30"/>
    </row>
    <row r="57797" spans="6:8" x14ac:dyDescent="0.2">
      <c r="F57797" s="30"/>
      <c r="G57797" s="30"/>
      <c r="H57797" s="30"/>
    </row>
    <row r="57798" spans="6:8" x14ac:dyDescent="0.2">
      <c r="F57798" s="30"/>
      <c r="G57798" s="30"/>
      <c r="H57798" s="30"/>
    </row>
    <row r="57799" spans="6:8" x14ac:dyDescent="0.2">
      <c r="F57799" s="30"/>
      <c r="G57799" s="30"/>
      <c r="H57799" s="30"/>
    </row>
    <row r="57800" spans="6:8" x14ac:dyDescent="0.2">
      <c r="F57800" s="30"/>
      <c r="G57800" s="30"/>
      <c r="H57800" s="30"/>
    </row>
    <row r="57801" spans="6:8" x14ac:dyDescent="0.2">
      <c r="F57801" s="30"/>
      <c r="G57801" s="30"/>
      <c r="H57801" s="30"/>
    </row>
    <row r="57802" spans="6:8" x14ac:dyDescent="0.2">
      <c r="F57802" s="30"/>
      <c r="G57802" s="30"/>
      <c r="H57802" s="30"/>
    </row>
    <row r="57803" spans="6:8" x14ac:dyDescent="0.2">
      <c r="F57803" s="30"/>
      <c r="G57803" s="30"/>
      <c r="H57803" s="30"/>
    </row>
    <row r="57804" spans="6:8" x14ac:dyDescent="0.2">
      <c r="F57804" s="30"/>
      <c r="G57804" s="30"/>
      <c r="H57804" s="30"/>
    </row>
    <row r="57805" spans="6:8" x14ac:dyDescent="0.2">
      <c r="F57805" s="30"/>
      <c r="G57805" s="30"/>
      <c r="H57805" s="30"/>
    </row>
    <row r="57806" spans="6:8" x14ac:dyDescent="0.2">
      <c r="F57806" s="30"/>
      <c r="G57806" s="30"/>
      <c r="H57806" s="30"/>
    </row>
    <row r="57807" spans="6:8" x14ac:dyDescent="0.2">
      <c r="F57807" s="30"/>
      <c r="G57807" s="30"/>
      <c r="H57807" s="30"/>
    </row>
    <row r="57808" spans="6:8" x14ac:dyDescent="0.2">
      <c r="F57808" s="30"/>
      <c r="G57808" s="30"/>
      <c r="H57808" s="30"/>
    </row>
    <row r="57809" spans="6:8" x14ac:dyDescent="0.2">
      <c r="F57809" s="30"/>
      <c r="G57809" s="30"/>
      <c r="H57809" s="30"/>
    </row>
    <row r="57810" spans="6:8" x14ac:dyDescent="0.2">
      <c r="F57810" s="30"/>
      <c r="G57810" s="30"/>
      <c r="H57810" s="30"/>
    </row>
    <row r="57811" spans="6:8" x14ac:dyDescent="0.2">
      <c r="F57811" s="30"/>
      <c r="G57811" s="30"/>
      <c r="H57811" s="30"/>
    </row>
    <row r="57812" spans="6:8" x14ac:dyDescent="0.2">
      <c r="F57812" s="30"/>
      <c r="G57812" s="30"/>
      <c r="H57812" s="30"/>
    </row>
    <row r="57813" spans="6:8" x14ac:dyDescent="0.2">
      <c r="F57813" s="30"/>
      <c r="G57813" s="30"/>
      <c r="H57813" s="30"/>
    </row>
    <row r="57814" spans="6:8" x14ac:dyDescent="0.2">
      <c r="F57814" s="30"/>
      <c r="G57814" s="30"/>
      <c r="H57814" s="30"/>
    </row>
    <row r="57815" spans="6:8" x14ac:dyDescent="0.2">
      <c r="F57815" s="30"/>
      <c r="G57815" s="30"/>
      <c r="H57815" s="30"/>
    </row>
    <row r="57816" spans="6:8" x14ac:dyDescent="0.2">
      <c r="F57816" s="30"/>
      <c r="G57816" s="30"/>
      <c r="H57816" s="30"/>
    </row>
    <row r="57817" spans="6:8" x14ac:dyDescent="0.2">
      <c r="F57817" s="30"/>
      <c r="G57817" s="30"/>
      <c r="H57817" s="30"/>
    </row>
    <row r="57818" spans="6:8" x14ac:dyDescent="0.2">
      <c r="F57818" s="30"/>
      <c r="G57818" s="30"/>
      <c r="H57818" s="30"/>
    </row>
    <row r="57819" spans="6:8" x14ac:dyDescent="0.2">
      <c r="F57819" s="30"/>
      <c r="G57819" s="30"/>
      <c r="H57819" s="30"/>
    </row>
    <row r="57820" spans="6:8" x14ac:dyDescent="0.2">
      <c r="F57820" s="30"/>
      <c r="G57820" s="30"/>
      <c r="H57820" s="30"/>
    </row>
    <row r="57821" spans="6:8" x14ac:dyDescent="0.2">
      <c r="F57821" s="30"/>
      <c r="G57821" s="30"/>
      <c r="H57821" s="30"/>
    </row>
    <row r="57822" spans="6:8" x14ac:dyDescent="0.2">
      <c r="F57822" s="30"/>
      <c r="G57822" s="30"/>
      <c r="H57822" s="30"/>
    </row>
    <row r="57823" spans="6:8" x14ac:dyDescent="0.2">
      <c r="F57823" s="30"/>
      <c r="G57823" s="30"/>
      <c r="H57823" s="30"/>
    </row>
    <row r="57824" spans="6:8" x14ac:dyDescent="0.2">
      <c r="F57824" s="30"/>
      <c r="G57824" s="30"/>
      <c r="H57824" s="30"/>
    </row>
    <row r="57825" spans="6:8" x14ac:dyDescent="0.2">
      <c r="F57825" s="30"/>
      <c r="G57825" s="30"/>
      <c r="H57825" s="30"/>
    </row>
    <row r="57826" spans="6:8" x14ac:dyDescent="0.2">
      <c r="F57826" s="30"/>
      <c r="G57826" s="30"/>
      <c r="H57826" s="30"/>
    </row>
    <row r="57827" spans="6:8" x14ac:dyDescent="0.2">
      <c r="F57827" s="30"/>
      <c r="G57827" s="30"/>
      <c r="H57827" s="30"/>
    </row>
    <row r="57828" spans="6:8" x14ac:dyDescent="0.2">
      <c r="F57828" s="30"/>
      <c r="G57828" s="30"/>
      <c r="H57828" s="30"/>
    </row>
    <row r="57829" spans="6:8" x14ac:dyDescent="0.2">
      <c r="F57829" s="30"/>
      <c r="G57829" s="30"/>
      <c r="H57829" s="30"/>
    </row>
    <row r="57830" spans="6:8" x14ac:dyDescent="0.2">
      <c r="F57830" s="30"/>
      <c r="G57830" s="30"/>
      <c r="H57830" s="30"/>
    </row>
    <row r="57831" spans="6:8" x14ac:dyDescent="0.2">
      <c r="F57831" s="30"/>
      <c r="G57831" s="30"/>
      <c r="H57831" s="30"/>
    </row>
    <row r="57832" spans="6:8" x14ac:dyDescent="0.2">
      <c r="F57832" s="30"/>
      <c r="G57832" s="30"/>
      <c r="H57832" s="30"/>
    </row>
    <row r="57833" spans="6:8" x14ac:dyDescent="0.2">
      <c r="F57833" s="30"/>
      <c r="G57833" s="30"/>
      <c r="H57833" s="30"/>
    </row>
    <row r="57834" spans="6:8" x14ac:dyDescent="0.2">
      <c r="F57834" s="30"/>
      <c r="G57834" s="30"/>
      <c r="H57834" s="30"/>
    </row>
    <row r="57835" spans="6:8" x14ac:dyDescent="0.2">
      <c r="F57835" s="30"/>
      <c r="G57835" s="30"/>
      <c r="H57835" s="30"/>
    </row>
    <row r="57836" spans="6:8" x14ac:dyDescent="0.2">
      <c r="F57836" s="30"/>
      <c r="G57836" s="30"/>
      <c r="H57836" s="30"/>
    </row>
    <row r="57837" spans="6:8" x14ac:dyDescent="0.2">
      <c r="F57837" s="30"/>
      <c r="G57837" s="30"/>
      <c r="H57837" s="30"/>
    </row>
    <row r="57838" spans="6:8" x14ac:dyDescent="0.2">
      <c r="F57838" s="30"/>
      <c r="G57838" s="30"/>
      <c r="H57838" s="30"/>
    </row>
    <row r="57839" spans="6:8" x14ac:dyDescent="0.2">
      <c r="F57839" s="30"/>
      <c r="G57839" s="30"/>
      <c r="H57839" s="30"/>
    </row>
    <row r="57840" spans="6:8" x14ac:dyDescent="0.2">
      <c r="F57840" s="30"/>
      <c r="G57840" s="30"/>
      <c r="H57840" s="30"/>
    </row>
    <row r="57841" spans="6:8" x14ac:dyDescent="0.2">
      <c r="F57841" s="30"/>
      <c r="G57841" s="30"/>
      <c r="H57841" s="30"/>
    </row>
    <row r="57842" spans="6:8" x14ac:dyDescent="0.2">
      <c r="F57842" s="30"/>
      <c r="G57842" s="30"/>
      <c r="H57842" s="30"/>
    </row>
    <row r="57843" spans="6:8" x14ac:dyDescent="0.2">
      <c r="F57843" s="30"/>
      <c r="G57843" s="30"/>
      <c r="H57843" s="30"/>
    </row>
    <row r="57844" spans="6:8" x14ac:dyDescent="0.2">
      <c r="F57844" s="30"/>
      <c r="G57844" s="30"/>
      <c r="H57844" s="30"/>
    </row>
    <row r="57845" spans="6:8" x14ac:dyDescent="0.2">
      <c r="F57845" s="30"/>
      <c r="G57845" s="30"/>
      <c r="H57845" s="30"/>
    </row>
    <row r="57846" spans="6:8" x14ac:dyDescent="0.2">
      <c r="F57846" s="30"/>
      <c r="G57846" s="30"/>
      <c r="H57846" s="30"/>
    </row>
    <row r="57847" spans="6:8" x14ac:dyDescent="0.2">
      <c r="F57847" s="30"/>
      <c r="G57847" s="30"/>
      <c r="H57847" s="30"/>
    </row>
    <row r="57848" spans="6:8" x14ac:dyDescent="0.2">
      <c r="F57848" s="30"/>
      <c r="G57848" s="30"/>
      <c r="H57848" s="30"/>
    </row>
    <row r="57849" spans="6:8" x14ac:dyDescent="0.2">
      <c r="F57849" s="30"/>
      <c r="G57849" s="30"/>
      <c r="H57849" s="30"/>
    </row>
    <row r="57850" spans="6:8" x14ac:dyDescent="0.2">
      <c r="F57850" s="30"/>
      <c r="G57850" s="30"/>
      <c r="H57850" s="30"/>
    </row>
    <row r="57851" spans="6:8" x14ac:dyDescent="0.2">
      <c r="F57851" s="30"/>
      <c r="G57851" s="30"/>
      <c r="H57851" s="30"/>
    </row>
    <row r="57852" spans="6:8" x14ac:dyDescent="0.2">
      <c r="F57852" s="30"/>
      <c r="G57852" s="30"/>
      <c r="H57852" s="30"/>
    </row>
    <row r="57853" spans="6:8" x14ac:dyDescent="0.2">
      <c r="F57853" s="30"/>
      <c r="G57853" s="30"/>
      <c r="H57853" s="30"/>
    </row>
    <row r="57854" spans="6:8" x14ac:dyDescent="0.2">
      <c r="F57854" s="30"/>
      <c r="G57854" s="30"/>
      <c r="H57854" s="30"/>
    </row>
    <row r="57855" spans="6:8" x14ac:dyDescent="0.2">
      <c r="F57855" s="30"/>
      <c r="G57855" s="30"/>
      <c r="H57855" s="30"/>
    </row>
    <row r="57856" spans="6:8" x14ac:dyDescent="0.2">
      <c r="F57856" s="30"/>
      <c r="G57856" s="30"/>
      <c r="H57856" s="30"/>
    </row>
    <row r="57857" spans="6:8" x14ac:dyDescent="0.2">
      <c r="F57857" s="30"/>
      <c r="G57857" s="30"/>
      <c r="H57857" s="30"/>
    </row>
    <row r="57858" spans="6:8" x14ac:dyDescent="0.2">
      <c r="F57858" s="30"/>
      <c r="G57858" s="30"/>
      <c r="H57858" s="30"/>
    </row>
    <row r="57859" spans="6:8" x14ac:dyDescent="0.2">
      <c r="F57859" s="30"/>
      <c r="G57859" s="30"/>
      <c r="H57859" s="30"/>
    </row>
    <row r="57860" spans="6:8" x14ac:dyDescent="0.2">
      <c r="F57860" s="30"/>
      <c r="G57860" s="30"/>
      <c r="H57860" s="30"/>
    </row>
    <row r="57861" spans="6:8" x14ac:dyDescent="0.2">
      <c r="F57861" s="30"/>
      <c r="G57861" s="30"/>
      <c r="H57861" s="30"/>
    </row>
    <row r="57862" spans="6:8" x14ac:dyDescent="0.2">
      <c r="F57862" s="30"/>
      <c r="G57862" s="30"/>
      <c r="H57862" s="30"/>
    </row>
    <row r="57863" spans="6:8" x14ac:dyDescent="0.2">
      <c r="F57863" s="30"/>
      <c r="G57863" s="30"/>
      <c r="H57863" s="30"/>
    </row>
    <row r="57864" spans="6:8" x14ac:dyDescent="0.2">
      <c r="F57864" s="30"/>
      <c r="G57864" s="30"/>
      <c r="H57864" s="30"/>
    </row>
    <row r="57865" spans="6:8" x14ac:dyDescent="0.2">
      <c r="F57865" s="30"/>
      <c r="G57865" s="30"/>
      <c r="H57865" s="30"/>
    </row>
    <row r="57866" spans="6:8" x14ac:dyDescent="0.2">
      <c r="F57866" s="30"/>
      <c r="G57866" s="30"/>
      <c r="H57866" s="30"/>
    </row>
    <row r="57867" spans="6:8" x14ac:dyDescent="0.2">
      <c r="F57867" s="30"/>
      <c r="G57867" s="30"/>
      <c r="H57867" s="30"/>
    </row>
    <row r="57868" spans="6:8" x14ac:dyDescent="0.2">
      <c r="F57868" s="30"/>
      <c r="G57868" s="30"/>
      <c r="H57868" s="30"/>
    </row>
    <row r="57869" spans="6:8" x14ac:dyDescent="0.2">
      <c r="F57869" s="30"/>
      <c r="G57869" s="30"/>
      <c r="H57869" s="30"/>
    </row>
    <row r="57870" spans="6:8" x14ac:dyDescent="0.2">
      <c r="F57870" s="30"/>
      <c r="G57870" s="30"/>
      <c r="H57870" s="30"/>
    </row>
    <row r="57871" spans="6:8" x14ac:dyDescent="0.2">
      <c r="F57871" s="30"/>
      <c r="G57871" s="30"/>
      <c r="H57871" s="30"/>
    </row>
    <row r="57872" spans="6:8" x14ac:dyDescent="0.2">
      <c r="F57872" s="30"/>
      <c r="G57872" s="30"/>
      <c r="H57872" s="30"/>
    </row>
    <row r="57873" spans="6:8" x14ac:dyDescent="0.2">
      <c r="F57873" s="30"/>
      <c r="G57873" s="30"/>
      <c r="H57873" s="30"/>
    </row>
    <row r="57874" spans="6:8" x14ac:dyDescent="0.2">
      <c r="F57874" s="30"/>
      <c r="G57874" s="30"/>
      <c r="H57874" s="30"/>
    </row>
    <row r="57875" spans="6:8" x14ac:dyDescent="0.2">
      <c r="F57875" s="30"/>
      <c r="G57875" s="30"/>
      <c r="H57875" s="30"/>
    </row>
    <row r="57876" spans="6:8" x14ac:dyDescent="0.2">
      <c r="F57876" s="30"/>
      <c r="G57876" s="30"/>
      <c r="H57876" s="30"/>
    </row>
    <row r="57877" spans="6:8" x14ac:dyDescent="0.2">
      <c r="F57877" s="30"/>
      <c r="G57877" s="30"/>
      <c r="H57877" s="30"/>
    </row>
    <row r="57878" spans="6:8" x14ac:dyDescent="0.2">
      <c r="F57878" s="30"/>
      <c r="G57878" s="30"/>
      <c r="H57878" s="30"/>
    </row>
    <row r="57879" spans="6:8" x14ac:dyDescent="0.2">
      <c r="F57879" s="30"/>
      <c r="G57879" s="30"/>
      <c r="H57879" s="30"/>
    </row>
    <row r="57880" spans="6:8" x14ac:dyDescent="0.2">
      <c r="F57880" s="30"/>
      <c r="G57880" s="30"/>
      <c r="H57880" s="30"/>
    </row>
    <row r="57881" spans="6:8" x14ac:dyDescent="0.2">
      <c r="F57881" s="30"/>
      <c r="G57881" s="30"/>
      <c r="H57881" s="30"/>
    </row>
    <row r="57882" spans="6:8" x14ac:dyDescent="0.2">
      <c r="F57882" s="30"/>
      <c r="G57882" s="30"/>
      <c r="H57882" s="30"/>
    </row>
    <row r="57883" spans="6:8" x14ac:dyDescent="0.2">
      <c r="F57883" s="30"/>
      <c r="G57883" s="30"/>
      <c r="H57883" s="30"/>
    </row>
    <row r="57884" spans="6:8" x14ac:dyDescent="0.2">
      <c r="F57884" s="30"/>
      <c r="G57884" s="30"/>
      <c r="H57884" s="30"/>
    </row>
    <row r="57885" spans="6:8" x14ac:dyDescent="0.2">
      <c r="F57885" s="30"/>
      <c r="G57885" s="30"/>
      <c r="H57885" s="30"/>
    </row>
    <row r="57886" spans="6:8" x14ac:dyDescent="0.2">
      <c r="F57886" s="30"/>
      <c r="G57886" s="30"/>
      <c r="H57886" s="30"/>
    </row>
    <row r="57887" spans="6:8" x14ac:dyDescent="0.2">
      <c r="F57887" s="30"/>
      <c r="G57887" s="30"/>
      <c r="H57887" s="30"/>
    </row>
    <row r="57888" spans="6:8" x14ac:dyDescent="0.2">
      <c r="F57888" s="30"/>
      <c r="G57888" s="30"/>
      <c r="H57888" s="30"/>
    </row>
    <row r="57889" spans="6:8" x14ac:dyDescent="0.2">
      <c r="F57889" s="30"/>
      <c r="G57889" s="30"/>
      <c r="H57889" s="30"/>
    </row>
    <row r="57890" spans="6:8" x14ac:dyDescent="0.2">
      <c r="F57890" s="30"/>
      <c r="G57890" s="30"/>
      <c r="H57890" s="30"/>
    </row>
    <row r="57891" spans="6:8" x14ac:dyDescent="0.2">
      <c r="F57891" s="30"/>
      <c r="G57891" s="30"/>
      <c r="H57891" s="30"/>
    </row>
    <row r="57892" spans="6:8" x14ac:dyDescent="0.2">
      <c r="F57892" s="30"/>
      <c r="G57892" s="30"/>
      <c r="H57892" s="30"/>
    </row>
    <row r="57893" spans="6:8" x14ac:dyDescent="0.2">
      <c r="F57893" s="30"/>
      <c r="G57893" s="30"/>
      <c r="H57893" s="30"/>
    </row>
    <row r="57894" spans="6:8" x14ac:dyDescent="0.2">
      <c r="F57894" s="30"/>
      <c r="G57894" s="30"/>
      <c r="H57894" s="30"/>
    </row>
    <row r="57895" spans="6:8" x14ac:dyDescent="0.2">
      <c r="F57895" s="30"/>
      <c r="G57895" s="30"/>
      <c r="H57895" s="30"/>
    </row>
    <row r="57896" spans="6:8" x14ac:dyDescent="0.2">
      <c r="F57896" s="30"/>
      <c r="G57896" s="30"/>
      <c r="H57896" s="30"/>
    </row>
    <row r="57897" spans="6:8" x14ac:dyDescent="0.2">
      <c r="F57897" s="30"/>
      <c r="G57897" s="30"/>
      <c r="H57897" s="30"/>
    </row>
    <row r="57898" spans="6:8" x14ac:dyDescent="0.2">
      <c r="F57898" s="30"/>
      <c r="G57898" s="30"/>
      <c r="H57898" s="30"/>
    </row>
    <row r="57899" spans="6:8" x14ac:dyDescent="0.2">
      <c r="F57899" s="30"/>
      <c r="G57899" s="30"/>
      <c r="H57899" s="30"/>
    </row>
    <row r="57900" spans="6:8" x14ac:dyDescent="0.2">
      <c r="F57900" s="30"/>
      <c r="G57900" s="30"/>
      <c r="H57900" s="30"/>
    </row>
    <row r="57901" spans="6:8" x14ac:dyDescent="0.2">
      <c r="F57901" s="30"/>
      <c r="G57901" s="30"/>
      <c r="H57901" s="30"/>
    </row>
    <row r="57902" spans="6:8" x14ac:dyDescent="0.2">
      <c r="F57902" s="30"/>
      <c r="G57902" s="30"/>
      <c r="H57902" s="30"/>
    </row>
    <row r="57903" spans="6:8" x14ac:dyDescent="0.2">
      <c r="F57903" s="30"/>
      <c r="G57903" s="30"/>
      <c r="H57903" s="30"/>
    </row>
    <row r="57904" spans="6:8" x14ac:dyDescent="0.2">
      <c r="F57904" s="30"/>
      <c r="G57904" s="30"/>
      <c r="H57904" s="30"/>
    </row>
    <row r="57905" spans="6:8" x14ac:dyDescent="0.2">
      <c r="F57905" s="30"/>
      <c r="G57905" s="30"/>
      <c r="H57905" s="30"/>
    </row>
    <row r="57906" spans="6:8" x14ac:dyDescent="0.2">
      <c r="F57906" s="30"/>
      <c r="G57906" s="30"/>
      <c r="H57906" s="30"/>
    </row>
    <row r="57907" spans="6:8" x14ac:dyDescent="0.2">
      <c r="F57907" s="30"/>
      <c r="G57907" s="30"/>
      <c r="H57907" s="30"/>
    </row>
    <row r="57908" spans="6:8" x14ac:dyDescent="0.2">
      <c r="F57908" s="30"/>
      <c r="G57908" s="30"/>
      <c r="H57908" s="30"/>
    </row>
    <row r="57909" spans="6:8" x14ac:dyDescent="0.2">
      <c r="F57909" s="30"/>
      <c r="G57909" s="30"/>
      <c r="H57909" s="30"/>
    </row>
    <row r="57910" spans="6:8" x14ac:dyDescent="0.2">
      <c r="F57910" s="30"/>
      <c r="G57910" s="30"/>
      <c r="H57910" s="30"/>
    </row>
    <row r="57911" spans="6:8" x14ac:dyDescent="0.2">
      <c r="F57911" s="30"/>
      <c r="G57911" s="30"/>
      <c r="H57911" s="30"/>
    </row>
    <row r="57912" spans="6:8" x14ac:dyDescent="0.2">
      <c r="F57912" s="30"/>
      <c r="G57912" s="30"/>
      <c r="H57912" s="30"/>
    </row>
    <row r="57913" spans="6:8" x14ac:dyDescent="0.2">
      <c r="F57913" s="30"/>
      <c r="G57913" s="30"/>
      <c r="H57913" s="30"/>
    </row>
    <row r="57914" spans="6:8" x14ac:dyDescent="0.2">
      <c r="F57914" s="30"/>
      <c r="G57914" s="30"/>
      <c r="H57914" s="30"/>
    </row>
    <row r="57915" spans="6:8" x14ac:dyDescent="0.2">
      <c r="F57915" s="30"/>
      <c r="G57915" s="30"/>
      <c r="H57915" s="30"/>
    </row>
    <row r="57916" spans="6:8" x14ac:dyDescent="0.2">
      <c r="F57916" s="30"/>
      <c r="G57916" s="30"/>
      <c r="H57916" s="30"/>
    </row>
    <row r="57917" spans="6:8" x14ac:dyDescent="0.2">
      <c r="F57917" s="30"/>
      <c r="G57917" s="30"/>
      <c r="H57917" s="30"/>
    </row>
    <row r="57918" spans="6:8" x14ac:dyDescent="0.2">
      <c r="F57918" s="30"/>
      <c r="G57918" s="30"/>
      <c r="H57918" s="30"/>
    </row>
    <row r="57919" spans="6:8" x14ac:dyDescent="0.2">
      <c r="F57919" s="30"/>
      <c r="G57919" s="30"/>
      <c r="H57919" s="30"/>
    </row>
    <row r="57920" spans="6:8" x14ac:dyDescent="0.2">
      <c r="F57920" s="30"/>
      <c r="G57920" s="30"/>
      <c r="H57920" s="30"/>
    </row>
    <row r="57921" spans="6:8" x14ac:dyDescent="0.2">
      <c r="F57921" s="30"/>
      <c r="G57921" s="30"/>
      <c r="H57921" s="30"/>
    </row>
    <row r="57922" spans="6:8" x14ac:dyDescent="0.2">
      <c r="F57922" s="30"/>
      <c r="G57922" s="30"/>
      <c r="H57922" s="30"/>
    </row>
    <row r="57923" spans="6:8" x14ac:dyDescent="0.2">
      <c r="F57923" s="30"/>
      <c r="G57923" s="30"/>
      <c r="H57923" s="30"/>
    </row>
    <row r="57924" spans="6:8" x14ac:dyDescent="0.2">
      <c r="F57924" s="30"/>
      <c r="G57924" s="30"/>
      <c r="H57924" s="30"/>
    </row>
    <row r="57925" spans="6:8" x14ac:dyDescent="0.2">
      <c r="F57925" s="30"/>
      <c r="G57925" s="30"/>
      <c r="H57925" s="30"/>
    </row>
    <row r="57926" spans="6:8" x14ac:dyDescent="0.2">
      <c r="F57926" s="30"/>
      <c r="G57926" s="30"/>
      <c r="H57926" s="30"/>
    </row>
    <row r="57927" spans="6:8" x14ac:dyDescent="0.2">
      <c r="F57927" s="30"/>
      <c r="G57927" s="30"/>
      <c r="H57927" s="30"/>
    </row>
    <row r="57928" spans="6:8" x14ac:dyDescent="0.2">
      <c r="F57928" s="30"/>
      <c r="G57928" s="30"/>
      <c r="H57928" s="30"/>
    </row>
    <row r="57929" spans="6:8" x14ac:dyDescent="0.2">
      <c r="F57929" s="30"/>
      <c r="G57929" s="30"/>
      <c r="H57929" s="30"/>
    </row>
    <row r="57930" spans="6:8" x14ac:dyDescent="0.2">
      <c r="F57930" s="30"/>
      <c r="G57930" s="30"/>
      <c r="H57930" s="30"/>
    </row>
    <row r="57931" spans="6:8" x14ac:dyDescent="0.2">
      <c r="F57931" s="30"/>
      <c r="G57931" s="30"/>
      <c r="H57931" s="30"/>
    </row>
    <row r="57932" spans="6:8" x14ac:dyDescent="0.2">
      <c r="F57932" s="30"/>
      <c r="G57932" s="30"/>
      <c r="H57932" s="30"/>
    </row>
    <row r="57933" spans="6:8" x14ac:dyDescent="0.2">
      <c r="F57933" s="30"/>
      <c r="G57933" s="30"/>
      <c r="H57933" s="30"/>
    </row>
    <row r="57934" spans="6:8" x14ac:dyDescent="0.2">
      <c r="F57934" s="30"/>
      <c r="G57934" s="30"/>
      <c r="H57934" s="30"/>
    </row>
    <row r="57935" spans="6:8" x14ac:dyDescent="0.2">
      <c r="F57935" s="30"/>
      <c r="G57935" s="30"/>
      <c r="H57935" s="30"/>
    </row>
    <row r="57936" spans="6:8" x14ac:dyDescent="0.2">
      <c r="F57936" s="30"/>
      <c r="G57936" s="30"/>
      <c r="H57936" s="30"/>
    </row>
    <row r="57937" spans="6:8" x14ac:dyDescent="0.2">
      <c r="F57937" s="30"/>
      <c r="G57937" s="30"/>
      <c r="H57937" s="30"/>
    </row>
    <row r="57938" spans="6:8" x14ac:dyDescent="0.2">
      <c r="F57938" s="30"/>
      <c r="G57938" s="30"/>
      <c r="H57938" s="30"/>
    </row>
    <row r="57939" spans="6:8" x14ac:dyDescent="0.2">
      <c r="F57939" s="30"/>
      <c r="G57939" s="30"/>
      <c r="H57939" s="30"/>
    </row>
    <row r="57940" spans="6:8" x14ac:dyDescent="0.2">
      <c r="F57940" s="30"/>
      <c r="G57940" s="30"/>
      <c r="H57940" s="30"/>
    </row>
    <row r="57941" spans="6:8" x14ac:dyDescent="0.2">
      <c r="F57941" s="30"/>
      <c r="G57941" s="30"/>
      <c r="H57941" s="30"/>
    </row>
    <row r="57942" spans="6:8" x14ac:dyDescent="0.2">
      <c r="F57942" s="30"/>
      <c r="G57942" s="30"/>
      <c r="H57942" s="30"/>
    </row>
    <row r="57943" spans="6:8" x14ac:dyDescent="0.2">
      <c r="F57943" s="30"/>
      <c r="G57943" s="30"/>
      <c r="H57943" s="30"/>
    </row>
    <row r="57944" spans="6:8" x14ac:dyDescent="0.2">
      <c r="F57944" s="30"/>
      <c r="G57944" s="30"/>
      <c r="H57944" s="30"/>
    </row>
    <row r="57945" spans="6:8" x14ac:dyDescent="0.2">
      <c r="F57945" s="30"/>
      <c r="G57945" s="30"/>
      <c r="H57945" s="30"/>
    </row>
    <row r="57946" spans="6:8" x14ac:dyDescent="0.2">
      <c r="F57946" s="30"/>
      <c r="G57946" s="30"/>
      <c r="H57946" s="30"/>
    </row>
    <row r="57947" spans="6:8" x14ac:dyDescent="0.2">
      <c r="F57947" s="30"/>
      <c r="G57947" s="30"/>
      <c r="H57947" s="30"/>
    </row>
    <row r="57948" spans="6:8" x14ac:dyDescent="0.2">
      <c r="F57948" s="30"/>
      <c r="G57948" s="30"/>
      <c r="H57948" s="30"/>
    </row>
    <row r="57949" spans="6:8" x14ac:dyDescent="0.2">
      <c r="F57949" s="30"/>
      <c r="G57949" s="30"/>
      <c r="H57949" s="30"/>
    </row>
    <row r="57950" spans="6:8" x14ac:dyDescent="0.2">
      <c r="F57950" s="30"/>
      <c r="G57950" s="30"/>
      <c r="H57950" s="30"/>
    </row>
    <row r="57951" spans="6:8" x14ac:dyDescent="0.2">
      <c r="F57951" s="30"/>
      <c r="G57951" s="30"/>
      <c r="H57951" s="30"/>
    </row>
    <row r="57952" spans="6:8" x14ac:dyDescent="0.2">
      <c r="F57952" s="30"/>
      <c r="G57952" s="30"/>
      <c r="H57952" s="30"/>
    </row>
    <row r="57953" spans="6:8" x14ac:dyDescent="0.2">
      <c r="F57953" s="30"/>
      <c r="G57953" s="30"/>
      <c r="H57953" s="30"/>
    </row>
    <row r="57954" spans="6:8" x14ac:dyDescent="0.2">
      <c r="F57954" s="30"/>
      <c r="G57954" s="30"/>
      <c r="H57954" s="30"/>
    </row>
    <row r="57955" spans="6:8" x14ac:dyDescent="0.2">
      <c r="F57955" s="30"/>
      <c r="G57955" s="30"/>
      <c r="H57955" s="30"/>
    </row>
    <row r="57956" spans="6:8" x14ac:dyDescent="0.2">
      <c r="F57956" s="30"/>
      <c r="G57956" s="30"/>
      <c r="H57956" s="30"/>
    </row>
    <row r="57957" spans="6:8" x14ac:dyDescent="0.2">
      <c r="F57957" s="30"/>
      <c r="G57957" s="30"/>
      <c r="H57957" s="30"/>
    </row>
    <row r="57958" spans="6:8" x14ac:dyDescent="0.2">
      <c r="F57958" s="30"/>
      <c r="G57958" s="30"/>
      <c r="H57958" s="30"/>
    </row>
    <row r="57959" spans="6:8" x14ac:dyDescent="0.2">
      <c r="F57959" s="30"/>
      <c r="G57959" s="30"/>
      <c r="H57959" s="30"/>
    </row>
    <row r="57960" spans="6:8" x14ac:dyDescent="0.2">
      <c r="F57960" s="30"/>
      <c r="G57960" s="30"/>
      <c r="H57960" s="30"/>
    </row>
    <row r="57961" spans="6:8" x14ac:dyDescent="0.2">
      <c r="F57961" s="30"/>
      <c r="G57961" s="30"/>
      <c r="H57961" s="30"/>
    </row>
    <row r="57962" spans="6:8" x14ac:dyDescent="0.2">
      <c r="F57962" s="30"/>
      <c r="G57962" s="30"/>
      <c r="H57962" s="30"/>
    </row>
    <row r="57963" spans="6:8" x14ac:dyDescent="0.2">
      <c r="F57963" s="30"/>
      <c r="G57963" s="30"/>
      <c r="H57963" s="30"/>
    </row>
    <row r="57964" spans="6:8" x14ac:dyDescent="0.2">
      <c r="F57964" s="30"/>
      <c r="G57964" s="30"/>
      <c r="H57964" s="30"/>
    </row>
    <row r="57965" spans="6:8" x14ac:dyDescent="0.2">
      <c r="F57965" s="30"/>
      <c r="G57965" s="30"/>
      <c r="H57965" s="30"/>
    </row>
    <row r="57966" spans="6:8" x14ac:dyDescent="0.2">
      <c r="F57966" s="30"/>
      <c r="G57966" s="30"/>
      <c r="H57966" s="30"/>
    </row>
    <row r="57967" spans="6:8" x14ac:dyDescent="0.2">
      <c r="F57967" s="30"/>
      <c r="G57967" s="30"/>
      <c r="H57967" s="30"/>
    </row>
    <row r="57968" spans="6:8" x14ac:dyDescent="0.2">
      <c r="F57968" s="30"/>
      <c r="G57968" s="30"/>
      <c r="H57968" s="30"/>
    </row>
    <row r="57969" spans="6:8" x14ac:dyDescent="0.2">
      <c r="F57969" s="30"/>
      <c r="G57969" s="30"/>
      <c r="H57969" s="30"/>
    </row>
    <row r="57970" spans="6:8" x14ac:dyDescent="0.2">
      <c r="F57970" s="30"/>
      <c r="G57970" s="30"/>
      <c r="H57970" s="30"/>
    </row>
    <row r="57971" spans="6:8" x14ac:dyDescent="0.2">
      <c r="F57971" s="30"/>
      <c r="G57971" s="30"/>
      <c r="H57971" s="30"/>
    </row>
    <row r="57972" spans="6:8" x14ac:dyDescent="0.2">
      <c r="F57972" s="30"/>
      <c r="G57972" s="30"/>
      <c r="H57972" s="30"/>
    </row>
    <row r="57973" spans="6:8" x14ac:dyDescent="0.2">
      <c r="F57973" s="30"/>
      <c r="G57973" s="30"/>
      <c r="H57973" s="30"/>
    </row>
    <row r="57974" spans="6:8" x14ac:dyDescent="0.2">
      <c r="F57974" s="30"/>
      <c r="G57974" s="30"/>
      <c r="H57974" s="30"/>
    </row>
    <row r="57975" spans="6:8" x14ac:dyDescent="0.2">
      <c r="F57975" s="30"/>
      <c r="G57975" s="30"/>
      <c r="H57975" s="30"/>
    </row>
    <row r="57976" spans="6:8" x14ac:dyDescent="0.2">
      <c r="F57976" s="30"/>
      <c r="G57976" s="30"/>
      <c r="H57976" s="30"/>
    </row>
    <row r="57977" spans="6:8" x14ac:dyDescent="0.2">
      <c r="F57977" s="30"/>
      <c r="G57977" s="30"/>
      <c r="H57977" s="30"/>
    </row>
    <row r="57978" spans="6:8" x14ac:dyDescent="0.2">
      <c r="F57978" s="30"/>
      <c r="G57978" s="30"/>
      <c r="H57978" s="30"/>
    </row>
    <row r="57979" spans="6:8" x14ac:dyDescent="0.2">
      <c r="F57979" s="30"/>
      <c r="G57979" s="30"/>
      <c r="H57979" s="30"/>
    </row>
    <row r="57980" spans="6:8" x14ac:dyDescent="0.2">
      <c r="F57980" s="30"/>
      <c r="G57980" s="30"/>
      <c r="H57980" s="30"/>
    </row>
    <row r="57981" spans="6:8" x14ac:dyDescent="0.2">
      <c r="F57981" s="30"/>
      <c r="G57981" s="30"/>
      <c r="H57981" s="30"/>
    </row>
    <row r="57982" spans="6:8" x14ac:dyDescent="0.2">
      <c r="F57982" s="30"/>
      <c r="G57982" s="30"/>
      <c r="H57982" s="30"/>
    </row>
    <row r="57983" spans="6:8" x14ac:dyDescent="0.2">
      <c r="F57983" s="30"/>
      <c r="G57983" s="30"/>
      <c r="H57983" s="30"/>
    </row>
    <row r="57984" spans="6:8" x14ac:dyDescent="0.2">
      <c r="F57984" s="30"/>
      <c r="G57984" s="30"/>
      <c r="H57984" s="30"/>
    </row>
    <row r="57985" spans="6:8" x14ac:dyDescent="0.2">
      <c r="F57985" s="30"/>
      <c r="G57985" s="30"/>
      <c r="H57985" s="30"/>
    </row>
    <row r="57986" spans="6:8" x14ac:dyDescent="0.2">
      <c r="F57986" s="30"/>
      <c r="G57986" s="30"/>
      <c r="H57986" s="30"/>
    </row>
    <row r="57987" spans="6:8" x14ac:dyDescent="0.2">
      <c r="F57987" s="30"/>
      <c r="G57987" s="30"/>
      <c r="H57987" s="30"/>
    </row>
    <row r="57988" spans="6:8" x14ac:dyDescent="0.2">
      <c r="F57988" s="30"/>
      <c r="G57988" s="30"/>
      <c r="H57988" s="30"/>
    </row>
    <row r="57989" spans="6:8" x14ac:dyDescent="0.2">
      <c r="F57989" s="30"/>
      <c r="G57989" s="30"/>
      <c r="H57989" s="30"/>
    </row>
    <row r="57990" spans="6:8" x14ac:dyDescent="0.2">
      <c r="F57990" s="30"/>
      <c r="G57990" s="30"/>
      <c r="H57990" s="30"/>
    </row>
    <row r="57991" spans="6:8" x14ac:dyDescent="0.2">
      <c r="F57991" s="30"/>
      <c r="G57991" s="30"/>
      <c r="H57991" s="30"/>
    </row>
    <row r="57992" spans="6:8" x14ac:dyDescent="0.2">
      <c r="F57992" s="30"/>
      <c r="G57992" s="30"/>
      <c r="H57992" s="30"/>
    </row>
    <row r="57993" spans="6:8" x14ac:dyDescent="0.2">
      <c r="F57993" s="30"/>
      <c r="G57993" s="30"/>
      <c r="H57993" s="30"/>
    </row>
    <row r="57994" spans="6:8" x14ac:dyDescent="0.2">
      <c r="F57994" s="30"/>
      <c r="G57994" s="30"/>
      <c r="H57994" s="30"/>
    </row>
    <row r="57995" spans="6:8" x14ac:dyDescent="0.2">
      <c r="F57995" s="30"/>
      <c r="G57995" s="30"/>
      <c r="H57995" s="30"/>
    </row>
    <row r="57996" spans="6:8" x14ac:dyDescent="0.2">
      <c r="F57996" s="30"/>
      <c r="G57996" s="30"/>
      <c r="H57996" s="30"/>
    </row>
    <row r="57997" spans="6:8" x14ac:dyDescent="0.2">
      <c r="F57997" s="30"/>
      <c r="G57997" s="30"/>
      <c r="H57997" s="30"/>
    </row>
    <row r="57998" spans="6:8" x14ac:dyDescent="0.2">
      <c r="F57998" s="30"/>
      <c r="G57998" s="30"/>
      <c r="H57998" s="30"/>
    </row>
    <row r="57999" spans="6:8" x14ac:dyDescent="0.2">
      <c r="F57999" s="30"/>
      <c r="G57999" s="30"/>
      <c r="H57999" s="30"/>
    </row>
    <row r="58000" spans="6:8" x14ac:dyDescent="0.2">
      <c r="F58000" s="30"/>
      <c r="G58000" s="30"/>
      <c r="H58000" s="30"/>
    </row>
    <row r="58001" spans="6:8" x14ac:dyDescent="0.2">
      <c r="F58001" s="30"/>
      <c r="G58001" s="30"/>
      <c r="H58001" s="30"/>
    </row>
    <row r="58002" spans="6:8" x14ac:dyDescent="0.2">
      <c r="F58002" s="30"/>
      <c r="G58002" s="30"/>
      <c r="H58002" s="30"/>
    </row>
    <row r="58003" spans="6:8" x14ac:dyDescent="0.2">
      <c r="F58003" s="30"/>
      <c r="G58003" s="30"/>
      <c r="H58003" s="30"/>
    </row>
    <row r="58004" spans="6:8" x14ac:dyDescent="0.2">
      <c r="F58004" s="30"/>
      <c r="G58004" s="30"/>
      <c r="H58004" s="30"/>
    </row>
    <row r="58005" spans="6:8" x14ac:dyDescent="0.2">
      <c r="F58005" s="30"/>
      <c r="G58005" s="30"/>
      <c r="H58005" s="30"/>
    </row>
    <row r="58006" spans="6:8" x14ac:dyDescent="0.2">
      <c r="F58006" s="30"/>
      <c r="G58006" s="30"/>
      <c r="H58006" s="30"/>
    </row>
    <row r="58007" spans="6:8" x14ac:dyDescent="0.2">
      <c r="F58007" s="30"/>
      <c r="G58007" s="30"/>
      <c r="H58007" s="30"/>
    </row>
    <row r="58008" spans="6:8" x14ac:dyDescent="0.2">
      <c r="F58008" s="30"/>
      <c r="G58008" s="30"/>
      <c r="H58008" s="30"/>
    </row>
    <row r="58009" spans="6:8" x14ac:dyDescent="0.2">
      <c r="F58009" s="30"/>
      <c r="G58009" s="30"/>
      <c r="H58009" s="30"/>
    </row>
    <row r="58010" spans="6:8" x14ac:dyDescent="0.2">
      <c r="F58010" s="30"/>
      <c r="G58010" s="30"/>
      <c r="H58010" s="30"/>
    </row>
    <row r="58011" spans="6:8" x14ac:dyDescent="0.2">
      <c r="F58011" s="30"/>
      <c r="G58011" s="30"/>
      <c r="H58011" s="30"/>
    </row>
    <row r="58012" spans="6:8" x14ac:dyDescent="0.2">
      <c r="F58012" s="30"/>
      <c r="G58012" s="30"/>
      <c r="H58012" s="30"/>
    </row>
    <row r="58013" spans="6:8" x14ac:dyDescent="0.2">
      <c r="F58013" s="30"/>
      <c r="G58013" s="30"/>
      <c r="H58013" s="30"/>
    </row>
    <row r="58014" spans="6:8" x14ac:dyDescent="0.2">
      <c r="F58014" s="30"/>
      <c r="G58014" s="30"/>
      <c r="H58014" s="30"/>
    </row>
    <row r="58015" spans="6:8" x14ac:dyDescent="0.2">
      <c r="F58015" s="30"/>
      <c r="G58015" s="30"/>
      <c r="H58015" s="30"/>
    </row>
    <row r="58016" spans="6:8" x14ac:dyDescent="0.2">
      <c r="F58016" s="30"/>
      <c r="G58016" s="30"/>
      <c r="H58016" s="30"/>
    </row>
    <row r="58017" spans="6:8" x14ac:dyDescent="0.2">
      <c r="F58017" s="30"/>
      <c r="G58017" s="30"/>
      <c r="H58017" s="30"/>
    </row>
    <row r="58018" spans="6:8" x14ac:dyDescent="0.2">
      <c r="F58018" s="30"/>
      <c r="G58018" s="30"/>
      <c r="H58018" s="30"/>
    </row>
    <row r="58019" spans="6:8" x14ac:dyDescent="0.2">
      <c r="F58019" s="30"/>
      <c r="G58019" s="30"/>
      <c r="H58019" s="30"/>
    </row>
    <row r="58020" spans="6:8" x14ac:dyDescent="0.2">
      <c r="F58020" s="30"/>
      <c r="G58020" s="30"/>
      <c r="H58020" s="30"/>
    </row>
    <row r="58021" spans="6:8" x14ac:dyDescent="0.2">
      <c r="F58021" s="30"/>
      <c r="G58021" s="30"/>
      <c r="H58021" s="30"/>
    </row>
    <row r="58022" spans="6:8" x14ac:dyDescent="0.2">
      <c r="F58022" s="30"/>
      <c r="G58022" s="30"/>
      <c r="H58022" s="30"/>
    </row>
    <row r="58023" spans="6:8" x14ac:dyDescent="0.2">
      <c r="F58023" s="30"/>
      <c r="G58023" s="30"/>
      <c r="H58023" s="30"/>
    </row>
    <row r="58024" spans="6:8" x14ac:dyDescent="0.2">
      <c r="F58024" s="30"/>
      <c r="G58024" s="30"/>
      <c r="H58024" s="30"/>
    </row>
    <row r="58025" spans="6:8" x14ac:dyDescent="0.2">
      <c r="F58025" s="30"/>
      <c r="G58025" s="30"/>
      <c r="H58025" s="30"/>
    </row>
    <row r="58026" spans="6:8" x14ac:dyDescent="0.2">
      <c r="F58026" s="30"/>
      <c r="G58026" s="30"/>
      <c r="H58026" s="30"/>
    </row>
    <row r="58027" spans="6:8" x14ac:dyDescent="0.2">
      <c r="F58027" s="30"/>
      <c r="G58027" s="30"/>
      <c r="H58027" s="30"/>
    </row>
    <row r="58028" spans="6:8" x14ac:dyDescent="0.2">
      <c r="F58028" s="30"/>
      <c r="G58028" s="30"/>
      <c r="H58028" s="30"/>
    </row>
    <row r="58029" spans="6:8" x14ac:dyDescent="0.2">
      <c r="F58029" s="30"/>
      <c r="G58029" s="30"/>
      <c r="H58029" s="30"/>
    </row>
    <row r="58030" spans="6:8" x14ac:dyDescent="0.2">
      <c r="F58030" s="30"/>
      <c r="G58030" s="30"/>
      <c r="H58030" s="30"/>
    </row>
    <row r="58031" spans="6:8" x14ac:dyDescent="0.2">
      <c r="F58031" s="30"/>
      <c r="G58031" s="30"/>
      <c r="H58031" s="30"/>
    </row>
    <row r="58032" spans="6:8" x14ac:dyDescent="0.2">
      <c r="F58032" s="30"/>
      <c r="G58032" s="30"/>
      <c r="H58032" s="30"/>
    </row>
    <row r="58033" spans="6:8" x14ac:dyDescent="0.2">
      <c r="F58033" s="30"/>
      <c r="G58033" s="30"/>
      <c r="H58033" s="30"/>
    </row>
    <row r="58034" spans="6:8" x14ac:dyDescent="0.2">
      <c r="F58034" s="30"/>
      <c r="G58034" s="30"/>
      <c r="H58034" s="30"/>
    </row>
    <row r="58035" spans="6:8" x14ac:dyDescent="0.2">
      <c r="F58035" s="30"/>
      <c r="G58035" s="30"/>
      <c r="H58035" s="30"/>
    </row>
    <row r="58036" spans="6:8" x14ac:dyDescent="0.2">
      <c r="F58036" s="30"/>
      <c r="G58036" s="30"/>
      <c r="H58036" s="30"/>
    </row>
    <row r="58037" spans="6:8" x14ac:dyDescent="0.2">
      <c r="F58037" s="30"/>
      <c r="G58037" s="30"/>
      <c r="H58037" s="30"/>
    </row>
    <row r="58038" spans="6:8" x14ac:dyDescent="0.2">
      <c r="F58038" s="30"/>
      <c r="G58038" s="30"/>
      <c r="H58038" s="30"/>
    </row>
    <row r="58039" spans="6:8" x14ac:dyDescent="0.2">
      <c r="F58039" s="30"/>
      <c r="G58039" s="30"/>
      <c r="H58039" s="30"/>
    </row>
    <row r="58040" spans="6:8" x14ac:dyDescent="0.2">
      <c r="F58040" s="30"/>
      <c r="G58040" s="30"/>
      <c r="H58040" s="30"/>
    </row>
    <row r="58041" spans="6:8" x14ac:dyDescent="0.2">
      <c r="F58041" s="30"/>
      <c r="G58041" s="30"/>
      <c r="H58041" s="30"/>
    </row>
    <row r="58042" spans="6:8" x14ac:dyDescent="0.2">
      <c r="F58042" s="30"/>
      <c r="G58042" s="30"/>
      <c r="H58042" s="30"/>
    </row>
    <row r="58043" spans="6:8" x14ac:dyDescent="0.2">
      <c r="F58043" s="30"/>
      <c r="G58043" s="30"/>
      <c r="H58043" s="30"/>
    </row>
    <row r="58044" spans="6:8" x14ac:dyDescent="0.2">
      <c r="F58044" s="30"/>
      <c r="G58044" s="30"/>
      <c r="H58044" s="30"/>
    </row>
    <row r="58045" spans="6:8" x14ac:dyDescent="0.2">
      <c r="F58045" s="30"/>
      <c r="G58045" s="30"/>
      <c r="H58045" s="30"/>
    </row>
    <row r="58046" spans="6:8" x14ac:dyDescent="0.2">
      <c r="F58046" s="30"/>
      <c r="G58046" s="30"/>
      <c r="H58046" s="30"/>
    </row>
    <row r="58047" spans="6:8" x14ac:dyDescent="0.2">
      <c r="F58047" s="30"/>
      <c r="G58047" s="30"/>
      <c r="H58047" s="30"/>
    </row>
    <row r="58048" spans="6:8" x14ac:dyDescent="0.2">
      <c r="F58048" s="30"/>
      <c r="G58048" s="30"/>
      <c r="H58048" s="30"/>
    </row>
    <row r="58049" spans="6:8" x14ac:dyDescent="0.2">
      <c r="F58049" s="30"/>
      <c r="G58049" s="30"/>
      <c r="H58049" s="30"/>
    </row>
    <row r="58050" spans="6:8" x14ac:dyDescent="0.2">
      <c r="F58050" s="30"/>
      <c r="G58050" s="30"/>
      <c r="H58050" s="30"/>
    </row>
    <row r="58051" spans="6:8" x14ac:dyDescent="0.2">
      <c r="F58051" s="30"/>
      <c r="G58051" s="30"/>
      <c r="H58051" s="30"/>
    </row>
    <row r="58052" spans="6:8" x14ac:dyDescent="0.2">
      <c r="F58052" s="30"/>
      <c r="G58052" s="30"/>
      <c r="H58052" s="30"/>
    </row>
    <row r="58053" spans="6:8" x14ac:dyDescent="0.2">
      <c r="F58053" s="30"/>
      <c r="G58053" s="30"/>
      <c r="H58053" s="30"/>
    </row>
    <row r="58054" spans="6:8" x14ac:dyDescent="0.2">
      <c r="F58054" s="30"/>
      <c r="G58054" s="30"/>
      <c r="H58054" s="30"/>
    </row>
    <row r="58055" spans="6:8" x14ac:dyDescent="0.2">
      <c r="F58055" s="30"/>
      <c r="G58055" s="30"/>
      <c r="H58055" s="30"/>
    </row>
    <row r="58056" spans="6:8" x14ac:dyDescent="0.2">
      <c r="F58056" s="30"/>
      <c r="G58056" s="30"/>
      <c r="H58056" s="30"/>
    </row>
    <row r="58057" spans="6:8" x14ac:dyDescent="0.2">
      <c r="F58057" s="30"/>
      <c r="G58057" s="30"/>
      <c r="H58057" s="30"/>
    </row>
    <row r="58058" spans="6:8" x14ac:dyDescent="0.2">
      <c r="F58058" s="30"/>
      <c r="G58058" s="30"/>
      <c r="H58058" s="30"/>
    </row>
    <row r="58059" spans="6:8" x14ac:dyDescent="0.2">
      <c r="F58059" s="30"/>
      <c r="G58059" s="30"/>
      <c r="H58059" s="30"/>
    </row>
    <row r="58060" spans="6:8" x14ac:dyDescent="0.2">
      <c r="F58060" s="30"/>
      <c r="G58060" s="30"/>
      <c r="H58060" s="30"/>
    </row>
    <row r="58061" spans="6:8" x14ac:dyDescent="0.2">
      <c r="F58061" s="30"/>
      <c r="G58061" s="30"/>
      <c r="H58061" s="30"/>
    </row>
    <row r="58062" spans="6:8" x14ac:dyDescent="0.2">
      <c r="F58062" s="30"/>
      <c r="G58062" s="30"/>
      <c r="H58062" s="30"/>
    </row>
    <row r="58063" spans="6:8" x14ac:dyDescent="0.2">
      <c r="F58063" s="30"/>
      <c r="G58063" s="30"/>
      <c r="H58063" s="30"/>
    </row>
    <row r="58064" spans="6:8" x14ac:dyDescent="0.2">
      <c r="F58064" s="30"/>
      <c r="G58064" s="30"/>
      <c r="H58064" s="30"/>
    </row>
    <row r="58065" spans="6:8" x14ac:dyDescent="0.2">
      <c r="F58065" s="30"/>
      <c r="G58065" s="30"/>
      <c r="H58065" s="30"/>
    </row>
    <row r="58066" spans="6:8" x14ac:dyDescent="0.2">
      <c r="F58066" s="30"/>
      <c r="G58066" s="30"/>
      <c r="H58066" s="30"/>
    </row>
    <row r="58067" spans="6:8" x14ac:dyDescent="0.2">
      <c r="F58067" s="30"/>
      <c r="G58067" s="30"/>
      <c r="H58067" s="30"/>
    </row>
    <row r="58068" spans="6:8" x14ac:dyDescent="0.2">
      <c r="F58068" s="30"/>
      <c r="G58068" s="30"/>
      <c r="H58068" s="30"/>
    </row>
    <row r="58069" spans="6:8" x14ac:dyDescent="0.2">
      <c r="F58069" s="30"/>
      <c r="G58069" s="30"/>
      <c r="H58069" s="30"/>
    </row>
    <row r="58070" spans="6:8" x14ac:dyDescent="0.2">
      <c r="F58070" s="30"/>
      <c r="G58070" s="30"/>
      <c r="H58070" s="30"/>
    </row>
    <row r="58071" spans="6:8" x14ac:dyDescent="0.2">
      <c r="F58071" s="30"/>
      <c r="G58071" s="30"/>
      <c r="H58071" s="30"/>
    </row>
    <row r="58072" spans="6:8" x14ac:dyDescent="0.2">
      <c r="F58072" s="30"/>
      <c r="G58072" s="30"/>
      <c r="H58072" s="30"/>
    </row>
    <row r="58073" spans="6:8" x14ac:dyDescent="0.2">
      <c r="F58073" s="30"/>
      <c r="G58073" s="30"/>
      <c r="H58073" s="30"/>
    </row>
    <row r="58074" spans="6:8" x14ac:dyDescent="0.2">
      <c r="F58074" s="30"/>
      <c r="G58074" s="30"/>
      <c r="H58074" s="30"/>
    </row>
    <row r="58075" spans="6:8" x14ac:dyDescent="0.2">
      <c r="F58075" s="30"/>
      <c r="G58075" s="30"/>
      <c r="H58075" s="30"/>
    </row>
    <row r="58076" spans="6:8" x14ac:dyDescent="0.2">
      <c r="F58076" s="30"/>
      <c r="G58076" s="30"/>
      <c r="H58076" s="30"/>
    </row>
    <row r="58077" spans="6:8" x14ac:dyDescent="0.2">
      <c r="F58077" s="30"/>
      <c r="G58077" s="30"/>
      <c r="H58077" s="30"/>
    </row>
    <row r="58078" spans="6:8" x14ac:dyDescent="0.2">
      <c r="F58078" s="30"/>
      <c r="G58078" s="30"/>
      <c r="H58078" s="30"/>
    </row>
    <row r="58079" spans="6:8" x14ac:dyDescent="0.2">
      <c r="F58079" s="30"/>
      <c r="G58079" s="30"/>
      <c r="H58079" s="30"/>
    </row>
    <row r="58080" spans="6:8" x14ac:dyDescent="0.2">
      <c r="F58080" s="30"/>
      <c r="G58080" s="30"/>
      <c r="H58080" s="30"/>
    </row>
    <row r="58081" spans="6:8" x14ac:dyDescent="0.2">
      <c r="F58081" s="30"/>
      <c r="G58081" s="30"/>
      <c r="H58081" s="30"/>
    </row>
    <row r="58082" spans="6:8" x14ac:dyDescent="0.2">
      <c r="F58082" s="30"/>
      <c r="G58082" s="30"/>
      <c r="H58082" s="30"/>
    </row>
    <row r="58083" spans="6:8" x14ac:dyDescent="0.2">
      <c r="F58083" s="30"/>
      <c r="G58083" s="30"/>
      <c r="H58083" s="30"/>
    </row>
    <row r="58084" spans="6:8" x14ac:dyDescent="0.2">
      <c r="F58084" s="30"/>
      <c r="G58084" s="30"/>
      <c r="H58084" s="30"/>
    </row>
    <row r="58085" spans="6:8" x14ac:dyDescent="0.2">
      <c r="F58085" s="30"/>
      <c r="G58085" s="30"/>
      <c r="H58085" s="30"/>
    </row>
    <row r="58086" spans="6:8" x14ac:dyDescent="0.2">
      <c r="F58086" s="30"/>
      <c r="G58086" s="30"/>
      <c r="H58086" s="30"/>
    </row>
    <row r="58087" spans="6:8" x14ac:dyDescent="0.2">
      <c r="F58087" s="30"/>
      <c r="G58087" s="30"/>
      <c r="H58087" s="30"/>
    </row>
    <row r="58088" spans="6:8" x14ac:dyDescent="0.2">
      <c r="F58088" s="30"/>
      <c r="G58088" s="30"/>
      <c r="H58088" s="30"/>
    </row>
    <row r="58089" spans="6:8" x14ac:dyDescent="0.2">
      <c r="F58089" s="30"/>
      <c r="G58089" s="30"/>
      <c r="H58089" s="30"/>
    </row>
    <row r="58090" spans="6:8" x14ac:dyDescent="0.2">
      <c r="F58090" s="30"/>
      <c r="G58090" s="30"/>
      <c r="H58090" s="30"/>
    </row>
    <row r="58091" spans="6:8" x14ac:dyDescent="0.2">
      <c r="F58091" s="30"/>
      <c r="G58091" s="30"/>
      <c r="H58091" s="30"/>
    </row>
    <row r="58092" spans="6:8" x14ac:dyDescent="0.2">
      <c r="F58092" s="30"/>
      <c r="G58092" s="30"/>
      <c r="H58092" s="30"/>
    </row>
    <row r="58093" spans="6:8" x14ac:dyDescent="0.2">
      <c r="F58093" s="30"/>
      <c r="G58093" s="30"/>
      <c r="H58093" s="30"/>
    </row>
    <row r="58094" spans="6:8" x14ac:dyDescent="0.2">
      <c r="F58094" s="30"/>
      <c r="G58094" s="30"/>
      <c r="H58094" s="30"/>
    </row>
    <row r="58095" spans="6:8" x14ac:dyDescent="0.2">
      <c r="F58095" s="30"/>
      <c r="G58095" s="30"/>
      <c r="H58095" s="30"/>
    </row>
    <row r="58096" spans="6:8" x14ac:dyDescent="0.2">
      <c r="F58096" s="30"/>
      <c r="G58096" s="30"/>
      <c r="H58096" s="30"/>
    </row>
    <row r="58097" spans="6:8" x14ac:dyDescent="0.2">
      <c r="F58097" s="30"/>
      <c r="G58097" s="30"/>
      <c r="H58097" s="30"/>
    </row>
    <row r="58098" spans="6:8" x14ac:dyDescent="0.2">
      <c r="F58098" s="30"/>
      <c r="G58098" s="30"/>
      <c r="H58098" s="30"/>
    </row>
    <row r="58099" spans="6:8" x14ac:dyDescent="0.2">
      <c r="F58099" s="30"/>
      <c r="G58099" s="30"/>
      <c r="H58099" s="30"/>
    </row>
    <row r="58100" spans="6:8" x14ac:dyDescent="0.2">
      <c r="F58100" s="30"/>
      <c r="G58100" s="30"/>
      <c r="H58100" s="30"/>
    </row>
    <row r="58101" spans="6:8" x14ac:dyDescent="0.2">
      <c r="F58101" s="30"/>
      <c r="G58101" s="30"/>
      <c r="H58101" s="30"/>
    </row>
    <row r="58102" spans="6:8" x14ac:dyDescent="0.2">
      <c r="F58102" s="30"/>
      <c r="G58102" s="30"/>
      <c r="H58102" s="30"/>
    </row>
    <row r="58103" spans="6:8" x14ac:dyDescent="0.2">
      <c r="F58103" s="30"/>
      <c r="G58103" s="30"/>
      <c r="H58103" s="30"/>
    </row>
    <row r="58104" spans="6:8" x14ac:dyDescent="0.2">
      <c r="F58104" s="30"/>
      <c r="G58104" s="30"/>
      <c r="H58104" s="30"/>
    </row>
    <row r="58105" spans="6:8" x14ac:dyDescent="0.2">
      <c r="F58105" s="30"/>
      <c r="G58105" s="30"/>
      <c r="H58105" s="30"/>
    </row>
    <row r="58106" spans="6:8" x14ac:dyDescent="0.2">
      <c r="F58106" s="30"/>
      <c r="G58106" s="30"/>
      <c r="H58106" s="30"/>
    </row>
    <row r="58107" spans="6:8" x14ac:dyDescent="0.2">
      <c r="F58107" s="30"/>
      <c r="G58107" s="30"/>
      <c r="H58107" s="30"/>
    </row>
    <row r="58108" spans="6:8" x14ac:dyDescent="0.2">
      <c r="F58108" s="30"/>
      <c r="G58108" s="30"/>
      <c r="H58108" s="30"/>
    </row>
    <row r="58109" spans="6:8" x14ac:dyDescent="0.2">
      <c r="F58109" s="30"/>
      <c r="G58109" s="30"/>
      <c r="H58109" s="30"/>
    </row>
    <row r="58110" spans="6:8" x14ac:dyDescent="0.2">
      <c r="F58110" s="30"/>
      <c r="G58110" s="30"/>
      <c r="H58110" s="30"/>
    </row>
    <row r="58111" spans="6:8" x14ac:dyDescent="0.2">
      <c r="F58111" s="30"/>
      <c r="G58111" s="30"/>
      <c r="H58111" s="30"/>
    </row>
    <row r="58112" spans="6:8" x14ac:dyDescent="0.2">
      <c r="F58112" s="30"/>
      <c r="G58112" s="30"/>
      <c r="H58112" s="30"/>
    </row>
    <row r="58113" spans="6:8" x14ac:dyDescent="0.2">
      <c r="F58113" s="30"/>
      <c r="G58113" s="30"/>
      <c r="H58113" s="30"/>
    </row>
    <row r="58114" spans="6:8" x14ac:dyDescent="0.2">
      <c r="F58114" s="30"/>
      <c r="G58114" s="30"/>
      <c r="H58114" s="30"/>
    </row>
    <row r="58115" spans="6:8" x14ac:dyDescent="0.2">
      <c r="F58115" s="30"/>
      <c r="G58115" s="30"/>
      <c r="H58115" s="30"/>
    </row>
    <row r="58116" spans="6:8" x14ac:dyDescent="0.2">
      <c r="F58116" s="30"/>
      <c r="G58116" s="30"/>
      <c r="H58116" s="30"/>
    </row>
    <row r="58117" spans="6:8" x14ac:dyDescent="0.2">
      <c r="F58117" s="30"/>
      <c r="G58117" s="30"/>
      <c r="H58117" s="30"/>
    </row>
    <row r="58118" spans="6:8" x14ac:dyDescent="0.2">
      <c r="F58118" s="30"/>
      <c r="G58118" s="30"/>
      <c r="H58118" s="30"/>
    </row>
    <row r="58119" spans="6:8" x14ac:dyDescent="0.2">
      <c r="F58119" s="30"/>
      <c r="G58119" s="30"/>
      <c r="H58119" s="30"/>
    </row>
    <row r="58120" spans="6:8" x14ac:dyDescent="0.2">
      <c r="F58120" s="30"/>
      <c r="G58120" s="30"/>
      <c r="H58120" s="30"/>
    </row>
    <row r="58121" spans="6:8" x14ac:dyDescent="0.2">
      <c r="F58121" s="30"/>
      <c r="G58121" s="30"/>
      <c r="H58121" s="30"/>
    </row>
    <row r="58122" spans="6:8" x14ac:dyDescent="0.2">
      <c r="F58122" s="30"/>
      <c r="G58122" s="30"/>
      <c r="H58122" s="30"/>
    </row>
    <row r="58123" spans="6:8" x14ac:dyDescent="0.2">
      <c r="F58123" s="30"/>
      <c r="G58123" s="30"/>
      <c r="H58123" s="30"/>
    </row>
    <row r="58124" spans="6:8" x14ac:dyDescent="0.2">
      <c r="F58124" s="30"/>
      <c r="G58124" s="30"/>
      <c r="H58124" s="30"/>
    </row>
    <row r="58125" spans="6:8" x14ac:dyDescent="0.2">
      <c r="F58125" s="30"/>
      <c r="G58125" s="30"/>
      <c r="H58125" s="30"/>
    </row>
    <row r="58126" spans="6:8" x14ac:dyDescent="0.2">
      <c r="F58126" s="30"/>
      <c r="G58126" s="30"/>
      <c r="H58126" s="30"/>
    </row>
    <row r="58127" spans="6:8" x14ac:dyDescent="0.2">
      <c r="F58127" s="30"/>
      <c r="G58127" s="30"/>
      <c r="H58127" s="30"/>
    </row>
    <row r="58128" spans="6:8" x14ac:dyDescent="0.2">
      <c r="F58128" s="30"/>
      <c r="G58128" s="30"/>
      <c r="H58128" s="30"/>
    </row>
    <row r="58129" spans="6:8" x14ac:dyDescent="0.2">
      <c r="F58129" s="30"/>
      <c r="G58129" s="30"/>
      <c r="H58129" s="30"/>
    </row>
    <row r="58130" spans="6:8" x14ac:dyDescent="0.2">
      <c r="F58130" s="30"/>
      <c r="G58130" s="30"/>
      <c r="H58130" s="30"/>
    </row>
    <row r="58131" spans="6:8" x14ac:dyDescent="0.2">
      <c r="F58131" s="30"/>
      <c r="G58131" s="30"/>
      <c r="H58131" s="30"/>
    </row>
    <row r="58132" spans="6:8" x14ac:dyDescent="0.2">
      <c r="F58132" s="30"/>
      <c r="G58132" s="30"/>
      <c r="H58132" s="30"/>
    </row>
    <row r="58133" spans="6:8" x14ac:dyDescent="0.2">
      <c r="F58133" s="30"/>
      <c r="G58133" s="30"/>
      <c r="H58133" s="30"/>
    </row>
    <row r="58134" spans="6:8" x14ac:dyDescent="0.2">
      <c r="F58134" s="30"/>
      <c r="G58134" s="30"/>
      <c r="H58134" s="30"/>
    </row>
    <row r="58135" spans="6:8" x14ac:dyDescent="0.2">
      <c r="F58135" s="30"/>
      <c r="G58135" s="30"/>
      <c r="H58135" s="30"/>
    </row>
    <row r="58136" spans="6:8" x14ac:dyDescent="0.2">
      <c r="F58136" s="30"/>
      <c r="G58136" s="30"/>
      <c r="H58136" s="30"/>
    </row>
    <row r="58137" spans="6:8" x14ac:dyDescent="0.2">
      <c r="F58137" s="30"/>
      <c r="G58137" s="30"/>
      <c r="H58137" s="30"/>
    </row>
    <row r="58138" spans="6:8" x14ac:dyDescent="0.2">
      <c r="F58138" s="30"/>
      <c r="G58138" s="30"/>
      <c r="H58138" s="30"/>
    </row>
    <row r="58139" spans="6:8" x14ac:dyDescent="0.2">
      <c r="F58139" s="30"/>
      <c r="G58139" s="30"/>
      <c r="H58139" s="30"/>
    </row>
    <row r="58140" spans="6:8" x14ac:dyDescent="0.2">
      <c r="F58140" s="30"/>
      <c r="G58140" s="30"/>
      <c r="H58140" s="30"/>
    </row>
    <row r="58141" spans="6:8" x14ac:dyDescent="0.2">
      <c r="F58141" s="30"/>
      <c r="G58141" s="30"/>
      <c r="H58141" s="30"/>
    </row>
    <row r="58142" spans="6:8" x14ac:dyDescent="0.2">
      <c r="F58142" s="30"/>
      <c r="G58142" s="30"/>
      <c r="H58142" s="30"/>
    </row>
    <row r="58143" spans="6:8" x14ac:dyDescent="0.2">
      <c r="F58143" s="30"/>
      <c r="G58143" s="30"/>
      <c r="H58143" s="30"/>
    </row>
    <row r="58144" spans="6:8" x14ac:dyDescent="0.2">
      <c r="F58144" s="30"/>
      <c r="G58144" s="30"/>
      <c r="H58144" s="30"/>
    </row>
    <row r="58145" spans="6:8" x14ac:dyDescent="0.2">
      <c r="F58145" s="30"/>
      <c r="G58145" s="30"/>
      <c r="H58145" s="30"/>
    </row>
    <row r="58146" spans="6:8" x14ac:dyDescent="0.2">
      <c r="F58146" s="30"/>
      <c r="G58146" s="30"/>
      <c r="H58146" s="30"/>
    </row>
    <row r="58147" spans="6:8" x14ac:dyDescent="0.2">
      <c r="F58147" s="30"/>
      <c r="G58147" s="30"/>
      <c r="H58147" s="30"/>
    </row>
    <row r="58148" spans="6:8" x14ac:dyDescent="0.2">
      <c r="F58148" s="30"/>
      <c r="G58148" s="30"/>
      <c r="H58148" s="30"/>
    </row>
    <row r="58149" spans="6:8" x14ac:dyDescent="0.2">
      <c r="F58149" s="30"/>
      <c r="G58149" s="30"/>
      <c r="H58149" s="30"/>
    </row>
    <row r="58150" spans="6:8" x14ac:dyDescent="0.2">
      <c r="F58150" s="30"/>
      <c r="G58150" s="30"/>
      <c r="H58150" s="30"/>
    </row>
    <row r="58151" spans="6:8" x14ac:dyDescent="0.2">
      <c r="F58151" s="30"/>
      <c r="G58151" s="30"/>
      <c r="H58151" s="30"/>
    </row>
    <row r="58152" spans="6:8" x14ac:dyDescent="0.2">
      <c r="F58152" s="30"/>
      <c r="G58152" s="30"/>
      <c r="H58152" s="30"/>
    </row>
    <row r="58153" spans="6:8" x14ac:dyDescent="0.2">
      <c r="F58153" s="30"/>
      <c r="G58153" s="30"/>
      <c r="H58153" s="30"/>
    </row>
    <row r="58154" spans="6:8" x14ac:dyDescent="0.2">
      <c r="F58154" s="30"/>
      <c r="G58154" s="30"/>
      <c r="H58154" s="30"/>
    </row>
    <row r="58155" spans="6:8" x14ac:dyDescent="0.2">
      <c r="F58155" s="30"/>
      <c r="G58155" s="30"/>
      <c r="H58155" s="30"/>
    </row>
    <row r="58156" spans="6:8" x14ac:dyDescent="0.2">
      <c r="F58156" s="30"/>
      <c r="G58156" s="30"/>
      <c r="H58156" s="30"/>
    </row>
    <row r="58157" spans="6:8" x14ac:dyDescent="0.2">
      <c r="F58157" s="30"/>
      <c r="G58157" s="30"/>
      <c r="H58157" s="30"/>
    </row>
    <row r="58158" spans="6:8" x14ac:dyDescent="0.2">
      <c r="F58158" s="30"/>
      <c r="G58158" s="30"/>
      <c r="H58158" s="30"/>
    </row>
    <row r="58159" spans="6:8" x14ac:dyDescent="0.2">
      <c r="F58159" s="30"/>
      <c r="G58159" s="30"/>
      <c r="H58159" s="30"/>
    </row>
    <row r="58160" spans="6:8" x14ac:dyDescent="0.2">
      <c r="F58160" s="30"/>
      <c r="G58160" s="30"/>
      <c r="H58160" s="30"/>
    </row>
    <row r="58161" spans="6:8" x14ac:dyDescent="0.2">
      <c r="F58161" s="30"/>
      <c r="G58161" s="30"/>
      <c r="H58161" s="30"/>
    </row>
    <row r="58162" spans="6:8" x14ac:dyDescent="0.2">
      <c r="F58162" s="30"/>
      <c r="G58162" s="30"/>
      <c r="H58162" s="30"/>
    </row>
    <row r="58163" spans="6:8" x14ac:dyDescent="0.2">
      <c r="F58163" s="30"/>
      <c r="G58163" s="30"/>
      <c r="H58163" s="30"/>
    </row>
    <row r="58164" spans="6:8" x14ac:dyDescent="0.2">
      <c r="F58164" s="30"/>
      <c r="G58164" s="30"/>
      <c r="H58164" s="30"/>
    </row>
    <row r="58165" spans="6:8" x14ac:dyDescent="0.2">
      <c r="F58165" s="30"/>
      <c r="G58165" s="30"/>
      <c r="H58165" s="30"/>
    </row>
    <row r="58166" spans="6:8" x14ac:dyDescent="0.2">
      <c r="F58166" s="30"/>
      <c r="G58166" s="30"/>
      <c r="H58166" s="30"/>
    </row>
    <row r="58167" spans="6:8" x14ac:dyDescent="0.2">
      <c r="F58167" s="30"/>
      <c r="G58167" s="30"/>
      <c r="H58167" s="30"/>
    </row>
    <row r="58168" spans="6:8" x14ac:dyDescent="0.2">
      <c r="F58168" s="30"/>
      <c r="G58168" s="30"/>
      <c r="H58168" s="30"/>
    </row>
    <row r="58169" spans="6:8" x14ac:dyDescent="0.2">
      <c r="F58169" s="30"/>
      <c r="G58169" s="30"/>
      <c r="H58169" s="30"/>
    </row>
    <row r="58170" spans="6:8" x14ac:dyDescent="0.2">
      <c r="F58170" s="30"/>
      <c r="G58170" s="30"/>
      <c r="H58170" s="30"/>
    </row>
    <row r="58171" spans="6:8" x14ac:dyDescent="0.2">
      <c r="F58171" s="30"/>
      <c r="G58171" s="30"/>
      <c r="H58171" s="30"/>
    </row>
    <row r="58172" spans="6:8" x14ac:dyDescent="0.2">
      <c r="F58172" s="30"/>
      <c r="G58172" s="30"/>
      <c r="H58172" s="30"/>
    </row>
    <row r="58173" spans="6:8" x14ac:dyDescent="0.2">
      <c r="F58173" s="30"/>
      <c r="G58173" s="30"/>
      <c r="H58173" s="30"/>
    </row>
    <row r="58174" spans="6:8" x14ac:dyDescent="0.2">
      <c r="F58174" s="30"/>
      <c r="G58174" s="30"/>
      <c r="H58174" s="30"/>
    </row>
    <row r="58175" spans="6:8" x14ac:dyDescent="0.2">
      <c r="F58175" s="30"/>
      <c r="G58175" s="30"/>
      <c r="H58175" s="30"/>
    </row>
    <row r="58176" spans="6:8" x14ac:dyDescent="0.2">
      <c r="F58176" s="30"/>
      <c r="G58176" s="30"/>
      <c r="H58176" s="30"/>
    </row>
    <row r="58177" spans="6:8" x14ac:dyDescent="0.2">
      <c r="F58177" s="30"/>
      <c r="G58177" s="30"/>
      <c r="H58177" s="30"/>
    </row>
    <row r="58178" spans="6:8" x14ac:dyDescent="0.2">
      <c r="F58178" s="30"/>
      <c r="G58178" s="30"/>
      <c r="H58178" s="30"/>
    </row>
    <row r="58179" spans="6:8" x14ac:dyDescent="0.2">
      <c r="F58179" s="30"/>
      <c r="G58179" s="30"/>
      <c r="H58179" s="30"/>
    </row>
    <row r="58180" spans="6:8" x14ac:dyDescent="0.2">
      <c r="F58180" s="30"/>
      <c r="G58180" s="30"/>
      <c r="H58180" s="30"/>
    </row>
    <row r="58181" spans="6:8" x14ac:dyDescent="0.2">
      <c r="F58181" s="30"/>
      <c r="G58181" s="30"/>
      <c r="H58181" s="30"/>
    </row>
    <row r="58182" spans="6:8" x14ac:dyDescent="0.2">
      <c r="F58182" s="30"/>
      <c r="G58182" s="30"/>
      <c r="H58182" s="30"/>
    </row>
    <row r="58183" spans="6:8" x14ac:dyDescent="0.2">
      <c r="F58183" s="30"/>
      <c r="G58183" s="30"/>
      <c r="H58183" s="30"/>
    </row>
    <row r="58184" spans="6:8" x14ac:dyDescent="0.2">
      <c r="F58184" s="30"/>
      <c r="G58184" s="30"/>
      <c r="H58184" s="30"/>
    </row>
    <row r="58185" spans="6:8" x14ac:dyDescent="0.2">
      <c r="F58185" s="30"/>
      <c r="G58185" s="30"/>
      <c r="H58185" s="30"/>
    </row>
    <row r="58186" spans="6:8" x14ac:dyDescent="0.2">
      <c r="F58186" s="30"/>
      <c r="G58186" s="30"/>
      <c r="H58186" s="30"/>
    </row>
    <row r="58187" spans="6:8" x14ac:dyDescent="0.2">
      <c r="F58187" s="30"/>
      <c r="G58187" s="30"/>
      <c r="H58187" s="30"/>
    </row>
    <row r="58188" spans="6:8" x14ac:dyDescent="0.2">
      <c r="F58188" s="30"/>
      <c r="G58188" s="30"/>
      <c r="H58188" s="30"/>
    </row>
    <row r="58189" spans="6:8" x14ac:dyDescent="0.2">
      <c r="F58189" s="30"/>
      <c r="G58189" s="30"/>
      <c r="H58189" s="30"/>
    </row>
    <row r="58190" spans="6:8" x14ac:dyDescent="0.2">
      <c r="F58190" s="30"/>
      <c r="G58190" s="30"/>
      <c r="H58190" s="30"/>
    </row>
    <row r="58191" spans="6:8" x14ac:dyDescent="0.2">
      <c r="F58191" s="30"/>
      <c r="G58191" s="30"/>
      <c r="H58191" s="30"/>
    </row>
    <row r="58192" spans="6:8" x14ac:dyDescent="0.2">
      <c r="F58192" s="30"/>
      <c r="G58192" s="30"/>
      <c r="H58192" s="30"/>
    </row>
    <row r="58193" spans="6:8" x14ac:dyDescent="0.2">
      <c r="F58193" s="30"/>
      <c r="G58193" s="30"/>
      <c r="H58193" s="30"/>
    </row>
    <row r="58194" spans="6:8" x14ac:dyDescent="0.2">
      <c r="F58194" s="30"/>
      <c r="G58194" s="30"/>
      <c r="H58194" s="30"/>
    </row>
    <row r="58195" spans="6:8" x14ac:dyDescent="0.2">
      <c r="F58195" s="30"/>
      <c r="G58195" s="30"/>
      <c r="H58195" s="30"/>
    </row>
    <row r="58196" spans="6:8" x14ac:dyDescent="0.2">
      <c r="F58196" s="30"/>
      <c r="G58196" s="30"/>
      <c r="H58196" s="30"/>
    </row>
    <row r="58197" spans="6:8" x14ac:dyDescent="0.2">
      <c r="F58197" s="30"/>
      <c r="G58197" s="30"/>
      <c r="H58197" s="30"/>
    </row>
    <row r="58198" spans="6:8" x14ac:dyDescent="0.2">
      <c r="F58198" s="30"/>
      <c r="G58198" s="30"/>
      <c r="H58198" s="30"/>
    </row>
    <row r="58199" spans="6:8" x14ac:dyDescent="0.2">
      <c r="F58199" s="30"/>
      <c r="G58199" s="30"/>
      <c r="H58199" s="30"/>
    </row>
    <row r="58200" spans="6:8" x14ac:dyDescent="0.2">
      <c r="F58200" s="30"/>
      <c r="G58200" s="30"/>
      <c r="H58200" s="30"/>
    </row>
    <row r="58201" spans="6:8" x14ac:dyDescent="0.2">
      <c r="F58201" s="30"/>
      <c r="G58201" s="30"/>
      <c r="H58201" s="30"/>
    </row>
    <row r="58202" spans="6:8" x14ac:dyDescent="0.2">
      <c r="F58202" s="30"/>
      <c r="G58202" s="30"/>
      <c r="H58202" s="30"/>
    </row>
    <row r="58203" spans="6:8" x14ac:dyDescent="0.2">
      <c r="F58203" s="30"/>
      <c r="G58203" s="30"/>
      <c r="H58203" s="30"/>
    </row>
    <row r="58204" spans="6:8" x14ac:dyDescent="0.2">
      <c r="F58204" s="30"/>
      <c r="G58204" s="30"/>
      <c r="H58204" s="30"/>
    </row>
    <row r="58205" spans="6:8" x14ac:dyDescent="0.2">
      <c r="F58205" s="30"/>
      <c r="G58205" s="30"/>
      <c r="H58205" s="30"/>
    </row>
    <row r="58206" spans="6:8" x14ac:dyDescent="0.2">
      <c r="F58206" s="30"/>
      <c r="G58206" s="30"/>
      <c r="H58206" s="30"/>
    </row>
    <row r="58207" spans="6:8" x14ac:dyDescent="0.2">
      <c r="F58207" s="30"/>
      <c r="G58207" s="30"/>
      <c r="H58207" s="30"/>
    </row>
    <row r="58208" spans="6:8" x14ac:dyDescent="0.2">
      <c r="F58208" s="30"/>
      <c r="G58208" s="30"/>
      <c r="H58208" s="30"/>
    </row>
    <row r="58209" spans="6:8" x14ac:dyDescent="0.2">
      <c r="F58209" s="30"/>
      <c r="G58209" s="30"/>
      <c r="H58209" s="30"/>
    </row>
    <row r="58210" spans="6:8" x14ac:dyDescent="0.2">
      <c r="F58210" s="30"/>
      <c r="G58210" s="30"/>
      <c r="H58210" s="30"/>
    </row>
    <row r="58211" spans="6:8" x14ac:dyDescent="0.2">
      <c r="F58211" s="30"/>
      <c r="G58211" s="30"/>
      <c r="H58211" s="30"/>
    </row>
    <row r="58212" spans="6:8" x14ac:dyDescent="0.2">
      <c r="F58212" s="30"/>
      <c r="G58212" s="30"/>
      <c r="H58212" s="30"/>
    </row>
    <row r="58213" spans="6:8" x14ac:dyDescent="0.2">
      <c r="F58213" s="30"/>
      <c r="G58213" s="30"/>
      <c r="H58213" s="30"/>
    </row>
    <row r="58214" spans="6:8" x14ac:dyDescent="0.2">
      <c r="F58214" s="30"/>
      <c r="G58214" s="30"/>
      <c r="H58214" s="30"/>
    </row>
    <row r="58215" spans="6:8" x14ac:dyDescent="0.2">
      <c r="F58215" s="30"/>
      <c r="G58215" s="30"/>
      <c r="H58215" s="30"/>
    </row>
    <row r="58216" spans="6:8" x14ac:dyDescent="0.2">
      <c r="F58216" s="30"/>
      <c r="G58216" s="30"/>
      <c r="H58216" s="30"/>
    </row>
    <row r="58217" spans="6:8" x14ac:dyDescent="0.2">
      <c r="F58217" s="30"/>
      <c r="G58217" s="30"/>
      <c r="H58217" s="30"/>
    </row>
    <row r="58218" spans="6:8" x14ac:dyDescent="0.2">
      <c r="F58218" s="30"/>
      <c r="G58218" s="30"/>
      <c r="H58218" s="30"/>
    </row>
    <row r="58219" spans="6:8" x14ac:dyDescent="0.2">
      <c r="F58219" s="30"/>
      <c r="G58219" s="30"/>
      <c r="H58219" s="30"/>
    </row>
    <row r="58220" spans="6:8" x14ac:dyDescent="0.2">
      <c r="F58220" s="30"/>
      <c r="G58220" s="30"/>
      <c r="H58220" s="30"/>
    </row>
    <row r="58221" spans="6:8" x14ac:dyDescent="0.2">
      <c r="F58221" s="30"/>
      <c r="G58221" s="30"/>
      <c r="H58221" s="30"/>
    </row>
    <row r="58222" spans="6:8" x14ac:dyDescent="0.2">
      <c r="F58222" s="30"/>
      <c r="G58222" s="30"/>
      <c r="H58222" s="30"/>
    </row>
    <row r="58223" spans="6:8" x14ac:dyDescent="0.2">
      <c r="F58223" s="30"/>
      <c r="G58223" s="30"/>
      <c r="H58223" s="30"/>
    </row>
    <row r="58224" spans="6:8" x14ac:dyDescent="0.2">
      <c r="F58224" s="30"/>
      <c r="G58224" s="30"/>
      <c r="H58224" s="30"/>
    </row>
    <row r="58225" spans="6:8" x14ac:dyDescent="0.2">
      <c r="F58225" s="30"/>
      <c r="G58225" s="30"/>
      <c r="H58225" s="30"/>
    </row>
    <row r="58226" spans="6:8" x14ac:dyDescent="0.2">
      <c r="F58226" s="30"/>
      <c r="G58226" s="30"/>
      <c r="H58226" s="30"/>
    </row>
    <row r="58227" spans="6:8" x14ac:dyDescent="0.2">
      <c r="F58227" s="30"/>
      <c r="G58227" s="30"/>
      <c r="H58227" s="30"/>
    </row>
    <row r="58228" spans="6:8" x14ac:dyDescent="0.2">
      <c r="F58228" s="30"/>
      <c r="G58228" s="30"/>
      <c r="H58228" s="30"/>
    </row>
    <row r="58229" spans="6:8" x14ac:dyDescent="0.2">
      <c r="F58229" s="30"/>
      <c r="G58229" s="30"/>
      <c r="H58229" s="30"/>
    </row>
    <row r="58230" spans="6:8" x14ac:dyDescent="0.2">
      <c r="F58230" s="30"/>
      <c r="G58230" s="30"/>
      <c r="H58230" s="30"/>
    </row>
    <row r="58231" spans="6:8" x14ac:dyDescent="0.2">
      <c r="F58231" s="30"/>
      <c r="G58231" s="30"/>
      <c r="H58231" s="30"/>
    </row>
    <row r="58232" spans="6:8" x14ac:dyDescent="0.2">
      <c r="F58232" s="30"/>
      <c r="G58232" s="30"/>
      <c r="H58232" s="30"/>
    </row>
    <row r="58233" spans="6:8" x14ac:dyDescent="0.2">
      <c r="F58233" s="30"/>
      <c r="G58233" s="30"/>
      <c r="H58233" s="30"/>
    </row>
    <row r="58234" spans="6:8" x14ac:dyDescent="0.2">
      <c r="F58234" s="30"/>
      <c r="G58234" s="30"/>
      <c r="H58234" s="30"/>
    </row>
    <row r="58235" spans="6:8" x14ac:dyDescent="0.2">
      <c r="F58235" s="30"/>
      <c r="G58235" s="30"/>
      <c r="H58235" s="30"/>
    </row>
    <row r="58236" spans="6:8" x14ac:dyDescent="0.2">
      <c r="F58236" s="30"/>
      <c r="G58236" s="30"/>
      <c r="H58236" s="30"/>
    </row>
    <row r="58237" spans="6:8" x14ac:dyDescent="0.2">
      <c r="F58237" s="30"/>
      <c r="G58237" s="30"/>
      <c r="H58237" s="30"/>
    </row>
    <row r="58238" spans="6:8" x14ac:dyDescent="0.2">
      <c r="F58238" s="30"/>
      <c r="G58238" s="30"/>
      <c r="H58238" s="30"/>
    </row>
    <row r="58239" spans="6:8" x14ac:dyDescent="0.2">
      <c r="F58239" s="30"/>
      <c r="G58239" s="30"/>
      <c r="H58239" s="30"/>
    </row>
    <row r="58240" spans="6:8" x14ac:dyDescent="0.2">
      <c r="F58240" s="30"/>
      <c r="G58240" s="30"/>
      <c r="H58240" s="30"/>
    </row>
    <row r="58241" spans="6:8" x14ac:dyDescent="0.2">
      <c r="F58241" s="30"/>
      <c r="G58241" s="30"/>
      <c r="H58241" s="30"/>
    </row>
    <row r="58242" spans="6:8" x14ac:dyDescent="0.2">
      <c r="F58242" s="30"/>
      <c r="G58242" s="30"/>
      <c r="H58242" s="30"/>
    </row>
    <row r="58243" spans="6:8" x14ac:dyDescent="0.2">
      <c r="F58243" s="30"/>
      <c r="G58243" s="30"/>
      <c r="H58243" s="30"/>
    </row>
    <row r="58244" spans="6:8" x14ac:dyDescent="0.2">
      <c r="F58244" s="30"/>
      <c r="G58244" s="30"/>
      <c r="H58244" s="30"/>
    </row>
    <row r="58245" spans="6:8" x14ac:dyDescent="0.2">
      <c r="F58245" s="30"/>
      <c r="G58245" s="30"/>
      <c r="H58245" s="30"/>
    </row>
    <row r="58246" spans="6:8" x14ac:dyDescent="0.2">
      <c r="F58246" s="30"/>
      <c r="G58246" s="30"/>
      <c r="H58246" s="30"/>
    </row>
    <row r="58247" spans="6:8" x14ac:dyDescent="0.2">
      <c r="F58247" s="30"/>
      <c r="G58247" s="30"/>
      <c r="H58247" s="30"/>
    </row>
    <row r="58248" spans="6:8" x14ac:dyDescent="0.2">
      <c r="F58248" s="30"/>
      <c r="G58248" s="30"/>
      <c r="H58248" s="30"/>
    </row>
    <row r="58249" spans="6:8" x14ac:dyDescent="0.2">
      <c r="F58249" s="30"/>
      <c r="G58249" s="30"/>
      <c r="H58249" s="30"/>
    </row>
    <row r="58250" spans="6:8" x14ac:dyDescent="0.2">
      <c r="F58250" s="30"/>
      <c r="G58250" s="30"/>
      <c r="H58250" s="30"/>
    </row>
    <row r="58251" spans="6:8" x14ac:dyDescent="0.2">
      <c r="F58251" s="30"/>
      <c r="G58251" s="30"/>
      <c r="H58251" s="30"/>
    </row>
    <row r="58252" spans="6:8" x14ac:dyDescent="0.2">
      <c r="F58252" s="30"/>
      <c r="G58252" s="30"/>
      <c r="H58252" s="30"/>
    </row>
    <row r="58253" spans="6:8" x14ac:dyDescent="0.2">
      <c r="F58253" s="30"/>
      <c r="G58253" s="30"/>
      <c r="H58253" s="30"/>
    </row>
    <row r="58254" spans="6:8" x14ac:dyDescent="0.2">
      <c r="F58254" s="30"/>
      <c r="G58254" s="30"/>
      <c r="H58254" s="30"/>
    </row>
    <row r="58255" spans="6:8" x14ac:dyDescent="0.2">
      <c r="F58255" s="30"/>
      <c r="G58255" s="30"/>
      <c r="H58255" s="30"/>
    </row>
    <row r="58256" spans="6:8" x14ac:dyDescent="0.2">
      <c r="F58256" s="30"/>
      <c r="G58256" s="30"/>
      <c r="H58256" s="30"/>
    </row>
    <row r="58257" spans="6:8" x14ac:dyDescent="0.2">
      <c r="F58257" s="30"/>
      <c r="G58257" s="30"/>
      <c r="H58257" s="30"/>
    </row>
    <row r="58258" spans="6:8" x14ac:dyDescent="0.2">
      <c r="F58258" s="30"/>
      <c r="G58258" s="30"/>
      <c r="H58258" s="30"/>
    </row>
    <row r="58259" spans="6:8" x14ac:dyDescent="0.2">
      <c r="F58259" s="30"/>
      <c r="G58259" s="30"/>
      <c r="H58259" s="30"/>
    </row>
    <row r="58260" spans="6:8" x14ac:dyDescent="0.2">
      <c r="F58260" s="30"/>
      <c r="G58260" s="30"/>
      <c r="H58260" s="30"/>
    </row>
    <row r="58261" spans="6:8" x14ac:dyDescent="0.2">
      <c r="F58261" s="30"/>
      <c r="G58261" s="30"/>
      <c r="H58261" s="30"/>
    </row>
    <row r="58262" spans="6:8" x14ac:dyDescent="0.2">
      <c r="F58262" s="30"/>
      <c r="G58262" s="30"/>
      <c r="H58262" s="30"/>
    </row>
    <row r="58263" spans="6:8" x14ac:dyDescent="0.2">
      <c r="F58263" s="30"/>
      <c r="G58263" s="30"/>
      <c r="H58263" s="30"/>
    </row>
    <row r="58264" spans="6:8" x14ac:dyDescent="0.2">
      <c r="F58264" s="30"/>
      <c r="G58264" s="30"/>
      <c r="H58264" s="30"/>
    </row>
    <row r="58265" spans="6:8" x14ac:dyDescent="0.2">
      <c r="F58265" s="30"/>
      <c r="G58265" s="30"/>
      <c r="H58265" s="30"/>
    </row>
    <row r="58266" spans="6:8" x14ac:dyDescent="0.2">
      <c r="F58266" s="30"/>
      <c r="G58266" s="30"/>
      <c r="H58266" s="30"/>
    </row>
    <row r="58267" spans="6:8" x14ac:dyDescent="0.2">
      <c r="F58267" s="30"/>
      <c r="G58267" s="30"/>
      <c r="H58267" s="30"/>
    </row>
    <row r="58268" spans="6:8" x14ac:dyDescent="0.2">
      <c r="F58268" s="30"/>
      <c r="G58268" s="30"/>
      <c r="H58268" s="30"/>
    </row>
    <row r="58269" spans="6:8" x14ac:dyDescent="0.2">
      <c r="F58269" s="30"/>
      <c r="G58269" s="30"/>
      <c r="H58269" s="30"/>
    </row>
    <row r="58270" spans="6:8" x14ac:dyDescent="0.2">
      <c r="F58270" s="30"/>
      <c r="G58270" s="30"/>
      <c r="H58270" s="30"/>
    </row>
    <row r="58271" spans="6:8" x14ac:dyDescent="0.2">
      <c r="F58271" s="30"/>
      <c r="G58271" s="30"/>
      <c r="H58271" s="30"/>
    </row>
    <row r="58272" spans="6:8" x14ac:dyDescent="0.2">
      <c r="F58272" s="30"/>
      <c r="G58272" s="30"/>
      <c r="H58272" s="30"/>
    </row>
    <row r="58273" spans="6:8" x14ac:dyDescent="0.2">
      <c r="F58273" s="30"/>
      <c r="G58273" s="30"/>
      <c r="H58273" s="30"/>
    </row>
    <row r="58274" spans="6:8" x14ac:dyDescent="0.2">
      <c r="F58274" s="30"/>
      <c r="G58274" s="30"/>
      <c r="H58274" s="30"/>
    </row>
    <row r="58275" spans="6:8" x14ac:dyDescent="0.2">
      <c r="F58275" s="30"/>
      <c r="G58275" s="30"/>
      <c r="H58275" s="30"/>
    </row>
    <row r="58276" spans="6:8" x14ac:dyDescent="0.2">
      <c r="F58276" s="30"/>
      <c r="G58276" s="30"/>
      <c r="H58276" s="30"/>
    </row>
    <row r="58277" spans="6:8" x14ac:dyDescent="0.2">
      <c r="F58277" s="30"/>
      <c r="G58277" s="30"/>
      <c r="H58277" s="30"/>
    </row>
    <row r="58278" spans="6:8" x14ac:dyDescent="0.2">
      <c r="F58278" s="30"/>
      <c r="G58278" s="30"/>
      <c r="H58278" s="30"/>
    </row>
    <row r="58279" spans="6:8" x14ac:dyDescent="0.2">
      <c r="F58279" s="30"/>
      <c r="G58279" s="30"/>
      <c r="H58279" s="30"/>
    </row>
    <row r="58280" spans="6:8" x14ac:dyDescent="0.2">
      <c r="F58280" s="30"/>
      <c r="G58280" s="30"/>
      <c r="H58280" s="30"/>
    </row>
    <row r="58281" spans="6:8" x14ac:dyDescent="0.2">
      <c r="F58281" s="30"/>
      <c r="G58281" s="30"/>
      <c r="H58281" s="30"/>
    </row>
    <row r="58282" spans="6:8" x14ac:dyDescent="0.2">
      <c r="F58282" s="30"/>
      <c r="G58282" s="30"/>
      <c r="H58282" s="30"/>
    </row>
    <row r="58283" spans="6:8" x14ac:dyDescent="0.2">
      <c r="F58283" s="30"/>
      <c r="G58283" s="30"/>
      <c r="H58283" s="30"/>
    </row>
    <row r="58284" spans="6:8" x14ac:dyDescent="0.2">
      <c r="F58284" s="30"/>
      <c r="G58284" s="30"/>
      <c r="H58284" s="30"/>
    </row>
    <row r="58285" spans="6:8" x14ac:dyDescent="0.2">
      <c r="F58285" s="30"/>
      <c r="G58285" s="30"/>
      <c r="H58285" s="30"/>
    </row>
    <row r="58286" spans="6:8" x14ac:dyDescent="0.2">
      <c r="F58286" s="30"/>
      <c r="G58286" s="30"/>
      <c r="H58286" s="30"/>
    </row>
    <row r="58287" spans="6:8" x14ac:dyDescent="0.2">
      <c r="F58287" s="30"/>
      <c r="G58287" s="30"/>
      <c r="H58287" s="30"/>
    </row>
    <row r="58288" spans="6:8" x14ac:dyDescent="0.2">
      <c r="F58288" s="30"/>
      <c r="G58288" s="30"/>
      <c r="H58288" s="30"/>
    </row>
    <row r="58289" spans="6:8" x14ac:dyDescent="0.2">
      <c r="F58289" s="30"/>
      <c r="G58289" s="30"/>
      <c r="H58289" s="30"/>
    </row>
    <row r="58290" spans="6:8" x14ac:dyDescent="0.2">
      <c r="F58290" s="30"/>
      <c r="G58290" s="30"/>
      <c r="H58290" s="30"/>
    </row>
    <row r="58291" spans="6:8" x14ac:dyDescent="0.2">
      <c r="F58291" s="30"/>
      <c r="G58291" s="30"/>
      <c r="H58291" s="30"/>
    </row>
    <row r="58292" spans="6:8" x14ac:dyDescent="0.2">
      <c r="F58292" s="30"/>
      <c r="G58292" s="30"/>
      <c r="H58292" s="30"/>
    </row>
    <row r="58293" spans="6:8" x14ac:dyDescent="0.2">
      <c r="F58293" s="30"/>
      <c r="G58293" s="30"/>
      <c r="H58293" s="30"/>
    </row>
    <row r="58294" spans="6:8" x14ac:dyDescent="0.2">
      <c r="F58294" s="30"/>
      <c r="G58294" s="30"/>
      <c r="H58294" s="30"/>
    </row>
    <row r="58295" spans="6:8" x14ac:dyDescent="0.2">
      <c r="F58295" s="30"/>
      <c r="G58295" s="30"/>
      <c r="H58295" s="30"/>
    </row>
    <row r="58296" spans="6:8" x14ac:dyDescent="0.2">
      <c r="F58296" s="30"/>
      <c r="G58296" s="30"/>
      <c r="H58296" s="30"/>
    </row>
    <row r="58297" spans="6:8" x14ac:dyDescent="0.2">
      <c r="F58297" s="30"/>
      <c r="G58297" s="30"/>
      <c r="H58297" s="30"/>
    </row>
    <row r="58298" spans="6:8" x14ac:dyDescent="0.2">
      <c r="F58298" s="30"/>
      <c r="G58298" s="30"/>
      <c r="H58298" s="30"/>
    </row>
    <row r="58299" spans="6:8" x14ac:dyDescent="0.2">
      <c r="F58299" s="30"/>
      <c r="G58299" s="30"/>
      <c r="H58299" s="30"/>
    </row>
    <row r="58300" spans="6:8" x14ac:dyDescent="0.2">
      <c r="F58300" s="30"/>
      <c r="G58300" s="30"/>
      <c r="H58300" s="30"/>
    </row>
    <row r="58301" spans="6:8" x14ac:dyDescent="0.2">
      <c r="F58301" s="30"/>
      <c r="G58301" s="30"/>
      <c r="H58301" s="30"/>
    </row>
    <row r="58302" spans="6:8" x14ac:dyDescent="0.2">
      <c r="F58302" s="30"/>
      <c r="G58302" s="30"/>
      <c r="H58302" s="30"/>
    </row>
    <row r="58303" spans="6:8" x14ac:dyDescent="0.2">
      <c r="F58303" s="30"/>
      <c r="G58303" s="30"/>
      <c r="H58303" s="30"/>
    </row>
    <row r="58304" spans="6:8" x14ac:dyDescent="0.2">
      <c r="F58304" s="30"/>
      <c r="G58304" s="30"/>
      <c r="H58304" s="30"/>
    </row>
    <row r="58305" spans="6:8" x14ac:dyDescent="0.2">
      <c r="F58305" s="30"/>
      <c r="G58305" s="30"/>
      <c r="H58305" s="30"/>
    </row>
    <row r="58306" spans="6:8" x14ac:dyDescent="0.2">
      <c r="F58306" s="30"/>
      <c r="G58306" s="30"/>
      <c r="H58306" s="30"/>
    </row>
    <row r="58307" spans="6:8" x14ac:dyDescent="0.2">
      <c r="F58307" s="30"/>
      <c r="G58307" s="30"/>
      <c r="H58307" s="30"/>
    </row>
    <row r="58308" spans="6:8" x14ac:dyDescent="0.2">
      <c r="F58308" s="30"/>
      <c r="G58308" s="30"/>
      <c r="H58308" s="30"/>
    </row>
    <row r="58309" spans="6:8" x14ac:dyDescent="0.2">
      <c r="F58309" s="30"/>
      <c r="G58309" s="30"/>
      <c r="H58309" s="30"/>
    </row>
    <row r="58310" spans="6:8" x14ac:dyDescent="0.2">
      <c r="F58310" s="30"/>
      <c r="G58310" s="30"/>
      <c r="H58310" s="30"/>
    </row>
    <row r="58311" spans="6:8" x14ac:dyDescent="0.2">
      <c r="F58311" s="30"/>
      <c r="G58311" s="30"/>
      <c r="H58311" s="30"/>
    </row>
    <row r="58312" spans="6:8" x14ac:dyDescent="0.2">
      <c r="F58312" s="30"/>
      <c r="G58312" s="30"/>
      <c r="H58312" s="30"/>
    </row>
    <row r="58313" spans="6:8" x14ac:dyDescent="0.2">
      <c r="F58313" s="30"/>
      <c r="G58313" s="30"/>
      <c r="H58313" s="30"/>
    </row>
    <row r="58314" spans="6:8" x14ac:dyDescent="0.2">
      <c r="F58314" s="30"/>
      <c r="G58314" s="30"/>
      <c r="H58314" s="30"/>
    </row>
    <row r="58315" spans="6:8" x14ac:dyDescent="0.2">
      <c r="F58315" s="30"/>
      <c r="G58315" s="30"/>
      <c r="H58315" s="30"/>
    </row>
    <row r="58316" spans="6:8" x14ac:dyDescent="0.2">
      <c r="F58316" s="30"/>
      <c r="G58316" s="30"/>
      <c r="H58316" s="30"/>
    </row>
    <row r="58317" spans="6:8" x14ac:dyDescent="0.2">
      <c r="F58317" s="30"/>
      <c r="G58317" s="30"/>
      <c r="H58317" s="30"/>
    </row>
    <row r="58318" spans="6:8" x14ac:dyDescent="0.2">
      <c r="F58318" s="30"/>
      <c r="G58318" s="30"/>
      <c r="H58318" s="30"/>
    </row>
    <row r="58319" spans="6:8" x14ac:dyDescent="0.2">
      <c r="F58319" s="30"/>
      <c r="G58319" s="30"/>
      <c r="H58319" s="30"/>
    </row>
    <row r="58320" spans="6:8" x14ac:dyDescent="0.2">
      <c r="F58320" s="30"/>
      <c r="G58320" s="30"/>
      <c r="H58320" s="30"/>
    </row>
    <row r="58321" spans="6:8" x14ac:dyDescent="0.2">
      <c r="F58321" s="30"/>
      <c r="G58321" s="30"/>
      <c r="H58321" s="30"/>
    </row>
    <row r="58322" spans="6:8" x14ac:dyDescent="0.2">
      <c r="F58322" s="30"/>
      <c r="G58322" s="30"/>
      <c r="H58322" s="30"/>
    </row>
    <row r="58323" spans="6:8" x14ac:dyDescent="0.2">
      <c r="F58323" s="30"/>
      <c r="G58323" s="30"/>
      <c r="H58323" s="30"/>
    </row>
    <row r="58324" spans="6:8" x14ac:dyDescent="0.2">
      <c r="F58324" s="30"/>
      <c r="G58324" s="30"/>
      <c r="H58324" s="30"/>
    </row>
    <row r="58325" spans="6:8" x14ac:dyDescent="0.2">
      <c r="F58325" s="30"/>
      <c r="G58325" s="30"/>
      <c r="H58325" s="30"/>
    </row>
    <row r="58326" spans="6:8" x14ac:dyDescent="0.2">
      <c r="F58326" s="30"/>
      <c r="G58326" s="30"/>
      <c r="H58326" s="30"/>
    </row>
    <row r="58327" spans="6:8" x14ac:dyDescent="0.2">
      <c r="F58327" s="30"/>
      <c r="G58327" s="30"/>
      <c r="H58327" s="30"/>
    </row>
    <row r="58328" spans="6:8" x14ac:dyDescent="0.2">
      <c r="F58328" s="30"/>
      <c r="G58328" s="30"/>
      <c r="H58328" s="30"/>
    </row>
    <row r="58329" spans="6:8" x14ac:dyDescent="0.2">
      <c r="F58329" s="30"/>
      <c r="G58329" s="30"/>
      <c r="H58329" s="30"/>
    </row>
    <row r="58330" spans="6:8" x14ac:dyDescent="0.2">
      <c r="F58330" s="30"/>
      <c r="G58330" s="30"/>
      <c r="H58330" s="30"/>
    </row>
    <row r="58331" spans="6:8" x14ac:dyDescent="0.2">
      <c r="F58331" s="30"/>
      <c r="G58331" s="30"/>
      <c r="H58331" s="30"/>
    </row>
    <row r="58332" spans="6:8" x14ac:dyDescent="0.2">
      <c r="F58332" s="30"/>
      <c r="G58332" s="30"/>
      <c r="H58332" s="30"/>
    </row>
    <row r="58333" spans="6:8" x14ac:dyDescent="0.2">
      <c r="F58333" s="30"/>
      <c r="G58333" s="30"/>
      <c r="H58333" s="30"/>
    </row>
    <row r="58334" spans="6:8" x14ac:dyDescent="0.2">
      <c r="F58334" s="30"/>
      <c r="G58334" s="30"/>
      <c r="H58334" s="30"/>
    </row>
    <row r="58335" spans="6:8" x14ac:dyDescent="0.2">
      <c r="F58335" s="30"/>
      <c r="G58335" s="30"/>
      <c r="H58335" s="30"/>
    </row>
    <row r="58336" spans="6:8" x14ac:dyDescent="0.2">
      <c r="F58336" s="30"/>
      <c r="G58336" s="30"/>
      <c r="H58336" s="30"/>
    </row>
    <row r="58337" spans="6:8" x14ac:dyDescent="0.2">
      <c r="F58337" s="30"/>
      <c r="G58337" s="30"/>
      <c r="H58337" s="30"/>
    </row>
    <row r="58338" spans="6:8" x14ac:dyDescent="0.2">
      <c r="F58338" s="30"/>
      <c r="G58338" s="30"/>
      <c r="H58338" s="30"/>
    </row>
    <row r="58339" spans="6:8" x14ac:dyDescent="0.2">
      <c r="F58339" s="30"/>
      <c r="G58339" s="30"/>
      <c r="H58339" s="30"/>
    </row>
    <row r="58340" spans="6:8" x14ac:dyDescent="0.2">
      <c r="F58340" s="30"/>
      <c r="G58340" s="30"/>
      <c r="H58340" s="30"/>
    </row>
    <row r="58341" spans="6:8" x14ac:dyDescent="0.2">
      <c r="F58341" s="30"/>
      <c r="G58341" s="30"/>
      <c r="H58341" s="30"/>
    </row>
    <row r="58342" spans="6:8" x14ac:dyDescent="0.2">
      <c r="F58342" s="30"/>
      <c r="G58342" s="30"/>
      <c r="H58342" s="30"/>
    </row>
    <row r="58343" spans="6:8" x14ac:dyDescent="0.2">
      <c r="F58343" s="30"/>
      <c r="G58343" s="30"/>
      <c r="H58343" s="30"/>
    </row>
    <row r="58344" spans="6:8" x14ac:dyDescent="0.2">
      <c r="F58344" s="30"/>
      <c r="G58344" s="30"/>
      <c r="H58344" s="30"/>
    </row>
    <row r="58345" spans="6:8" x14ac:dyDescent="0.2">
      <c r="F58345" s="30"/>
      <c r="G58345" s="30"/>
      <c r="H58345" s="30"/>
    </row>
    <row r="58346" spans="6:8" x14ac:dyDescent="0.2">
      <c r="F58346" s="30"/>
      <c r="G58346" s="30"/>
      <c r="H58346" s="30"/>
    </row>
    <row r="58347" spans="6:8" x14ac:dyDescent="0.2">
      <c r="F58347" s="30"/>
      <c r="G58347" s="30"/>
      <c r="H58347" s="30"/>
    </row>
    <row r="58348" spans="6:8" x14ac:dyDescent="0.2">
      <c r="F58348" s="30"/>
      <c r="G58348" s="30"/>
      <c r="H58348" s="30"/>
    </row>
    <row r="58349" spans="6:8" x14ac:dyDescent="0.2">
      <c r="F58349" s="30"/>
      <c r="G58349" s="30"/>
      <c r="H58349" s="30"/>
    </row>
    <row r="58350" spans="6:8" x14ac:dyDescent="0.2">
      <c r="F58350" s="30"/>
      <c r="G58350" s="30"/>
      <c r="H58350" s="30"/>
    </row>
    <row r="58351" spans="6:8" x14ac:dyDescent="0.2">
      <c r="F58351" s="30"/>
      <c r="G58351" s="30"/>
      <c r="H58351" s="30"/>
    </row>
    <row r="58352" spans="6:8" x14ac:dyDescent="0.2">
      <c r="F58352" s="30"/>
      <c r="G58352" s="30"/>
      <c r="H58352" s="30"/>
    </row>
    <row r="58353" spans="6:8" x14ac:dyDescent="0.2">
      <c r="F58353" s="30"/>
      <c r="G58353" s="30"/>
      <c r="H58353" s="30"/>
    </row>
    <row r="58354" spans="6:8" x14ac:dyDescent="0.2">
      <c r="F58354" s="30"/>
      <c r="G58354" s="30"/>
      <c r="H58354" s="30"/>
    </row>
    <row r="58355" spans="6:8" x14ac:dyDescent="0.2">
      <c r="F58355" s="30"/>
      <c r="G58355" s="30"/>
      <c r="H58355" s="30"/>
    </row>
    <row r="58356" spans="6:8" x14ac:dyDescent="0.2">
      <c r="F58356" s="30"/>
      <c r="G58356" s="30"/>
      <c r="H58356" s="30"/>
    </row>
    <row r="58357" spans="6:8" x14ac:dyDescent="0.2">
      <c r="F58357" s="30"/>
      <c r="G58357" s="30"/>
      <c r="H58357" s="30"/>
    </row>
    <row r="58358" spans="6:8" x14ac:dyDescent="0.2">
      <c r="F58358" s="30"/>
      <c r="G58358" s="30"/>
      <c r="H58358" s="30"/>
    </row>
    <row r="58359" spans="6:8" x14ac:dyDescent="0.2">
      <c r="F58359" s="30"/>
      <c r="G58359" s="30"/>
      <c r="H58359" s="30"/>
    </row>
    <row r="58360" spans="6:8" x14ac:dyDescent="0.2">
      <c r="F58360" s="30"/>
      <c r="G58360" s="30"/>
      <c r="H58360" s="30"/>
    </row>
    <row r="58361" spans="6:8" x14ac:dyDescent="0.2">
      <c r="F58361" s="30"/>
      <c r="G58361" s="30"/>
      <c r="H58361" s="30"/>
    </row>
    <row r="58362" spans="6:8" x14ac:dyDescent="0.2">
      <c r="F58362" s="30"/>
      <c r="G58362" s="30"/>
      <c r="H58362" s="30"/>
    </row>
    <row r="58363" spans="6:8" x14ac:dyDescent="0.2">
      <c r="F58363" s="30"/>
      <c r="G58363" s="30"/>
      <c r="H58363" s="30"/>
    </row>
    <row r="58364" spans="6:8" x14ac:dyDescent="0.2">
      <c r="F58364" s="30"/>
      <c r="G58364" s="30"/>
      <c r="H58364" s="30"/>
    </row>
    <row r="58365" spans="6:8" x14ac:dyDescent="0.2">
      <c r="F58365" s="30"/>
      <c r="G58365" s="30"/>
      <c r="H58365" s="30"/>
    </row>
    <row r="58366" spans="6:8" x14ac:dyDescent="0.2">
      <c r="F58366" s="30"/>
      <c r="G58366" s="30"/>
      <c r="H58366" s="30"/>
    </row>
    <row r="58367" spans="6:8" x14ac:dyDescent="0.2">
      <c r="F58367" s="30"/>
      <c r="G58367" s="30"/>
      <c r="H58367" s="30"/>
    </row>
    <row r="58368" spans="6:8" x14ac:dyDescent="0.2">
      <c r="F58368" s="30"/>
      <c r="G58368" s="30"/>
      <c r="H58368" s="30"/>
    </row>
    <row r="58369" spans="6:8" x14ac:dyDescent="0.2">
      <c r="F58369" s="30"/>
      <c r="G58369" s="30"/>
      <c r="H58369" s="30"/>
    </row>
    <row r="58370" spans="6:8" x14ac:dyDescent="0.2">
      <c r="F58370" s="30"/>
      <c r="G58370" s="30"/>
      <c r="H58370" s="30"/>
    </row>
    <row r="58371" spans="6:8" x14ac:dyDescent="0.2">
      <c r="F58371" s="30"/>
      <c r="G58371" s="30"/>
      <c r="H58371" s="30"/>
    </row>
    <row r="58372" spans="6:8" x14ac:dyDescent="0.2">
      <c r="F58372" s="30"/>
      <c r="G58372" s="30"/>
      <c r="H58372" s="30"/>
    </row>
    <row r="58373" spans="6:8" x14ac:dyDescent="0.2">
      <c r="F58373" s="30"/>
      <c r="G58373" s="30"/>
      <c r="H58373" s="30"/>
    </row>
    <row r="58374" spans="6:8" x14ac:dyDescent="0.2">
      <c r="F58374" s="30"/>
      <c r="G58374" s="30"/>
      <c r="H58374" s="30"/>
    </row>
    <row r="58375" spans="6:8" x14ac:dyDescent="0.2">
      <c r="F58375" s="30"/>
      <c r="G58375" s="30"/>
      <c r="H58375" s="30"/>
    </row>
    <row r="58376" spans="6:8" x14ac:dyDescent="0.2">
      <c r="F58376" s="30"/>
      <c r="G58376" s="30"/>
      <c r="H58376" s="30"/>
    </row>
    <row r="58377" spans="6:8" x14ac:dyDescent="0.2">
      <c r="F58377" s="30"/>
      <c r="G58377" s="30"/>
      <c r="H58377" s="30"/>
    </row>
    <row r="58378" spans="6:8" x14ac:dyDescent="0.2">
      <c r="F58378" s="30"/>
      <c r="G58378" s="30"/>
      <c r="H58378" s="30"/>
    </row>
    <row r="58379" spans="6:8" x14ac:dyDescent="0.2">
      <c r="F58379" s="30"/>
      <c r="G58379" s="30"/>
      <c r="H58379" s="30"/>
    </row>
    <row r="58380" spans="6:8" x14ac:dyDescent="0.2">
      <c r="F58380" s="30"/>
      <c r="G58380" s="30"/>
      <c r="H58380" s="30"/>
    </row>
    <row r="58381" spans="6:8" x14ac:dyDescent="0.2">
      <c r="F58381" s="30"/>
      <c r="G58381" s="30"/>
      <c r="H58381" s="30"/>
    </row>
    <row r="58382" spans="6:8" x14ac:dyDescent="0.2">
      <c r="F58382" s="30"/>
      <c r="G58382" s="30"/>
      <c r="H58382" s="30"/>
    </row>
    <row r="58383" spans="6:8" x14ac:dyDescent="0.2">
      <c r="F58383" s="30"/>
      <c r="G58383" s="30"/>
      <c r="H58383" s="30"/>
    </row>
    <row r="58384" spans="6:8" x14ac:dyDescent="0.2">
      <c r="F58384" s="30"/>
      <c r="G58384" s="30"/>
      <c r="H58384" s="30"/>
    </row>
    <row r="58385" spans="6:8" x14ac:dyDescent="0.2">
      <c r="F58385" s="30"/>
      <c r="G58385" s="30"/>
      <c r="H58385" s="30"/>
    </row>
    <row r="58386" spans="6:8" x14ac:dyDescent="0.2">
      <c r="F58386" s="30"/>
      <c r="G58386" s="30"/>
      <c r="H58386" s="30"/>
    </row>
    <row r="58387" spans="6:8" x14ac:dyDescent="0.2">
      <c r="F58387" s="30"/>
      <c r="G58387" s="30"/>
      <c r="H58387" s="30"/>
    </row>
    <row r="58388" spans="6:8" x14ac:dyDescent="0.2">
      <c r="F58388" s="30"/>
      <c r="G58388" s="30"/>
      <c r="H58388" s="30"/>
    </row>
    <row r="58389" spans="6:8" x14ac:dyDescent="0.2">
      <c r="F58389" s="30"/>
      <c r="G58389" s="30"/>
      <c r="H58389" s="30"/>
    </row>
    <row r="58390" spans="6:8" x14ac:dyDescent="0.2">
      <c r="F58390" s="30"/>
      <c r="G58390" s="30"/>
      <c r="H58390" s="30"/>
    </row>
    <row r="58391" spans="6:8" x14ac:dyDescent="0.2">
      <c r="F58391" s="30"/>
      <c r="G58391" s="30"/>
      <c r="H58391" s="30"/>
    </row>
    <row r="58392" spans="6:8" x14ac:dyDescent="0.2">
      <c r="F58392" s="30"/>
      <c r="G58392" s="30"/>
      <c r="H58392" s="30"/>
    </row>
    <row r="58393" spans="6:8" x14ac:dyDescent="0.2">
      <c r="F58393" s="30"/>
      <c r="G58393" s="30"/>
      <c r="H58393" s="30"/>
    </row>
    <row r="58394" spans="6:8" x14ac:dyDescent="0.2">
      <c r="F58394" s="30"/>
      <c r="G58394" s="30"/>
      <c r="H58394" s="30"/>
    </row>
    <row r="58395" spans="6:8" x14ac:dyDescent="0.2">
      <c r="F58395" s="30"/>
      <c r="G58395" s="30"/>
      <c r="H58395" s="30"/>
    </row>
    <row r="58396" spans="6:8" x14ac:dyDescent="0.2">
      <c r="F58396" s="30"/>
      <c r="G58396" s="30"/>
      <c r="H58396" s="30"/>
    </row>
    <row r="58397" spans="6:8" x14ac:dyDescent="0.2">
      <c r="F58397" s="30"/>
      <c r="G58397" s="30"/>
      <c r="H58397" s="30"/>
    </row>
    <row r="58398" spans="6:8" x14ac:dyDescent="0.2">
      <c r="F58398" s="30"/>
      <c r="G58398" s="30"/>
      <c r="H58398" s="30"/>
    </row>
    <row r="58399" spans="6:8" x14ac:dyDescent="0.2">
      <c r="F58399" s="30"/>
      <c r="G58399" s="30"/>
      <c r="H58399" s="30"/>
    </row>
    <row r="58400" spans="6:8" x14ac:dyDescent="0.2">
      <c r="F58400" s="30"/>
      <c r="G58400" s="30"/>
      <c r="H58400" s="30"/>
    </row>
    <row r="58401" spans="6:8" x14ac:dyDescent="0.2">
      <c r="F58401" s="30"/>
      <c r="G58401" s="30"/>
      <c r="H58401" s="30"/>
    </row>
    <row r="58402" spans="6:8" x14ac:dyDescent="0.2">
      <c r="F58402" s="30"/>
      <c r="G58402" s="30"/>
      <c r="H58402" s="30"/>
    </row>
    <row r="58403" spans="6:8" x14ac:dyDescent="0.2">
      <c r="F58403" s="30"/>
      <c r="G58403" s="30"/>
      <c r="H58403" s="30"/>
    </row>
    <row r="58404" spans="6:8" x14ac:dyDescent="0.2">
      <c r="F58404" s="30"/>
      <c r="G58404" s="30"/>
      <c r="H58404" s="30"/>
    </row>
    <row r="58405" spans="6:8" x14ac:dyDescent="0.2">
      <c r="F58405" s="30"/>
      <c r="G58405" s="30"/>
      <c r="H58405" s="30"/>
    </row>
    <row r="58406" spans="6:8" x14ac:dyDescent="0.2">
      <c r="F58406" s="30"/>
      <c r="G58406" s="30"/>
      <c r="H58406" s="30"/>
    </row>
    <row r="58407" spans="6:8" x14ac:dyDescent="0.2">
      <c r="F58407" s="30"/>
      <c r="G58407" s="30"/>
      <c r="H58407" s="30"/>
    </row>
    <row r="58408" spans="6:8" x14ac:dyDescent="0.2">
      <c r="F58408" s="30"/>
      <c r="G58408" s="30"/>
      <c r="H58408" s="30"/>
    </row>
    <row r="58409" spans="6:8" x14ac:dyDescent="0.2">
      <c r="F58409" s="30"/>
      <c r="G58409" s="30"/>
      <c r="H58409" s="30"/>
    </row>
    <row r="58410" spans="6:8" x14ac:dyDescent="0.2">
      <c r="F58410" s="30"/>
      <c r="G58410" s="30"/>
      <c r="H58410" s="30"/>
    </row>
    <row r="58411" spans="6:8" x14ac:dyDescent="0.2">
      <c r="F58411" s="30"/>
      <c r="G58411" s="30"/>
      <c r="H58411" s="30"/>
    </row>
    <row r="58412" spans="6:8" x14ac:dyDescent="0.2">
      <c r="F58412" s="30"/>
      <c r="G58412" s="30"/>
      <c r="H58412" s="30"/>
    </row>
    <row r="58413" spans="6:8" x14ac:dyDescent="0.2">
      <c r="F58413" s="30"/>
      <c r="G58413" s="30"/>
      <c r="H58413" s="30"/>
    </row>
    <row r="58414" spans="6:8" x14ac:dyDescent="0.2">
      <c r="F58414" s="30"/>
      <c r="G58414" s="30"/>
      <c r="H58414" s="30"/>
    </row>
    <row r="58415" spans="6:8" x14ac:dyDescent="0.2">
      <c r="F58415" s="30"/>
      <c r="G58415" s="30"/>
      <c r="H58415" s="30"/>
    </row>
    <row r="58416" spans="6:8" x14ac:dyDescent="0.2">
      <c r="F58416" s="30"/>
      <c r="G58416" s="30"/>
      <c r="H58416" s="30"/>
    </row>
    <row r="58417" spans="6:8" x14ac:dyDescent="0.2">
      <c r="F58417" s="30"/>
      <c r="G58417" s="30"/>
      <c r="H58417" s="30"/>
    </row>
    <row r="58418" spans="6:8" x14ac:dyDescent="0.2">
      <c r="F58418" s="30"/>
      <c r="G58418" s="30"/>
      <c r="H58418" s="30"/>
    </row>
    <row r="58419" spans="6:8" x14ac:dyDescent="0.2">
      <c r="F58419" s="30"/>
      <c r="G58419" s="30"/>
      <c r="H58419" s="30"/>
    </row>
    <row r="58420" spans="6:8" x14ac:dyDescent="0.2">
      <c r="F58420" s="30"/>
      <c r="G58420" s="30"/>
      <c r="H58420" s="30"/>
    </row>
    <row r="58421" spans="6:8" x14ac:dyDescent="0.2">
      <c r="F58421" s="30"/>
      <c r="G58421" s="30"/>
      <c r="H58421" s="30"/>
    </row>
    <row r="58422" spans="6:8" x14ac:dyDescent="0.2">
      <c r="F58422" s="30"/>
      <c r="G58422" s="30"/>
      <c r="H58422" s="30"/>
    </row>
    <row r="58423" spans="6:8" x14ac:dyDescent="0.2">
      <c r="F58423" s="30"/>
      <c r="G58423" s="30"/>
      <c r="H58423" s="30"/>
    </row>
    <row r="58424" spans="6:8" x14ac:dyDescent="0.2">
      <c r="F58424" s="30"/>
      <c r="G58424" s="30"/>
      <c r="H58424" s="30"/>
    </row>
    <row r="58425" spans="6:8" x14ac:dyDescent="0.2">
      <c r="F58425" s="30"/>
      <c r="G58425" s="30"/>
      <c r="H58425" s="30"/>
    </row>
    <row r="58426" spans="6:8" x14ac:dyDescent="0.2">
      <c r="F58426" s="30"/>
      <c r="G58426" s="30"/>
      <c r="H58426" s="30"/>
    </row>
    <row r="58427" spans="6:8" x14ac:dyDescent="0.2">
      <c r="F58427" s="30"/>
      <c r="G58427" s="30"/>
      <c r="H58427" s="30"/>
    </row>
    <row r="58428" spans="6:8" x14ac:dyDescent="0.2">
      <c r="F58428" s="30"/>
      <c r="G58428" s="30"/>
      <c r="H58428" s="30"/>
    </row>
    <row r="58429" spans="6:8" x14ac:dyDescent="0.2">
      <c r="F58429" s="30"/>
      <c r="G58429" s="30"/>
      <c r="H58429" s="30"/>
    </row>
    <row r="58430" spans="6:8" x14ac:dyDescent="0.2">
      <c r="F58430" s="30"/>
      <c r="G58430" s="30"/>
      <c r="H58430" s="30"/>
    </row>
    <row r="58431" spans="6:8" x14ac:dyDescent="0.2">
      <c r="F58431" s="30"/>
      <c r="G58431" s="30"/>
      <c r="H58431" s="30"/>
    </row>
    <row r="58432" spans="6:8" x14ac:dyDescent="0.2">
      <c r="F58432" s="30"/>
      <c r="G58432" s="30"/>
      <c r="H58432" s="30"/>
    </row>
    <row r="58433" spans="6:8" x14ac:dyDescent="0.2">
      <c r="F58433" s="30"/>
      <c r="G58433" s="30"/>
      <c r="H58433" s="30"/>
    </row>
    <row r="58434" spans="6:8" x14ac:dyDescent="0.2">
      <c r="F58434" s="30"/>
      <c r="G58434" s="30"/>
      <c r="H58434" s="30"/>
    </row>
    <row r="58435" spans="6:8" x14ac:dyDescent="0.2">
      <c r="F58435" s="30"/>
      <c r="G58435" s="30"/>
      <c r="H58435" s="30"/>
    </row>
    <row r="58436" spans="6:8" x14ac:dyDescent="0.2">
      <c r="F58436" s="30"/>
      <c r="G58436" s="30"/>
      <c r="H58436" s="30"/>
    </row>
    <row r="58437" spans="6:8" x14ac:dyDescent="0.2">
      <c r="F58437" s="30"/>
      <c r="G58437" s="30"/>
      <c r="H58437" s="30"/>
    </row>
    <row r="58438" spans="6:8" x14ac:dyDescent="0.2">
      <c r="F58438" s="30"/>
      <c r="G58438" s="30"/>
      <c r="H58438" s="30"/>
    </row>
    <row r="58439" spans="6:8" x14ac:dyDescent="0.2">
      <c r="F58439" s="30"/>
      <c r="G58439" s="30"/>
      <c r="H58439" s="30"/>
    </row>
    <row r="58440" spans="6:8" x14ac:dyDescent="0.2">
      <c r="F58440" s="30"/>
      <c r="G58440" s="30"/>
      <c r="H58440" s="30"/>
    </row>
    <row r="58441" spans="6:8" x14ac:dyDescent="0.2">
      <c r="F58441" s="30"/>
      <c r="G58441" s="30"/>
      <c r="H58441" s="30"/>
    </row>
    <row r="58442" spans="6:8" x14ac:dyDescent="0.2">
      <c r="F58442" s="30"/>
      <c r="G58442" s="30"/>
      <c r="H58442" s="30"/>
    </row>
    <row r="58443" spans="6:8" x14ac:dyDescent="0.2">
      <c r="F58443" s="30"/>
      <c r="G58443" s="30"/>
      <c r="H58443" s="30"/>
    </row>
    <row r="58444" spans="6:8" x14ac:dyDescent="0.2">
      <c r="F58444" s="30"/>
      <c r="G58444" s="30"/>
      <c r="H58444" s="30"/>
    </row>
    <row r="58445" spans="6:8" x14ac:dyDescent="0.2">
      <c r="F58445" s="30"/>
      <c r="G58445" s="30"/>
      <c r="H58445" s="30"/>
    </row>
    <row r="58446" spans="6:8" x14ac:dyDescent="0.2">
      <c r="F58446" s="30"/>
      <c r="G58446" s="30"/>
      <c r="H58446" s="30"/>
    </row>
    <row r="58447" spans="6:8" x14ac:dyDescent="0.2">
      <c r="F58447" s="30"/>
      <c r="G58447" s="30"/>
      <c r="H58447" s="30"/>
    </row>
    <row r="58448" spans="6:8" x14ac:dyDescent="0.2">
      <c r="F58448" s="30"/>
      <c r="G58448" s="30"/>
      <c r="H58448" s="30"/>
    </row>
    <row r="58449" spans="6:8" x14ac:dyDescent="0.2">
      <c r="F58449" s="30"/>
      <c r="G58449" s="30"/>
      <c r="H58449" s="30"/>
    </row>
    <row r="58450" spans="6:8" x14ac:dyDescent="0.2">
      <c r="F58450" s="30"/>
      <c r="G58450" s="30"/>
      <c r="H58450" s="30"/>
    </row>
    <row r="58451" spans="6:8" x14ac:dyDescent="0.2">
      <c r="F58451" s="30"/>
      <c r="G58451" s="30"/>
      <c r="H58451" s="30"/>
    </row>
    <row r="58452" spans="6:8" x14ac:dyDescent="0.2">
      <c r="F58452" s="30"/>
      <c r="G58452" s="30"/>
      <c r="H58452" s="30"/>
    </row>
    <row r="58453" spans="6:8" x14ac:dyDescent="0.2">
      <c r="F58453" s="30"/>
      <c r="G58453" s="30"/>
      <c r="H58453" s="30"/>
    </row>
    <row r="58454" spans="6:8" x14ac:dyDescent="0.2">
      <c r="F58454" s="30"/>
      <c r="G58454" s="30"/>
      <c r="H58454" s="30"/>
    </row>
    <row r="58455" spans="6:8" x14ac:dyDescent="0.2">
      <c r="F58455" s="30"/>
      <c r="G58455" s="30"/>
      <c r="H58455" s="30"/>
    </row>
    <row r="58456" spans="6:8" x14ac:dyDescent="0.2">
      <c r="F58456" s="30"/>
      <c r="G58456" s="30"/>
      <c r="H58456" s="30"/>
    </row>
    <row r="58457" spans="6:8" x14ac:dyDescent="0.2">
      <c r="F58457" s="30"/>
      <c r="G58457" s="30"/>
      <c r="H58457" s="30"/>
    </row>
    <row r="58458" spans="6:8" x14ac:dyDescent="0.2">
      <c r="F58458" s="30"/>
      <c r="G58458" s="30"/>
      <c r="H58458" s="30"/>
    </row>
    <row r="58459" spans="6:8" x14ac:dyDescent="0.2">
      <c r="F58459" s="30"/>
      <c r="G58459" s="30"/>
      <c r="H58459" s="30"/>
    </row>
    <row r="58460" spans="6:8" x14ac:dyDescent="0.2">
      <c r="F58460" s="30"/>
      <c r="G58460" s="30"/>
      <c r="H58460" s="30"/>
    </row>
    <row r="58461" spans="6:8" x14ac:dyDescent="0.2">
      <c r="F58461" s="30"/>
      <c r="G58461" s="30"/>
      <c r="H58461" s="30"/>
    </row>
    <row r="58462" spans="6:8" x14ac:dyDescent="0.2">
      <c r="F58462" s="30"/>
      <c r="G58462" s="30"/>
      <c r="H58462" s="30"/>
    </row>
    <row r="58463" spans="6:8" x14ac:dyDescent="0.2">
      <c r="F58463" s="30"/>
      <c r="G58463" s="30"/>
      <c r="H58463" s="30"/>
    </row>
    <row r="58464" spans="6:8" x14ac:dyDescent="0.2">
      <c r="F58464" s="30"/>
      <c r="G58464" s="30"/>
      <c r="H58464" s="30"/>
    </row>
    <row r="58465" spans="6:8" x14ac:dyDescent="0.2">
      <c r="F58465" s="30"/>
      <c r="G58465" s="30"/>
      <c r="H58465" s="30"/>
    </row>
    <row r="58466" spans="6:8" x14ac:dyDescent="0.2">
      <c r="F58466" s="30"/>
      <c r="G58466" s="30"/>
      <c r="H58466" s="30"/>
    </row>
    <row r="58467" spans="6:8" x14ac:dyDescent="0.2">
      <c r="F58467" s="30"/>
      <c r="G58467" s="30"/>
      <c r="H58467" s="30"/>
    </row>
    <row r="58468" spans="6:8" x14ac:dyDescent="0.2">
      <c r="F58468" s="30"/>
      <c r="G58468" s="30"/>
      <c r="H58468" s="30"/>
    </row>
    <row r="58469" spans="6:8" x14ac:dyDescent="0.2">
      <c r="F58469" s="30"/>
      <c r="G58469" s="30"/>
      <c r="H58469" s="30"/>
    </row>
    <row r="58470" spans="6:8" x14ac:dyDescent="0.2">
      <c r="F58470" s="30"/>
      <c r="G58470" s="30"/>
      <c r="H58470" s="30"/>
    </row>
    <row r="58471" spans="6:8" x14ac:dyDescent="0.2">
      <c r="F58471" s="30"/>
      <c r="G58471" s="30"/>
      <c r="H58471" s="30"/>
    </row>
    <row r="58472" spans="6:8" x14ac:dyDescent="0.2">
      <c r="F58472" s="30"/>
      <c r="G58472" s="30"/>
      <c r="H58472" s="30"/>
    </row>
    <row r="58473" spans="6:8" x14ac:dyDescent="0.2">
      <c r="F58473" s="30"/>
      <c r="G58473" s="30"/>
      <c r="H58473" s="30"/>
    </row>
    <row r="58474" spans="6:8" x14ac:dyDescent="0.2">
      <c r="F58474" s="30"/>
      <c r="G58474" s="30"/>
      <c r="H58474" s="30"/>
    </row>
    <row r="58475" spans="6:8" x14ac:dyDescent="0.2">
      <c r="F58475" s="30"/>
      <c r="G58475" s="30"/>
      <c r="H58475" s="30"/>
    </row>
    <row r="58476" spans="6:8" x14ac:dyDescent="0.2">
      <c r="F58476" s="30"/>
      <c r="G58476" s="30"/>
      <c r="H58476" s="30"/>
    </row>
    <row r="58477" spans="6:8" x14ac:dyDescent="0.2">
      <c r="F58477" s="30"/>
      <c r="G58477" s="30"/>
      <c r="H58477" s="30"/>
    </row>
    <row r="58478" spans="6:8" x14ac:dyDescent="0.2">
      <c r="F58478" s="30"/>
      <c r="G58478" s="30"/>
      <c r="H58478" s="30"/>
    </row>
    <row r="58479" spans="6:8" x14ac:dyDescent="0.2">
      <c r="F58479" s="30"/>
      <c r="G58479" s="30"/>
      <c r="H58479" s="30"/>
    </row>
    <row r="58480" spans="6:8" x14ac:dyDescent="0.2">
      <c r="F58480" s="30"/>
      <c r="G58480" s="30"/>
      <c r="H58480" s="30"/>
    </row>
    <row r="58481" spans="6:8" x14ac:dyDescent="0.2">
      <c r="F58481" s="30"/>
      <c r="G58481" s="30"/>
      <c r="H58481" s="30"/>
    </row>
    <row r="58482" spans="6:8" x14ac:dyDescent="0.2">
      <c r="F58482" s="30"/>
      <c r="G58482" s="30"/>
      <c r="H58482" s="30"/>
    </row>
    <row r="58483" spans="6:8" x14ac:dyDescent="0.2">
      <c r="F58483" s="30"/>
      <c r="G58483" s="30"/>
      <c r="H58483" s="30"/>
    </row>
    <row r="58484" spans="6:8" x14ac:dyDescent="0.2">
      <c r="F58484" s="30"/>
      <c r="G58484" s="30"/>
      <c r="H58484" s="30"/>
    </row>
    <row r="58485" spans="6:8" x14ac:dyDescent="0.2">
      <c r="F58485" s="30"/>
      <c r="G58485" s="30"/>
      <c r="H58485" s="30"/>
    </row>
    <row r="58486" spans="6:8" x14ac:dyDescent="0.2">
      <c r="F58486" s="30"/>
      <c r="G58486" s="30"/>
      <c r="H58486" s="30"/>
    </row>
    <row r="58487" spans="6:8" x14ac:dyDescent="0.2">
      <c r="F58487" s="30"/>
      <c r="G58487" s="30"/>
      <c r="H58487" s="30"/>
    </row>
    <row r="58488" spans="6:8" x14ac:dyDescent="0.2">
      <c r="F58488" s="30"/>
      <c r="G58488" s="30"/>
      <c r="H58488" s="30"/>
    </row>
    <row r="58489" spans="6:8" x14ac:dyDescent="0.2">
      <c r="F58489" s="30"/>
      <c r="G58489" s="30"/>
      <c r="H58489" s="30"/>
    </row>
    <row r="58490" spans="6:8" x14ac:dyDescent="0.2">
      <c r="F58490" s="30"/>
      <c r="G58490" s="30"/>
      <c r="H58490" s="30"/>
    </row>
    <row r="58491" spans="6:8" x14ac:dyDescent="0.2">
      <c r="F58491" s="30"/>
      <c r="G58491" s="30"/>
      <c r="H58491" s="30"/>
    </row>
    <row r="58492" spans="6:8" x14ac:dyDescent="0.2">
      <c r="F58492" s="30"/>
      <c r="G58492" s="30"/>
      <c r="H58492" s="30"/>
    </row>
    <row r="58493" spans="6:8" x14ac:dyDescent="0.2">
      <c r="F58493" s="30"/>
      <c r="G58493" s="30"/>
      <c r="H58493" s="30"/>
    </row>
    <row r="58494" spans="6:8" x14ac:dyDescent="0.2">
      <c r="F58494" s="30"/>
      <c r="G58494" s="30"/>
      <c r="H58494" s="30"/>
    </row>
    <row r="58495" spans="6:8" x14ac:dyDescent="0.2">
      <c r="F58495" s="30"/>
      <c r="G58495" s="30"/>
      <c r="H58495" s="30"/>
    </row>
    <row r="58496" spans="6:8" x14ac:dyDescent="0.2">
      <c r="F58496" s="30"/>
      <c r="G58496" s="30"/>
      <c r="H58496" s="30"/>
    </row>
    <row r="58497" spans="6:8" x14ac:dyDescent="0.2">
      <c r="F58497" s="30"/>
      <c r="G58497" s="30"/>
      <c r="H58497" s="30"/>
    </row>
    <row r="58498" spans="6:8" x14ac:dyDescent="0.2">
      <c r="F58498" s="30"/>
      <c r="G58498" s="30"/>
      <c r="H58498" s="30"/>
    </row>
    <row r="58499" spans="6:8" x14ac:dyDescent="0.2">
      <c r="F58499" s="30"/>
      <c r="G58499" s="30"/>
      <c r="H58499" s="30"/>
    </row>
    <row r="58500" spans="6:8" x14ac:dyDescent="0.2">
      <c r="F58500" s="30"/>
      <c r="G58500" s="30"/>
      <c r="H58500" s="30"/>
    </row>
    <row r="58501" spans="6:8" x14ac:dyDescent="0.2">
      <c r="F58501" s="30"/>
      <c r="G58501" s="30"/>
      <c r="H58501" s="30"/>
    </row>
    <row r="58502" spans="6:8" x14ac:dyDescent="0.2">
      <c r="F58502" s="30"/>
      <c r="G58502" s="30"/>
      <c r="H58502" s="30"/>
    </row>
    <row r="58503" spans="6:8" x14ac:dyDescent="0.2">
      <c r="F58503" s="30"/>
      <c r="G58503" s="30"/>
      <c r="H58503" s="30"/>
    </row>
    <row r="58504" spans="6:8" x14ac:dyDescent="0.2">
      <c r="F58504" s="30"/>
      <c r="G58504" s="30"/>
      <c r="H58504" s="30"/>
    </row>
    <row r="58505" spans="6:8" x14ac:dyDescent="0.2">
      <c r="F58505" s="30"/>
      <c r="G58505" s="30"/>
      <c r="H58505" s="30"/>
    </row>
    <row r="58506" spans="6:8" x14ac:dyDescent="0.2">
      <c r="F58506" s="30"/>
      <c r="G58506" s="30"/>
      <c r="H58506" s="30"/>
    </row>
    <row r="58507" spans="6:8" x14ac:dyDescent="0.2">
      <c r="F58507" s="30"/>
      <c r="G58507" s="30"/>
      <c r="H58507" s="30"/>
    </row>
    <row r="58508" spans="6:8" x14ac:dyDescent="0.2">
      <c r="F58508" s="30"/>
      <c r="G58508" s="30"/>
      <c r="H58508" s="30"/>
    </row>
    <row r="58509" spans="6:8" x14ac:dyDescent="0.2">
      <c r="F58509" s="30"/>
      <c r="G58509" s="30"/>
      <c r="H58509" s="30"/>
    </row>
    <row r="58510" spans="6:8" x14ac:dyDescent="0.2">
      <c r="F58510" s="30"/>
      <c r="G58510" s="30"/>
      <c r="H58510" s="30"/>
    </row>
    <row r="58511" spans="6:8" x14ac:dyDescent="0.2">
      <c r="F58511" s="30"/>
      <c r="G58511" s="30"/>
      <c r="H58511" s="30"/>
    </row>
    <row r="58512" spans="6:8" x14ac:dyDescent="0.2">
      <c r="F58512" s="30"/>
      <c r="G58512" s="30"/>
      <c r="H58512" s="30"/>
    </row>
    <row r="58513" spans="6:8" x14ac:dyDescent="0.2">
      <c r="F58513" s="30"/>
      <c r="G58513" s="30"/>
      <c r="H58513" s="30"/>
    </row>
    <row r="58514" spans="6:8" x14ac:dyDescent="0.2">
      <c r="F58514" s="30"/>
      <c r="G58514" s="30"/>
      <c r="H58514" s="30"/>
    </row>
    <row r="58515" spans="6:8" x14ac:dyDescent="0.2">
      <c r="F58515" s="30"/>
      <c r="G58515" s="30"/>
      <c r="H58515" s="30"/>
    </row>
    <row r="58516" spans="6:8" x14ac:dyDescent="0.2">
      <c r="F58516" s="30"/>
      <c r="G58516" s="30"/>
      <c r="H58516" s="30"/>
    </row>
    <row r="58517" spans="6:8" x14ac:dyDescent="0.2">
      <c r="F58517" s="30"/>
      <c r="G58517" s="30"/>
      <c r="H58517" s="30"/>
    </row>
    <row r="58518" spans="6:8" x14ac:dyDescent="0.2">
      <c r="F58518" s="30"/>
      <c r="G58518" s="30"/>
      <c r="H58518" s="30"/>
    </row>
    <row r="58519" spans="6:8" x14ac:dyDescent="0.2">
      <c r="F58519" s="30"/>
      <c r="G58519" s="30"/>
      <c r="H58519" s="30"/>
    </row>
    <row r="58520" spans="6:8" x14ac:dyDescent="0.2">
      <c r="F58520" s="30"/>
      <c r="G58520" s="30"/>
      <c r="H58520" s="30"/>
    </row>
    <row r="58521" spans="6:8" x14ac:dyDescent="0.2">
      <c r="F58521" s="30"/>
      <c r="G58521" s="30"/>
      <c r="H58521" s="30"/>
    </row>
    <row r="58522" spans="6:8" x14ac:dyDescent="0.2">
      <c r="F58522" s="30"/>
      <c r="G58522" s="30"/>
      <c r="H58522" s="30"/>
    </row>
    <row r="58523" spans="6:8" x14ac:dyDescent="0.2">
      <c r="F58523" s="30"/>
      <c r="G58523" s="30"/>
      <c r="H58523" s="30"/>
    </row>
    <row r="58524" spans="6:8" x14ac:dyDescent="0.2">
      <c r="F58524" s="30"/>
      <c r="G58524" s="30"/>
      <c r="H58524" s="30"/>
    </row>
    <row r="58525" spans="6:8" x14ac:dyDescent="0.2">
      <c r="F58525" s="30"/>
      <c r="G58525" s="30"/>
      <c r="H58525" s="30"/>
    </row>
    <row r="58526" spans="6:8" x14ac:dyDescent="0.2">
      <c r="F58526" s="30"/>
      <c r="G58526" s="30"/>
      <c r="H58526" s="30"/>
    </row>
    <row r="58527" spans="6:8" x14ac:dyDescent="0.2">
      <c r="F58527" s="30"/>
      <c r="G58527" s="30"/>
      <c r="H58527" s="30"/>
    </row>
    <row r="58528" spans="6:8" x14ac:dyDescent="0.2">
      <c r="F58528" s="30"/>
      <c r="G58528" s="30"/>
      <c r="H58528" s="30"/>
    </row>
    <row r="58529" spans="6:8" x14ac:dyDescent="0.2">
      <c r="F58529" s="30"/>
      <c r="G58529" s="30"/>
      <c r="H58529" s="30"/>
    </row>
    <row r="58530" spans="6:8" x14ac:dyDescent="0.2">
      <c r="F58530" s="30"/>
      <c r="G58530" s="30"/>
      <c r="H58530" s="30"/>
    </row>
    <row r="58531" spans="6:8" x14ac:dyDescent="0.2">
      <c r="F58531" s="30"/>
      <c r="G58531" s="30"/>
      <c r="H58531" s="30"/>
    </row>
    <row r="58532" spans="6:8" x14ac:dyDescent="0.2">
      <c r="F58532" s="30"/>
      <c r="G58532" s="30"/>
      <c r="H58532" s="30"/>
    </row>
    <row r="58533" spans="6:8" x14ac:dyDescent="0.2">
      <c r="F58533" s="30"/>
      <c r="G58533" s="30"/>
      <c r="H58533" s="30"/>
    </row>
    <row r="58534" spans="6:8" x14ac:dyDescent="0.2">
      <c r="F58534" s="30"/>
      <c r="G58534" s="30"/>
      <c r="H58534" s="30"/>
    </row>
    <row r="58535" spans="6:8" x14ac:dyDescent="0.2">
      <c r="F58535" s="30"/>
      <c r="G58535" s="30"/>
      <c r="H58535" s="30"/>
    </row>
    <row r="58536" spans="6:8" x14ac:dyDescent="0.2">
      <c r="F58536" s="30"/>
      <c r="G58536" s="30"/>
      <c r="H58536" s="30"/>
    </row>
    <row r="58537" spans="6:8" x14ac:dyDescent="0.2">
      <c r="F58537" s="30"/>
      <c r="G58537" s="30"/>
      <c r="H58537" s="30"/>
    </row>
    <row r="58538" spans="6:8" x14ac:dyDescent="0.2">
      <c r="F58538" s="30"/>
      <c r="G58538" s="30"/>
      <c r="H58538" s="30"/>
    </row>
    <row r="58539" spans="6:8" x14ac:dyDescent="0.2">
      <c r="F58539" s="30"/>
      <c r="G58539" s="30"/>
      <c r="H58539" s="30"/>
    </row>
    <row r="58540" spans="6:8" x14ac:dyDescent="0.2">
      <c r="F58540" s="30"/>
      <c r="G58540" s="30"/>
      <c r="H58540" s="30"/>
    </row>
    <row r="58541" spans="6:8" x14ac:dyDescent="0.2">
      <c r="F58541" s="30"/>
      <c r="G58541" s="30"/>
      <c r="H58541" s="30"/>
    </row>
    <row r="58542" spans="6:8" x14ac:dyDescent="0.2">
      <c r="F58542" s="30"/>
      <c r="G58542" s="30"/>
      <c r="H58542" s="30"/>
    </row>
    <row r="58543" spans="6:8" x14ac:dyDescent="0.2">
      <c r="F58543" s="30"/>
      <c r="G58543" s="30"/>
      <c r="H58543" s="30"/>
    </row>
    <row r="58544" spans="6:8" x14ac:dyDescent="0.2">
      <c r="F58544" s="30"/>
      <c r="G58544" s="30"/>
      <c r="H58544" s="30"/>
    </row>
    <row r="58545" spans="6:8" x14ac:dyDescent="0.2">
      <c r="F58545" s="30"/>
      <c r="G58545" s="30"/>
      <c r="H58545" s="30"/>
    </row>
    <row r="58546" spans="6:8" x14ac:dyDescent="0.2">
      <c r="F58546" s="30"/>
      <c r="G58546" s="30"/>
      <c r="H58546" s="30"/>
    </row>
    <row r="58547" spans="6:8" x14ac:dyDescent="0.2">
      <c r="F58547" s="30"/>
      <c r="G58547" s="30"/>
      <c r="H58547" s="30"/>
    </row>
    <row r="58548" spans="6:8" x14ac:dyDescent="0.2">
      <c r="F58548" s="30"/>
      <c r="G58548" s="30"/>
      <c r="H58548" s="30"/>
    </row>
    <row r="58549" spans="6:8" x14ac:dyDescent="0.2">
      <c r="F58549" s="30"/>
      <c r="G58549" s="30"/>
      <c r="H58549" s="30"/>
    </row>
    <row r="58550" spans="6:8" x14ac:dyDescent="0.2">
      <c r="F58550" s="30"/>
      <c r="G58550" s="30"/>
      <c r="H58550" s="30"/>
    </row>
    <row r="58551" spans="6:8" x14ac:dyDescent="0.2">
      <c r="F58551" s="30"/>
      <c r="G58551" s="30"/>
      <c r="H58551" s="30"/>
    </row>
    <row r="58552" spans="6:8" x14ac:dyDescent="0.2">
      <c r="F58552" s="30"/>
      <c r="G58552" s="30"/>
      <c r="H58552" s="30"/>
    </row>
    <row r="58553" spans="6:8" x14ac:dyDescent="0.2">
      <c r="F58553" s="30"/>
      <c r="G58553" s="30"/>
      <c r="H58553" s="30"/>
    </row>
    <row r="58554" spans="6:8" x14ac:dyDescent="0.2">
      <c r="F58554" s="30"/>
      <c r="G58554" s="30"/>
      <c r="H58554" s="30"/>
    </row>
    <row r="58555" spans="6:8" x14ac:dyDescent="0.2">
      <c r="F58555" s="30"/>
      <c r="G58555" s="30"/>
      <c r="H58555" s="30"/>
    </row>
    <row r="58556" spans="6:8" x14ac:dyDescent="0.2">
      <c r="F58556" s="30"/>
      <c r="G58556" s="30"/>
      <c r="H58556" s="30"/>
    </row>
    <row r="58557" spans="6:8" x14ac:dyDescent="0.2">
      <c r="F58557" s="30"/>
      <c r="G58557" s="30"/>
      <c r="H58557" s="30"/>
    </row>
    <row r="58558" spans="6:8" x14ac:dyDescent="0.2">
      <c r="F58558" s="30"/>
      <c r="G58558" s="30"/>
      <c r="H58558" s="30"/>
    </row>
    <row r="58559" spans="6:8" x14ac:dyDescent="0.2">
      <c r="F58559" s="30"/>
      <c r="G58559" s="30"/>
      <c r="H58559" s="30"/>
    </row>
    <row r="58560" spans="6:8" x14ac:dyDescent="0.2">
      <c r="F58560" s="30"/>
      <c r="G58560" s="30"/>
      <c r="H58560" s="30"/>
    </row>
    <row r="58561" spans="6:8" x14ac:dyDescent="0.2">
      <c r="F58561" s="30"/>
      <c r="G58561" s="30"/>
      <c r="H58561" s="30"/>
    </row>
    <row r="58562" spans="6:8" x14ac:dyDescent="0.2">
      <c r="F58562" s="30"/>
      <c r="G58562" s="30"/>
      <c r="H58562" s="30"/>
    </row>
    <row r="58563" spans="6:8" x14ac:dyDescent="0.2">
      <c r="F58563" s="30"/>
      <c r="G58563" s="30"/>
      <c r="H58563" s="30"/>
    </row>
    <row r="58564" spans="6:8" x14ac:dyDescent="0.2">
      <c r="F58564" s="30"/>
      <c r="G58564" s="30"/>
      <c r="H58564" s="30"/>
    </row>
    <row r="58565" spans="6:8" x14ac:dyDescent="0.2">
      <c r="F58565" s="30"/>
      <c r="G58565" s="30"/>
      <c r="H58565" s="30"/>
    </row>
    <row r="58566" spans="6:8" x14ac:dyDescent="0.2">
      <c r="F58566" s="30"/>
      <c r="G58566" s="30"/>
      <c r="H58566" s="30"/>
    </row>
    <row r="58567" spans="6:8" x14ac:dyDescent="0.2">
      <c r="F58567" s="30"/>
      <c r="G58567" s="30"/>
      <c r="H58567" s="30"/>
    </row>
    <row r="58568" spans="6:8" x14ac:dyDescent="0.2">
      <c r="F58568" s="30"/>
      <c r="G58568" s="30"/>
      <c r="H58568" s="30"/>
    </row>
    <row r="58569" spans="6:8" x14ac:dyDescent="0.2">
      <c r="F58569" s="30"/>
      <c r="G58569" s="30"/>
      <c r="H58569" s="30"/>
    </row>
    <row r="58570" spans="6:8" x14ac:dyDescent="0.2">
      <c r="F58570" s="30"/>
      <c r="G58570" s="30"/>
      <c r="H58570" s="30"/>
    </row>
    <row r="58571" spans="6:8" x14ac:dyDescent="0.2">
      <c r="F58571" s="30"/>
      <c r="G58571" s="30"/>
      <c r="H58571" s="30"/>
    </row>
    <row r="58572" spans="6:8" x14ac:dyDescent="0.2">
      <c r="F58572" s="30"/>
      <c r="G58572" s="30"/>
      <c r="H58572" s="30"/>
    </row>
    <row r="58573" spans="6:8" x14ac:dyDescent="0.2">
      <c r="F58573" s="30"/>
      <c r="G58573" s="30"/>
      <c r="H58573" s="30"/>
    </row>
    <row r="58574" spans="6:8" x14ac:dyDescent="0.2">
      <c r="F58574" s="30"/>
      <c r="G58574" s="30"/>
      <c r="H58574" s="30"/>
    </row>
    <row r="58575" spans="6:8" x14ac:dyDescent="0.2">
      <c r="F58575" s="30"/>
      <c r="G58575" s="30"/>
      <c r="H58575" s="30"/>
    </row>
    <row r="58576" spans="6:8" x14ac:dyDescent="0.2">
      <c r="F58576" s="30"/>
      <c r="G58576" s="30"/>
      <c r="H58576" s="30"/>
    </row>
    <row r="58577" spans="6:8" x14ac:dyDescent="0.2">
      <c r="F58577" s="30"/>
      <c r="G58577" s="30"/>
      <c r="H58577" s="30"/>
    </row>
    <row r="58578" spans="6:8" x14ac:dyDescent="0.2">
      <c r="F58578" s="30"/>
      <c r="G58578" s="30"/>
      <c r="H58578" s="30"/>
    </row>
    <row r="58579" spans="6:8" x14ac:dyDescent="0.2">
      <c r="F58579" s="30"/>
      <c r="G58579" s="30"/>
      <c r="H58579" s="30"/>
    </row>
    <row r="58580" spans="6:8" x14ac:dyDescent="0.2">
      <c r="F58580" s="30"/>
      <c r="G58580" s="30"/>
      <c r="H58580" s="30"/>
    </row>
    <row r="58581" spans="6:8" x14ac:dyDescent="0.2">
      <c r="F58581" s="30"/>
      <c r="G58581" s="30"/>
      <c r="H58581" s="30"/>
    </row>
    <row r="58582" spans="6:8" x14ac:dyDescent="0.2">
      <c r="F58582" s="30"/>
      <c r="G58582" s="30"/>
      <c r="H58582" s="30"/>
    </row>
    <row r="58583" spans="6:8" x14ac:dyDescent="0.2">
      <c r="F58583" s="30"/>
      <c r="G58583" s="30"/>
      <c r="H58583" s="30"/>
    </row>
    <row r="58584" spans="6:8" x14ac:dyDescent="0.2">
      <c r="F58584" s="30"/>
      <c r="G58584" s="30"/>
      <c r="H58584" s="30"/>
    </row>
    <row r="58585" spans="6:8" x14ac:dyDescent="0.2">
      <c r="F58585" s="30"/>
      <c r="G58585" s="30"/>
      <c r="H58585" s="30"/>
    </row>
    <row r="58586" spans="6:8" x14ac:dyDescent="0.2">
      <c r="F58586" s="30"/>
      <c r="G58586" s="30"/>
      <c r="H58586" s="30"/>
    </row>
    <row r="58587" spans="6:8" x14ac:dyDescent="0.2">
      <c r="F58587" s="30"/>
      <c r="G58587" s="30"/>
      <c r="H58587" s="30"/>
    </row>
    <row r="58588" spans="6:8" x14ac:dyDescent="0.2">
      <c r="F58588" s="30"/>
      <c r="G58588" s="30"/>
      <c r="H58588" s="30"/>
    </row>
    <row r="58589" spans="6:8" x14ac:dyDescent="0.2">
      <c r="F58589" s="30"/>
      <c r="G58589" s="30"/>
      <c r="H58589" s="30"/>
    </row>
    <row r="58590" spans="6:8" x14ac:dyDescent="0.2">
      <c r="F58590" s="30"/>
      <c r="G58590" s="30"/>
      <c r="H58590" s="30"/>
    </row>
    <row r="58591" spans="6:8" x14ac:dyDescent="0.2">
      <c r="F58591" s="30"/>
      <c r="G58591" s="30"/>
      <c r="H58591" s="30"/>
    </row>
    <row r="58592" spans="6:8" x14ac:dyDescent="0.2">
      <c r="F58592" s="30"/>
      <c r="G58592" s="30"/>
      <c r="H58592" s="30"/>
    </row>
    <row r="58593" spans="6:8" x14ac:dyDescent="0.2">
      <c r="F58593" s="30"/>
      <c r="G58593" s="30"/>
      <c r="H58593" s="30"/>
    </row>
    <row r="58594" spans="6:8" x14ac:dyDescent="0.2">
      <c r="F58594" s="30"/>
      <c r="G58594" s="30"/>
      <c r="H58594" s="30"/>
    </row>
    <row r="58595" spans="6:8" x14ac:dyDescent="0.2">
      <c r="F58595" s="30"/>
      <c r="G58595" s="30"/>
      <c r="H58595" s="30"/>
    </row>
    <row r="58596" spans="6:8" x14ac:dyDescent="0.2">
      <c r="F58596" s="30"/>
      <c r="G58596" s="30"/>
      <c r="H58596" s="30"/>
    </row>
    <row r="58597" spans="6:8" x14ac:dyDescent="0.2">
      <c r="F58597" s="30"/>
      <c r="G58597" s="30"/>
      <c r="H58597" s="30"/>
    </row>
    <row r="58598" spans="6:8" x14ac:dyDescent="0.2">
      <c r="F58598" s="30"/>
      <c r="G58598" s="30"/>
      <c r="H58598" s="30"/>
    </row>
    <row r="58599" spans="6:8" x14ac:dyDescent="0.2">
      <c r="F58599" s="30"/>
      <c r="G58599" s="30"/>
      <c r="H58599" s="30"/>
    </row>
    <row r="58600" spans="6:8" x14ac:dyDescent="0.2">
      <c r="F58600" s="30"/>
      <c r="G58600" s="30"/>
      <c r="H58600" s="30"/>
    </row>
    <row r="58601" spans="6:8" x14ac:dyDescent="0.2">
      <c r="F58601" s="30"/>
      <c r="G58601" s="30"/>
      <c r="H58601" s="30"/>
    </row>
    <row r="58602" spans="6:8" x14ac:dyDescent="0.2">
      <c r="F58602" s="30"/>
      <c r="G58602" s="30"/>
      <c r="H58602" s="30"/>
    </row>
    <row r="58603" spans="6:8" x14ac:dyDescent="0.2">
      <c r="F58603" s="30"/>
      <c r="G58603" s="30"/>
      <c r="H58603" s="30"/>
    </row>
    <row r="58604" spans="6:8" x14ac:dyDescent="0.2">
      <c r="F58604" s="30"/>
      <c r="G58604" s="30"/>
      <c r="H58604" s="30"/>
    </row>
    <row r="58605" spans="6:8" x14ac:dyDescent="0.2">
      <c r="F58605" s="30"/>
      <c r="G58605" s="30"/>
      <c r="H58605" s="30"/>
    </row>
    <row r="58606" spans="6:8" x14ac:dyDescent="0.2">
      <c r="F58606" s="30"/>
      <c r="G58606" s="30"/>
      <c r="H58606" s="30"/>
    </row>
    <row r="58607" spans="6:8" x14ac:dyDescent="0.2">
      <c r="F58607" s="30"/>
      <c r="G58607" s="30"/>
      <c r="H58607" s="30"/>
    </row>
    <row r="58608" spans="6:8" x14ac:dyDescent="0.2">
      <c r="F58608" s="30"/>
      <c r="G58608" s="30"/>
      <c r="H58608" s="30"/>
    </row>
    <row r="58609" spans="6:8" x14ac:dyDescent="0.2">
      <c r="F58609" s="30"/>
      <c r="G58609" s="30"/>
      <c r="H58609" s="30"/>
    </row>
    <row r="58610" spans="6:8" x14ac:dyDescent="0.2">
      <c r="F58610" s="30"/>
      <c r="G58610" s="30"/>
      <c r="H58610" s="30"/>
    </row>
    <row r="58611" spans="6:8" x14ac:dyDescent="0.2">
      <c r="F58611" s="30"/>
      <c r="G58611" s="30"/>
      <c r="H58611" s="30"/>
    </row>
    <row r="58612" spans="6:8" x14ac:dyDescent="0.2">
      <c r="F58612" s="30"/>
      <c r="G58612" s="30"/>
      <c r="H58612" s="30"/>
    </row>
    <row r="58613" spans="6:8" x14ac:dyDescent="0.2">
      <c r="F58613" s="30"/>
      <c r="G58613" s="30"/>
      <c r="H58613" s="30"/>
    </row>
    <row r="58614" spans="6:8" x14ac:dyDescent="0.2">
      <c r="F58614" s="30"/>
      <c r="G58614" s="30"/>
      <c r="H58614" s="30"/>
    </row>
    <row r="58615" spans="6:8" x14ac:dyDescent="0.2">
      <c r="F58615" s="30"/>
      <c r="G58615" s="30"/>
      <c r="H58615" s="30"/>
    </row>
    <row r="58616" spans="6:8" x14ac:dyDescent="0.2">
      <c r="F58616" s="30"/>
      <c r="G58616" s="30"/>
      <c r="H58616" s="30"/>
    </row>
    <row r="58617" spans="6:8" x14ac:dyDescent="0.2">
      <c r="F58617" s="30"/>
      <c r="G58617" s="30"/>
      <c r="H58617" s="30"/>
    </row>
    <row r="58618" spans="6:8" x14ac:dyDescent="0.2">
      <c r="F58618" s="30"/>
      <c r="G58618" s="30"/>
      <c r="H58618" s="30"/>
    </row>
    <row r="58619" spans="6:8" x14ac:dyDescent="0.2">
      <c r="F58619" s="30"/>
      <c r="G58619" s="30"/>
      <c r="H58619" s="30"/>
    </row>
    <row r="58620" spans="6:8" x14ac:dyDescent="0.2">
      <c r="F58620" s="30"/>
      <c r="G58620" s="30"/>
      <c r="H58620" s="30"/>
    </row>
    <row r="58621" spans="6:8" x14ac:dyDescent="0.2">
      <c r="F58621" s="30"/>
      <c r="G58621" s="30"/>
      <c r="H58621" s="30"/>
    </row>
    <row r="58622" spans="6:8" x14ac:dyDescent="0.2">
      <c r="F58622" s="30"/>
      <c r="G58622" s="30"/>
      <c r="H58622" s="30"/>
    </row>
    <row r="58623" spans="6:8" x14ac:dyDescent="0.2">
      <c r="F58623" s="30"/>
      <c r="G58623" s="30"/>
      <c r="H58623" s="30"/>
    </row>
    <row r="58624" spans="6:8" x14ac:dyDescent="0.2">
      <c r="F58624" s="30"/>
      <c r="G58624" s="30"/>
      <c r="H58624" s="30"/>
    </row>
    <row r="58625" spans="6:8" x14ac:dyDescent="0.2">
      <c r="F58625" s="30"/>
      <c r="G58625" s="30"/>
      <c r="H58625" s="30"/>
    </row>
    <row r="58626" spans="6:8" x14ac:dyDescent="0.2">
      <c r="F58626" s="30"/>
      <c r="G58626" s="30"/>
      <c r="H58626" s="30"/>
    </row>
    <row r="58627" spans="6:8" x14ac:dyDescent="0.2">
      <c r="F58627" s="30"/>
      <c r="G58627" s="30"/>
      <c r="H58627" s="30"/>
    </row>
    <row r="58628" spans="6:8" x14ac:dyDescent="0.2">
      <c r="F58628" s="30"/>
      <c r="G58628" s="30"/>
      <c r="H58628" s="30"/>
    </row>
    <row r="58629" spans="6:8" x14ac:dyDescent="0.2">
      <c r="F58629" s="30"/>
      <c r="G58629" s="30"/>
      <c r="H58629" s="30"/>
    </row>
    <row r="58630" spans="6:8" x14ac:dyDescent="0.2">
      <c r="F58630" s="30"/>
      <c r="G58630" s="30"/>
      <c r="H58630" s="30"/>
    </row>
    <row r="58631" spans="6:8" x14ac:dyDescent="0.2">
      <c r="F58631" s="30"/>
      <c r="G58631" s="30"/>
      <c r="H58631" s="30"/>
    </row>
    <row r="58632" spans="6:8" x14ac:dyDescent="0.2">
      <c r="F58632" s="30"/>
      <c r="G58632" s="30"/>
      <c r="H58632" s="30"/>
    </row>
    <row r="58633" spans="6:8" x14ac:dyDescent="0.2">
      <c r="F58633" s="30"/>
      <c r="G58633" s="30"/>
      <c r="H58633" s="30"/>
    </row>
    <row r="58634" spans="6:8" x14ac:dyDescent="0.2">
      <c r="F58634" s="30"/>
      <c r="G58634" s="30"/>
      <c r="H58634" s="30"/>
    </row>
    <row r="58635" spans="6:8" x14ac:dyDescent="0.2">
      <c r="F58635" s="30"/>
      <c r="G58635" s="30"/>
      <c r="H58635" s="30"/>
    </row>
    <row r="58636" spans="6:8" x14ac:dyDescent="0.2">
      <c r="F58636" s="30"/>
      <c r="G58636" s="30"/>
      <c r="H58636" s="30"/>
    </row>
    <row r="58637" spans="6:8" x14ac:dyDescent="0.2">
      <c r="F58637" s="30"/>
      <c r="G58637" s="30"/>
      <c r="H58637" s="30"/>
    </row>
    <row r="58638" spans="6:8" x14ac:dyDescent="0.2">
      <c r="F58638" s="30"/>
      <c r="G58638" s="30"/>
      <c r="H58638" s="30"/>
    </row>
    <row r="58639" spans="6:8" x14ac:dyDescent="0.2">
      <c r="F58639" s="30"/>
      <c r="G58639" s="30"/>
      <c r="H58639" s="30"/>
    </row>
    <row r="58640" spans="6:8" x14ac:dyDescent="0.2">
      <c r="F58640" s="30"/>
      <c r="G58640" s="30"/>
      <c r="H58640" s="30"/>
    </row>
    <row r="58641" spans="6:8" x14ac:dyDescent="0.2">
      <c r="F58641" s="30"/>
      <c r="G58641" s="30"/>
      <c r="H58641" s="30"/>
    </row>
    <row r="58642" spans="6:8" x14ac:dyDescent="0.2">
      <c r="F58642" s="30"/>
      <c r="G58642" s="30"/>
      <c r="H58642" s="30"/>
    </row>
    <row r="58643" spans="6:8" x14ac:dyDescent="0.2">
      <c r="F58643" s="30"/>
      <c r="G58643" s="30"/>
      <c r="H58643" s="30"/>
    </row>
    <row r="58644" spans="6:8" x14ac:dyDescent="0.2">
      <c r="F58644" s="30"/>
      <c r="G58644" s="30"/>
      <c r="H58644" s="30"/>
    </row>
    <row r="58645" spans="6:8" x14ac:dyDescent="0.2">
      <c r="F58645" s="30"/>
      <c r="G58645" s="30"/>
      <c r="H58645" s="30"/>
    </row>
    <row r="58646" spans="6:8" x14ac:dyDescent="0.2">
      <c r="F58646" s="30"/>
      <c r="G58646" s="30"/>
      <c r="H58646" s="30"/>
    </row>
    <row r="58647" spans="6:8" x14ac:dyDescent="0.2">
      <c r="F58647" s="30"/>
      <c r="G58647" s="30"/>
      <c r="H58647" s="30"/>
    </row>
    <row r="58648" spans="6:8" x14ac:dyDescent="0.2">
      <c r="F58648" s="30"/>
      <c r="G58648" s="30"/>
      <c r="H58648" s="30"/>
    </row>
    <row r="58649" spans="6:8" x14ac:dyDescent="0.2">
      <c r="F58649" s="30"/>
      <c r="G58649" s="30"/>
      <c r="H58649" s="30"/>
    </row>
    <row r="58650" spans="6:8" x14ac:dyDescent="0.2">
      <c r="F58650" s="30"/>
      <c r="G58650" s="30"/>
      <c r="H58650" s="30"/>
    </row>
    <row r="58651" spans="6:8" x14ac:dyDescent="0.2">
      <c r="F58651" s="30"/>
      <c r="G58651" s="30"/>
      <c r="H58651" s="30"/>
    </row>
    <row r="58652" spans="6:8" x14ac:dyDescent="0.2">
      <c r="F58652" s="30"/>
      <c r="G58652" s="30"/>
      <c r="H58652" s="30"/>
    </row>
    <row r="58653" spans="6:8" x14ac:dyDescent="0.2">
      <c r="F58653" s="30"/>
      <c r="G58653" s="30"/>
      <c r="H58653" s="30"/>
    </row>
    <row r="58654" spans="6:8" x14ac:dyDescent="0.2">
      <c r="F58654" s="30"/>
      <c r="G58654" s="30"/>
      <c r="H58654" s="30"/>
    </row>
    <row r="58655" spans="6:8" x14ac:dyDescent="0.2">
      <c r="F58655" s="30"/>
      <c r="G58655" s="30"/>
      <c r="H58655" s="30"/>
    </row>
    <row r="58656" spans="6:8" x14ac:dyDescent="0.2">
      <c r="F58656" s="30"/>
      <c r="G58656" s="30"/>
      <c r="H58656" s="30"/>
    </row>
    <row r="58657" spans="6:8" x14ac:dyDescent="0.2">
      <c r="F58657" s="30"/>
      <c r="G58657" s="30"/>
      <c r="H58657" s="30"/>
    </row>
    <row r="58658" spans="6:8" x14ac:dyDescent="0.2">
      <c r="F58658" s="30"/>
      <c r="G58658" s="30"/>
      <c r="H58658" s="30"/>
    </row>
    <row r="58659" spans="6:8" x14ac:dyDescent="0.2">
      <c r="F58659" s="30"/>
      <c r="G58659" s="30"/>
      <c r="H58659" s="30"/>
    </row>
    <row r="58660" spans="6:8" x14ac:dyDescent="0.2">
      <c r="F58660" s="30"/>
      <c r="G58660" s="30"/>
      <c r="H58660" s="30"/>
    </row>
    <row r="58661" spans="6:8" x14ac:dyDescent="0.2">
      <c r="F58661" s="30"/>
      <c r="G58661" s="30"/>
      <c r="H58661" s="30"/>
    </row>
    <row r="58662" spans="6:8" x14ac:dyDescent="0.2">
      <c r="F58662" s="30"/>
      <c r="G58662" s="30"/>
      <c r="H58662" s="30"/>
    </row>
    <row r="58663" spans="6:8" x14ac:dyDescent="0.2">
      <c r="F58663" s="30"/>
      <c r="G58663" s="30"/>
      <c r="H58663" s="30"/>
    </row>
    <row r="58664" spans="6:8" x14ac:dyDescent="0.2">
      <c r="F58664" s="30"/>
      <c r="G58664" s="30"/>
      <c r="H58664" s="30"/>
    </row>
    <row r="58665" spans="6:8" x14ac:dyDescent="0.2">
      <c r="F58665" s="30"/>
      <c r="G58665" s="30"/>
      <c r="H58665" s="30"/>
    </row>
    <row r="58666" spans="6:8" x14ac:dyDescent="0.2">
      <c r="F58666" s="30"/>
      <c r="G58666" s="30"/>
      <c r="H58666" s="30"/>
    </row>
    <row r="58667" spans="6:8" x14ac:dyDescent="0.2">
      <c r="F58667" s="30"/>
      <c r="G58667" s="30"/>
      <c r="H58667" s="30"/>
    </row>
    <row r="58668" spans="6:8" x14ac:dyDescent="0.2">
      <c r="F58668" s="30"/>
      <c r="G58668" s="30"/>
      <c r="H58668" s="30"/>
    </row>
    <row r="58669" spans="6:8" x14ac:dyDescent="0.2">
      <c r="F58669" s="30"/>
      <c r="G58669" s="30"/>
      <c r="H58669" s="30"/>
    </row>
    <row r="58670" spans="6:8" x14ac:dyDescent="0.2">
      <c r="F58670" s="30"/>
      <c r="G58670" s="30"/>
      <c r="H58670" s="30"/>
    </row>
    <row r="58671" spans="6:8" x14ac:dyDescent="0.2">
      <c r="F58671" s="30"/>
      <c r="G58671" s="30"/>
      <c r="H58671" s="30"/>
    </row>
    <row r="58672" spans="6:8" x14ac:dyDescent="0.2">
      <c r="F58672" s="30"/>
      <c r="G58672" s="30"/>
      <c r="H58672" s="30"/>
    </row>
    <row r="58673" spans="6:8" x14ac:dyDescent="0.2">
      <c r="F58673" s="30"/>
      <c r="G58673" s="30"/>
      <c r="H58673" s="30"/>
    </row>
    <row r="58674" spans="6:8" x14ac:dyDescent="0.2">
      <c r="F58674" s="30"/>
      <c r="G58674" s="30"/>
      <c r="H58674" s="30"/>
    </row>
    <row r="58675" spans="6:8" x14ac:dyDescent="0.2">
      <c r="F58675" s="30"/>
      <c r="G58675" s="30"/>
      <c r="H58675" s="30"/>
    </row>
    <row r="58676" spans="6:8" x14ac:dyDescent="0.2">
      <c r="F58676" s="30"/>
      <c r="G58676" s="30"/>
      <c r="H58676" s="30"/>
    </row>
    <row r="58677" spans="6:8" x14ac:dyDescent="0.2">
      <c r="F58677" s="30"/>
      <c r="G58677" s="30"/>
      <c r="H58677" s="30"/>
    </row>
    <row r="58678" spans="6:8" x14ac:dyDescent="0.2">
      <c r="F58678" s="30"/>
      <c r="G58678" s="30"/>
      <c r="H58678" s="30"/>
    </row>
    <row r="58679" spans="6:8" x14ac:dyDescent="0.2">
      <c r="F58679" s="30"/>
      <c r="G58679" s="30"/>
      <c r="H58679" s="30"/>
    </row>
    <row r="58680" spans="6:8" x14ac:dyDescent="0.2">
      <c r="F58680" s="30"/>
      <c r="G58680" s="30"/>
      <c r="H58680" s="30"/>
    </row>
    <row r="58681" spans="6:8" x14ac:dyDescent="0.2">
      <c r="F58681" s="30"/>
      <c r="G58681" s="30"/>
      <c r="H58681" s="30"/>
    </row>
    <row r="58682" spans="6:8" x14ac:dyDescent="0.2">
      <c r="F58682" s="30"/>
      <c r="G58682" s="30"/>
      <c r="H58682" s="30"/>
    </row>
    <row r="58683" spans="6:8" x14ac:dyDescent="0.2">
      <c r="F58683" s="30"/>
      <c r="G58683" s="30"/>
      <c r="H58683" s="30"/>
    </row>
    <row r="58684" spans="6:8" x14ac:dyDescent="0.2">
      <c r="F58684" s="30"/>
      <c r="G58684" s="30"/>
      <c r="H58684" s="30"/>
    </row>
    <row r="58685" spans="6:8" x14ac:dyDescent="0.2">
      <c r="F58685" s="30"/>
      <c r="G58685" s="30"/>
      <c r="H58685" s="30"/>
    </row>
    <row r="58686" spans="6:8" x14ac:dyDescent="0.2">
      <c r="F58686" s="30"/>
      <c r="G58686" s="30"/>
      <c r="H58686" s="30"/>
    </row>
    <row r="58687" spans="6:8" x14ac:dyDescent="0.2">
      <c r="F58687" s="30"/>
      <c r="G58687" s="30"/>
      <c r="H58687" s="30"/>
    </row>
    <row r="58688" spans="6:8" x14ac:dyDescent="0.2">
      <c r="F58688" s="30"/>
      <c r="G58688" s="30"/>
      <c r="H58688" s="30"/>
    </row>
    <row r="58689" spans="6:8" x14ac:dyDescent="0.2">
      <c r="F58689" s="30"/>
      <c r="G58689" s="30"/>
      <c r="H58689" s="30"/>
    </row>
    <row r="58690" spans="6:8" x14ac:dyDescent="0.2">
      <c r="F58690" s="30"/>
      <c r="G58690" s="30"/>
      <c r="H58690" s="30"/>
    </row>
    <row r="58691" spans="6:8" x14ac:dyDescent="0.2">
      <c r="F58691" s="30"/>
      <c r="G58691" s="30"/>
      <c r="H58691" s="30"/>
    </row>
    <row r="58692" spans="6:8" x14ac:dyDescent="0.2">
      <c r="F58692" s="30"/>
      <c r="G58692" s="30"/>
      <c r="H58692" s="30"/>
    </row>
    <row r="58693" spans="6:8" x14ac:dyDescent="0.2">
      <c r="F58693" s="30"/>
      <c r="G58693" s="30"/>
      <c r="H58693" s="30"/>
    </row>
    <row r="58694" spans="6:8" x14ac:dyDescent="0.2">
      <c r="F58694" s="30"/>
      <c r="G58694" s="30"/>
      <c r="H58694" s="30"/>
    </row>
    <row r="58695" spans="6:8" x14ac:dyDescent="0.2">
      <c r="F58695" s="30"/>
      <c r="G58695" s="30"/>
      <c r="H58695" s="30"/>
    </row>
    <row r="58696" spans="6:8" x14ac:dyDescent="0.2">
      <c r="F58696" s="30"/>
      <c r="G58696" s="30"/>
      <c r="H58696" s="30"/>
    </row>
    <row r="58697" spans="6:8" x14ac:dyDescent="0.2">
      <c r="F58697" s="30"/>
      <c r="G58697" s="30"/>
      <c r="H58697" s="30"/>
    </row>
    <row r="58698" spans="6:8" x14ac:dyDescent="0.2">
      <c r="F58698" s="30"/>
      <c r="G58698" s="30"/>
      <c r="H58698" s="30"/>
    </row>
    <row r="58699" spans="6:8" x14ac:dyDescent="0.2">
      <c r="F58699" s="30"/>
      <c r="G58699" s="30"/>
      <c r="H58699" s="30"/>
    </row>
    <row r="58700" spans="6:8" x14ac:dyDescent="0.2">
      <c r="F58700" s="30"/>
      <c r="G58700" s="30"/>
      <c r="H58700" s="30"/>
    </row>
    <row r="58701" spans="6:8" x14ac:dyDescent="0.2">
      <c r="F58701" s="30"/>
      <c r="G58701" s="30"/>
      <c r="H58701" s="30"/>
    </row>
    <row r="58702" spans="6:8" x14ac:dyDescent="0.2">
      <c r="F58702" s="30"/>
      <c r="G58702" s="30"/>
      <c r="H58702" s="30"/>
    </row>
    <row r="58703" spans="6:8" x14ac:dyDescent="0.2">
      <c r="F58703" s="30"/>
      <c r="G58703" s="30"/>
      <c r="H58703" s="30"/>
    </row>
    <row r="58704" spans="6:8" x14ac:dyDescent="0.2">
      <c r="F58704" s="30"/>
      <c r="G58704" s="30"/>
      <c r="H58704" s="30"/>
    </row>
    <row r="58705" spans="6:8" x14ac:dyDescent="0.2">
      <c r="F58705" s="30"/>
      <c r="G58705" s="30"/>
      <c r="H58705" s="30"/>
    </row>
    <row r="58706" spans="6:8" x14ac:dyDescent="0.2">
      <c r="F58706" s="30"/>
      <c r="G58706" s="30"/>
      <c r="H58706" s="30"/>
    </row>
    <row r="58707" spans="6:8" x14ac:dyDescent="0.2">
      <c r="F58707" s="30"/>
      <c r="G58707" s="30"/>
      <c r="H58707" s="30"/>
    </row>
    <row r="58708" spans="6:8" x14ac:dyDescent="0.2">
      <c r="F58708" s="30"/>
      <c r="G58708" s="30"/>
      <c r="H58708" s="30"/>
    </row>
    <row r="58709" spans="6:8" x14ac:dyDescent="0.2">
      <c r="F58709" s="30"/>
      <c r="G58709" s="30"/>
      <c r="H58709" s="30"/>
    </row>
    <row r="58710" spans="6:8" x14ac:dyDescent="0.2">
      <c r="F58710" s="30"/>
      <c r="G58710" s="30"/>
      <c r="H58710" s="30"/>
    </row>
    <row r="58711" spans="6:8" x14ac:dyDescent="0.2">
      <c r="F58711" s="30"/>
      <c r="G58711" s="30"/>
      <c r="H58711" s="30"/>
    </row>
    <row r="58712" spans="6:8" x14ac:dyDescent="0.2">
      <c r="F58712" s="30"/>
      <c r="G58712" s="30"/>
      <c r="H58712" s="30"/>
    </row>
    <row r="58713" spans="6:8" x14ac:dyDescent="0.2">
      <c r="F58713" s="30"/>
      <c r="G58713" s="30"/>
      <c r="H58713" s="30"/>
    </row>
    <row r="58714" spans="6:8" x14ac:dyDescent="0.2">
      <c r="F58714" s="30"/>
      <c r="G58714" s="30"/>
      <c r="H58714" s="30"/>
    </row>
    <row r="58715" spans="6:8" x14ac:dyDescent="0.2">
      <c r="F58715" s="30"/>
      <c r="G58715" s="30"/>
      <c r="H58715" s="30"/>
    </row>
    <row r="58716" spans="6:8" x14ac:dyDescent="0.2">
      <c r="F58716" s="30"/>
      <c r="G58716" s="30"/>
      <c r="H58716" s="30"/>
    </row>
    <row r="58717" spans="6:8" x14ac:dyDescent="0.2">
      <c r="F58717" s="30"/>
      <c r="G58717" s="30"/>
      <c r="H58717" s="30"/>
    </row>
    <row r="58718" spans="6:8" x14ac:dyDescent="0.2">
      <c r="F58718" s="30"/>
      <c r="G58718" s="30"/>
      <c r="H58718" s="30"/>
    </row>
    <row r="58719" spans="6:8" x14ac:dyDescent="0.2">
      <c r="F58719" s="30"/>
      <c r="G58719" s="30"/>
      <c r="H58719" s="30"/>
    </row>
    <row r="58720" spans="6:8" x14ac:dyDescent="0.2">
      <c r="F58720" s="30"/>
      <c r="G58720" s="30"/>
      <c r="H58720" s="30"/>
    </row>
    <row r="58721" spans="6:8" x14ac:dyDescent="0.2">
      <c r="F58721" s="30"/>
      <c r="G58721" s="30"/>
      <c r="H58721" s="30"/>
    </row>
    <row r="58722" spans="6:8" x14ac:dyDescent="0.2">
      <c r="F58722" s="30"/>
      <c r="G58722" s="30"/>
      <c r="H58722" s="30"/>
    </row>
    <row r="58723" spans="6:8" x14ac:dyDescent="0.2">
      <c r="F58723" s="30"/>
      <c r="G58723" s="30"/>
      <c r="H58723" s="30"/>
    </row>
    <row r="58724" spans="6:8" x14ac:dyDescent="0.2">
      <c r="F58724" s="30"/>
      <c r="G58724" s="30"/>
      <c r="H58724" s="30"/>
    </row>
    <row r="58725" spans="6:8" x14ac:dyDescent="0.2">
      <c r="F58725" s="30"/>
      <c r="G58725" s="30"/>
      <c r="H58725" s="30"/>
    </row>
    <row r="58726" spans="6:8" x14ac:dyDescent="0.2">
      <c r="F58726" s="30"/>
      <c r="G58726" s="30"/>
      <c r="H58726" s="30"/>
    </row>
    <row r="58727" spans="6:8" x14ac:dyDescent="0.2">
      <c r="F58727" s="30"/>
      <c r="G58727" s="30"/>
      <c r="H58727" s="30"/>
    </row>
    <row r="58728" spans="6:8" x14ac:dyDescent="0.2">
      <c r="F58728" s="30"/>
      <c r="G58728" s="30"/>
      <c r="H58728" s="30"/>
    </row>
    <row r="58729" spans="6:8" x14ac:dyDescent="0.2">
      <c r="F58729" s="30"/>
      <c r="G58729" s="30"/>
      <c r="H58729" s="30"/>
    </row>
    <row r="58730" spans="6:8" x14ac:dyDescent="0.2">
      <c r="F58730" s="30"/>
      <c r="G58730" s="30"/>
      <c r="H58730" s="30"/>
    </row>
    <row r="58731" spans="6:8" x14ac:dyDescent="0.2">
      <c r="F58731" s="30"/>
      <c r="G58731" s="30"/>
      <c r="H58731" s="30"/>
    </row>
    <row r="58732" spans="6:8" x14ac:dyDescent="0.2">
      <c r="F58732" s="30"/>
      <c r="G58732" s="30"/>
      <c r="H58732" s="30"/>
    </row>
    <row r="58733" spans="6:8" x14ac:dyDescent="0.2">
      <c r="F58733" s="30"/>
      <c r="G58733" s="30"/>
      <c r="H58733" s="30"/>
    </row>
    <row r="58734" spans="6:8" x14ac:dyDescent="0.2">
      <c r="F58734" s="30"/>
      <c r="G58734" s="30"/>
      <c r="H58734" s="30"/>
    </row>
    <row r="58735" spans="6:8" x14ac:dyDescent="0.2">
      <c r="F58735" s="30"/>
      <c r="G58735" s="30"/>
      <c r="H58735" s="30"/>
    </row>
    <row r="58736" spans="6:8" x14ac:dyDescent="0.2">
      <c r="F58736" s="30"/>
      <c r="G58736" s="30"/>
      <c r="H58736" s="30"/>
    </row>
    <row r="58737" spans="6:8" x14ac:dyDescent="0.2">
      <c r="F58737" s="30"/>
      <c r="G58737" s="30"/>
      <c r="H58737" s="30"/>
    </row>
    <row r="58738" spans="6:8" x14ac:dyDescent="0.2">
      <c r="F58738" s="30"/>
      <c r="G58738" s="30"/>
      <c r="H58738" s="30"/>
    </row>
    <row r="58739" spans="6:8" x14ac:dyDescent="0.2">
      <c r="F58739" s="30"/>
      <c r="G58739" s="30"/>
      <c r="H58739" s="30"/>
    </row>
    <row r="58740" spans="6:8" x14ac:dyDescent="0.2">
      <c r="F58740" s="30"/>
      <c r="G58740" s="30"/>
      <c r="H58740" s="30"/>
    </row>
    <row r="58741" spans="6:8" x14ac:dyDescent="0.2">
      <c r="F58741" s="30"/>
      <c r="G58741" s="30"/>
      <c r="H58741" s="30"/>
    </row>
    <row r="58742" spans="6:8" x14ac:dyDescent="0.2">
      <c r="F58742" s="30"/>
      <c r="G58742" s="30"/>
      <c r="H58742" s="30"/>
    </row>
    <row r="58743" spans="6:8" x14ac:dyDescent="0.2">
      <c r="F58743" s="30"/>
      <c r="G58743" s="30"/>
      <c r="H58743" s="30"/>
    </row>
    <row r="58744" spans="6:8" x14ac:dyDescent="0.2">
      <c r="F58744" s="30"/>
      <c r="G58744" s="30"/>
      <c r="H58744" s="30"/>
    </row>
    <row r="58745" spans="6:8" x14ac:dyDescent="0.2">
      <c r="F58745" s="30"/>
      <c r="G58745" s="30"/>
      <c r="H58745" s="30"/>
    </row>
    <row r="58746" spans="6:8" x14ac:dyDescent="0.2">
      <c r="F58746" s="30"/>
      <c r="G58746" s="30"/>
      <c r="H58746" s="30"/>
    </row>
    <row r="58747" spans="6:8" x14ac:dyDescent="0.2">
      <c r="F58747" s="30"/>
      <c r="G58747" s="30"/>
      <c r="H58747" s="30"/>
    </row>
    <row r="58748" spans="6:8" x14ac:dyDescent="0.2">
      <c r="F58748" s="30"/>
      <c r="G58748" s="30"/>
      <c r="H58748" s="30"/>
    </row>
    <row r="58749" spans="6:8" x14ac:dyDescent="0.2">
      <c r="F58749" s="30"/>
      <c r="G58749" s="30"/>
      <c r="H58749" s="30"/>
    </row>
    <row r="58750" spans="6:8" x14ac:dyDescent="0.2">
      <c r="F58750" s="30"/>
      <c r="G58750" s="30"/>
      <c r="H58750" s="30"/>
    </row>
    <row r="58751" spans="6:8" x14ac:dyDescent="0.2">
      <c r="F58751" s="30"/>
      <c r="G58751" s="30"/>
      <c r="H58751" s="30"/>
    </row>
    <row r="58752" spans="6:8" x14ac:dyDescent="0.2">
      <c r="F58752" s="30"/>
      <c r="G58752" s="30"/>
      <c r="H58752" s="30"/>
    </row>
    <row r="58753" spans="6:8" x14ac:dyDescent="0.2">
      <c r="F58753" s="30"/>
      <c r="G58753" s="30"/>
      <c r="H58753" s="30"/>
    </row>
    <row r="58754" spans="6:8" x14ac:dyDescent="0.2">
      <c r="F58754" s="30"/>
      <c r="G58754" s="30"/>
      <c r="H58754" s="30"/>
    </row>
    <row r="58755" spans="6:8" x14ac:dyDescent="0.2">
      <c r="F58755" s="30"/>
      <c r="G58755" s="30"/>
      <c r="H58755" s="30"/>
    </row>
    <row r="58756" spans="6:8" x14ac:dyDescent="0.2">
      <c r="F58756" s="30"/>
      <c r="G58756" s="30"/>
      <c r="H58756" s="30"/>
    </row>
    <row r="58757" spans="6:8" x14ac:dyDescent="0.2">
      <c r="F58757" s="30"/>
      <c r="G58757" s="30"/>
      <c r="H58757" s="30"/>
    </row>
    <row r="58758" spans="6:8" x14ac:dyDescent="0.2">
      <c r="F58758" s="30"/>
      <c r="G58758" s="30"/>
      <c r="H58758" s="30"/>
    </row>
    <row r="58759" spans="6:8" x14ac:dyDescent="0.2">
      <c r="F58759" s="30"/>
      <c r="G58759" s="30"/>
      <c r="H58759" s="30"/>
    </row>
    <row r="58760" spans="6:8" x14ac:dyDescent="0.2">
      <c r="F58760" s="30"/>
      <c r="G58760" s="30"/>
      <c r="H58760" s="30"/>
    </row>
    <row r="58761" spans="6:8" x14ac:dyDescent="0.2">
      <c r="F58761" s="30"/>
      <c r="G58761" s="30"/>
      <c r="H58761" s="30"/>
    </row>
    <row r="58762" spans="6:8" x14ac:dyDescent="0.2">
      <c r="F58762" s="30"/>
      <c r="G58762" s="30"/>
      <c r="H58762" s="30"/>
    </row>
    <row r="58763" spans="6:8" x14ac:dyDescent="0.2">
      <c r="F58763" s="30"/>
      <c r="G58763" s="30"/>
      <c r="H58763" s="30"/>
    </row>
    <row r="58764" spans="6:8" x14ac:dyDescent="0.2">
      <c r="F58764" s="30"/>
      <c r="G58764" s="30"/>
      <c r="H58764" s="30"/>
    </row>
    <row r="58765" spans="6:8" x14ac:dyDescent="0.2">
      <c r="F58765" s="30"/>
      <c r="G58765" s="30"/>
      <c r="H58765" s="30"/>
    </row>
    <row r="58766" spans="6:8" x14ac:dyDescent="0.2">
      <c r="F58766" s="30"/>
      <c r="G58766" s="30"/>
      <c r="H58766" s="30"/>
    </row>
    <row r="58767" spans="6:8" x14ac:dyDescent="0.2">
      <c r="F58767" s="30"/>
      <c r="G58767" s="30"/>
      <c r="H58767" s="30"/>
    </row>
    <row r="58768" spans="6:8" x14ac:dyDescent="0.2">
      <c r="F58768" s="30"/>
      <c r="G58768" s="30"/>
      <c r="H58768" s="30"/>
    </row>
    <row r="58769" spans="6:8" x14ac:dyDescent="0.2">
      <c r="F58769" s="30"/>
      <c r="G58769" s="30"/>
      <c r="H58769" s="30"/>
    </row>
    <row r="58770" spans="6:8" x14ac:dyDescent="0.2">
      <c r="F58770" s="30"/>
      <c r="G58770" s="30"/>
      <c r="H58770" s="30"/>
    </row>
    <row r="58771" spans="6:8" x14ac:dyDescent="0.2">
      <c r="F58771" s="30"/>
      <c r="G58771" s="30"/>
      <c r="H58771" s="30"/>
    </row>
    <row r="58772" spans="6:8" x14ac:dyDescent="0.2">
      <c r="F58772" s="30"/>
      <c r="G58772" s="30"/>
      <c r="H58772" s="30"/>
    </row>
    <row r="58773" spans="6:8" x14ac:dyDescent="0.2">
      <c r="F58773" s="30"/>
      <c r="G58773" s="30"/>
      <c r="H58773" s="30"/>
    </row>
    <row r="58774" spans="6:8" x14ac:dyDescent="0.2">
      <c r="F58774" s="30"/>
      <c r="G58774" s="30"/>
      <c r="H58774" s="30"/>
    </row>
    <row r="58775" spans="6:8" x14ac:dyDescent="0.2">
      <c r="F58775" s="30"/>
      <c r="G58775" s="30"/>
      <c r="H58775" s="30"/>
    </row>
    <row r="58776" spans="6:8" x14ac:dyDescent="0.2">
      <c r="F58776" s="30"/>
      <c r="G58776" s="30"/>
      <c r="H58776" s="30"/>
    </row>
    <row r="58777" spans="6:8" x14ac:dyDescent="0.2">
      <c r="F58777" s="30"/>
      <c r="G58777" s="30"/>
      <c r="H58777" s="30"/>
    </row>
    <row r="58778" spans="6:8" x14ac:dyDescent="0.2">
      <c r="F58778" s="30"/>
      <c r="G58778" s="30"/>
      <c r="H58778" s="30"/>
    </row>
    <row r="58779" spans="6:8" x14ac:dyDescent="0.2">
      <c r="F58779" s="30"/>
      <c r="G58779" s="30"/>
      <c r="H58779" s="30"/>
    </row>
    <row r="58780" spans="6:8" x14ac:dyDescent="0.2">
      <c r="F58780" s="30"/>
      <c r="G58780" s="30"/>
      <c r="H58780" s="30"/>
    </row>
    <row r="58781" spans="6:8" x14ac:dyDescent="0.2">
      <c r="F58781" s="30"/>
      <c r="G58781" s="30"/>
      <c r="H58781" s="30"/>
    </row>
    <row r="58782" spans="6:8" x14ac:dyDescent="0.2">
      <c r="F58782" s="30"/>
      <c r="G58782" s="30"/>
      <c r="H58782" s="30"/>
    </row>
    <row r="58783" spans="6:8" x14ac:dyDescent="0.2">
      <c r="F58783" s="30"/>
      <c r="G58783" s="30"/>
      <c r="H58783" s="30"/>
    </row>
    <row r="58784" spans="6:8" x14ac:dyDescent="0.2">
      <c r="F58784" s="30"/>
      <c r="G58784" s="30"/>
      <c r="H58784" s="30"/>
    </row>
    <row r="58785" spans="6:8" x14ac:dyDescent="0.2">
      <c r="F58785" s="30"/>
      <c r="G58785" s="30"/>
      <c r="H58785" s="30"/>
    </row>
    <row r="58786" spans="6:8" x14ac:dyDescent="0.2">
      <c r="F58786" s="30"/>
      <c r="G58786" s="30"/>
      <c r="H58786" s="30"/>
    </row>
    <row r="58787" spans="6:8" x14ac:dyDescent="0.2">
      <c r="F58787" s="30"/>
      <c r="G58787" s="30"/>
      <c r="H58787" s="30"/>
    </row>
    <row r="58788" spans="6:8" x14ac:dyDescent="0.2">
      <c r="F58788" s="30"/>
      <c r="G58788" s="30"/>
      <c r="H58788" s="30"/>
    </row>
    <row r="58789" spans="6:8" x14ac:dyDescent="0.2">
      <c r="F58789" s="30"/>
      <c r="G58789" s="30"/>
      <c r="H58789" s="30"/>
    </row>
    <row r="58790" spans="6:8" x14ac:dyDescent="0.2">
      <c r="F58790" s="30"/>
      <c r="G58790" s="30"/>
      <c r="H58790" s="30"/>
    </row>
    <row r="58791" spans="6:8" x14ac:dyDescent="0.2">
      <c r="F58791" s="30"/>
      <c r="G58791" s="30"/>
      <c r="H58791" s="30"/>
    </row>
    <row r="58792" spans="6:8" x14ac:dyDescent="0.2">
      <c r="F58792" s="30"/>
      <c r="G58792" s="30"/>
      <c r="H58792" s="30"/>
    </row>
    <row r="58793" spans="6:8" x14ac:dyDescent="0.2">
      <c r="F58793" s="30"/>
      <c r="G58793" s="30"/>
      <c r="H58793" s="30"/>
    </row>
    <row r="58794" spans="6:8" x14ac:dyDescent="0.2">
      <c r="F58794" s="30"/>
      <c r="G58794" s="30"/>
      <c r="H58794" s="30"/>
    </row>
    <row r="58795" spans="6:8" x14ac:dyDescent="0.2">
      <c r="F58795" s="30"/>
      <c r="G58795" s="30"/>
      <c r="H58795" s="30"/>
    </row>
    <row r="58796" spans="6:8" x14ac:dyDescent="0.2">
      <c r="F58796" s="30"/>
      <c r="G58796" s="30"/>
      <c r="H58796" s="30"/>
    </row>
    <row r="58797" spans="6:8" x14ac:dyDescent="0.2">
      <c r="F58797" s="30"/>
      <c r="G58797" s="30"/>
      <c r="H58797" s="30"/>
    </row>
    <row r="58798" spans="6:8" x14ac:dyDescent="0.2">
      <c r="F58798" s="30"/>
      <c r="G58798" s="30"/>
      <c r="H58798" s="30"/>
    </row>
    <row r="58799" spans="6:8" x14ac:dyDescent="0.2">
      <c r="F58799" s="30"/>
      <c r="G58799" s="30"/>
      <c r="H58799" s="30"/>
    </row>
    <row r="58800" spans="6:8" x14ac:dyDescent="0.2">
      <c r="F58800" s="30"/>
      <c r="G58800" s="30"/>
      <c r="H58800" s="30"/>
    </row>
    <row r="58801" spans="6:8" x14ac:dyDescent="0.2">
      <c r="F58801" s="30"/>
      <c r="G58801" s="30"/>
      <c r="H58801" s="30"/>
    </row>
    <row r="58802" spans="6:8" x14ac:dyDescent="0.2">
      <c r="F58802" s="30"/>
      <c r="G58802" s="30"/>
      <c r="H58802" s="30"/>
    </row>
    <row r="58803" spans="6:8" x14ac:dyDescent="0.2">
      <c r="F58803" s="30"/>
      <c r="G58803" s="30"/>
      <c r="H58803" s="30"/>
    </row>
    <row r="58804" spans="6:8" x14ac:dyDescent="0.2">
      <c r="F58804" s="30"/>
      <c r="G58804" s="30"/>
      <c r="H58804" s="30"/>
    </row>
    <row r="58805" spans="6:8" x14ac:dyDescent="0.2">
      <c r="F58805" s="30"/>
      <c r="G58805" s="30"/>
      <c r="H58805" s="30"/>
    </row>
    <row r="58806" spans="6:8" x14ac:dyDescent="0.2">
      <c r="F58806" s="30"/>
      <c r="G58806" s="30"/>
      <c r="H58806" s="30"/>
    </row>
    <row r="58807" spans="6:8" x14ac:dyDescent="0.2">
      <c r="F58807" s="30"/>
      <c r="G58807" s="30"/>
      <c r="H58807" s="30"/>
    </row>
    <row r="58808" spans="6:8" x14ac:dyDescent="0.2">
      <c r="F58808" s="30"/>
      <c r="G58808" s="30"/>
      <c r="H58808" s="30"/>
    </row>
    <row r="58809" spans="6:8" x14ac:dyDescent="0.2">
      <c r="F58809" s="30"/>
      <c r="G58809" s="30"/>
      <c r="H58809" s="30"/>
    </row>
    <row r="58810" spans="6:8" x14ac:dyDescent="0.2">
      <c r="F58810" s="30"/>
      <c r="G58810" s="30"/>
      <c r="H58810" s="30"/>
    </row>
    <row r="58811" spans="6:8" x14ac:dyDescent="0.2">
      <c r="F58811" s="30"/>
      <c r="G58811" s="30"/>
      <c r="H58811" s="30"/>
    </row>
    <row r="58812" spans="6:8" x14ac:dyDescent="0.2">
      <c r="F58812" s="30"/>
      <c r="G58812" s="30"/>
      <c r="H58812" s="30"/>
    </row>
    <row r="58813" spans="6:8" x14ac:dyDescent="0.2">
      <c r="F58813" s="30"/>
      <c r="G58813" s="30"/>
      <c r="H58813" s="30"/>
    </row>
    <row r="58814" spans="6:8" x14ac:dyDescent="0.2">
      <c r="F58814" s="30"/>
      <c r="G58814" s="30"/>
      <c r="H58814" s="30"/>
    </row>
    <row r="58815" spans="6:8" x14ac:dyDescent="0.2">
      <c r="F58815" s="30"/>
      <c r="G58815" s="30"/>
      <c r="H58815" s="30"/>
    </row>
    <row r="58816" spans="6:8" x14ac:dyDescent="0.2">
      <c r="F58816" s="30"/>
      <c r="G58816" s="30"/>
      <c r="H58816" s="30"/>
    </row>
    <row r="58817" spans="6:8" x14ac:dyDescent="0.2">
      <c r="F58817" s="30"/>
      <c r="G58817" s="30"/>
      <c r="H58817" s="30"/>
    </row>
    <row r="58818" spans="6:8" x14ac:dyDescent="0.2">
      <c r="F58818" s="30"/>
      <c r="G58818" s="30"/>
      <c r="H58818" s="30"/>
    </row>
    <row r="58819" spans="6:8" x14ac:dyDescent="0.2">
      <c r="F58819" s="30"/>
      <c r="G58819" s="30"/>
      <c r="H58819" s="30"/>
    </row>
    <row r="58820" spans="6:8" x14ac:dyDescent="0.2">
      <c r="F58820" s="30"/>
      <c r="G58820" s="30"/>
      <c r="H58820" s="30"/>
    </row>
    <row r="58821" spans="6:8" x14ac:dyDescent="0.2">
      <c r="F58821" s="30"/>
      <c r="G58821" s="30"/>
      <c r="H58821" s="30"/>
    </row>
    <row r="58822" spans="6:8" x14ac:dyDescent="0.2">
      <c r="F58822" s="30"/>
      <c r="G58822" s="30"/>
      <c r="H58822" s="30"/>
    </row>
    <row r="58823" spans="6:8" x14ac:dyDescent="0.2">
      <c r="F58823" s="30"/>
      <c r="G58823" s="30"/>
      <c r="H58823" s="30"/>
    </row>
    <row r="58824" spans="6:8" x14ac:dyDescent="0.2">
      <c r="F58824" s="30"/>
      <c r="G58824" s="30"/>
      <c r="H58824" s="30"/>
    </row>
    <row r="58825" spans="6:8" x14ac:dyDescent="0.2">
      <c r="F58825" s="30"/>
      <c r="G58825" s="30"/>
      <c r="H58825" s="30"/>
    </row>
    <row r="58826" spans="6:8" x14ac:dyDescent="0.2">
      <c r="F58826" s="30"/>
      <c r="G58826" s="30"/>
      <c r="H58826" s="30"/>
    </row>
    <row r="58827" spans="6:8" x14ac:dyDescent="0.2">
      <c r="F58827" s="30"/>
      <c r="G58827" s="30"/>
      <c r="H58827" s="30"/>
    </row>
    <row r="58828" spans="6:8" x14ac:dyDescent="0.2">
      <c r="F58828" s="30"/>
      <c r="G58828" s="30"/>
      <c r="H58828" s="30"/>
    </row>
    <row r="58829" spans="6:8" x14ac:dyDescent="0.2">
      <c r="F58829" s="30"/>
      <c r="G58829" s="30"/>
      <c r="H58829" s="30"/>
    </row>
    <row r="58830" spans="6:8" x14ac:dyDescent="0.2">
      <c r="F58830" s="30"/>
      <c r="G58830" s="30"/>
      <c r="H58830" s="30"/>
    </row>
    <row r="58831" spans="6:8" x14ac:dyDescent="0.2">
      <c r="F58831" s="30"/>
      <c r="G58831" s="30"/>
      <c r="H58831" s="30"/>
    </row>
    <row r="58832" spans="6:8" x14ac:dyDescent="0.2">
      <c r="F58832" s="30"/>
      <c r="G58832" s="30"/>
      <c r="H58832" s="30"/>
    </row>
    <row r="58833" spans="6:8" x14ac:dyDescent="0.2">
      <c r="F58833" s="30"/>
      <c r="G58833" s="30"/>
      <c r="H58833" s="30"/>
    </row>
    <row r="58834" spans="6:8" x14ac:dyDescent="0.2">
      <c r="F58834" s="30"/>
      <c r="G58834" s="30"/>
      <c r="H58834" s="30"/>
    </row>
    <row r="58835" spans="6:8" x14ac:dyDescent="0.2">
      <c r="F58835" s="30"/>
      <c r="G58835" s="30"/>
      <c r="H58835" s="30"/>
    </row>
    <row r="58836" spans="6:8" x14ac:dyDescent="0.2">
      <c r="F58836" s="30"/>
      <c r="G58836" s="30"/>
      <c r="H58836" s="30"/>
    </row>
    <row r="58837" spans="6:8" x14ac:dyDescent="0.2">
      <c r="F58837" s="30"/>
      <c r="G58837" s="30"/>
      <c r="H58837" s="30"/>
    </row>
    <row r="58838" spans="6:8" x14ac:dyDescent="0.2">
      <c r="F58838" s="30"/>
      <c r="G58838" s="30"/>
      <c r="H58838" s="30"/>
    </row>
    <row r="58839" spans="6:8" x14ac:dyDescent="0.2">
      <c r="F58839" s="30"/>
      <c r="G58839" s="30"/>
      <c r="H58839" s="30"/>
    </row>
    <row r="58840" spans="6:8" x14ac:dyDescent="0.2">
      <c r="F58840" s="30"/>
      <c r="G58840" s="30"/>
      <c r="H58840" s="30"/>
    </row>
    <row r="58841" spans="6:8" x14ac:dyDescent="0.2">
      <c r="F58841" s="30"/>
      <c r="G58841" s="30"/>
      <c r="H58841" s="30"/>
    </row>
    <row r="58842" spans="6:8" x14ac:dyDescent="0.2">
      <c r="F58842" s="30"/>
      <c r="G58842" s="30"/>
      <c r="H58842" s="30"/>
    </row>
    <row r="58843" spans="6:8" x14ac:dyDescent="0.2">
      <c r="F58843" s="30"/>
      <c r="G58843" s="30"/>
      <c r="H58843" s="30"/>
    </row>
    <row r="58844" spans="6:8" x14ac:dyDescent="0.2">
      <c r="F58844" s="30"/>
      <c r="G58844" s="30"/>
      <c r="H58844" s="30"/>
    </row>
    <row r="58845" spans="6:8" x14ac:dyDescent="0.2">
      <c r="F58845" s="30"/>
      <c r="G58845" s="30"/>
      <c r="H58845" s="30"/>
    </row>
    <row r="58846" spans="6:8" x14ac:dyDescent="0.2">
      <c r="F58846" s="30"/>
      <c r="G58846" s="30"/>
      <c r="H58846" s="30"/>
    </row>
    <row r="58847" spans="6:8" x14ac:dyDescent="0.2">
      <c r="F58847" s="30"/>
      <c r="G58847" s="30"/>
      <c r="H58847" s="30"/>
    </row>
    <row r="58848" spans="6:8" x14ac:dyDescent="0.2">
      <c r="F58848" s="30"/>
      <c r="G58848" s="30"/>
      <c r="H58848" s="30"/>
    </row>
    <row r="58849" spans="6:8" x14ac:dyDescent="0.2">
      <c r="F58849" s="30"/>
      <c r="G58849" s="30"/>
      <c r="H58849" s="30"/>
    </row>
    <row r="58850" spans="6:8" x14ac:dyDescent="0.2">
      <c r="F58850" s="30"/>
      <c r="G58850" s="30"/>
      <c r="H58850" s="30"/>
    </row>
    <row r="58851" spans="6:8" x14ac:dyDescent="0.2">
      <c r="F58851" s="30"/>
      <c r="G58851" s="30"/>
      <c r="H58851" s="30"/>
    </row>
    <row r="58852" spans="6:8" x14ac:dyDescent="0.2">
      <c r="F58852" s="30"/>
      <c r="G58852" s="30"/>
      <c r="H58852" s="30"/>
    </row>
    <row r="58853" spans="6:8" x14ac:dyDescent="0.2">
      <c r="F58853" s="30"/>
      <c r="G58853" s="30"/>
      <c r="H58853" s="30"/>
    </row>
    <row r="58854" spans="6:8" x14ac:dyDescent="0.2">
      <c r="F58854" s="30"/>
      <c r="G58854" s="30"/>
      <c r="H58854" s="30"/>
    </row>
    <row r="58855" spans="6:8" x14ac:dyDescent="0.2">
      <c r="F58855" s="30"/>
      <c r="G58855" s="30"/>
      <c r="H58855" s="30"/>
    </row>
    <row r="58856" spans="6:8" x14ac:dyDescent="0.2">
      <c r="F58856" s="30"/>
      <c r="G58856" s="30"/>
      <c r="H58856" s="30"/>
    </row>
    <row r="58857" spans="6:8" x14ac:dyDescent="0.2">
      <c r="F58857" s="30"/>
      <c r="G58857" s="30"/>
      <c r="H58857" s="30"/>
    </row>
    <row r="58858" spans="6:8" x14ac:dyDescent="0.2">
      <c r="F58858" s="30"/>
      <c r="G58858" s="30"/>
      <c r="H58858" s="30"/>
    </row>
    <row r="58859" spans="6:8" x14ac:dyDescent="0.2">
      <c r="F58859" s="30"/>
      <c r="G58859" s="30"/>
      <c r="H58859" s="30"/>
    </row>
    <row r="58860" spans="6:8" x14ac:dyDescent="0.2">
      <c r="F58860" s="30"/>
      <c r="G58860" s="30"/>
      <c r="H58860" s="30"/>
    </row>
    <row r="58861" spans="6:8" x14ac:dyDescent="0.2">
      <c r="F58861" s="30"/>
      <c r="G58861" s="30"/>
      <c r="H58861" s="30"/>
    </row>
    <row r="58862" spans="6:8" x14ac:dyDescent="0.2">
      <c r="F58862" s="30"/>
      <c r="G58862" s="30"/>
      <c r="H58862" s="30"/>
    </row>
    <row r="58863" spans="6:8" x14ac:dyDescent="0.2">
      <c r="F58863" s="30"/>
      <c r="G58863" s="30"/>
      <c r="H58863" s="30"/>
    </row>
    <row r="58864" spans="6:8" x14ac:dyDescent="0.2">
      <c r="F58864" s="30"/>
      <c r="G58864" s="30"/>
      <c r="H58864" s="30"/>
    </row>
    <row r="58865" spans="6:8" x14ac:dyDescent="0.2">
      <c r="F58865" s="30"/>
      <c r="G58865" s="30"/>
      <c r="H58865" s="30"/>
    </row>
    <row r="58866" spans="6:8" x14ac:dyDescent="0.2">
      <c r="F58866" s="30"/>
      <c r="G58866" s="30"/>
      <c r="H58866" s="30"/>
    </row>
    <row r="58867" spans="6:8" x14ac:dyDescent="0.2">
      <c r="F58867" s="30"/>
      <c r="G58867" s="30"/>
      <c r="H58867" s="30"/>
    </row>
    <row r="58868" spans="6:8" x14ac:dyDescent="0.2">
      <c r="F58868" s="30"/>
      <c r="G58868" s="30"/>
      <c r="H58868" s="30"/>
    </row>
    <row r="58869" spans="6:8" x14ac:dyDescent="0.2">
      <c r="F58869" s="30"/>
      <c r="G58869" s="30"/>
      <c r="H58869" s="30"/>
    </row>
    <row r="58870" spans="6:8" x14ac:dyDescent="0.2">
      <c r="F58870" s="30"/>
      <c r="G58870" s="30"/>
      <c r="H58870" s="30"/>
    </row>
    <row r="58871" spans="6:8" x14ac:dyDescent="0.2">
      <c r="F58871" s="30"/>
      <c r="G58871" s="30"/>
      <c r="H58871" s="30"/>
    </row>
    <row r="58872" spans="6:8" x14ac:dyDescent="0.2">
      <c r="F58872" s="30"/>
      <c r="G58872" s="30"/>
      <c r="H58872" s="30"/>
    </row>
    <row r="58873" spans="6:8" x14ac:dyDescent="0.2">
      <c r="F58873" s="30"/>
      <c r="G58873" s="30"/>
      <c r="H58873" s="30"/>
    </row>
    <row r="58874" spans="6:8" x14ac:dyDescent="0.2">
      <c r="F58874" s="30"/>
      <c r="G58874" s="30"/>
      <c r="H58874" s="30"/>
    </row>
    <row r="58875" spans="6:8" x14ac:dyDescent="0.2">
      <c r="F58875" s="30"/>
      <c r="G58875" s="30"/>
      <c r="H58875" s="30"/>
    </row>
    <row r="58876" spans="6:8" x14ac:dyDescent="0.2">
      <c r="F58876" s="30"/>
      <c r="G58876" s="30"/>
      <c r="H58876" s="30"/>
    </row>
    <row r="58877" spans="6:8" x14ac:dyDescent="0.2">
      <c r="F58877" s="30"/>
      <c r="G58877" s="30"/>
      <c r="H58877" s="30"/>
    </row>
    <row r="58878" spans="6:8" x14ac:dyDescent="0.2">
      <c r="F58878" s="30"/>
      <c r="G58878" s="30"/>
      <c r="H58878" s="30"/>
    </row>
    <row r="58879" spans="6:8" x14ac:dyDescent="0.2">
      <c r="F58879" s="30"/>
      <c r="G58879" s="30"/>
      <c r="H58879" s="30"/>
    </row>
    <row r="58880" spans="6:8" x14ac:dyDescent="0.2">
      <c r="F58880" s="30"/>
      <c r="G58880" s="30"/>
      <c r="H58880" s="30"/>
    </row>
    <row r="58881" spans="6:8" x14ac:dyDescent="0.2">
      <c r="F58881" s="30"/>
      <c r="G58881" s="30"/>
      <c r="H58881" s="30"/>
    </row>
    <row r="58882" spans="6:8" x14ac:dyDescent="0.2">
      <c r="F58882" s="30"/>
      <c r="G58882" s="30"/>
      <c r="H58882" s="30"/>
    </row>
    <row r="58883" spans="6:8" x14ac:dyDescent="0.2">
      <c r="F58883" s="30"/>
      <c r="G58883" s="30"/>
      <c r="H58883" s="30"/>
    </row>
    <row r="58884" spans="6:8" x14ac:dyDescent="0.2">
      <c r="F58884" s="30"/>
      <c r="G58884" s="30"/>
      <c r="H58884" s="30"/>
    </row>
    <row r="58885" spans="6:8" x14ac:dyDescent="0.2">
      <c r="F58885" s="30"/>
      <c r="G58885" s="30"/>
      <c r="H58885" s="30"/>
    </row>
    <row r="58886" spans="6:8" x14ac:dyDescent="0.2">
      <c r="F58886" s="30"/>
      <c r="G58886" s="30"/>
      <c r="H58886" s="30"/>
    </row>
    <row r="58887" spans="6:8" x14ac:dyDescent="0.2">
      <c r="F58887" s="30"/>
      <c r="G58887" s="30"/>
      <c r="H58887" s="30"/>
    </row>
    <row r="58888" spans="6:8" x14ac:dyDescent="0.2">
      <c r="F58888" s="30"/>
      <c r="G58888" s="30"/>
      <c r="H58888" s="30"/>
    </row>
    <row r="58889" spans="6:8" x14ac:dyDescent="0.2">
      <c r="F58889" s="30"/>
      <c r="G58889" s="30"/>
      <c r="H58889" s="30"/>
    </row>
    <row r="58890" spans="6:8" x14ac:dyDescent="0.2">
      <c r="F58890" s="30"/>
      <c r="G58890" s="30"/>
      <c r="H58890" s="30"/>
    </row>
    <row r="58891" spans="6:8" x14ac:dyDescent="0.2">
      <c r="F58891" s="30"/>
      <c r="G58891" s="30"/>
      <c r="H58891" s="30"/>
    </row>
    <row r="58892" spans="6:8" x14ac:dyDescent="0.2">
      <c r="F58892" s="30"/>
      <c r="G58892" s="30"/>
      <c r="H58892" s="30"/>
    </row>
    <row r="58893" spans="6:8" x14ac:dyDescent="0.2">
      <c r="F58893" s="30"/>
      <c r="G58893" s="30"/>
      <c r="H58893" s="30"/>
    </row>
    <row r="58894" spans="6:8" x14ac:dyDescent="0.2">
      <c r="F58894" s="30"/>
      <c r="G58894" s="30"/>
      <c r="H58894" s="30"/>
    </row>
    <row r="58895" spans="6:8" x14ac:dyDescent="0.2">
      <c r="F58895" s="30"/>
      <c r="G58895" s="30"/>
      <c r="H58895" s="30"/>
    </row>
    <row r="58896" spans="6:8" x14ac:dyDescent="0.2">
      <c r="F58896" s="30"/>
      <c r="G58896" s="30"/>
      <c r="H58896" s="30"/>
    </row>
    <row r="58897" spans="6:8" x14ac:dyDescent="0.2">
      <c r="F58897" s="30"/>
      <c r="G58897" s="30"/>
      <c r="H58897" s="30"/>
    </row>
    <row r="58898" spans="6:8" x14ac:dyDescent="0.2">
      <c r="F58898" s="30"/>
      <c r="G58898" s="30"/>
      <c r="H58898" s="30"/>
    </row>
    <row r="58899" spans="6:8" x14ac:dyDescent="0.2">
      <c r="F58899" s="30"/>
      <c r="G58899" s="30"/>
      <c r="H58899" s="30"/>
    </row>
    <row r="58900" spans="6:8" x14ac:dyDescent="0.2">
      <c r="F58900" s="30"/>
      <c r="G58900" s="30"/>
      <c r="H58900" s="30"/>
    </row>
    <row r="58901" spans="6:8" x14ac:dyDescent="0.2">
      <c r="F58901" s="30"/>
      <c r="G58901" s="30"/>
      <c r="H58901" s="30"/>
    </row>
    <row r="58902" spans="6:8" x14ac:dyDescent="0.2">
      <c r="F58902" s="30"/>
      <c r="G58902" s="30"/>
      <c r="H58902" s="30"/>
    </row>
    <row r="58903" spans="6:8" x14ac:dyDescent="0.2">
      <c r="F58903" s="30"/>
      <c r="G58903" s="30"/>
      <c r="H58903" s="30"/>
    </row>
    <row r="58904" spans="6:8" x14ac:dyDescent="0.2">
      <c r="F58904" s="30"/>
      <c r="G58904" s="30"/>
      <c r="H58904" s="30"/>
    </row>
    <row r="58905" spans="6:8" x14ac:dyDescent="0.2">
      <c r="F58905" s="30"/>
      <c r="G58905" s="30"/>
      <c r="H58905" s="30"/>
    </row>
    <row r="58906" spans="6:8" x14ac:dyDescent="0.2">
      <c r="F58906" s="30"/>
      <c r="G58906" s="30"/>
      <c r="H58906" s="30"/>
    </row>
    <row r="58907" spans="6:8" x14ac:dyDescent="0.2">
      <c r="F58907" s="30"/>
      <c r="G58907" s="30"/>
      <c r="H58907" s="30"/>
    </row>
    <row r="58908" spans="6:8" x14ac:dyDescent="0.2">
      <c r="F58908" s="30"/>
      <c r="G58908" s="30"/>
      <c r="H58908" s="30"/>
    </row>
    <row r="58909" spans="6:8" x14ac:dyDescent="0.2">
      <c r="F58909" s="30"/>
      <c r="G58909" s="30"/>
      <c r="H58909" s="30"/>
    </row>
    <row r="58910" spans="6:8" x14ac:dyDescent="0.2">
      <c r="F58910" s="30"/>
      <c r="G58910" s="30"/>
      <c r="H58910" s="30"/>
    </row>
    <row r="58911" spans="6:8" x14ac:dyDescent="0.2">
      <c r="F58911" s="30"/>
      <c r="G58911" s="30"/>
      <c r="H58911" s="30"/>
    </row>
    <row r="58912" spans="6:8" x14ac:dyDescent="0.2">
      <c r="F58912" s="30"/>
      <c r="G58912" s="30"/>
      <c r="H58912" s="30"/>
    </row>
    <row r="58913" spans="6:8" x14ac:dyDescent="0.2">
      <c r="F58913" s="30"/>
      <c r="G58913" s="30"/>
      <c r="H58913" s="30"/>
    </row>
    <row r="58914" spans="6:8" x14ac:dyDescent="0.2">
      <c r="F58914" s="30"/>
      <c r="G58914" s="30"/>
      <c r="H58914" s="30"/>
    </row>
    <row r="58915" spans="6:8" x14ac:dyDescent="0.2">
      <c r="F58915" s="30"/>
      <c r="G58915" s="30"/>
      <c r="H58915" s="30"/>
    </row>
    <row r="58916" spans="6:8" x14ac:dyDescent="0.2">
      <c r="F58916" s="30"/>
      <c r="G58916" s="30"/>
      <c r="H58916" s="30"/>
    </row>
    <row r="58917" spans="6:8" x14ac:dyDescent="0.2">
      <c r="F58917" s="30"/>
      <c r="G58917" s="30"/>
      <c r="H58917" s="30"/>
    </row>
    <row r="58918" spans="6:8" x14ac:dyDescent="0.2">
      <c r="F58918" s="30"/>
      <c r="G58918" s="30"/>
      <c r="H58918" s="30"/>
    </row>
    <row r="58919" spans="6:8" x14ac:dyDescent="0.2">
      <c r="F58919" s="30"/>
      <c r="G58919" s="30"/>
      <c r="H58919" s="30"/>
    </row>
    <row r="58920" spans="6:8" x14ac:dyDescent="0.2">
      <c r="F58920" s="30"/>
      <c r="G58920" s="30"/>
      <c r="H58920" s="30"/>
    </row>
    <row r="58921" spans="6:8" x14ac:dyDescent="0.2">
      <c r="F58921" s="30"/>
      <c r="G58921" s="30"/>
      <c r="H58921" s="30"/>
    </row>
    <row r="58922" spans="6:8" x14ac:dyDescent="0.2">
      <c r="F58922" s="30"/>
      <c r="G58922" s="30"/>
      <c r="H58922" s="30"/>
    </row>
    <row r="58923" spans="6:8" x14ac:dyDescent="0.2">
      <c r="F58923" s="30"/>
      <c r="G58923" s="30"/>
      <c r="H58923" s="30"/>
    </row>
    <row r="58924" spans="6:8" x14ac:dyDescent="0.2">
      <c r="F58924" s="30"/>
      <c r="G58924" s="30"/>
      <c r="H58924" s="30"/>
    </row>
    <row r="58925" spans="6:8" x14ac:dyDescent="0.2">
      <c r="F58925" s="30"/>
      <c r="G58925" s="30"/>
      <c r="H58925" s="30"/>
    </row>
    <row r="58926" spans="6:8" x14ac:dyDescent="0.2">
      <c r="F58926" s="30"/>
      <c r="G58926" s="30"/>
      <c r="H58926" s="30"/>
    </row>
    <row r="58927" spans="6:8" x14ac:dyDescent="0.2">
      <c r="F58927" s="30"/>
      <c r="G58927" s="30"/>
      <c r="H58927" s="30"/>
    </row>
    <row r="58928" spans="6:8" x14ac:dyDescent="0.2">
      <c r="F58928" s="30"/>
      <c r="G58928" s="30"/>
      <c r="H58928" s="30"/>
    </row>
    <row r="58929" spans="6:8" x14ac:dyDescent="0.2">
      <c r="F58929" s="30"/>
      <c r="G58929" s="30"/>
      <c r="H58929" s="30"/>
    </row>
    <row r="58930" spans="6:8" x14ac:dyDescent="0.2">
      <c r="F58930" s="30"/>
      <c r="G58930" s="30"/>
      <c r="H58930" s="30"/>
    </row>
    <row r="58931" spans="6:8" x14ac:dyDescent="0.2">
      <c r="F58931" s="30"/>
      <c r="G58931" s="30"/>
      <c r="H58931" s="30"/>
    </row>
    <row r="58932" spans="6:8" x14ac:dyDescent="0.2">
      <c r="F58932" s="30"/>
      <c r="G58932" s="30"/>
      <c r="H58932" s="30"/>
    </row>
    <row r="58933" spans="6:8" x14ac:dyDescent="0.2">
      <c r="F58933" s="30"/>
      <c r="G58933" s="30"/>
      <c r="H58933" s="30"/>
    </row>
    <row r="58934" spans="6:8" x14ac:dyDescent="0.2">
      <c r="F58934" s="30"/>
      <c r="G58934" s="30"/>
      <c r="H58934" s="30"/>
    </row>
    <row r="58935" spans="6:8" x14ac:dyDescent="0.2">
      <c r="F58935" s="30"/>
      <c r="G58935" s="30"/>
      <c r="H58935" s="30"/>
    </row>
    <row r="58936" spans="6:8" x14ac:dyDescent="0.2">
      <c r="F58936" s="30"/>
      <c r="G58936" s="30"/>
      <c r="H58936" s="30"/>
    </row>
    <row r="58937" spans="6:8" x14ac:dyDescent="0.2">
      <c r="F58937" s="30"/>
      <c r="G58937" s="30"/>
      <c r="H58937" s="30"/>
    </row>
    <row r="58938" spans="6:8" x14ac:dyDescent="0.2">
      <c r="F58938" s="30"/>
      <c r="G58938" s="30"/>
      <c r="H58938" s="30"/>
    </row>
    <row r="58939" spans="6:8" x14ac:dyDescent="0.2">
      <c r="F58939" s="30"/>
      <c r="G58939" s="30"/>
      <c r="H58939" s="30"/>
    </row>
    <row r="58940" spans="6:8" x14ac:dyDescent="0.2">
      <c r="F58940" s="30"/>
      <c r="G58940" s="30"/>
      <c r="H58940" s="30"/>
    </row>
    <row r="58941" spans="6:8" x14ac:dyDescent="0.2">
      <c r="F58941" s="30"/>
      <c r="G58941" s="30"/>
      <c r="H58941" s="30"/>
    </row>
    <row r="58942" spans="6:8" x14ac:dyDescent="0.2">
      <c r="F58942" s="30"/>
      <c r="G58942" s="30"/>
      <c r="H58942" s="30"/>
    </row>
    <row r="58943" spans="6:8" x14ac:dyDescent="0.2">
      <c r="F58943" s="30"/>
      <c r="G58943" s="30"/>
      <c r="H58943" s="30"/>
    </row>
    <row r="58944" spans="6:8" x14ac:dyDescent="0.2">
      <c r="F58944" s="30"/>
      <c r="G58944" s="30"/>
      <c r="H58944" s="30"/>
    </row>
    <row r="58945" spans="6:8" x14ac:dyDescent="0.2">
      <c r="F58945" s="30"/>
      <c r="G58945" s="30"/>
      <c r="H58945" s="30"/>
    </row>
    <row r="58946" spans="6:8" x14ac:dyDescent="0.2">
      <c r="F58946" s="30"/>
      <c r="G58946" s="30"/>
      <c r="H58946" s="30"/>
    </row>
    <row r="58947" spans="6:8" x14ac:dyDescent="0.2">
      <c r="F58947" s="30"/>
      <c r="G58947" s="30"/>
      <c r="H58947" s="30"/>
    </row>
    <row r="58948" spans="6:8" x14ac:dyDescent="0.2">
      <c r="F58948" s="30"/>
      <c r="G58948" s="30"/>
      <c r="H58948" s="30"/>
    </row>
    <row r="58949" spans="6:8" x14ac:dyDescent="0.2">
      <c r="F58949" s="30"/>
      <c r="G58949" s="30"/>
      <c r="H58949" s="30"/>
    </row>
    <row r="58950" spans="6:8" x14ac:dyDescent="0.2">
      <c r="F58950" s="30"/>
      <c r="G58950" s="30"/>
      <c r="H58950" s="30"/>
    </row>
    <row r="58951" spans="6:8" x14ac:dyDescent="0.2">
      <c r="F58951" s="30"/>
      <c r="G58951" s="30"/>
      <c r="H58951" s="30"/>
    </row>
    <row r="58952" spans="6:8" x14ac:dyDescent="0.2">
      <c r="F58952" s="30"/>
      <c r="G58952" s="30"/>
      <c r="H58952" s="30"/>
    </row>
    <row r="58953" spans="6:8" x14ac:dyDescent="0.2">
      <c r="F58953" s="30"/>
      <c r="G58953" s="30"/>
      <c r="H58953" s="30"/>
    </row>
    <row r="58954" spans="6:8" x14ac:dyDescent="0.2">
      <c r="F58954" s="30"/>
      <c r="G58954" s="30"/>
      <c r="H58954" s="30"/>
    </row>
    <row r="58955" spans="6:8" x14ac:dyDescent="0.2">
      <c r="F58955" s="30"/>
      <c r="G58955" s="30"/>
      <c r="H58955" s="30"/>
    </row>
    <row r="58956" spans="6:8" x14ac:dyDescent="0.2">
      <c r="F58956" s="30"/>
      <c r="G58956" s="30"/>
      <c r="H58956" s="30"/>
    </row>
    <row r="58957" spans="6:8" x14ac:dyDescent="0.2">
      <c r="F58957" s="30"/>
      <c r="G58957" s="30"/>
      <c r="H58957" s="30"/>
    </row>
    <row r="58958" spans="6:8" x14ac:dyDescent="0.2">
      <c r="F58958" s="30"/>
      <c r="G58958" s="30"/>
      <c r="H58958" s="30"/>
    </row>
    <row r="58959" spans="6:8" x14ac:dyDescent="0.2">
      <c r="F58959" s="30"/>
      <c r="G58959" s="30"/>
      <c r="H58959" s="30"/>
    </row>
    <row r="58960" spans="6:8" x14ac:dyDescent="0.2">
      <c r="F58960" s="30"/>
      <c r="G58960" s="30"/>
      <c r="H58960" s="30"/>
    </row>
    <row r="58961" spans="6:8" x14ac:dyDescent="0.2">
      <c r="F58961" s="30"/>
      <c r="G58961" s="30"/>
      <c r="H58961" s="30"/>
    </row>
    <row r="58962" spans="6:8" x14ac:dyDescent="0.2">
      <c r="F58962" s="30"/>
      <c r="G58962" s="30"/>
      <c r="H58962" s="30"/>
    </row>
    <row r="58963" spans="6:8" x14ac:dyDescent="0.2">
      <c r="F58963" s="30"/>
      <c r="G58963" s="30"/>
      <c r="H58963" s="30"/>
    </row>
    <row r="58964" spans="6:8" x14ac:dyDescent="0.2">
      <c r="F58964" s="30"/>
      <c r="G58964" s="30"/>
      <c r="H58964" s="30"/>
    </row>
    <row r="58965" spans="6:8" x14ac:dyDescent="0.2">
      <c r="F58965" s="30"/>
      <c r="G58965" s="30"/>
      <c r="H58965" s="30"/>
    </row>
    <row r="58966" spans="6:8" x14ac:dyDescent="0.2">
      <c r="F58966" s="30"/>
      <c r="G58966" s="30"/>
      <c r="H58966" s="30"/>
    </row>
    <row r="58967" spans="6:8" x14ac:dyDescent="0.2">
      <c r="F58967" s="30"/>
      <c r="G58967" s="30"/>
      <c r="H58967" s="30"/>
    </row>
    <row r="58968" spans="6:8" x14ac:dyDescent="0.2">
      <c r="F58968" s="30"/>
      <c r="G58968" s="30"/>
      <c r="H58968" s="30"/>
    </row>
    <row r="58969" spans="6:8" x14ac:dyDescent="0.2">
      <c r="F58969" s="30"/>
      <c r="G58969" s="30"/>
      <c r="H58969" s="30"/>
    </row>
    <row r="58970" spans="6:8" x14ac:dyDescent="0.2">
      <c r="F58970" s="30"/>
      <c r="G58970" s="30"/>
      <c r="H58970" s="30"/>
    </row>
    <row r="58971" spans="6:8" x14ac:dyDescent="0.2">
      <c r="F58971" s="30"/>
      <c r="G58971" s="30"/>
      <c r="H58971" s="30"/>
    </row>
    <row r="58972" spans="6:8" x14ac:dyDescent="0.2">
      <c r="F58972" s="30"/>
      <c r="G58972" s="30"/>
      <c r="H58972" s="30"/>
    </row>
    <row r="58973" spans="6:8" x14ac:dyDescent="0.2">
      <c r="F58973" s="30"/>
      <c r="G58973" s="30"/>
      <c r="H58973" s="30"/>
    </row>
    <row r="58974" spans="6:8" x14ac:dyDescent="0.2">
      <c r="F58974" s="30"/>
      <c r="G58974" s="30"/>
      <c r="H58974" s="30"/>
    </row>
    <row r="58975" spans="6:8" x14ac:dyDescent="0.2">
      <c r="F58975" s="30"/>
      <c r="G58975" s="30"/>
      <c r="H58975" s="30"/>
    </row>
    <row r="58976" spans="6:8" x14ac:dyDescent="0.2">
      <c r="F58976" s="30"/>
      <c r="G58976" s="30"/>
      <c r="H58976" s="30"/>
    </row>
    <row r="58977" spans="6:8" x14ac:dyDescent="0.2">
      <c r="F58977" s="30"/>
      <c r="G58977" s="30"/>
      <c r="H58977" s="30"/>
    </row>
    <row r="58978" spans="6:8" x14ac:dyDescent="0.2">
      <c r="F58978" s="30"/>
      <c r="G58978" s="30"/>
      <c r="H58978" s="30"/>
    </row>
    <row r="58979" spans="6:8" x14ac:dyDescent="0.2">
      <c r="F58979" s="30"/>
      <c r="G58979" s="30"/>
      <c r="H58979" s="30"/>
    </row>
    <row r="58980" spans="6:8" x14ac:dyDescent="0.2">
      <c r="F58980" s="30"/>
      <c r="G58980" s="30"/>
      <c r="H58980" s="30"/>
    </row>
    <row r="58981" spans="6:8" x14ac:dyDescent="0.2">
      <c r="F58981" s="30"/>
      <c r="G58981" s="30"/>
      <c r="H58981" s="30"/>
    </row>
    <row r="58982" spans="6:8" x14ac:dyDescent="0.2">
      <c r="F58982" s="30"/>
      <c r="G58982" s="30"/>
      <c r="H58982" s="30"/>
    </row>
    <row r="58983" spans="6:8" x14ac:dyDescent="0.2">
      <c r="F58983" s="30"/>
      <c r="G58983" s="30"/>
      <c r="H58983" s="30"/>
    </row>
    <row r="58984" spans="6:8" x14ac:dyDescent="0.2">
      <c r="F58984" s="30"/>
      <c r="G58984" s="30"/>
      <c r="H58984" s="30"/>
    </row>
    <row r="58985" spans="6:8" x14ac:dyDescent="0.2">
      <c r="F58985" s="30"/>
      <c r="G58985" s="30"/>
      <c r="H58985" s="30"/>
    </row>
    <row r="58986" spans="6:8" x14ac:dyDescent="0.2">
      <c r="F58986" s="30"/>
      <c r="G58986" s="30"/>
      <c r="H58986" s="30"/>
    </row>
    <row r="58987" spans="6:8" x14ac:dyDescent="0.2">
      <c r="F58987" s="30"/>
      <c r="G58987" s="30"/>
      <c r="H58987" s="30"/>
    </row>
    <row r="58988" spans="6:8" x14ac:dyDescent="0.2">
      <c r="F58988" s="30"/>
      <c r="G58988" s="30"/>
      <c r="H58988" s="30"/>
    </row>
    <row r="58989" spans="6:8" x14ac:dyDescent="0.2">
      <c r="F58989" s="30"/>
      <c r="G58989" s="30"/>
      <c r="H58989" s="30"/>
    </row>
    <row r="58990" spans="6:8" x14ac:dyDescent="0.2">
      <c r="F58990" s="30"/>
      <c r="G58990" s="30"/>
      <c r="H58990" s="30"/>
    </row>
    <row r="58991" spans="6:8" x14ac:dyDescent="0.2">
      <c r="F58991" s="30"/>
      <c r="G58991" s="30"/>
      <c r="H58991" s="30"/>
    </row>
    <row r="58992" spans="6:8" x14ac:dyDescent="0.2">
      <c r="F58992" s="30"/>
      <c r="G58992" s="30"/>
      <c r="H58992" s="30"/>
    </row>
    <row r="58993" spans="6:8" x14ac:dyDescent="0.2">
      <c r="F58993" s="30"/>
      <c r="G58993" s="30"/>
      <c r="H58993" s="30"/>
    </row>
    <row r="58994" spans="6:8" x14ac:dyDescent="0.2">
      <c r="F58994" s="30"/>
      <c r="G58994" s="30"/>
      <c r="H58994" s="30"/>
    </row>
    <row r="58995" spans="6:8" x14ac:dyDescent="0.2">
      <c r="F58995" s="30"/>
      <c r="G58995" s="30"/>
      <c r="H58995" s="30"/>
    </row>
    <row r="58996" spans="6:8" x14ac:dyDescent="0.2">
      <c r="F58996" s="30"/>
      <c r="G58996" s="30"/>
      <c r="H58996" s="30"/>
    </row>
    <row r="58997" spans="6:8" x14ac:dyDescent="0.2">
      <c r="F58997" s="30"/>
      <c r="G58997" s="30"/>
      <c r="H58997" s="30"/>
    </row>
    <row r="58998" spans="6:8" x14ac:dyDescent="0.2">
      <c r="F58998" s="30"/>
      <c r="G58998" s="30"/>
      <c r="H58998" s="30"/>
    </row>
    <row r="58999" spans="6:8" x14ac:dyDescent="0.2">
      <c r="F58999" s="30"/>
      <c r="G58999" s="30"/>
      <c r="H58999" s="30"/>
    </row>
    <row r="59000" spans="6:8" x14ac:dyDescent="0.2">
      <c r="F59000" s="30"/>
      <c r="G59000" s="30"/>
      <c r="H59000" s="30"/>
    </row>
    <row r="59001" spans="6:8" x14ac:dyDescent="0.2">
      <c r="F59001" s="30"/>
      <c r="G59001" s="30"/>
      <c r="H59001" s="30"/>
    </row>
    <row r="59002" spans="6:8" x14ac:dyDescent="0.2">
      <c r="F59002" s="30"/>
      <c r="G59002" s="30"/>
      <c r="H59002" s="30"/>
    </row>
    <row r="59003" spans="6:8" x14ac:dyDescent="0.2">
      <c r="F59003" s="30"/>
      <c r="G59003" s="30"/>
      <c r="H59003" s="30"/>
    </row>
    <row r="59004" spans="6:8" x14ac:dyDescent="0.2">
      <c r="F59004" s="30"/>
      <c r="G59004" s="30"/>
      <c r="H59004" s="30"/>
    </row>
    <row r="59005" spans="6:8" x14ac:dyDescent="0.2">
      <c r="F59005" s="30"/>
      <c r="G59005" s="30"/>
      <c r="H59005" s="30"/>
    </row>
    <row r="59006" spans="6:8" x14ac:dyDescent="0.2">
      <c r="F59006" s="30"/>
      <c r="G59006" s="30"/>
      <c r="H59006" s="30"/>
    </row>
    <row r="59007" spans="6:8" x14ac:dyDescent="0.2">
      <c r="F59007" s="30"/>
      <c r="G59007" s="30"/>
      <c r="H59007" s="30"/>
    </row>
    <row r="59008" spans="6:8" x14ac:dyDescent="0.2">
      <c r="F59008" s="30"/>
      <c r="G59008" s="30"/>
      <c r="H59008" s="30"/>
    </row>
    <row r="59009" spans="6:8" x14ac:dyDescent="0.2">
      <c r="F59009" s="30"/>
      <c r="G59009" s="30"/>
      <c r="H59009" s="30"/>
    </row>
    <row r="59010" spans="6:8" x14ac:dyDescent="0.2">
      <c r="F59010" s="30"/>
      <c r="G59010" s="30"/>
      <c r="H59010" s="30"/>
    </row>
    <row r="59011" spans="6:8" x14ac:dyDescent="0.2">
      <c r="F59011" s="30"/>
      <c r="G59011" s="30"/>
      <c r="H59011" s="30"/>
    </row>
    <row r="59012" spans="6:8" x14ac:dyDescent="0.2">
      <c r="F59012" s="30"/>
      <c r="G59012" s="30"/>
      <c r="H59012" s="30"/>
    </row>
    <row r="59013" spans="6:8" x14ac:dyDescent="0.2">
      <c r="F59013" s="30"/>
      <c r="G59013" s="30"/>
      <c r="H59013" s="30"/>
    </row>
    <row r="59014" spans="6:8" x14ac:dyDescent="0.2">
      <c r="F59014" s="30"/>
      <c r="G59014" s="30"/>
      <c r="H59014" s="30"/>
    </row>
    <row r="59015" spans="6:8" x14ac:dyDescent="0.2">
      <c r="F59015" s="30"/>
      <c r="G59015" s="30"/>
      <c r="H59015" s="30"/>
    </row>
    <row r="59016" spans="6:8" x14ac:dyDescent="0.2">
      <c r="F59016" s="30"/>
      <c r="G59016" s="30"/>
      <c r="H59016" s="30"/>
    </row>
    <row r="59017" spans="6:8" x14ac:dyDescent="0.2">
      <c r="F59017" s="30"/>
      <c r="G59017" s="30"/>
      <c r="H59017" s="30"/>
    </row>
    <row r="59018" spans="6:8" x14ac:dyDescent="0.2">
      <c r="F59018" s="30"/>
      <c r="G59018" s="30"/>
      <c r="H59018" s="30"/>
    </row>
    <row r="59019" spans="6:8" x14ac:dyDescent="0.2">
      <c r="F59019" s="30"/>
      <c r="G59019" s="30"/>
      <c r="H59019" s="30"/>
    </row>
    <row r="59020" spans="6:8" x14ac:dyDescent="0.2">
      <c r="F59020" s="30"/>
      <c r="G59020" s="30"/>
      <c r="H59020" s="30"/>
    </row>
    <row r="59021" spans="6:8" x14ac:dyDescent="0.2">
      <c r="F59021" s="30"/>
      <c r="G59021" s="30"/>
      <c r="H59021" s="30"/>
    </row>
    <row r="59022" spans="6:8" x14ac:dyDescent="0.2">
      <c r="F59022" s="30"/>
      <c r="G59022" s="30"/>
      <c r="H59022" s="30"/>
    </row>
    <row r="59023" spans="6:8" x14ac:dyDescent="0.2">
      <c r="F59023" s="30"/>
      <c r="G59023" s="30"/>
      <c r="H59023" s="30"/>
    </row>
    <row r="59024" spans="6:8" x14ac:dyDescent="0.2">
      <c r="F59024" s="30"/>
      <c r="G59024" s="30"/>
      <c r="H59024" s="30"/>
    </row>
    <row r="59025" spans="6:8" x14ac:dyDescent="0.2">
      <c r="F59025" s="30"/>
      <c r="G59025" s="30"/>
      <c r="H59025" s="30"/>
    </row>
    <row r="59026" spans="6:8" x14ac:dyDescent="0.2">
      <c r="F59026" s="30"/>
      <c r="G59026" s="30"/>
      <c r="H59026" s="30"/>
    </row>
    <row r="59027" spans="6:8" x14ac:dyDescent="0.2">
      <c r="F59027" s="30"/>
      <c r="G59027" s="30"/>
      <c r="H59027" s="30"/>
    </row>
    <row r="59028" spans="6:8" x14ac:dyDescent="0.2">
      <c r="F59028" s="30"/>
      <c r="G59028" s="30"/>
      <c r="H59028" s="30"/>
    </row>
    <row r="59029" spans="6:8" x14ac:dyDescent="0.2">
      <c r="F59029" s="30"/>
      <c r="G59029" s="30"/>
      <c r="H59029" s="30"/>
    </row>
    <row r="59030" spans="6:8" x14ac:dyDescent="0.2">
      <c r="F59030" s="30"/>
      <c r="G59030" s="30"/>
      <c r="H59030" s="30"/>
    </row>
    <row r="59031" spans="6:8" x14ac:dyDescent="0.2">
      <c r="F59031" s="30"/>
      <c r="G59031" s="30"/>
      <c r="H59031" s="30"/>
    </row>
    <row r="59032" spans="6:8" x14ac:dyDescent="0.2">
      <c r="F59032" s="30"/>
      <c r="G59032" s="30"/>
      <c r="H59032" s="30"/>
    </row>
    <row r="59033" spans="6:8" x14ac:dyDescent="0.2">
      <c r="F59033" s="30"/>
      <c r="G59033" s="30"/>
      <c r="H59033" s="30"/>
    </row>
    <row r="59034" spans="6:8" x14ac:dyDescent="0.2">
      <c r="F59034" s="30"/>
      <c r="G59034" s="30"/>
      <c r="H59034" s="30"/>
    </row>
    <row r="59035" spans="6:8" x14ac:dyDescent="0.2">
      <c r="F59035" s="30"/>
      <c r="G59035" s="30"/>
      <c r="H59035" s="30"/>
    </row>
    <row r="59036" spans="6:8" x14ac:dyDescent="0.2">
      <c r="F59036" s="30"/>
      <c r="G59036" s="30"/>
      <c r="H59036" s="30"/>
    </row>
    <row r="59037" spans="6:8" x14ac:dyDescent="0.2">
      <c r="F59037" s="30"/>
      <c r="G59037" s="30"/>
      <c r="H59037" s="30"/>
    </row>
    <row r="59038" spans="6:8" x14ac:dyDescent="0.2">
      <c r="F59038" s="30"/>
      <c r="G59038" s="30"/>
      <c r="H59038" s="30"/>
    </row>
    <row r="59039" spans="6:8" x14ac:dyDescent="0.2">
      <c r="F59039" s="30"/>
      <c r="G59039" s="30"/>
      <c r="H59039" s="30"/>
    </row>
    <row r="59040" spans="6:8" x14ac:dyDescent="0.2">
      <c r="F59040" s="30"/>
      <c r="G59040" s="30"/>
      <c r="H59040" s="30"/>
    </row>
    <row r="59041" spans="6:8" x14ac:dyDescent="0.2">
      <c r="F59041" s="30"/>
      <c r="G59041" s="30"/>
      <c r="H59041" s="30"/>
    </row>
    <row r="59042" spans="6:8" x14ac:dyDescent="0.2">
      <c r="F59042" s="30"/>
      <c r="G59042" s="30"/>
      <c r="H59042" s="30"/>
    </row>
    <row r="59043" spans="6:8" x14ac:dyDescent="0.2">
      <c r="F59043" s="30"/>
      <c r="G59043" s="30"/>
      <c r="H59043" s="30"/>
    </row>
    <row r="59044" spans="6:8" x14ac:dyDescent="0.2">
      <c r="F59044" s="30"/>
      <c r="G59044" s="30"/>
      <c r="H59044" s="30"/>
    </row>
    <row r="59045" spans="6:8" x14ac:dyDescent="0.2">
      <c r="F59045" s="30"/>
      <c r="G59045" s="30"/>
      <c r="H59045" s="30"/>
    </row>
    <row r="59046" spans="6:8" x14ac:dyDescent="0.2">
      <c r="F59046" s="30"/>
      <c r="G59046" s="30"/>
      <c r="H59046" s="30"/>
    </row>
    <row r="59047" spans="6:8" x14ac:dyDescent="0.2">
      <c r="F59047" s="30"/>
      <c r="G59047" s="30"/>
      <c r="H59047" s="30"/>
    </row>
    <row r="59048" spans="6:8" x14ac:dyDescent="0.2">
      <c r="F59048" s="30"/>
      <c r="G59048" s="30"/>
      <c r="H59048" s="30"/>
    </row>
    <row r="59049" spans="6:8" x14ac:dyDescent="0.2">
      <c r="F59049" s="30"/>
      <c r="G59049" s="30"/>
      <c r="H59049" s="30"/>
    </row>
    <row r="59050" spans="6:8" x14ac:dyDescent="0.2">
      <c r="F59050" s="30"/>
      <c r="G59050" s="30"/>
      <c r="H59050" s="30"/>
    </row>
    <row r="59051" spans="6:8" x14ac:dyDescent="0.2">
      <c r="F59051" s="30"/>
      <c r="G59051" s="30"/>
      <c r="H59051" s="30"/>
    </row>
    <row r="59052" spans="6:8" x14ac:dyDescent="0.2">
      <c r="F59052" s="30"/>
      <c r="G59052" s="30"/>
      <c r="H59052" s="30"/>
    </row>
    <row r="59053" spans="6:8" x14ac:dyDescent="0.2">
      <c r="F59053" s="30"/>
      <c r="G59053" s="30"/>
      <c r="H59053" s="30"/>
    </row>
    <row r="59054" spans="6:8" x14ac:dyDescent="0.2">
      <c r="F59054" s="30"/>
      <c r="G59054" s="30"/>
      <c r="H59054" s="30"/>
    </row>
    <row r="59055" spans="6:8" x14ac:dyDescent="0.2">
      <c r="F59055" s="30"/>
      <c r="G59055" s="30"/>
      <c r="H59055" s="30"/>
    </row>
    <row r="59056" spans="6:8" x14ac:dyDescent="0.2">
      <c r="F59056" s="30"/>
      <c r="G59056" s="30"/>
      <c r="H59056" s="30"/>
    </row>
    <row r="59057" spans="6:8" x14ac:dyDescent="0.2">
      <c r="F59057" s="30"/>
      <c r="G59057" s="30"/>
      <c r="H59057" s="30"/>
    </row>
    <row r="59058" spans="6:8" x14ac:dyDescent="0.2">
      <c r="F59058" s="30"/>
      <c r="G59058" s="30"/>
      <c r="H59058" s="30"/>
    </row>
    <row r="59059" spans="6:8" x14ac:dyDescent="0.2">
      <c r="F59059" s="30"/>
      <c r="G59059" s="30"/>
      <c r="H59059" s="30"/>
    </row>
    <row r="59060" spans="6:8" x14ac:dyDescent="0.2">
      <c r="F59060" s="30"/>
      <c r="G59060" s="30"/>
      <c r="H59060" s="30"/>
    </row>
    <row r="59061" spans="6:8" x14ac:dyDescent="0.2">
      <c r="F59061" s="30"/>
      <c r="G59061" s="30"/>
      <c r="H59061" s="30"/>
    </row>
    <row r="59062" spans="6:8" x14ac:dyDescent="0.2">
      <c r="F59062" s="30"/>
      <c r="G59062" s="30"/>
      <c r="H59062" s="30"/>
    </row>
    <row r="59063" spans="6:8" x14ac:dyDescent="0.2">
      <c r="F59063" s="30"/>
      <c r="G59063" s="30"/>
      <c r="H59063" s="30"/>
    </row>
    <row r="59064" spans="6:8" x14ac:dyDescent="0.2">
      <c r="F59064" s="30"/>
      <c r="G59064" s="30"/>
      <c r="H59064" s="30"/>
    </row>
    <row r="59065" spans="6:8" x14ac:dyDescent="0.2">
      <c r="F59065" s="30"/>
      <c r="G59065" s="30"/>
      <c r="H59065" s="30"/>
    </row>
    <row r="59066" spans="6:8" x14ac:dyDescent="0.2">
      <c r="F59066" s="30"/>
      <c r="G59066" s="30"/>
      <c r="H59066" s="30"/>
    </row>
    <row r="59067" spans="6:8" x14ac:dyDescent="0.2">
      <c r="F59067" s="30"/>
      <c r="G59067" s="30"/>
      <c r="H59067" s="30"/>
    </row>
    <row r="59068" spans="6:8" x14ac:dyDescent="0.2">
      <c r="F59068" s="30"/>
      <c r="G59068" s="30"/>
      <c r="H59068" s="30"/>
    </row>
    <row r="59069" spans="6:8" x14ac:dyDescent="0.2">
      <c r="F59069" s="30"/>
      <c r="G59069" s="30"/>
      <c r="H59069" s="30"/>
    </row>
    <row r="59070" spans="6:8" x14ac:dyDescent="0.2">
      <c r="F59070" s="30"/>
      <c r="G59070" s="30"/>
      <c r="H59070" s="30"/>
    </row>
    <row r="59071" spans="6:8" x14ac:dyDescent="0.2">
      <c r="F59071" s="30"/>
      <c r="G59071" s="30"/>
      <c r="H59071" s="30"/>
    </row>
    <row r="59072" spans="6:8" x14ac:dyDescent="0.2">
      <c r="F59072" s="30"/>
      <c r="G59072" s="30"/>
      <c r="H59072" s="30"/>
    </row>
    <row r="59073" spans="6:8" x14ac:dyDescent="0.2">
      <c r="F59073" s="30"/>
      <c r="G59073" s="30"/>
      <c r="H59073" s="30"/>
    </row>
    <row r="59074" spans="6:8" x14ac:dyDescent="0.2">
      <c r="F59074" s="30"/>
      <c r="G59074" s="30"/>
      <c r="H59074" s="30"/>
    </row>
    <row r="59075" spans="6:8" x14ac:dyDescent="0.2">
      <c r="F59075" s="30"/>
      <c r="G59075" s="30"/>
      <c r="H59075" s="30"/>
    </row>
    <row r="59076" spans="6:8" x14ac:dyDescent="0.2">
      <c r="F59076" s="30"/>
      <c r="G59076" s="30"/>
      <c r="H59076" s="30"/>
    </row>
    <row r="59077" spans="6:8" x14ac:dyDescent="0.2">
      <c r="F59077" s="30"/>
      <c r="G59077" s="30"/>
      <c r="H59077" s="30"/>
    </row>
    <row r="59078" spans="6:8" x14ac:dyDescent="0.2">
      <c r="F59078" s="30"/>
      <c r="G59078" s="30"/>
      <c r="H59078" s="30"/>
    </row>
    <row r="59079" spans="6:8" x14ac:dyDescent="0.2">
      <c r="F59079" s="30"/>
      <c r="G59079" s="30"/>
      <c r="H59079" s="30"/>
    </row>
    <row r="59080" spans="6:8" x14ac:dyDescent="0.2">
      <c r="F59080" s="30"/>
      <c r="G59080" s="30"/>
      <c r="H59080" s="30"/>
    </row>
    <row r="59081" spans="6:8" x14ac:dyDescent="0.2">
      <c r="F59081" s="30"/>
      <c r="G59081" s="30"/>
      <c r="H59081" s="30"/>
    </row>
    <row r="59082" spans="6:8" x14ac:dyDescent="0.2">
      <c r="F59082" s="30"/>
      <c r="G59082" s="30"/>
      <c r="H59082" s="30"/>
    </row>
    <row r="59083" spans="6:8" x14ac:dyDescent="0.2">
      <c r="F59083" s="30"/>
      <c r="G59083" s="30"/>
      <c r="H59083" s="30"/>
    </row>
    <row r="59084" spans="6:8" x14ac:dyDescent="0.2">
      <c r="F59084" s="30"/>
      <c r="G59084" s="30"/>
      <c r="H59084" s="30"/>
    </row>
    <row r="59085" spans="6:8" x14ac:dyDescent="0.2">
      <c r="F59085" s="30"/>
      <c r="G59085" s="30"/>
      <c r="H59085" s="30"/>
    </row>
    <row r="59086" spans="6:8" x14ac:dyDescent="0.2">
      <c r="F59086" s="30"/>
      <c r="G59086" s="30"/>
      <c r="H59086" s="30"/>
    </row>
    <row r="59087" spans="6:8" x14ac:dyDescent="0.2">
      <c r="F59087" s="30"/>
      <c r="G59087" s="30"/>
      <c r="H59087" s="30"/>
    </row>
    <row r="59088" spans="6:8" x14ac:dyDescent="0.2">
      <c r="F59088" s="30"/>
      <c r="G59088" s="30"/>
      <c r="H59088" s="30"/>
    </row>
    <row r="59089" spans="6:8" x14ac:dyDescent="0.2">
      <c r="F59089" s="30"/>
      <c r="G59089" s="30"/>
      <c r="H59089" s="30"/>
    </row>
    <row r="59090" spans="6:8" x14ac:dyDescent="0.2">
      <c r="F59090" s="30"/>
      <c r="G59090" s="30"/>
      <c r="H59090" s="30"/>
    </row>
    <row r="59091" spans="6:8" x14ac:dyDescent="0.2">
      <c r="F59091" s="30"/>
      <c r="G59091" s="30"/>
      <c r="H59091" s="30"/>
    </row>
    <row r="59092" spans="6:8" x14ac:dyDescent="0.2">
      <c r="F59092" s="30"/>
      <c r="G59092" s="30"/>
      <c r="H59092" s="30"/>
    </row>
    <row r="59093" spans="6:8" x14ac:dyDescent="0.2">
      <c r="F59093" s="30"/>
      <c r="G59093" s="30"/>
      <c r="H59093" s="30"/>
    </row>
    <row r="59094" spans="6:8" x14ac:dyDescent="0.2">
      <c r="F59094" s="30"/>
      <c r="G59094" s="30"/>
      <c r="H59094" s="30"/>
    </row>
    <row r="59095" spans="6:8" x14ac:dyDescent="0.2">
      <c r="F59095" s="30"/>
      <c r="G59095" s="30"/>
      <c r="H59095" s="30"/>
    </row>
    <row r="59096" spans="6:8" x14ac:dyDescent="0.2">
      <c r="F59096" s="30"/>
      <c r="G59096" s="30"/>
      <c r="H59096" s="30"/>
    </row>
    <row r="59097" spans="6:8" x14ac:dyDescent="0.2">
      <c r="F59097" s="30"/>
      <c r="G59097" s="30"/>
      <c r="H59097" s="30"/>
    </row>
    <row r="59098" spans="6:8" x14ac:dyDescent="0.2">
      <c r="F59098" s="30"/>
      <c r="G59098" s="30"/>
      <c r="H59098" s="30"/>
    </row>
    <row r="59099" spans="6:8" x14ac:dyDescent="0.2">
      <c r="F59099" s="30"/>
      <c r="G59099" s="30"/>
      <c r="H59099" s="30"/>
    </row>
    <row r="59100" spans="6:8" x14ac:dyDescent="0.2">
      <c r="F59100" s="30"/>
      <c r="G59100" s="30"/>
      <c r="H59100" s="30"/>
    </row>
    <row r="59101" spans="6:8" x14ac:dyDescent="0.2">
      <c r="F59101" s="30"/>
      <c r="G59101" s="30"/>
      <c r="H59101" s="30"/>
    </row>
    <row r="59102" spans="6:8" x14ac:dyDescent="0.2">
      <c r="F59102" s="30"/>
      <c r="G59102" s="30"/>
      <c r="H59102" s="30"/>
    </row>
    <row r="59103" spans="6:8" x14ac:dyDescent="0.2">
      <c r="F59103" s="30"/>
      <c r="G59103" s="30"/>
      <c r="H59103" s="30"/>
    </row>
    <row r="59104" spans="6:8" x14ac:dyDescent="0.2">
      <c r="F59104" s="30"/>
      <c r="G59104" s="30"/>
      <c r="H59104" s="30"/>
    </row>
    <row r="59105" spans="6:8" x14ac:dyDescent="0.2">
      <c r="F59105" s="30"/>
      <c r="G59105" s="30"/>
      <c r="H59105" s="30"/>
    </row>
    <row r="59106" spans="6:8" x14ac:dyDescent="0.2">
      <c r="F59106" s="30"/>
      <c r="G59106" s="30"/>
      <c r="H59106" s="30"/>
    </row>
    <row r="59107" spans="6:8" x14ac:dyDescent="0.2">
      <c r="F59107" s="30"/>
      <c r="G59107" s="30"/>
      <c r="H59107" s="30"/>
    </row>
    <row r="59108" spans="6:8" x14ac:dyDescent="0.2">
      <c r="F59108" s="30"/>
      <c r="G59108" s="30"/>
      <c r="H59108" s="30"/>
    </row>
    <row r="59109" spans="6:8" x14ac:dyDescent="0.2">
      <c r="F59109" s="30"/>
      <c r="G59109" s="30"/>
      <c r="H59109" s="30"/>
    </row>
    <row r="59110" spans="6:8" x14ac:dyDescent="0.2">
      <c r="F59110" s="30"/>
      <c r="G59110" s="30"/>
      <c r="H59110" s="30"/>
    </row>
    <row r="59111" spans="6:8" x14ac:dyDescent="0.2">
      <c r="F59111" s="30"/>
      <c r="G59111" s="30"/>
      <c r="H59111" s="30"/>
    </row>
    <row r="59112" spans="6:8" x14ac:dyDescent="0.2">
      <c r="F59112" s="30"/>
      <c r="G59112" s="30"/>
      <c r="H59112" s="30"/>
    </row>
    <row r="59113" spans="6:8" x14ac:dyDescent="0.2">
      <c r="F59113" s="30"/>
      <c r="G59113" s="30"/>
      <c r="H59113" s="30"/>
    </row>
    <row r="59114" spans="6:8" x14ac:dyDescent="0.2">
      <c r="F59114" s="30"/>
      <c r="G59114" s="30"/>
      <c r="H59114" s="30"/>
    </row>
    <row r="59115" spans="6:8" x14ac:dyDescent="0.2">
      <c r="F59115" s="30"/>
      <c r="G59115" s="30"/>
      <c r="H59115" s="30"/>
    </row>
    <row r="59116" spans="6:8" x14ac:dyDescent="0.2">
      <c r="F59116" s="30"/>
      <c r="G59116" s="30"/>
      <c r="H59116" s="30"/>
    </row>
    <row r="59117" spans="6:8" x14ac:dyDescent="0.2">
      <c r="F59117" s="30"/>
      <c r="G59117" s="30"/>
      <c r="H59117" s="30"/>
    </row>
    <row r="59118" spans="6:8" x14ac:dyDescent="0.2">
      <c r="F59118" s="30"/>
      <c r="G59118" s="30"/>
      <c r="H59118" s="30"/>
    </row>
    <row r="59119" spans="6:8" x14ac:dyDescent="0.2">
      <c r="F59119" s="30"/>
      <c r="G59119" s="30"/>
      <c r="H59119" s="30"/>
    </row>
    <row r="59120" spans="6:8" x14ac:dyDescent="0.2">
      <c r="F59120" s="30"/>
      <c r="G59120" s="30"/>
      <c r="H59120" s="30"/>
    </row>
    <row r="59121" spans="6:8" x14ac:dyDescent="0.2">
      <c r="F59121" s="30"/>
      <c r="G59121" s="30"/>
      <c r="H59121" s="30"/>
    </row>
    <row r="59122" spans="6:8" x14ac:dyDescent="0.2">
      <c r="F59122" s="30"/>
      <c r="G59122" s="30"/>
      <c r="H59122" s="30"/>
    </row>
    <row r="59123" spans="6:8" x14ac:dyDescent="0.2">
      <c r="F59123" s="30"/>
      <c r="G59123" s="30"/>
      <c r="H59123" s="30"/>
    </row>
    <row r="59124" spans="6:8" x14ac:dyDescent="0.2">
      <c r="F59124" s="30"/>
      <c r="G59124" s="30"/>
      <c r="H59124" s="30"/>
    </row>
    <row r="59125" spans="6:8" x14ac:dyDescent="0.2">
      <c r="F59125" s="30"/>
      <c r="G59125" s="30"/>
      <c r="H59125" s="30"/>
    </row>
    <row r="59126" spans="6:8" x14ac:dyDescent="0.2">
      <c r="F59126" s="30"/>
      <c r="G59126" s="30"/>
      <c r="H59126" s="30"/>
    </row>
    <row r="59127" spans="6:8" x14ac:dyDescent="0.2">
      <c r="F59127" s="30"/>
      <c r="G59127" s="30"/>
      <c r="H59127" s="30"/>
    </row>
    <row r="59128" spans="6:8" x14ac:dyDescent="0.2">
      <c r="F59128" s="30"/>
      <c r="G59128" s="30"/>
      <c r="H59128" s="30"/>
    </row>
    <row r="59129" spans="6:8" x14ac:dyDescent="0.2">
      <c r="F59129" s="30"/>
      <c r="G59129" s="30"/>
      <c r="H59129" s="30"/>
    </row>
    <row r="59130" spans="6:8" x14ac:dyDescent="0.2">
      <c r="F59130" s="30"/>
      <c r="G59130" s="30"/>
      <c r="H59130" s="30"/>
    </row>
    <row r="59131" spans="6:8" x14ac:dyDescent="0.2">
      <c r="F59131" s="30"/>
      <c r="G59131" s="30"/>
      <c r="H59131" s="30"/>
    </row>
    <row r="59132" spans="6:8" x14ac:dyDescent="0.2">
      <c r="F59132" s="30"/>
      <c r="G59132" s="30"/>
      <c r="H59132" s="30"/>
    </row>
    <row r="59133" spans="6:8" x14ac:dyDescent="0.2">
      <c r="F59133" s="30"/>
      <c r="G59133" s="30"/>
      <c r="H59133" s="30"/>
    </row>
    <row r="59134" spans="6:8" x14ac:dyDescent="0.2">
      <c r="F59134" s="30"/>
      <c r="G59134" s="30"/>
      <c r="H59134" s="30"/>
    </row>
    <row r="59135" spans="6:8" x14ac:dyDescent="0.2">
      <c r="F59135" s="30"/>
      <c r="G59135" s="30"/>
      <c r="H59135" s="30"/>
    </row>
    <row r="59136" spans="6:8" x14ac:dyDescent="0.2">
      <c r="F59136" s="30"/>
      <c r="G59136" s="30"/>
      <c r="H59136" s="30"/>
    </row>
    <row r="59137" spans="6:8" x14ac:dyDescent="0.2">
      <c r="F59137" s="30"/>
      <c r="G59137" s="30"/>
      <c r="H59137" s="30"/>
    </row>
    <row r="59138" spans="6:8" x14ac:dyDescent="0.2">
      <c r="F59138" s="30"/>
      <c r="G59138" s="30"/>
      <c r="H59138" s="30"/>
    </row>
    <row r="59139" spans="6:8" x14ac:dyDescent="0.2">
      <c r="F59139" s="30"/>
      <c r="G59139" s="30"/>
      <c r="H59139" s="30"/>
    </row>
    <row r="59140" spans="6:8" x14ac:dyDescent="0.2">
      <c r="F59140" s="30"/>
      <c r="G59140" s="30"/>
      <c r="H59140" s="30"/>
    </row>
    <row r="59141" spans="6:8" x14ac:dyDescent="0.2">
      <c r="F59141" s="30"/>
      <c r="G59141" s="30"/>
      <c r="H59141" s="30"/>
    </row>
    <row r="59142" spans="6:8" x14ac:dyDescent="0.2">
      <c r="F59142" s="30"/>
      <c r="G59142" s="30"/>
      <c r="H59142" s="30"/>
    </row>
    <row r="59143" spans="6:8" x14ac:dyDescent="0.2">
      <c r="F59143" s="30"/>
      <c r="G59143" s="30"/>
      <c r="H59143" s="30"/>
    </row>
    <row r="59144" spans="6:8" x14ac:dyDescent="0.2">
      <c r="F59144" s="30"/>
      <c r="G59144" s="30"/>
      <c r="H59144" s="30"/>
    </row>
    <row r="59145" spans="6:8" x14ac:dyDescent="0.2">
      <c r="F59145" s="30"/>
      <c r="G59145" s="30"/>
      <c r="H59145" s="30"/>
    </row>
    <row r="59146" spans="6:8" x14ac:dyDescent="0.2">
      <c r="F59146" s="30"/>
      <c r="G59146" s="30"/>
      <c r="H59146" s="30"/>
    </row>
    <row r="59147" spans="6:8" x14ac:dyDescent="0.2">
      <c r="F59147" s="30"/>
      <c r="G59147" s="30"/>
      <c r="H59147" s="30"/>
    </row>
    <row r="59148" spans="6:8" x14ac:dyDescent="0.2">
      <c r="F59148" s="30"/>
      <c r="G59148" s="30"/>
      <c r="H59148" s="30"/>
    </row>
    <row r="59149" spans="6:8" x14ac:dyDescent="0.2">
      <c r="F59149" s="30"/>
      <c r="G59149" s="30"/>
      <c r="H59149" s="30"/>
    </row>
    <row r="59150" spans="6:8" x14ac:dyDescent="0.2">
      <c r="F59150" s="30"/>
      <c r="G59150" s="30"/>
      <c r="H59150" s="30"/>
    </row>
    <row r="59151" spans="6:8" x14ac:dyDescent="0.2">
      <c r="F59151" s="30"/>
      <c r="G59151" s="30"/>
      <c r="H59151" s="30"/>
    </row>
    <row r="59152" spans="6:8" x14ac:dyDescent="0.2">
      <c r="F59152" s="30"/>
      <c r="G59152" s="30"/>
      <c r="H59152" s="30"/>
    </row>
    <row r="59153" spans="6:8" x14ac:dyDescent="0.2">
      <c r="F59153" s="30"/>
      <c r="G59153" s="30"/>
      <c r="H59153" s="30"/>
    </row>
    <row r="59154" spans="6:8" x14ac:dyDescent="0.2">
      <c r="F59154" s="30"/>
      <c r="G59154" s="30"/>
      <c r="H59154" s="30"/>
    </row>
    <row r="59155" spans="6:8" x14ac:dyDescent="0.2">
      <c r="F59155" s="30"/>
      <c r="G59155" s="30"/>
      <c r="H59155" s="30"/>
    </row>
    <row r="59156" spans="6:8" x14ac:dyDescent="0.2">
      <c r="F59156" s="30"/>
      <c r="G59156" s="30"/>
      <c r="H59156" s="30"/>
    </row>
    <row r="59157" spans="6:8" x14ac:dyDescent="0.2">
      <c r="F59157" s="30"/>
      <c r="G59157" s="30"/>
      <c r="H59157" s="30"/>
    </row>
    <row r="59158" spans="6:8" x14ac:dyDescent="0.2">
      <c r="F59158" s="30"/>
      <c r="G59158" s="30"/>
      <c r="H59158" s="30"/>
    </row>
    <row r="59159" spans="6:8" x14ac:dyDescent="0.2">
      <c r="F59159" s="30"/>
      <c r="G59159" s="30"/>
      <c r="H59159" s="30"/>
    </row>
    <row r="59160" spans="6:8" x14ac:dyDescent="0.2">
      <c r="F59160" s="30"/>
      <c r="G59160" s="30"/>
      <c r="H59160" s="30"/>
    </row>
    <row r="59161" spans="6:8" x14ac:dyDescent="0.2">
      <c r="F59161" s="30"/>
      <c r="G59161" s="30"/>
      <c r="H59161" s="30"/>
    </row>
    <row r="59162" spans="6:8" x14ac:dyDescent="0.2">
      <c r="F59162" s="30"/>
      <c r="G59162" s="30"/>
      <c r="H59162" s="30"/>
    </row>
    <row r="59163" spans="6:8" x14ac:dyDescent="0.2">
      <c r="F59163" s="30"/>
      <c r="G59163" s="30"/>
      <c r="H59163" s="30"/>
    </row>
    <row r="59164" spans="6:8" x14ac:dyDescent="0.2">
      <c r="F59164" s="30"/>
      <c r="G59164" s="30"/>
      <c r="H59164" s="30"/>
    </row>
    <row r="59165" spans="6:8" x14ac:dyDescent="0.2">
      <c r="F59165" s="30"/>
      <c r="G59165" s="30"/>
      <c r="H59165" s="30"/>
    </row>
    <row r="59166" spans="6:8" x14ac:dyDescent="0.2">
      <c r="F59166" s="30"/>
      <c r="G59166" s="30"/>
      <c r="H59166" s="30"/>
    </row>
    <row r="59167" spans="6:8" x14ac:dyDescent="0.2">
      <c r="F59167" s="30"/>
      <c r="G59167" s="30"/>
      <c r="H59167" s="30"/>
    </row>
    <row r="59168" spans="6:8" x14ac:dyDescent="0.2">
      <c r="F59168" s="30"/>
      <c r="G59168" s="30"/>
      <c r="H59168" s="30"/>
    </row>
    <row r="59169" spans="6:8" x14ac:dyDescent="0.2">
      <c r="F59169" s="30"/>
      <c r="G59169" s="30"/>
      <c r="H59169" s="30"/>
    </row>
    <row r="59170" spans="6:8" x14ac:dyDescent="0.2">
      <c r="F59170" s="30"/>
      <c r="G59170" s="30"/>
      <c r="H59170" s="30"/>
    </row>
    <row r="59171" spans="6:8" x14ac:dyDescent="0.2">
      <c r="F59171" s="30"/>
      <c r="G59171" s="30"/>
      <c r="H59171" s="30"/>
    </row>
    <row r="59172" spans="6:8" x14ac:dyDescent="0.2">
      <c r="F59172" s="30"/>
      <c r="G59172" s="30"/>
      <c r="H59172" s="30"/>
    </row>
    <row r="59173" spans="6:8" x14ac:dyDescent="0.2">
      <c r="F59173" s="30"/>
      <c r="G59173" s="30"/>
      <c r="H59173" s="30"/>
    </row>
    <row r="59174" spans="6:8" x14ac:dyDescent="0.2">
      <c r="F59174" s="30"/>
      <c r="G59174" s="30"/>
      <c r="H59174" s="30"/>
    </row>
    <row r="59175" spans="6:8" x14ac:dyDescent="0.2">
      <c r="F59175" s="30"/>
      <c r="G59175" s="30"/>
      <c r="H59175" s="30"/>
    </row>
    <row r="59176" spans="6:8" x14ac:dyDescent="0.2">
      <c r="F59176" s="30"/>
      <c r="G59176" s="30"/>
      <c r="H59176" s="30"/>
    </row>
    <row r="59177" spans="6:8" x14ac:dyDescent="0.2">
      <c r="F59177" s="30"/>
      <c r="G59177" s="30"/>
      <c r="H59177" s="30"/>
    </row>
    <row r="59178" spans="6:8" x14ac:dyDescent="0.2">
      <c r="F59178" s="30"/>
      <c r="G59178" s="30"/>
      <c r="H59178" s="30"/>
    </row>
    <row r="59179" spans="6:8" x14ac:dyDescent="0.2">
      <c r="F59179" s="30"/>
      <c r="G59179" s="30"/>
      <c r="H59179" s="30"/>
    </row>
    <row r="59180" spans="6:8" x14ac:dyDescent="0.2">
      <c r="F59180" s="30"/>
      <c r="G59180" s="30"/>
      <c r="H59180" s="30"/>
    </row>
    <row r="59181" spans="6:8" x14ac:dyDescent="0.2">
      <c r="F59181" s="30"/>
      <c r="G59181" s="30"/>
      <c r="H59181" s="30"/>
    </row>
    <row r="59182" spans="6:8" x14ac:dyDescent="0.2">
      <c r="F59182" s="30"/>
      <c r="G59182" s="30"/>
      <c r="H59182" s="30"/>
    </row>
    <row r="59183" spans="6:8" x14ac:dyDescent="0.2">
      <c r="F59183" s="30"/>
      <c r="G59183" s="30"/>
      <c r="H59183" s="30"/>
    </row>
    <row r="59184" spans="6:8" x14ac:dyDescent="0.2">
      <c r="F59184" s="30"/>
      <c r="G59184" s="30"/>
      <c r="H59184" s="30"/>
    </row>
    <row r="59185" spans="6:8" x14ac:dyDescent="0.2">
      <c r="F59185" s="30"/>
      <c r="G59185" s="30"/>
      <c r="H59185" s="30"/>
    </row>
    <row r="59186" spans="6:8" x14ac:dyDescent="0.2">
      <c r="F59186" s="30"/>
      <c r="G59186" s="30"/>
      <c r="H59186" s="30"/>
    </row>
    <row r="59187" spans="6:8" x14ac:dyDescent="0.2">
      <c r="F59187" s="30"/>
      <c r="G59187" s="30"/>
      <c r="H59187" s="30"/>
    </row>
    <row r="59188" spans="6:8" x14ac:dyDescent="0.2">
      <c r="F59188" s="30"/>
      <c r="G59188" s="30"/>
      <c r="H59188" s="30"/>
    </row>
    <row r="59189" spans="6:8" x14ac:dyDescent="0.2">
      <c r="F59189" s="30"/>
      <c r="G59189" s="30"/>
      <c r="H59189" s="30"/>
    </row>
    <row r="59190" spans="6:8" x14ac:dyDescent="0.2">
      <c r="F59190" s="30"/>
      <c r="G59190" s="30"/>
      <c r="H59190" s="30"/>
    </row>
    <row r="59191" spans="6:8" x14ac:dyDescent="0.2">
      <c r="F59191" s="30"/>
      <c r="G59191" s="30"/>
      <c r="H59191" s="30"/>
    </row>
    <row r="59192" spans="6:8" x14ac:dyDescent="0.2">
      <c r="F59192" s="30"/>
      <c r="G59192" s="30"/>
      <c r="H59192" s="30"/>
    </row>
    <row r="59193" spans="6:8" x14ac:dyDescent="0.2">
      <c r="F59193" s="30"/>
      <c r="G59193" s="30"/>
      <c r="H59193" s="30"/>
    </row>
    <row r="59194" spans="6:8" x14ac:dyDescent="0.2">
      <c r="F59194" s="30"/>
      <c r="G59194" s="30"/>
      <c r="H59194" s="30"/>
    </row>
    <row r="59195" spans="6:8" x14ac:dyDescent="0.2">
      <c r="F59195" s="30"/>
      <c r="G59195" s="30"/>
      <c r="H59195" s="30"/>
    </row>
    <row r="59196" spans="6:8" x14ac:dyDescent="0.2">
      <c r="F59196" s="30"/>
      <c r="G59196" s="30"/>
      <c r="H59196" s="30"/>
    </row>
    <row r="59197" spans="6:8" x14ac:dyDescent="0.2">
      <c r="F59197" s="30"/>
      <c r="G59197" s="30"/>
      <c r="H59197" s="30"/>
    </row>
    <row r="59198" spans="6:8" x14ac:dyDescent="0.2">
      <c r="F59198" s="30"/>
      <c r="G59198" s="30"/>
      <c r="H59198" s="30"/>
    </row>
    <row r="59199" spans="6:8" x14ac:dyDescent="0.2">
      <c r="F59199" s="30"/>
      <c r="G59199" s="30"/>
      <c r="H59199" s="30"/>
    </row>
    <row r="59200" spans="6:8" x14ac:dyDescent="0.2">
      <c r="F59200" s="30"/>
      <c r="G59200" s="30"/>
      <c r="H59200" s="30"/>
    </row>
    <row r="59201" spans="6:8" x14ac:dyDescent="0.2">
      <c r="F59201" s="30"/>
      <c r="G59201" s="30"/>
      <c r="H59201" s="30"/>
    </row>
    <row r="59202" spans="6:8" x14ac:dyDescent="0.2">
      <c r="F59202" s="30"/>
      <c r="G59202" s="30"/>
      <c r="H59202" s="30"/>
    </row>
    <row r="59203" spans="6:8" x14ac:dyDescent="0.2">
      <c r="F59203" s="30"/>
      <c r="G59203" s="30"/>
      <c r="H59203" s="30"/>
    </row>
    <row r="59204" spans="6:8" x14ac:dyDescent="0.2">
      <c r="F59204" s="30"/>
      <c r="G59204" s="30"/>
      <c r="H59204" s="30"/>
    </row>
    <row r="59205" spans="6:8" x14ac:dyDescent="0.2">
      <c r="F59205" s="30"/>
      <c r="G59205" s="30"/>
      <c r="H59205" s="30"/>
    </row>
    <row r="59206" spans="6:8" x14ac:dyDescent="0.2">
      <c r="F59206" s="30"/>
      <c r="G59206" s="30"/>
      <c r="H59206" s="30"/>
    </row>
    <row r="59207" spans="6:8" x14ac:dyDescent="0.2">
      <c r="F59207" s="30"/>
      <c r="G59207" s="30"/>
      <c r="H59207" s="30"/>
    </row>
    <row r="59208" spans="6:8" x14ac:dyDescent="0.2">
      <c r="F59208" s="30"/>
      <c r="G59208" s="30"/>
      <c r="H59208" s="30"/>
    </row>
    <row r="59209" spans="6:8" x14ac:dyDescent="0.2">
      <c r="F59209" s="30"/>
      <c r="G59209" s="30"/>
      <c r="H59209" s="30"/>
    </row>
    <row r="59210" spans="6:8" x14ac:dyDescent="0.2">
      <c r="F59210" s="30"/>
      <c r="G59210" s="30"/>
      <c r="H59210" s="30"/>
    </row>
    <row r="59211" spans="6:8" x14ac:dyDescent="0.2">
      <c r="F59211" s="30"/>
      <c r="G59211" s="30"/>
      <c r="H59211" s="30"/>
    </row>
    <row r="59212" spans="6:8" x14ac:dyDescent="0.2">
      <c r="F59212" s="30"/>
      <c r="G59212" s="30"/>
      <c r="H59212" s="30"/>
    </row>
    <row r="59213" spans="6:8" x14ac:dyDescent="0.2">
      <c r="F59213" s="30"/>
      <c r="G59213" s="30"/>
      <c r="H59213" s="30"/>
    </row>
    <row r="59214" spans="6:8" x14ac:dyDescent="0.2">
      <c r="F59214" s="30"/>
      <c r="G59214" s="30"/>
      <c r="H59214" s="30"/>
    </row>
    <row r="59215" spans="6:8" x14ac:dyDescent="0.2">
      <c r="F59215" s="30"/>
      <c r="G59215" s="30"/>
      <c r="H59215" s="30"/>
    </row>
    <row r="59216" spans="6:8" x14ac:dyDescent="0.2">
      <c r="F59216" s="30"/>
      <c r="G59216" s="30"/>
      <c r="H59216" s="30"/>
    </row>
    <row r="59217" spans="6:8" x14ac:dyDescent="0.2">
      <c r="F59217" s="30"/>
      <c r="G59217" s="30"/>
      <c r="H59217" s="30"/>
    </row>
    <row r="59218" spans="6:8" x14ac:dyDescent="0.2">
      <c r="F59218" s="30"/>
      <c r="G59218" s="30"/>
      <c r="H59218" s="30"/>
    </row>
    <row r="59219" spans="6:8" x14ac:dyDescent="0.2">
      <c r="F59219" s="30"/>
      <c r="G59219" s="30"/>
      <c r="H59219" s="30"/>
    </row>
    <row r="59220" spans="6:8" x14ac:dyDescent="0.2">
      <c r="F59220" s="30"/>
      <c r="G59220" s="30"/>
      <c r="H59220" s="30"/>
    </row>
    <row r="59221" spans="6:8" x14ac:dyDescent="0.2">
      <c r="F59221" s="30"/>
      <c r="G59221" s="30"/>
      <c r="H59221" s="30"/>
    </row>
    <row r="59222" spans="6:8" x14ac:dyDescent="0.2">
      <c r="F59222" s="30"/>
      <c r="G59222" s="30"/>
      <c r="H59222" s="30"/>
    </row>
    <row r="59223" spans="6:8" x14ac:dyDescent="0.2">
      <c r="F59223" s="30"/>
      <c r="G59223" s="30"/>
      <c r="H59223" s="30"/>
    </row>
    <row r="59224" spans="6:8" x14ac:dyDescent="0.2">
      <c r="F59224" s="30"/>
      <c r="G59224" s="30"/>
      <c r="H59224" s="30"/>
    </row>
    <row r="59225" spans="6:8" x14ac:dyDescent="0.2">
      <c r="F59225" s="30"/>
      <c r="G59225" s="30"/>
      <c r="H59225" s="30"/>
    </row>
    <row r="59226" spans="6:8" x14ac:dyDescent="0.2">
      <c r="F59226" s="30"/>
      <c r="G59226" s="30"/>
      <c r="H59226" s="30"/>
    </row>
    <row r="59227" spans="6:8" x14ac:dyDescent="0.2">
      <c r="F59227" s="30"/>
      <c r="G59227" s="30"/>
      <c r="H59227" s="30"/>
    </row>
    <row r="59228" spans="6:8" x14ac:dyDescent="0.2">
      <c r="F59228" s="30"/>
      <c r="G59228" s="30"/>
      <c r="H59228" s="30"/>
    </row>
    <row r="59229" spans="6:8" x14ac:dyDescent="0.2">
      <c r="F59229" s="30"/>
      <c r="G59229" s="30"/>
      <c r="H59229" s="30"/>
    </row>
    <row r="59230" spans="6:8" x14ac:dyDescent="0.2">
      <c r="F59230" s="30"/>
      <c r="G59230" s="30"/>
      <c r="H59230" s="30"/>
    </row>
    <row r="59231" spans="6:8" x14ac:dyDescent="0.2">
      <c r="F59231" s="30"/>
      <c r="G59231" s="30"/>
      <c r="H59231" s="30"/>
    </row>
    <row r="59232" spans="6:8" x14ac:dyDescent="0.2">
      <c r="F59232" s="30"/>
      <c r="G59232" s="30"/>
      <c r="H59232" s="30"/>
    </row>
    <row r="59233" spans="6:8" x14ac:dyDescent="0.2">
      <c r="F59233" s="30"/>
      <c r="G59233" s="30"/>
      <c r="H59233" s="30"/>
    </row>
    <row r="59234" spans="6:8" x14ac:dyDescent="0.2">
      <c r="F59234" s="30"/>
      <c r="G59234" s="30"/>
      <c r="H59234" s="30"/>
    </row>
    <row r="59235" spans="6:8" x14ac:dyDescent="0.2">
      <c r="F59235" s="30"/>
      <c r="G59235" s="30"/>
      <c r="H59235" s="30"/>
    </row>
    <row r="59236" spans="6:8" x14ac:dyDescent="0.2">
      <c r="F59236" s="30"/>
      <c r="G59236" s="30"/>
      <c r="H59236" s="30"/>
    </row>
    <row r="59237" spans="6:8" x14ac:dyDescent="0.2">
      <c r="F59237" s="30"/>
      <c r="G59237" s="30"/>
      <c r="H59237" s="30"/>
    </row>
    <row r="59238" spans="6:8" x14ac:dyDescent="0.2">
      <c r="F59238" s="30"/>
      <c r="G59238" s="30"/>
      <c r="H59238" s="30"/>
    </row>
    <row r="59239" spans="6:8" x14ac:dyDescent="0.2">
      <c r="F59239" s="30"/>
      <c r="G59239" s="30"/>
      <c r="H59239" s="30"/>
    </row>
    <row r="59240" spans="6:8" x14ac:dyDescent="0.2">
      <c r="F59240" s="30"/>
      <c r="G59240" s="30"/>
      <c r="H59240" s="30"/>
    </row>
    <row r="59241" spans="6:8" x14ac:dyDescent="0.2">
      <c r="F59241" s="30"/>
      <c r="G59241" s="30"/>
      <c r="H59241" s="30"/>
    </row>
    <row r="59242" spans="6:8" x14ac:dyDescent="0.2">
      <c r="F59242" s="30"/>
      <c r="G59242" s="30"/>
      <c r="H59242" s="30"/>
    </row>
    <row r="59243" spans="6:8" x14ac:dyDescent="0.2">
      <c r="F59243" s="30"/>
      <c r="G59243" s="30"/>
      <c r="H59243" s="30"/>
    </row>
    <row r="59244" spans="6:8" x14ac:dyDescent="0.2">
      <c r="F59244" s="30"/>
      <c r="G59244" s="30"/>
      <c r="H59244" s="30"/>
    </row>
    <row r="59245" spans="6:8" x14ac:dyDescent="0.2">
      <c r="F59245" s="30"/>
      <c r="G59245" s="30"/>
      <c r="H59245" s="30"/>
    </row>
    <row r="59246" spans="6:8" x14ac:dyDescent="0.2">
      <c r="F59246" s="30"/>
      <c r="G59246" s="30"/>
      <c r="H59246" s="30"/>
    </row>
    <row r="59247" spans="6:8" x14ac:dyDescent="0.2">
      <c r="F59247" s="30"/>
      <c r="G59247" s="30"/>
      <c r="H59247" s="30"/>
    </row>
    <row r="59248" spans="6:8" x14ac:dyDescent="0.2">
      <c r="F59248" s="30"/>
      <c r="G59248" s="30"/>
      <c r="H59248" s="30"/>
    </row>
    <row r="59249" spans="6:8" x14ac:dyDescent="0.2">
      <c r="F59249" s="30"/>
      <c r="G59249" s="30"/>
      <c r="H59249" s="30"/>
    </row>
    <row r="59250" spans="6:8" x14ac:dyDescent="0.2">
      <c r="F59250" s="30"/>
      <c r="G59250" s="30"/>
      <c r="H59250" s="30"/>
    </row>
    <row r="59251" spans="6:8" x14ac:dyDescent="0.2">
      <c r="F59251" s="30"/>
      <c r="G59251" s="30"/>
      <c r="H59251" s="30"/>
    </row>
    <row r="59252" spans="6:8" x14ac:dyDescent="0.2">
      <c r="F59252" s="30"/>
      <c r="G59252" s="30"/>
      <c r="H59252" s="30"/>
    </row>
    <row r="59253" spans="6:8" x14ac:dyDescent="0.2">
      <c r="F59253" s="30"/>
      <c r="G59253" s="30"/>
      <c r="H59253" s="30"/>
    </row>
    <row r="59254" spans="6:8" x14ac:dyDescent="0.2">
      <c r="F59254" s="30"/>
      <c r="G59254" s="30"/>
      <c r="H59254" s="30"/>
    </row>
    <row r="59255" spans="6:8" x14ac:dyDescent="0.2">
      <c r="F59255" s="30"/>
      <c r="G59255" s="30"/>
      <c r="H59255" s="30"/>
    </row>
    <row r="59256" spans="6:8" x14ac:dyDescent="0.2">
      <c r="F59256" s="30"/>
      <c r="G59256" s="30"/>
      <c r="H59256" s="30"/>
    </row>
    <row r="59257" spans="6:8" x14ac:dyDescent="0.2">
      <c r="F59257" s="30"/>
      <c r="G59257" s="30"/>
      <c r="H59257" s="30"/>
    </row>
    <row r="59258" spans="6:8" x14ac:dyDescent="0.2">
      <c r="F59258" s="30"/>
      <c r="G59258" s="30"/>
      <c r="H59258" s="30"/>
    </row>
    <row r="59259" spans="6:8" x14ac:dyDescent="0.2">
      <c r="F59259" s="30"/>
      <c r="G59259" s="30"/>
      <c r="H59259" s="30"/>
    </row>
    <row r="59260" spans="6:8" x14ac:dyDescent="0.2">
      <c r="F59260" s="30"/>
      <c r="G59260" s="30"/>
      <c r="H59260" s="30"/>
    </row>
    <row r="59261" spans="6:8" x14ac:dyDescent="0.2">
      <c r="F59261" s="30"/>
      <c r="G59261" s="30"/>
      <c r="H59261" s="30"/>
    </row>
    <row r="59262" spans="6:8" x14ac:dyDescent="0.2">
      <c r="F59262" s="30"/>
      <c r="G59262" s="30"/>
      <c r="H59262" s="30"/>
    </row>
    <row r="59263" spans="6:8" x14ac:dyDescent="0.2">
      <c r="F59263" s="30"/>
      <c r="G59263" s="30"/>
      <c r="H59263" s="30"/>
    </row>
    <row r="59264" spans="6:8" x14ac:dyDescent="0.2">
      <c r="F59264" s="30"/>
      <c r="G59264" s="30"/>
      <c r="H59264" s="30"/>
    </row>
    <row r="59265" spans="6:8" x14ac:dyDescent="0.2">
      <c r="F59265" s="30"/>
      <c r="G59265" s="30"/>
      <c r="H59265" s="30"/>
    </row>
    <row r="59266" spans="6:8" x14ac:dyDescent="0.2">
      <c r="F59266" s="30"/>
      <c r="G59266" s="30"/>
      <c r="H59266" s="30"/>
    </row>
    <row r="59267" spans="6:8" x14ac:dyDescent="0.2">
      <c r="F59267" s="30"/>
      <c r="G59267" s="30"/>
      <c r="H59267" s="30"/>
    </row>
    <row r="59268" spans="6:8" x14ac:dyDescent="0.2">
      <c r="F59268" s="30"/>
      <c r="G59268" s="30"/>
      <c r="H59268" s="30"/>
    </row>
    <row r="59269" spans="6:8" x14ac:dyDescent="0.2">
      <c r="F59269" s="30"/>
      <c r="G59269" s="30"/>
      <c r="H59269" s="30"/>
    </row>
    <row r="59270" spans="6:8" x14ac:dyDescent="0.2">
      <c r="F59270" s="30"/>
      <c r="G59270" s="30"/>
      <c r="H59270" s="30"/>
    </row>
    <row r="59271" spans="6:8" x14ac:dyDescent="0.2">
      <c r="F59271" s="30"/>
      <c r="G59271" s="30"/>
      <c r="H59271" s="30"/>
    </row>
    <row r="59272" spans="6:8" x14ac:dyDescent="0.2">
      <c r="F59272" s="30"/>
      <c r="G59272" s="30"/>
      <c r="H59272" s="30"/>
    </row>
    <row r="59273" spans="6:8" x14ac:dyDescent="0.2">
      <c r="F59273" s="30"/>
      <c r="G59273" s="30"/>
      <c r="H59273" s="30"/>
    </row>
    <row r="59274" spans="6:8" x14ac:dyDescent="0.2">
      <c r="F59274" s="30"/>
      <c r="G59274" s="30"/>
      <c r="H59274" s="30"/>
    </row>
    <row r="59275" spans="6:8" x14ac:dyDescent="0.2">
      <c r="F59275" s="30"/>
      <c r="G59275" s="30"/>
      <c r="H59275" s="30"/>
    </row>
    <row r="59276" spans="6:8" x14ac:dyDescent="0.2">
      <c r="F59276" s="30"/>
      <c r="G59276" s="30"/>
      <c r="H59276" s="30"/>
    </row>
    <row r="59277" spans="6:8" x14ac:dyDescent="0.2">
      <c r="F59277" s="30"/>
      <c r="G59277" s="30"/>
      <c r="H59277" s="30"/>
    </row>
    <row r="59278" spans="6:8" x14ac:dyDescent="0.2">
      <c r="F59278" s="30"/>
      <c r="G59278" s="30"/>
      <c r="H59278" s="30"/>
    </row>
    <row r="59279" spans="6:8" x14ac:dyDescent="0.2">
      <c r="F59279" s="30"/>
      <c r="G59279" s="30"/>
      <c r="H59279" s="30"/>
    </row>
    <row r="59280" spans="6:8" x14ac:dyDescent="0.2">
      <c r="F59280" s="30"/>
      <c r="G59280" s="30"/>
      <c r="H59280" s="30"/>
    </row>
    <row r="59281" spans="6:8" x14ac:dyDescent="0.2">
      <c r="F59281" s="30"/>
      <c r="G59281" s="30"/>
      <c r="H59281" s="30"/>
    </row>
    <row r="59282" spans="6:8" x14ac:dyDescent="0.2">
      <c r="F59282" s="30"/>
      <c r="G59282" s="30"/>
      <c r="H59282" s="30"/>
    </row>
    <row r="59283" spans="6:8" x14ac:dyDescent="0.2">
      <c r="F59283" s="30"/>
      <c r="G59283" s="30"/>
      <c r="H59283" s="30"/>
    </row>
    <row r="59284" spans="6:8" x14ac:dyDescent="0.2">
      <c r="F59284" s="30"/>
      <c r="G59284" s="30"/>
      <c r="H59284" s="30"/>
    </row>
    <row r="59285" spans="6:8" x14ac:dyDescent="0.2">
      <c r="F59285" s="30"/>
      <c r="G59285" s="30"/>
      <c r="H59285" s="30"/>
    </row>
    <row r="59286" spans="6:8" x14ac:dyDescent="0.2">
      <c r="F59286" s="30"/>
      <c r="G59286" s="30"/>
      <c r="H59286" s="30"/>
    </row>
    <row r="59287" spans="6:8" x14ac:dyDescent="0.2">
      <c r="F59287" s="30"/>
      <c r="G59287" s="30"/>
      <c r="H59287" s="30"/>
    </row>
    <row r="59288" spans="6:8" x14ac:dyDescent="0.2">
      <c r="F59288" s="30"/>
      <c r="G59288" s="30"/>
      <c r="H59288" s="30"/>
    </row>
    <row r="59289" spans="6:8" x14ac:dyDescent="0.2">
      <c r="F59289" s="30"/>
      <c r="G59289" s="30"/>
      <c r="H59289" s="30"/>
    </row>
    <row r="59290" spans="6:8" x14ac:dyDescent="0.2">
      <c r="F59290" s="30"/>
      <c r="G59290" s="30"/>
      <c r="H59290" s="30"/>
    </row>
    <row r="59291" spans="6:8" x14ac:dyDescent="0.2">
      <c r="F59291" s="30"/>
      <c r="G59291" s="30"/>
      <c r="H59291" s="30"/>
    </row>
    <row r="59292" spans="6:8" x14ac:dyDescent="0.2">
      <c r="F59292" s="30"/>
      <c r="G59292" s="30"/>
      <c r="H59292" s="30"/>
    </row>
    <row r="59293" spans="6:8" x14ac:dyDescent="0.2">
      <c r="F59293" s="30"/>
      <c r="G59293" s="30"/>
      <c r="H59293" s="30"/>
    </row>
    <row r="59294" spans="6:8" x14ac:dyDescent="0.2">
      <c r="F59294" s="30"/>
      <c r="G59294" s="30"/>
      <c r="H59294" s="30"/>
    </row>
    <row r="59295" spans="6:8" x14ac:dyDescent="0.2">
      <c r="F59295" s="30"/>
      <c r="G59295" s="30"/>
      <c r="H59295" s="30"/>
    </row>
    <row r="59296" spans="6:8" x14ac:dyDescent="0.2">
      <c r="F59296" s="30"/>
      <c r="G59296" s="30"/>
      <c r="H59296" s="30"/>
    </row>
    <row r="59297" spans="6:8" x14ac:dyDescent="0.2">
      <c r="F59297" s="30"/>
      <c r="G59297" s="30"/>
      <c r="H59297" s="30"/>
    </row>
    <row r="59298" spans="6:8" x14ac:dyDescent="0.2">
      <c r="F59298" s="30"/>
      <c r="G59298" s="30"/>
      <c r="H59298" s="30"/>
    </row>
    <row r="59299" spans="6:8" x14ac:dyDescent="0.2">
      <c r="F59299" s="30"/>
      <c r="G59299" s="30"/>
      <c r="H59299" s="30"/>
    </row>
    <row r="59300" spans="6:8" x14ac:dyDescent="0.2">
      <c r="F59300" s="30"/>
      <c r="G59300" s="30"/>
      <c r="H59300" s="30"/>
    </row>
    <row r="59301" spans="6:8" x14ac:dyDescent="0.2">
      <c r="F59301" s="30"/>
      <c r="G59301" s="30"/>
      <c r="H59301" s="30"/>
    </row>
    <row r="59302" spans="6:8" x14ac:dyDescent="0.2">
      <c r="F59302" s="30"/>
      <c r="G59302" s="30"/>
      <c r="H59302" s="30"/>
    </row>
    <row r="59303" spans="6:8" x14ac:dyDescent="0.2">
      <c r="F59303" s="30"/>
      <c r="G59303" s="30"/>
      <c r="H59303" s="30"/>
    </row>
    <row r="59304" spans="6:8" x14ac:dyDescent="0.2">
      <c r="F59304" s="30"/>
      <c r="G59304" s="30"/>
      <c r="H59304" s="30"/>
    </row>
    <row r="59305" spans="6:8" x14ac:dyDescent="0.2">
      <c r="F59305" s="30"/>
      <c r="G59305" s="30"/>
      <c r="H59305" s="30"/>
    </row>
    <row r="59306" spans="6:8" x14ac:dyDescent="0.2">
      <c r="F59306" s="30"/>
      <c r="G59306" s="30"/>
      <c r="H59306" s="30"/>
    </row>
    <row r="59307" spans="6:8" x14ac:dyDescent="0.2">
      <c r="F59307" s="30"/>
      <c r="G59307" s="30"/>
      <c r="H59307" s="30"/>
    </row>
    <row r="59308" spans="6:8" x14ac:dyDescent="0.2">
      <c r="F59308" s="30"/>
      <c r="G59308" s="30"/>
      <c r="H59308" s="30"/>
    </row>
    <row r="59309" spans="6:8" x14ac:dyDescent="0.2">
      <c r="F59309" s="30"/>
      <c r="G59309" s="30"/>
      <c r="H59309" s="30"/>
    </row>
    <row r="59310" spans="6:8" x14ac:dyDescent="0.2">
      <c r="F59310" s="30"/>
      <c r="G59310" s="30"/>
      <c r="H59310" s="30"/>
    </row>
    <row r="59311" spans="6:8" x14ac:dyDescent="0.2">
      <c r="F59311" s="30"/>
      <c r="G59311" s="30"/>
      <c r="H59311" s="30"/>
    </row>
    <row r="59312" spans="6:8" x14ac:dyDescent="0.2">
      <c r="F59312" s="30"/>
      <c r="G59312" s="30"/>
      <c r="H59312" s="30"/>
    </row>
    <row r="59313" spans="6:8" x14ac:dyDescent="0.2">
      <c r="F59313" s="30"/>
      <c r="G59313" s="30"/>
      <c r="H59313" s="30"/>
    </row>
    <row r="59314" spans="6:8" x14ac:dyDescent="0.2">
      <c r="F59314" s="30"/>
      <c r="G59314" s="30"/>
      <c r="H59314" s="30"/>
    </row>
    <row r="59315" spans="6:8" x14ac:dyDescent="0.2">
      <c r="F59315" s="30"/>
      <c r="G59315" s="30"/>
      <c r="H59315" s="30"/>
    </row>
    <row r="59316" spans="6:8" x14ac:dyDescent="0.2">
      <c r="F59316" s="30"/>
      <c r="G59316" s="30"/>
      <c r="H59316" s="30"/>
    </row>
    <row r="59317" spans="6:8" x14ac:dyDescent="0.2">
      <c r="F59317" s="30"/>
      <c r="G59317" s="30"/>
      <c r="H59317" s="30"/>
    </row>
    <row r="59318" spans="6:8" x14ac:dyDescent="0.2">
      <c r="F59318" s="30"/>
      <c r="G59318" s="30"/>
      <c r="H59318" s="30"/>
    </row>
    <row r="59319" spans="6:8" x14ac:dyDescent="0.2">
      <c r="F59319" s="30"/>
      <c r="G59319" s="30"/>
      <c r="H59319" s="30"/>
    </row>
    <row r="59320" spans="6:8" x14ac:dyDescent="0.2">
      <c r="F59320" s="30"/>
      <c r="G59320" s="30"/>
      <c r="H59320" s="30"/>
    </row>
    <row r="59321" spans="6:8" x14ac:dyDescent="0.2">
      <c r="F59321" s="30"/>
      <c r="G59321" s="30"/>
      <c r="H59321" s="30"/>
    </row>
    <row r="59322" spans="6:8" x14ac:dyDescent="0.2">
      <c r="F59322" s="30"/>
      <c r="G59322" s="30"/>
      <c r="H59322" s="30"/>
    </row>
    <row r="59323" spans="6:8" x14ac:dyDescent="0.2">
      <c r="F59323" s="30"/>
      <c r="G59323" s="30"/>
      <c r="H59323" s="30"/>
    </row>
    <row r="59324" spans="6:8" x14ac:dyDescent="0.2">
      <c r="F59324" s="30"/>
      <c r="G59324" s="30"/>
      <c r="H59324" s="30"/>
    </row>
    <row r="59325" spans="6:8" x14ac:dyDescent="0.2">
      <c r="F59325" s="30"/>
      <c r="G59325" s="30"/>
      <c r="H59325" s="30"/>
    </row>
    <row r="59326" spans="6:8" x14ac:dyDescent="0.2">
      <c r="F59326" s="30"/>
      <c r="G59326" s="30"/>
      <c r="H59326" s="30"/>
    </row>
    <row r="59327" spans="6:8" x14ac:dyDescent="0.2">
      <c r="F59327" s="30"/>
      <c r="G59327" s="30"/>
      <c r="H59327" s="30"/>
    </row>
    <row r="59328" spans="6:8" x14ac:dyDescent="0.2">
      <c r="F59328" s="30"/>
      <c r="G59328" s="30"/>
      <c r="H59328" s="30"/>
    </row>
    <row r="59329" spans="6:8" x14ac:dyDescent="0.2">
      <c r="F59329" s="30"/>
      <c r="G59329" s="30"/>
      <c r="H59329" s="30"/>
    </row>
    <row r="59330" spans="6:8" x14ac:dyDescent="0.2">
      <c r="F59330" s="30"/>
      <c r="G59330" s="30"/>
      <c r="H59330" s="30"/>
    </row>
    <row r="59331" spans="6:8" x14ac:dyDescent="0.2">
      <c r="F59331" s="30"/>
      <c r="G59331" s="30"/>
      <c r="H59331" s="30"/>
    </row>
    <row r="59332" spans="6:8" x14ac:dyDescent="0.2">
      <c r="F59332" s="30"/>
      <c r="G59332" s="30"/>
      <c r="H59332" s="30"/>
    </row>
    <row r="59333" spans="6:8" x14ac:dyDescent="0.2">
      <c r="F59333" s="30"/>
      <c r="G59333" s="30"/>
      <c r="H59333" s="30"/>
    </row>
    <row r="59334" spans="6:8" x14ac:dyDescent="0.2">
      <c r="F59334" s="30"/>
      <c r="G59334" s="30"/>
      <c r="H59334" s="30"/>
    </row>
    <row r="59335" spans="6:8" x14ac:dyDescent="0.2">
      <c r="F59335" s="30"/>
      <c r="G59335" s="30"/>
      <c r="H59335" s="30"/>
    </row>
    <row r="59336" spans="6:8" x14ac:dyDescent="0.2">
      <c r="F59336" s="30"/>
      <c r="G59336" s="30"/>
      <c r="H59336" s="30"/>
    </row>
    <row r="59337" spans="6:8" x14ac:dyDescent="0.2">
      <c r="F59337" s="30"/>
      <c r="G59337" s="30"/>
      <c r="H59337" s="30"/>
    </row>
    <row r="59338" spans="6:8" x14ac:dyDescent="0.2">
      <c r="F59338" s="30"/>
      <c r="G59338" s="30"/>
      <c r="H59338" s="30"/>
    </row>
    <row r="59339" spans="6:8" x14ac:dyDescent="0.2">
      <c r="F59339" s="30"/>
      <c r="G59339" s="30"/>
      <c r="H59339" s="30"/>
    </row>
    <row r="59340" spans="6:8" x14ac:dyDescent="0.2">
      <c r="F59340" s="30"/>
      <c r="G59340" s="30"/>
      <c r="H59340" s="30"/>
    </row>
    <row r="59341" spans="6:8" x14ac:dyDescent="0.2">
      <c r="F59341" s="30"/>
      <c r="G59341" s="30"/>
      <c r="H59341" s="30"/>
    </row>
    <row r="59342" spans="6:8" x14ac:dyDescent="0.2">
      <c r="F59342" s="30"/>
      <c r="G59342" s="30"/>
      <c r="H59342" s="30"/>
    </row>
    <row r="59343" spans="6:8" x14ac:dyDescent="0.2">
      <c r="F59343" s="30"/>
      <c r="G59343" s="30"/>
      <c r="H59343" s="30"/>
    </row>
    <row r="59344" spans="6:8" x14ac:dyDescent="0.2">
      <c r="F59344" s="30"/>
      <c r="G59344" s="30"/>
      <c r="H59344" s="30"/>
    </row>
    <row r="59345" spans="6:8" x14ac:dyDescent="0.2">
      <c r="F59345" s="30"/>
      <c r="G59345" s="30"/>
      <c r="H59345" s="30"/>
    </row>
    <row r="59346" spans="6:8" x14ac:dyDescent="0.2">
      <c r="F59346" s="30"/>
      <c r="G59346" s="30"/>
      <c r="H59346" s="30"/>
    </row>
    <row r="59347" spans="6:8" x14ac:dyDescent="0.2">
      <c r="F59347" s="30"/>
      <c r="G59347" s="30"/>
      <c r="H59347" s="30"/>
    </row>
    <row r="59348" spans="6:8" x14ac:dyDescent="0.2">
      <c r="F59348" s="30"/>
      <c r="G59348" s="30"/>
      <c r="H59348" s="30"/>
    </row>
    <row r="59349" spans="6:8" x14ac:dyDescent="0.2">
      <c r="F59349" s="30"/>
      <c r="G59349" s="30"/>
      <c r="H59349" s="30"/>
    </row>
    <row r="59350" spans="6:8" x14ac:dyDescent="0.2">
      <c r="F59350" s="30"/>
      <c r="G59350" s="30"/>
      <c r="H59350" s="30"/>
    </row>
    <row r="59351" spans="6:8" x14ac:dyDescent="0.2">
      <c r="F59351" s="30"/>
      <c r="G59351" s="30"/>
      <c r="H59351" s="30"/>
    </row>
    <row r="59352" spans="6:8" x14ac:dyDescent="0.2">
      <c r="F59352" s="30"/>
      <c r="G59352" s="30"/>
      <c r="H59352" s="30"/>
    </row>
    <row r="59353" spans="6:8" x14ac:dyDescent="0.2">
      <c r="F59353" s="30"/>
      <c r="G59353" s="30"/>
      <c r="H59353" s="30"/>
    </row>
    <row r="59354" spans="6:8" x14ac:dyDescent="0.2">
      <c r="F59354" s="30"/>
      <c r="G59354" s="30"/>
      <c r="H59354" s="30"/>
    </row>
    <row r="59355" spans="6:8" x14ac:dyDescent="0.2">
      <c r="F59355" s="30"/>
      <c r="G59355" s="30"/>
      <c r="H59355" s="30"/>
    </row>
    <row r="59356" spans="6:8" x14ac:dyDescent="0.2">
      <c r="F59356" s="30"/>
      <c r="G59356" s="30"/>
      <c r="H59356" s="30"/>
    </row>
    <row r="59357" spans="6:8" x14ac:dyDescent="0.2">
      <c r="F59357" s="30"/>
      <c r="G59357" s="30"/>
      <c r="H59357" s="30"/>
    </row>
    <row r="59358" spans="6:8" x14ac:dyDescent="0.2">
      <c r="F59358" s="30"/>
      <c r="G59358" s="30"/>
      <c r="H59358" s="30"/>
    </row>
    <row r="59359" spans="6:8" x14ac:dyDescent="0.2">
      <c r="F59359" s="30"/>
      <c r="G59359" s="30"/>
      <c r="H59359" s="30"/>
    </row>
    <row r="59360" spans="6:8" x14ac:dyDescent="0.2">
      <c r="F59360" s="30"/>
      <c r="G59360" s="30"/>
      <c r="H59360" s="30"/>
    </row>
    <row r="59361" spans="6:8" x14ac:dyDescent="0.2">
      <c r="F59361" s="30"/>
      <c r="G59361" s="30"/>
      <c r="H59361" s="30"/>
    </row>
    <row r="59362" spans="6:8" x14ac:dyDescent="0.2">
      <c r="F59362" s="30"/>
      <c r="G59362" s="30"/>
      <c r="H59362" s="30"/>
    </row>
    <row r="59363" spans="6:8" x14ac:dyDescent="0.2">
      <c r="F59363" s="30"/>
      <c r="G59363" s="30"/>
      <c r="H59363" s="30"/>
    </row>
    <row r="59364" spans="6:8" x14ac:dyDescent="0.2">
      <c r="F59364" s="30"/>
      <c r="G59364" s="30"/>
      <c r="H59364" s="30"/>
    </row>
    <row r="59365" spans="6:8" x14ac:dyDescent="0.2">
      <c r="F59365" s="30"/>
      <c r="G59365" s="30"/>
      <c r="H59365" s="30"/>
    </row>
    <row r="59366" spans="6:8" x14ac:dyDescent="0.2">
      <c r="F59366" s="30"/>
      <c r="G59366" s="30"/>
      <c r="H59366" s="30"/>
    </row>
    <row r="59367" spans="6:8" x14ac:dyDescent="0.2">
      <c r="F59367" s="30"/>
      <c r="G59367" s="30"/>
      <c r="H59367" s="30"/>
    </row>
    <row r="59368" spans="6:8" x14ac:dyDescent="0.2">
      <c r="F59368" s="30"/>
      <c r="G59368" s="30"/>
      <c r="H59368" s="30"/>
    </row>
    <row r="59369" spans="6:8" x14ac:dyDescent="0.2">
      <c r="F59369" s="30"/>
      <c r="G59369" s="30"/>
      <c r="H59369" s="30"/>
    </row>
    <row r="59370" spans="6:8" x14ac:dyDescent="0.2">
      <c r="F59370" s="30"/>
      <c r="G59370" s="30"/>
      <c r="H59370" s="30"/>
    </row>
    <row r="59371" spans="6:8" x14ac:dyDescent="0.2">
      <c r="F59371" s="30"/>
      <c r="G59371" s="30"/>
      <c r="H59371" s="30"/>
    </row>
    <row r="59372" spans="6:8" x14ac:dyDescent="0.2">
      <c r="F59372" s="30"/>
      <c r="G59372" s="30"/>
      <c r="H59372" s="30"/>
    </row>
    <row r="59373" spans="6:8" x14ac:dyDescent="0.2">
      <c r="F59373" s="30"/>
      <c r="G59373" s="30"/>
      <c r="H59373" s="30"/>
    </row>
    <row r="59374" spans="6:8" x14ac:dyDescent="0.2">
      <c r="F59374" s="30"/>
      <c r="G59374" s="30"/>
      <c r="H59374" s="30"/>
    </row>
    <row r="59375" spans="6:8" x14ac:dyDescent="0.2">
      <c r="F59375" s="30"/>
      <c r="G59375" s="30"/>
      <c r="H59375" s="30"/>
    </row>
    <row r="59376" spans="6:8" x14ac:dyDescent="0.2">
      <c r="F59376" s="30"/>
      <c r="G59376" s="30"/>
      <c r="H59376" s="30"/>
    </row>
    <row r="59377" spans="6:8" x14ac:dyDescent="0.2">
      <c r="F59377" s="30"/>
      <c r="G59377" s="30"/>
      <c r="H59377" s="30"/>
    </row>
    <row r="59378" spans="6:8" x14ac:dyDescent="0.2">
      <c r="F59378" s="30"/>
      <c r="G59378" s="30"/>
      <c r="H59378" s="30"/>
    </row>
    <row r="59379" spans="6:8" x14ac:dyDescent="0.2">
      <c r="F59379" s="30"/>
      <c r="G59379" s="30"/>
      <c r="H59379" s="30"/>
    </row>
    <row r="59380" spans="6:8" x14ac:dyDescent="0.2">
      <c r="F59380" s="30"/>
      <c r="G59380" s="30"/>
      <c r="H59380" s="30"/>
    </row>
    <row r="59381" spans="6:8" x14ac:dyDescent="0.2">
      <c r="F59381" s="30"/>
      <c r="G59381" s="30"/>
      <c r="H59381" s="30"/>
    </row>
    <row r="59382" spans="6:8" x14ac:dyDescent="0.2">
      <c r="F59382" s="30"/>
      <c r="G59382" s="30"/>
      <c r="H59382" s="30"/>
    </row>
    <row r="59383" spans="6:8" x14ac:dyDescent="0.2">
      <c r="F59383" s="30"/>
      <c r="G59383" s="30"/>
      <c r="H59383" s="30"/>
    </row>
    <row r="59384" spans="6:8" x14ac:dyDescent="0.2">
      <c r="F59384" s="30"/>
      <c r="G59384" s="30"/>
      <c r="H59384" s="30"/>
    </row>
    <row r="59385" spans="6:8" x14ac:dyDescent="0.2">
      <c r="F59385" s="30"/>
      <c r="G59385" s="30"/>
      <c r="H59385" s="30"/>
    </row>
    <row r="59386" spans="6:8" x14ac:dyDescent="0.2">
      <c r="F59386" s="30"/>
      <c r="G59386" s="30"/>
      <c r="H59386" s="30"/>
    </row>
    <row r="59387" spans="6:8" x14ac:dyDescent="0.2">
      <c r="F59387" s="30"/>
      <c r="G59387" s="30"/>
      <c r="H59387" s="30"/>
    </row>
    <row r="59388" spans="6:8" x14ac:dyDescent="0.2">
      <c r="F59388" s="30"/>
      <c r="G59388" s="30"/>
      <c r="H59388" s="30"/>
    </row>
    <row r="59389" spans="6:8" x14ac:dyDescent="0.2">
      <c r="F59389" s="30"/>
      <c r="G59389" s="30"/>
      <c r="H59389" s="30"/>
    </row>
    <row r="59390" spans="6:8" x14ac:dyDescent="0.2">
      <c r="F59390" s="30"/>
      <c r="G59390" s="30"/>
      <c r="H59390" s="30"/>
    </row>
    <row r="59391" spans="6:8" x14ac:dyDescent="0.2">
      <c r="F59391" s="30"/>
      <c r="G59391" s="30"/>
      <c r="H59391" s="30"/>
    </row>
    <row r="59392" spans="6:8" x14ac:dyDescent="0.2">
      <c r="F59392" s="30"/>
      <c r="G59392" s="30"/>
      <c r="H59392" s="30"/>
    </row>
    <row r="59393" spans="6:8" x14ac:dyDescent="0.2">
      <c r="F59393" s="30"/>
      <c r="G59393" s="30"/>
      <c r="H59393" s="30"/>
    </row>
    <row r="59394" spans="6:8" x14ac:dyDescent="0.2">
      <c r="F59394" s="30"/>
      <c r="G59394" s="30"/>
      <c r="H59394" s="30"/>
    </row>
    <row r="59395" spans="6:8" x14ac:dyDescent="0.2">
      <c r="F59395" s="30"/>
      <c r="G59395" s="30"/>
      <c r="H59395" s="30"/>
    </row>
    <row r="59396" spans="6:8" x14ac:dyDescent="0.2">
      <c r="F59396" s="30"/>
      <c r="G59396" s="30"/>
      <c r="H59396" s="30"/>
    </row>
    <row r="59397" spans="6:8" x14ac:dyDescent="0.2">
      <c r="F59397" s="30"/>
      <c r="G59397" s="30"/>
      <c r="H59397" s="30"/>
    </row>
    <row r="59398" spans="6:8" x14ac:dyDescent="0.2">
      <c r="F59398" s="30"/>
      <c r="G59398" s="30"/>
      <c r="H59398" s="30"/>
    </row>
    <row r="59399" spans="6:8" x14ac:dyDescent="0.2">
      <c r="F59399" s="30"/>
      <c r="G59399" s="30"/>
      <c r="H59399" s="30"/>
    </row>
    <row r="59400" spans="6:8" x14ac:dyDescent="0.2">
      <c r="F59400" s="30"/>
      <c r="G59400" s="30"/>
      <c r="H59400" s="30"/>
    </row>
    <row r="59401" spans="6:8" x14ac:dyDescent="0.2">
      <c r="F59401" s="30"/>
      <c r="G59401" s="30"/>
      <c r="H59401" s="30"/>
    </row>
    <row r="59402" spans="6:8" x14ac:dyDescent="0.2">
      <c r="F59402" s="30"/>
      <c r="G59402" s="30"/>
      <c r="H59402" s="30"/>
    </row>
    <row r="59403" spans="6:8" x14ac:dyDescent="0.2">
      <c r="F59403" s="30"/>
      <c r="G59403" s="30"/>
      <c r="H59403" s="30"/>
    </row>
    <row r="59404" spans="6:8" x14ac:dyDescent="0.2">
      <c r="F59404" s="30"/>
      <c r="G59404" s="30"/>
      <c r="H59404" s="30"/>
    </row>
    <row r="59405" spans="6:8" x14ac:dyDescent="0.2">
      <c r="F59405" s="30"/>
      <c r="G59405" s="30"/>
      <c r="H59405" s="30"/>
    </row>
    <row r="59406" spans="6:8" x14ac:dyDescent="0.2">
      <c r="F59406" s="30"/>
      <c r="G59406" s="30"/>
      <c r="H59406" s="30"/>
    </row>
    <row r="59407" spans="6:8" x14ac:dyDescent="0.2">
      <c r="F59407" s="30"/>
      <c r="G59407" s="30"/>
      <c r="H59407" s="30"/>
    </row>
    <row r="59408" spans="6:8" x14ac:dyDescent="0.2">
      <c r="F59408" s="30"/>
      <c r="G59408" s="30"/>
      <c r="H59408" s="30"/>
    </row>
    <row r="59409" spans="6:8" x14ac:dyDescent="0.2">
      <c r="F59409" s="30"/>
      <c r="G59409" s="30"/>
      <c r="H59409" s="30"/>
    </row>
    <row r="59410" spans="6:8" x14ac:dyDescent="0.2">
      <c r="F59410" s="30"/>
      <c r="G59410" s="30"/>
      <c r="H59410" s="30"/>
    </row>
    <row r="59411" spans="6:8" x14ac:dyDescent="0.2">
      <c r="F59411" s="30"/>
      <c r="G59411" s="30"/>
      <c r="H59411" s="30"/>
    </row>
    <row r="59412" spans="6:8" x14ac:dyDescent="0.2">
      <c r="F59412" s="30"/>
      <c r="G59412" s="30"/>
      <c r="H59412" s="30"/>
    </row>
    <row r="59413" spans="6:8" x14ac:dyDescent="0.2">
      <c r="F59413" s="30"/>
      <c r="G59413" s="30"/>
      <c r="H59413" s="30"/>
    </row>
    <row r="59414" spans="6:8" x14ac:dyDescent="0.2">
      <c r="F59414" s="30"/>
      <c r="G59414" s="30"/>
      <c r="H59414" s="30"/>
    </row>
    <row r="59415" spans="6:8" x14ac:dyDescent="0.2">
      <c r="F59415" s="30"/>
      <c r="G59415" s="30"/>
      <c r="H59415" s="30"/>
    </row>
    <row r="59416" spans="6:8" x14ac:dyDescent="0.2">
      <c r="F59416" s="30"/>
      <c r="G59416" s="30"/>
      <c r="H59416" s="30"/>
    </row>
    <row r="59417" spans="6:8" x14ac:dyDescent="0.2">
      <c r="F59417" s="30"/>
      <c r="G59417" s="30"/>
      <c r="H59417" s="30"/>
    </row>
    <row r="59418" spans="6:8" x14ac:dyDescent="0.2">
      <c r="F59418" s="30"/>
      <c r="G59418" s="30"/>
      <c r="H59418" s="30"/>
    </row>
    <row r="59419" spans="6:8" x14ac:dyDescent="0.2">
      <c r="F59419" s="30"/>
      <c r="G59419" s="30"/>
      <c r="H59419" s="30"/>
    </row>
    <row r="59420" spans="6:8" x14ac:dyDescent="0.2">
      <c r="F59420" s="30"/>
      <c r="G59420" s="30"/>
      <c r="H59420" s="30"/>
    </row>
    <row r="59421" spans="6:8" x14ac:dyDescent="0.2">
      <c r="F59421" s="30"/>
      <c r="G59421" s="30"/>
      <c r="H59421" s="30"/>
    </row>
    <row r="59422" spans="6:8" x14ac:dyDescent="0.2">
      <c r="F59422" s="30"/>
      <c r="G59422" s="30"/>
      <c r="H59422" s="30"/>
    </row>
    <row r="59423" spans="6:8" x14ac:dyDescent="0.2">
      <c r="F59423" s="30"/>
      <c r="G59423" s="30"/>
      <c r="H59423" s="30"/>
    </row>
    <row r="59424" spans="6:8" x14ac:dyDescent="0.2">
      <c r="F59424" s="30"/>
      <c r="G59424" s="30"/>
      <c r="H59424" s="30"/>
    </row>
    <row r="59425" spans="6:8" x14ac:dyDescent="0.2">
      <c r="F59425" s="30"/>
      <c r="G59425" s="30"/>
      <c r="H59425" s="30"/>
    </row>
    <row r="59426" spans="6:8" x14ac:dyDescent="0.2">
      <c r="F59426" s="30"/>
      <c r="G59426" s="30"/>
      <c r="H59426" s="30"/>
    </row>
    <row r="59427" spans="6:8" x14ac:dyDescent="0.2">
      <c r="F59427" s="30"/>
      <c r="G59427" s="30"/>
      <c r="H59427" s="30"/>
    </row>
    <row r="59428" spans="6:8" x14ac:dyDescent="0.2">
      <c r="F59428" s="30"/>
      <c r="G59428" s="30"/>
      <c r="H59428" s="30"/>
    </row>
    <row r="59429" spans="6:8" x14ac:dyDescent="0.2">
      <c r="F59429" s="30"/>
      <c r="G59429" s="30"/>
      <c r="H59429" s="30"/>
    </row>
    <row r="59430" spans="6:8" x14ac:dyDescent="0.2">
      <c r="F59430" s="30"/>
      <c r="G59430" s="30"/>
      <c r="H59430" s="30"/>
    </row>
    <row r="59431" spans="6:8" x14ac:dyDescent="0.2">
      <c r="F59431" s="30"/>
      <c r="G59431" s="30"/>
      <c r="H59431" s="30"/>
    </row>
    <row r="59432" spans="6:8" x14ac:dyDescent="0.2">
      <c r="F59432" s="30"/>
      <c r="G59432" s="30"/>
      <c r="H59432" s="30"/>
    </row>
    <row r="59433" spans="6:8" x14ac:dyDescent="0.2">
      <c r="F59433" s="30"/>
      <c r="G59433" s="30"/>
      <c r="H59433" s="30"/>
    </row>
    <row r="59434" spans="6:8" x14ac:dyDescent="0.2">
      <c r="F59434" s="30"/>
      <c r="G59434" s="30"/>
      <c r="H59434" s="30"/>
    </row>
    <row r="59435" spans="6:8" x14ac:dyDescent="0.2">
      <c r="F59435" s="30"/>
      <c r="G59435" s="30"/>
      <c r="H59435" s="30"/>
    </row>
    <row r="59436" spans="6:8" x14ac:dyDescent="0.2">
      <c r="F59436" s="30"/>
      <c r="G59436" s="30"/>
      <c r="H59436" s="30"/>
    </row>
    <row r="59437" spans="6:8" x14ac:dyDescent="0.2">
      <c r="F59437" s="30"/>
      <c r="G59437" s="30"/>
      <c r="H59437" s="30"/>
    </row>
    <row r="59438" spans="6:8" x14ac:dyDescent="0.2">
      <c r="F59438" s="30"/>
      <c r="G59438" s="30"/>
      <c r="H59438" s="30"/>
    </row>
    <row r="59439" spans="6:8" x14ac:dyDescent="0.2">
      <c r="F59439" s="30"/>
      <c r="G59439" s="30"/>
      <c r="H59439" s="30"/>
    </row>
    <row r="59440" spans="6:8" x14ac:dyDescent="0.2">
      <c r="F59440" s="30"/>
      <c r="G59440" s="30"/>
      <c r="H59440" s="30"/>
    </row>
    <row r="59441" spans="6:8" x14ac:dyDescent="0.2">
      <c r="F59441" s="30"/>
      <c r="G59441" s="30"/>
      <c r="H59441" s="30"/>
    </row>
    <row r="59442" spans="6:8" x14ac:dyDescent="0.2">
      <c r="F59442" s="30"/>
      <c r="G59442" s="30"/>
      <c r="H59442" s="30"/>
    </row>
    <row r="59443" spans="6:8" x14ac:dyDescent="0.2">
      <c r="F59443" s="30"/>
      <c r="G59443" s="30"/>
      <c r="H59443" s="30"/>
    </row>
    <row r="59444" spans="6:8" x14ac:dyDescent="0.2">
      <c r="F59444" s="30"/>
      <c r="G59444" s="30"/>
      <c r="H59444" s="30"/>
    </row>
    <row r="59445" spans="6:8" x14ac:dyDescent="0.2">
      <c r="F59445" s="30"/>
      <c r="G59445" s="30"/>
      <c r="H59445" s="30"/>
    </row>
    <row r="59446" spans="6:8" x14ac:dyDescent="0.2">
      <c r="F59446" s="30"/>
      <c r="G59446" s="30"/>
      <c r="H59446" s="30"/>
    </row>
    <row r="59447" spans="6:8" x14ac:dyDescent="0.2">
      <c r="F59447" s="30"/>
      <c r="G59447" s="30"/>
      <c r="H59447" s="30"/>
    </row>
    <row r="59448" spans="6:8" x14ac:dyDescent="0.2">
      <c r="F59448" s="30"/>
      <c r="G59448" s="30"/>
      <c r="H59448" s="30"/>
    </row>
    <row r="59449" spans="6:8" x14ac:dyDescent="0.2">
      <c r="F59449" s="30"/>
      <c r="G59449" s="30"/>
      <c r="H59449" s="30"/>
    </row>
    <row r="59450" spans="6:8" x14ac:dyDescent="0.2">
      <c r="F59450" s="30"/>
      <c r="G59450" s="30"/>
      <c r="H59450" s="30"/>
    </row>
    <row r="59451" spans="6:8" x14ac:dyDescent="0.2">
      <c r="F59451" s="30"/>
      <c r="G59451" s="30"/>
      <c r="H59451" s="30"/>
    </row>
    <row r="59452" spans="6:8" x14ac:dyDescent="0.2">
      <c r="F59452" s="30"/>
      <c r="G59452" s="30"/>
      <c r="H59452" s="30"/>
    </row>
    <row r="59453" spans="6:8" x14ac:dyDescent="0.2">
      <c r="F59453" s="30"/>
      <c r="G59453" s="30"/>
      <c r="H59453" s="30"/>
    </row>
    <row r="59454" spans="6:8" x14ac:dyDescent="0.2">
      <c r="F59454" s="30"/>
      <c r="G59454" s="30"/>
      <c r="H59454" s="30"/>
    </row>
    <row r="59455" spans="6:8" x14ac:dyDescent="0.2">
      <c r="F59455" s="30"/>
      <c r="G59455" s="30"/>
      <c r="H59455" s="30"/>
    </row>
    <row r="59456" spans="6:8" x14ac:dyDescent="0.2">
      <c r="F59456" s="30"/>
      <c r="G59456" s="30"/>
      <c r="H59456" s="30"/>
    </row>
    <row r="59457" spans="6:8" x14ac:dyDescent="0.2">
      <c r="F59457" s="30"/>
      <c r="G59457" s="30"/>
      <c r="H59457" s="30"/>
    </row>
    <row r="59458" spans="6:8" x14ac:dyDescent="0.2">
      <c r="F59458" s="30"/>
      <c r="G59458" s="30"/>
      <c r="H59458" s="30"/>
    </row>
    <row r="59459" spans="6:8" x14ac:dyDescent="0.2">
      <c r="F59459" s="30"/>
      <c r="G59459" s="30"/>
      <c r="H59459" s="30"/>
    </row>
    <row r="59460" spans="6:8" x14ac:dyDescent="0.2">
      <c r="F59460" s="30"/>
      <c r="G59460" s="30"/>
      <c r="H59460" s="30"/>
    </row>
    <row r="59461" spans="6:8" x14ac:dyDescent="0.2">
      <c r="F59461" s="30"/>
      <c r="G59461" s="30"/>
      <c r="H59461" s="30"/>
    </row>
    <row r="59462" spans="6:8" x14ac:dyDescent="0.2">
      <c r="F59462" s="30"/>
      <c r="G59462" s="30"/>
      <c r="H59462" s="30"/>
    </row>
    <row r="59463" spans="6:8" x14ac:dyDescent="0.2">
      <c r="F59463" s="30"/>
      <c r="G59463" s="30"/>
      <c r="H59463" s="30"/>
    </row>
    <row r="59464" spans="6:8" x14ac:dyDescent="0.2">
      <c r="F59464" s="30"/>
      <c r="G59464" s="30"/>
      <c r="H59464" s="30"/>
    </row>
    <row r="59465" spans="6:8" x14ac:dyDescent="0.2">
      <c r="F59465" s="30"/>
      <c r="G59465" s="30"/>
      <c r="H59465" s="30"/>
    </row>
    <row r="59466" spans="6:8" x14ac:dyDescent="0.2">
      <c r="F59466" s="30"/>
      <c r="G59466" s="30"/>
      <c r="H59466" s="30"/>
    </row>
    <row r="59467" spans="6:8" x14ac:dyDescent="0.2">
      <c r="F59467" s="30"/>
      <c r="G59467" s="30"/>
      <c r="H59467" s="30"/>
    </row>
    <row r="59468" spans="6:8" x14ac:dyDescent="0.2">
      <c r="F59468" s="30"/>
      <c r="G59468" s="30"/>
      <c r="H59468" s="30"/>
    </row>
    <row r="59469" spans="6:8" x14ac:dyDescent="0.2">
      <c r="F59469" s="30"/>
      <c r="G59469" s="30"/>
      <c r="H59469" s="30"/>
    </row>
    <row r="59470" spans="6:8" x14ac:dyDescent="0.2">
      <c r="F59470" s="30"/>
      <c r="G59470" s="30"/>
      <c r="H59470" s="30"/>
    </row>
    <row r="59471" spans="6:8" x14ac:dyDescent="0.2">
      <c r="F59471" s="30"/>
      <c r="G59471" s="30"/>
      <c r="H59471" s="30"/>
    </row>
    <row r="59472" spans="6:8" x14ac:dyDescent="0.2">
      <c r="F59472" s="30"/>
      <c r="G59472" s="30"/>
      <c r="H59472" s="30"/>
    </row>
    <row r="59473" spans="6:8" x14ac:dyDescent="0.2">
      <c r="F59473" s="30"/>
      <c r="G59473" s="30"/>
      <c r="H59473" s="30"/>
    </row>
    <row r="59474" spans="6:8" x14ac:dyDescent="0.2">
      <c r="F59474" s="30"/>
      <c r="G59474" s="30"/>
      <c r="H59474" s="30"/>
    </row>
    <row r="59475" spans="6:8" x14ac:dyDescent="0.2">
      <c r="F59475" s="30"/>
      <c r="G59475" s="30"/>
      <c r="H59475" s="30"/>
    </row>
    <row r="59476" spans="6:8" x14ac:dyDescent="0.2">
      <c r="F59476" s="30"/>
      <c r="G59476" s="30"/>
      <c r="H59476" s="30"/>
    </row>
    <row r="59477" spans="6:8" x14ac:dyDescent="0.2">
      <c r="F59477" s="30"/>
      <c r="G59477" s="30"/>
      <c r="H59477" s="30"/>
    </row>
    <row r="59478" spans="6:8" x14ac:dyDescent="0.2">
      <c r="F59478" s="30"/>
      <c r="G59478" s="30"/>
      <c r="H59478" s="30"/>
    </row>
    <row r="59479" spans="6:8" x14ac:dyDescent="0.2">
      <c r="F59479" s="30"/>
      <c r="G59479" s="30"/>
      <c r="H59479" s="30"/>
    </row>
    <row r="59480" spans="6:8" x14ac:dyDescent="0.2">
      <c r="F59480" s="30"/>
      <c r="G59480" s="30"/>
      <c r="H59480" s="30"/>
    </row>
    <row r="59481" spans="6:8" x14ac:dyDescent="0.2">
      <c r="F59481" s="30"/>
      <c r="G59481" s="30"/>
      <c r="H59481" s="30"/>
    </row>
    <row r="59482" spans="6:8" x14ac:dyDescent="0.2">
      <c r="F59482" s="30"/>
      <c r="G59482" s="30"/>
      <c r="H59482" s="30"/>
    </row>
    <row r="59483" spans="6:8" x14ac:dyDescent="0.2">
      <c r="F59483" s="30"/>
      <c r="G59483" s="30"/>
      <c r="H59483" s="30"/>
    </row>
    <row r="59484" spans="6:8" x14ac:dyDescent="0.2">
      <c r="F59484" s="30"/>
      <c r="G59484" s="30"/>
      <c r="H59484" s="30"/>
    </row>
    <row r="59485" spans="6:8" x14ac:dyDescent="0.2">
      <c r="F59485" s="30"/>
      <c r="G59485" s="30"/>
      <c r="H59485" s="30"/>
    </row>
    <row r="59486" spans="6:8" x14ac:dyDescent="0.2">
      <c r="F59486" s="30"/>
      <c r="G59486" s="30"/>
      <c r="H59486" s="30"/>
    </row>
    <row r="59487" spans="6:8" x14ac:dyDescent="0.2">
      <c r="F59487" s="30"/>
      <c r="G59487" s="30"/>
      <c r="H59487" s="30"/>
    </row>
    <row r="59488" spans="6:8" x14ac:dyDescent="0.2">
      <c r="F59488" s="30"/>
      <c r="G59488" s="30"/>
      <c r="H59488" s="30"/>
    </row>
    <row r="59489" spans="6:8" x14ac:dyDescent="0.2">
      <c r="F59489" s="30"/>
      <c r="G59489" s="30"/>
      <c r="H59489" s="30"/>
    </row>
    <row r="59490" spans="6:8" x14ac:dyDescent="0.2">
      <c r="F59490" s="30"/>
      <c r="G59490" s="30"/>
      <c r="H59490" s="30"/>
    </row>
    <row r="59491" spans="6:8" x14ac:dyDescent="0.2">
      <c r="F59491" s="30"/>
      <c r="G59491" s="30"/>
      <c r="H59491" s="30"/>
    </row>
    <row r="59492" spans="6:8" x14ac:dyDescent="0.2">
      <c r="F59492" s="30"/>
      <c r="G59492" s="30"/>
      <c r="H59492" s="30"/>
    </row>
    <row r="59493" spans="6:8" x14ac:dyDescent="0.2">
      <c r="F59493" s="30"/>
      <c r="G59493" s="30"/>
      <c r="H59493" s="30"/>
    </row>
    <row r="59494" spans="6:8" x14ac:dyDescent="0.2">
      <c r="F59494" s="30"/>
      <c r="G59494" s="30"/>
      <c r="H59494" s="30"/>
    </row>
    <row r="59495" spans="6:8" x14ac:dyDescent="0.2">
      <c r="F59495" s="30"/>
      <c r="G59495" s="30"/>
      <c r="H59495" s="30"/>
    </row>
    <row r="59496" spans="6:8" x14ac:dyDescent="0.2">
      <c r="F59496" s="30"/>
      <c r="G59496" s="30"/>
      <c r="H59496" s="30"/>
    </row>
    <row r="59497" spans="6:8" x14ac:dyDescent="0.2">
      <c r="F59497" s="30"/>
      <c r="G59497" s="30"/>
      <c r="H59497" s="30"/>
    </row>
    <row r="59498" spans="6:8" x14ac:dyDescent="0.2">
      <c r="F59498" s="30"/>
      <c r="G59498" s="30"/>
      <c r="H59498" s="30"/>
    </row>
    <row r="59499" spans="6:8" x14ac:dyDescent="0.2">
      <c r="F59499" s="30"/>
      <c r="G59499" s="30"/>
      <c r="H59499" s="30"/>
    </row>
    <row r="59500" spans="6:8" x14ac:dyDescent="0.2">
      <c r="F59500" s="30"/>
      <c r="G59500" s="30"/>
      <c r="H59500" s="30"/>
    </row>
    <row r="59501" spans="6:8" x14ac:dyDescent="0.2">
      <c r="F59501" s="30"/>
      <c r="G59501" s="30"/>
      <c r="H59501" s="30"/>
    </row>
    <row r="59502" spans="6:8" x14ac:dyDescent="0.2">
      <c r="F59502" s="30"/>
      <c r="G59502" s="30"/>
      <c r="H59502" s="30"/>
    </row>
    <row r="59503" spans="6:8" x14ac:dyDescent="0.2">
      <c r="F59503" s="30"/>
      <c r="G59503" s="30"/>
      <c r="H59503" s="30"/>
    </row>
    <row r="59504" spans="6:8" x14ac:dyDescent="0.2">
      <c r="F59504" s="30"/>
      <c r="G59504" s="30"/>
      <c r="H59504" s="30"/>
    </row>
    <row r="59505" spans="6:8" x14ac:dyDescent="0.2">
      <c r="F59505" s="30"/>
      <c r="G59505" s="30"/>
      <c r="H59505" s="30"/>
    </row>
    <row r="59506" spans="6:8" x14ac:dyDescent="0.2">
      <c r="F59506" s="30"/>
      <c r="G59506" s="30"/>
      <c r="H59506" s="30"/>
    </row>
    <row r="59507" spans="6:8" x14ac:dyDescent="0.2">
      <c r="F59507" s="30"/>
      <c r="G59507" s="30"/>
      <c r="H59507" s="30"/>
    </row>
    <row r="59508" spans="6:8" x14ac:dyDescent="0.2">
      <c r="F59508" s="30"/>
      <c r="G59508" s="30"/>
      <c r="H59508" s="30"/>
    </row>
    <row r="59509" spans="6:8" x14ac:dyDescent="0.2">
      <c r="F59509" s="30"/>
      <c r="G59509" s="30"/>
      <c r="H59509" s="30"/>
    </row>
    <row r="59510" spans="6:8" x14ac:dyDescent="0.2">
      <c r="F59510" s="30"/>
      <c r="G59510" s="30"/>
      <c r="H59510" s="30"/>
    </row>
    <row r="59511" spans="6:8" x14ac:dyDescent="0.2">
      <c r="F59511" s="30"/>
      <c r="G59511" s="30"/>
      <c r="H59511" s="30"/>
    </row>
    <row r="59512" spans="6:8" x14ac:dyDescent="0.2">
      <c r="F59512" s="30"/>
      <c r="G59512" s="30"/>
      <c r="H59512" s="30"/>
    </row>
    <row r="59513" spans="6:8" x14ac:dyDescent="0.2">
      <c r="F59513" s="30"/>
      <c r="G59513" s="30"/>
      <c r="H59513" s="30"/>
    </row>
    <row r="59514" spans="6:8" x14ac:dyDescent="0.2">
      <c r="F59514" s="30"/>
      <c r="G59514" s="30"/>
      <c r="H59514" s="30"/>
    </row>
    <row r="59515" spans="6:8" x14ac:dyDescent="0.2">
      <c r="F59515" s="30"/>
      <c r="G59515" s="30"/>
      <c r="H59515" s="30"/>
    </row>
    <row r="59516" spans="6:8" x14ac:dyDescent="0.2">
      <c r="F59516" s="30"/>
      <c r="G59516" s="30"/>
      <c r="H59516" s="30"/>
    </row>
    <row r="59517" spans="6:8" x14ac:dyDescent="0.2">
      <c r="F59517" s="30"/>
      <c r="G59517" s="30"/>
      <c r="H59517" s="30"/>
    </row>
    <row r="59518" spans="6:8" x14ac:dyDescent="0.2">
      <c r="F59518" s="30"/>
      <c r="G59518" s="30"/>
      <c r="H59518" s="30"/>
    </row>
    <row r="59519" spans="6:8" x14ac:dyDescent="0.2">
      <c r="F59519" s="30"/>
      <c r="G59519" s="30"/>
      <c r="H59519" s="30"/>
    </row>
    <row r="59520" spans="6:8" x14ac:dyDescent="0.2">
      <c r="F59520" s="30"/>
      <c r="G59520" s="30"/>
      <c r="H59520" s="30"/>
    </row>
    <row r="59521" spans="6:8" x14ac:dyDescent="0.2">
      <c r="F59521" s="30"/>
      <c r="G59521" s="30"/>
      <c r="H59521" s="30"/>
    </row>
    <row r="59522" spans="6:8" x14ac:dyDescent="0.2">
      <c r="F59522" s="30"/>
      <c r="G59522" s="30"/>
      <c r="H59522" s="30"/>
    </row>
    <row r="59523" spans="6:8" x14ac:dyDescent="0.2">
      <c r="F59523" s="30"/>
      <c r="G59523" s="30"/>
      <c r="H59523" s="30"/>
    </row>
    <row r="59524" spans="6:8" x14ac:dyDescent="0.2">
      <c r="F59524" s="30"/>
      <c r="G59524" s="30"/>
      <c r="H59524" s="30"/>
    </row>
    <row r="59525" spans="6:8" x14ac:dyDescent="0.2">
      <c r="F59525" s="30"/>
      <c r="G59525" s="30"/>
      <c r="H59525" s="30"/>
    </row>
    <row r="59526" spans="6:8" x14ac:dyDescent="0.2">
      <c r="F59526" s="30"/>
      <c r="G59526" s="30"/>
      <c r="H59526" s="30"/>
    </row>
    <row r="59527" spans="6:8" x14ac:dyDescent="0.2">
      <c r="F59527" s="30"/>
      <c r="G59527" s="30"/>
      <c r="H59527" s="30"/>
    </row>
    <row r="59528" spans="6:8" x14ac:dyDescent="0.2">
      <c r="F59528" s="30"/>
      <c r="G59528" s="30"/>
      <c r="H59528" s="30"/>
    </row>
    <row r="59529" spans="6:8" x14ac:dyDescent="0.2">
      <c r="F59529" s="30"/>
      <c r="G59529" s="30"/>
      <c r="H59529" s="30"/>
    </row>
    <row r="59530" spans="6:8" x14ac:dyDescent="0.2">
      <c r="F59530" s="30"/>
      <c r="G59530" s="30"/>
      <c r="H59530" s="30"/>
    </row>
    <row r="59531" spans="6:8" x14ac:dyDescent="0.2">
      <c r="F59531" s="30"/>
      <c r="G59531" s="30"/>
      <c r="H59531" s="30"/>
    </row>
    <row r="59532" spans="6:8" x14ac:dyDescent="0.2">
      <c r="F59532" s="30"/>
      <c r="G59532" s="30"/>
      <c r="H59532" s="30"/>
    </row>
    <row r="59533" spans="6:8" x14ac:dyDescent="0.2">
      <c r="F59533" s="30"/>
      <c r="G59533" s="30"/>
      <c r="H59533" s="30"/>
    </row>
    <row r="59534" spans="6:8" x14ac:dyDescent="0.2">
      <c r="F59534" s="30"/>
      <c r="G59534" s="30"/>
      <c r="H59534" s="30"/>
    </row>
    <row r="59535" spans="6:8" x14ac:dyDescent="0.2">
      <c r="F59535" s="30"/>
      <c r="G59535" s="30"/>
      <c r="H59535" s="30"/>
    </row>
    <row r="59536" spans="6:8" x14ac:dyDescent="0.2">
      <c r="F59536" s="30"/>
      <c r="G59536" s="30"/>
      <c r="H59536" s="30"/>
    </row>
    <row r="59537" spans="6:8" x14ac:dyDescent="0.2">
      <c r="F59537" s="30"/>
      <c r="G59537" s="30"/>
      <c r="H59537" s="30"/>
    </row>
    <row r="59538" spans="6:8" x14ac:dyDescent="0.2">
      <c r="F59538" s="30"/>
      <c r="G59538" s="30"/>
      <c r="H59538" s="30"/>
    </row>
    <row r="59539" spans="6:8" x14ac:dyDescent="0.2">
      <c r="F59539" s="30"/>
      <c r="G59539" s="30"/>
      <c r="H59539" s="30"/>
    </row>
    <row r="59540" spans="6:8" x14ac:dyDescent="0.2">
      <c r="F59540" s="30"/>
      <c r="G59540" s="30"/>
      <c r="H59540" s="30"/>
    </row>
    <row r="59541" spans="6:8" x14ac:dyDescent="0.2">
      <c r="F59541" s="30"/>
      <c r="G59541" s="30"/>
      <c r="H59541" s="30"/>
    </row>
    <row r="59542" spans="6:8" x14ac:dyDescent="0.2">
      <c r="F59542" s="30"/>
      <c r="G59542" s="30"/>
      <c r="H59542" s="30"/>
    </row>
    <row r="59543" spans="6:8" x14ac:dyDescent="0.2">
      <c r="F59543" s="30"/>
      <c r="G59543" s="30"/>
      <c r="H59543" s="30"/>
    </row>
    <row r="59544" spans="6:8" x14ac:dyDescent="0.2">
      <c r="F59544" s="30"/>
      <c r="G59544" s="30"/>
      <c r="H59544" s="30"/>
    </row>
    <row r="59545" spans="6:8" x14ac:dyDescent="0.2">
      <c r="F59545" s="30"/>
      <c r="G59545" s="30"/>
      <c r="H59545" s="30"/>
    </row>
    <row r="59546" spans="6:8" x14ac:dyDescent="0.2">
      <c r="F59546" s="30"/>
      <c r="G59546" s="30"/>
      <c r="H59546" s="30"/>
    </row>
    <row r="59547" spans="6:8" x14ac:dyDescent="0.2">
      <c r="F59547" s="30"/>
      <c r="G59547" s="30"/>
      <c r="H59547" s="30"/>
    </row>
    <row r="59548" spans="6:8" x14ac:dyDescent="0.2">
      <c r="F59548" s="30"/>
      <c r="G59548" s="30"/>
      <c r="H59548" s="30"/>
    </row>
    <row r="59549" spans="6:8" x14ac:dyDescent="0.2">
      <c r="F59549" s="30"/>
      <c r="G59549" s="30"/>
      <c r="H59549" s="30"/>
    </row>
    <row r="59550" spans="6:8" x14ac:dyDescent="0.2">
      <c r="F59550" s="30"/>
      <c r="G59550" s="30"/>
      <c r="H59550" s="30"/>
    </row>
    <row r="59551" spans="6:8" x14ac:dyDescent="0.2">
      <c r="F59551" s="30"/>
      <c r="G59551" s="30"/>
      <c r="H59551" s="30"/>
    </row>
    <row r="59552" spans="6:8" x14ac:dyDescent="0.2">
      <c r="F59552" s="30"/>
      <c r="G59552" s="30"/>
      <c r="H59552" s="30"/>
    </row>
    <row r="59553" spans="6:8" x14ac:dyDescent="0.2">
      <c r="F59553" s="30"/>
      <c r="G59553" s="30"/>
      <c r="H59553" s="30"/>
    </row>
    <row r="59554" spans="6:8" x14ac:dyDescent="0.2">
      <c r="F59554" s="30"/>
      <c r="G59554" s="30"/>
      <c r="H59554" s="30"/>
    </row>
    <row r="59555" spans="6:8" x14ac:dyDescent="0.2">
      <c r="F59555" s="30"/>
      <c r="G59555" s="30"/>
      <c r="H59555" s="30"/>
    </row>
    <row r="59556" spans="6:8" x14ac:dyDescent="0.2">
      <c r="F59556" s="30"/>
      <c r="G59556" s="30"/>
      <c r="H59556" s="30"/>
    </row>
    <row r="59557" spans="6:8" x14ac:dyDescent="0.2">
      <c r="F59557" s="30"/>
      <c r="G59557" s="30"/>
      <c r="H59557" s="30"/>
    </row>
    <row r="59558" spans="6:8" x14ac:dyDescent="0.2">
      <c r="F59558" s="30"/>
      <c r="G59558" s="30"/>
      <c r="H59558" s="30"/>
    </row>
    <row r="59559" spans="6:8" x14ac:dyDescent="0.2">
      <c r="F59559" s="30"/>
      <c r="G59559" s="30"/>
      <c r="H59559" s="30"/>
    </row>
    <row r="59560" spans="6:8" x14ac:dyDescent="0.2">
      <c r="F59560" s="30"/>
      <c r="G59560" s="30"/>
      <c r="H59560" s="30"/>
    </row>
    <row r="59561" spans="6:8" x14ac:dyDescent="0.2">
      <c r="F59561" s="30"/>
      <c r="G59561" s="30"/>
      <c r="H59561" s="30"/>
    </row>
    <row r="59562" spans="6:8" x14ac:dyDescent="0.2">
      <c r="F59562" s="30"/>
      <c r="G59562" s="30"/>
      <c r="H59562" s="30"/>
    </row>
    <row r="59563" spans="6:8" x14ac:dyDescent="0.2">
      <c r="F59563" s="30"/>
      <c r="G59563" s="30"/>
      <c r="H59563" s="30"/>
    </row>
    <row r="59564" spans="6:8" x14ac:dyDescent="0.2">
      <c r="F59564" s="30"/>
      <c r="G59564" s="30"/>
      <c r="H59564" s="30"/>
    </row>
    <row r="59565" spans="6:8" x14ac:dyDescent="0.2">
      <c r="F59565" s="30"/>
      <c r="G59565" s="30"/>
      <c r="H59565" s="30"/>
    </row>
    <row r="59566" spans="6:8" x14ac:dyDescent="0.2">
      <c r="F59566" s="30"/>
      <c r="G59566" s="30"/>
      <c r="H59566" s="30"/>
    </row>
    <row r="59567" spans="6:8" x14ac:dyDescent="0.2">
      <c r="F59567" s="30"/>
      <c r="G59567" s="30"/>
      <c r="H59567" s="30"/>
    </row>
    <row r="59568" spans="6:8" x14ac:dyDescent="0.2">
      <c r="F59568" s="30"/>
      <c r="G59568" s="30"/>
      <c r="H59568" s="30"/>
    </row>
    <row r="59569" spans="6:8" x14ac:dyDescent="0.2">
      <c r="F59569" s="30"/>
      <c r="G59569" s="30"/>
      <c r="H59569" s="30"/>
    </row>
    <row r="59570" spans="6:8" x14ac:dyDescent="0.2">
      <c r="F59570" s="30"/>
      <c r="G59570" s="30"/>
      <c r="H59570" s="30"/>
    </row>
    <row r="59571" spans="6:8" x14ac:dyDescent="0.2">
      <c r="F59571" s="30"/>
      <c r="G59571" s="30"/>
      <c r="H59571" s="30"/>
    </row>
    <row r="59572" spans="6:8" x14ac:dyDescent="0.2">
      <c r="F59572" s="30"/>
      <c r="G59572" s="30"/>
      <c r="H59572" s="30"/>
    </row>
    <row r="59573" spans="6:8" x14ac:dyDescent="0.2">
      <c r="F59573" s="30"/>
      <c r="G59573" s="30"/>
      <c r="H59573" s="30"/>
    </row>
    <row r="59574" spans="6:8" x14ac:dyDescent="0.2">
      <c r="F59574" s="30"/>
      <c r="G59574" s="30"/>
      <c r="H59574" s="30"/>
    </row>
    <row r="59575" spans="6:8" x14ac:dyDescent="0.2">
      <c r="F59575" s="30"/>
      <c r="G59575" s="30"/>
      <c r="H59575" s="30"/>
    </row>
    <row r="59576" spans="6:8" x14ac:dyDescent="0.2">
      <c r="F59576" s="30"/>
      <c r="G59576" s="30"/>
      <c r="H59576" s="30"/>
    </row>
    <row r="59577" spans="6:8" x14ac:dyDescent="0.2">
      <c r="F59577" s="30"/>
      <c r="G59577" s="30"/>
      <c r="H59577" s="30"/>
    </row>
    <row r="59578" spans="6:8" x14ac:dyDescent="0.2">
      <c r="F59578" s="30"/>
      <c r="G59578" s="30"/>
      <c r="H59578" s="30"/>
    </row>
    <row r="59579" spans="6:8" x14ac:dyDescent="0.2">
      <c r="F59579" s="30"/>
      <c r="G59579" s="30"/>
      <c r="H59579" s="30"/>
    </row>
    <row r="59580" spans="6:8" x14ac:dyDescent="0.2">
      <c r="F59580" s="30"/>
      <c r="G59580" s="30"/>
      <c r="H59580" s="30"/>
    </row>
    <row r="59581" spans="6:8" x14ac:dyDescent="0.2">
      <c r="F59581" s="30"/>
      <c r="G59581" s="30"/>
      <c r="H59581" s="30"/>
    </row>
    <row r="59582" spans="6:8" x14ac:dyDescent="0.2">
      <c r="F59582" s="30"/>
      <c r="G59582" s="30"/>
      <c r="H59582" s="30"/>
    </row>
    <row r="59583" spans="6:8" x14ac:dyDescent="0.2">
      <c r="F59583" s="30"/>
      <c r="G59583" s="30"/>
      <c r="H59583" s="30"/>
    </row>
    <row r="59584" spans="6:8" x14ac:dyDescent="0.2">
      <c r="F59584" s="30"/>
      <c r="G59584" s="30"/>
      <c r="H59584" s="30"/>
    </row>
    <row r="59585" spans="6:8" x14ac:dyDescent="0.2">
      <c r="F59585" s="30"/>
      <c r="G59585" s="30"/>
      <c r="H59585" s="30"/>
    </row>
    <row r="59586" spans="6:8" x14ac:dyDescent="0.2">
      <c r="F59586" s="30"/>
      <c r="G59586" s="30"/>
      <c r="H59586" s="30"/>
    </row>
    <row r="59587" spans="6:8" x14ac:dyDescent="0.2">
      <c r="F59587" s="30"/>
      <c r="G59587" s="30"/>
      <c r="H59587" s="30"/>
    </row>
    <row r="59588" spans="6:8" x14ac:dyDescent="0.2">
      <c r="F59588" s="30"/>
      <c r="G59588" s="30"/>
      <c r="H59588" s="30"/>
    </row>
    <row r="59589" spans="6:8" x14ac:dyDescent="0.2">
      <c r="F59589" s="30"/>
      <c r="G59589" s="30"/>
      <c r="H59589" s="30"/>
    </row>
    <row r="59590" spans="6:8" x14ac:dyDescent="0.2">
      <c r="F59590" s="30"/>
      <c r="G59590" s="30"/>
      <c r="H59590" s="30"/>
    </row>
    <row r="59591" spans="6:8" x14ac:dyDescent="0.2">
      <c r="F59591" s="30"/>
      <c r="G59591" s="30"/>
      <c r="H59591" s="30"/>
    </row>
    <row r="59592" spans="6:8" x14ac:dyDescent="0.2">
      <c r="F59592" s="30"/>
      <c r="G59592" s="30"/>
      <c r="H59592" s="30"/>
    </row>
    <row r="59593" spans="6:8" x14ac:dyDescent="0.2">
      <c r="F59593" s="30"/>
      <c r="G59593" s="30"/>
      <c r="H59593" s="30"/>
    </row>
    <row r="59594" spans="6:8" x14ac:dyDescent="0.2">
      <c r="F59594" s="30"/>
      <c r="G59594" s="30"/>
      <c r="H59594" s="30"/>
    </row>
    <row r="59595" spans="6:8" x14ac:dyDescent="0.2">
      <c r="F59595" s="30"/>
      <c r="G59595" s="30"/>
      <c r="H59595" s="30"/>
    </row>
    <row r="59596" spans="6:8" x14ac:dyDescent="0.2">
      <c r="F59596" s="30"/>
      <c r="G59596" s="30"/>
      <c r="H59596" s="30"/>
    </row>
    <row r="59597" spans="6:8" x14ac:dyDescent="0.2">
      <c r="F59597" s="30"/>
      <c r="G59597" s="30"/>
      <c r="H59597" s="30"/>
    </row>
    <row r="59598" spans="6:8" x14ac:dyDescent="0.2">
      <c r="F59598" s="30"/>
      <c r="G59598" s="30"/>
      <c r="H59598" s="30"/>
    </row>
    <row r="59599" spans="6:8" x14ac:dyDescent="0.2">
      <c r="F59599" s="30"/>
      <c r="G59599" s="30"/>
      <c r="H59599" s="30"/>
    </row>
    <row r="59600" spans="6:8" x14ac:dyDescent="0.2">
      <c r="F59600" s="30"/>
      <c r="G59600" s="30"/>
      <c r="H59600" s="30"/>
    </row>
    <row r="59601" spans="6:8" x14ac:dyDescent="0.2">
      <c r="F59601" s="30"/>
      <c r="G59601" s="30"/>
      <c r="H59601" s="30"/>
    </row>
    <row r="59602" spans="6:8" x14ac:dyDescent="0.2">
      <c r="F59602" s="30"/>
      <c r="G59602" s="30"/>
      <c r="H59602" s="30"/>
    </row>
    <row r="59603" spans="6:8" x14ac:dyDescent="0.2">
      <c r="F59603" s="30"/>
      <c r="G59603" s="30"/>
      <c r="H59603" s="30"/>
    </row>
    <row r="59604" spans="6:8" x14ac:dyDescent="0.2">
      <c r="F59604" s="30"/>
      <c r="G59604" s="30"/>
      <c r="H59604" s="30"/>
    </row>
    <row r="59605" spans="6:8" x14ac:dyDescent="0.2">
      <c r="F59605" s="30"/>
      <c r="G59605" s="30"/>
      <c r="H59605" s="30"/>
    </row>
    <row r="59606" spans="6:8" x14ac:dyDescent="0.2">
      <c r="F59606" s="30"/>
      <c r="G59606" s="30"/>
      <c r="H59606" s="30"/>
    </row>
    <row r="59607" spans="6:8" x14ac:dyDescent="0.2">
      <c r="F59607" s="30"/>
      <c r="G59607" s="30"/>
      <c r="H59607" s="30"/>
    </row>
    <row r="59608" spans="6:8" x14ac:dyDescent="0.2">
      <c r="F59608" s="30"/>
      <c r="G59608" s="30"/>
      <c r="H59608" s="30"/>
    </row>
    <row r="59609" spans="6:8" x14ac:dyDescent="0.2">
      <c r="F59609" s="30"/>
      <c r="G59609" s="30"/>
      <c r="H59609" s="30"/>
    </row>
    <row r="59610" spans="6:8" x14ac:dyDescent="0.2">
      <c r="F59610" s="30"/>
      <c r="G59610" s="30"/>
      <c r="H59610" s="30"/>
    </row>
    <row r="59611" spans="6:8" x14ac:dyDescent="0.2">
      <c r="F59611" s="30"/>
      <c r="G59611" s="30"/>
      <c r="H59611" s="30"/>
    </row>
    <row r="59612" spans="6:8" x14ac:dyDescent="0.2">
      <c r="F59612" s="30"/>
      <c r="G59612" s="30"/>
      <c r="H59612" s="30"/>
    </row>
    <row r="59613" spans="6:8" x14ac:dyDescent="0.2">
      <c r="F59613" s="30"/>
      <c r="G59613" s="30"/>
      <c r="H59613" s="30"/>
    </row>
    <row r="59614" spans="6:8" x14ac:dyDescent="0.2">
      <c r="F59614" s="30"/>
      <c r="G59614" s="30"/>
      <c r="H59614" s="30"/>
    </row>
    <row r="59615" spans="6:8" x14ac:dyDescent="0.2">
      <c r="F59615" s="30"/>
      <c r="G59615" s="30"/>
      <c r="H59615" s="30"/>
    </row>
    <row r="59616" spans="6:8" x14ac:dyDescent="0.2">
      <c r="F59616" s="30"/>
      <c r="G59616" s="30"/>
      <c r="H59616" s="30"/>
    </row>
    <row r="59617" spans="6:8" x14ac:dyDescent="0.2">
      <c r="F59617" s="30"/>
      <c r="G59617" s="30"/>
      <c r="H59617" s="30"/>
    </row>
    <row r="59618" spans="6:8" x14ac:dyDescent="0.2">
      <c r="F59618" s="30"/>
      <c r="G59618" s="30"/>
      <c r="H59618" s="30"/>
    </row>
    <row r="59619" spans="6:8" x14ac:dyDescent="0.2">
      <c r="F59619" s="30"/>
      <c r="G59619" s="30"/>
      <c r="H59619" s="30"/>
    </row>
    <row r="59620" spans="6:8" x14ac:dyDescent="0.2">
      <c r="F59620" s="30"/>
      <c r="G59620" s="30"/>
      <c r="H59620" s="30"/>
    </row>
    <row r="59621" spans="6:8" x14ac:dyDescent="0.2">
      <c r="F59621" s="30"/>
      <c r="G59621" s="30"/>
      <c r="H59621" s="30"/>
    </row>
    <row r="59622" spans="6:8" x14ac:dyDescent="0.2">
      <c r="F59622" s="30"/>
      <c r="G59622" s="30"/>
      <c r="H59622" s="30"/>
    </row>
    <row r="59623" spans="6:8" x14ac:dyDescent="0.2">
      <c r="F59623" s="30"/>
      <c r="G59623" s="30"/>
      <c r="H59623" s="30"/>
    </row>
    <row r="59624" spans="6:8" x14ac:dyDescent="0.2">
      <c r="F59624" s="30"/>
      <c r="G59624" s="30"/>
      <c r="H59624" s="30"/>
    </row>
    <row r="59625" spans="6:8" x14ac:dyDescent="0.2">
      <c r="F59625" s="30"/>
      <c r="G59625" s="30"/>
      <c r="H59625" s="30"/>
    </row>
    <row r="59626" spans="6:8" x14ac:dyDescent="0.2">
      <c r="F59626" s="30"/>
      <c r="G59626" s="30"/>
      <c r="H59626" s="30"/>
    </row>
    <row r="59627" spans="6:8" x14ac:dyDescent="0.2">
      <c r="F59627" s="30"/>
      <c r="G59627" s="30"/>
      <c r="H59627" s="30"/>
    </row>
    <row r="59628" spans="6:8" x14ac:dyDescent="0.2">
      <c r="F59628" s="30"/>
      <c r="G59628" s="30"/>
      <c r="H59628" s="30"/>
    </row>
    <row r="59629" spans="6:8" x14ac:dyDescent="0.2">
      <c r="F59629" s="30"/>
      <c r="G59629" s="30"/>
      <c r="H59629" s="30"/>
    </row>
    <row r="59630" spans="6:8" x14ac:dyDescent="0.2">
      <c r="F59630" s="30"/>
      <c r="G59630" s="30"/>
      <c r="H59630" s="30"/>
    </row>
    <row r="59631" spans="6:8" x14ac:dyDescent="0.2">
      <c r="F59631" s="30"/>
      <c r="G59631" s="30"/>
      <c r="H59631" s="30"/>
    </row>
    <row r="59632" spans="6:8" x14ac:dyDescent="0.2">
      <c r="F59632" s="30"/>
      <c r="G59632" s="30"/>
      <c r="H59632" s="30"/>
    </row>
    <row r="59633" spans="6:8" x14ac:dyDescent="0.2">
      <c r="F59633" s="30"/>
      <c r="G59633" s="30"/>
      <c r="H59633" s="30"/>
    </row>
    <row r="59634" spans="6:8" x14ac:dyDescent="0.2">
      <c r="F59634" s="30"/>
      <c r="G59634" s="30"/>
      <c r="H59634" s="30"/>
    </row>
    <row r="59635" spans="6:8" x14ac:dyDescent="0.2">
      <c r="F59635" s="30"/>
      <c r="G59635" s="30"/>
      <c r="H59635" s="30"/>
    </row>
    <row r="59636" spans="6:8" x14ac:dyDescent="0.2">
      <c r="F59636" s="30"/>
      <c r="G59636" s="30"/>
      <c r="H59636" s="30"/>
    </row>
    <row r="59637" spans="6:8" x14ac:dyDescent="0.2">
      <c r="F59637" s="30"/>
      <c r="G59637" s="30"/>
      <c r="H59637" s="30"/>
    </row>
    <row r="59638" spans="6:8" x14ac:dyDescent="0.2">
      <c r="F59638" s="30"/>
      <c r="G59638" s="30"/>
      <c r="H59638" s="30"/>
    </row>
    <row r="59639" spans="6:8" x14ac:dyDescent="0.2">
      <c r="F59639" s="30"/>
      <c r="G59639" s="30"/>
      <c r="H59639" s="30"/>
    </row>
    <row r="59640" spans="6:8" x14ac:dyDescent="0.2">
      <c r="F59640" s="30"/>
      <c r="G59640" s="30"/>
      <c r="H59640" s="30"/>
    </row>
    <row r="59641" spans="6:8" x14ac:dyDescent="0.2">
      <c r="F59641" s="30"/>
      <c r="G59641" s="30"/>
      <c r="H59641" s="30"/>
    </row>
    <row r="59642" spans="6:8" x14ac:dyDescent="0.2">
      <c r="F59642" s="30"/>
      <c r="G59642" s="30"/>
      <c r="H59642" s="30"/>
    </row>
    <row r="59643" spans="6:8" x14ac:dyDescent="0.2">
      <c r="F59643" s="30"/>
      <c r="G59643" s="30"/>
      <c r="H59643" s="30"/>
    </row>
    <row r="59644" spans="6:8" x14ac:dyDescent="0.2">
      <c r="F59644" s="30"/>
      <c r="G59644" s="30"/>
      <c r="H59644" s="30"/>
    </row>
    <row r="59645" spans="6:8" x14ac:dyDescent="0.2">
      <c r="F59645" s="30"/>
      <c r="G59645" s="30"/>
      <c r="H59645" s="30"/>
    </row>
    <row r="59646" spans="6:8" x14ac:dyDescent="0.2">
      <c r="F59646" s="30"/>
      <c r="G59646" s="30"/>
      <c r="H59646" s="30"/>
    </row>
    <row r="59647" spans="6:8" x14ac:dyDescent="0.2">
      <c r="F59647" s="30"/>
      <c r="G59647" s="30"/>
      <c r="H59647" s="30"/>
    </row>
    <row r="59648" spans="6:8" x14ac:dyDescent="0.2">
      <c r="F59648" s="30"/>
      <c r="G59648" s="30"/>
      <c r="H59648" s="30"/>
    </row>
    <row r="59649" spans="6:8" x14ac:dyDescent="0.2">
      <c r="F59649" s="30"/>
      <c r="G59649" s="30"/>
      <c r="H59649" s="30"/>
    </row>
    <row r="59650" spans="6:8" x14ac:dyDescent="0.2">
      <c r="F59650" s="30"/>
      <c r="G59650" s="30"/>
      <c r="H59650" s="30"/>
    </row>
    <row r="59651" spans="6:8" x14ac:dyDescent="0.2">
      <c r="F59651" s="30"/>
      <c r="G59651" s="30"/>
      <c r="H59651" s="30"/>
    </row>
    <row r="59652" spans="6:8" x14ac:dyDescent="0.2">
      <c r="F59652" s="30"/>
      <c r="G59652" s="30"/>
      <c r="H59652" s="30"/>
    </row>
    <row r="59653" spans="6:8" x14ac:dyDescent="0.2">
      <c r="F59653" s="30"/>
      <c r="G59653" s="30"/>
      <c r="H59653" s="30"/>
    </row>
    <row r="59654" spans="6:8" x14ac:dyDescent="0.2">
      <c r="F59654" s="30"/>
      <c r="G59654" s="30"/>
      <c r="H59654" s="30"/>
    </row>
    <row r="59655" spans="6:8" x14ac:dyDescent="0.2">
      <c r="F59655" s="30"/>
      <c r="G59655" s="30"/>
      <c r="H59655" s="30"/>
    </row>
    <row r="59656" spans="6:8" x14ac:dyDescent="0.2">
      <c r="F59656" s="30"/>
      <c r="G59656" s="30"/>
      <c r="H59656" s="30"/>
    </row>
    <row r="59657" spans="6:8" x14ac:dyDescent="0.2">
      <c r="F59657" s="30"/>
      <c r="G59657" s="30"/>
      <c r="H59657" s="30"/>
    </row>
    <row r="59658" spans="6:8" x14ac:dyDescent="0.2">
      <c r="F59658" s="30"/>
      <c r="G59658" s="30"/>
      <c r="H59658" s="30"/>
    </row>
    <row r="59659" spans="6:8" x14ac:dyDescent="0.2">
      <c r="F59659" s="30"/>
      <c r="G59659" s="30"/>
      <c r="H59659" s="30"/>
    </row>
    <row r="59660" spans="6:8" x14ac:dyDescent="0.2">
      <c r="F59660" s="30"/>
      <c r="G59660" s="30"/>
      <c r="H59660" s="30"/>
    </row>
    <row r="59661" spans="6:8" x14ac:dyDescent="0.2">
      <c r="F59661" s="30"/>
      <c r="G59661" s="30"/>
      <c r="H59661" s="30"/>
    </row>
    <row r="59662" spans="6:8" x14ac:dyDescent="0.2">
      <c r="F59662" s="30"/>
      <c r="G59662" s="30"/>
      <c r="H59662" s="30"/>
    </row>
    <row r="59663" spans="6:8" x14ac:dyDescent="0.2">
      <c r="F59663" s="30"/>
      <c r="G59663" s="30"/>
      <c r="H59663" s="30"/>
    </row>
    <row r="59664" spans="6:8" x14ac:dyDescent="0.2">
      <c r="F59664" s="30"/>
      <c r="G59664" s="30"/>
      <c r="H59664" s="30"/>
    </row>
    <row r="59665" spans="6:8" x14ac:dyDescent="0.2">
      <c r="F59665" s="30"/>
      <c r="G59665" s="30"/>
      <c r="H59665" s="30"/>
    </row>
    <row r="59666" spans="6:8" x14ac:dyDescent="0.2">
      <c r="F59666" s="30"/>
      <c r="G59666" s="30"/>
      <c r="H59666" s="30"/>
    </row>
    <row r="59667" spans="6:8" x14ac:dyDescent="0.2">
      <c r="F59667" s="30"/>
      <c r="G59667" s="30"/>
      <c r="H59667" s="30"/>
    </row>
    <row r="59668" spans="6:8" x14ac:dyDescent="0.2">
      <c r="F59668" s="30"/>
      <c r="G59668" s="30"/>
      <c r="H59668" s="30"/>
    </row>
    <row r="59669" spans="6:8" x14ac:dyDescent="0.2">
      <c r="F59669" s="30"/>
      <c r="G59669" s="30"/>
      <c r="H59669" s="30"/>
    </row>
    <row r="59670" spans="6:8" x14ac:dyDescent="0.2">
      <c r="F59670" s="30"/>
      <c r="G59670" s="30"/>
      <c r="H59670" s="30"/>
    </row>
    <row r="59671" spans="6:8" x14ac:dyDescent="0.2">
      <c r="F59671" s="30"/>
      <c r="G59671" s="30"/>
      <c r="H59671" s="30"/>
    </row>
    <row r="59672" spans="6:8" x14ac:dyDescent="0.2">
      <c r="F59672" s="30"/>
      <c r="G59672" s="30"/>
      <c r="H59672" s="30"/>
    </row>
    <row r="59673" spans="6:8" x14ac:dyDescent="0.2">
      <c r="F59673" s="30"/>
      <c r="G59673" s="30"/>
      <c r="H59673" s="30"/>
    </row>
    <row r="59674" spans="6:8" x14ac:dyDescent="0.2">
      <c r="F59674" s="30"/>
      <c r="G59674" s="30"/>
      <c r="H59674" s="30"/>
    </row>
    <row r="59675" spans="6:8" x14ac:dyDescent="0.2">
      <c r="F59675" s="30"/>
      <c r="G59675" s="30"/>
      <c r="H59675" s="30"/>
    </row>
    <row r="59676" spans="6:8" x14ac:dyDescent="0.2">
      <c r="F59676" s="30"/>
      <c r="G59676" s="30"/>
      <c r="H59676" s="30"/>
    </row>
    <row r="59677" spans="6:8" x14ac:dyDescent="0.2">
      <c r="F59677" s="30"/>
      <c r="G59677" s="30"/>
      <c r="H59677" s="30"/>
    </row>
    <row r="59678" spans="6:8" x14ac:dyDescent="0.2">
      <c r="F59678" s="30"/>
      <c r="G59678" s="30"/>
      <c r="H59678" s="30"/>
    </row>
    <row r="59679" spans="6:8" x14ac:dyDescent="0.2">
      <c r="F59679" s="30"/>
      <c r="G59679" s="30"/>
      <c r="H59679" s="30"/>
    </row>
    <row r="59680" spans="6:8" x14ac:dyDescent="0.2">
      <c r="F59680" s="30"/>
      <c r="G59680" s="30"/>
      <c r="H59680" s="30"/>
    </row>
    <row r="59681" spans="6:8" x14ac:dyDescent="0.2">
      <c r="F59681" s="30"/>
      <c r="G59681" s="30"/>
      <c r="H59681" s="30"/>
    </row>
    <row r="59682" spans="6:8" x14ac:dyDescent="0.2">
      <c r="F59682" s="30"/>
      <c r="G59682" s="30"/>
      <c r="H59682" s="30"/>
    </row>
    <row r="59683" spans="6:8" x14ac:dyDescent="0.2">
      <c r="F59683" s="30"/>
      <c r="G59683" s="30"/>
      <c r="H59683" s="30"/>
    </row>
    <row r="59684" spans="6:8" x14ac:dyDescent="0.2">
      <c r="F59684" s="30"/>
      <c r="G59684" s="30"/>
      <c r="H59684" s="30"/>
    </row>
    <row r="59685" spans="6:8" x14ac:dyDescent="0.2">
      <c r="F59685" s="30"/>
      <c r="G59685" s="30"/>
      <c r="H59685" s="30"/>
    </row>
    <row r="59686" spans="6:8" x14ac:dyDescent="0.2">
      <c r="F59686" s="30"/>
      <c r="G59686" s="30"/>
      <c r="H59686" s="30"/>
    </row>
    <row r="59687" spans="6:8" x14ac:dyDescent="0.2">
      <c r="F59687" s="30"/>
      <c r="G59687" s="30"/>
      <c r="H59687" s="30"/>
    </row>
    <row r="59688" spans="6:8" x14ac:dyDescent="0.2">
      <c r="F59688" s="30"/>
      <c r="G59688" s="30"/>
      <c r="H59688" s="30"/>
    </row>
    <row r="59689" spans="6:8" x14ac:dyDescent="0.2">
      <c r="F59689" s="30"/>
      <c r="G59689" s="30"/>
      <c r="H59689" s="30"/>
    </row>
    <row r="59690" spans="6:8" x14ac:dyDescent="0.2">
      <c r="F59690" s="30"/>
      <c r="G59690" s="30"/>
      <c r="H59690" s="30"/>
    </row>
    <row r="59691" spans="6:8" x14ac:dyDescent="0.2">
      <c r="F59691" s="30"/>
      <c r="G59691" s="30"/>
      <c r="H59691" s="30"/>
    </row>
    <row r="59692" spans="6:8" x14ac:dyDescent="0.2">
      <c r="F59692" s="30"/>
      <c r="G59692" s="30"/>
      <c r="H59692" s="30"/>
    </row>
    <row r="59693" spans="6:8" x14ac:dyDescent="0.2">
      <c r="F59693" s="30"/>
      <c r="G59693" s="30"/>
      <c r="H59693" s="30"/>
    </row>
    <row r="59694" spans="6:8" x14ac:dyDescent="0.2">
      <c r="F59694" s="30"/>
      <c r="G59694" s="30"/>
      <c r="H59694" s="30"/>
    </row>
    <row r="59695" spans="6:8" x14ac:dyDescent="0.2">
      <c r="F59695" s="30"/>
      <c r="G59695" s="30"/>
      <c r="H59695" s="30"/>
    </row>
    <row r="59696" spans="6:8" x14ac:dyDescent="0.2">
      <c r="F59696" s="30"/>
      <c r="G59696" s="30"/>
      <c r="H59696" s="30"/>
    </row>
    <row r="59697" spans="6:8" x14ac:dyDescent="0.2">
      <c r="F59697" s="30"/>
      <c r="G59697" s="30"/>
      <c r="H59697" s="30"/>
    </row>
    <row r="59698" spans="6:8" x14ac:dyDescent="0.2">
      <c r="F59698" s="30"/>
      <c r="G59698" s="30"/>
      <c r="H59698" s="30"/>
    </row>
    <row r="59699" spans="6:8" x14ac:dyDescent="0.2">
      <c r="F59699" s="30"/>
      <c r="G59699" s="30"/>
      <c r="H59699" s="30"/>
    </row>
    <row r="59700" spans="6:8" x14ac:dyDescent="0.2">
      <c r="F59700" s="30"/>
      <c r="G59700" s="30"/>
      <c r="H59700" s="30"/>
    </row>
    <row r="59701" spans="6:8" x14ac:dyDescent="0.2">
      <c r="F59701" s="30"/>
      <c r="G59701" s="30"/>
      <c r="H59701" s="30"/>
    </row>
    <row r="59702" spans="6:8" x14ac:dyDescent="0.2">
      <c r="F59702" s="30"/>
      <c r="G59702" s="30"/>
      <c r="H59702" s="30"/>
    </row>
    <row r="59703" spans="6:8" x14ac:dyDescent="0.2">
      <c r="F59703" s="30"/>
      <c r="G59703" s="30"/>
      <c r="H59703" s="30"/>
    </row>
    <row r="59704" spans="6:8" x14ac:dyDescent="0.2">
      <c r="F59704" s="30"/>
      <c r="G59704" s="30"/>
      <c r="H59704" s="30"/>
    </row>
    <row r="59705" spans="6:8" x14ac:dyDescent="0.2">
      <c r="F59705" s="30"/>
      <c r="G59705" s="30"/>
      <c r="H59705" s="30"/>
    </row>
    <row r="59706" spans="6:8" x14ac:dyDescent="0.2">
      <c r="F59706" s="30"/>
      <c r="G59706" s="30"/>
      <c r="H59706" s="30"/>
    </row>
    <row r="59707" spans="6:8" x14ac:dyDescent="0.2">
      <c r="F59707" s="30"/>
      <c r="G59707" s="30"/>
      <c r="H59707" s="30"/>
    </row>
    <row r="59708" spans="6:8" x14ac:dyDescent="0.2">
      <c r="F59708" s="30"/>
      <c r="G59708" s="30"/>
      <c r="H59708" s="30"/>
    </row>
    <row r="59709" spans="6:8" x14ac:dyDescent="0.2">
      <c r="F59709" s="30"/>
      <c r="G59709" s="30"/>
      <c r="H59709" s="30"/>
    </row>
    <row r="59710" spans="6:8" x14ac:dyDescent="0.2">
      <c r="F59710" s="30"/>
      <c r="G59710" s="30"/>
      <c r="H59710" s="30"/>
    </row>
    <row r="59711" spans="6:8" x14ac:dyDescent="0.2">
      <c r="F59711" s="30"/>
      <c r="G59711" s="30"/>
      <c r="H59711" s="30"/>
    </row>
    <row r="59712" spans="6:8" x14ac:dyDescent="0.2">
      <c r="F59712" s="30"/>
      <c r="G59712" s="30"/>
      <c r="H59712" s="30"/>
    </row>
    <row r="59713" spans="6:8" x14ac:dyDescent="0.2">
      <c r="F59713" s="30"/>
      <c r="G59713" s="30"/>
      <c r="H59713" s="30"/>
    </row>
    <row r="59714" spans="6:8" x14ac:dyDescent="0.2">
      <c r="F59714" s="30"/>
      <c r="G59714" s="30"/>
      <c r="H59714" s="30"/>
    </row>
    <row r="59715" spans="6:8" x14ac:dyDescent="0.2">
      <c r="F59715" s="30"/>
      <c r="G59715" s="30"/>
      <c r="H59715" s="30"/>
    </row>
    <row r="59716" spans="6:8" x14ac:dyDescent="0.2">
      <c r="F59716" s="30"/>
      <c r="G59716" s="30"/>
      <c r="H59716" s="30"/>
    </row>
    <row r="59717" spans="6:8" x14ac:dyDescent="0.2">
      <c r="F59717" s="30"/>
      <c r="G59717" s="30"/>
      <c r="H59717" s="30"/>
    </row>
    <row r="59718" spans="6:8" x14ac:dyDescent="0.2">
      <c r="F59718" s="30"/>
      <c r="G59718" s="30"/>
      <c r="H59718" s="30"/>
    </row>
    <row r="59719" spans="6:8" x14ac:dyDescent="0.2">
      <c r="F59719" s="30"/>
      <c r="G59719" s="30"/>
      <c r="H59719" s="30"/>
    </row>
    <row r="59720" spans="6:8" x14ac:dyDescent="0.2">
      <c r="F59720" s="30"/>
      <c r="G59720" s="30"/>
      <c r="H59720" s="30"/>
    </row>
    <row r="59721" spans="6:8" x14ac:dyDescent="0.2">
      <c r="F59721" s="30"/>
      <c r="G59721" s="30"/>
      <c r="H59721" s="30"/>
    </row>
    <row r="59722" spans="6:8" x14ac:dyDescent="0.2">
      <c r="F59722" s="30"/>
      <c r="G59722" s="30"/>
      <c r="H59722" s="30"/>
    </row>
    <row r="59723" spans="6:8" x14ac:dyDescent="0.2">
      <c r="F59723" s="30"/>
      <c r="G59723" s="30"/>
      <c r="H59723" s="30"/>
    </row>
    <row r="59724" spans="6:8" x14ac:dyDescent="0.2">
      <c r="F59724" s="30"/>
      <c r="G59724" s="30"/>
      <c r="H59724" s="30"/>
    </row>
    <row r="59725" spans="6:8" x14ac:dyDescent="0.2">
      <c r="F59725" s="30"/>
      <c r="G59725" s="30"/>
      <c r="H59725" s="30"/>
    </row>
    <row r="59726" spans="6:8" x14ac:dyDescent="0.2">
      <c r="F59726" s="30"/>
      <c r="G59726" s="30"/>
      <c r="H59726" s="30"/>
    </row>
    <row r="59727" spans="6:8" x14ac:dyDescent="0.2">
      <c r="F59727" s="30"/>
      <c r="G59727" s="30"/>
      <c r="H59727" s="30"/>
    </row>
    <row r="59728" spans="6:8" x14ac:dyDescent="0.2">
      <c r="F59728" s="30"/>
      <c r="G59728" s="30"/>
      <c r="H59728" s="30"/>
    </row>
    <row r="59729" spans="6:8" x14ac:dyDescent="0.2">
      <c r="F59729" s="30"/>
      <c r="G59729" s="30"/>
      <c r="H59729" s="30"/>
    </row>
    <row r="59730" spans="6:8" x14ac:dyDescent="0.2">
      <c r="F59730" s="30"/>
      <c r="G59730" s="30"/>
      <c r="H59730" s="30"/>
    </row>
    <row r="59731" spans="6:8" x14ac:dyDescent="0.2">
      <c r="F59731" s="30"/>
      <c r="G59731" s="30"/>
      <c r="H59731" s="30"/>
    </row>
    <row r="59732" spans="6:8" x14ac:dyDescent="0.2">
      <c r="F59732" s="30"/>
      <c r="G59732" s="30"/>
      <c r="H59732" s="30"/>
    </row>
    <row r="59733" spans="6:8" x14ac:dyDescent="0.2">
      <c r="F59733" s="30"/>
      <c r="G59733" s="30"/>
      <c r="H59733" s="30"/>
    </row>
    <row r="59734" spans="6:8" x14ac:dyDescent="0.2">
      <c r="F59734" s="30"/>
      <c r="G59734" s="30"/>
      <c r="H59734" s="30"/>
    </row>
    <row r="59735" spans="6:8" x14ac:dyDescent="0.2">
      <c r="F59735" s="30"/>
      <c r="G59735" s="30"/>
      <c r="H59735" s="30"/>
    </row>
    <row r="59736" spans="6:8" x14ac:dyDescent="0.2">
      <c r="F59736" s="30"/>
      <c r="G59736" s="30"/>
      <c r="H59736" s="30"/>
    </row>
    <row r="59737" spans="6:8" x14ac:dyDescent="0.2">
      <c r="F59737" s="30"/>
      <c r="G59737" s="30"/>
      <c r="H59737" s="30"/>
    </row>
    <row r="59738" spans="6:8" x14ac:dyDescent="0.2">
      <c r="F59738" s="30"/>
      <c r="G59738" s="30"/>
      <c r="H59738" s="30"/>
    </row>
    <row r="59739" spans="6:8" x14ac:dyDescent="0.2">
      <c r="F59739" s="30"/>
      <c r="G59739" s="30"/>
      <c r="H59739" s="30"/>
    </row>
    <row r="59740" spans="6:8" x14ac:dyDescent="0.2">
      <c r="F59740" s="30"/>
      <c r="G59740" s="30"/>
      <c r="H59740" s="30"/>
    </row>
    <row r="59741" spans="6:8" x14ac:dyDescent="0.2">
      <c r="F59741" s="30"/>
      <c r="G59741" s="30"/>
      <c r="H59741" s="30"/>
    </row>
    <row r="59742" spans="6:8" x14ac:dyDescent="0.2">
      <c r="F59742" s="30"/>
      <c r="G59742" s="30"/>
      <c r="H59742" s="30"/>
    </row>
    <row r="59743" spans="6:8" x14ac:dyDescent="0.2">
      <c r="F59743" s="30"/>
      <c r="G59743" s="30"/>
      <c r="H59743" s="30"/>
    </row>
    <row r="59744" spans="6:8" x14ac:dyDescent="0.2">
      <c r="F59744" s="30"/>
      <c r="G59744" s="30"/>
      <c r="H59744" s="30"/>
    </row>
    <row r="59745" spans="6:8" x14ac:dyDescent="0.2">
      <c r="F59745" s="30"/>
      <c r="G59745" s="30"/>
      <c r="H59745" s="30"/>
    </row>
    <row r="59746" spans="6:8" x14ac:dyDescent="0.2">
      <c r="F59746" s="30"/>
      <c r="G59746" s="30"/>
      <c r="H59746" s="30"/>
    </row>
    <row r="59747" spans="6:8" x14ac:dyDescent="0.2">
      <c r="F59747" s="30"/>
      <c r="G59747" s="30"/>
      <c r="H59747" s="30"/>
    </row>
    <row r="59748" spans="6:8" x14ac:dyDescent="0.2">
      <c r="F59748" s="30"/>
      <c r="G59748" s="30"/>
      <c r="H59748" s="30"/>
    </row>
    <row r="59749" spans="6:8" x14ac:dyDescent="0.2">
      <c r="F59749" s="30"/>
      <c r="G59749" s="30"/>
      <c r="H59749" s="30"/>
    </row>
    <row r="59750" spans="6:8" x14ac:dyDescent="0.2">
      <c r="F59750" s="30"/>
      <c r="G59750" s="30"/>
      <c r="H59750" s="30"/>
    </row>
    <row r="59751" spans="6:8" x14ac:dyDescent="0.2">
      <c r="F59751" s="30"/>
      <c r="G59751" s="30"/>
      <c r="H59751" s="30"/>
    </row>
    <row r="59752" spans="6:8" x14ac:dyDescent="0.2">
      <c r="F59752" s="30"/>
      <c r="G59752" s="30"/>
      <c r="H59752" s="30"/>
    </row>
    <row r="59753" spans="6:8" x14ac:dyDescent="0.2">
      <c r="F59753" s="30"/>
      <c r="G59753" s="30"/>
      <c r="H59753" s="30"/>
    </row>
    <row r="59754" spans="6:8" x14ac:dyDescent="0.2">
      <c r="F59754" s="30"/>
      <c r="G59754" s="30"/>
      <c r="H59754" s="30"/>
    </row>
    <row r="59755" spans="6:8" x14ac:dyDescent="0.2">
      <c r="F59755" s="30"/>
      <c r="G59755" s="30"/>
      <c r="H59755" s="30"/>
    </row>
    <row r="59756" spans="6:8" x14ac:dyDescent="0.2">
      <c r="F59756" s="30"/>
      <c r="G59756" s="30"/>
      <c r="H59756" s="30"/>
    </row>
    <row r="59757" spans="6:8" x14ac:dyDescent="0.2">
      <c r="F59757" s="30"/>
      <c r="G59757" s="30"/>
      <c r="H59757" s="30"/>
    </row>
    <row r="59758" spans="6:8" x14ac:dyDescent="0.2">
      <c r="F59758" s="30"/>
      <c r="G59758" s="30"/>
      <c r="H59758" s="30"/>
    </row>
    <row r="59759" spans="6:8" x14ac:dyDescent="0.2">
      <c r="F59759" s="30"/>
      <c r="G59759" s="30"/>
      <c r="H59759" s="30"/>
    </row>
    <row r="59760" spans="6:8" x14ac:dyDescent="0.2">
      <c r="F59760" s="30"/>
      <c r="G59760" s="30"/>
      <c r="H59760" s="30"/>
    </row>
    <row r="59761" spans="6:8" x14ac:dyDescent="0.2">
      <c r="F59761" s="30"/>
      <c r="G59761" s="30"/>
      <c r="H59761" s="30"/>
    </row>
    <row r="59762" spans="6:8" x14ac:dyDescent="0.2">
      <c r="F59762" s="30"/>
      <c r="G59762" s="30"/>
      <c r="H59762" s="30"/>
    </row>
    <row r="59763" spans="6:8" x14ac:dyDescent="0.2">
      <c r="F59763" s="30"/>
      <c r="G59763" s="30"/>
      <c r="H59763" s="30"/>
    </row>
    <row r="59764" spans="6:8" x14ac:dyDescent="0.2">
      <c r="F59764" s="30"/>
      <c r="G59764" s="30"/>
      <c r="H59764" s="30"/>
    </row>
    <row r="59765" spans="6:8" x14ac:dyDescent="0.2">
      <c r="F59765" s="30"/>
      <c r="G59765" s="30"/>
      <c r="H59765" s="30"/>
    </row>
    <row r="59766" spans="6:8" x14ac:dyDescent="0.2">
      <c r="F59766" s="30"/>
      <c r="G59766" s="30"/>
      <c r="H59766" s="30"/>
    </row>
    <row r="59767" spans="6:8" x14ac:dyDescent="0.2">
      <c r="F59767" s="30"/>
      <c r="G59767" s="30"/>
      <c r="H59767" s="30"/>
    </row>
    <row r="59768" spans="6:8" x14ac:dyDescent="0.2">
      <c r="F59768" s="30"/>
      <c r="G59768" s="30"/>
      <c r="H59768" s="30"/>
    </row>
    <row r="59769" spans="6:8" x14ac:dyDescent="0.2">
      <c r="F59769" s="30"/>
      <c r="G59769" s="30"/>
      <c r="H59769" s="30"/>
    </row>
    <row r="59770" spans="6:8" x14ac:dyDescent="0.2">
      <c r="F59770" s="30"/>
      <c r="G59770" s="30"/>
      <c r="H59770" s="30"/>
    </row>
    <row r="59771" spans="6:8" x14ac:dyDescent="0.2">
      <c r="F59771" s="30"/>
      <c r="G59771" s="30"/>
      <c r="H59771" s="30"/>
    </row>
    <row r="59772" spans="6:8" x14ac:dyDescent="0.2">
      <c r="F59772" s="30"/>
      <c r="G59772" s="30"/>
      <c r="H59772" s="30"/>
    </row>
    <row r="59773" spans="6:8" x14ac:dyDescent="0.2">
      <c r="F59773" s="30"/>
      <c r="G59773" s="30"/>
      <c r="H59773" s="30"/>
    </row>
    <row r="59774" spans="6:8" x14ac:dyDescent="0.2">
      <c r="F59774" s="30"/>
      <c r="G59774" s="30"/>
      <c r="H59774" s="30"/>
    </row>
    <row r="59775" spans="6:8" x14ac:dyDescent="0.2">
      <c r="F59775" s="30"/>
      <c r="G59775" s="30"/>
      <c r="H59775" s="30"/>
    </row>
    <row r="59776" spans="6:8" x14ac:dyDescent="0.2">
      <c r="F59776" s="30"/>
      <c r="G59776" s="30"/>
      <c r="H59776" s="30"/>
    </row>
    <row r="59777" spans="6:8" x14ac:dyDescent="0.2">
      <c r="F59777" s="30"/>
      <c r="G59777" s="30"/>
      <c r="H59777" s="30"/>
    </row>
    <row r="59778" spans="6:8" x14ac:dyDescent="0.2">
      <c r="F59778" s="30"/>
      <c r="G59778" s="30"/>
      <c r="H59778" s="30"/>
    </row>
    <row r="59779" spans="6:8" x14ac:dyDescent="0.2">
      <c r="F59779" s="30"/>
      <c r="G59779" s="30"/>
      <c r="H59779" s="30"/>
    </row>
    <row r="59780" spans="6:8" x14ac:dyDescent="0.2">
      <c r="F59780" s="30"/>
      <c r="G59780" s="30"/>
      <c r="H59780" s="30"/>
    </row>
    <row r="59781" spans="6:8" x14ac:dyDescent="0.2">
      <c r="F59781" s="30"/>
      <c r="G59781" s="30"/>
      <c r="H59781" s="30"/>
    </row>
    <row r="59782" spans="6:8" x14ac:dyDescent="0.2">
      <c r="F59782" s="30"/>
      <c r="G59782" s="30"/>
      <c r="H59782" s="30"/>
    </row>
    <row r="59783" spans="6:8" x14ac:dyDescent="0.2">
      <c r="F59783" s="30"/>
      <c r="G59783" s="30"/>
      <c r="H59783" s="30"/>
    </row>
    <row r="59784" spans="6:8" x14ac:dyDescent="0.2">
      <c r="F59784" s="30"/>
      <c r="G59784" s="30"/>
      <c r="H59784" s="30"/>
    </row>
    <row r="59785" spans="6:8" x14ac:dyDescent="0.2">
      <c r="F59785" s="30"/>
      <c r="G59785" s="30"/>
      <c r="H59785" s="30"/>
    </row>
    <row r="59786" spans="6:8" x14ac:dyDescent="0.2">
      <c r="F59786" s="30"/>
      <c r="G59786" s="30"/>
      <c r="H59786" s="30"/>
    </row>
    <row r="59787" spans="6:8" x14ac:dyDescent="0.2">
      <c r="F59787" s="30"/>
      <c r="G59787" s="30"/>
      <c r="H59787" s="30"/>
    </row>
    <row r="59788" spans="6:8" x14ac:dyDescent="0.2">
      <c r="F59788" s="30"/>
      <c r="G59788" s="30"/>
      <c r="H59788" s="30"/>
    </row>
    <row r="59789" spans="6:8" x14ac:dyDescent="0.2">
      <c r="F59789" s="30"/>
      <c r="G59789" s="30"/>
      <c r="H59789" s="30"/>
    </row>
    <row r="59790" spans="6:8" x14ac:dyDescent="0.2">
      <c r="F59790" s="30"/>
      <c r="G59790" s="30"/>
      <c r="H59790" s="30"/>
    </row>
    <row r="59791" spans="6:8" x14ac:dyDescent="0.2">
      <c r="F59791" s="30"/>
      <c r="G59791" s="30"/>
      <c r="H59791" s="30"/>
    </row>
    <row r="59792" spans="6:8" x14ac:dyDescent="0.2">
      <c r="F59792" s="30"/>
      <c r="G59792" s="30"/>
      <c r="H59792" s="30"/>
    </row>
    <row r="59793" spans="6:8" x14ac:dyDescent="0.2">
      <c r="F59793" s="30"/>
      <c r="G59793" s="30"/>
      <c r="H59793" s="30"/>
    </row>
    <row r="59794" spans="6:8" x14ac:dyDescent="0.2">
      <c r="F59794" s="30"/>
      <c r="G59794" s="30"/>
      <c r="H59794" s="30"/>
    </row>
    <row r="59795" spans="6:8" x14ac:dyDescent="0.2">
      <c r="F59795" s="30"/>
      <c r="G59795" s="30"/>
      <c r="H59795" s="30"/>
    </row>
    <row r="59796" spans="6:8" x14ac:dyDescent="0.2">
      <c r="F59796" s="30"/>
      <c r="G59796" s="30"/>
      <c r="H59796" s="30"/>
    </row>
    <row r="59797" spans="6:8" x14ac:dyDescent="0.2">
      <c r="F59797" s="30"/>
      <c r="G59797" s="30"/>
      <c r="H59797" s="30"/>
    </row>
    <row r="59798" spans="6:8" x14ac:dyDescent="0.2">
      <c r="F59798" s="30"/>
      <c r="G59798" s="30"/>
      <c r="H59798" s="30"/>
    </row>
    <row r="59799" spans="6:8" x14ac:dyDescent="0.2">
      <c r="F59799" s="30"/>
      <c r="G59799" s="30"/>
      <c r="H59799" s="30"/>
    </row>
    <row r="59800" spans="6:8" x14ac:dyDescent="0.2">
      <c r="F59800" s="30"/>
      <c r="G59800" s="30"/>
      <c r="H59800" s="30"/>
    </row>
    <row r="59801" spans="6:8" x14ac:dyDescent="0.2">
      <c r="F59801" s="30"/>
      <c r="G59801" s="30"/>
      <c r="H59801" s="30"/>
    </row>
    <row r="59802" spans="6:8" x14ac:dyDescent="0.2">
      <c r="F59802" s="30"/>
      <c r="G59802" s="30"/>
      <c r="H59802" s="30"/>
    </row>
    <row r="59803" spans="6:8" x14ac:dyDescent="0.2">
      <c r="F59803" s="30"/>
      <c r="G59803" s="30"/>
      <c r="H59803" s="30"/>
    </row>
    <row r="59804" spans="6:8" x14ac:dyDescent="0.2">
      <c r="F59804" s="30"/>
      <c r="G59804" s="30"/>
      <c r="H59804" s="30"/>
    </row>
    <row r="59805" spans="6:8" x14ac:dyDescent="0.2">
      <c r="F59805" s="30"/>
      <c r="G59805" s="30"/>
      <c r="H59805" s="30"/>
    </row>
    <row r="59806" spans="6:8" x14ac:dyDescent="0.2">
      <c r="F59806" s="30"/>
      <c r="G59806" s="30"/>
      <c r="H59806" s="30"/>
    </row>
    <row r="59807" spans="6:8" x14ac:dyDescent="0.2">
      <c r="F59807" s="30"/>
      <c r="G59807" s="30"/>
      <c r="H59807" s="30"/>
    </row>
    <row r="59808" spans="6:8" x14ac:dyDescent="0.2">
      <c r="F59808" s="30"/>
      <c r="G59808" s="30"/>
      <c r="H59808" s="30"/>
    </row>
    <row r="59809" spans="6:8" x14ac:dyDescent="0.2">
      <c r="F59809" s="30"/>
      <c r="G59809" s="30"/>
      <c r="H59809" s="30"/>
    </row>
    <row r="59810" spans="6:8" x14ac:dyDescent="0.2">
      <c r="F59810" s="30"/>
      <c r="G59810" s="30"/>
      <c r="H59810" s="30"/>
    </row>
    <row r="59811" spans="6:8" x14ac:dyDescent="0.2">
      <c r="F59811" s="30"/>
      <c r="G59811" s="30"/>
      <c r="H59811" s="30"/>
    </row>
    <row r="59812" spans="6:8" x14ac:dyDescent="0.2">
      <c r="F59812" s="30"/>
      <c r="G59812" s="30"/>
      <c r="H59812" s="30"/>
    </row>
    <row r="59813" spans="6:8" x14ac:dyDescent="0.2">
      <c r="F59813" s="30"/>
      <c r="G59813" s="30"/>
      <c r="H59813" s="30"/>
    </row>
    <row r="59814" spans="6:8" x14ac:dyDescent="0.2">
      <c r="F59814" s="30"/>
      <c r="G59814" s="30"/>
      <c r="H59814" s="30"/>
    </row>
    <row r="59815" spans="6:8" x14ac:dyDescent="0.2">
      <c r="F59815" s="30"/>
      <c r="G59815" s="30"/>
      <c r="H59815" s="30"/>
    </row>
    <row r="59816" spans="6:8" x14ac:dyDescent="0.2">
      <c r="F59816" s="30"/>
      <c r="G59816" s="30"/>
      <c r="H59816" s="30"/>
    </row>
    <row r="59817" spans="6:8" x14ac:dyDescent="0.2">
      <c r="F59817" s="30"/>
      <c r="G59817" s="30"/>
      <c r="H59817" s="30"/>
    </row>
    <row r="59818" spans="6:8" x14ac:dyDescent="0.2">
      <c r="F59818" s="30"/>
      <c r="G59818" s="30"/>
      <c r="H59818" s="30"/>
    </row>
    <row r="59819" spans="6:8" x14ac:dyDescent="0.2">
      <c r="F59819" s="30"/>
      <c r="G59819" s="30"/>
      <c r="H59819" s="30"/>
    </row>
    <row r="59820" spans="6:8" x14ac:dyDescent="0.2">
      <c r="F59820" s="30"/>
      <c r="G59820" s="30"/>
      <c r="H59820" s="30"/>
    </row>
    <row r="59821" spans="6:8" x14ac:dyDescent="0.2">
      <c r="F59821" s="30"/>
      <c r="G59821" s="30"/>
      <c r="H59821" s="30"/>
    </row>
    <row r="59822" spans="6:8" x14ac:dyDescent="0.2">
      <c r="F59822" s="30"/>
      <c r="G59822" s="30"/>
      <c r="H59822" s="30"/>
    </row>
    <row r="59823" spans="6:8" x14ac:dyDescent="0.2">
      <c r="F59823" s="30"/>
      <c r="G59823" s="30"/>
      <c r="H59823" s="30"/>
    </row>
    <row r="59824" spans="6:8" x14ac:dyDescent="0.2">
      <c r="F59824" s="30"/>
      <c r="G59824" s="30"/>
      <c r="H59824" s="30"/>
    </row>
    <row r="59825" spans="6:8" x14ac:dyDescent="0.2">
      <c r="F59825" s="30"/>
      <c r="G59825" s="30"/>
      <c r="H59825" s="30"/>
    </row>
    <row r="59826" spans="6:8" x14ac:dyDescent="0.2">
      <c r="F59826" s="30"/>
      <c r="G59826" s="30"/>
      <c r="H59826" s="30"/>
    </row>
    <row r="59827" spans="6:8" x14ac:dyDescent="0.2">
      <c r="F59827" s="30"/>
      <c r="G59827" s="30"/>
      <c r="H59827" s="30"/>
    </row>
    <row r="59828" spans="6:8" x14ac:dyDescent="0.2">
      <c r="F59828" s="30"/>
      <c r="G59828" s="30"/>
      <c r="H59828" s="30"/>
    </row>
    <row r="59829" spans="6:8" x14ac:dyDescent="0.2">
      <c r="F59829" s="30"/>
      <c r="G59829" s="30"/>
      <c r="H59829" s="30"/>
    </row>
    <row r="59830" spans="6:8" x14ac:dyDescent="0.2">
      <c r="F59830" s="30"/>
      <c r="G59830" s="30"/>
      <c r="H59830" s="30"/>
    </row>
    <row r="59831" spans="6:8" x14ac:dyDescent="0.2">
      <c r="F59831" s="30"/>
      <c r="G59831" s="30"/>
      <c r="H59831" s="30"/>
    </row>
    <row r="59832" spans="6:8" x14ac:dyDescent="0.2">
      <c r="F59832" s="30"/>
      <c r="G59832" s="30"/>
      <c r="H59832" s="30"/>
    </row>
    <row r="59833" spans="6:8" x14ac:dyDescent="0.2">
      <c r="F59833" s="30"/>
      <c r="G59833" s="30"/>
      <c r="H59833" s="30"/>
    </row>
    <row r="59834" spans="6:8" x14ac:dyDescent="0.2">
      <c r="F59834" s="30"/>
      <c r="G59834" s="30"/>
      <c r="H59834" s="30"/>
    </row>
    <row r="59835" spans="6:8" x14ac:dyDescent="0.2">
      <c r="F59835" s="30"/>
      <c r="G59835" s="30"/>
      <c r="H59835" s="30"/>
    </row>
    <row r="59836" spans="6:8" x14ac:dyDescent="0.2">
      <c r="F59836" s="30"/>
      <c r="G59836" s="30"/>
      <c r="H59836" s="30"/>
    </row>
    <row r="59837" spans="6:8" x14ac:dyDescent="0.2">
      <c r="F59837" s="30"/>
      <c r="G59837" s="30"/>
      <c r="H59837" s="30"/>
    </row>
    <row r="59838" spans="6:8" x14ac:dyDescent="0.2">
      <c r="F59838" s="30"/>
      <c r="G59838" s="30"/>
      <c r="H59838" s="30"/>
    </row>
    <row r="59839" spans="6:8" x14ac:dyDescent="0.2">
      <c r="F59839" s="30"/>
      <c r="G59839" s="30"/>
      <c r="H59839" s="30"/>
    </row>
    <row r="59840" spans="6:8" x14ac:dyDescent="0.2">
      <c r="F59840" s="30"/>
      <c r="G59840" s="30"/>
      <c r="H59840" s="30"/>
    </row>
    <row r="59841" spans="6:8" x14ac:dyDescent="0.2">
      <c r="F59841" s="30"/>
      <c r="G59841" s="30"/>
      <c r="H59841" s="30"/>
    </row>
    <row r="59842" spans="6:8" x14ac:dyDescent="0.2">
      <c r="F59842" s="30"/>
      <c r="G59842" s="30"/>
      <c r="H59842" s="30"/>
    </row>
    <row r="59843" spans="6:8" x14ac:dyDescent="0.2">
      <c r="F59843" s="30"/>
      <c r="G59843" s="30"/>
      <c r="H59843" s="30"/>
    </row>
    <row r="59844" spans="6:8" x14ac:dyDescent="0.2">
      <c r="F59844" s="30"/>
      <c r="G59844" s="30"/>
      <c r="H59844" s="30"/>
    </row>
    <row r="59845" spans="6:8" x14ac:dyDescent="0.2">
      <c r="F59845" s="30"/>
      <c r="G59845" s="30"/>
      <c r="H59845" s="30"/>
    </row>
    <row r="59846" spans="6:8" x14ac:dyDescent="0.2">
      <c r="F59846" s="30"/>
      <c r="G59846" s="30"/>
      <c r="H59846" s="30"/>
    </row>
    <row r="59847" spans="6:8" x14ac:dyDescent="0.2">
      <c r="F59847" s="30"/>
      <c r="G59847" s="30"/>
      <c r="H59847" s="30"/>
    </row>
    <row r="59848" spans="6:8" x14ac:dyDescent="0.2">
      <c r="F59848" s="30"/>
      <c r="G59848" s="30"/>
      <c r="H59848" s="30"/>
    </row>
    <row r="59849" spans="6:8" x14ac:dyDescent="0.2">
      <c r="F59849" s="30"/>
      <c r="G59849" s="30"/>
      <c r="H59849" s="30"/>
    </row>
    <row r="59850" spans="6:8" x14ac:dyDescent="0.2">
      <c r="F59850" s="30"/>
      <c r="G59850" s="30"/>
      <c r="H59850" s="30"/>
    </row>
    <row r="59851" spans="6:8" x14ac:dyDescent="0.2">
      <c r="F59851" s="30"/>
      <c r="G59851" s="30"/>
      <c r="H59851" s="30"/>
    </row>
    <row r="59852" spans="6:8" x14ac:dyDescent="0.2">
      <c r="F59852" s="30"/>
      <c r="G59852" s="30"/>
      <c r="H59852" s="30"/>
    </row>
    <row r="59853" spans="6:8" x14ac:dyDescent="0.2">
      <c r="F59853" s="30"/>
      <c r="G59853" s="30"/>
      <c r="H59853" s="30"/>
    </row>
    <row r="59854" spans="6:8" x14ac:dyDescent="0.2">
      <c r="F59854" s="30"/>
      <c r="G59854" s="30"/>
      <c r="H59854" s="30"/>
    </row>
    <row r="59855" spans="6:8" x14ac:dyDescent="0.2">
      <c r="F59855" s="30"/>
      <c r="G59855" s="30"/>
      <c r="H59855" s="30"/>
    </row>
    <row r="59856" spans="6:8" x14ac:dyDescent="0.2">
      <c r="F59856" s="30"/>
      <c r="G59856" s="30"/>
      <c r="H59856" s="30"/>
    </row>
    <row r="59857" spans="6:8" x14ac:dyDescent="0.2">
      <c r="F59857" s="30"/>
      <c r="G59857" s="30"/>
      <c r="H59857" s="30"/>
    </row>
    <row r="59858" spans="6:8" x14ac:dyDescent="0.2">
      <c r="F59858" s="30"/>
      <c r="G59858" s="30"/>
      <c r="H59858" s="30"/>
    </row>
    <row r="59859" spans="6:8" x14ac:dyDescent="0.2">
      <c r="F59859" s="30"/>
      <c r="G59859" s="30"/>
      <c r="H59859" s="30"/>
    </row>
    <row r="59860" spans="6:8" x14ac:dyDescent="0.2">
      <c r="F59860" s="30"/>
      <c r="G59860" s="30"/>
      <c r="H59860" s="30"/>
    </row>
    <row r="59861" spans="6:8" x14ac:dyDescent="0.2">
      <c r="F59861" s="30"/>
      <c r="G59861" s="30"/>
      <c r="H59861" s="30"/>
    </row>
    <row r="59862" spans="6:8" x14ac:dyDescent="0.2">
      <c r="F59862" s="30"/>
      <c r="G59862" s="30"/>
      <c r="H59862" s="30"/>
    </row>
    <row r="59863" spans="6:8" x14ac:dyDescent="0.2">
      <c r="F59863" s="30"/>
      <c r="G59863" s="30"/>
      <c r="H59863" s="30"/>
    </row>
    <row r="59864" spans="6:8" x14ac:dyDescent="0.2">
      <c r="F59864" s="30"/>
      <c r="G59864" s="30"/>
      <c r="H59864" s="30"/>
    </row>
    <row r="59865" spans="6:8" x14ac:dyDescent="0.2">
      <c r="F59865" s="30"/>
      <c r="G59865" s="30"/>
      <c r="H59865" s="30"/>
    </row>
    <row r="59866" spans="6:8" x14ac:dyDescent="0.2">
      <c r="F59866" s="30"/>
      <c r="G59866" s="30"/>
      <c r="H59866" s="30"/>
    </row>
    <row r="59867" spans="6:8" x14ac:dyDescent="0.2">
      <c r="F59867" s="30"/>
      <c r="G59867" s="30"/>
      <c r="H59867" s="30"/>
    </row>
    <row r="59868" spans="6:8" x14ac:dyDescent="0.2">
      <c r="F59868" s="30"/>
      <c r="G59868" s="30"/>
      <c r="H59868" s="30"/>
    </row>
    <row r="59869" spans="6:8" x14ac:dyDescent="0.2">
      <c r="F59869" s="30"/>
      <c r="G59869" s="30"/>
      <c r="H59869" s="30"/>
    </row>
    <row r="59870" spans="6:8" x14ac:dyDescent="0.2">
      <c r="F59870" s="30"/>
      <c r="G59870" s="30"/>
      <c r="H59870" s="30"/>
    </row>
    <row r="59871" spans="6:8" x14ac:dyDescent="0.2">
      <c r="F59871" s="30"/>
      <c r="G59871" s="30"/>
      <c r="H59871" s="30"/>
    </row>
    <row r="59872" spans="6:8" x14ac:dyDescent="0.2">
      <c r="F59872" s="30"/>
      <c r="G59872" s="30"/>
      <c r="H59872" s="30"/>
    </row>
    <row r="59873" spans="6:8" x14ac:dyDescent="0.2">
      <c r="F59873" s="30"/>
      <c r="G59873" s="30"/>
      <c r="H59873" s="30"/>
    </row>
    <row r="59874" spans="6:8" x14ac:dyDescent="0.2">
      <c r="F59874" s="30"/>
      <c r="G59874" s="30"/>
      <c r="H59874" s="30"/>
    </row>
    <row r="59875" spans="6:8" x14ac:dyDescent="0.2">
      <c r="F59875" s="30"/>
      <c r="G59875" s="30"/>
      <c r="H59875" s="30"/>
    </row>
    <row r="59876" spans="6:8" x14ac:dyDescent="0.2">
      <c r="F59876" s="30"/>
      <c r="G59876" s="30"/>
      <c r="H59876" s="30"/>
    </row>
    <row r="59877" spans="6:8" x14ac:dyDescent="0.2">
      <c r="F59877" s="30"/>
      <c r="G59877" s="30"/>
      <c r="H59877" s="30"/>
    </row>
    <row r="59878" spans="6:8" x14ac:dyDescent="0.2">
      <c r="F59878" s="30"/>
      <c r="G59878" s="30"/>
      <c r="H59878" s="30"/>
    </row>
    <row r="59879" spans="6:8" x14ac:dyDescent="0.2">
      <c r="F59879" s="30"/>
      <c r="G59879" s="30"/>
      <c r="H59879" s="30"/>
    </row>
    <row r="59880" spans="6:8" x14ac:dyDescent="0.2">
      <c r="F59880" s="30"/>
      <c r="G59880" s="30"/>
      <c r="H59880" s="30"/>
    </row>
    <row r="59881" spans="6:8" x14ac:dyDescent="0.2">
      <c r="F59881" s="30"/>
      <c r="G59881" s="30"/>
      <c r="H59881" s="30"/>
    </row>
    <row r="59882" spans="6:8" x14ac:dyDescent="0.2">
      <c r="F59882" s="30"/>
      <c r="G59882" s="30"/>
      <c r="H59882" s="30"/>
    </row>
    <row r="59883" spans="6:8" x14ac:dyDescent="0.2">
      <c r="F59883" s="30"/>
      <c r="G59883" s="30"/>
      <c r="H59883" s="30"/>
    </row>
    <row r="59884" spans="6:8" x14ac:dyDescent="0.2">
      <c r="F59884" s="30"/>
      <c r="G59884" s="30"/>
      <c r="H59884" s="30"/>
    </row>
    <row r="59885" spans="6:8" x14ac:dyDescent="0.2">
      <c r="F59885" s="30"/>
      <c r="G59885" s="30"/>
      <c r="H59885" s="30"/>
    </row>
    <row r="59886" spans="6:8" x14ac:dyDescent="0.2">
      <c r="F59886" s="30"/>
      <c r="G59886" s="30"/>
      <c r="H59886" s="30"/>
    </row>
    <row r="59887" spans="6:8" x14ac:dyDescent="0.2">
      <c r="F59887" s="30"/>
      <c r="G59887" s="30"/>
      <c r="H59887" s="30"/>
    </row>
    <row r="59888" spans="6:8" x14ac:dyDescent="0.2">
      <c r="F59888" s="30"/>
      <c r="G59888" s="30"/>
      <c r="H59888" s="30"/>
    </row>
    <row r="59889" spans="6:8" x14ac:dyDescent="0.2">
      <c r="F59889" s="30"/>
      <c r="G59889" s="30"/>
      <c r="H59889" s="30"/>
    </row>
    <row r="59890" spans="6:8" x14ac:dyDescent="0.2">
      <c r="F59890" s="30"/>
      <c r="G59890" s="30"/>
      <c r="H59890" s="30"/>
    </row>
    <row r="59891" spans="6:8" x14ac:dyDescent="0.2">
      <c r="F59891" s="30"/>
      <c r="G59891" s="30"/>
      <c r="H59891" s="30"/>
    </row>
    <row r="59892" spans="6:8" x14ac:dyDescent="0.2">
      <c r="F59892" s="30"/>
      <c r="G59892" s="30"/>
      <c r="H59892" s="30"/>
    </row>
    <row r="59893" spans="6:8" x14ac:dyDescent="0.2">
      <c r="F59893" s="30"/>
      <c r="G59893" s="30"/>
      <c r="H59893" s="30"/>
    </row>
    <row r="59894" spans="6:8" x14ac:dyDescent="0.2">
      <c r="F59894" s="30"/>
      <c r="G59894" s="30"/>
      <c r="H59894" s="30"/>
    </row>
    <row r="59895" spans="6:8" x14ac:dyDescent="0.2">
      <c r="F59895" s="30"/>
      <c r="G59895" s="30"/>
      <c r="H59895" s="30"/>
    </row>
    <row r="59896" spans="6:8" x14ac:dyDescent="0.2">
      <c r="F59896" s="30"/>
      <c r="G59896" s="30"/>
      <c r="H59896" s="30"/>
    </row>
    <row r="59897" spans="6:8" x14ac:dyDescent="0.2">
      <c r="F59897" s="30"/>
      <c r="G59897" s="30"/>
      <c r="H59897" s="30"/>
    </row>
    <row r="59898" spans="6:8" x14ac:dyDescent="0.2">
      <c r="F59898" s="30"/>
      <c r="G59898" s="30"/>
      <c r="H59898" s="30"/>
    </row>
    <row r="59899" spans="6:8" x14ac:dyDescent="0.2">
      <c r="F59899" s="30"/>
      <c r="G59899" s="30"/>
      <c r="H59899" s="30"/>
    </row>
    <row r="59900" spans="6:8" x14ac:dyDescent="0.2">
      <c r="F59900" s="30"/>
      <c r="G59900" s="30"/>
      <c r="H59900" s="30"/>
    </row>
    <row r="59901" spans="6:8" x14ac:dyDescent="0.2">
      <c r="F59901" s="30"/>
      <c r="G59901" s="30"/>
      <c r="H59901" s="30"/>
    </row>
    <row r="59902" spans="6:8" x14ac:dyDescent="0.2">
      <c r="F59902" s="30"/>
      <c r="G59902" s="30"/>
      <c r="H59902" s="30"/>
    </row>
    <row r="59903" spans="6:8" x14ac:dyDescent="0.2">
      <c r="F59903" s="30"/>
      <c r="G59903" s="30"/>
      <c r="H59903" s="30"/>
    </row>
    <row r="59904" spans="6:8" x14ac:dyDescent="0.2">
      <c r="F59904" s="30"/>
      <c r="G59904" s="30"/>
      <c r="H59904" s="30"/>
    </row>
    <row r="59905" spans="6:8" x14ac:dyDescent="0.2">
      <c r="F59905" s="30"/>
      <c r="G59905" s="30"/>
      <c r="H59905" s="30"/>
    </row>
    <row r="59906" spans="6:8" x14ac:dyDescent="0.2">
      <c r="F59906" s="30"/>
      <c r="G59906" s="30"/>
      <c r="H59906" s="30"/>
    </row>
    <row r="59907" spans="6:8" x14ac:dyDescent="0.2">
      <c r="F59907" s="30"/>
      <c r="G59907" s="30"/>
      <c r="H59907" s="30"/>
    </row>
    <row r="59908" spans="6:8" x14ac:dyDescent="0.2">
      <c r="F59908" s="30"/>
      <c r="G59908" s="30"/>
      <c r="H59908" s="30"/>
    </row>
    <row r="59909" spans="6:8" x14ac:dyDescent="0.2">
      <c r="F59909" s="30"/>
      <c r="G59909" s="30"/>
      <c r="H59909" s="30"/>
    </row>
    <row r="59910" spans="6:8" x14ac:dyDescent="0.2">
      <c r="F59910" s="30"/>
      <c r="G59910" s="30"/>
      <c r="H59910" s="30"/>
    </row>
    <row r="59911" spans="6:8" x14ac:dyDescent="0.2">
      <c r="F59911" s="30"/>
      <c r="G59911" s="30"/>
      <c r="H59911" s="30"/>
    </row>
    <row r="59912" spans="6:8" x14ac:dyDescent="0.2">
      <c r="F59912" s="30"/>
      <c r="G59912" s="30"/>
      <c r="H59912" s="30"/>
    </row>
    <row r="59913" spans="6:8" x14ac:dyDescent="0.2">
      <c r="F59913" s="30"/>
      <c r="G59913" s="30"/>
      <c r="H59913" s="30"/>
    </row>
    <row r="59914" spans="6:8" x14ac:dyDescent="0.2">
      <c r="F59914" s="30"/>
      <c r="G59914" s="30"/>
      <c r="H59914" s="30"/>
    </row>
    <row r="59915" spans="6:8" x14ac:dyDescent="0.2">
      <c r="F59915" s="30"/>
      <c r="G59915" s="30"/>
      <c r="H59915" s="30"/>
    </row>
    <row r="59916" spans="6:8" x14ac:dyDescent="0.2">
      <c r="F59916" s="30"/>
      <c r="G59916" s="30"/>
      <c r="H59916" s="30"/>
    </row>
    <row r="59917" spans="6:8" x14ac:dyDescent="0.2">
      <c r="F59917" s="30"/>
      <c r="G59917" s="30"/>
      <c r="H59917" s="30"/>
    </row>
    <row r="59918" spans="6:8" x14ac:dyDescent="0.2">
      <c r="F59918" s="30"/>
      <c r="G59918" s="30"/>
      <c r="H59918" s="30"/>
    </row>
    <row r="59919" spans="6:8" x14ac:dyDescent="0.2">
      <c r="F59919" s="30"/>
      <c r="G59919" s="30"/>
      <c r="H59919" s="30"/>
    </row>
    <row r="59920" spans="6:8" x14ac:dyDescent="0.2">
      <c r="F59920" s="30"/>
      <c r="G59920" s="30"/>
      <c r="H59920" s="30"/>
    </row>
    <row r="59921" spans="6:8" x14ac:dyDescent="0.2">
      <c r="F59921" s="30"/>
      <c r="G59921" s="30"/>
      <c r="H59921" s="30"/>
    </row>
    <row r="59922" spans="6:8" x14ac:dyDescent="0.2">
      <c r="F59922" s="30"/>
      <c r="G59922" s="30"/>
      <c r="H59922" s="30"/>
    </row>
    <row r="59923" spans="6:8" x14ac:dyDescent="0.2">
      <c r="F59923" s="30"/>
      <c r="G59923" s="30"/>
      <c r="H59923" s="30"/>
    </row>
    <row r="59924" spans="6:8" x14ac:dyDescent="0.2">
      <c r="F59924" s="30"/>
      <c r="G59924" s="30"/>
      <c r="H59924" s="30"/>
    </row>
    <row r="59925" spans="6:8" x14ac:dyDescent="0.2">
      <c r="F59925" s="30"/>
      <c r="G59925" s="30"/>
      <c r="H59925" s="30"/>
    </row>
    <row r="59926" spans="6:8" x14ac:dyDescent="0.2">
      <c r="F59926" s="30"/>
      <c r="G59926" s="30"/>
      <c r="H59926" s="30"/>
    </row>
    <row r="59927" spans="6:8" x14ac:dyDescent="0.2">
      <c r="F59927" s="30"/>
      <c r="G59927" s="30"/>
      <c r="H59927" s="30"/>
    </row>
    <row r="59928" spans="6:8" x14ac:dyDescent="0.2">
      <c r="F59928" s="30"/>
      <c r="G59928" s="30"/>
      <c r="H59928" s="30"/>
    </row>
    <row r="59929" spans="6:8" x14ac:dyDescent="0.2">
      <c r="F59929" s="30"/>
      <c r="G59929" s="30"/>
      <c r="H59929" s="30"/>
    </row>
    <row r="59930" spans="6:8" x14ac:dyDescent="0.2">
      <c r="F59930" s="30"/>
      <c r="G59930" s="30"/>
      <c r="H59930" s="30"/>
    </row>
    <row r="59931" spans="6:8" x14ac:dyDescent="0.2">
      <c r="F59931" s="30"/>
      <c r="G59931" s="30"/>
      <c r="H59931" s="30"/>
    </row>
    <row r="59932" spans="6:8" x14ac:dyDescent="0.2">
      <c r="F59932" s="30"/>
      <c r="G59932" s="30"/>
      <c r="H59932" s="30"/>
    </row>
    <row r="59933" spans="6:8" x14ac:dyDescent="0.2">
      <c r="F59933" s="30"/>
      <c r="G59933" s="30"/>
      <c r="H59933" s="30"/>
    </row>
    <row r="59934" spans="6:8" x14ac:dyDescent="0.2">
      <c r="F59934" s="30"/>
      <c r="G59934" s="30"/>
      <c r="H59934" s="30"/>
    </row>
    <row r="59935" spans="6:8" x14ac:dyDescent="0.2">
      <c r="F59935" s="30"/>
      <c r="G59935" s="30"/>
      <c r="H59935" s="30"/>
    </row>
    <row r="59936" spans="6:8" x14ac:dyDescent="0.2">
      <c r="F59936" s="30"/>
      <c r="G59936" s="30"/>
      <c r="H59936" s="30"/>
    </row>
    <row r="59937" spans="6:8" x14ac:dyDescent="0.2">
      <c r="F59937" s="30"/>
      <c r="G59937" s="30"/>
      <c r="H59937" s="30"/>
    </row>
    <row r="59938" spans="6:8" x14ac:dyDescent="0.2">
      <c r="F59938" s="30"/>
      <c r="G59938" s="30"/>
      <c r="H59938" s="30"/>
    </row>
    <row r="59939" spans="6:8" x14ac:dyDescent="0.2">
      <c r="F59939" s="30"/>
      <c r="G59939" s="30"/>
      <c r="H59939" s="30"/>
    </row>
    <row r="59940" spans="6:8" x14ac:dyDescent="0.2">
      <c r="F59940" s="30"/>
      <c r="G59940" s="30"/>
      <c r="H59940" s="30"/>
    </row>
    <row r="59941" spans="6:8" x14ac:dyDescent="0.2">
      <c r="F59941" s="30"/>
      <c r="G59941" s="30"/>
      <c r="H59941" s="30"/>
    </row>
    <row r="59942" spans="6:8" x14ac:dyDescent="0.2">
      <c r="F59942" s="30"/>
      <c r="G59942" s="30"/>
      <c r="H59942" s="30"/>
    </row>
    <row r="59943" spans="6:8" x14ac:dyDescent="0.2">
      <c r="F59943" s="30"/>
      <c r="G59943" s="30"/>
      <c r="H59943" s="30"/>
    </row>
    <row r="59944" spans="6:8" x14ac:dyDescent="0.2">
      <c r="F59944" s="30"/>
      <c r="G59944" s="30"/>
      <c r="H59944" s="30"/>
    </row>
    <row r="59945" spans="6:8" x14ac:dyDescent="0.2">
      <c r="F59945" s="30"/>
      <c r="G59945" s="30"/>
      <c r="H59945" s="30"/>
    </row>
    <row r="59946" spans="6:8" x14ac:dyDescent="0.2">
      <c r="F59946" s="30"/>
      <c r="G59946" s="30"/>
      <c r="H59946" s="30"/>
    </row>
    <row r="59947" spans="6:8" x14ac:dyDescent="0.2">
      <c r="F59947" s="30"/>
      <c r="G59947" s="30"/>
      <c r="H59947" s="30"/>
    </row>
    <row r="59948" spans="6:8" x14ac:dyDescent="0.2">
      <c r="F59948" s="30"/>
      <c r="G59948" s="30"/>
      <c r="H59948" s="30"/>
    </row>
    <row r="59949" spans="6:8" x14ac:dyDescent="0.2">
      <c r="F59949" s="30"/>
      <c r="G59949" s="30"/>
      <c r="H59949" s="30"/>
    </row>
    <row r="59950" spans="6:8" x14ac:dyDescent="0.2">
      <c r="F59950" s="30"/>
      <c r="G59950" s="30"/>
      <c r="H59950" s="30"/>
    </row>
    <row r="59951" spans="6:8" x14ac:dyDescent="0.2">
      <c r="F59951" s="30"/>
      <c r="G59951" s="30"/>
      <c r="H59951" s="30"/>
    </row>
    <row r="59952" spans="6:8" x14ac:dyDescent="0.2">
      <c r="F59952" s="30"/>
      <c r="G59952" s="30"/>
      <c r="H59952" s="30"/>
    </row>
    <row r="59953" spans="6:8" x14ac:dyDescent="0.2">
      <c r="F59953" s="30"/>
      <c r="G59953" s="30"/>
      <c r="H59953" s="30"/>
    </row>
    <row r="59954" spans="6:8" x14ac:dyDescent="0.2">
      <c r="F59954" s="30"/>
      <c r="G59954" s="30"/>
      <c r="H59954" s="30"/>
    </row>
    <row r="59955" spans="6:8" x14ac:dyDescent="0.2">
      <c r="F59955" s="30"/>
      <c r="G59955" s="30"/>
      <c r="H59955" s="30"/>
    </row>
    <row r="59956" spans="6:8" x14ac:dyDescent="0.2">
      <c r="F59956" s="30"/>
      <c r="G59956" s="30"/>
      <c r="H59956" s="30"/>
    </row>
    <row r="59957" spans="6:8" x14ac:dyDescent="0.2">
      <c r="F59957" s="30"/>
      <c r="G59957" s="30"/>
      <c r="H59957" s="30"/>
    </row>
    <row r="59958" spans="6:8" x14ac:dyDescent="0.2">
      <c r="F59958" s="30"/>
      <c r="G59958" s="30"/>
      <c r="H59958" s="30"/>
    </row>
    <row r="59959" spans="6:8" x14ac:dyDescent="0.2">
      <c r="F59959" s="30"/>
      <c r="G59959" s="30"/>
      <c r="H59959" s="30"/>
    </row>
    <row r="59960" spans="6:8" x14ac:dyDescent="0.2">
      <c r="F59960" s="30"/>
      <c r="G59960" s="30"/>
      <c r="H59960" s="30"/>
    </row>
    <row r="59961" spans="6:8" x14ac:dyDescent="0.2">
      <c r="F59961" s="30"/>
      <c r="G59961" s="30"/>
      <c r="H59961" s="30"/>
    </row>
    <row r="59962" spans="6:8" x14ac:dyDescent="0.2">
      <c r="F59962" s="30"/>
      <c r="G59962" s="30"/>
      <c r="H59962" s="30"/>
    </row>
    <row r="59963" spans="6:8" x14ac:dyDescent="0.2">
      <c r="F59963" s="30"/>
      <c r="G59963" s="30"/>
      <c r="H59963" s="30"/>
    </row>
    <row r="59964" spans="6:8" x14ac:dyDescent="0.2">
      <c r="F59964" s="30"/>
      <c r="G59964" s="30"/>
      <c r="H59964" s="30"/>
    </row>
    <row r="59965" spans="6:8" x14ac:dyDescent="0.2">
      <c r="F59965" s="30"/>
      <c r="G59965" s="30"/>
      <c r="H59965" s="30"/>
    </row>
    <row r="59966" spans="6:8" x14ac:dyDescent="0.2">
      <c r="F59966" s="30"/>
      <c r="G59966" s="30"/>
      <c r="H59966" s="30"/>
    </row>
    <row r="59967" spans="6:8" x14ac:dyDescent="0.2">
      <c r="F59967" s="30"/>
      <c r="G59967" s="30"/>
      <c r="H59967" s="30"/>
    </row>
    <row r="59968" spans="6:8" x14ac:dyDescent="0.2">
      <c r="F59968" s="30"/>
      <c r="G59968" s="30"/>
      <c r="H59968" s="30"/>
    </row>
    <row r="59969" spans="6:8" x14ac:dyDescent="0.2">
      <c r="F59969" s="30"/>
      <c r="G59969" s="30"/>
      <c r="H59969" s="30"/>
    </row>
    <row r="59970" spans="6:8" x14ac:dyDescent="0.2">
      <c r="F59970" s="30"/>
      <c r="G59970" s="30"/>
      <c r="H59970" s="30"/>
    </row>
    <row r="59971" spans="6:8" x14ac:dyDescent="0.2">
      <c r="F59971" s="30"/>
      <c r="G59971" s="30"/>
      <c r="H59971" s="30"/>
    </row>
    <row r="59972" spans="6:8" x14ac:dyDescent="0.2">
      <c r="F59972" s="30"/>
      <c r="G59972" s="30"/>
      <c r="H59972" s="30"/>
    </row>
    <row r="59973" spans="6:8" x14ac:dyDescent="0.2">
      <c r="F59973" s="30"/>
      <c r="G59973" s="30"/>
      <c r="H59973" s="30"/>
    </row>
    <row r="59974" spans="6:8" x14ac:dyDescent="0.2">
      <c r="F59974" s="30"/>
      <c r="G59974" s="30"/>
      <c r="H59974" s="30"/>
    </row>
    <row r="59975" spans="6:8" x14ac:dyDescent="0.2">
      <c r="F59975" s="30"/>
      <c r="G59975" s="30"/>
      <c r="H59975" s="30"/>
    </row>
    <row r="59976" spans="6:8" x14ac:dyDescent="0.2">
      <c r="F59976" s="30"/>
      <c r="G59976" s="30"/>
      <c r="H59976" s="30"/>
    </row>
    <row r="59977" spans="6:8" x14ac:dyDescent="0.2">
      <c r="F59977" s="30"/>
      <c r="G59977" s="30"/>
      <c r="H59977" s="30"/>
    </row>
    <row r="59978" spans="6:8" x14ac:dyDescent="0.2">
      <c r="F59978" s="30"/>
      <c r="G59978" s="30"/>
      <c r="H59978" s="30"/>
    </row>
    <row r="59979" spans="6:8" x14ac:dyDescent="0.2">
      <c r="F59979" s="30"/>
      <c r="G59979" s="30"/>
      <c r="H59979" s="30"/>
    </row>
    <row r="59980" spans="6:8" x14ac:dyDescent="0.2">
      <c r="F59980" s="30"/>
      <c r="G59980" s="30"/>
      <c r="H59980" s="30"/>
    </row>
    <row r="59981" spans="6:8" x14ac:dyDescent="0.2">
      <c r="F59981" s="30"/>
      <c r="G59981" s="30"/>
      <c r="H59981" s="30"/>
    </row>
    <row r="59982" spans="6:8" x14ac:dyDescent="0.2">
      <c r="F59982" s="30"/>
      <c r="G59982" s="30"/>
      <c r="H59982" s="30"/>
    </row>
    <row r="59983" spans="6:8" x14ac:dyDescent="0.2">
      <c r="F59983" s="30"/>
      <c r="G59983" s="30"/>
      <c r="H59983" s="30"/>
    </row>
    <row r="59984" spans="6:8" x14ac:dyDescent="0.2">
      <c r="F59984" s="30"/>
      <c r="G59984" s="30"/>
      <c r="H59984" s="30"/>
    </row>
    <row r="59985" spans="6:8" x14ac:dyDescent="0.2">
      <c r="F59985" s="30"/>
      <c r="G59985" s="30"/>
      <c r="H59985" s="30"/>
    </row>
    <row r="59986" spans="6:8" x14ac:dyDescent="0.2">
      <c r="F59986" s="30"/>
      <c r="G59986" s="30"/>
      <c r="H59986" s="30"/>
    </row>
    <row r="59987" spans="6:8" x14ac:dyDescent="0.2">
      <c r="F59987" s="30"/>
      <c r="G59987" s="30"/>
      <c r="H59987" s="30"/>
    </row>
    <row r="59988" spans="6:8" x14ac:dyDescent="0.2">
      <c r="F59988" s="30"/>
      <c r="G59988" s="30"/>
      <c r="H59988" s="30"/>
    </row>
    <row r="59989" spans="6:8" x14ac:dyDescent="0.2">
      <c r="F59989" s="30"/>
      <c r="G59989" s="30"/>
      <c r="H59989" s="30"/>
    </row>
    <row r="59990" spans="6:8" x14ac:dyDescent="0.2">
      <c r="F59990" s="30"/>
      <c r="G59990" s="30"/>
      <c r="H59990" s="30"/>
    </row>
    <row r="59991" spans="6:8" x14ac:dyDescent="0.2">
      <c r="F59991" s="30"/>
      <c r="G59991" s="30"/>
      <c r="H59991" s="30"/>
    </row>
    <row r="59992" spans="6:8" x14ac:dyDescent="0.2">
      <c r="F59992" s="30"/>
      <c r="G59992" s="30"/>
      <c r="H59992" s="30"/>
    </row>
    <row r="59993" spans="6:8" x14ac:dyDescent="0.2">
      <c r="F59993" s="30"/>
      <c r="G59993" s="30"/>
      <c r="H59993" s="30"/>
    </row>
    <row r="59994" spans="6:8" x14ac:dyDescent="0.2">
      <c r="F59994" s="30"/>
      <c r="G59994" s="30"/>
      <c r="H59994" s="30"/>
    </row>
    <row r="59995" spans="6:8" x14ac:dyDescent="0.2">
      <c r="F59995" s="30"/>
      <c r="G59995" s="30"/>
      <c r="H59995" s="30"/>
    </row>
    <row r="59996" spans="6:8" x14ac:dyDescent="0.2">
      <c r="F59996" s="30"/>
      <c r="G59996" s="30"/>
      <c r="H59996" s="30"/>
    </row>
    <row r="59997" spans="6:8" x14ac:dyDescent="0.2">
      <c r="F59997" s="30"/>
      <c r="G59997" s="30"/>
      <c r="H59997" s="30"/>
    </row>
    <row r="59998" spans="6:8" x14ac:dyDescent="0.2">
      <c r="F59998" s="30"/>
      <c r="G59998" s="30"/>
      <c r="H59998" s="30"/>
    </row>
    <row r="59999" spans="6:8" x14ac:dyDescent="0.2">
      <c r="F59999" s="30"/>
      <c r="G59999" s="30"/>
      <c r="H59999" s="30"/>
    </row>
    <row r="60000" spans="6:8" x14ac:dyDescent="0.2">
      <c r="F60000" s="30"/>
      <c r="G60000" s="30"/>
      <c r="H60000" s="30"/>
    </row>
    <row r="60001" spans="6:8" x14ac:dyDescent="0.2">
      <c r="F60001" s="30"/>
      <c r="G60001" s="30"/>
      <c r="H60001" s="30"/>
    </row>
    <row r="60002" spans="6:8" x14ac:dyDescent="0.2">
      <c r="F60002" s="30"/>
      <c r="G60002" s="30"/>
      <c r="H60002" s="30"/>
    </row>
    <row r="60003" spans="6:8" x14ac:dyDescent="0.2">
      <c r="F60003" s="30"/>
      <c r="G60003" s="30"/>
      <c r="H60003" s="30"/>
    </row>
    <row r="60004" spans="6:8" x14ac:dyDescent="0.2">
      <c r="F60004" s="30"/>
      <c r="G60004" s="30"/>
      <c r="H60004" s="30"/>
    </row>
    <row r="60005" spans="6:8" x14ac:dyDescent="0.2">
      <c r="F60005" s="30"/>
      <c r="G60005" s="30"/>
      <c r="H60005" s="30"/>
    </row>
    <row r="60006" spans="6:8" x14ac:dyDescent="0.2">
      <c r="F60006" s="30"/>
      <c r="G60006" s="30"/>
      <c r="H60006" s="30"/>
    </row>
    <row r="60007" spans="6:8" x14ac:dyDescent="0.2">
      <c r="F60007" s="30"/>
      <c r="G60007" s="30"/>
      <c r="H60007" s="30"/>
    </row>
    <row r="60008" spans="6:8" x14ac:dyDescent="0.2">
      <c r="F60008" s="30"/>
      <c r="G60008" s="30"/>
      <c r="H60008" s="30"/>
    </row>
    <row r="60009" spans="6:8" x14ac:dyDescent="0.2">
      <c r="F60009" s="30"/>
      <c r="G60009" s="30"/>
      <c r="H60009" s="30"/>
    </row>
    <row r="60010" spans="6:8" x14ac:dyDescent="0.2">
      <c r="F60010" s="30"/>
      <c r="G60010" s="30"/>
      <c r="H60010" s="30"/>
    </row>
    <row r="60011" spans="6:8" x14ac:dyDescent="0.2">
      <c r="F60011" s="30"/>
      <c r="G60011" s="30"/>
      <c r="H60011" s="30"/>
    </row>
    <row r="60012" spans="6:8" x14ac:dyDescent="0.2">
      <c r="F60012" s="30"/>
      <c r="G60012" s="30"/>
      <c r="H60012" s="30"/>
    </row>
    <row r="60013" spans="6:8" x14ac:dyDescent="0.2">
      <c r="F60013" s="30"/>
      <c r="G60013" s="30"/>
      <c r="H60013" s="30"/>
    </row>
    <row r="60014" spans="6:8" x14ac:dyDescent="0.2">
      <c r="F60014" s="30"/>
      <c r="G60014" s="30"/>
      <c r="H60014" s="30"/>
    </row>
    <row r="60015" spans="6:8" x14ac:dyDescent="0.2">
      <c r="F60015" s="30"/>
      <c r="G60015" s="30"/>
      <c r="H60015" s="30"/>
    </row>
    <row r="60016" spans="6:8" x14ac:dyDescent="0.2">
      <c r="F60016" s="30"/>
      <c r="G60016" s="30"/>
      <c r="H60016" s="30"/>
    </row>
    <row r="60017" spans="6:8" x14ac:dyDescent="0.2">
      <c r="F60017" s="30"/>
      <c r="G60017" s="30"/>
      <c r="H60017" s="30"/>
    </row>
    <row r="60018" spans="6:8" x14ac:dyDescent="0.2">
      <c r="F60018" s="30"/>
      <c r="G60018" s="30"/>
      <c r="H60018" s="30"/>
    </row>
    <row r="60019" spans="6:8" x14ac:dyDescent="0.2">
      <c r="F60019" s="30"/>
      <c r="G60019" s="30"/>
      <c r="H60019" s="30"/>
    </row>
    <row r="60020" spans="6:8" x14ac:dyDescent="0.2">
      <c r="F60020" s="30"/>
      <c r="G60020" s="30"/>
      <c r="H60020" s="30"/>
    </row>
    <row r="60021" spans="6:8" x14ac:dyDescent="0.2">
      <c r="F60021" s="30"/>
      <c r="G60021" s="30"/>
      <c r="H60021" s="30"/>
    </row>
    <row r="60022" spans="6:8" x14ac:dyDescent="0.2">
      <c r="F60022" s="30"/>
      <c r="G60022" s="30"/>
      <c r="H60022" s="30"/>
    </row>
    <row r="60023" spans="6:8" x14ac:dyDescent="0.2">
      <c r="F60023" s="30"/>
      <c r="G60023" s="30"/>
      <c r="H60023" s="30"/>
    </row>
    <row r="60024" spans="6:8" x14ac:dyDescent="0.2">
      <c r="F60024" s="30"/>
      <c r="G60024" s="30"/>
      <c r="H60024" s="30"/>
    </row>
    <row r="60025" spans="6:8" x14ac:dyDescent="0.2">
      <c r="F60025" s="30"/>
      <c r="G60025" s="30"/>
      <c r="H60025" s="30"/>
    </row>
    <row r="60026" spans="6:8" x14ac:dyDescent="0.2">
      <c r="F60026" s="30"/>
      <c r="G60026" s="30"/>
      <c r="H60026" s="30"/>
    </row>
    <row r="60027" spans="6:8" x14ac:dyDescent="0.2">
      <c r="F60027" s="30"/>
      <c r="G60027" s="30"/>
      <c r="H60027" s="30"/>
    </row>
    <row r="60028" spans="6:8" x14ac:dyDescent="0.2">
      <c r="F60028" s="30"/>
      <c r="G60028" s="30"/>
      <c r="H60028" s="30"/>
    </row>
    <row r="60029" spans="6:8" x14ac:dyDescent="0.2">
      <c r="F60029" s="30"/>
      <c r="G60029" s="30"/>
      <c r="H60029" s="30"/>
    </row>
    <row r="60030" spans="6:8" x14ac:dyDescent="0.2">
      <c r="F60030" s="30"/>
      <c r="G60030" s="30"/>
      <c r="H60030" s="30"/>
    </row>
    <row r="60031" spans="6:8" x14ac:dyDescent="0.2">
      <c r="F60031" s="30"/>
      <c r="G60031" s="30"/>
      <c r="H60031" s="30"/>
    </row>
    <row r="60032" spans="6:8" x14ac:dyDescent="0.2">
      <c r="F60032" s="30"/>
      <c r="G60032" s="30"/>
      <c r="H60032" s="30"/>
    </row>
    <row r="60033" spans="6:8" x14ac:dyDescent="0.2">
      <c r="F60033" s="30"/>
      <c r="G60033" s="30"/>
      <c r="H60033" s="30"/>
    </row>
    <row r="60034" spans="6:8" x14ac:dyDescent="0.2">
      <c r="F60034" s="30"/>
      <c r="G60034" s="30"/>
      <c r="H60034" s="30"/>
    </row>
    <row r="60035" spans="6:8" x14ac:dyDescent="0.2">
      <c r="F60035" s="30"/>
      <c r="G60035" s="30"/>
      <c r="H60035" s="30"/>
    </row>
    <row r="60036" spans="6:8" x14ac:dyDescent="0.2">
      <c r="F60036" s="30"/>
      <c r="G60036" s="30"/>
      <c r="H60036" s="30"/>
    </row>
    <row r="60037" spans="6:8" x14ac:dyDescent="0.2">
      <c r="F60037" s="30"/>
      <c r="G60037" s="30"/>
      <c r="H60037" s="30"/>
    </row>
    <row r="60038" spans="6:8" x14ac:dyDescent="0.2">
      <c r="F60038" s="30"/>
      <c r="G60038" s="30"/>
      <c r="H60038" s="30"/>
    </row>
    <row r="60039" spans="6:8" x14ac:dyDescent="0.2">
      <c r="F60039" s="30"/>
      <c r="G60039" s="30"/>
      <c r="H60039" s="30"/>
    </row>
    <row r="60040" spans="6:8" x14ac:dyDescent="0.2">
      <c r="F60040" s="30"/>
      <c r="G60040" s="30"/>
      <c r="H60040" s="30"/>
    </row>
    <row r="60041" spans="6:8" x14ac:dyDescent="0.2">
      <c r="F60041" s="30"/>
      <c r="G60041" s="30"/>
      <c r="H60041" s="30"/>
    </row>
    <row r="60042" spans="6:8" x14ac:dyDescent="0.2">
      <c r="F60042" s="30"/>
      <c r="G60042" s="30"/>
      <c r="H60042" s="30"/>
    </row>
    <row r="60043" spans="6:8" x14ac:dyDescent="0.2">
      <c r="F60043" s="30"/>
      <c r="G60043" s="30"/>
      <c r="H60043" s="30"/>
    </row>
    <row r="60044" spans="6:8" x14ac:dyDescent="0.2">
      <c r="F60044" s="30"/>
      <c r="G60044" s="30"/>
      <c r="H60044" s="30"/>
    </row>
    <row r="60045" spans="6:8" x14ac:dyDescent="0.2">
      <c r="F60045" s="30"/>
      <c r="G60045" s="30"/>
      <c r="H60045" s="30"/>
    </row>
    <row r="60046" spans="6:8" x14ac:dyDescent="0.2">
      <c r="F60046" s="30"/>
      <c r="G60046" s="30"/>
      <c r="H60046" s="30"/>
    </row>
    <row r="60047" spans="6:8" x14ac:dyDescent="0.2">
      <c r="F60047" s="30"/>
      <c r="G60047" s="30"/>
      <c r="H60047" s="30"/>
    </row>
    <row r="60048" spans="6:8" x14ac:dyDescent="0.2">
      <c r="F60048" s="30"/>
      <c r="G60048" s="30"/>
      <c r="H60048" s="30"/>
    </row>
    <row r="60049" spans="6:8" x14ac:dyDescent="0.2">
      <c r="F60049" s="30"/>
      <c r="G60049" s="30"/>
      <c r="H60049" s="30"/>
    </row>
    <row r="60050" spans="6:8" x14ac:dyDescent="0.2">
      <c r="F60050" s="30"/>
      <c r="G60050" s="30"/>
      <c r="H60050" s="30"/>
    </row>
    <row r="60051" spans="6:8" x14ac:dyDescent="0.2">
      <c r="F60051" s="30"/>
      <c r="G60051" s="30"/>
      <c r="H60051" s="30"/>
    </row>
    <row r="60052" spans="6:8" x14ac:dyDescent="0.2">
      <c r="F60052" s="30"/>
      <c r="G60052" s="30"/>
      <c r="H60052" s="30"/>
    </row>
    <row r="60053" spans="6:8" x14ac:dyDescent="0.2">
      <c r="F60053" s="30"/>
      <c r="G60053" s="30"/>
      <c r="H60053" s="30"/>
    </row>
    <row r="60054" spans="6:8" x14ac:dyDescent="0.2">
      <c r="F60054" s="30"/>
      <c r="G60054" s="30"/>
      <c r="H60054" s="30"/>
    </row>
    <row r="60055" spans="6:8" x14ac:dyDescent="0.2">
      <c r="F60055" s="30"/>
      <c r="G60055" s="30"/>
      <c r="H60055" s="30"/>
    </row>
    <row r="60056" spans="6:8" x14ac:dyDescent="0.2">
      <c r="F60056" s="30"/>
      <c r="G60056" s="30"/>
      <c r="H60056" s="30"/>
    </row>
    <row r="60057" spans="6:8" x14ac:dyDescent="0.2">
      <c r="F60057" s="30"/>
      <c r="G60057" s="30"/>
      <c r="H60057" s="30"/>
    </row>
    <row r="60058" spans="6:8" x14ac:dyDescent="0.2">
      <c r="F60058" s="30"/>
      <c r="G60058" s="30"/>
      <c r="H60058" s="30"/>
    </row>
    <row r="60059" spans="6:8" x14ac:dyDescent="0.2">
      <c r="F60059" s="30"/>
      <c r="G60059" s="30"/>
      <c r="H60059" s="30"/>
    </row>
    <row r="60060" spans="6:8" x14ac:dyDescent="0.2">
      <c r="F60060" s="30"/>
      <c r="G60060" s="30"/>
      <c r="H60060" s="30"/>
    </row>
    <row r="60061" spans="6:8" x14ac:dyDescent="0.2">
      <c r="F60061" s="30"/>
      <c r="G60061" s="30"/>
      <c r="H60061" s="30"/>
    </row>
    <row r="60062" spans="6:8" x14ac:dyDescent="0.2">
      <c r="F60062" s="30"/>
      <c r="G60062" s="30"/>
      <c r="H60062" s="30"/>
    </row>
    <row r="60063" spans="6:8" x14ac:dyDescent="0.2">
      <c r="F60063" s="30"/>
      <c r="G60063" s="30"/>
      <c r="H60063" s="30"/>
    </row>
    <row r="60064" spans="6:8" x14ac:dyDescent="0.2">
      <c r="F60064" s="30"/>
      <c r="G60064" s="30"/>
      <c r="H60064" s="30"/>
    </row>
    <row r="60065" spans="6:8" x14ac:dyDescent="0.2">
      <c r="F60065" s="30"/>
      <c r="G60065" s="30"/>
      <c r="H60065" s="30"/>
    </row>
    <row r="60066" spans="6:8" x14ac:dyDescent="0.2">
      <c r="F60066" s="30"/>
      <c r="G60066" s="30"/>
      <c r="H60066" s="30"/>
    </row>
    <row r="60067" spans="6:8" x14ac:dyDescent="0.2">
      <c r="F60067" s="30"/>
      <c r="G60067" s="30"/>
      <c r="H60067" s="30"/>
    </row>
    <row r="60068" spans="6:8" x14ac:dyDescent="0.2">
      <c r="F60068" s="30"/>
      <c r="G60068" s="30"/>
      <c r="H60068" s="30"/>
    </row>
    <row r="60069" spans="6:8" x14ac:dyDescent="0.2">
      <c r="F60069" s="30"/>
      <c r="G60069" s="30"/>
      <c r="H60069" s="30"/>
    </row>
    <row r="60070" spans="6:8" x14ac:dyDescent="0.2">
      <c r="F60070" s="30"/>
      <c r="G60070" s="30"/>
      <c r="H60070" s="30"/>
    </row>
    <row r="60071" spans="6:8" x14ac:dyDescent="0.2">
      <c r="F60071" s="30"/>
      <c r="G60071" s="30"/>
      <c r="H60071" s="30"/>
    </row>
    <row r="60072" spans="6:8" x14ac:dyDescent="0.2">
      <c r="F60072" s="30"/>
      <c r="G60072" s="30"/>
      <c r="H60072" s="30"/>
    </row>
    <row r="60073" spans="6:8" x14ac:dyDescent="0.2">
      <c r="F60073" s="30"/>
      <c r="G60073" s="30"/>
      <c r="H60073" s="30"/>
    </row>
    <row r="60074" spans="6:8" x14ac:dyDescent="0.2">
      <c r="F60074" s="30"/>
      <c r="G60074" s="30"/>
      <c r="H60074" s="30"/>
    </row>
    <row r="60075" spans="6:8" x14ac:dyDescent="0.2">
      <c r="F60075" s="30"/>
      <c r="G60075" s="30"/>
      <c r="H60075" s="30"/>
    </row>
    <row r="60076" spans="6:8" x14ac:dyDescent="0.2">
      <c r="F60076" s="30"/>
      <c r="G60076" s="30"/>
      <c r="H60076" s="30"/>
    </row>
    <row r="60077" spans="6:8" x14ac:dyDescent="0.2">
      <c r="F60077" s="30"/>
      <c r="G60077" s="30"/>
      <c r="H60077" s="30"/>
    </row>
    <row r="60078" spans="6:8" x14ac:dyDescent="0.2">
      <c r="F60078" s="30"/>
      <c r="G60078" s="30"/>
      <c r="H60078" s="30"/>
    </row>
    <row r="60079" spans="6:8" x14ac:dyDescent="0.2">
      <c r="F60079" s="30"/>
      <c r="G60079" s="30"/>
      <c r="H60079" s="30"/>
    </row>
    <row r="60080" spans="6:8" x14ac:dyDescent="0.2">
      <c r="F60080" s="30"/>
      <c r="G60080" s="30"/>
      <c r="H60080" s="30"/>
    </row>
    <row r="60081" spans="6:8" x14ac:dyDescent="0.2">
      <c r="F60081" s="30"/>
      <c r="G60081" s="30"/>
      <c r="H60081" s="30"/>
    </row>
    <row r="60082" spans="6:8" x14ac:dyDescent="0.2">
      <c r="F60082" s="30"/>
      <c r="G60082" s="30"/>
      <c r="H60082" s="30"/>
    </row>
    <row r="60083" spans="6:8" x14ac:dyDescent="0.2">
      <c r="F60083" s="30"/>
      <c r="G60083" s="30"/>
      <c r="H60083" s="30"/>
    </row>
    <row r="60084" spans="6:8" x14ac:dyDescent="0.2">
      <c r="F60084" s="30"/>
      <c r="G60084" s="30"/>
      <c r="H60084" s="30"/>
    </row>
    <row r="60085" spans="6:8" x14ac:dyDescent="0.2">
      <c r="F60085" s="30"/>
      <c r="G60085" s="30"/>
      <c r="H60085" s="30"/>
    </row>
    <row r="60086" spans="6:8" x14ac:dyDescent="0.2">
      <c r="F60086" s="30"/>
      <c r="G60086" s="30"/>
      <c r="H60086" s="30"/>
    </row>
    <row r="60087" spans="6:8" x14ac:dyDescent="0.2">
      <c r="F60087" s="30"/>
      <c r="G60087" s="30"/>
      <c r="H60087" s="30"/>
    </row>
    <row r="60088" spans="6:8" x14ac:dyDescent="0.2">
      <c r="F60088" s="30"/>
      <c r="G60088" s="30"/>
      <c r="H60088" s="30"/>
    </row>
    <row r="60089" spans="6:8" x14ac:dyDescent="0.2">
      <c r="F60089" s="30"/>
      <c r="G60089" s="30"/>
      <c r="H60089" s="30"/>
    </row>
    <row r="60090" spans="6:8" x14ac:dyDescent="0.2">
      <c r="F60090" s="30"/>
      <c r="G60090" s="30"/>
      <c r="H60090" s="30"/>
    </row>
    <row r="60091" spans="6:8" x14ac:dyDescent="0.2">
      <c r="F60091" s="30"/>
      <c r="G60091" s="30"/>
      <c r="H60091" s="30"/>
    </row>
    <row r="60092" spans="6:8" x14ac:dyDescent="0.2">
      <c r="F60092" s="30"/>
      <c r="G60092" s="30"/>
      <c r="H60092" s="30"/>
    </row>
    <row r="60093" spans="6:8" x14ac:dyDescent="0.2">
      <c r="F60093" s="30"/>
      <c r="G60093" s="30"/>
      <c r="H60093" s="30"/>
    </row>
    <row r="60094" spans="6:8" x14ac:dyDescent="0.2">
      <c r="F60094" s="30"/>
      <c r="G60094" s="30"/>
      <c r="H60094" s="30"/>
    </row>
    <row r="60095" spans="6:8" x14ac:dyDescent="0.2">
      <c r="F60095" s="30"/>
      <c r="G60095" s="30"/>
      <c r="H60095" s="30"/>
    </row>
    <row r="60096" spans="6:8" x14ac:dyDescent="0.2">
      <c r="F60096" s="30"/>
      <c r="G60096" s="30"/>
      <c r="H60096" s="30"/>
    </row>
    <row r="60097" spans="6:8" x14ac:dyDescent="0.2">
      <c r="F60097" s="30"/>
      <c r="G60097" s="30"/>
      <c r="H60097" s="30"/>
    </row>
    <row r="60098" spans="6:8" x14ac:dyDescent="0.2">
      <c r="F60098" s="30"/>
      <c r="G60098" s="30"/>
      <c r="H60098" s="30"/>
    </row>
    <row r="60099" spans="6:8" x14ac:dyDescent="0.2">
      <c r="F60099" s="30"/>
      <c r="G60099" s="30"/>
      <c r="H60099" s="30"/>
    </row>
    <row r="60100" spans="6:8" x14ac:dyDescent="0.2">
      <c r="F60100" s="30"/>
      <c r="G60100" s="30"/>
      <c r="H60100" s="30"/>
    </row>
    <row r="60101" spans="6:8" x14ac:dyDescent="0.2">
      <c r="F60101" s="30"/>
      <c r="G60101" s="30"/>
      <c r="H60101" s="30"/>
    </row>
    <row r="60102" spans="6:8" x14ac:dyDescent="0.2">
      <c r="F60102" s="30"/>
      <c r="G60102" s="30"/>
      <c r="H60102" s="30"/>
    </row>
    <row r="60103" spans="6:8" x14ac:dyDescent="0.2">
      <c r="F60103" s="30"/>
      <c r="G60103" s="30"/>
      <c r="H60103" s="30"/>
    </row>
    <row r="60104" spans="6:8" x14ac:dyDescent="0.2">
      <c r="F60104" s="30"/>
      <c r="G60104" s="30"/>
      <c r="H60104" s="30"/>
    </row>
    <row r="60105" spans="6:8" x14ac:dyDescent="0.2">
      <c r="F60105" s="30"/>
      <c r="G60105" s="30"/>
      <c r="H60105" s="30"/>
    </row>
    <row r="60106" spans="6:8" x14ac:dyDescent="0.2">
      <c r="F60106" s="30"/>
      <c r="G60106" s="30"/>
      <c r="H60106" s="30"/>
    </row>
    <row r="60107" spans="6:8" x14ac:dyDescent="0.2">
      <c r="F60107" s="30"/>
      <c r="G60107" s="30"/>
      <c r="H60107" s="30"/>
    </row>
    <row r="60108" spans="6:8" x14ac:dyDescent="0.2">
      <c r="F60108" s="30"/>
      <c r="G60108" s="30"/>
      <c r="H60108" s="30"/>
    </row>
    <row r="60109" spans="6:8" x14ac:dyDescent="0.2">
      <c r="F60109" s="30"/>
      <c r="G60109" s="30"/>
      <c r="H60109" s="30"/>
    </row>
    <row r="60110" spans="6:8" x14ac:dyDescent="0.2">
      <c r="F60110" s="30"/>
      <c r="G60110" s="30"/>
      <c r="H60110" s="30"/>
    </row>
    <row r="60111" spans="6:8" x14ac:dyDescent="0.2">
      <c r="F60111" s="30"/>
      <c r="G60111" s="30"/>
      <c r="H60111" s="30"/>
    </row>
    <row r="60112" spans="6:8" x14ac:dyDescent="0.2">
      <c r="F60112" s="30"/>
      <c r="G60112" s="30"/>
      <c r="H60112" s="30"/>
    </row>
    <row r="60113" spans="6:8" x14ac:dyDescent="0.2">
      <c r="F60113" s="30"/>
      <c r="G60113" s="30"/>
      <c r="H60113" s="30"/>
    </row>
    <row r="60114" spans="6:8" x14ac:dyDescent="0.2">
      <c r="F60114" s="30"/>
      <c r="G60114" s="30"/>
      <c r="H60114" s="30"/>
    </row>
    <row r="60115" spans="6:8" x14ac:dyDescent="0.2">
      <c r="F60115" s="30"/>
      <c r="G60115" s="30"/>
      <c r="H60115" s="30"/>
    </row>
    <row r="60116" spans="6:8" x14ac:dyDescent="0.2">
      <c r="F60116" s="30"/>
      <c r="G60116" s="30"/>
      <c r="H60116" s="30"/>
    </row>
    <row r="60117" spans="6:8" x14ac:dyDescent="0.2">
      <c r="F60117" s="30"/>
      <c r="G60117" s="30"/>
      <c r="H60117" s="30"/>
    </row>
    <row r="60118" spans="6:8" x14ac:dyDescent="0.2">
      <c r="F60118" s="30"/>
      <c r="G60118" s="30"/>
      <c r="H60118" s="30"/>
    </row>
    <row r="60119" spans="6:8" x14ac:dyDescent="0.2">
      <c r="F60119" s="30"/>
      <c r="G60119" s="30"/>
      <c r="H60119" s="30"/>
    </row>
    <row r="60120" spans="6:8" x14ac:dyDescent="0.2">
      <c r="F60120" s="30"/>
      <c r="G60120" s="30"/>
      <c r="H60120" s="30"/>
    </row>
    <row r="60121" spans="6:8" x14ac:dyDescent="0.2">
      <c r="F60121" s="30"/>
      <c r="G60121" s="30"/>
      <c r="H60121" s="30"/>
    </row>
    <row r="60122" spans="6:8" x14ac:dyDescent="0.2">
      <c r="F60122" s="30"/>
      <c r="G60122" s="30"/>
      <c r="H60122" s="30"/>
    </row>
    <row r="60123" spans="6:8" x14ac:dyDescent="0.2">
      <c r="F60123" s="30"/>
      <c r="G60123" s="30"/>
      <c r="H60123" s="30"/>
    </row>
    <row r="60124" spans="6:8" x14ac:dyDescent="0.2">
      <c r="F60124" s="30"/>
      <c r="G60124" s="30"/>
      <c r="H60124" s="30"/>
    </row>
    <row r="60125" spans="6:8" x14ac:dyDescent="0.2">
      <c r="F60125" s="30"/>
      <c r="G60125" s="30"/>
      <c r="H60125" s="30"/>
    </row>
    <row r="60126" spans="6:8" x14ac:dyDescent="0.2">
      <c r="F60126" s="30"/>
      <c r="G60126" s="30"/>
      <c r="H60126" s="30"/>
    </row>
    <row r="60127" spans="6:8" x14ac:dyDescent="0.2">
      <c r="F60127" s="30"/>
      <c r="G60127" s="30"/>
      <c r="H60127" s="30"/>
    </row>
    <row r="60128" spans="6:8" x14ac:dyDescent="0.2">
      <c r="F60128" s="30"/>
      <c r="G60128" s="30"/>
      <c r="H60128" s="30"/>
    </row>
    <row r="60129" spans="6:8" x14ac:dyDescent="0.2">
      <c r="F60129" s="30"/>
      <c r="G60129" s="30"/>
      <c r="H60129" s="30"/>
    </row>
    <row r="60130" spans="6:8" x14ac:dyDescent="0.2">
      <c r="F60130" s="30"/>
      <c r="G60130" s="30"/>
      <c r="H60130" s="30"/>
    </row>
    <row r="60131" spans="6:8" x14ac:dyDescent="0.2">
      <c r="F60131" s="30"/>
      <c r="G60131" s="30"/>
      <c r="H60131" s="30"/>
    </row>
    <row r="60132" spans="6:8" x14ac:dyDescent="0.2">
      <c r="F60132" s="30"/>
      <c r="G60132" s="30"/>
      <c r="H60132" s="30"/>
    </row>
    <row r="60133" spans="6:8" x14ac:dyDescent="0.2">
      <c r="F60133" s="30"/>
      <c r="G60133" s="30"/>
      <c r="H60133" s="30"/>
    </row>
    <row r="60134" spans="6:8" x14ac:dyDescent="0.2">
      <c r="F60134" s="30"/>
      <c r="G60134" s="30"/>
      <c r="H60134" s="30"/>
    </row>
    <row r="60135" spans="6:8" x14ac:dyDescent="0.2">
      <c r="F60135" s="30"/>
      <c r="G60135" s="30"/>
      <c r="H60135" s="30"/>
    </row>
    <row r="60136" spans="6:8" x14ac:dyDescent="0.2">
      <c r="F60136" s="30"/>
      <c r="G60136" s="30"/>
      <c r="H60136" s="30"/>
    </row>
    <row r="60137" spans="6:8" x14ac:dyDescent="0.2">
      <c r="F60137" s="30"/>
      <c r="G60137" s="30"/>
      <c r="H60137" s="30"/>
    </row>
    <row r="60138" spans="6:8" x14ac:dyDescent="0.2">
      <c r="F60138" s="30"/>
      <c r="G60138" s="30"/>
      <c r="H60138" s="30"/>
    </row>
    <row r="60139" spans="6:8" x14ac:dyDescent="0.2">
      <c r="F60139" s="30"/>
      <c r="G60139" s="30"/>
      <c r="H60139" s="30"/>
    </row>
    <row r="60140" spans="6:8" x14ac:dyDescent="0.2">
      <c r="F60140" s="30"/>
      <c r="G60140" s="30"/>
      <c r="H60140" s="30"/>
    </row>
    <row r="60141" spans="6:8" x14ac:dyDescent="0.2">
      <c r="F60141" s="30"/>
      <c r="G60141" s="30"/>
      <c r="H60141" s="30"/>
    </row>
    <row r="60142" spans="6:8" x14ac:dyDescent="0.2">
      <c r="F60142" s="30"/>
      <c r="G60142" s="30"/>
      <c r="H60142" s="30"/>
    </row>
    <row r="60143" spans="6:8" x14ac:dyDescent="0.2">
      <c r="F60143" s="30"/>
      <c r="G60143" s="30"/>
      <c r="H60143" s="30"/>
    </row>
    <row r="60144" spans="6:8" x14ac:dyDescent="0.2">
      <c r="F60144" s="30"/>
      <c r="G60144" s="30"/>
      <c r="H60144" s="30"/>
    </row>
    <row r="60145" spans="6:8" x14ac:dyDescent="0.2">
      <c r="F60145" s="30"/>
      <c r="G60145" s="30"/>
      <c r="H60145" s="30"/>
    </row>
    <row r="60146" spans="6:8" x14ac:dyDescent="0.2">
      <c r="F60146" s="30"/>
      <c r="G60146" s="30"/>
      <c r="H60146" s="30"/>
    </row>
    <row r="60147" spans="6:8" x14ac:dyDescent="0.2">
      <c r="F60147" s="30"/>
      <c r="G60147" s="30"/>
      <c r="H60147" s="30"/>
    </row>
    <row r="60148" spans="6:8" x14ac:dyDescent="0.2">
      <c r="F60148" s="30"/>
      <c r="G60148" s="30"/>
      <c r="H60148" s="30"/>
    </row>
    <row r="60149" spans="6:8" x14ac:dyDescent="0.2">
      <c r="F60149" s="30"/>
      <c r="G60149" s="30"/>
      <c r="H60149" s="30"/>
    </row>
    <row r="60150" spans="6:8" x14ac:dyDescent="0.2">
      <c r="F60150" s="30"/>
      <c r="G60150" s="30"/>
      <c r="H60150" s="30"/>
    </row>
    <row r="60151" spans="6:8" x14ac:dyDescent="0.2">
      <c r="F60151" s="30"/>
      <c r="G60151" s="30"/>
      <c r="H60151" s="30"/>
    </row>
    <row r="60152" spans="6:8" x14ac:dyDescent="0.2">
      <c r="F60152" s="30"/>
      <c r="G60152" s="30"/>
      <c r="H60152" s="30"/>
    </row>
    <row r="60153" spans="6:8" x14ac:dyDescent="0.2">
      <c r="F60153" s="30"/>
      <c r="G60153" s="30"/>
      <c r="H60153" s="30"/>
    </row>
    <row r="60154" spans="6:8" x14ac:dyDescent="0.2">
      <c r="F60154" s="30"/>
      <c r="G60154" s="30"/>
      <c r="H60154" s="30"/>
    </row>
    <row r="60155" spans="6:8" x14ac:dyDescent="0.2">
      <c r="F60155" s="30"/>
      <c r="G60155" s="30"/>
      <c r="H60155" s="30"/>
    </row>
    <row r="60156" spans="6:8" x14ac:dyDescent="0.2">
      <c r="F60156" s="30"/>
      <c r="G60156" s="30"/>
      <c r="H60156" s="30"/>
    </row>
    <row r="60157" spans="6:8" x14ac:dyDescent="0.2">
      <c r="F60157" s="30"/>
      <c r="G60157" s="30"/>
      <c r="H60157" s="30"/>
    </row>
    <row r="60158" spans="6:8" x14ac:dyDescent="0.2">
      <c r="F60158" s="30"/>
      <c r="G60158" s="30"/>
      <c r="H60158" s="30"/>
    </row>
    <row r="60159" spans="6:8" x14ac:dyDescent="0.2">
      <c r="F60159" s="30"/>
      <c r="G60159" s="30"/>
      <c r="H60159" s="30"/>
    </row>
    <row r="60160" spans="6:8" x14ac:dyDescent="0.2">
      <c r="F60160" s="30"/>
      <c r="G60160" s="30"/>
      <c r="H60160" s="30"/>
    </row>
    <row r="60161" spans="6:8" x14ac:dyDescent="0.2">
      <c r="F60161" s="30"/>
      <c r="G60161" s="30"/>
      <c r="H60161" s="30"/>
    </row>
    <row r="60162" spans="6:8" x14ac:dyDescent="0.2">
      <c r="F60162" s="30"/>
      <c r="G60162" s="30"/>
      <c r="H60162" s="30"/>
    </row>
    <row r="60163" spans="6:8" x14ac:dyDescent="0.2">
      <c r="F60163" s="30"/>
      <c r="G60163" s="30"/>
      <c r="H60163" s="30"/>
    </row>
    <row r="60164" spans="6:8" x14ac:dyDescent="0.2">
      <c r="F60164" s="30"/>
      <c r="G60164" s="30"/>
      <c r="H60164" s="30"/>
    </row>
    <row r="60165" spans="6:8" x14ac:dyDescent="0.2">
      <c r="F60165" s="30"/>
      <c r="G60165" s="30"/>
      <c r="H60165" s="30"/>
    </row>
    <row r="60166" spans="6:8" x14ac:dyDescent="0.2">
      <c r="F60166" s="30"/>
      <c r="G60166" s="30"/>
      <c r="H60166" s="30"/>
    </row>
    <row r="60167" spans="6:8" x14ac:dyDescent="0.2">
      <c r="F60167" s="30"/>
      <c r="G60167" s="30"/>
      <c r="H60167" s="30"/>
    </row>
    <row r="60168" spans="6:8" x14ac:dyDescent="0.2">
      <c r="F60168" s="30"/>
      <c r="G60168" s="30"/>
      <c r="H60168" s="30"/>
    </row>
    <row r="60169" spans="6:8" x14ac:dyDescent="0.2">
      <c r="F60169" s="30"/>
      <c r="G60169" s="30"/>
      <c r="H60169" s="30"/>
    </row>
    <row r="60170" spans="6:8" x14ac:dyDescent="0.2">
      <c r="F60170" s="30"/>
      <c r="G60170" s="30"/>
      <c r="H60170" s="30"/>
    </row>
    <row r="60171" spans="6:8" x14ac:dyDescent="0.2">
      <c r="F60171" s="30"/>
      <c r="G60171" s="30"/>
      <c r="H60171" s="30"/>
    </row>
    <row r="60172" spans="6:8" x14ac:dyDescent="0.2">
      <c r="F60172" s="30"/>
      <c r="G60172" s="30"/>
      <c r="H60172" s="30"/>
    </row>
    <row r="60173" spans="6:8" x14ac:dyDescent="0.2">
      <c r="F60173" s="30"/>
      <c r="G60173" s="30"/>
      <c r="H60173" s="30"/>
    </row>
    <row r="60174" spans="6:8" x14ac:dyDescent="0.2">
      <c r="F60174" s="30"/>
      <c r="G60174" s="30"/>
      <c r="H60174" s="30"/>
    </row>
    <row r="60175" spans="6:8" x14ac:dyDescent="0.2">
      <c r="F60175" s="30"/>
      <c r="G60175" s="30"/>
      <c r="H60175" s="30"/>
    </row>
    <row r="60176" spans="6:8" x14ac:dyDescent="0.2">
      <c r="F60176" s="30"/>
      <c r="G60176" s="30"/>
      <c r="H60176" s="30"/>
    </row>
    <row r="60177" spans="6:8" x14ac:dyDescent="0.2">
      <c r="F60177" s="30"/>
      <c r="G60177" s="30"/>
      <c r="H60177" s="30"/>
    </row>
    <row r="60178" spans="6:8" x14ac:dyDescent="0.2">
      <c r="F60178" s="30"/>
      <c r="G60178" s="30"/>
      <c r="H60178" s="30"/>
    </row>
    <row r="60179" spans="6:8" x14ac:dyDescent="0.2">
      <c r="F60179" s="30"/>
      <c r="G60179" s="30"/>
      <c r="H60179" s="30"/>
    </row>
    <row r="60180" spans="6:8" x14ac:dyDescent="0.2">
      <c r="F60180" s="30"/>
      <c r="G60180" s="30"/>
      <c r="H60180" s="30"/>
    </row>
    <row r="60181" spans="6:8" x14ac:dyDescent="0.2">
      <c r="F60181" s="30"/>
      <c r="G60181" s="30"/>
      <c r="H60181" s="30"/>
    </row>
    <row r="60182" spans="6:8" x14ac:dyDescent="0.2">
      <c r="F60182" s="30"/>
      <c r="G60182" s="30"/>
      <c r="H60182" s="30"/>
    </row>
    <row r="60183" spans="6:8" x14ac:dyDescent="0.2">
      <c r="F60183" s="30"/>
      <c r="G60183" s="30"/>
      <c r="H60183" s="30"/>
    </row>
    <row r="60184" spans="6:8" x14ac:dyDescent="0.2">
      <c r="F60184" s="30"/>
      <c r="G60184" s="30"/>
      <c r="H60184" s="30"/>
    </row>
    <row r="60185" spans="6:8" x14ac:dyDescent="0.2">
      <c r="F60185" s="30"/>
      <c r="G60185" s="30"/>
      <c r="H60185" s="30"/>
    </row>
    <row r="60186" spans="6:8" x14ac:dyDescent="0.2">
      <c r="F60186" s="30"/>
      <c r="G60186" s="30"/>
      <c r="H60186" s="30"/>
    </row>
    <row r="60187" spans="6:8" x14ac:dyDescent="0.2">
      <c r="F60187" s="30"/>
      <c r="G60187" s="30"/>
      <c r="H60187" s="30"/>
    </row>
    <row r="60188" spans="6:8" x14ac:dyDescent="0.2">
      <c r="F60188" s="30"/>
      <c r="G60188" s="30"/>
      <c r="H60188" s="30"/>
    </row>
    <row r="60189" spans="6:8" x14ac:dyDescent="0.2">
      <c r="F60189" s="30"/>
      <c r="G60189" s="30"/>
      <c r="H60189" s="30"/>
    </row>
    <row r="60190" spans="6:8" x14ac:dyDescent="0.2">
      <c r="F60190" s="30"/>
      <c r="G60190" s="30"/>
      <c r="H60190" s="30"/>
    </row>
    <row r="60191" spans="6:8" x14ac:dyDescent="0.2">
      <c r="F60191" s="30"/>
      <c r="G60191" s="30"/>
      <c r="H60191" s="30"/>
    </row>
    <row r="60192" spans="6:8" x14ac:dyDescent="0.2">
      <c r="F60192" s="30"/>
      <c r="G60192" s="30"/>
      <c r="H60192" s="30"/>
    </row>
    <row r="60193" spans="6:8" x14ac:dyDescent="0.2">
      <c r="F60193" s="30"/>
      <c r="G60193" s="30"/>
      <c r="H60193" s="30"/>
    </row>
    <row r="60194" spans="6:8" x14ac:dyDescent="0.2">
      <c r="F60194" s="30"/>
      <c r="G60194" s="30"/>
      <c r="H60194" s="30"/>
    </row>
    <row r="60195" spans="6:8" x14ac:dyDescent="0.2">
      <c r="F60195" s="30"/>
      <c r="G60195" s="30"/>
      <c r="H60195" s="30"/>
    </row>
    <row r="60196" spans="6:8" x14ac:dyDescent="0.2">
      <c r="F60196" s="30"/>
      <c r="G60196" s="30"/>
      <c r="H60196" s="30"/>
    </row>
    <row r="60197" spans="6:8" x14ac:dyDescent="0.2">
      <c r="F60197" s="30"/>
      <c r="G60197" s="30"/>
      <c r="H60197" s="30"/>
    </row>
    <row r="60198" spans="6:8" x14ac:dyDescent="0.2">
      <c r="F60198" s="30"/>
      <c r="G60198" s="30"/>
      <c r="H60198" s="30"/>
    </row>
    <row r="60199" spans="6:8" x14ac:dyDescent="0.2">
      <c r="F60199" s="30"/>
      <c r="G60199" s="30"/>
      <c r="H60199" s="30"/>
    </row>
    <row r="60200" spans="6:8" x14ac:dyDescent="0.2">
      <c r="F60200" s="30"/>
      <c r="G60200" s="30"/>
      <c r="H60200" s="30"/>
    </row>
    <row r="60201" spans="6:8" x14ac:dyDescent="0.2">
      <c r="F60201" s="30"/>
      <c r="G60201" s="30"/>
      <c r="H60201" s="30"/>
    </row>
    <row r="60202" spans="6:8" x14ac:dyDescent="0.2">
      <c r="F60202" s="30"/>
      <c r="G60202" s="30"/>
      <c r="H60202" s="30"/>
    </row>
    <row r="60203" spans="6:8" x14ac:dyDescent="0.2">
      <c r="F60203" s="30"/>
      <c r="G60203" s="30"/>
      <c r="H60203" s="30"/>
    </row>
    <row r="60204" spans="6:8" x14ac:dyDescent="0.2">
      <c r="F60204" s="30"/>
      <c r="G60204" s="30"/>
      <c r="H60204" s="30"/>
    </row>
    <row r="60205" spans="6:8" x14ac:dyDescent="0.2">
      <c r="F60205" s="30"/>
      <c r="G60205" s="30"/>
      <c r="H60205" s="30"/>
    </row>
    <row r="60206" spans="6:8" x14ac:dyDescent="0.2">
      <c r="F60206" s="30"/>
      <c r="G60206" s="30"/>
      <c r="H60206" s="30"/>
    </row>
    <row r="60207" spans="6:8" x14ac:dyDescent="0.2">
      <c r="F60207" s="30"/>
      <c r="G60207" s="30"/>
      <c r="H60207" s="30"/>
    </row>
    <row r="60208" spans="6:8" x14ac:dyDescent="0.2">
      <c r="F60208" s="30"/>
      <c r="G60208" s="30"/>
      <c r="H60208" s="30"/>
    </row>
    <row r="60209" spans="6:8" x14ac:dyDescent="0.2">
      <c r="F60209" s="30"/>
      <c r="G60209" s="30"/>
      <c r="H60209" s="30"/>
    </row>
    <row r="60210" spans="6:8" x14ac:dyDescent="0.2">
      <c r="F60210" s="30"/>
      <c r="G60210" s="30"/>
      <c r="H60210" s="30"/>
    </row>
    <row r="60211" spans="6:8" x14ac:dyDescent="0.2">
      <c r="F60211" s="30"/>
      <c r="G60211" s="30"/>
      <c r="H60211" s="30"/>
    </row>
    <row r="60212" spans="6:8" x14ac:dyDescent="0.2">
      <c r="F60212" s="30"/>
      <c r="G60212" s="30"/>
      <c r="H60212" s="30"/>
    </row>
    <row r="60213" spans="6:8" x14ac:dyDescent="0.2">
      <c r="F60213" s="30"/>
      <c r="G60213" s="30"/>
      <c r="H60213" s="30"/>
    </row>
    <row r="60214" spans="6:8" x14ac:dyDescent="0.2">
      <c r="F60214" s="30"/>
      <c r="G60214" s="30"/>
      <c r="H60214" s="30"/>
    </row>
    <row r="60215" spans="6:8" x14ac:dyDescent="0.2">
      <c r="F60215" s="30"/>
      <c r="G60215" s="30"/>
      <c r="H60215" s="30"/>
    </row>
    <row r="60216" spans="6:8" x14ac:dyDescent="0.2">
      <c r="F60216" s="30"/>
      <c r="G60216" s="30"/>
      <c r="H60216" s="30"/>
    </row>
    <row r="60217" spans="6:8" x14ac:dyDescent="0.2">
      <c r="F60217" s="30"/>
      <c r="G60217" s="30"/>
      <c r="H60217" s="30"/>
    </row>
    <row r="60218" spans="6:8" x14ac:dyDescent="0.2">
      <c r="F60218" s="30"/>
      <c r="G60218" s="30"/>
      <c r="H60218" s="30"/>
    </row>
    <row r="60219" spans="6:8" x14ac:dyDescent="0.2">
      <c r="F60219" s="30"/>
      <c r="G60219" s="30"/>
      <c r="H60219" s="30"/>
    </row>
    <row r="60220" spans="6:8" x14ac:dyDescent="0.2">
      <c r="F60220" s="30"/>
      <c r="G60220" s="30"/>
      <c r="H60220" s="30"/>
    </row>
    <row r="60221" spans="6:8" x14ac:dyDescent="0.2">
      <c r="F60221" s="30"/>
      <c r="G60221" s="30"/>
      <c r="H60221" s="30"/>
    </row>
    <row r="60222" spans="6:8" x14ac:dyDescent="0.2">
      <c r="F60222" s="30"/>
      <c r="G60222" s="30"/>
      <c r="H60222" s="30"/>
    </row>
    <row r="60223" spans="6:8" x14ac:dyDescent="0.2">
      <c r="F60223" s="30"/>
      <c r="G60223" s="30"/>
      <c r="H60223" s="30"/>
    </row>
    <row r="60224" spans="6:8" x14ac:dyDescent="0.2">
      <c r="F60224" s="30"/>
      <c r="G60224" s="30"/>
      <c r="H60224" s="30"/>
    </row>
    <row r="60225" spans="6:8" x14ac:dyDescent="0.2">
      <c r="F60225" s="30"/>
      <c r="G60225" s="30"/>
      <c r="H60225" s="30"/>
    </row>
    <row r="60226" spans="6:8" x14ac:dyDescent="0.2">
      <c r="F60226" s="30"/>
      <c r="G60226" s="30"/>
      <c r="H60226" s="30"/>
    </row>
    <row r="60227" spans="6:8" x14ac:dyDescent="0.2">
      <c r="F60227" s="30"/>
      <c r="G60227" s="30"/>
      <c r="H60227" s="30"/>
    </row>
    <row r="60228" spans="6:8" x14ac:dyDescent="0.2">
      <c r="F60228" s="30"/>
      <c r="G60228" s="30"/>
      <c r="H60228" s="30"/>
    </row>
    <row r="60229" spans="6:8" x14ac:dyDescent="0.2">
      <c r="F60229" s="30"/>
      <c r="G60229" s="30"/>
      <c r="H60229" s="30"/>
    </row>
    <row r="60230" spans="6:8" x14ac:dyDescent="0.2">
      <c r="F60230" s="30"/>
      <c r="G60230" s="30"/>
      <c r="H60230" s="30"/>
    </row>
    <row r="60231" spans="6:8" x14ac:dyDescent="0.2">
      <c r="F60231" s="30"/>
      <c r="G60231" s="30"/>
      <c r="H60231" s="30"/>
    </row>
    <row r="60232" spans="6:8" x14ac:dyDescent="0.2">
      <c r="F60232" s="30"/>
      <c r="G60232" s="30"/>
      <c r="H60232" s="30"/>
    </row>
    <row r="60233" spans="6:8" x14ac:dyDescent="0.2">
      <c r="F60233" s="30"/>
      <c r="G60233" s="30"/>
      <c r="H60233" s="30"/>
    </row>
    <row r="60234" spans="6:8" x14ac:dyDescent="0.2">
      <c r="F60234" s="30"/>
      <c r="G60234" s="30"/>
      <c r="H60234" s="30"/>
    </row>
    <row r="60235" spans="6:8" x14ac:dyDescent="0.2">
      <c r="F60235" s="30"/>
      <c r="G60235" s="30"/>
      <c r="H60235" s="30"/>
    </row>
    <row r="60236" spans="6:8" x14ac:dyDescent="0.2">
      <c r="F60236" s="30"/>
      <c r="G60236" s="30"/>
      <c r="H60236" s="30"/>
    </row>
    <row r="60237" spans="6:8" x14ac:dyDescent="0.2">
      <c r="F60237" s="30"/>
      <c r="G60237" s="30"/>
      <c r="H60237" s="30"/>
    </row>
    <row r="60238" spans="6:8" x14ac:dyDescent="0.2">
      <c r="F60238" s="30"/>
      <c r="G60238" s="30"/>
      <c r="H60238" s="30"/>
    </row>
    <row r="60239" spans="6:8" x14ac:dyDescent="0.2">
      <c r="F60239" s="30"/>
      <c r="G60239" s="30"/>
      <c r="H60239" s="30"/>
    </row>
    <row r="60240" spans="6:8" x14ac:dyDescent="0.2">
      <c r="F60240" s="30"/>
      <c r="G60240" s="30"/>
      <c r="H60240" s="30"/>
    </row>
    <row r="60241" spans="6:8" x14ac:dyDescent="0.2">
      <c r="F60241" s="30"/>
      <c r="G60241" s="30"/>
      <c r="H60241" s="30"/>
    </row>
    <row r="60242" spans="6:8" x14ac:dyDescent="0.2">
      <c r="F60242" s="30"/>
      <c r="G60242" s="30"/>
      <c r="H60242" s="30"/>
    </row>
    <row r="60243" spans="6:8" x14ac:dyDescent="0.2">
      <c r="F60243" s="30"/>
      <c r="G60243" s="30"/>
      <c r="H60243" s="30"/>
    </row>
    <row r="60244" spans="6:8" x14ac:dyDescent="0.2">
      <c r="F60244" s="30"/>
      <c r="G60244" s="30"/>
      <c r="H60244" s="30"/>
    </row>
    <row r="60245" spans="6:8" x14ac:dyDescent="0.2">
      <c r="F60245" s="30"/>
      <c r="G60245" s="30"/>
      <c r="H60245" s="30"/>
    </row>
    <row r="60246" spans="6:8" x14ac:dyDescent="0.2">
      <c r="F60246" s="30"/>
      <c r="G60246" s="30"/>
      <c r="H60246" s="30"/>
    </row>
    <row r="60247" spans="6:8" x14ac:dyDescent="0.2">
      <c r="F60247" s="30"/>
      <c r="G60247" s="30"/>
      <c r="H60247" s="30"/>
    </row>
    <row r="60248" spans="6:8" x14ac:dyDescent="0.2">
      <c r="F60248" s="30"/>
      <c r="G60248" s="30"/>
      <c r="H60248" s="30"/>
    </row>
    <row r="60249" spans="6:8" x14ac:dyDescent="0.2">
      <c r="F60249" s="30"/>
      <c r="G60249" s="30"/>
      <c r="H60249" s="30"/>
    </row>
    <row r="60250" spans="6:8" x14ac:dyDescent="0.2">
      <c r="F60250" s="30"/>
      <c r="G60250" s="30"/>
      <c r="H60250" s="30"/>
    </row>
    <row r="60251" spans="6:8" x14ac:dyDescent="0.2">
      <c r="F60251" s="30"/>
      <c r="G60251" s="30"/>
      <c r="H60251" s="30"/>
    </row>
    <row r="60252" spans="6:8" x14ac:dyDescent="0.2">
      <c r="F60252" s="30"/>
      <c r="G60252" s="30"/>
      <c r="H60252" s="30"/>
    </row>
    <row r="60253" spans="6:8" x14ac:dyDescent="0.2">
      <c r="F60253" s="30"/>
      <c r="G60253" s="30"/>
      <c r="H60253" s="30"/>
    </row>
    <row r="60254" spans="6:8" x14ac:dyDescent="0.2">
      <c r="F60254" s="30"/>
      <c r="G60254" s="30"/>
      <c r="H60254" s="30"/>
    </row>
    <row r="60255" spans="6:8" x14ac:dyDescent="0.2">
      <c r="F60255" s="30"/>
      <c r="G60255" s="30"/>
      <c r="H60255" s="30"/>
    </row>
    <row r="60256" spans="6:8" x14ac:dyDescent="0.2">
      <c r="F60256" s="30"/>
      <c r="G60256" s="30"/>
      <c r="H60256" s="30"/>
    </row>
    <row r="60257" spans="6:8" x14ac:dyDescent="0.2">
      <c r="F60257" s="30"/>
      <c r="G60257" s="30"/>
      <c r="H60257" s="30"/>
    </row>
    <row r="60258" spans="6:8" x14ac:dyDescent="0.2">
      <c r="F60258" s="30"/>
      <c r="G60258" s="30"/>
      <c r="H60258" s="30"/>
    </row>
    <row r="60259" spans="6:8" x14ac:dyDescent="0.2">
      <c r="F60259" s="30"/>
      <c r="G60259" s="30"/>
      <c r="H60259" s="30"/>
    </row>
    <row r="60260" spans="6:8" x14ac:dyDescent="0.2">
      <c r="F60260" s="30"/>
      <c r="G60260" s="30"/>
      <c r="H60260" s="30"/>
    </row>
    <row r="60261" spans="6:8" x14ac:dyDescent="0.2">
      <c r="F60261" s="30"/>
      <c r="G60261" s="30"/>
      <c r="H60261" s="30"/>
    </row>
    <row r="60262" spans="6:8" x14ac:dyDescent="0.2">
      <c r="F60262" s="30"/>
      <c r="G60262" s="30"/>
      <c r="H60262" s="30"/>
    </row>
    <row r="60263" spans="6:8" x14ac:dyDescent="0.2">
      <c r="F60263" s="30"/>
      <c r="G60263" s="30"/>
      <c r="H60263" s="30"/>
    </row>
    <row r="60264" spans="6:8" x14ac:dyDescent="0.2">
      <c r="F60264" s="30"/>
      <c r="G60264" s="30"/>
      <c r="H60264" s="30"/>
    </row>
    <row r="60265" spans="6:8" x14ac:dyDescent="0.2">
      <c r="F60265" s="30"/>
      <c r="G60265" s="30"/>
      <c r="H60265" s="30"/>
    </row>
    <row r="60266" spans="6:8" x14ac:dyDescent="0.2">
      <c r="F60266" s="30"/>
      <c r="G60266" s="30"/>
      <c r="H60266" s="30"/>
    </row>
    <row r="60267" spans="6:8" x14ac:dyDescent="0.2">
      <c r="F60267" s="30"/>
      <c r="G60267" s="30"/>
      <c r="H60267" s="30"/>
    </row>
    <row r="60268" spans="6:8" x14ac:dyDescent="0.2">
      <c r="F60268" s="30"/>
      <c r="G60268" s="30"/>
      <c r="H60268" s="30"/>
    </row>
    <row r="60269" spans="6:8" x14ac:dyDescent="0.2">
      <c r="F60269" s="30"/>
      <c r="G60269" s="30"/>
      <c r="H60269" s="30"/>
    </row>
    <row r="60270" spans="6:8" x14ac:dyDescent="0.2">
      <c r="F60270" s="30"/>
      <c r="G60270" s="30"/>
      <c r="H60270" s="30"/>
    </row>
    <row r="60271" spans="6:8" x14ac:dyDescent="0.2">
      <c r="F60271" s="30"/>
      <c r="G60271" s="30"/>
      <c r="H60271" s="30"/>
    </row>
    <row r="60272" spans="6:8" x14ac:dyDescent="0.2">
      <c r="F60272" s="30"/>
      <c r="G60272" s="30"/>
      <c r="H60272" s="30"/>
    </row>
    <row r="60273" spans="6:8" x14ac:dyDescent="0.2">
      <c r="F60273" s="30"/>
      <c r="G60273" s="30"/>
      <c r="H60273" s="30"/>
    </row>
    <row r="60274" spans="6:8" x14ac:dyDescent="0.2">
      <c r="F60274" s="30"/>
      <c r="G60274" s="30"/>
      <c r="H60274" s="30"/>
    </row>
    <row r="60275" spans="6:8" x14ac:dyDescent="0.2">
      <c r="F60275" s="30"/>
      <c r="G60275" s="30"/>
      <c r="H60275" s="30"/>
    </row>
    <row r="60276" spans="6:8" x14ac:dyDescent="0.2">
      <c r="F60276" s="30"/>
      <c r="G60276" s="30"/>
      <c r="H60276" s="30"/>
    </row>
    <row r="60277" spans="6:8" x14ac:dyDescent="0.2">
      <c r="F60277" s="30"/>
      <c r="G60277" s="30"/>
      <c r="H60277" s="30"/>
    </row>
    <row r="60278" spans="6:8" x14ac:dyDescent="0.2">
      <c r="F60278" s="30"/>
      <c r="G60278" s="30"/>
      <c r="H60278" s="30"/>
    </row>
    <row r="60279" spans="6:8" x14ac:dyDescent="0.2">
      <c r="F60279" s="30"/>
      <c r="G60279" s="30"/>
      <c r="H60279" s="30"/>
    </row>
    <row r="60280" spans="6:8" x14ac:dyDescent="0.2">
      <c r="F60280" s="30"/>
      <c r="G60280" s="30"/>
      <c r="H60280" s="30"/>
    </row>
    <row r="60281" spans="6:8" x14ac:dyDescent="0.2">
      <c r="F60281" s="30"/>
      <c r="G60281" s="30"/>
      <c r="H60281" s="30"/>
    </row>
    <row r="60282" spans="6:8" x14ac:dyDescent="0.2">
      <c r="F60282" s="30"/>
      <c r="G60282" s="30"/>
      <c r="H60282" s="30"/>
    </row>
    <row r="60283" spans="6:8" x14ac:dyDescent="0.2">
      <c r="F60283" s="30"/>
      <c r="G60283" s="30"/>
      <c r="H60283" s="30"/>
    </row>
    <row r="60284" spans="6:8" x14ac:dyDescent="0.2">
      <c r="F60284" s="30"/>
      <c r="G60284" s="30"/>
      <c r="H60284" s="30"/>
    </row>
    <row r="60285" spans="6:8" x14ac:dyDescent="0.2">
      <c r="F60285" s="30"/>
      <c r="G60285" s="30"/>
      <c r="H60285" s="30"/>
    </row>
    <row r="60286" spans="6:8" x14ac:dyDescent="0.2">
      <c r="F60286" s="30"/>
      <c r="G60286" s="30"/>
      <c r="H60286" s="30"/>
    </row>
    <row r="60287" spans="6:8" x14ac:dyDescent="0.2">
      <c r="F60287" s="30"/>
      <c r="G60287" s="30"/>
      <c r="H60287" s="30"/>
    </row>
    <row r="60288" spans="6:8" x14ac:dyDescent="0.2">
      <c r="F60288" s="30"/>
      <c r="G60288" s="30"/>
      <c r="H60288" s="30"/>
    </row>
    <row r="60289" spans="6:8" x14ac:dyDescent="0.2">
      <c r="F60289" s="30"/>
      <c r="G60289" s="30"/>
      <c r="H60289" s="30"/>
    </row>
    <row r="60290" spans="6:8" x14ac:dyDescent="0.2">
      <c r="F60290" s="30"/>
      <c r="G60290" s="30"/>
      <c r="H60290" s="30"/>
    </row>
    <row r="60291" spans="6:8" x14ac:dyDescent="0.2">
      <c r="F60291" s="30"/>
      <c r="G60291" s="30"/>
      <c r="H60291" s="30"/>
    </row>
    <row r="60292" spans="6:8" x14ac:dyDescent="0.2">
      <c r="F60292" s="30"/>
      <c r="G60292" s="30"/>
      <c r="H60292" s="30"/>
    </row>
    <row r="60293" spans="6:8" x14ac:dyDescent="0.2">
      <c r="F60293" s="30"/>
      <c r="G60293" s="30"/>
      <c r="H60293" s="30"/>
    </row>
    <row r="60294" spans="6:8" x14ac:dyDescent="0.2">
      <c r="F60294" s="30"/>
      <c r="G60294" s="30"/>
      <c r="H60294" s="30"/>
    </row>
    <row r="60295" spans="6:8" x14ac:dyDescent="0.2">
      <c r="F60295" s="30"/>
      <c r="G60295" s="30"/>
      <c r="H60295" s="30"/>
    </row>
    <row r="60296" spans="6:8" x14ac:dyDescent="0.2">
      <c r="F60296" s="30"/>
      <c r="G60296" s="30"/>
      <c r="H60296" s="30"/>
    </row>
    <row r="60297" spans="6:8" x14ac:dyDescent="0.2">
      <c r="F60297" s="30"/>
      <c r="G60297" s="30"/>
      <c r="H60297" s="30"/>
    </row>
    <row r="60298" spans="6:8" x14ac:dyDescent="0.2">
      <c r="F60298" s="30"/>
      <c r="G60298" s="30"/>
      <c r="H60298" s="30"/>
    </row>
    <row r="60299" spans="6:8" x14ac:dyDescent="0.2">
      <c r="F60299" s="30"/>
      <c r="G60299" s="30"/>
      <c r="H60299" s="30"/>
    </row>
    <row r="60300" spans="6:8" x14ac:dyDescent="0.2">
      <c r="F60300" s="30"/>
      <c r="G60300" s="30"/>
      <c r="H60300" s="30"/>
    </row>
    <row r="60301" spans="6:8" x14ac:dyDescent="0.2">
      <c r="F60301" s="30"/>
      <c r="G60301" s="30"/>
      <c r="H60301" s="30"/>
    </row>
    <row r="60302" spans="6:8" x14ac:dyDescent="0.2">
      <c r="F60302" s="30"/>
      <c r="G60302" s="30"/>
      <c r="H60302" s="30"/>
    </row>
    <row r="60303" spans="6:8" x14ac:dyDescent="0.2">
      <c r="F60303" s="30"/>
      <c r="G60303" s="30"/>
      <c r="H60303" s="30"/>
    </row>
    <row r="60304" spans="6:8" x14ac:dyDescent="0.2">
      <c r="F60304" s="30"/>
      <c r="G60304" s="30"/>
      <c r="H60304" s="30"/>
    </row>
    <row r="60305" spans="6:8" x14ac:dyDescent="0.2">
      <c r="F60305" s="30"/>
      <c r="G60305" s="30"/>
      <c r="H60305" s="30"/>
    </row>
    <row r="60306" spans="6:8" x14ac:dyDescent="0.2">
      <c r="F60306" s="30"/>
      <c r="G60306" s="30"/>
      <c r="H60306" s="30"/>
    </row>
    <row r="60307" spans="6:8" x14ac:dyDescent="0.2">
      <c r="F60307" s="30"/>
      <c r="G60307" s="30"/>
      <c r="H60307" s="30"/>
    </row>
    <row r="60308" spans="6:8" x14ac:dyDescent="0.2">
      <c r="F60308" s="30"/>
      <c r="G60308" s="30"/>
      <c r="H60308" s="30"/>
    </row>
    <row r="60309" spans="6:8" x14ac:dyDescent="0.2">
      <c r="F60309" s="30"/>
      <c r="G60309" s="30"/>
      <c r="H60309" s="30"/>
    </row>
    <row r="60310" spans="6:8" x14ac:dyDescent="0.2">
      <c r="F60310" s="30"/>
      <c r="G60310" s="30"/>
      <c r="H60310" s="30"/>
    </row>
    <row r="60311" spans="6:8" x14ac:dyDescent="0.2">
      <c r="F60311" s="30"/>
      <c r="G60311" s="30"/>
      <c r="H60311" s="30"/>
    </row>
    <row r="60312" spans="6:8" x14ac:dyDescent="0.2">
      <c r="F60312" s="30"/>
      <c r="G60312" s="30"/>
      <c r="H60312" s="30"/>
    </row>
    <row r="60313" spans="6:8" x14ac:dyDescent="0.2">
      <c r="F60313" s="30"/>
      <c r="G60313" s="30"/>
      <c r="H60313" s="30"/>
    </row>
    <row r="60314" spans="6:8" x14ac:dyDescent="0.2">
      <c r="F60314" s="30"/>
      <c r="G60314" s="30"/>
      <c r="H60314" s="30"/>
    </row>
    <row r="60315" spans="6:8" x14ac:dyDescent="0.2">
      <c r="F60315" s="30"/>
      <c r="G60315" s="30"/>
      <c r="H60315" s="30"/>
    </row>
    <row r="60316" spans="6:8" x14ac:dyDescent="0.2">
      <c r="F60316" s="30"/>
      <c r="G60316" s="30"/>
      <c r="H60316" s="30"/>
    </row>
    <row r="60317" spans="6:8" x14ac:dyDescent="0.2">
      <c r="F60317" s="30"/>
      <c r="G60317" s="30"/>
      <c r="H60317" s="30"/>
    </row>
    <row r="60318" spans="6:8" x14ac:dyDescent="0.2">
      <c r="F60318" s="30"/>
      <c r="G60318" s="30"/>
      <c r="H60318" s="30"/>
    </row>
    <row r="60319" spans="6:8" x14ac:dyDescent="0.2">
      <c r="F60319" s="30"/>
      <c r="G60319" s="30"/>
      <c r="H60319" s="30"/>
    </row>
    <row r="60320" spans="6:8" x14ac:dyDescent="0.2">
      <c r="F60320" s="30"/>
      <c r="G60320" s="30"/>
      <c r="H60320" s="30"/>
    </row>
    <row r="60321" spans="6:8" x14ac:dyDescent="0.2">
      <c r="F60321" s="30"/>
      <c r="G60321" s="30"/>
      <c r="H60321" s="30"/>
    </row>
    <row r="60322" spans="6:8" x14ac:dyDescent="0.2">
      <c r="F60322" s="30"/>
      <c r="G60322" s="30"/>
      <c r="H60322" s="30"/>
    </row>
    <row r="60323" spans="6:8" x14ac:dyDescent="0.2">
      <c r="F60323" s="30"/>
      <c r="G60323" s="30"/>
      <c r="H60323" s="30"/>
    </row>
    <row r="60324" spans="6:8" x14ac:dyDescent="0.2">
      <c r="F60324" s="30"/>
      <c r="G60324" s="30"/>
      <c r="H60324" s="30"/>
    </row>
    <row r="60325" spans="6:8" x14ac:dyDescent="0.2">
      <c r="F60325" s="30"/>
      <c r="G60325" s="30"/>
      <c r="H60325" s="30"/>
    </row>
    <row r="60326" spans="6:8" x14ac:dyDescent="0.2">
      <c r="F60326" s="30"/>
      <c r="G60326" s="30"/>
      <c r="H60326" s="30"/>
    </row>
    <row r="60327" spans="6:8" x14ac:dyDescent="0.2">
      <c r="F60327" s="30"/>
      <c r="G60327" s="30"/>
      <c r="H60327" s="30"/>
    </row>
    <row r="60328" spans="6:8" x14ac:dyDescent="0.2">
      <c r="F60328" s="30"/>
      <c r="G60328" s="30"/>
      <c r="H60328" s="30"/>
    </row>
    <row r="60329" spans="6:8" x14ac:dyDescent="0.2">
      <c r="F60329" s="30"/>
      <c r="G60329" s="30"/>
      <c r="H60329" s="30"/>
    </row>
    <row r="60330" spans="6:8" x14ac:dyDescent="0.2">
      <c r="F60330" s="30"/>
      <c r="G60330" s="30"/>
      <c r="H60330" s="30"/>
    </row>
    <row r="60331" spans="6:8" x14ac:dyDescent="0.2">
      <c r="F60331" s="30"/>
      <c r="G60331" s="30"/>
      <c r="H60331" s="30"/>
    </row>
    <row r="60332" spans="6:8" x14ac:dyDescent="0.2">
      <c r="F60332" s="30"/>
      <c r="G60332" s="30"/>
      <c r="H60332" s="30"/>
    </row>
    <row r="60333" spans="6:8" x14ac:dyDescent="0.2">
      <c r="F60333" s="30"/>
      <c r="G60333" s="30"/>
      <c r="H60333" s="30"/>
    </row>
    <row r="60334" spans="6:8" x14ac:dyDescent="0.2">
      <c r="F60334" s="30"/>
      <c r="G60334" s="30"/>
      <c r="H60334" s="30"/>
    </row>
    <row r="60335" spans="6:8" x14ac:dyDescent="0.2">
      <c r="F60335" s="30"/>
      <c r="G60335" s="30"/>
      <c r="H60335" s="30"/>
    </row>
    <row r="60336" spans="6:8" x14ac:dyDescent="0.2">
      <c r="F60336" s="30"/>
      <c r="G60336" s="30"/>
      <c r="H60336" s="30"/>
    </row>
    <row r="60337" spans="6:8" x14ac:dyDescent="0.2">
      <c r="F60337" s="30"/>
      <c r="G60337" s="30"/>
      <c r="H60337" s="30"/>
    </row>
    <row r="60338" spans="6:8" x14ac:dyDescent="0.2">
      <c r="F60338" s="30"/>
      <c r="G60338" s="30"/>
      <c r="H60338" s="30"/>
    </row>
    <row r="60339" spans="6:8" x14ac:dyDescent="0.2">
      <c r="F60339" s="30"/>
      <c r="G60339" s="30"/>
      <c r="H60339" s="30"/>
    </row>
    <row r="60340" spans="6:8" x14ac:dyDescent="0.2">
      <c r="F60340" s="30"/>
      <c r="G60340" s="30"/>
      <c r="H60340" s="30"/>
    </row>
    <row r="60341" spans="6:8" x14ac:dyDescent="0.2">
      <c r="F60341" s="30"/>
      <c r="G60341" s="30"/>
      <c r="H60341" s="30"/>
    </row>
    <row r="60342" spans="6:8" x14ac:dyDescent="0.2">
      <c r="F60342" s="30"/>
      <c r="G60342" s="30"/>
      <c r="H60342" s="30"/>
    </row>
    <row r="60343" spans="6:8" x14ac:dyDescent="0.2">
      <c r="F60343" s="30"/>
      <c r="G60343" s="30"/>
      <c r="H60343" s="30"/>
    </row>
    <row r="60344" spans="6:8" x14ac:dyDescent="0.2">
      <c r="F60344" s="30"/>
      <c r="G60344" s="30"/>
      <c r="H60344" s="30"/>
    </row>
    <row r="60345" spans="6:8" x14ac:dyDescent="0.2">
      <c r="F60345" s="30"/>
      <c r="G60345" s="30"/>
      <c r="H60345" s="30"/>
    </row>
    <row r="60346" spans="6:8" x14ac:dyDescent="0.2">
      <c r="F60346" s="30"/>
      <c r="G60346" s="30"/>
      <c r="H60346" s="30"/>
    </row>
    <row r="60347" spans="6:8" x14ac:dyDescent="0.2">
      <c r="F60347" s="30"/>
      <c r="G60347" s="30"/>
      <c r="H60347" s="30"/>
    </row>
    <row r="60348" spans="6:8" x14ac:dyDescent="0.2">
      <c r="F60348" s="30"/>
      <c r="G60348" s="30"/>
      <c r="H60348" s="30"/>
    </row>
    <row r="60349" spans="6:8" x14ac:dyDescent="0.2">
      <c r="F60349" s="30"/>
      <c r="G60349" s="30"/>
      <c r="H60349" s="30"/>
    </row>
    <row r="60350" spans="6:8" x14ac:dyDescent="0.2">
      <c r="F60350" s="30"/>
      <c r="G60350" s="30"/>
      <c r="H60350" s="30"/>
    </row>
    <row r="60351" spans="6:8" x14ac:dyDescent="0.2">
      <c r="F60351" s="30"/>
      <c r="G60351" s="30"/>
      <c r="H60351" s="30"/>
    </row>
    <row r="60352" spans="6:8" x14ac:dyDescent="0.2">
      <c r="F60352" s="30"/>
      <c r="G60352" s="30"/>
      <c r="H60352" s="30"/>
    </row>
    <row r="60353" spans="6:8" x14ac:dyDescent="0.2">
      <c r="F60353" s="30"/>
      <c r="G60353" s="30"/>
      <c r="H60353" s="30"/>
    </row>
    <row r="60354" spans="6:8" x14ac:dyDescent="0.2">
      <c r="F60354" s="30"/>
      <c r="G60354" s="30"/>
      <c r="H60354" s="30"/>
    </row>
    <row r="60355" spans="6:8" x14ac:dyDescent="0.2">
      <c r="F60355" s="30"/>
      <c r="G60355" s="30"/>
      <c r="H60355" s="30"/>
    </row>
    <row r="60356" spans="6:8" x14ac:dyDescent="0.2">
      <c r="F60356" s="30"/>
      <c r="G60356" s="30"/>
      <c r="H60356" s="30"/>
    </row>
    <row r="60357" spans="6:8" x14ac:dyDescent="0.2">
      <c r="F60357" s="30"/>
      <c r="G60357" s="30"/>
      <c r="H60357" s="30"/>
    </row>
    <row r="60358" spans="6:8" x14ac:dyDescent="0.2">
      <c r="F60358" s="30"/>
      <c r="G60358" s="30"/>
      <c r="H60358" s="30"/>
    </row>
    <row r="60359" spans="6:8" x14ac:dyDescent="0.2">
      <c r="F60359" s="30"/>
      <c r="G60359" s="30"/>
      <c r="H60359" s="30"/>
    </row>
    <row r="60360" spans="6:8" x14ac:dyDescent="0.2">
      <c r="F60360" s="30"/>
      <c r="G60360" s="30"/>
      <c r="H60360" s="30"/>
    </row>
    <row r="60361" spans="6:8" x14ac:dyDescent="0.2">
      <c r="F60361" s="30"/>
      <c r="G60361" s="30"/>
      <c r="H60361" s="30"/>
    </row>
    <row r="60362" spans="6:8" x14ac:dyDescent="0.2">
      <c r="F60362" s="30"/>
      <c r="G60362" s="30"/>
      <c r="H60362" s="30"/>
    </row>
    <row r="60363" spans="6:8" x14ac:dyDescent="0.2">
      <c r="F60363" s="30"/>
      <c r="G60363" s="30"/>
      <c r="H60363" s="30"/>
    </row>
    <row r="60364" spans="6:8" x14ac:dyDescent="0.2">
      <c r="F60364" s="30"/>
      <c r="G60364" s="30"/>
      <c r="H60364" s="30"/>
    </row>
    <row r="60365" spans="6:8" x14ac:dyDescent="0.2">
      <c r="F60365" s="30"/>
      <c r="G60365" s="30"/>
      <c r="H60365" s="30"/>
    </row>
    <row r="60366" spans="6:8" x14ac:dyDescent="0.2">
      <c r="F60366" s="30"/>
      <c r="G60366" s="30"/>
      <c r="H60366" s="30"/>
    </row>
    <row r="60367" spans="6:8" x14ac:dyDescent="0.2">
      <c r="F60367" s="30"/>
      <c r="G60367" s="30"/>
      <c r="H60367" s="30"/>
    </row>
    <row r="60368" spans="6:8" x14ac:dyDescent="0.2">
      <c r="F60368" s="30"/>
      <c r="G60368" s="30"/>
      <c r="H60368" s="30"/>
    </row>
    <row r="60369" spans="6:8" x14ac:dyDescent="0.2">
      <c r="F60369" s="30"/>
      <c r="G60369" s="30"/>
      <c r="H60369" s="30"/>
    </row>
    <row r="60370" spans="6:8" x14ac:dyDescent="0.2">
      <c r="F60370" s="30"/>
      <c r="G60370" s="30"/>
      <c r="H60370" s="30"/>
    </row>
    <row r="60371" spans="6:8" x14ac:dyDescent="0.2">
      <c r="F60371" s="30"/>
      <c r="G60371" s="30"/>
      <c r="H60371" s="30"/>
    </row>
    <row r="60372" spans="6:8" x14ac:dyDescent="0.2">
      <c r="F60372" s="30"/>
      <c r="G60372" s="30"/>
      <c r="H60372" s="30"/>
    </row>
    <row r="60373" spans="6:8" x14ac:dyDescent="0.2">
      <c r="F60373" s="30"/>
      <c r="G60373" s="30"/>
      <c r="H60373" s="30"/>
    </row>
    <row r="60374" spans="6:8" x14ac:dyDescent="0.2">
      <c r="F60374" s="30"/>
      <c r="G60374" s="30"/>
      <c r="H60374" s="30"/>
    </row>
    <row r="60375" spans="6:8" x14ac:dyDescent="0.2">
      <c r="F60375" s="30"/>
      <c r="G60375" s="30"/>
      <c r="H60375" s="30"/>
    </row>
    <row r="60376" spans="6:8" x14ac:dyDescent="0.2">
      <c r="F60376" s="30"/>
      <c r="G60376" s="30"/>
      <c r="H60376" s="30"/>
    </row>
    <row r="60377" spans="6:8" x14ac:dyDescent="0.2">
      <c r="F60377" s="30"/>
      <c r="G60377" s="30"/>
      <c r="H60377" s="30"/>
    </row>
    <row r="60378" spans="6:8" x14ac:dyDescent="0.2">
      <c r="F60378" s="30"/>
      <c r="G60378" s="30"/>
      <c r="H60378" s="30"/>
    </row>
    <row r="60379" spans="6:8" x14ac:dyDescent="0.2">
      <c r="F60379" s="30"/>
      <c r="G60379" s="30"/>
      <c r="H60379" s="30"/>
    </row>
    <row r="60380" spans="6:8" x14ac:dyDescent="0.2">
      <c r="F60380" s="30"/>
      <c r="G60380" s="30"/>
      <c r="H60380" s="30"/>
    </row>
    <row r="60381" spans="6:8" x14ac:dyDescent="0.2">
      <c r="F60381" s="30"/>
      <c r="G60381" s="30"/>
      <c r="H60381" s="30"/>
    </row>
    <row r="60382" spans="6:8" x14ac:dyDescent="0.2">
      <c r="F60382" s="30"/>
      <c r="G60382" s="30"/>
      <c r="H60382" s="30"/>
    </row>
    <row r="60383" spans="6:8" x14ac:dyDescent="0.2">
      <c r="F60383" s="30"/>
      <c r="G60383" s="30"/>
      <c r="H60383" s="30"/>
    </row>
    <row r="60384" spans="6:8" x14ac:dyDescent="0.2">
      <c r="F60384" s="30"/>
      <c r="G60384" s="30"/>
      <c r="H60384" s="30"/>
    </row>
    <row r="60385" spans="6:8" x14ac:dyDescent="0.2">
      <c r="F60385" s="30"/>
      <c r="G60385" s="30"/>
      <c r="H60385" s="30"/>
    </row>
    <row r="60386" spans="6:8" x14ac:dyDescent="0.2">
      <c r="F60386" s="30"/>
      <c r="G60386" s="30"/>
      <c r="H60386" s="30"/>
    </row>
    <row r="60387" spans="6:8" x14ac:dyDescent="0.2">
      <c r="F60387" s="30"/>
      <c r="G60387" s="30"/>
      <c r="H60387" s="30"/>
    </row>
    <row r="60388" spans="6:8" x14ac:dyDescent="0.2">
      <c r="F60388" s="30"/>
      <c r="G60388" s="30"/>
      <c r="H60388" s="30"/>
    </row>
    <row r="60389" spans="6:8" x14ac:dyDescent="0.2">
      <c r="F60389" s="30"/>
      <c r="G60389" s="30"/>
      <c r="H60389" s="30"/>
    </row>
    <row r="60390" spans="6:8" x14ac:dyDescent="0.2">
      <c r="F60390" s="30"/>
      <c r="G60390" s="30"/>
      <c r="H60390" s="30"/>
    </row>
    <row r="60391" spans="6:8" x14ac:dyDescent="0.2">
      <c r="F60391" s="30"/>
      <c r="G60391" s="30"/>
      <c r="H60391" s="30"/>
    </row>
    <row r="60392" spans="6:8" x14ac:dyDescent="0.2">
      <c r="F60392" s="30"/>
      <c r="G60392" s="30"/>
      <c r="H60392" s="30"/>
    </row>
    <row r="60393" spans="6:8" x14ac:dyDescent="0.2">
      <c r="F60393" s="30"/>
      <c r="G60393" s="30"/>
      <c r="H60393" s="30"/>
    </row>
    <row r="60394" spans="6:8" x14ac:dyDescent="0.2">
      <c r="F60394" s="30"/>
      <c r="G60394" s="30"/>
      <c r="H60394" s="30"/>
    </row>
    <row r="60395" spans="6:8" x14ac:dyDescent="0.2">
      <c r="F60395" s="30"/>
      <c r="G60395" s="30"/>
      <c r="H60395" s="30"/>
    </row>
    <row r="60396" spans="6:8" x14ac:dyDescent="0.2">
      <c r="F60396" s="30"/>
      <c r="G60396" s="30"/>
      <c r="H60396" s="30"/>
    </row>
    <row r="60397" spans="6:8" x14ac:dyDescent="0.2">
      <c r="F60397" s="30"/>
      <c r="G60397" s="30"/>
      <c r="H60397" s="30"/>
    </row>
    <row r="60398" spans="6:8" x14ac:dyDescent="0.2">
      <c r="F60398" s="30"/>
      <c r="G60398" s="30"/>
      <c r="H60398" s="30"/>
    </row>
    <row r="60399" spans="6:8" x14ac:dyDescent="0.2">
      <c r="F60399" s="30"/>
      <c r="G60399" s="30"/>
      <c r="H60399" s="30"/>
    </row>
    <row r="60400" spans="6:8" x14ac:dyDescent="0.2">
      <c r="F60400" s="30"/>
      <c r="G60400" s="30"/>
      <c r="H60400" s="30"/>
    </row>
    <row r="60401" spans="6:8" x14ac:dyDescent="0.2">
      <c r="F60401" s="30"/>
      <c r="G60401" s="30"/>
      <c r="H60401" s="30"/>
    </row>
    <row r="60402" spans="6:8" x14ac:dyDescent="0.2">
      <c r="F60402" s="30"/>
      <c r="G60402" s="30"/>
      <c r="H60402" s="30"/>
    </row>
    <row r="60403" spans="6:8" x14ac:dyDescent="0.2">
      <c r="F60403" s="30"/>
      <c r="G60403" s="30"/>
      <c r="H60403" s="30"/>
    </row>
    <row r="60404" spans="6:8" x14ac:dyDescent="0.2">
      <c r="F60404" s="30"/>
      <c r="G60404" s="30"/>
      <c r="H60404" s="30"/>
    </row>
    <row r="60405" spans="6:8" x14ac:dyDescent="0.2">
      <c r="F60405" s="30"/>
      <c r="G60405" s="30"/>
      <c r="H60405" s="30"/>
    </row>
    <row r="60406" spans="6:8" x14ac:dyDescent="0.2">
      <c r="F60406" s="30"/>
      <c r="G60406" s="30"/>
      <c r="H60406" s="30"/>
    </row>
    <row r="60407" spans="6:8" x14ac:dyDescent="0.2">
      <c r="F60407" s="30"/>
      <c r="G60407" s="30"/>
      <c r="H60407" s="30"/>
    </row>
    <row r="60408" spans="6:8" x14ac:dyDescent="0.2">
      <c r="F60408" s="30"/>
      <c r="G60408" s="30"/>
      <c r="H60408" s="30"/>
    </row>
    <row r="60409" spans="6:8" x14ac:dyDescent="0.2">
      <c r="F60409" s="30"/>
      <c r="G60409" s="30"/>
      <c r="H60409" s="30"/>
    </row>
    <row r="60410" spans="6:8" x14ac:dyDescent="0.2">
      <c r="F60410" s="30"/>
      <c r="G60410" s="30"/>
      <c r="H60410" s="30"/>
    </row>
    <row r="60411" spans="6:8" x14ac:dyDescent="0.2">
      <c r="F60411" s="30"/>
      <c r="G60411" s="30"/>
      <c r="H60411" s="30"/>
    </row>
    <row r="60412" spans="6:8" x14ac:dyDescent="0.2">
      <c r="F60412" s="30"/>
      <c r="G60412" s="30"/>
      <c r="H60412" s="30"/>
    </row>
    <row r="60413" spans="6:8" x14ac:dyDescent="0.2">
      <c r="F60413" s="30"/>
      <c r="G60413" s="30"/>
      <c r="H60413" s="30"/>
    </row>
    <row r="60414" spans="6:8" x14ac:dyDescent="0.2">
      <c r="F60414" s="30"/>
      <c r="G60414" s="30"/>
      <c r="H60414" s="30"/>
    </row>
    <row r="60415" spans="6:8" x14ac:dyDescent="0.2">
      <c r="F60415" s="30"/>
      <c r="G60415" s="30"/>
      <c r="H60415" s="30"/>
    </row>
    <row r="60416" spans="6:8" x14ac:dyDescent="0.2">
      <c r="F60416" s="30"/>
      <c r="G60416" s="30"/>
      <c r="H60416" s="30"/>
    </row>
    <row r="60417" spans="6:8" x14ac:dyDescent="0.2">
      <c r="F60417" s="30"/>
      <c r="G60417" s="30"/>
      <c r="H60417" s="30"/>
    </row>
    <row r="60418" spans="6:8" x14ac:dyDescent="0.2">
      <c r="F60418" s="30"/>
      <c r="G60418" s="30"/>
      <c r="H60418" s="30"/>
    </row>
    <row r="60419" spans="6:8" x14ac:dyDescent="0.2">
      <c r="F60419" s="30"/>
      <c r="G60419" s="30"/>
      <c r="H60419" s="30"/>
    </row>
    <row r="60420" spans="6:8" x14ac:dyDescent="0.2">
      <c r="F60420" s="30"/>
      <c r="G60420" s="30"/>
      <c r="H60420" s="30"/>
    </row>
    <row r="60421" spans="6:8" x14ac:dyDescent="0.2">
      <c r="F60421" s="30"/>
      <c r="G60421" s="30"/>
      <c r="H60421" s="30"/>
    </row>
    <row r="60422" spans="6:8" x14ac:dyDescent="0.2">
      <c r="F60422" s="30"/>
      <c r="G60422" s="30"/>
      <c r="H60422" s="30"/>
    </row>
    <row r="60423" spans="6:8" x14ac:dyDescent="0.2">
      <c r="F60423" s="30"/>
      <c r="G60423" s="30"/>
      <c r="H60423" s="30"/>
    </row>
    <row r="60424" spans="6:8" x14ac:dyDescent="0.2">
      <c r="F60424" s="30"/>
      <c r="G60424" s="30"/>
      <c r="H60424" s="30"/>
    </row>
    <row r="60425" spans="6:8" x14ac:dyDescent="0.2">
      <c r="F60425" s="30"/>
      <c r="G60425" s="30"/>
      <c r="H60425" s="30"/>
    </row>
    <row r="60426" spans="6:8" x14ac:dyDescent="0.2">
      <c r="F60426" s="30"/>
      <c r="G60426" s="30"/>
      <c r="H60426" s="30"/>
    </row>
    <row r="60427" spans="6:8" x14ac:dyDescent="0.2">
      <c r="F60427" s="30"/>
      <c r="G60427" s="30"/>
      <c r="H60427" s="30"/>
    </row>
    <row r="60428" spans="6:8" x14ac:dyDescent="0.2">
      <c r="F60428" s="30"/>
      <c r="G60428" s="30"/>
      <c r="H60428" s="30"/>
    </row>
    <row r="60429" spans="6:8" x14ac:dyDescent="0.2">
      <c r="F60429" s="30"/>
      <c r="G60429" s="30"/>
      <c r="H60429" s="30"/>
    </row>
    <row r="60430" spans="6:8" x14ac:dyDescent="0.2">
      <c r="F60430" s="30"/>
      <c r="G60430" s="30"/>
      <c r="H60430" s="30"/>
    </row>
    <row r="60431" spans="6:8" x14ac:dyDescent="0.2">
      <c r="F60431" s="30"/>
      <c r="G60431" s="30"/>
      <c r="H60431" s="30"/>
    </row>
    <row r="60432" spans="6:8" x14ac:dyDescent="0.2">
      <c r="F60432" s="30"/>
      <c r="G60432" s="30"/>
      <c r="H60432" s="30"/>
    </row>
    <row r="60433" spans="6:8" x14ac:dyDescent="0.2">
      <c r="F60433" s="30"/>
      <c r="G60433" s="30"/>
      <c r="H60433" s="30"/>
    </row>
    <row r="60434" spans="6:8" x14ac:dyDescent="0.2">
      <c r="F60434" s="30"/>
      <c r="G60434" s="30"/>
      <c r="H60434" s="30"/>
    </row>
    <row r="60435" spans="6:8" x14ac:dyDescent="0.2">
      <c r="F60435" s="30"/>
      <c r="G60435" s="30"/>
      <c r="H60435" s="30"/>
    </row>
    <row r="60436" spans="6:8" x14ac:dyDescent="0.2">
      <c r="F60436" s="30"/>
      <c r="G60436" s="30"/>
      <c r="H60436" s="30"/>
    </row>
    <row r="60437" spans="6:8" x14ac:dyDescent="0.2">
      <c r="F60437" s="30"/>
      <c r="G60437" s="30"/>
      <c r="H60437" s="30"/>
    </row>
    <row r="60438" spans="6:8" x14ac:dyDescent="0.2">
      <c r="F60438" s="30"/>
      <c r="G60438" s="30"/>
      <c r="H60438" s="30"/>
    </row>
    <row r="60439" spans="6:8" x14ac:dyDescent="0.2">
      <c r="F60439" s="30"/>
      <c r="G60439" s="30"/>
      <c r="H60439" s="30"/>
    </row>
    <row r="60440" spans="6:8" x14ac:dyDescent="0.2">
      <c r="F60440" s="30"/>
      <c r="G60440" s="30"/>
      <c r="H60440" s="30"/>
    </row>
    <row r="60441" spans="6:8" x14ac:dyDescent="0.2">
      <c r="F60441" s="30"/>
      <c r="G60441" s="30"/>
      <c r="H60441" s="30"/>
    </row>
    <row r="60442" spans="6:8" x14ac:dyDescent="0.2">
      <c r="F60442" s="30"/>
      <c r="G60442" s="30"/>
      <c r="H60442" s="30"/>
    </row>
    <row r="60443" spans="6:8" x14ac:dyDescent="0.2">
      <c r="F60443" s="30"/>
      <c r="G60443" s="30"/>
      <c r="H60443" s="30"/>
    </row>
    <row r="60444" spans="6:8" x14ac:dyDescent="0.2">
      <c r="F60444" s="30"/>
      <c r="G60444" s="30"/>
      <c r="H60444" s="30"/>
    </row>
    <row r="60445" spans="6:8" x14ac:dyDescent="0.2">
      <c r="F60445" s="30"/>
      <c r="G60445" s="30"/>
      <c r="H60445" s="30"/>
    </row>
    <row r="60446" spans="6:8" x14ac:dyDescent="0.2">
      <c r="F60446" s="30"/>
      <c r="G60446" s="30"/>
      <c r="H60446" s="30"/>
    </row>
    <row r="60447" spans="6:8" x14ac:dyDescent="0.2">
      <c r="F60447" s="30"/>
      <c r="G60447" s="30"/>
      <c r="H60447" s="30"/>
    </row>
    <row r="60448" spans="6:8" x14ac:dyDescent="0.2">
      <c r="F60448" s="30"/>
      <c r="G60448" s="30"/>
      <c r="H60448" s="30"/>
    </row>
    <row r="60449" spans="6:8" x14ac:dyDescent="0.2">
      <c r="F60449" s="30"/>
      <c r="G60449" s="30"/>
      <c r="H60449" s="30"/>
    </row>
    <row r="60450" spans="6:8" x14ac:dyDescent="0.2">
      <c r="F60450" s="30"/>
      <c r="G60450" s="30"/>
      <c r="H60450" s="30"/>
    </row>
    <row r="60451" spans="6:8" x14ac:dyDescent="0.2">
      <c r="F60451" s="30"/>
      <c r="G60451" s="30"/>
      <c r="H60451" s="30"/>
    </row>
    <row r="60452" spans="6:8" x14ac:dyDescent="0.2">
      <c r="F60452" s="30"/>
      <c r="G60452" s="30"/>
      <c r="H60452" s="30"/>
    </row>
    <row r="60453" spans="6:8" x14ac:dyDescent="0.2">
      <c r="F60453" s="30"/>
      <c r="G60453" s="30"/>
      <c r="H60453" s="30"/>
    </row>
    <row r="60454" spans="6:8" x14ac:dyDescent="0.2">
      <c r="F60454" s="30"/>
      <c r="G60454" s="30"/>
      <c r="H60454" s="30"/>
    </row>
    <row r="60455" spans="6:8" x14ac:dyDescent="0.2">
      <c r="F60455" s="30"/>
      <c r="G60455" s="30"/>
      <c r="H60455" s="30"/>
    </row>
    <row r="60456" spans="6:8" x14ac:dyDescent="0.2">
      <c r="F60456" s="30"/>
      <c r="G60456" s="30"/>
      <c r="H60456" s="30"/>
    </row>
    <row r="60457" spans="6:8" x14ac:dyDescent="0.2">
      <c r="F60457" s="30"/>
      <c r="G60457" s="30"/>
      <c r="H60457" s="30"/>
    </row>
    <row r="60458" spans="6:8" x14ac:dyDescent="0.2">
      <c r="F60458" s="30"/>
      <c r="G60458" s="30"/>
      <c r="H60458" s="30"/>
    </row>
    <row r="60459" spans="6:8" x14ac:dyDescent="0.2">
      <c r="F60459" s="30"/>
      <c r="G60459" s="30"/>
      <c r="H60459" s="30"/>
    </row>
    <row r="60460" spans="6:8" x14ac:dyDescent="0.2">
      <c r="F60460" s="30"/>
      <c r="G60460" s="30"/>
      <c r="H60460" s="30"/>
    </row>
    <row r="60461" spans="6:8" x14ac:dyDescent="0.2">
      <c r="F60461" s="30"/>
      <c r="G60461" s="30"/>
      <c r="H60461" s="30"/>
    </row>
    <row r="60462" spans="6:8" x14ac:dyDescent="0.2">
      <c r="F60462" s="30"/>
      <c r="G60462" s="30"/>
      <c r="H60462" s="30"/>
    </row>
    <row r="60463" spans="6:8" x14ac:dyDescent="0.2">
      <c r="F60463" s="30"/>
      <c r="G60463" s="30"/>
      <c r="H60463" s="30"/>
    </row>
    <row r="60464" spans="6:8" x14ac:dyDescent="0.2">
      <c r="F60464" s="30"/>
      <c r="G60464" s="30"/>
      <c r="H60464" s="30"/>
    </row>
    <row r="60465" spans="6:8" x14ac:dyDescent="0.2">
      <c r="F60465" s="30"/>
      <c r="G60465" s="30"/>
      <c r="H60465" s="30"/>
    </row>
    <row r="60466" spans="6:8" x14ac:dyDescent="0.2">
      <c r="F60466" s="30"/>
      <c r="G60466" s="30"/>
      <c r="H60466" s="30"/>
    </row>
    <row r="60467" spans="6:8" x14ac:dyDescent="0.2">
      <c r="F60467" s="30"/>
      <c r="G60467" s="30"/>
      <c r="H60467" s="30"/>
    </row>
    <row r="60468" spans="6:8" x14ac:dyDescent="0.2">
      <c r="F60468" s="30"/>
      <c r="G60468" s="30"/>
      <c r="H60468" s="30"/>
    </row>
    <row r="60469" spans="6:8" x14ac:dyDescent="0.2">
      <c r="F60469" s="30"/>
      <c r="G60469" s="30"/>
      <c r="H60469" s="30"/>
    </row>
    <row r="60470" spans="6:8" x14ac:dyDescent="0.2">
      <c r="F60470" s="30"/>
      <c r="G60470" s="30"/>
      <c r="H60470" s="30"/>
    </row>
    <row r="60471" spans="6:8" x14ac:dyDescent="0.2">
      <c r="F60471" s="30"/>
      <c r="G60471" s="30"/>
      <c r="H60471" s="30"/>
    </row>
    <row r="60472" spans="6:8" x14ac:dyDescent="0.2">
      <c r="F60472" s="30"/>
      <c r="G60472" s="30"/>
      <c r="H60472" s="30"/>
    </row>
    <row r="60473" spans="6:8" x14ac:dyDescent="0.2">
      <c r="F60473" s="30"/>
      <c r="G60473" s="30"/>
      <c r="H60473" s="30"/>
    </row>
    <row r="60474" spans="6:8" x14ac:dyDescent="0.2">
      <c r="F60474" s="30"/>
      <c r="G60474" s="30"/>
      <c r="H60474" s="30"/>
    </row>
    <row r="60475" spans="6:8" x14ac:dyDescent="0.2">
      <c r="F60475" s="30"/>
      <c r="G60475" s="30"/>
      <c r="H60475" s="30"/>
    </row>
    <row r="60476" spans="6:8" x14ac:dyDescent="0.2">
      <c r="F60476" s="30"/>
      <c r="G60476" s="30"/>
      <c r="H60476" s="30"/>
    </row>
    <row r="60477" spans="6:8" x14ac:dyDescent="0.2">
      <c r="F60477" s="30"/>
      <c r="G60477" s="30"/>
      <c r="H60477" s="30"/>
    </row>
    <row r="60478" spans="6:8" x14ac:dyDescent="0.2">
      <c r="F60478" s="30"/>
      <c r="G60478" s="30"/>
      <c r="H60478" s="30"/>
    </row>
    <row r="60479" spans="6:8" x14ac:dyDescent="0.2">
      <c r="F60479" s="30"/>
      <c r="G60479" s="30"/>
      <c r="H60479" s="30"/>
    </row>
    <row r="60480" spans="6:8" x14ac:dyDescent="0.2">
      <c r="F60480" s="30"/>
      <c r="G60480" s="30"/>
      <c r="H60480" s="30"/>
    </row>
    <row r="60481" spans="6:8" x14ac:dyDescent="0.2">
      <c r="F60481" s="30"/>
      <c r="G60481" s="30"/>
      <c r="H60481" s="30"/>
    </row>
    <row r="60482" spans="6:8" x14ac:dyDescent="0.2">
      <c r="F60482" s="30"/>
      <c r="G60482" s="30"/>
      <c r="H60482" s="30"/>
    </row>
    <row r="60483" spans="6:8" x14ac:dyDescent="0.2">
      <c r="F60483" s="30"/>
      <c r="G60483" s="30"/>
      <c r="H60483" s="30"/>
    </row>
    <row r="60484" spans="6:8" x14ac:dyDescent="0.2">
      <c r="F60484" s="30"/>
      <c r="G60484" s="30"/>
      <c r="H60484" s="30"/>
    </row>
    <row r="60485" spans="6:8" x14ac:dyDescent="0.2">
      <c r="F60485" s="30"/>
      <c r="G60485" s="30"/>
      <c r="H60485" s="30"/>
    </row>
    <row r="60486" spans="6:8" x14ac:dyDescent="0.2">
      <c r="F60486" s="30"/>
      <c r="G60486" s="30"/>
      <c r="H60486" s="30"/>
    </row>
    <row r="60487" spans="6:8" x14ac:dyDescent="0.2">
      <c r="F60487" s="30"/>
      <c r="G60487" s="30"/>
      <c r="H60487" s="30"/>
    </row>
    <row r="60488" spans="6:8" x14ac:dyDescent="0.2">
      <c r="F60488" s="30"/>
      <c r="G60488" s="30"/>
      <c r="H60488" s="30"/>
    </row>
    <row r="60489" spans="6:8" x14ac:dyDescent="0.2">
      <c r="F60489" s="30"/>
      <c r="G60489" s="30"/>
      <c r="H60489" s="30"/>
    </row>
    <row r="60490" spans="6:8" x14ac:dyDescent="0.2">
      <c r="F60490" s="30"/>
      <c r="G60490" s="30"/>
      <c r="H60490" s="30"/>
    </row>
    <row r="60491" spans="6:8" x14ac:dyDescent="0.2">
      <c r="F60491" s="30"/>
      <c r="G60491" s="30"/>
      <c r="H60491" s="30"/>
    </row>
    <row r="60492" spans="6:8" x14ac:dyDescent="0.2">
      <c r="F60492" s="30"/>
      <c r="G60492" s="30"/>
      <c r="H60492" s="30"/>
    </row>
    <row r="60493" spans="6:8" x14ac:dyDescent="0.2">
      <c r="F60493" s="30"/>
      <c r="G60493" s="30"/>
      <c r="H60493" s="30"/>
    </row>
    <row r="60494" spans="6:8" x14ac:dyDescent="0.2">
      <c r="F60494" s="30"/>
      <c r="G60494" s="30"/>
      <c r="H60494" s="30"/>
    </row>
    <row r="60495" spans="6:8" x14ac:dyDescent="0.2">
      <c r="F60495" s="30"/>
      <c r="G60495" s="30"/>
      <c r="H60495" s="30"/>
    </row>
    <row r="60496" spans="6:8" x14ac:dyDescent="0.2">
      <c r="F60496" s="30"/>
      <c r="G60496" s="30"/>
      <c r="H60496" s="30"/>
    </row>
    <row r="60497" spans="6:8" x14ac:dyDescent="0.2">
      <c r="F60497" s="30"/>
      <c r="G60497" s="30"/>
      <c r="H60497" s="30"/>
    </row>
    <row r="60498" spans="6:8" x14ac:dyDescent="0.2">
      <c r="F60498" s="30"/>
      <c r="G60498" s="30"/>
      <c r="H60498" s="30"/>
    </row>
    <row r="60499" spans="6:8" x14ac:dyDescent="0.2">
      <c r="F60499" s="30"/>
      <c r="G60499" s="30"/>
      <c r="H60499" s="30"/>
    </row>
    <row r="60500" spans="6:8" x14ac:dyDescent="0.2">
      <c r="F60500" s="30"/>
      <c r="G60500" s="30"/>
      <c r="H60500" s="30"/>
    </row>
    <row r="60501" spans="6:8" x14ac:dyDescent="0.2">
      <c r="F60501" s="30"/>
      <c r="G60501" s="30"/>
      <c r="H60501" s="30"/>
    </row>
    <row r="60502" spans="6:8" x14ac:dyDescent="0.2">
      <c r="F60502" s="30"/>
      <c r="G60502" s="30"/>
      <c r="H60502" s="30"/>
    </row>
    <row r="60503" spans="6:8" x14ac:dyDescent="0.2">
      <c r="F60503" s="30"/>
      <c r="G60503" s="30"/>
      <c r="H60503" s="30"/>
    </row>
    <row r="60504" spans="6:8" x14ac:dyDescent="0.2">
      <c r="F60504" s="30"/>
      <c r="G60504" s="30"/>
      <c r="H60504" s="30"/>
    </row>
    <row r="60505" spans="6:8" x14ac:dyDescent="0.2">
      <c r="F60505" s="30"/>
      <c r="G60505" s="30"/>
      <c r="H60505" s="30"/>
    </row>
    <row r="60506" spans="6:8" x14ac:dyDescent="0.2">
      <c r="F60506" s="30"/>
      <c r="G60506" s="30"/>
      <c r="H60506" s="30"/>
    </row>
    <row r="60507" spans="6:8" x14ac:dyDescent="0.2">
      <c r="F60507" s="30"/>
      <c r="G60507" s="30"/>
      <c r="H60507" s="30"/>
    </row>
    <row r="60508" spans="6:8" x14ac:dyDescent="0.2">
      <c r="F60508" s="30"/>
      <c r="G60508" s="30"/>
      <c r="H60508" s="30"/>
    </row>
    <row r="60509" spans="6:8" x14ac:dyDescent="0.2">
      <c r="F60509" s="30"/>
      <c r="G60509" s="30"/>
      <c r="H60509" s="30"/>
    </row>
    <row r="60510" spans="6:8" x14ac:dyDescent="0.2">
      <c r="F60510" s="30"/>
      <c r="G60510" s="30"/>
      <c r="H60510" s="30"/>
    </row>
    <row r="60511" spans="6:8" x14ac:dyDescent="0.2">
      <c r="F60511" s="30"/>
      <c r="G60511" s="30"/>
      <c r="H60511" s="30"/>
    </row>
    <row r="60512" spans="6:8" x14ac:dyDescent="0.2">
      <c r="F60512" s="30"/>
      <c r="G60512" s="30"/>
      <c r="H60512" s="30"/>
    </row>
    <row r="60513" spans="6:8" x14ac:dyDescent="0.2">
      <c r="F60513" s="30"/>
      <c r="G60513" s="30"/>
      <c r="H60513" s="30"/>
    </row>
    <row r="60514" spans="6:8" x14ac:dyDescent="0.2">
      <c r="F60514" s="30"/>
      <c r="G60514" s="30"/>
      <c r="H60514" s="30"/>
    </row>
    <row r="60515" spans="6:8" x14ac:dyDescent="0.2">
      <c r="F60515" s="30"/>
      <c r="G60515" s="30"/>
      <c r="H60515" s="30"/>
    </row>
    <row r="60516" spans="6:8" x14ac:dyDescent="0.2">
      <c r="F60516" s="30"/>
      <c r="G60516" s="30"/>
      <c r="H60516" s="30"/>
    </row>
    <row r="60517" spans="6:8" x14ac:dyDescent="0.2">
      <c r="F60517" s="30"/>
      <c r="G60517" s="30"/>
      <c r="H60517" s="30"/>
    </row>
    <row r="60518" spans="6:8" x14ac:dyDescent="0.2">
      <c r="F60518" s="30"/>
      <c r="G60518" s="30"/>
      <c r="H60518" s="30"/>
    </row>
    <row r="60519" spans="6:8" x14ac:dyDescent="0.2">
      <c r="F60519" s="30"/>
      <c r="G60519" s="30"/>
      <c r="H60519" s="30"/>
    </row>
    <row r="60520" spans="6:8" x14ac:dyDescent="0.2">
      <c r="F60520" s="30"/>
      <c r="G60520" s="30"/>
      <c r="H60520" s="30"/>
    </row>
    <row r="60521" spans="6:8" x14ac:dyDescent="0.2">
      <c r="F60521" s="30"/>
      <c r="G60521" s="30"/>
      <c r="H60521" s="30"/>
    </row>
    <row r="60522" spans="6:8" x14ac:dyDescent="0.2">
      <c r="F60522" s="30"/>
      <c r="G60522" s="30"/>
      <c r="H60522" s="30"/>
    </row>
    <row r="60523" spans="6:8" x14ac:dyDescent="0.2">
      <c r="F60523" s="30"/>
      <c r="G60523" s="30"/>
      <c r="H60523" s="30"/>
    </row>
    <row r="60524" spans="6:8" x14ac:dyDescent="0.2">
      <c r="F60524" s="30"/>
      <c r="G60524" s="30"/>
      <c r="H60524" s="30"/>
    </row>
    <row r="60525" spans="6:8" x14ac:dyDescent="0.2">
      <c r="F60525" s="30"/>
      <c r="G60525" s="30"/>
      <c r="H60525" s="30"/>
    </row>
    <row r="60526" spans="6:8" x14ac:dyDescent="0.2">
      <c r="F60526" s="30"/>
      <c r="G60526" s="30"/>
      <c r="H60526" s="30"/>
    </row>
    <row r="60527" spans="6:8" x14ac:dyDescent="0.2">
      <c r="F60527" s="30"/>
      <c r="G60527" s="30"/>
      <c r="H60527" s="30"/>
    </row>
    <row r="60528" spans="6:8" x14ac:dyDescent="0.2">
      <c r="F60528" s="30"/>
      <c r="G60528" s="30"/>
      <c r="H60528" s="30"/>
    </row>
    <row r="60529" spans="6:8" x14ac:dyDescent="0.2">
      <c r="F60529" s="30"/>
      <c r="G60529" s="30"/>
      <c r="H60529" s="30"/>
    </row>
    <row r="60530" spans="6:8" x14ac:dyDescent="0.2">
      <c r="F60530" s="30"/>
      <c r="G60530" s="30"/>
      <c r="H60530" s="30"/>
    </row>
    <row r="60531" spans="6:8" x14ac:dyDescent="0.2">
      <c r="F60531" s="30"/>
      <c r="G60531" s="30"/>
      <c r="H60531" s="30"/>
    </row>
    <row r="60532" spans="6:8" x14ac:dyDescent="0.2">
      <c r="F60532" s="30"/>
      <c r="G60532" s="30"/>
      <c r="H60532" s="30"/>
    </row>
    <row r="60533" spans="6:8" x14ac:dyDescent="0.2">
      <c r="F60533" s="30"/>
      <c r="G60533" s="30"/>
      <c r="H60533" s="30"/>
    </row>
    <row r="60534" spans="6:8" x14ac:dyDescent="0.2">
      <c r="F60534" s="30"/>
      <c r="G60534" s="30"/>
      <c r="H60534" s="30"/>
    </row>
    <row r="60535" spans="6:8" x14ac:dyDescent="0.2">
      <c r="F60535" s="30"/>
      <c r="G60535" s="30"/>
      <c r="H60535" s="30"/>
    </row>
    <row r="60536" spans="6:8" x14ac:dyDescent="0.2">
      <c r="F60536" s="30"/>
      <c r="G60536" s="30"/>
      <c r="H60536" s="30"/>
    </row>
    <row r="60537" spans="6:8" x14ac:dyDescent="0.2">
      <c r="F60537" s="30"/>
      <c r="G60537" s="30"/>
      <c r="H60537" s="30"/>
    </row>
    <row r="60538" spans="6:8" x14ac:dyDescent="0.2">
      <c r="F60538" s="30"/>
      <c r="G60538" s="30"/>
      <c r="H60538" s="30"/>
    </row>
    <row r="60539" spans="6:8" x14ac:dyDescent="0.2">
      <c r="F60539" s="30"/>
      <c r="G60539" s="30"/>
      <c r="H60539" s="30"/>
    </row>
    <row r="60540" spans="6:8" x14ac:dyDescent="0.2">
      <c r="F60540" s="30"/>
      <c r="G60540" s="30"/>
      <c r="H60540" s="30"/>
    </row>
    <row r="60541" spans="6:8" x14ac:dyDescent="0.2">
      <c r="F60541" s="30"/>
      <c r="G60541" s="30"/>
      <c r="H60541" s="30"/>
    </row>
    <row r="60542" spans="6:8" x14ac:dyDescent="0.2">
      <c r="F60542" s="30"/>
      <c r="G60542" s="30"/>
      <c r="H60542" s="30"/>
    </row>
    <row r="60543" spans="6:8" x14ac:dyDescent="0.2">
      <c r="F60543" s="30"/>
      <c r="G60543" s="30"/>
      <c r="H60543" s="30"/>
    </row>
    <row r="60544" spans="6:8" x14ac:dyDescent="0.2">
      <c r="F60544" s="30"/>
      <c r="G60544" s="30"/>
      <c r="H60544" s="30"/>
    </row>
    <row r="60545" spans="6:8" x14ac:dyDescent="0.2">
      <c r="F60545" s="30"/>
      <c r="G60545" s="30"/>
      <c r="H60545" s="30"/>
    </row>
    <row r="60546" spans="6:8" x14ac:dyDescent="0.2">
      <c r="F60546" s="30"/>
      <c r="G60546" s="30"/>
      <c r="H60546" s="30"/>
    </row>
    <row r="60547" spans="6:8" x14ac:dyDescent="0.2">
      <c r="F60547" s="30"/>
      <c r="G60547" s="30"/>
      <c r="H60547" s="30"/>
    </row>
    <row r="60548" spans="6:8" x14ac:dyDescent="0.2">
      <c r="F60548" s="30"/>
      <c r="G60548" s="30"/>
      <c r="H60548" s="30"/>
    </row>
    <row r="60549" spans="6:8" x14ac:dyDescent="0.2">
      <c r="F60549" s="30"/>
      <c r="G60549" s="30"/>
      <c r="H60549" s="30"/>
    </row>
    <row r="60550" spans="6:8" x14ac:dyDescent="0.2">
      <c r="F60550" s="30"/>
      <c r="G60550" s="30"/>
      <c r="H60550" s="30"/>
    </row>
    <row r="60551" spans="6:8" x14ac:dyDescent="0.2">
      <c r="F60551" s="30"/>
      <c r="G60551" s="30"/>
      <c r="H60551" s="30"/>
    </row>
    <row r="60552" spans="6:8" x14ac:dyDescent="0.2">
      <c r="F60552" s="30"/>
      <c r="G60552" s="30"/>
      <c r="H60552" s="30"/>
    </row>
    <row r="60553" spans="6:8" x14ac:dyDescent="0.2">
      <c r="F60553" s="30"/>
      <c r="G60553" s="30"/>
      <c r="H60553" s="30"/>
    </row>
    <row r="60554" spans="6:8" x14ac:dyDescent="0.2">
      <c r="F60554" s="30"/>
      <c r="G60554" s="30"/>
      <c r="H60554" s="30"/>
    </row>
    <row r="60555" spans="6:8" x14ac:dyDescent="0.2">
      <c r="F60555" s="30"/>
      <c r="G60555" s="30"/>
      <c r="H60555" s="30"/>
    </row>
    <row r="60556" spans="6:8" x14ac:dyDescent="0.2">
      <c r="F60556" s="30"/>
      <c r="G60556" s="30"/>
      <c r="H60556" s="30"/>
    </row>
    <row r="60557" spans="6:8" x14ac:dyDescent="0.2">
      <c r="F60557" s="30"/>
      <c r="G60557" s="30"/>
      <c r="H60557" s="30"/>
    </row>
    <row r="60558" spans="6:8" x14ac:dyDescent="0.2">
      <c r="F60558" s="30"/>
      <c r="G60558" s="30"/>
      <c r="H60558" s="30"/>
    </row>
    <row r="60559" spans="6:8" x14ac:dyDescent="0.2">
      <c r="F60559" s="30"/>
      <c r="G60559" s="30"/>
      <c r="H60559" s="30"/>
    </row>
    <row r="60560" spans="6:8" x14ac:dyDescent="0.2">
      <c r="F60560" s="30"/>
      <c r="G60560" s="30"/>
      <c r="H60560" s="30"/>
    </row>
    <row r="60561" spans="6:8" x14ac:dyDescent="0.2">
      <c r="F60561" s="30"/>
      <c r="G60561" s="30"/>
      <c r="H60561" s="30"/>
    </row>
    <row r="60562" spans="6:8" x14ac:dyDescent="0.2">
      <c r="F60562" s="30"/>
      <c r="G60562" s="30"/>
      <c r="H60562" s="30"/>
    </row>
    <row r="60563" spans="6:8" x14ac:dyDescent="0.2">
      <c r="F60563" s="30"/>
      <c r="G60563" s="30"/>
      <c r="H60563" s="30"/>
    </row>
    <row r="60564" spans="6:8" x14ac:dyDescent="0.2">
      <c r="F60564" s="30"/>
      <c r="G60564" s="30"/>
      <c r="H60564" s="30"/>
    </row>
    <row r="60565" spans="6:8" x14ac:dyDescent="0.2">
      <c r="F60565" s="30"/>
      <c r="G60565" s="30"/>
      <c r="H60565" s="30"/>
    </row>
    <row r="60566" spans="6:8" x14ac:dyDescent="0.2">
      <c r="F60566" s="30"/>
      <c r="G60566" s="30"/>
      <c r="H60566" s="30"/>
    </row>
    <row r="60567" spans="6:8" x14ac:dyDescent="0.2">
      <c r="F60567" s="30"/>
      <c r="G60567" s="30"/>
      <c r="H60567" s="30"/>
    </row>
    <row r="60568" spans="6:8" x14ac:dyDescent="0.2">
      <c r="F60568" s="30"/>
      <c r="G60568" s="30"/>
      <c r="H60568" s="30"/>
    </row>
    <row r="60569" spans="6:8" x14ac:dyDescent="0.2">
      <c r="F60569" s="30"/>
      <c r="G60569" s="30"/>
      <c r="H60569" s="30"/>
    </row>
    <row r="60570" spans="6:8" x14ac:dyDescent="0.2">
      <c r="F60570" s="30"/>
      <c r="G60570" s="30"/>
      <c r="H60570" s="30"/>
    </row>
    <row r="60571" spans="6:8" x14ac:dyDescent="0.2">
      <c r="F60571" s="30"/>
      <c r="G60571" s="30"/>
      <c r="H60571" s="30"/>
    </row>
    <row r="60572" spans="6:8" x14ac:dyDescent="0.2">
      <c r="F60572" s="30"/>
      <c r="G60572" s="30"/>
      <c r="H60572" s="30"/>
    </row>
    <row r="60573" spans="6:8" x14ac:dyDescent="0.2">
      <c r="F60573" s="30"/>
      <c r="G60573" s="30"/>
      <c r="H60573" s="30"/>
    </row>
    <row r="60574" spans="6:8" x14ac:dyDescent="0.2">
      <c r="F60574" s="30"/>
      <c r="G60574" s="30"/>
      <c r="H60574" s="30"/>
    </row>
    <row r="60575" spans="6:8" x14ac:dyDescent="0.2">
      <c r="F60575" s="30"/>
      <c r="G60575" s="30"/>
      <c r="H60575" s="30"/>
    </row>
    <row r="60576" spans="6:8" x14ac:dyDescent="0.2">
      <c r="F60576" s="30"/>
      <c r="G60576" s="30"/>
      <c r="H60576" s="30"/>
    </row>
    <row r="60577" spans="6:8" x14ac:dyDescent="0.2">
      <c r="F60577" s="30"/>
      <c r="G60577" s="30"/>
      <c r="H60577" s="30"/>
    </row>
    <row r="60578" spans="6:8" x14ac:dyDescent="0.2">
      <c r="F60578" s="30"/>
      <c r="G60578" s="30"/>
      <c r="H60578" s="30"/>
    </row>
    <row r="60579" spans="6:8" x14ac:dyDescent="0.2">
      <c r="F60579" s="30"/>
      <c r="G60579" s="30"/>
      <c r="H60579" s="30"/>
    </row>
    <row r="60580" spans="6:8" x14ac:dyDescent="0.2">
      <c r="F60580" s="30"/>
      <c r="G60580" s="30"/>
      <c r="H60580" s="30"/>
    </row>
    <row r="60581" spans="6:8" x14ac:dyDescent="0.2">
      <c r="F60581" s="30"/>
      <c r="G60581" s="30"/>
      <c r="H60581" s="30"/>
    </row>
    <row r="60582" spans="6:8" x14ac:dyDescent="0.2">
      <c r="F60582" s="30"/>
      <c r="G60582" s="30"/>
      <c r="H60582" s="30"/>
    </row>
    <row r="60583" spans="6:8" x14ac:dyDescent="0.2">
      <c r="F60583" s="30"/>
      <c r="G60583" s="30"/>
      <c r="H60583" s="30"/>
    </row>
    <row r="60584" spans="6:8" x14ac:dyDescent="0.2">
      <c r="F60584" s="30"/>
      <c r="G60584" s="30"/>
      <c r="H60584" s="30"/>
    </row>
    <row r="60585" spans="6:8" x14ac:dyDescent="0.2">
      <c r="F60585" s="30"/>
      <c r="G60585" s="30"/>
      <c r="H60585" s="30"/>
    </row>
    <row r="60586" spans="6:8" x14ac:dyDescent="0.2">
      <c r="F60586" s="30"/>
      <c r="G60586" s="30"/>
      <c r="H60586" s="30"/>
    </row>
    <row r="60587" spans="6:8" x14ac:dyDescent="0.2">
      <c r="F60587" s="30"/>
      <c r="G60587" s="30"/>
      <c r="H60587" s="30"/>
    </row>
    <row r="60588" spans="6:8" x14ac:dyDescent="0.2">
      <c r="F60588" s="30"/>
      <c r="G60588" s="30"/>
      <c r="H60588" s="30"/>
    </row>
    <row r="60589" spans="6:8" x14ac:dyDescent="0.2">
      <c r="F60589" s="30"/>
      <c r="G60589" s="30"/>
      <c r="H60589" s="30"/>
    </row>
    <row r="60590" spans="6:8" x14ac:dyDescent="0.2">
      <c r="F60590" s="30"/>
      <c r="G60590" s="30"/>
      <c r="H60590" s="30"/>
    </row>
    <row r="60591" spans="6:8" x14ac:dyDescent="0.2">
      <c r="F60591" s="30"/>
      <c r="G60591" s="30"/>
      <c r="H60591" s="30"/>
    </row>
    <row r="60592" spans="6:8" x14ac:dyDescent="0.2">
      <c r="F60592" s="30"/>
      <c r="G60592" s="30"/>
      <c r="H60592" s="30"/>
    </row>
    <row r="60593" spans="6:8" x14ac:dyDescent="0.2">
      <c r="F60593" s="30"/>
      <c r="G60593" s="30"/>
      <c r="H60593" s="30"/>
    </row>
    <row r="60594" spans="6:8" x14ac:dyDescent="0.2">
      <c r="F60594" s="30"/>
      <c r="G60594" s="30"/>
      <c r="H60594" s="30"/>
    </row>
    <row r="60595" spans="6:8" x14ac:dyDescent="0.2">
      <c r="F60595" s="30"/>
      <c r="G60595" s="30"/>
      <c r="H60595" s="30"/>
    </row>
    <row r="60596" spans="6:8" x14ac:dyDescent="0.2">
      <c r="F60596" s="30"/>
      <c r="G60596" s="30"/>
      <c r="H60596" s="30"/>
    </row>
    <row r="60597" spans="6:8" x14ac:dyDescent="0.2">
      <c r="F60597" s="30"/>
      <c r="G60597" s="30"/>
      <c r="H60597" s="30"/>
    </row>
    <row r="60598" spans="6:8" x14ac:dyDescent="0.2">
      <c r="F60598" s="30"/>
      <c r="G60598" s="30"/>
      <c r="H60598" s="30"/>
    </row>
    <row r="60599" spans="6:8" x14ac:dyDescent="0.2">
      <c r="F60599" s="30"/>
      <c r="G60599" s="30"/>
      <c r="H60599" s="30"/>
    </row>
    <row r="60600" spans="6:8" x14ac:dyDescent="0.2">
      <c r="F60600" s="30"/>
      <c r="G60600" s="30"/>
      <c r="H60600" s="30"/>
    </row>
    <row r="60601" spans="6:8" x14ac:dyDescent="0.2">
      <c r="F60601" s="30"/>
      <c r="G60601" s="30"/>
      <c r="H60601" s="30"/>
    </row>
    <row r="60602" spans="6:8" x14ac:dyDescent="0.2">
      <c r="F60602" s="30"/>
      <c r="G60602" s="30"/>
      <c r="H60602" s="30"/>
    </row>
    <row r="60603" spans="6:8" x14ac:dyDescent="0.2">
      <c r="F60603" s="30"/>
      <c r="G60603" s="30"/>
      <c r="H60603" s="30"/>
    </row>
    <row r="60604" spans="6:8" x14ac:dyDescent="0.2">
      <c r="F60604" s="30"/>
      <c r="G60604" s="30"/>
      <c r="H60604" s="30"/>
    </row>
    <row r="60605" spans="6:8" x14ac:dyDescent="0.2">
      <c r="F60605" s="30"/>
      <c r="G60605" s="30"/>
      <c r="H60605" s="30"/>
    </row>
    <row r="60606" spans="6:8" x14ac:dyDescent="0.2">
      <c r="F60606" s="30"/>
      <c r="G60606" s="30"/>
      <c r="H60606" s="30"/>
    </row>
    <row r="60607" spans="6:8" x14ac:dyDescent="0.2">
      <c r="F60607" s="30"/>
      <c r="G60607" s="30"/>
      <c r="H60607" s="30"/>
    </row>
    <row r="60608" spans="6:8" x14ac:dyDescent="0.2">
      <c r="F60608" s="30"/>
      <c r="G60608" s="30"/>
      <c r="H60608" s="30"/>
    </row>
    <row r="60609" spans="6:8" x14ac:dyDescent="0.2">
      <c r="F60609" s="30"/>
      <c r="G60609" s="30"/>
      <c r="H60609" s="30"/>
    </row>
    <row r="60610" spans="6:8" x14ac:dyDescent="0.2">
      <c r="F60610" s="30"/>
      <c r="G60610" s="30"/>
      <c r="H60610" s="30"/>
    </row>
    <row r="60611" spans="6:8" x14ac:dyDescent="0.2">
      <c r="F60611" s="30"/>
      <c r="G60611" s="30"/>
      <c r="H60611" s="30"/>
    </row>
    <row r="60612" spans="6:8" x14ac:dyDescent="0.2">
      <c r="F60612" s="30"/>
      <c r="G60612" s="30"/>
      <c r="H60612" s="30"/>
    </row>
    <row r="60613" spans="6:8" x14ac:dyDescent="0.2">
      <c r="F60613" s="30"/>
      <c r="G60613" s="30"/>
      <c r="H60613" s="30"/>
    </row>
    <row r="60614" spans="6:8" x14ac:dyDescent="0.2">
      <c r="F60614" s="30"/>
      <c r="G60614" s="30"/>
      <c r="H60614" s="30"/>
    </row>
    <row r="60615" spans="6:8" x14ac:dyDescent="0.2">
      <c r="F60615" s="30"/>
      <c r="G60615" s="30"/>
      <c r="H60615" s="30"/>
    </row>
    <row r="60616" spans="6:8" x14ac:dyDescent="0.2">
      <c r="F60616" s="30"/>
      <c r="G60616" s="30"/>
      <c r="H60616" s="30"/>
    </row>
    <row r="60617" spans="6:8" x14ac:dyDescent="0.2">
      <c r="F60617" s="30"/>
      <c r="G60617" s="30"/>
      <c r="H60617" s="30"/>
    </row>
    <row r="60618" spans="6:8" x14ac:dyDescent="0.2">
      <c r="F60618" s="30"/>
      <c r="G60618" s="30"/>
      <c r="H60618" s="30"/>
    </row>
    <row r="60619" spans="6:8" x14ac:dyDescent="0.2">
      <c r="F60619" s="30"/>
      <c r="G60619" s="30"/>
      <c r="H60619" s="30"/>
    </row>
    <row r="60620" spans="6:8" x14ac:dyDescent="0.2">
      <c r="F60620" s="30"/>
      <c r="G60620" s="30"/>
      <c r="H60620" s="30"/>
    </row>
    <row r="60621" spans="6:8" x14ac:dyDescent="0.2">
      <c r="F60621" s="30"/>
      <c r="G60621" s="30"/>
      <c r="H60621" s="30"/>
    </row>
    <row r="60622" spans="6:8" x14ac:dyDescent="0.2">
      <c r="F60622" s="30"/>
      <c r="G60622" s="30"/>
      <c r="H60622" s="30"/>
    </row>
    <row r="60623" spans="6:8" x14ac:dyDescent="0.2">
      <c r="F60623" s="30"/>
      <c r="G60623" s="30"/>
      <c r="H60623" s="30"/>
    </row>
    <row r="60624" spans="6:8" x14ac:dyDescent="0.2">
      <c r="F60624" s="30"/>
      <c r="G60624" s="30"/>
      <c r="H60624" s="30"/>
    </row>
    <row r="60625" spans="6:8" x14ac:dyDescent="0.2">
      <c r="F60625" s="30"/>
      <c r="G60625" s="30"/>
      <c r="H60625" s="30"/>
    </row>
    <row r="60626" spans="6:8" x14ac:dyDescent="0.2">
      <c r="F60626" s="30"/>
      <c r="G60626" s="30"/>
      <c r="H60626" s="30"/>
    </row>
    <row r="60627" spans="6:8" x14ac:dyDescent="0.2">
      <c r="F60627" s="30"/>
      <c r="G60627" s="30"/>
      <c r="H60627" s="30"/>
    </row>
    <row r="60628" spans="6:8" x14ac:dyDescent="0.2">
      <c r="F60628" s="30"/>
      <c r="G60628" s="30"/>
      <c r="H60628" s="30"/>
    </row>
    <row r="60629" spans="6:8" x14ac:dyDescent="0.2">
      <c r="F60629" s="30"/>
      <c r="G60629" s="30"/>
      <c r="H60629" s="30"/>
    </row>
    <row r="60630" spans="6:8" x14ac:dyDescent="0.2">
      <c r="F60630" s="30"/>
      <c r="G60630" s="30"/>
      <c r="H60630" s="30"/>
    </row>
    <row r="60631" spans="6:8" x14ac:dyDescent="0.2">
      <c r="F60631" s="30"/>
      <c r="G60631" s="30"/>
      <c r="H60631" s="30"/>
    </row>
    <row r="60632" spans="6:8" x14ac:dyDescent="0.2">
      <c r="F60632" s="30"/>
      <c r="G60632" s="30"/>
      <c r="H60632" s="30"/>
    </row>
    <row r="60633" spans="6:8" x14ac:dyDescent="0.2">
      <c r="F60633" s="30"/>
      <c r="G60633" s="30"/>
      <c r="H60633" s="30"/>
    </row>
    <row r="60634" spans="6:8" x14ac:dyDescent="0.2">
      <c r="F60634" s="30"/>
      <c r="G60634" s="30"/>
      <c r="H60634" s="30"/>
    </row>
    <row r="60635" spans="6:8" x14ac:dyDescent="0.2">
      <c r="F60635" s="30"/>
      <c r="G60635" s="30"/>
      <c r="H60635" s="30"/>
    </row>
    <row r="60636" spans="6:8" x14ac:dyDescent="0.2">
      <c r="F60636" s="30"/>
      <c r="G60636" s="30"/>
      <c r="H60636" s="30"/>
    </row>
    <row r="60637" spans="6:8" x14ac:dyDescent="0.2">
      <c r="F60637" s="30"/>
      <c r="G60637" s="30"/>
      <c r="H60637" s="30"/>
    </row>
    <row r="60638" spans="6:8" x14ac:dyDescent="0.2">
      <c r="F60638" s="30"/>
      <c r="G60638" s="30"/>
      <c r="H60638" s="30"/>
    </row>
    <row r="60639" spans="6:8" x14ac:dyDescent="0.2">
      <c r="F60639" s="30"/>
      <c r="G60639" s="30"/>
      <c r="H60639" s="30"/>
    </row>
    <row r="60640" spans="6:8" x14ac:dyDescent="0.2">
      <c r="F60640" s="30"/>
      <c r="G60640" s="30"/>
      <c r="H60640" s="30"/>
    </row>
    <row r="60641" spans="6:8" x14ac:dyDescent="0.2">
      <c r="F60641" s="30"/>
      <c r="G60641" s="30"/>
      <c r="H60641" s="30"/>
    </row>
    <row r="60642" spans="6:8" x14ac:dyDescent="0.2">
      <c r="F60642" s="30"/>
      <c r="G60642" s="30"/>
      <c r="H60642" s="30"/>
    </row>
    <row r="60643" spans="6:8" x14ac:dyDescent="0.2">
      <c r="F60643" s="30"/>
      <c r="G60643" s="30"/>
      <c r="H60643" s="30"/>
    </row>
    <row r="60644" spans="6:8" x14ac:dyDescent="0.2">
      <c r="F60644" s="30"/>
      <c r="G60644" s="30"/>
      <c r="H60644" s="30"/>
    </row>
    <row r="60645" spans="6:8" x14ac:dyDescent="0.2">
      <c r="F60645" s="30"/>
      <c r="G60645" s="30"/>
      <c r="H60645" s="30"/>
    </row>
    <row r="60646" spans="6:8" x14ac:dyDescent="0.2">
      <c r="F60646" s="30"/>
      <c r="G60646" s="30"/>
      <c r="H60646" s="30"/>
    </row>
    <row r="60647" spans="6:8" x14ac:dyDescent="0.2">
      <c r="F60647" s="30"/>
      <c r="G60647" s="30"/>
      <c r="H60647" s="30"/>
    </row>
    <row r="60648" spans="6:8" x14ac:dyDescent="0.2">
      <c r="F60648" s="30"/>
      <c r="G60648" s="30"/>
      <c r="H60648" s="30"/>
    </row>
    <row r="60649" spans="6:8" x14ac:dyDescent="0.2">
      <c r="F60649" s="30"/>
      <c r="G60649" s="30"/>
      <c r="H60649" s="30"/>
    </row>
    <row r="60650" spans="6:8" x14ac:dyDescent="0.2">
      <c r="F60650" s="30"/>
      <c r="G60650" s="30"/>
      <c r="H60650" s="30"/>
    </row>
    <row r="60651" spans="6:8" x14ac:dyDescent="0.2">
      <c r="F60651" s="30"/>
      <c r="G60651" s="30"/>
      <c r="H60651" s="30"/>
    </row>
    <row r="60652" spans="6:8" x14ac:dyDescent="0.2">
      <c r="F60652" s="30"/>
      <c r="G60652" s="30"/>
      <c r="H60652" s="30"/>
    </row>
    <row r="60653" spans="6:8" x14ac:dyDescent="0.2">
      <c r="F60653" s="30"/>
      <c r="G60653" s="30"/>
      <c r="H60653" s="30"/>
    </row>
    <row r="60654" spans="6:8" x14ac:dyDescent="0.2">
      <c r="F60654" s="30"/>
      <c r="G60654" s="30"/>
      <c r="H60654" s="30"/>
    </row>
    <row r="60655" spans="6:8" x14ac:dyDescent="0.2">
      <c r="F60655" s="30"/>
      <c r="G60655" s="30"/>
      <c r="H60655" s="30"/>
    </row>
    <row r="60656" spans="6:8" x14ac:dyDescent="0.2">
      <c r="F60656" s="30"/>
      <c r="G60656" s="30"/>
      <c r="H60656" s="30"/>
    </row>
    <row r="60657" spans="6:8" x14ac:dyDescent="0.2">
      <c r="F60657" s="30"/>
      <c r="G60657" s="30"/>
      <c r="H60657" s="30"/>
    </row>
    <row r="60658" spans="6:8" x14ac:dyDescent="0.2">
      <c r="F60658" s="30"/>
      <c r="G60658" s="30"/>
      <c r="H60658" s="30"/>
    </row>
    <row r="60659" spans="6:8" x14ac:dyDescent="0.2">
      <c r="F60659" s="30"/>
      <c r="G60659" s="30"/>
      <c r="H60659" s="30"/>
    </row>
    <row r="60660" spans="6:8" x14ac:dyDescent="0.2">
      <c r="F60660" s="30"/>
      <c r="G60660" s="30"/>
      <c r="H60660" s="30"/>
    </row>
    <row r="60661" spans="6:8" x14ac:dyDescent="0.2">
      <c r="F60661" s="30"/>
      <c r="G60661" s="30"/>
      <c r="H60661" s="30"/>
    </row>
    <row r="60662" spans="6:8" x14ac:dyDescent="0.2">
      <c r="F60662" s="30"/>
      <c r="G60662" s="30"/>
      <c r="H60662" s="30"/>
    </row>
    <row r="60663" spans="6:8" x14ac:dyDescent="0.2">
      <c r="F60663" s="30"/>
      <c r="G60663" s="30"/>
      <c r="H60663" s="30"/>
    </row>
    <row r="60664" spans="6:8" x14ac:dyDescent="0.2">
      <c r="F60664" s="30"/>
      <c r="G60664" s="30"/>
      <c r="H60664" s="30"/>
    </row>
    <row r="60665" spans="6:8" x14ac:dyDescent="0.2">
      <c r="F60665" s="30"/>
      <c r="G60665" s="30"/>
      <c r="H60665" s="30"/>
    </row>
    <row r="60666" spans="6:8" x14ac:dyDescent="0.2">
      <c r="F60666" s="30"/>
      <c r="G60666" s="30"/>
      <c r="H60666" s="30"/>
    </row>
    <row r="60667" spans="6:8" x14ac:dyDescent="0.2">
      <c r="F60667" s="30"/>
      <c r="G60667" s="30"/>
      <c r="H60667" s="30"/>
    </row>
    <row r="60668" spans="6:8" x14ac:dyDescent="0.2">
      <c r="F60668" s="30"/>
      <c r="G60668" s="30"/>
      <c r="H60668" s="30"/>
    </row>
    <row r="60669" spans="6:8" x14ac:dyDescent="0.2">
      <c r="F60669" s="30"/>
      <c r="G60669" s="30"/>
      <c r="H60669" s="30"/>
    </row>
    <row r="60670" spans="6:8" x14ac:dyDescent="0.2">
      <c r="F60670" s="30"/>
      <c r="G60670" s="30"/>
      <c r="H60670" s="30"/>
    </row>
    <row r="60671" spans="6:8" x14ac:dyDescent="0.2">
      <c r="F60671" s="30"/>
      <c r="G60671" s="30"/>
      <c r="H60671" s="30"/>
    </row>
    <row r="60672" spans="6:8" x14ac:dyDescent="0.2">
      <c r="F60672" s="30"/>
      <c r="G60672" s="30"/>
      <c r="H60672" s="30"/>
    </row>
    <row r="60673" spans="6:8" x14ac:dyDescent="0.2">
      <c r="F60673" s="30"/>
      <c r="G60673" s="30"/>
      <c r="H60673" s="30"/>
    </row>
    <row r="60674" spans="6:8" x14ac:dyDescent="0.2">
      <c r="F60674" s="30"/>
      <c r="G60674" s="30"/>
      <c r="H60674" s="30"/>
    </row>
    <row r="60675" spans="6:8" x14ac:dyDescent="0.2">
      <c r="F60675" s="30"/>
      <c r="G60675" s="30"/>
      <c r="H60675" s="30"/>
    </row>
    <row r="60676" spans="6:8" x14ac:dyDescent="0.2">
      <c r="F60676" s="30"/>
      <c r="G60676" s="30"/>
      <c r="H60676" s="30"/>
    </row>
    <row r="60677" spans="6:8" x14ac:dyDescent="0.2">
      <c r="F60677" s="30"/>
      <c r="G60677" s="30"/>
      <c r="H60677" s="30"/>
    </row>
    <row r="60678" spans="6:8" x14ac:dyDescent="0.2">
      <c r="F60678" s="30"/>
      <c r="G60678" s="30"/>
      <c r="H60678" s="30"/>
    </row>
    <row r="60679" spans="6:8" x14ac:dyDescent="0.2">
      <c r="F60679" s="30"/>
      <c r="G60679" s="30"/>
      <c r="H60679" s="30"/>
    </row>
    <row r="60680" spans="6:8" x14ac:dyDescent="0.2">
      <c r="F60680" s="30"/>
      <c r="G60680" s="30"/>
      <c r="H60680" s="30"/>
    </row>
    <row r="60681" spans="6:8" x14ac:dyDescent="0.2">
      <c r="F60681" s="30"/>
      <c r="G60681" s="30"/>
      <c r="H60681" s="30"/>
    </row>
    <row r="60682" spans="6:8" x14ac:dyDescent="0.2">
      <c r="F60682" s="30"/>
      <c r="G60682" s="30"/>
      <c r="H60682" s="30"/>
    </row>
    <row r="60683" spans="6:8" x14ac:dyDescent="0.2">
      <c r="F60683" s="30"/>
      <c r="G60683" s="30"/>
      <c r="H60683" s="30"/>
    </row>
    <row r="60684" spans="6:8" x14ac:dyDescent="0.2">
      <c r="F60684" s="30"/>
      <c r="G60684" s="30"/>
      <c r="H60684" s="30"/>
    </row>
    <row r="60685" spans="6:8" x14ac:dyDescent="0.2">
      <c r="F60685" s="30"/>
      <c r="G60685" s="30"/>
      <c r="H60685" s="30"/>
    </row>
    <row r="60686" spans="6:8" x14ac:dyDescent="0.2">
      <c r="F60686" s="30"/>
      <c r="G60686" s="30"/>
      <c r="H60686" s="30"/>
    </row>
    <row r="60687" spans="6:8" x14ac:dyDescent="0.2">
      <c r="F60687" s="30"/>
      <c r="G60687" s="30"/>
      <c r="H60687" s="30"/>
    </row>
    <row r="60688" spans="6:8" x14ac:dyDescent="0.2">
      <c r="F60688" s="30"/>
      <c r="G60688" s="30"/>
      <c r="H60688" s="30"/>
    </row>
    <row r="60689" spans="6:8" x14ac:dyDescent="0.2">
      <c r="F60689" s="30"/>
      <c r="G60689" s="30"/>
      <c r="H60689" s="30"/>
    </row>
    <row r="60690" spans="6:8" x14ac:dyDescent="0.2">
      <c r="F60690" s="30"/>
      <c r="G60690" s="30"/>
      <c r="H60690" s="30"/>
    </row>
    <row r="60691" spans="6:8" x14ac:dyDescent="0.2">
      <c r="F60691" s="30"/>
      <c r="G60691" s="30"/>
      <c r="H60691" s="30"/>
    </row>
    <row r="60692" spans="6:8" x14ac:dyDescent="0.2">
      <c r="F60692" s="30"/>
      <c r="G60692" s="30"/>
      <c r="H60692" s="30"/>
    </row>
    <row r="60693" spans="6:8" x14ac:dyDescent="0.2">
      <c r="F60693" s="30"/>
      <c r="G60693" s="30"/>
      <c r="H60693" s="30"/>
    </row>
    <row r="60694" spans="6:8" x14ac:dyDescent="0.2">
      <c r="F60694" s="30"/>
      <c r="G60694" s="30"/>
      <c r="H60694" s="30"/>
    </row>
    <row r="60695" spans="6:8" x14ac:dyDescent="0.2">
      <c r="F60695" s="30"/>
      <c r="G60695" s="30"/>
      <c r="H60695" s="30"/>
    </row>
    <row r="60696" spans="6:8" x14ac:dyDescent="0.2">
      <c r="F60696" s="30"/>
      <c r="G60696" s="30"/>
      <c r="H60696" s="30"/>
    </row>
    <row r="60697" spans="6:8" x14ac:dyDescent="0.2">
      <c r="F60697" s="30"/>
      <c r="G60697" s="30"/>
      <c r="H60697" s="30"/>
    </row>
    <row r="60698" spans="6:8" x14ac:dyDescent="0.2">
      <c r="F60698" s="30"/>
      <c r="G60698" s="30"/>
      <c r="H60698" s="30"/>
    </row>
    <row r="60699" spans="6:8" x14ac:dyDescent="0.2">
      <c r="F60699" s="30"/>
      <c r="G60699" s="30"/>
      <c r="H60699" s="30"/>
    </row>
    <row r="60700" spans="6:8" x14ac:dyDescent="0.2">
      <c r="F60700" s="30"/>
      <c r="G60700" s="30"/>
      <c r="H60700" s="30"/>
    </row>
    <row r="60701" spans="6:8" x14ac:dyDescent="0.2">
      <c r="F60701" s="30"/>
      <c r="G60701" s="30"/>
      <c r="H60701" s="30"/>
    </row>
    <row r="60702" spans="6:8" x14ac:dyDescent="0.2">
      <c r="F60702" s="30"/>
      <c r="G60702" s="30"/>
      <c r="H60702" s="30"/>
    </row>
    <row r="60703" spans="6:8" x14ac:dyDescent="0.2">
      <c r="F60703" s="30"/>
      <c r="G60703" s="30"/>
      <c r="H60703" s="30"/>
    </row>
    <row r="60704" spans="6:8" x14ac:dyDescent="0.2">
      <c r="F60704" s="30"/>
      <c r="G60704" s="30"/>
      <c r="H60704" s="30"/>
    </row>
    <row r="60705" spans="6:8" x14ac:dyDescent="0.2">
      <c r="F60705" s="30"/>
      <c r="G60705" s="30"/>
      <c r="H60705" s="30"/>
    </row>
    <row r="60706" spans="6:8" x14ac:dyDescent="0.2">
      <c r="F60706" s="30"/>
      <c r="G60706" s="30"/>
      <c r="H60706" s="30"/>
    </row>
    <row r="60707" spans="6:8" x14ac:dyDescent="0.2">
      <c r="F60707" s="30"/>
      <c r="G60707" s="30"/>
      <c r="H60707" s="30"/>
    </row>
    <row r="60708" spans="6:8" x14ac:dyDescent="0.2">
      <c r="F60708" s="30"/>
      <c r="G60708" s="30"/>
      <c r="H60708" s="30"/>
    </row>
    <row r="60709" spans="6:8" x14ac:dyDescent="0.2">
      <c r="F60709" s="30"/>
      <c r="G60709" s="30"/>
      <c r="H60709" s="30"/>
    </row>
    <row r="60710" spans="6:8" x14ac:dyDescent="0.2">
      <c r="F60710" s="30"/>
      <c r="G60710" s="30"/>
      <c r="H60710" s="30"/>
    </row>
    <row r="60711" spans="6:8" x14ac:dyDescent="0.2">
      <c r="F60711" s="30"/>
      <c r="G60711" s="30"/>
      <c r="H60711" s="30"/>
    </row>
    <row r="60712" spans="6:8" x14ac:dyDescent="0.2">
      <c r="F60712" s="30"/>
      <c r="G60712" s="30"/>
      <c r="H60712" s="30"/>
    </row>
    <row r="60713" spans="6:8" x14ac:dyDescent="0.2">
      <c r="F60713" s="30"/>
      <c r="G60713" s="30"/>
      <c r="H60713" s="30"/>
    </row>
    <row r="60714" spans="6:8" x14ac:dyDescent="0.2">
      <c r="F60714" s="30"/>
      <c r="G60714" s="30"/>
      <c r="H60714" s="30"/>
    </row>
    <row r="60715" spans="6:8" x14ac:dyDescent="0.2">
      <c r="F60715" s="30"/>
      <c r="G60715" s="30"/>
      <c r="H60715" s="30"/>
    </row>
    <row r="60716" spans="6:8" x14ac:dyDescent="0.2">
      <c r="F60716" s="30"/>
      <c r="G60716" s="30"/>
      <c r="H60716" s="30"/>
    </row>
    <row r="60717" spans="6:8" x14ac:dyDescent="0.2">
      <c r="F60717" s="30"/>
      <c r="G60717" s="30"/>
      <c r="H60717" s="30"/>
    </row>
    <row r="60718" spans="6:8" x14ac:dyDescent="0.2">
      <c r="F60718" s="30"/>
      <c r="G60718" s="30"/>
      <c r="H60718" s="30"/>
    </row>
    <row r="60719" spans="6:8" x14ac:dyDescent="0.2">
      <c r="F60719" s="30"/>
      <c r="G60719" s="30"/>
      <c r="H60719" s="30"/>
    </row>
    <row r="60720" spans="6:8" x14ac:dyDescent="0.2">
      <c r="F60720" s="30"/>
      <c r="G60720" s="30"/>
      <c r="H60720" s="30"/>
    </row>
    <row r="60721" spans="6:8" x14ac:dyDescent="0.2">
      <c r="F60721" s="30"/>
      <c r="G60721" s="30"/>
      <c r="H60721" s="30"/>
    </row>
    <row r="60722" spans="6:8" x14ac:dyDescent="0.2">
      <c r="F60722" s="30"/>
      <c r="G60722" s="30"/>
      <c r="H60722" s="30"/>
    </row>
    <row r="60723" spans="6:8" x14ac:dyDescent="0.2">
      <c r="F60723" s="30"/>
      <c r="G60723" s="30"/>
      <c r="H60723" s="30"/>
    </row>
    <row r="60724" spans="6:8" x14ac:dyDescent="0.2">
      <c r="F60724" s="30"/>
      <c r="G60724" s="30"/>
      <c r="H60724" s="30"/>
    </row>
    <row r="60725" spans="6:8" x14ac:dyDescent="0.2">
      <c r="F60725" s="30"/>
      <c r="G60725" s="30"/>
      <c r="H60725" s="30"/>
    </row>
    <row r="60726" spans="6:8" x14ac:dyDescent="0.2">
      <c r="F60726" s="30"/>
      <c r="G60726" s="30"/>
      <c r="H60726" s="30"/>
    </row>
    <row r="60727" spans="6:8" x14ac:dyDescent="0.2">
      <c r="F60727" s="30"/>
      <c r="G60727" s="30"/>
      <c r="H60727" s="30"/>
    </row>
    <row r="60728" spans="6:8" x14ac:dyDescent="0.2">
      <c r="F60728" s="30"/>
      <c r="G60728" s="30"/>
      <c r="H60728" s="30"/>
    </row>
    <row r="60729" spans="6:8" x14ac:dyDescent="0.2">
      <c r="F60729" s="30"/>
      <c r="G60729" s="30"/>
      <c r="H60729" s="30"/>
    </row>
    <row r="60730" spans="6:8" x14ac:dyDescent="0.2">
      <c r="F60730" s="30"/>
      <c r="G60730" s="30"/>
      <c r="H60730" s="30"/>
    </row>
    <row r="60731" spans="6:8" x14ac:dyDescent="0.2">
      <c r="F60731" s="30"/>
      <c r="G60731" s="30"/>
      <c r="H60731" s="30"/>
    </row>
    <row r="60732" spans="6:8" x14ac:dyDescent="0.2">
      <c r="F60732" s="30"/>
      <c r="G60732" s="30"/>
      <c r="H60732" s="30"/>
    </row>
    <row r="60733" spans="6:8" x14ac:dyDescent="0.2">
      <c r="F60733" s="30"/>
      <c r="G60733" s="30"/>
      <c r="H60733" s="30"/>
    </row>
    <row r="60734" spans="6:8" x14ac:dyDescent="0.2">
      <c r="F60734" s="30"/>
      <c r="G60734" s="30"/>
      <c r="H60734" s="30"/>
    </row>
    <row r="60735" spans="6:8" x14ac:dyDescent="0.2">
      <c r="F60735" s="30"/>
      <c r="G60735" s="30"/>
      <c r="H60735" s="30"/>
    </row>
    <row r="60736" spans="6:8" x14ac:dyDescent="0.2">
      <c r="F60736" s="30"/>
      <c r="G60736" s="30"/>
      <c r="H60736" s="30"/>
    </row>
    <row r="60737" spans="6:8" x14ac:dyDescent="0.2">
      <c r="F60737" s="30"/>
      <c r="G60737" s="30"/>
      <c r="H60737" s="30"/>
    </row>
    <row r="60738" spans="6:8" x14ac:dyDescent="0.2">
      <c r="F60738" s="30"/>
      <c r="G60738" s="30"/>
      <c r="H60738" s="30"/>
    </row>
    <row r="60739" spans="6:8" x14ac:dyDescent="0.2">
      <c r="F60739" s="30"/>
      <c r="G60739" s="30"/>
      <c r="H60739" s="30"/>
    </row>
    <row r="60740" spans="6:8" x14ac:dyDescent="0.2">
      <c r="F60740" s="30"/>
      <c r="G60740" s="30"/>
      <c r="H60740" s="30"/>
    </row>
    <row r="60741" spans="6:8" x14ac:dyDescent="0.2">
      <c r="F60741" s="30"/>
      <c r="G60741" s="30"/>
      <c r="H60741" s="30"/>
    </row>
    <row r="60742" spans="6:8" x14ac:dyDescent="0.2">
      <c r="F60742" s="30"/>
      <c r="G60742" s="30"/>
      <c r="H60742" s="30"/>
    </row>
    <row r="60743" spans="6:8" x14ac:dyDescent="0.2">
      <c r="F60743" s="30"/>
      <c r="G60743" s="30"/>
      <c r="H60743" s="30"/>
    </row>
    <row r="60744" spans="6:8" x14ac:dyDescent="0.2">
      <c r="F60744" s="30"/>
      <c r="G60744" s="30"/>
      <c r="H60744" s="30"/>
    </row>
    <row r="60745" spans="6:8" x14ac:dyDescent="0.2">
      <c r="F60745" s="30"/>
      <c r="G60745" s="30"/>
      <c r="H60745" s="30"/>
    </row>
    <row r="60746" spans="6:8" x14ac:dyDescent="0.2">
      <c r="F60746" s="30"/>
      <c r="G60746" s="30"/>
      <c r="H60746" s="30"/>
    </row>
    <row r="60747" spans="6:8" x14ac:dyDescent="0.2">
      <c r="F60747" s="30"/>
      <c r="G60747" s="30"/>
      <c r="H60747" s="30"/>
    </row>
    <row r="60748" spans="6:8" x14ac:dyDescent="0.2">
      <c r="F60748" s="30"/>
      <c r="G60748" s="30"/>
      <c r="H60748" s="30"/>
    </row>
    <row r="60749" spans="6:8" x14ac:dyDescent="0.2">
      <c r="F60749" s="30"/>
      <c r="G60749" s="30"/>
      <c r="H60749" s="30"/>
    </row>
    <row r="60750" spans="6:8" x14ac:dyDescent="0.2">
      <c r="F60750" s="30"/>
      <c r="G60750" s="30"/>
      <c r="H60750" s="30"/>
    </row>
    <row r="60751" spans="6:8" x14ac:dyDescent="0.2">
      <c r="F60751" s="30"/>
      <c r="G60751" s="30"/>
      <c r="H60751" s="30"/>
    </row>
    <row r="60752" spans="6:8" x14ac:dyDescent="0.2">
      <c r="F60752" s="30"/>
      <c r="G60752" s="30"/>
      <c r="H60752" s="30"/>
    </row>
    <row r="60753" spans="6:8" x14ac:dyDescent="0.2">
      <c r="F60753" s="30"/>
      <c r="G60753" s="30"/>
      <c r="H60753" s="30"/>
    </row>
    <row r="60754" spans="6:8" x14ac:dyDescent="0.2">
      <c r="F60754" s="30"/>
      <c r="G60754" s="30"/>
      <c r="H60754" s="30"/>
    </row>
    <row r="60755" spans="6:8" x14ac:dyDescent="0.2">
      <c r="F60755" s="30"/>
      <c r="G60755" s="30"/>
      <c r="H60755" s="30"/>
    </row>
    <row r="60756" spans="6:8" x14ac:dyDescent="0.2">
      <c r="F60756" s="30"/>
      <c r="G60756" s="30"/>
      <c r="H60756" s="30"/>
    </row>
    <row r="60757" spans="6:8" x14ac:dyDescent="0.2">
      <c r="F60757" s="30"/>
      <c r="G60757" s="30"/>
      <c r="H60757" s="30"/>
    </row>
    <row r="60758" spans="6:8" x14ac:dyDescent="0.2">
      <c r="F60758" s="30"/>
      <c r="G60758" s="30"/>
      <c r="H60758" s="30"/>
    </row>
    <row r="60759" spans="6:8" x14ac:dyDescent="0.2">
      <c r="F60759" s="30"/>
      <c r="G60759" s="30"/>
      <c r="H60759" s="30"/>
    </row>
    <row r="60760" spans="6:8" x14ac:dyDescent="0.2">
      <c r="F60760" s="30"/>
      <c r="G60760" s="30"/>
      <c r="H60760" s="30"/>
    </row>
    <row r="60761" spans="6:8" x14ac:dyDescent="0.2">
      <c r="F60761" s="30"/>
      <c r="G60761" s="30"/>
      <c r="H60761" s="30"/>
    </row>
    <row r="60762" spans="6:8" x14ac:dyDescent="0.2">
      <c r="F60762" s="30"/>
      <c r="G60762" s="30"/>
      <c r="H60762" s="30"/>
    </row>
    <row r="60763" spans="6:8" x14ac:dyDescent="0.2">
      <c r="F60763" s="30"/>
      <c r="G60763" s="30"/>
      <c r="H60763" s="30"/>
    </row>
    <row r="60764" spans="6:8" x14ac:dyDescent="0.2">
      <c r="F60764" s="30"/>
      <c r="G60764" s="30"/>
      <c r="H60764" s="30"/>
    </row>
    <row r="60765" spans="6:8" x14ac:dyDescent="0.2">
      <c r="F60765" s="30"/>
      <c r="G60765" s="30"/>
      <c r="H60765" s="30"/>
    </row>
    <row r="60766" spans="6:8" x14ac:dyDescent="0.2">
      <c r="F60766" s="30"/>
      <c r="G60766" s="30"/>
      <c r="H60766" s="30"/>
    </row>
    <row r="60767" spans="6:8" x14ac:dyDescent="0.2">
      <c r="F60767" s="30"/>
      <c r="G60767" s="30"/>
      <c r="H60767" s="30"/>
    </row>
    <row r="60768" spans="6:8" x14ac:dyDescent="0.2">
      <c r="F60768" s="30"/>
      <c r="G60768" s="30"/>
      <c r="H60768" s="30"/>
    </row>
    <row r="60769" spans="6:8" x14ac:dyDescent="0.2">
      <c r="F60769" s="30"/>
      <c r="G60769" s="30"/>
      <c r="H60769" s="30"/>
    </row>
    <row r="60770" spans="6:8" x14ac:dyDescent="0.2">
      <c r="F60770" s="30"/>
      <c r="G60770" s="30"/>
      <c r="H60770" s="30"/>
    </row>
    <row r="60771" spans="6:8" x14ac:dyDescent="0.2">
      <c r="F60771" s="30"/>
      <c r="G60771" s="30"/>
      <c r="H60771" s="30"/>
    </row>
    <row r="60772" spans="6:8" x14ac:dyDescent="0.2">
      <c r="F60772" s="30"/>
      <c r="G60772" s="30"/>
      <c r="H60772" s="30"/>
    </row>
    <row r="60773" spans="6:8" x14ac:dyDescent="0.2">
      <c r="F60773" s="30"/>
      <c r="G60773" s="30"/>
      <c r="H60773" s="30"/>
    </row>
    <row r="60774" spans="6:8" x14ac:dyDescent="0.2">
      <c r="F60774" s="30"/>
      <c r="G60774" s="30"/>
      <c r="H60774" s="30"/>
    </row>
    <row r="60775" spans="6:8" x14ac:dyDescent="0.2">
      <c r="F60775" s="30"/>
      <c r="G60775" s="30"/>
      <c r="H60775" s="30"/>
    </row>
    <row r="60776" spans="6:8" x14ac:dyDescent="0.2">
      <c r="F60776" s="30"/>
      <c r="G60776" s="30"/>
      <c r="H60776" s="30"/>
    </row>
    <row r="60777" spans="6:8" x14ac:dyDescent="0.2">
      <c r="F60777" s="30"/>
      <c r="G60777" s="30"/>
      <c r="H60777" s="30"/>
    </row>
    <row r="60778" spans="6:8" x14ac:dyDescent="0.2">
      <c r="F60778" s="30"/>
      <c r="G60778" s="30"/>
      <c r="H60778" s="30"/>
    </row>
    <row r="60779" spans="6:8" x14ac:dyDescent="0.2">
      <c r="F60779" s="30"/>
      <c r="G60779" s="30"/>
      <c r="H60779" s="30"/>
    </row>
    <row r="60780" spans="6:8" x14ac:dyDescent="0.2">
      <c r="F60780" s="30"/>
      <c r="G60780" s="30"/>
      <c r="H60780" s="30"/>
    </row>
    <row r="60781" spans="6:8" x14ac:dyDescent="0.2">
      <c r="F60781" s="30"/>
      <c r="G60781" s="30"/>
      <c r="H60781" s="30"/>
    </row>
    <row r="60782" spans="6:8" x14ac:dyDescent="0.2">
      <c r="F60782" s="30"/>
      <c r="G60782" s="30"/>
      <c r="H60782" s="30"/>
    </row>
    <row r="60783" spans="6:8" x14ac:dyDescent="0.2">
      <c r="F60783" s="30"/>
      <c r="G60783" s="30"/>
      <c r="H60783" s="30"/>
    </row>
    <row r="60784" spans="6:8" x14ac:dyDescent="0.2">
      <c r="F60784" s="30"/>
      <c r="G60784" s="30"/>
      <c r="H60784" s="30"/>
    </row>
    <row r="60785" spans="6:8" x14ac:dyDescent="0.2">
      <c r="F60785" s="30"/>
      <c r="G60785" s="30"/>
      <c r="H60785" s="30"/>
    </row>
    <row r="60786" spans="6:8" x14ac:dyDescent="0.2">
      <c r="F60786" s="30"/>
      <c r="G60786" s="30"/>
      <c r="H60786" s="30"/>
    </row>
    <row r="60787" spans="6:8" x14ac:dyDescent="0.2">
      <c r="F60787" s="30"/>
      <c r="G60787" s="30"/>
      <c r="H60787" s="30"/>
    </row>
    <row r="60788" spans="6:8" x14ac:dyDescent="0.2">
      <c r="F60788" s="30"/>
      <c r="G60788" s="30"/>
      <c r="H60788" s="30"/>
    </row>
    <row r="60789" spans="6:8" x14ac:dyDescent="0.2">
      <c r="F60789" s="30"/>
      <c r="G60789" s="30"/>
      <c r="H60789" s="30"/>
    </row>
    <row r="60790" spans="6:8" x14ac:dyDescent="0.2">
      <c r="F60790" s="30"/>
      <c r="G60790" s="30"/>
      <c r="H60790" s="30"/>
    </row>
    <row r="60791" spans="6:8" x14ac:dyDescent="0.2">
      <c r="F60791" s="30"/>
      <c r="G60791" s="30"/>
      <c r="H60791" s="30"/>
    </row>
    <row r="60792" spans="6:8" x14ac:dyDescent="0.2">
      <c r="F60792" s="30"/>
      <c r="G60792" s="30"/>
      <c r="H60792" s="30"/>
    </row>
    <row r="60793" spans="6:8" x14ac:dyDescent="0.2">
      <c r="F60793" s="30"/>
      <c r="G60793" s="30"/>
      <c r="H60793" s="30"/>
    </row>
    <row r="60794" spans="6:8" x14ac:dyDescent="0.2">
      <c r="F60794" s="30"/>
      <c r="G60794" s="30"/>
      <c r="H60794" s="30"/>
    </row>
    <row r="60795" spans="6:8" x14ac:dyDescent="0.2">
      <c r="F60795" s="30"/>
      <c r="G60795" s="30"/>
      <c r="H60795" s="30"/>
    </row>
    <row r="60796" spans="6:8" x14ac:dyDescent="0.2">
      <c r="F60796" s="30"/>
      <c r="G60796" s="30"/>
      <c r="H60796" s="30"/>
    </row>
    <row r="60797" spans="6:8" x14ac:dyDescent="0.2">
      <c r="F60797" s="30"/>
      <c r="G60797" s="30"/>
      <c r="H60797" s="30"/>
    </row>
    <row r="60798" spans="6:8" x14ac:dyDescent="0.2">
      <c r="F60798" s="30"/>
      <c r="G60798" s="30"/>
      <c r="H60798" s="30"/>
    </row>
    <row r="60799" spans="6:8" x14ac:dyDescent="0.2">
      <c r="F60799" s="30"/>
      <c r="G60799" s="30"/>
      <c r="H60799" s="30"/>
    </row>
    <row r="60800" spans="6:8" x14ac:dyDescent="0.2">
      <c r="F60800" s="30"/>
      <c r="G60800" s="30"/>
      <c r="H60800" s="30"/>
    </row>
    <row r="60801" spans="6:8" x14ac:dyDescent="0.2">
      <c r="F60801" s="30"/>
      <c r="G60801" s="30"/>
      <c r="H60801" s="30"/>
    </row>
    <row r="60802" spans="6:8" x14ac:dyDescent="0.2">
      <c r="F60802" s="30"/>
      <c r="G60802" s="30"/>
      <c r="H60802" s="30"/>
    </row>
    <row r="60803" spans="6:8" x14ac:dyDescent="0.2">
      <c r="F60803" s="30"/>
      <c r="G60803" s="30"/>
      <c r="H60803" s="30"/>
    </row>
    <row r="60804" spans="6:8" x14ac:dyDescent="0.2">
      <c r="F60804" s="30"/>
      <c r="G60804" s="30"/>
      <c r="H60804" s="30"/>
    </row>
    <row r="60805" spans="6:8" x14ac:dyDescent="0.2">
      <c r="F60805" s="30"/>
      <c r="G60805" s="30"/>
      <c r="H60805" s="30"/>
    </row>
    <row r="60806" spans="6:8" x14ac:dyDescent="0.2">
      <c r="F60806" s="30"/>
      <c r="G60806" s="30"/>
      <c r="H60806" s="30"/>
    </row>
    <row r="60807" spans="6:8" x14ac:dyDescent="0.2">
      <c r="F60807" s="30"/>
      <c r="G60807" s="30"/>
      <c r="H60807" s="30"/>
    </row>
    <row r="60808" spans="6:8" x14ac:dyDescent="0.2">
      <c r="F60808" s="30"/>
      <c r="G60808" s="30"/>
      <c r="H60808" s="30"/>
    </row>
    <row r="60809" spans="6:8" x14ac:dyDescent="0.2">
      <c r="F60809" s="30"/>
      <c r="G60809" s="30"/>
      <c r="H60809" s="30"/>
    </row>
    <row r="60810" spans="6:8" x14ac:dyDescent="0.2">
      <c r="F60810" s="30"/>
      <c r="G60810" s="30"/>
      <c r="H60810" s="30"/>
    </row>
    <row r="60811" spans="6:8" x14ac:dyDescent="0.2">
      <c r="F60811" s="30"/>
      <c r="G60811" s="30"/>
      <c r="H60811" s="30"/>
    </row>
    <row r="60812" spans="6:8" x14ac:dyDescent="0.2">
      <c r="F60812" s="30"/>
      <c r="G60812" s="30"/>
      <c r="H60812" s="30"/>
    </row>
    <row r="60813" spans="6:8" x14ac:dyDescent="0.2">
      <c r="F60813" s="30"/>
      <c r="G60813" s="30"/>
      <c r="H60813" s="30"/>
    </row>
    <row r="60814" spans="6:8" x14ac:dyDescent="0.2">
      <c r="F60814" s="30"/>
      <c r="G60814" s="30"/>
      <c r="H60814" s="30"/>
    </row>
    <row r="60815" spans="6:8" x14ac:dyDescent="0.2">
      <c r="F60815" s="30"/>
      <c r="G60815" s="30"/>
      <c r="H60815" s="30"/>
    </row>
    <row r="60816" spans="6:8" x14ac:dyDescent="0.2">
      <c r="F60816" s="30"/>
      <c r="G60816" s="30"/>
      <c r="H60816" s="30"/>
    </row>
    <row r="60817" spans="6:8" x14ac:dyDescent="0.2">
      <c r="F60817" s="30"/>
      <c r="G60817" s="30"/>
      <c r="H60817" s="30"/>
    </row>
    <row r="60818" spans="6:8" x14ac:dyDescent="0.2">
      <c r="F60818" s="30"/>
      <c r="G60818" s="30"/>
      <c r="H60818" s="30"/>
    </row>
    <row r="60819" spans="6:8" x14ac:dyDescent="0.2">
      <c r="F60819" s="30"/>
      <c r="G60819" s="30"/>
      <c r="H60819" s="30"/>
    </row>
    <row r="60820" spans="6:8" x14ac:dyDescent="0.2">
      <c r="F60820" s="30"/>
      <c r="G60820" s="30"/>
      <c r="H60820" s="30"/>
    </row>
    <row r="60821" spans="6:8" x14ac:dyDescent="0.2">
      <c r="F60821" s="30"/>
      <c r="G60821" s="30"/>
      <c r="H60821" s="30"/>
    </row>
    <row r="60822" spans="6:8" x14ac:dyDescent="0.2">
      <c r="F60822" s="30"/>
      <c r="G60822" s="30"/>
      <c r="H60822" s="30"/>
    </row>
    <row r="60823" spans="6:8" x14ac:dyDescent="0.2">
      <c r="F60823" s="30"/>
      <c r="G60823" s="30"/>
      <c r="H60823" s="30"/>
    </row>
    <row r="60824" spans="6:8" x14ac:dyDescent="0.2">
      <c r="F60824" s="30"/>
      <c r="G60824" s="30"/>
      <c r="H60824" s="30"/>
    </row>
    <row r="60825" spans="6:8" x14ac:dyDescent="0.2">
      <c r="F60825" s="30"/>
      <c r="G60825" s="30"/>
      <c r="H60825" s="30"/>
    </row>
    <row r="60826" spans="6:8" x14ac:dyDescent="0.2">
      <c r="F60826" s="30"/>
      <c r="G60826" s="30"/>
      <c r="H60826" s="30"/>
    </row>
    <row r="60827" spans="6:8" x14ac:dyDescent="0.2">
      <c r="F60827" s="30"/>
      <c r="G60827" s="30"/>
      <c r="H60827" s="30"/>
    </row>
    <row r="60828" spans="6:8" x14ac:dyDescent="0.2">
      <c r="F60828" s="30"/>
      <c r="G60828" s="30"/>
      <c r="H60828" s="30"/>
    </row>
    <row r="60829" spans="6:8" x14ac:dyDescent="0.2">
      <c r="F60829" s="30"/>
      <c r="G60829" s="30"/>
      <c r="H60829" s="30"/>
    </row>
    <row r="60830" spans="6:8" x14ac:dyDescent="0.2">
      <c r="F60830" s="30"/>
      <c r="G60830" s="30"/>
      <c r="H60830" s="30"/>
    </row>
    <row r="60831" spans="6:8" x14ac:dyDescent="0.2">
      <c r="F60831" s="30"/>
      <c r="G60831" s="30"/>
      <c r="H60831" s="30"/>
    </row>
    <row r="60832" spans="6:8" x14ac:dyDescent="0.2">
      <c r="F60832" s="30"/>
      <c r="G60832" s="30"/>
      <c r="H60832" s="30"/>
    </row>
    <row r="60833" spans="6:8" x14ac:dyDescent="0.2">
      <c r="F60833" s="30"/>
      <c r="G60833" s="30"/>
      <c r="H60833" s="30"/>
    </row>
    <row r="60834" spans="6:8" x14ac:dyDescent="0.2">
      <c r="F60834" s="30"/>
      <c r="G60834" s="30"/>
      <c r="H60834" s="30"/>
    </row>
    <row r="60835" spans="6:8" x14ac:dyDescent="0.2">
      <c r="F60835" s="30"/>
      <c r="G60835" s="30"/>
      <c r="H60835" s="30"/>
    </row>
    <row r="60836" spans="6:8" x14ac:dyDescent="0.2">
      <c r="F60836" s="30"/>
      <c r="G60836" s="30"/>
      <c r="H60836" s="30"/>
    </row>
    <row r="60837" spans="6:8" x14ac:dyDescent="0.2">
      <c r="F60837" s="30"/>
      <c r="G60837" s="30"/>
      <c r="H60837" s="30"/>
    </row>
    <row r="60838" spans="6:8" x14ac:dyDescent="0.2">
      <c r="F60838" s="30"/>
      <c r="G60838" s="30"/>
      <c r="H60838" s="30"/>
    </row>
    <row r="60839" spans="6:8" x14ac:dyDescent="0.2">
      <c r="F60839" s="30"/>
      <c r="G60839" s="30"/>
      <c r="H60839" s="30"/>
    </row>
    <row r="60840" spans="6:8" x14ac:dyDescent="0.2">
      <c r="F60840" s="30"/>
      <c r="G60840" s="30"/>
      <c r="H60840" s="30"/>
    </row>
    <row r="60841" spans="6:8" x14ac:dyDescent="0.2">
      <c r="F60841" s="30"/>
      <c r="G60841" s="30"/>
      <c r="H60841" s="30"/>
    </row>
    <row r="60842" spans="6:8" x14ac:dyDescent="0.2">
      <c r="F60842" s="30"/>
      <c r="G60842" s="30"/>
      <c r="H60842" s="30"/>
    </row>
    <row r="60843" spans="6:8" x14ac:dyDescent="0.2">
      <c r="F60843" s="30"/>
      <c r="G60843" s="30"/>
      <c r="H60843" s="30"/>
    </row>
    <row r="60844" spans="6:8" x14ac:dyDescent="0.2">
      <c r="F60844" s="30"/>
      <c r="G60844" s="30"/>
      <c r="H60844" s="30"/>
    </row>
    <row r="60845" spans="6:8" x14ac:dyDescent="0.2">
      <c r="F60845" s="30"/>
      <c r="G60845" s="30"/>
      <c r="H60845" s="30"/>
    </row>
    <row r="60846" spans="6:8" x14ac:dyDescent="0.2">
      <c r="F60846" s="30"/>
      <c r="G60846" s="30"/>
      <c r="H60846" s="30"/>
    </row>
    <row r="60847" spans="6:8" x14ac:dyDescent="0.2">
      <c r="F60847" s="30"/>
      <c r="G60847" s="30"/>
      <c r="H60847" s="30"/>
    </row>
    <row r="60848" spans="6:8" x14ac:dyDescent="0.2">
      <c r="F60848" s="30"/>
      <c r="G60848" s="30"/>
      <c r="H60848" s="30"/>
    </row>
    <row r="60849" spans="6:8" x14ac:dyDescent="0.2">
      <c r="F60849" s="30"/>
      <c r="G60849" s="30"/>
      <c r="H60849" s="30"/>
    </row>
    <row r="60850" spans="6:8" x14ac:dyDescent="0.2">
      <c r="F60850" s="30"/>
      <c r="G60850" s="30"/>
      <c r="H60850" s="30"/>
    </row>
    <row r="60851" spans="6:8" x14ac:dyDescent="0.2">
      <c r="F60851" s="30"/>
      <c r="G60851" s="30"/>
      <c r="H60851" s="30"/>
    </row>
    <row r="60852" spans="6:8" x14ac:dyDescent="0.2">
      <c r="F60852" s="30"/>
      <c r="G60852" s="30"/>
      <c r="H60852" s="30"/>
    </row>
    <row r="60853" spans="6:8" x14ac:dyDescent="0.2">
      <c r="F60853" s="30"/>
      <c r="G60853" s="30"/>
      <c r="H60853" s="30"/>
    </row>
    <row r="60854" spans="6:8" x14ac:dyDescent="0.2">
      <c r="F60854" s="30"/>
      <c r="G60854" s="30"/>
      <c r="H60854" s="30"/>
    </row>
    <row r="60855" spans="6:8" x14ac:dyDescent="0.2">
      <c r="F60855" s="30"/>
      <c r="G60855" s="30"/>
      <c r="H60855" s="30"/>
    </row>
    <row r="60856" spans="6:8" x14ac:dyDescent="0.2">
      <c r="F60856" s="30"/>
      <c r="G60856" s="30"/>
      <c r="H60856" s="30"/>
    </row>
    <row r="60857" spans="6:8" x14ac:dyDescent="0.2">
      <c r="F60857" s="30"/>
      <c r="G60857" s="30"/>
      <c r="H60857" s="30"/>
    </row>
    <row r="60858" spans="6:8" x14ac:dyDescent="0.2">
      <c r="F60858" s="30"/>
      <c r="G60858" s="30"/>
      <c r="H60858" s="30"/>
    </row>
    <row r="60859" spans="6:8" x14ac:dyDescent="0.2">
      <c r="F60859" s="30"/>
      <c r="G60859" s="30"/>
      <c r="H60859" s="30"/>
    </row>
    <row r="60860" spans="6:8" x14ac:dyDescent="0.2">
      <c r="F60860" s="30"/>
      <c r="G60860" s="30"/>
      <c r="H60860" s="30"/>
    </row>
    <row r="60861" spans="6:8" x14ac:dyDescent="0.2">
      <c r="F60861" s="30"/>
      <c r="G60861" s="30"/>
      <c r="H60861" s="30"/>
    </row>
    <row r="60862" spans="6:8" x14ac:dyDescent="0.2">
      <c r="F60862" s="30"/>
      <c r="G60862" s="30"/>
      <c r="H60862" s="30"/>
    </row>
    <row r="60863" spans="6:8" x14ac:dyDescent="0.2">
      <c r="F60863" s="30"/>
      <c r="G60863" s="30"/>
      <c r="H60863" s="30"/>
    </row>
    <row r="60864" spans="6:8" x14ac:dyDescent="0.2">
      <c r="F60864" s="30"/>
      <c r="G60864" s="30"/>
      <c r="H60864" s="30"/>
    </row>
    <row r="60865" spans="6:8" x14ac:dyDescent="0.2">
      <c r="F60865" s="30"/>
      <c r="G60865" s="30"/>
      <c r="H60865" s="30"/>
    </row>
    <row r="60866" spans="6:8" x14ac:dyDescent="0.2">
      <c r="F60866" s="30"/>
      <c r="G60866" s="30"/>
      <c r="H60866" s="30"/>
    </row>
    <row r="60867" spans="6:8" x14ac:dyDescent="0.2">
      <c r="F60867" s="30"/>
      <c r="G60867" s="30"/>
      <c r="H60867" s="30"/>
    </row>
    <row r="60868" spans="6:8" x14ac:dyDescent="0.2">
      <c r="F60868" s="30"/>
      <c r="G60868" s="30"/>
      <c r="H60868" s="30"/>
    </row>
    <row r="60869" spans="6:8" x14ac:dyDescent="0.2">
      <c r="F60869" s="30"/>
      <c r="G60869" s="30"/>
      <c r="H60869" s="30"/>
    </row>
    <row r="60870" spans="6:8" x14ac:dyDescent="0.2">
      <c r="F60870" s="30"/>
      <c r="G60870" s="30"/>
      <c r="H60870" s="30"/>
    </row>
    <row r="60871" spans="6:8" x14ac:dyDescent="0.2">
      <c r="F60871" s="30"/>
      <c r="G60871" s="30"/>
      <c r="H60871" s="30"/>
    </row>
    <row r="60872" spans="6:8" x14ac:dyDescent="0.2">
      <c r="F60872" s="30"/>
      <c r="G60872" s="30"/>
      <c r="H60872" s="30"/>
    </row>
    <row r="60873" spans="6:8" x14ac:dyDescent="0.2">
      <c r="F60873" s="30"/>
      <c r="G60873" s="30"/>
      <c r="H60873" s="30"/>
    </row>
    <row r="60874" spans="6:8" x14ac:dyDescent="0.2">
      <c r="F60874" s="30"/>
      <c r="G60874" s="30"/>
      <c r="H60874" s="30"/>
    </row>
    <row r="60875" spans="6:8" x14ac:dyDescent="0.2">
      <c r="F60875" s="30"/>
      <c r="G60875" s="30"/>
      <c r="H60875" s="30"/>
    </row>
    <row r="60876" spans="6:8" x14ac:dyDescent="0.2">
      <c r="F60876" s="30"/>
      <c r="G60876" s="30"/>
      <c r="H60876" s="30"/>
    </row>
    <row r="60877" spans="6:8" x14ac:dyDescent="0.2">
      <c r="F60877" s="30"/>
      <c r="G60877" s="30"/>
      <c r="H60877" s="30"/>
    </row>
    <row r="60878" spans="6:8" x14ac:dyDescent="0.2">
      <c r="F60878" s="30"/>
      <c r="G60878" s="30"/>
      <c r="H60878" s="30"/>
    </row>
    <row r="60879" spans="6:8" x14ac:dyDescent="0.2">
      <c r="F60879" s="30"/>
      <c r="G60879" s="30"/>
      <c r="H60879" s="30"/>
    </row>
    <row r="60880" spans="6:8" x14ac:dyDescent="0.2">
      <c r="F60880" s="30"/>
      <c r="G60880" s="30"/>
      <c r="H60880" s="30"/>
    </row>
    <row r="60881" spans="6:8" x14ac:dyDescent="0.2">
      <c r="F60881" s="30"/>
      <c r="G60881" s="30"/>
      <c r="H60881" s="30"/>
    </row>
    <row r="60882" spans="6:8" x14ac:dyDescent="0.2">
      <c r="F60882" s="30"/>
      <c r="G60882" s="30"/>
      <c r="H60882" s="30"/>
    </row>
    <row r="60883" spans="6:8" x14ac:dyDescent="0.2">
      <c r="F60883" s="30"/>
      <c r="G60883" s="30"/>
      <c r="H60883" s="30"/>
    </row>
    <row r="60884" spans="6:8" x14ac:dyDescent="0.2">
      <c r="F60884" s="30"/>
      <c r="G60884" s="30"/>
      <c r="H60884" s="30"/>
    </row>
    <row r="60885" spans="6:8" x14ac:dyDescent="0.2">
      <c r="F60885" s="30"/>
      <c r="G60885" s="30"/>
      <c r="H60885" s="30"/>
    </row>
    <row r="60886" spans="6:8" x14ac:dyDescent="0.2">
      <c r="F60886" s="30"/>
      <c r="G60886" s="30"/>
      <c r="H60886" s="30"/>
    </row>
    <row r="60887" spans="6:8" x14ac:dyDescent="0.2">
      <c r="F60887" s="30"/>
      <c r="G60887" s="30"/>
      <c r="H60887" s="30"/>
    </row>
    <row r="60888" spans="6:8" x14ac:dyDescent="0.2">
      <c r="F60888" s="30"/>
      <c r="G60888" s="30"/>
      <c r="H60888" s="30"/>
    </row>
    <row r="60889" spans="6:8" x14ac:dyDescent="0.2">
      <c r="F60889" s="30"/>
      <c r="G60889" s="30"/>
      <c r="H60889" s="30"/>
    </row>
    <row r="60890" spans="6:8" x14ac:dyDescent="0.2">
      <c r="F60890" s="30"/>
      <c r="G60890" s="30"/>
      <c r="H60890" s="30"/>
    </row>
    <row r="60891" spans="6:8" x14ac:dyDescent="0.2">
      <c r="F60891" s="30"/>
      <c r="G60891" s="30"/>
      <c r="H60891" s="30"/>
    </row>
    <row r="60892" spans="6:8" x14ac:dyDescent="0.2">
      <c r="F60892" s="30"/>
      <c r="G60892" s="30"/>
      <c r="H60892" s="30"/>
    </row>
    <row r="60893" spans="6:8" x14ac:dyDescent="0.2">
      <c r="F60893" s="30"/>
      <c r="G60893" s="30"/>
      <c r="H60893" s="30"/>
    </row>
    <row r="60894" spans="6:8" x14ac:dyDescent="0.2">
      <c r="F60894" s="30"/>
      <c r="G60894" s="30"/>
      <c r="H60894" s="30"/>
    </row>
    <row r="60895" spans="6:8" x14ac:dyDescent="0.2">
      <c r="F60895" s="30"/>
      <c r="G60895" s="30"/>
      <c r="H60895" s="30"/>
    </row>
    <row r="60896" spans="6:8" x14ac:dyDescent="0.2">
      <c r="F60896" s="30"/>
      <c r="G60896" s="30"/>
      <c r="H60896" s="30"/>
    </row>
    <row r="60897" spans="6:8" x14ac:dyDescent="0.2">
      <c r="F60897" s="30"/>
      <c r="G60897" s="30"/>
      <c r="H60897" s="30"/>
    </row>
    <row r="60898" spans="6:8" x14ac:dyDescent="0.2">
      <c r="F60898" s="30"/>
      <c r="G60898" s="30"/>
      <c r="H60898" s="30"/>
    </row>
    <row r="60899" spans="6:8" x14ac:dyDescent="0.2">
      <c r="F60899" s="30"/>
      <c r="G60899" s="30"/>
      <c r="H60899" s="30"/>
    </row>
    <row r="60900" spans="6:8" x14ac:dyDescent="0.2">
      <c r="F60900" s="30"/>
      <c r="G60900" s="30"/>
      <c r="H60900" s="30"/>
    </row>
    <row r="60901" spans="6:8" x14ac:dyDescent="0.2">
      <c r="F60901" s="30"/>
      <c r="G60901" s="30"/>
      <c r="H60901" s="30"/>
    </row>
    <row r="60902" spans="6:8" x14ac:dyDescent="0.2">
      <c r="F60902" s="30"/>
      <c r="G60902" s="30"/>
      <c r="H60902" s="30"/>
    </row>
    <row r="60903" spans="6:8" x14ac:dyDescent="0.2">
      <c r="F60903" s="30"/>
      <c r="G60903" s="30"/>
      <c r="H60903" s="30"/>
    </row>
    <row r="60904" spans="6:8" x14ac:dyDescent="0.2">
      <c r="F60904" s="30"/>
      <c r="G60904" s="30"/>
      <c r="H60904" s="30"/>
    </row>
    <row r="60905" spans="6:8" x14ac:dyDescent="0.2">
      <c r="F60905" s="30"/>
      <c r="G60905" s="30"/>
      <c r="H60905" s="30"/>
    </row>
    <row r="60906" spans="6:8" x14ac:dyDescent="0.2">
      <c r="F60906" s="30"/>
      <c r="G60906" s="30"/>
      <c r="H60906" s="30"/>
    </row>
    <row r="60907" spans="6:8" x14ac:dyDescent="0.2">
      <c r="F60907" s="30"/>
      <c r="G60907" s="30"/>
      <c r="H60907" s="30"/>
    </row>
    <row r="60908" spans="6:8" x14ac:dyDescent="0.2">
      <c r="F60908" s="30"/>
      <c r="G60908" s="30"/>
      <c r="H60908" s="30"/>
    </row>
    <row r="60909" spans="6:8" x14ac:dyDescent="0.2">
      <c r="F60909" s="30"/>
      <c r="G60909" s="30"/>
      <c r="H60909" s="30"/>
    </row>
    <row r="60910" spans="6:8" x14ac:dyDescent="0.2">
      <c r="F60910" s="30"/>
      <c r="G60910" s="30"/>
      <c r="H60910" s="30"/>
    </row>
    <row r="60911" spans="6:8" x14ac:dyDescent="0.2">
      <c r="F60911" s="30"/>
      <c r="G60911" s="30"/>
      <c r="H60911" s="30"/>
    </row>
    <row r="60912" spans="6:8" x14ac:dyDescent="0.2">
      <c r="F60912" s="30"/>
      <c r="G60912" s="30"/>
      <c r="H60912" s="30"/>
    </row>
    <row r="60913" spans="6:8" x14ac:dyDescent="0.2">
      <c r="F60913" s="30"/>
      <c r="G60913" s="30"/>
      <c r="H60913" s="30"/>
    </row>
    <row r="60914" spans="6:8" x14ac:dyDescent="0.2">
      <c r="F60914" s="30"/>
      <c r="G60914" s="30"/>
      <c r="H60914" s="30"/>
    </row>
    <row r="60915" spans="6:8" x14ac:dyDescent="0.2">
      <c r="F60915" s="30"/>
      <c r="G60915" s="30"/>
      <c r="H60915" s="30"/>
    </row>
    <row r="60916" spans="6:8" x14ac:dyDescent="0.2">
      <c r="F60916" s="30"/>
      <c r="G60916" s="30"/>
      <c r="H60916" s="30"/>
    </row>
    <row r="60917" spans="6:8" x14ac:dyDescent="0.2">
      <c r="F60917" s="30"/>
      <c r="G60917" s="30"/>
      <c r="H60917" s="30"/>
    </row>
    <row r="60918" spans="6:8" x14ac:dyDescent="0.2">
      <c r="F60918" s="30"/>
      <c r="G60918" s="30"/>
      <c r="H60918" s="30"/>
    </row>
    <row r="60919" spans="6:8" x14ac:dyDescent="0.2">
      <c r="F60919" s="30"/>
      <c r="G60919" s="30"/>
      <c r="H60919" s="30"/>
    </row>
    <row r="60920" spans="6:8" x14ac:dyDescent="0.2">
      <c r="F60920" s="30"/>
      <c r="G60920" s="30"/>
      <c r="H60920" s="30"/>
    </row>
    <row r="60921" spans="6:8" x14ac:dyDescent="0.2">
      <c r="F60921" s="30"/>
      <c r="G60921" s="30"/>
      <c r="H60921" s="30"/>
    </row>
    <row r="60922" spans="6:8" x14ac:dyDescent="0.2">
      <c r="F60922" s="30"/>
      <c r="G60922" s="30"/>
      <c r="H60922" s="30"/>
    </row>
    <row r="60923" spans="6:8" x14ac:dyDescent="0.2">
      <c r="F60923" s="30"/>
      <c r="G60923" s="30"/>
      <c r="H60923" s="30"/>
    </row>
    <row r="60924" spans="6:8" x14ac:dyDescent="0.2">
      <c r="F60924" s="30"/>
      <c r="G60924" s="30"/>
      <c r="H60924" s="30"/>
    </row>
    <row r="60925" spans="6:8" x14ac:dyDescent="0.2">
      <c r="F60925" s="30"/>
      <c r="G60925" s="30"/>
      <c r="H60925" s="30"/>
    </row>
    <row r="60926" spans="6:8" x14ac:dyDescent="0.2">
      <c r="F60926" s="30"/>
      <c r="G60926" s="30"/>
      <c r="H60926" s="30"/>
    </row>
    <row r="60927" spans="6:8" x14ac:dyDescent="0.2">
      <c r="F60927" s="30"/>
      <c r="G60927" s="30"/>
      <c r="H60927" s="30"/>
    </row>
    <row r="60928" spans="6:8" x14ac:dyDescent="0.2">
      <c r="F60928" s="30"/>
      <c r="G60928" s="30"/>
      <c r="H60928" s="30"/>
    </row>
    <row r="60929" spans="6:8" x14ac:dyDescent="0.2">
      <c r="F60929" s="30"/>
      <c r="G60929" s="30"/>
      <c r="H60929" s="30"/>
    </row>
    <row r="60930" spans="6:8" x14ac:dyDescent="0.2">
      <c r="F60930" s="30"/>
      <c r="G60930" s="30"/>
      <c r="H60930" s="30"/>
    </row>
    <row r="60931" spans="6:8" x14ac:dyDescent="0.2">
      <c r="F60931" s="30"/>
      <c r="G60931" s="30"/>
      <c r="H60931" s="30"/>
    </row>
    <row r="60932" spans="6:8" x14ac:dyDescent="0.2">
      <c r="F60932" s="30"/>
      <c r="G60932" s="30"/>
      <c r="H60932" s="30"/>
    </row>
    <row r="60933" spans="6:8" x14ac:dyDescent="0.2">
      <c r="F60933" s="30"/>
      <c r="G60933" s="30"/>
      <c r="H60933" s="30"/>
    </row>
    <row r="60934" spans="6:8" x14ac:dyDescent="0.2">
      <c r="F60934" s="30"/>
      <c r="G60934" s="30"/>
      <c r="H60934" s="30"/>
    </row>
    <row r="60935" spans="6:8" x14ac:dyDescent="0.2">
      <c r="F60935" s="30"/>
      <c r="G60935" s="30"/>
      <c r="H60935" s="30"/>
    </row>
    <row r="60936" spans="6:8" x14ac:dyDescent="0.2">
      <c r="F60936" s="30"/>
      <c r="G60936" s="30"/>
      <c r="H60936" s="30"/>
    </row>
    <row r="60937" spans="6:8" x14ac:dyDescent="0.2">
      <c r="F60937" s="30"/>
      <c r="G60937" s="30"/>
      <c r="H60937" s="30"/>
    </row>
    <row r="60938" spans="6:8" x14ac:dyDescent="0.2">
      <c r="F60938" s="30"/>
      <c r="G60938" s="30"/>
      <c r="H60938" s="30"/>
    </row>
    <row r="60939" spans="6:8" x14ac:dyDescent="0.2">
      <c r="F60939" s="30"/>
      <c r="G60939" s="30"/>
      <c r="H60939" s="30"/>
    </row>
    <row r="60940" spans="6:8" x14ac:dyDescent="0.2">
      <c r="F60940" s="30"/>
      <c r="G60940" s="30"/>
      <c r="H60940" s="30"/>
    </row>
    <row r="60941" spans="6:8" x14ac:dyDescent="0.2">
      <c r="F60941" s="30"/>
      <c r="G60941" s="30"/>
      <c r="H60941" s="30"/>
    </row>
    <row r="60942" spans="6:8" x14ac:dyDescent="0.2">
      <c r="F60942" s="30"/>
      <c r="G60942" s="30"/>
      <c r="H60942" s="30"/>
    </row>
    <row r="60943" spans="6:8" x14ac:dyDescent="0.2">
      <c r="F60943" s="30"/>
      <c r="G60943" s="30"/>
      <c r="H60943" s="30"/>
    </row>
    <row r="60944" spans="6:8" x14ac:dyDescent="0.2">
      <c r="F60944" s="30"/>
      <c r="G60944" s="30"/>
      <c r="H60944" s="30"/>
    </row>
    <row r="60945" spans="6:8" x14ac:dyDescent="0.2">
      <c r="F60945" s="30"/>
      <c r="G60945" s="30"/>
      <c r="H60945" s="30"/>
    </row>
    <row r="60946" spans="6:8" x14ac:dyDescent="0.2">
      <c r="F60946" s="30"/>
      <c r="G60946" s="30"/>
      <c r="H60946" s="30"/>
    </row>
    <row r="60947" spans="6:8" x14ac:dyDescent="0.2">
      <c r="F60947" s="30"/>
      <c r="G60947" s="30"/>
      <c r="H60947" s="30"/>
    </row>
    <row r="60948" spans="6:8" x14ac:dyDescent="0.2">
      <c r="F60948" s="30"/>
      <c r="G60948" s="30"/>
      <c r="H60948" s="30"/>
    </row>
    <row r="60949" spans="6:8" x14ac:dyDescent="0.2">
      <c r="F60949" s="30"/>
      <c r="G60949" s="30"/>
      <c r="H60949" s="30"/>
    </row>
    <row r="60950" spans="6:8" x14ac:dyDescent="0.2">
      <c r="F60950" s="30"/>
      <c r="G60950" s="30"/>
      <c r="H60950" s="30"/>
    </row>
    <row r="60951" spans="6:8" x14ac:dyDescent="0.2">
      <c r="F60951" s="30"/>
      <c r="G60951" s="30"/>
      <c r="H60951" s="30"/>
    </row>
    <row r="60952" spans="6:8" x14ac:dyDescent="0.2">
      <c r="F60952" s="30"/>
      <c r="G60952" s="30"/>
      <c r="H60952" s="30"/>
    </row>
    <row r="60953" spans="6:8" x14ac:dyDescent="0.2">
      <c r="F60953" s="30"/>
      <c r="G60953" s="30"/>
      <c r="H60953" s="30"/>
    </row>
    <row r="60954" spans="6:8" x14ac:dyDescent="0.2">
      <c r="F60954" s="30"/>
      <c r="G60954" s="30"/>
      <c r="H60954" s="30"/>
    </row>
    <row r="60955" spans="6:8" x14ac:dyDescent="0.2">
      <c r="F60955" s="30"/>
      <c r="G60955" s="30"/>
      <c r="H60955" s="30"/>
    </row>
    <row r="60956" spans="6:8" x14ac:dyDescent="0.2">
      <c r="F60956" s="30"/>
      <c r="G60956" s="30"/>
      <c r="H60956" s="30"/>
    </row>
    <row r="60957" spans="6:8" x14ac:dyDescent="0.2">
      <c r="F60957" s="30"/>
      <c r="G60957" s="30"/>
      <c r="H60957" s="30"/>
    </row>
    <row r="60958" spans="6:8" x14ac:dyDescent="0.2">
      <c r="F60958" s="30"/>
      <c r="G60958" s="30"/>
      <c r="H60958" s="30"/>
    </row>
    <row r="60959" spans="6:8" x14ac:dyDescent="0.2">
      <c r="F60959" s="30"/>
      <c r="G60959" s="30"/>
      <c r="H60959" s="30"/>
    </row>
    <row r="60960" spans="6:8" x14ac:dyDescent="0.2">
      <c r="F60960" s="30"/>
      <c r="G60960" s="30"/>
      <c r="H60960" s="30"/>
    </row>
    <row r="60961" spans="6:8" x14ac:dyDescent="0.2">
      <c r="F60961" s="30"/>
      <c r="G60961" s="30"/>
      <c r="H60961" s="30"/>
    </row>
    <row r="60962" spans="6:8" x14ac:dyDescent="0.2">
      <c r="F60962" s="30"/>
      <c r="G60962" s="30"/>
      <c r="H60962" s="30"/>
    </row>
    <row r="60963" spans="6:8" x14ac:dyDescent="0.2">
      <c r="F60963" s="30"/>
      <c r="G60963" s="30"/>
      <c r="H60963" s="30"/>
    </row>
    <row r="60964" spans="6:8" x14ac:dyDescent="0.2">
      <c r="F60964" s="30"/>
      <c r="G60964" s="30"/>
      <c r="H60964" s="30"/>
    </row>
    <row r="60965" spans="6:8" x14ac:dyDescent="0.2">
      <c r="F60965" s="30"/>
      <c r="G60965" s="30"/>
      <c r="H60965" s="30"/>
    </row>
    <row r="60966" spans="6:8" x14ac:dyDescent="0.2">
      <c r="F60966" s="30"/>
      <c r="G60966" s="30"/>
      <c r="H60966" s="30"/>
    </row>
    <row r="60967" spans="6:8" x14ac:dyDescent="0.2">
      <c r="F60967" s="30"/>
      <c r="G60967" s="30"/>
      <c r="H60967" s="30"/>
    </row>
    <row r="60968" spans="6:8" x14ac:dyDescent="0.2">
      <c r="F60968" s="30"/>
      <c r="G60968" s="30"/>
      <c r="H60968" s="30"/>
    </row>
    <row r="60969" spans="6:8" x14ac:dyDescent="0.2">
      <c r="F60969" s="30"/>
      <c r="G60969" s="30"/>
      <c r="H60969" s="30"/>
    </row>
    <row r="60970" spans="6:8" x14ac:dyDescent="0.2">
      <c r="F60970" s="30"/>
      <c r="G60970" s="30"/>
      <c r="H60970" s="30"/>
    </row>
    <row r="60971" spans="6:8" x14ac:dyDescent="0.2">
      <c r="F60971" s="30"/>
      <c r="G60971" s="30"/>
      <c r="H60971" s="30"/>
    </row>
    <row r="60972" spans="6:8" x14ac:dyDescent="0.2">
      <c r="F60972" s="30"/>
      <c r="G60972" s="30"/>
      <c r="H60972" s="30"/>
    </row>
    <row r="60973" spans="6:8" x14ac:dyDescent="0.2">
      <c r="F60973" s="30"/>
      <c r="G60973" s="30"/>
      <c r="H60973" s="30"/>
    </row>
    <row r="60974" spans="6:8" x14ac:dyDescent="0.2">
      <c r="F60974" s="30"/>
      <c r="G60974" s="30"/>
      <c r="H60974" s="30"/>
    </row>
    <row r="60975" spans="6:8" x14ac:dyDescent="0.2">
      <c r="F60975" s="30"/>
      <c r="G60975" s="30"/>
      <c r="H60975" s="30"/>
    </row>
    <row r="60976" spans="6:8" x14ac:dyDescent="0.2">
      <c r="F60976" s="30"/>
      <c r="G60976" s="30"/>
      <c r="H60976" s="30"/>
    </row>
    <row r="60977" spans="6:8" x14ac:dyDescent="0.2">
      <c r="F60977" s="30"/>
      <c r="G60977" s="30"/>
      <c r="H60977" s="30"/>
    </row>
    <row r="60978" spans="6:8" x14ac:dyDescent="0.2">
      <c r="F60978" s="30"/>
      <c r="G60978" s="30"/>
      <c r="H60978" s="30"/>
    </row>
    <row r="60979" spans="6:8" x14ac:dyDescent="0.2">
      <c r="F60979" s="30"/>
      <c r="G60979" s="30"/>
      <c r="H60979" s="30"/>
    </row>
    <row r="60980" spans="6:8" x14ac:dyDescent="0.2">
      <c r="F60980" s="30"/>
      <c r="G60980" s="30"/>
      <c r="H60980" s="30"/>
    </row>
    <row r="60981" spans="6:8" x14ac:dyDescent="0.2">
      <c r="F60981" s="30"/>
      <c r="G60981" s="30"/>
      <c r="H60981" s="30"/>
    </row>
    <row r="60982" spans="6:8" x14ac:dyDescent="0.2">
      <c r="F60982" s="30"/>
      <c r="G60982" s="30"/>
      <c r="H60982" s="30"/>
    </row>
    <row r="60983" spans="6:8" x14ac:dyDescent="0.2">
      <c r="F60983" s="30"/>
      <c r="G60983" s="30"/>
      <c r="H60983" s="30"/>
    </row>
    <row r="60984" spans="6:8" x14ac:dyDescent="0.2">
      <c r="F60984" s="30"/>
      <c r="G60984" s="30"/>
      <c r="H60984" s="30"/>
    </row>
    <row r="60985" spans="6:8" x14ac:dyDescent="0.2">
      <c r="F60985" s="30"/>
      <c r="G60985" s="30"/>
      <c r="H60985" s="30"/>
    </row>
    <row r="60986" spans="6:8" x14ac:dyDescent="0.2">
      <c r="F60986" s="30"/>
      <c r="G60986" s="30"/>
      <c r="H60986" s="30"/>
    </row>
    <row r="60987" spans="6:8" x14ac:dyDescent="0.2">
      <c r="F60987" s="30"/>
      <c r="G60987" s="30"/>
      <c r="H60987" s="30"/>
    </row>
    <row r="60988" spans="6:8" x14ac:dyDescent="0.2">
      <c r="F60988" s="30"/>
      <c r="G60988" s="30"/>
      <c r="H60988" s="30"/>
    </row>
    <row r="60989" spans="6:8" x14ac:dyDescent="0.2">
      <c r="F60989" s="30"/>
      <c r="G60989" s="30"/>
      <c r="H60989" s="30"/>
    </row>
    <row r="60990" spans="6:8" x14ac:dyDescent="0.2">
      <c r="F60990" s="30"/>
      <c r="G60990" s="30"/>
      <c r="H60990" s="30"/>
    </row>
    <row r="60991" spans="6:8" x14ac:dyDescent="0.2">
      <c r="F60991" s="30"/>
      <c r="G60991" s="30"/>
      <c r="H60991" s="30"/>
    </row>
    <row r="60992" spans="6:8" x14ac:dyDescent="0.2">
      <c r="F60992" s="30"/>
      <c r="G60992" s="30"/>
      <c r="H60992" s="30"/>
    </row>
    <row r="60993" spans="6:8" x14ac:dyDescent="0.2">
      <c r="F60993" s="30"/>
      <c r="G60993" s="30"/>
      <c r="H60993" s="30"/>
    </row>
    <row r="60994" spans="6:8" x14ac:dyDescent="0.2">
      <c r="F60994" s="30"/>
      <c r="G60994" s="30"/>
      <c r="H60994" s="30"/>
    </row>
    <row r="60995" spans="6:8" x14ac:dyDescent="0.2">
      <c r="F60995" s="30"/>
      <c r="G60995" s="30"/>
      <c r="H60995" s="30"/>
    </row>
    <row r="60996" spans="6:8" x14ac:dyDescent="0.2">
      <c r="F60996" s="30"/>
      <c r="G60996" s="30"/>
      <c r="H60996" s="30"/>
    </row>
    <row r="60997" spans="6:8" x14ac:dyDescent="0.2">
      <c r="F60997" s="30"/>
      <c r="G60997" s="30"/>
      <c r="H60997" s="30"/>
    </row>
    <row r="60998" spans="6:8" x14ac:dyDescent="0.2">
      <c r="F60998" s="30"/>
      <c r="G60998" s="30"/>
      <c r="H60998" s="30"/>
    </row>
    <row r="60999" spans="6:8" x14ac:dyDescent="0.2">
      <c r="F60999" s="30"/>
      <c r="G60999" s="30"/>
      <c r="H60999" s="30"/>
    </row>
    <row r="61000" spans="6:8" x14ac:dyDescent="0.2">
      <c r="F61000" s="30"/>
      <c r="G61000" s="30"/>
      <c r="H61000" s="30"/>
    </row>
    <row r="61001" spans="6:8" x14ac:dyDescent="0.2">
      <c r="F61001" s="30"/>
      <c r="G61001" s="30"/>
      <c r="H61001" s="30"/>
    </row>
    <row r="61002" spans="6:8" x14ac:dyDescent="0.2">
      <c r="F61002" s="30"/>
      <c r="G61002" s="30"/>
      <c r="H61002" s="30"/>
    </row>
    <row r="61003" spans="6:8" x14ac:dyDescent="0.2">
      <c r="F61003" s="30"/>
      <c r="G61003" s="30"/>
      <c r="H61003" s="30"/>
    </row>
    <row r="61004" spans="6:8" x14ac:dyDescent="0.2">
      <c r="F61004" s="30"/>
      <c r="G61004" s="30"/>
      <c r="H61004" s="30"/>
    </row>
    <row r="61005" spans="6:8" x14ac:dyDescent="0.2">
      <c r="F61005" s="30"/>
      <c r="G61005" s="30"/>
      <c r="H61005" s="30"/>
    </row>
    <row r="61006" spans="6:8" x14ac:dyDescent="0.2">
      <c r="F61006" s="30"/>
      <c r="G61006" s="30"/>
      <c r="H61006" s="30"/>
    </row>
    <row r="61007" spans="6:8" x14ac:dyDescent="0.2">
      <c r="F61007" s="30"/>
      <c r="G61007" s="30"/>
      <c r="H61007" s="30"/>
    </row>
    <row r="61008" spans="6:8" x14ac:dyDescent="0.2">
      <c r="F61008" s="30"/>
      <c r="G61008" s="30"/>
      <c r="H61008" s="30"/>
    </row>
    <row r="61009" spans="6:8" x14ac:dyDescent="0.2">
      <c r="F61009" s="30"/>
      <c r="G61009" s="30"/>
      <c r="H61009" s="30"/>
    </row>
    <row r="61010" spans="6:8" x14ac:dyDescent="0.2">
      <c r="F61010" s="30"/>
      <c r="G61010" s="30"/>
      <c r="H61010" s="30"/>
    </row>
    <row r="61011" spans="6:8" x14ac:dyDescent="0.2">
      <c r="F61011" s="30"/>
      <c r="G61011" s="30"/>
      <c r="H61011" s="30"/>
    </row>
    <row r="61012" spans="6:8" x14ac:dyDescent="0.2">
      <c r="F61012" s="30"/>
      <c r="G61012" s="30"/>
      <c r="H61012" s="30"/>
    </row>
    <row r="61013" spans="6:8" x14ac:dyDescent="0.2">
      <c r="F61013" s="30"/>
      <c r="G61013" s="30"/>
      <c r="H61013" s="30"/>
    </row>
    <row r="61014" spans="6:8" x14ac:dyDescent="0.2">
      <c r="F61014" s="30"/>
      <c r="G61014" s="30"/>
      <c r="H61014" s="30"/>
    </row>
    <row r="61015" spans="6:8" x14ac:dyDescent="0.2">
      <c r="F61015" s="30"/>
      <c r="G61015" s="30"/>
      <c r="H61015" s="30"/>
    </row>
    <row r="61016" spans="6:8" x14ac:dyDescent="0.2">
      <c r="F61016" s="30"/>
      <c r="G61016" s="30"/>
      <c r="H61016" s="30"/>
    </row>
    <row r="61017" spans="6:8" x14ac:dyDescent="0.2">
      <c r="F61017" s="30"/>
      <c r="G61017" s="30"/>
      <c r="H61017" s="30"/>
    </row>
    <row r="61018" spans="6:8" x14ac:dyDescent="0.2">
      <c r="F61018" s="30"/>
      <c r="G61018" s="30"/>
      <c r="H61018" s="30"/>
    </row>
    <row r="61019" spans="6:8" x14ac:dyDescent="0.2">
      <c r="F61019" s="30"/>
      <c r="G61019" s="30"/>
      <c r="H61019" s="30"/>
    </row>
    <row r="61020" spans="6:8" x14ac:dyDescent="0.2">
      <c r="F61020" s="30"/>
      <c r="G61020" s="30"/>
      <c r="H61020" s="30"/>
    </row>
    <row r="61021" spans="6:8" x14ac:dyDescent="0.2">
      <c r="F61021" s="30"/>
      <c r="G61021" s="30"/>
      <c r="H61021" s="30"/>
    </row>
    <row r="61022" spans="6:8" x14ac:dyDescent="0.2">
      <c r="F61022" s="30"/>
      <c r="G61022" s="30"/>
      <c r="H61022" s="30"/>
    </row>
    <row r="61023" spans="6:8" x14ac:dyDescent="0.2">
      <c r="F61023" s="30"/>
      <c r="G61023" s="30"/>
      <c r="H61023" s="30"/>
    </row>
    <row r="61024" spans="6:8" x14ac:dyDescent="0.2">
      <c r="F61024" s="30"/>
      <c r="G61024" s="30"/>
      <c r="H61024" s="30"/>
    </row>
    <row r="61025" spans="6:8" x14ac:dyDescent="0.2">
      <c r="F61025" s="30"/>
      <c r="G61025" s="30"/>
      <c r="H61025" s="30"/>
    </row>
    <row r="61026" spans="6:8" x14ac:dyDescent="0.2">
      <c r="F61026" s="30"/>
      <c r="G61026" s="30"/>
      <c r="H61026" s="30"/>
    </row>
    <row r="61027" spans="6:8" x14ac:dyDescent="0.2">
      <c r="F61027" s="30"/>
      <c r="G61027" s="30"/>
      <c r="H61027" s="30"/>
    </row>
    <row r="61028" spans="6:8" x14ac:dyDescent="0.2">
      <c r="F61028" s="30"/>
      <c r="G61028" s="30"/>
      <c r="H61028" s="30"/>
    </row>
    <row r="61029" spans="6:8" x14ac:dyDescent="0.2">
      <c r="F61029" s="30"/>
      <c r="G61029" s="30"/>
      <c r="H61029" s="30"/>
    </row>
    <row r="61030" spans="6:8" x14ac:dyDescent="0.2">
      <c r="F61030" s="30"/>
      <c r="G61030" s="30"/>
      <c r="H61030" s="30"/>
    </row>
    <row r="61031" spans="6:8" x14ac:dyDescent="0.2">
      <c r="F61031" s="30"/>
      <c r="G61031" s="30"/>
      <c r="H61031" s="30"/>
    </row>
    <row r="61032" spans="6:8" x14ac:dyDescent="0.2">
      <c r="F61032" s="30"/>
      <c r="G61032" s="30"/>
      <c r="H61032" s="30"/>
    </row>
    <row r="61033" spans="6:8" x14ac:dyDescent="0.2">
      <c r="F61033" s="30"/>
      <c r="G61033" s="30"/>
      <c r="H61033" s="30"/>
    </row>
    <row r="61034" spans="6:8" x14ac:dyDescent="0.2">
      <c r="F61034" s="30"/>
      <c r="G61034" s="30"/>
      <c r="H61034" s="30"/>
    </row>
    <row r="61035" spans="6:8" x14ac:dyDescent="0.2">
      <c r="F61035" s="30"/>
      <c r="G61035" s="30"/>
      <c r="H61035" s="30"/>
    </row>
    <row r="61036" spans="6:8" x14ac:dyDescent="0.2">
      <c r="F61036" s="30"/>
      <c r="G61036" s="30"/>
      <c r="H61036" s="30"/>
    </row>
    <row r="61037" spans="6:8" x14ac:dyDescent="0.2">
      <c r="F61037" s="30"/>
      <c r="G61037" s="30"/>
      <c r="H61037" s="30"/>
    </row>
    <row r="61038" spans="6:8" x14ac:dyDescent="0.2">
      <c r="F61038" s="30"/>
      <c r="G61038" s="30"/>
      <c r="H61038" s="30"/>
    </row>
    <row r="61039" spans="6:8" x14ac:dyDescent="0.2">
      <c r="F61039" s="30"/>
      <c r="G61039" s="30"/>
      <c r="H61039" s="30"/>
    </row>
    <row r="61040" spans="6:8" x14ac:dyDescent="0.2">
      <c r="F61040" s="30"/>
      <c r="G61040" s="30"/>
      <c r="H61040" s="30"/>
    </row>
    <row r="61041" spans="6:8" x14ac:dyDescent="0.2">
      <c r="F61041" s="30"/>
      <c r="G61041" s="30"/>
      <c r="H61041" s="30"/>
    </row>
    <row r="61042" spans="6:8" x14ac:dyDescent="0.2">
      <c r="F61042" s="30"/>
      <c r="G61042" s="30"/>
      <c r="H61042" s="30"/>
    </row>
    <row r="61043" spans="6:8" x14ac:dyDescent="0.2">
      <c r="F61043" s="30"/>
      <c r="G61043" s="30"/>
      <c r="H61043" s="30"/>
    </row>
    <row r="61044" spans="6:8" x14ac:dyDescent="0.2">
      <c r="F61044" s="30"/>
      <c r="G61044" s="30"/>
      <c r="H61044" s="30"/>
    </row>
    <row r="61045" spans="6:8" x14ac:dyDescent="0.2">
      <c r="F61045" s="30"/>
      <c r="G61045" s="30"/>
      <c r="H61045" s="30"/>
    </row>
    <row r="61046" spans="6:8" x14ac:dyDescent="0.2">
      <c r="F61046" s="30"/>
      <c r="G61046" s="30"/>
      <c r="H61046" s="30"/>
    </row>
    <row r="61047" spans="6:8" x14ac:dyDescent="0.2">
      <c r="F61047" s="30"/>
      <c r="G61047" s="30"/>
      <c r="H61047" s="30"/>
    </row>
    <row r="61048" spans="6:8" x14ac:dyDescent="0.2">
      <c r="F61048" s="30"/>
      <c r="G61048" s="30"/>
      <c r="H61048" s="30"/>
    </row>
    <row r="61049" spans="6:8" x14ac:dyDescent="0.2">
      <c r="F61049" s="30"/>
      <c r="G61049" s="30"/>
      <c r="H61049" s="30"/>
    </row>
    <row r="61050" spans="6:8" x14ac:dyDescent="0.2">
      <c r="F61050" s="30"/>
      <c r="G61050" s="30"/>
      <c r="H61050" s="30"/>
    </row>
    <row r="61051" spans="6:8" x14ac:dyDescent="0.2">
      <c r="F61051" s="30"/>
      <c r="G61051" s="30"/>
      <c r="H61051" s="30"/>
    </row>
    <row r="61052" spans="6:8" x14ac:dyDescent="0.2">
      <c r="F61052" s="30"/>
      <c r="G61052" s="30"/>
      <c r="H61052" s="30"/>
    </row>
    <row r="61053" spans="6:8" x14ac:dyDescent="0.2">
      <c r="F61053" s="30"/>
      <c r="G61053" s="30"/>
      <c r="H61053" s="30"/>
    </row>
    <row r="61054" spans="6:8" x14ac:dyDescent="0.2">
      <c r="F61054" s="30"/>
      <c r="G61054" s="30"/>
      <c r="H61054" s="30"/>
    </row>
    <row r="61055" spans="6:8" x14ac:dyDescent="0.2">
      <c r="F61055" s="30"/>
      <c r="G61055" s="30"/>
      <c r="H61055" s="30"/>
    </row>
    <row r="61056" spans="6:8" x14ac:dyDescent="0.2">
      <c r="F61056" s="30"/>
      <c r="G61056" s="30"/>
      <c r="H61056" s="30"/>
    </row>
    <row r="61057" spans="6:8" x14ac:dyDescent="0.2">
      <c r="F61057" s="30"/>
      <c r="G61057" s="30"/>
      <c r="H61057" s="30"/>
    </row>
    <row r="61058" spans="6:8" x14ac:dyDescent="0.2">
      <c r="F61058" s="30"/>
      <c r="G61058" s="30"/>
      <c r="H61058" s="30"/>
    </row>
    <row r="61059" spans="6:8" x14ac:dyDescent="0.2">
      <c r="F61059" s="30"/>
      <c r="G61059" s="30"/>
      <c r="H61059" s="30"/>
    </row>
    <row r="61060" spans="6:8" x14ac:dyDescent="0.2">
      <c r="F61060" s="30"/>
      <c r="G61060" s="30"/>
      <c r="H61060" s="30"/>
    </row>
    <row r="61061" spans="6:8" x14ac:dyDescent="0.2">
      <c r="F61061" s="30"/>
      <c r="G61061" s="30"/>
      <c r="H61061" s="30"/>
    </row>
    <row r="61062" spans="6:8" x14ac:dyDescent="0.2">
      <c r="F61062" s="30"/>
      <c r="G61062" s="30"/>
      <c r="H61062" s="30"/>
    </row>
    <row r="61063" spans="6:8" x14ac:dyDescent="0.2">
      <c r="F61063" s="30"/>
      <c r="G61063" s="30"/>
      <c r="H61063" s="30"/>
    </row>
    <row r="61064" spans="6:8" x14ac:dyDescent="0.2">
      <c r="F61064" s="30"/>
      <c r="G61064" s="30"/>
      <c r="H61064" s="30"/>
    </row>
    <row r="61065" spans="6:8" x14ac:dyDescent="0.2">
      <c r="F61065" s="30"/>
      <c r="G61065" s="30"/>
      <c r="H61065" s="30"/>
    </row>
    <row r="61066" spans="6:8" x14ac:dyDescent="0.2">
      <c r="F61066" s="30"/>
      <c r="G61066" s="30"/>
      <c r="H61066" s="30"/>
    </row>
    <row r="61067" spans="6:8" x14ac:dyDescent="0.2">
      <c r="F61067" s="30"/>
      <c r="G61067" s="30"/>
      <c r="H61067" s="30"/>
    </row>
    <row r="61068" spans="6:8" x14ac:dyDescent="0.2">
      <c r="F61068" s="30"/>
      <c r="G61068" s="30"/>
      <c r="H61068" s="30"/>
    </row>
    <row r="61069" spans="6:8" x14ac:dyDescent="0.2">
      <c r="F61069" s="30"/>
      <c r="G61069" s="30"/>
      <c r="H61069" s="30"/>
    </row>
    <row r="61070" spans="6:8" x14ac:dyDescent="0.2">
      <c r="F61070" s="30"/>
      <c r="G61070" s="30"/>
      <c r="H61070" s="30"/>
    </row>
    <row r="61071" spans="6:8" x14ac:dyDescent="0.2">
      <c r="F61071" s="30"/>
      <c r="G61071" s="30"/>
      <c r="H61071" s="30"/>
    </row>
    <row r="61072" spans="6:8" x14ac:dyDescent="0.2">
      <c r="F61072" s="30"/>
      <c r="G61072" s="30"/>
      <c r="H61072" s="30"/>
    </row>
    <row r="61073" spans="6:8" x14ac:dyDescent="0.2">
      <c r="F61073" s="30"/>
      <c r="G61073" s="30"/>
      <c r="H61073" s="30"/>
    </row>
    <row r="61074" spans="6:8" x14ac:dyDescent="0.2">
      <c r="F61074" s="30"/>
      <c r="G61074" s="30"/>
      <c r="H61074" s="30"/>
    </row>
    <row r="61075" spans="6:8" x14ac:dyDescent="0.2">
      <c r="F61075" s="30"/>
      <c r="G61075" s="30"/>
      <c r="H61075" s="30"/>
    </row>
    <row r="61076" spans="6:8" x14ac:dyDescent="0.2">
      <c r="F61076" s="30"/>
      <c r="G61076" s="30"/>
      <c r="H61076" s="30"/>
    </row>
    <row r="61077" spans="6:8" x14ac:dyDescent="0.2">
      <c r="F61077" s="30"/>
      <c r="G61077" s="30"/>
      <c r="H61077" s="30"/>
    </row>
    <row r="61078" spans="6:8" x14ac:dyDescent="0.2">
      <c r="F61078" s="30"/>
      <c r="G61078" s="30"/>
      <c r="H61078" s="30"/>
    </row>
    <row r="61079" spans="6:8" x14ac:dyDescent="0.2">
      <c r="F61079" s="30"/>
      <c r="G61079" s="30"/>
      <c r="H61079" s="30"/>
    </row>
    <row r="61080" spans="6:8" x14ac:dyDescent="0.2">
      <c r="F61080" s="30"/>
      <c r="G61080" s="30"/>
      <c r="H61080" s="30"/>
    </row>
    <row r="61081" spans="6:8" x14ac:dyDescent="0.2">
      <c r="F61081" s="30"/>
      <c r="G61081" s="30"/>
      <c r="H61081" s="30"/>
    </row>
    <row r="61082" spans="6:8" x14ac:dyDescent="0.2">
      <c r="F61082" s="30"/>
      <c r="G61082" s="30"/>
      <c r="H61082" s="30"/>
    </row>
    <row r="61083" spans="6:8" x14ac:dyDescent="0.2">
      <c r="F61083" s="30"/>
      <c r="G61083" s="30"/>
      <c r="H61083" s="30"/>
    </row>
    <row r="61084" spans="6:8" x14ac:dyDescent="0.2">
      <c r="F61084" s="30"/>
      <c r="G61084" s="30"/>
      <c r="H61084" s="30"/>
    </row>
    <row r="61085" spans="6:8" x14ac:dyDescent="0.2">
      <c r="F61085" s="30"/>
      <c r="G61085" s="30"/>
      <c r="H61085" s="30"/>
    </row>
    <row r="61086" spans="6:8" x14ac:dyDescent="0.2">
      <c r="F61086" s="30"/>
      <c r="G61086" s="30"/>
      <c r="H61086" s="30"/>
    </row>
    <row r="61087" spans="6:8" x14ac:dyDescent="0.2">
      <c r="F61087" s="30"/>
      <c r="G61087" s="30"/>
      <c r="H61087" s="30"/>
    </row>
    <row r="61088" spans="6:8" x14ac:dyDescent="0.2">
      <c r="F61088" s="30"/>
      <c r="G61088" s="30"/>
      <c r="H61088" s="30"/>
    </row>
    <row r="61089" spans="6:8" x14ac:dyDescent="0.2">
      <c r="F61089" s="30"/>
      <c r="G61089" s="30"/>
      <c r="H61089" s="30"/>
    </row>
    <row r="61090" spans="6:8" x14ac:dyDescent="0.2">
      <c r="F61090" s="30"/>
      <c r="G61090" s="30"/>
      <c r="H61090" s="30"/>
    </row>
    <row r="61091" spans="6:8" x14ac:dyDescent="0.2">
      <c r="F61091" s="30"/>
      <c r="G61091" s="30"/>
      <c r="H61091" s="30"/>
    </row>
    <row r="61092" spans="6:8" x14ac:dyDescent="0.2">
      <c r="F61092" s="30"/>
      <c r="G61092" s="30"/>
      <c r="H61092" s="30"/>
    </row>
    <row r="61093" spans="6:8" x14ac:dyDescent="0.2">
      <c r="F61093" s="30"/>
      <c r="G61093" s="30"/>
      <c r="H61093" s="30"/>
    </row>
    <row r="61094" spans="6:8" x14ac:dyDescent="0.2">
      <c r="F61094" s="30"/>
      <c r="G61094" s="30"/>
      <c r="H61094" s="30"/>
    </row>
    <row r="61095" spans="6:8" x14ac:dyDescent="0.2">
      <c r="F61095" s="30"/>
      <c r="G61095" s="30"/>
      <c r="H61095" s="30"/>
    </row>
    <row r="61096" spans="6:8" x14ac:dyDescent="0.2">
      <c r="F61096" s="30"/>
      <c r="G61096" s="30"/>
      <c r="H61096" s="30"/>
    </row>
    <row r="61097" spans="6:8" x14ac:dyDescent="0.2">
      <c r="F61097" s="30"/>
      <c r="G61097" s="30"/>
      <c r="H61097" s="30"/>
    </row>
    <row r="61098" spans="6:8" x14ac:dyDescent="0.2">
      <c r="F61098" s="30"/>
      <c r="G61098" s="30"/>
      <c r="H61098" s="30"/>
    </row>
    <row r="61099" spans="6:8" x14ac:dyDescent="0.2">
      <c r="F61099" s="30"/>
      <c r="G61099" s="30"/>
      <c r="H61099" s="30"/>
    </row>
    <row r="61100" spans="6:8" x14ac:dyDescent="0.2">
      <c r="F61100" s="30"/>
      <c r="G61100" s="30"/>
      <c r="H61100" s="30"/>
    </row>
    <row r="61101" spans="6:8" x14ac:dyDescent="0.2">
      <c r="F61101" s="30"/>
      <c r="G61101" s="30"/>
      <c r="H61101" s="30"/>
    </row>
    <row r="61102" spans="6:8" x14ac:dyDescent="0.2">
      <c r="F61102" s="30"/>
      <c r="G61102" s="30"/>
      <c r="H61102" s="30"/>
    </row>
    <row r="61103" spans="6:8" x14ac:dyDescent="0.2">
      <c r="F61103" s="30"/>
      <c r="G61103" s="30"/>
      <c r="H61103" s="30"/>
    </row>
    <row r="61104" spans="6:8" x14ac:dyDescent="0.2">
      <c r="F61104" s="30"/>
      <c r="G61104" s="30"/>
      <c r="H61104" s="30"/>
    </row>
    <row r="61105" spans="6:8" x14ac:dyDescent="0.2">
      <c r="F61105" s="30"/>
      <c r="G61105" s="30"/>
      <c r="H61105" s="30"/>
    </row>
    <row r="61106" spans="6:8" x14ac:dyDescent="0.2">
      <c r="F61106" s="30"/>
      <c r="G61106" s="30"/>
      <c r="H61106" s="30"/>
    </row>
    <row r="61107" spans="6:8" x14ac:dyDescent="0.2">
      <c r="F61107" s="30"/>
      <c r="G61107" s="30"/>
      <c r="H61107" s="30"/>
    </row>
    <row r="61108" spans="6:8" x14ac:dyDescent="0.2">
      <c r="F61108" s="30"/>
      <c r="G61108" s="30"/>
      <c r="H61108" s="30"/>
    </row>
    <row r="61109" spans="6:8" x14ac:dyDescent="0.2">
      <c r="F61109" s="30"/>
      <c r="G61109" s="30"/>
      <c r="H61109" s="30"/>
    </row>
    <row r="61110" spans="6:8" x14ac:dyDescent="0.2">
      <c r="F61110" s="30"/>
      <c r="G61110" s="30"/>
      <c r="H61110" s="30"/>
    </row>
    <row r="61111" spans="6:8" x14ac:dyDescent="0.2">
      <c r="F61111" s="30"/>
      <c r="G61111" s="30"/>
      <c r="H61111" s="30"/>
    </row>
    <row r="61112" spans="6:8" x14ac:dyDescent="0.2">
      <c r="F61112" s="30"/>
      <c r="G61112" s="30"/>
      <c r="H61112" s="30"/>
    </row>
    <row r="61113" spans="6:8" x14ac:dyDescent="0.2">
      <c r="F61113" s="30"/>
      <c r="G61113" s="30"/>
      <c r="H61113" s="30"/>
    </row>
    <row r="61114" spans="6:8" x14ac:dyDescent="0.2">
      <c r="F61114" s="30"/>
      <c r="G61114" s="30"/>
      <c r="H61114" s="30"/>
    </row>
    <row r="61115" spans="6:8" x14ac:dyDescent="0.2">
      <c r="F61115" s="30"/>
      <c r="G61115" s="30"/>
      <c r="H61115" s="30"/>
    </row>
    <row r="61116" spans="6:8" x14ac:dyDescent="0.2">
      <c r="F61116" s="30"/>
      <c r="G61116" s="30"/>
      <c r="H61116" s="30"/>
    </row>
    <row r="61117" spans="6:8" x14ac:dyDescent="0.2">
      <c r="F61117" s="30"/>
      <c r="G61117" s="30"/>
      <c r="H61117" s="30"/>
    </row>
    <row r="61118" spans="6:8" x14ac:dyDescent="0.2">
      <c r="F61118" s="30"/>
      <c r="G61118" s="30"/>
      <c r="H61118" s="30"/>
    </row>
    <row r="61119" spans="6:8" x14ac:dyDescent="0.2">
      <c r="F61119" s="30"/>
      <c r="G61119" s="30"/>
      <c r="H61119" s="30"/>
    </row>
    <row r="61120" spans="6:8" x14ac:dyDescent="0.2">
      <c r="F61120" s="30"/>
      <c r="G61120" s="30"/>
      <c r="H61120" s="30"/>
    </row>
    <row r="61121" spans="6:8" x14ac:dyDescent="0.2">
      <c r="F61121" s="30"/>
      <c r="G61121" s="30"/>
      <c r="H61121" s="30"/>
    </row>
    <row r="61122" spans="6:8" x14ac:dyDescent="0.2">
      <c r="F61122" s="30"/>
      <c r="G61122" s="30"/>
      <c r="H61122" s="30"/>
    </row>
    <row r="61123" spans="6:8" x14ac:dyDescent="0.2">
      <c r="F61123" s="30"/>
      <c r="G61123" s="30"/>
      <c r="H61123" s="30"/>
    </row>
    <row r="61124" spans="6:8" x14ac:dyDescent="0.2">
      <c r="F61124" s="30"/>
      <c r="G61124" s="30"/>
      <c r="H61124" s="30"/>
    </row>
    <row r="61125" spans="6:8" x14ac:dyDescent="0.2">
      <c r="F61125" s="30"/>
      <c r="G61125" s="30"/>
      <c r="H61125" s="30"/>
    </row>
    <row r="61126" spans="6:8" x14ac:dyDescent="0.2">
      <c r="F61126" s="30"/>
      <c r="G61126" s="30"/>
      <c r="H61126" s="30"/>
    </row>
    <row r="61127" spans="6:8" x14ac:dyDescent="0.2">
      <c r="F61127" s="30"/>
      <c r="G61127" s="30"/>
      <c r="H61127" s="30"/>
    </row>
    <row r="61128" spans="6:8" x14ac:dyDescent="0.2">
      <c r="F61128" s="30"/>
      <c r="G61128" s="30"/>
      <c r="H61128" s="30"/>
    </row>
    <row r="61129" spans="6:8" x14ac:dyDescent="0.2">
      <c r="F61129" s="30"/>
      <c r="G61129" s="30"/>
      <c r="H61129" s="30"/>
    </row>
    <row r="61130" spans="6:8" x14ac:dyDescent="0.2">
      <c r="F61130" s="30"/>
      <c r="G61130" s="30"/>
      <c r="H61130" s="30"/>
    </row>
    <row r="61131" spans="6:8" x14ac:dyDescent="0.2">
      <c r="F61131" s="30"/>
      <c r="G61131" s="30"/>
      <c r="H61131" s="30"/>
    </row>
    <row r="61132" spans="6:8" x14ac:dyDescent="0.2">
      <c r="F61132" s="30"/>
      <c r="G61132" s="30"/>
      <c r="H61132" s="30"/>
    </row>
    <row r="61133" spans="6:8" x14ac:dyDescent="0.2">
      <c r="F61133" s="30"/>
      <c r="G61133" s="30"/>
      <c r="H61133" s="30"/>
    </row>
    <row r="61134" spans="6:8" x14ac:dyDescent="0.2">
      <c r="F61134" s="30"/>
      <c r="G61134" s="30"/>
      <c r="H61134" s="30"/>
    </row>
    <row r="61135" spans="6:8" x14ac:dyDescent="0.2">
      <c r="F61135" s="30"/>
      <c r="G61135" s="30"/>
      <c r="H61135" s="30"/>
    </row>
    <row r="61136" spans="6:8" x14ac:dyDescent="0.2">
      <c r="F61136" s="30"/>
      <c r="G61136" s="30"/>
      <c r="H61136" s="30"/>
    </row>
    <row r="61137" spans="6:8" x14ac:dyDescent="0.2">
      <c r="F61137" s="30"/>
      <c r="G61137" s="30"/>
      <c r="H61137" s="30"/>
    </row>
    <row r="61138" spans="6:8" x14ac:dyDescent="0.2">
      <c r="F61138" s="30"/>
      <c r="G61138" s="30"/>
      <c r="H61138" s="30"/>
    </row>
    <row r="61139" spans="6:8" x14ac:dyDescent="0.2">
      <c r="F61139" s="30"/>
      <c r="G61139" s="30"/>
      <c r="H61139" s="30"/>
    </row>
    <row r="61140" spans="6:8" x14ac:dyDescent="0.2">
      <c r="F61140" s="30"/>
      <c r="G61140" s="30"/>
      <c r="H61140" s="30"/>
    </row>
    <row r="61141" spans="6:8" x14ac:dyDescent="0.2">
      <c r="F61141" s="30"/>
      <c r="G61141" s="30"/>
      <c r="H61141" s="30"/>
    </row>
    <row r="61142" spans="6:8" x14ac:dyDescent="0.2">
      <c r="F61142" s="30"/>
      <c r="G61142" s="30"/>
      <c r="H61142" s="30"/>
    </row>
    <row r="61143" spans="6:8" x14ac:dyDescent="0.2">
      <c r="F61143" s="30"/>
      <c r="G61143" s="30"/>
      <c r="H61143" s="30"/>
    </row>
    <row r="61144" spans="6:8" x14ac:dyDescent="0.2">
      <c r="F61144" s="30"/>
      <c r="G61144" s="30"/>
      <c r="H61144" s="30"/>
    </row>
    <row r="61145" spans="6:8" x14ac:dyDescent="0.2">
      <c r="F61145" s="30"/>
      <c r="G61145" s="30"/>
      <c r="H61145" s="30"/>
    </row>
    <row r="61146" spans="6:8" x14ac:dyDescent="0.2">
      <c r="F61146" s="30"/>
      <c r="G61146" s="30"/>
      <c r="H61146" s="30"/>
    </row>
    <row r="61147" spans="6:8" x14ac:dyDescent="0.2">
      <c r="F61147" s="30"/>
      <c r="G61147" s="30"/>
      <c r="H61147" s="30"/>
    </row>
    <row r="61148" spans="6:8" x14ac:dyDescent="0.2">
      <c r="F61148" s="30"/>
      <c r="G61148" s="30"/>
      <c r="H61148" s="30"/>
    </row>
    <row r="61149" spans="6:8" x14ac:dyDescent="0.2">
      <c r="F61149" s="30"/>
      <c r="G61149" s="30"/>
      <c r="H61149" s="30"/>
    </row>
    <row r="61150" spans="6:8" x14ac:dyDescent="0.2">
      <c r="F61150" s="30"/>
      <c r="G61150" s="30"/>
      <c r="H61150" s="30"/>
    </row>
    <row r="61151" spans="6:8" x14ac:dyDescent="0.2">
      <c r="F61151" s="30"/>
      <c r="G61151" s="30"/>
      <c r="H61151" s="30"/>
    </row>
    <row r="61152" spans="6:8" x14ac:dyDescent="0.2">
      <c r="F61152" s="30"/>
      <c r="G61152" s="30"/>
      <c r="H61152" s="30"/>
    </row>
    <row r="61153" spans="6:8" x14ac:dyDescent="0.2">
      <c r="F61153" s="30"/>
      <c r="G61153" s="30"/>
      <c r="H61153" s="30"/>
    </row>
    <row r="61154" spans="6:8" x14ac:dyDescent="0.2">
      <c r="F61154" s="30"/>
      <c r="G61154" s="30"/>
      <c r="H61154" s="30"/>
    </row>
    <row r="61155" spans="6:8" x14ac:dyDescent="0.2">
      <c r="F61155" s="30"/>
      <c r="G61155" s="30"/>
      <c r="H61155" s="30"/>
    </row>
    <row r="61156" spans="6:8" x14ac:dyDescent="0.2">
      <c r="F61156" s="30"/>
      <c r="G61156" s="30"/>
      <c r="H61156" s="30"/>
    </row>
    <row r="61157" spans="6:8" x14ac:dyDescent="0.2">
      <c r="F61157" s="30"/>
      <c r="G61157" s="30"/>
      <c r="H61157" s="30"/>
    </row>
    <row r="61158" spans="6:8" x14ac:dyDescent="0.2">
      <c r="F61158" s="30"/>
      <c r="G61158" s="30"/>
      <c r="H61158" s="30"/>
    </row>
    <row r="61159" spans="6:8" x14ac:dyDescent="0.2">
      <c r="F61159" s="30"/>
      <c r="G61159" s="30"/>
      <c r="H61159" s="30"/>
    </row>
    <row r="61160" spans="6:8" x14ac:dyDescent="0.2">
      <c r="F61160" s="30"/>
      <c r="G61160" s="30"/>
      <c r="H61160" s="30"/>
    </row>
    <row r="61161" spans="6:8" x14ac:dyDescent="0.2">
      <c r="F61161" s="30"/>
      <c r="G61161" s="30"/>
      <c r="H61161" s="30"/>
    </row>
    <row r="61162" spans="6:8" x14ac:dyDescent="0.2">
      <c r="F61162" s="30"/>
      <c r="G61162" s="30"/>
      <c r="H61162" s="30"/>
    </row>
    <row r="61163" spans="6:8" x14ac:dyDescent="0.2">
      <c r="F61163" s="30"/>
      <c r="G61163" s="30"/>
      <c r="H61163" s="30"/>
    </row>
    <row r="61164" spans="6:8" x14ac:dyDescent="0.2">
      <c r="F61164" s="30"/>
      <c r="G61164" s="30"/>
      <c r="H61164" s="30"/>
    </row>
    <row r="61165" spans="6:8" x14ac:dyDescent="0.2">
      <c r="F61165" s="30"/>
      <c r="G61165" s="30"/>
      <c r="H61165" s="30"/>
    </row>
    <row r="61166" spans="6:8" x14ac:dyDescent="0.2">
      <c r="F61166" s="30"/>
      <c r="G61166" s="30"/>
      <c r="H61166" s="30"/>
    </row>
    <row r="61167" spans="6:8" x14ac:dyDescent="0.2">
      <c r="F61167" s="30"/>
      <c r="G61167" s="30"/>
      <c r="H61167" s="30"/>
    </row>
    <row r="61168" spans="6:8" x14ac:dyDescent="0.2">
      <c r="F61168" s="30"/>
      <c r="G61168" s="30"/>
      <c r="H61168" s="30"/>
    </row>
    <row r="61169" spans="6:8" x14ac:dyDescent="0.2">
      <c r="F61169" s="30"/>
      <c r="G61169" s="30"/>
      <c r="H61169" s="30"/>
    </row>
    <row r="61170" spans="6:8" x14ac:dyDescent="0.2">
      <c r="F61170" s="30"/>
      <c r="G61170" s="30"/>
      <c r="H61170" s="30"/>
    </row>
    <row r="61171" spans="6:8" x14ac:dyDescent="0.2">
      <c r="F61171" s="30"/>
      <c r="G61171" s="30"/>
      <c r="H61171" s="30"/>
    </row>
    <row r="61172" spans="6:8" x14ac:dyDescent="0.2">
      <c r="F61172" s="30"/>
      <c r="G61172" s="30"/>
      <c r="H61172" s="30"/>
    </row>
    <row r="61173" spans="6:8" x14ac:dyDescent="0.2">
      <c r="F61173" s="30"/>
      <c r="G61173" s="30"/>
      <c r="H61173" s="30"/>
    </row>
    <row r="61174" spans="6:8" x14ac:dyDescent="0.2">
      <c r="F61174" s="30"/>
      <c r="G61174" s="30"/>
      <c r="H61174" s="30"/>
    </row>
    <row r="61175" spans="6:8" x14ac:dyDescent="0.2">
      <c r="F61175" s="30"/>
      <c r="G61175" s="30"/>
      <c r="H61175" s="30"/>
    </row>
    <row r="61176" spans="6:8" x14ac:dyDescent="0.2">
      <c r="F61176" s="30"/>
      <c r="G61176" s="30"/>
      <c r="H61176" s="30"/>
    </row>
    <row r="61177" spans="6:8" x14ac:dyDescent="0.2">
      <c r="F61177" s="30"/>
      <c r="G61177" s="30"/>
      <c r="H61177" s="30"/>
    </row>
    <row r="61178" spans="6:8" x14ac:dyDescent="0.2">
      <c r="F61178" s="30"/>
      <c r="G61178" s="30"/>
      <c r="H61178" s="30"/>
    </row>
    <row r="61179" spans="6:8" x14ac:dyDescent="0.2">
      <c r="F61179" s="30"/>
      <c r="G61179" s="30"/>
      <c r="H61179" s="30"/>
    </row>
    <row r="61180" spans="6:8" x14ac:dyDescent="0.2">
      <c r="F61180" s="30"/>
      <c r="G61180" s="30"/>
      <c r="H61180" s="30"/>
    </row>
    <row r="61181" spans="6:8" x14ac:dyDescent="0.2">
      <c r="F61181" s="30"/>
      <c r="G61181" s="30"/>
      <c r="H61181" s="30"/>
    </row>
    <row r="61182" spans="6:8" x14ac:dyDescent="0.2">
      <c r="F61182" s="30"/>
      <c r="G61182" s="30"/>
      <c r="H61182" s="30"/>
    </row>
    <row r="61183" spans="6:8" x14ac:dyDescent="0.2">
      <c r="F61183" s="30"/>
      <c r="G61183" s="30"/>
      <c r="H61183" s="30"/>
    </row>
    <row r="61184" spans="6:8" x14ac:dyDescent="0.2">
      <c r="F61184" s="30"/>
      <c r="G61184" s="30"/>
      <c r="H61184" s="30"/>
    </row>
    <row r="61185" spans="6:8" x14ac:dyDescent="0.2">
      <c r="F61185" s="30"/>
      <c r="G61185" s="30"/>
      <c r="H61185" s="30"/>
    </row>
    <row r="61186" spans="6:8" x14ac:dyDescent="0.2">
      <c r="F61186" s="30"/>
      <c r="G61186" s="30"/>
      <c r="H61186" s="30"/>
    </row>
    <row r="61187" spans="6:8" x14ac:dyDescent="0.2">
      <c r="F61187" s="30"/>
      <c r="G61187" s="30"/>
      <c r="H61187" s="30"/>
    </row>
    <row r="61188" spans="6:8" x14ac:dyDescent="0.2">
      <c r="F61188" s="30"/>
      <c r="G61188" s="30"/>
      <c r="H61188" s="30"/>
    </row>
    <row r="61189" spans="6:8" x14ac:dyDescent="0.2">
      <c r="F61189" s="30"/>
      <c r="G61189" s="30"/>
      <c r="H61189" s="30"/>
    </row>
    <row r="61190" spans="6:8" x14ac:dyDescent="0.2">
      <c r="F61190" s="30"/>
      <c r="G61190" s="30"/>
      <c r="H61190" s="30"/>
    </row>
    <row r="61191" spans="6:8" x14ac:dyDescent="0.2">
      <c r="F61191" s="30"/>
      <c r="G61191" s="30"/>
      <c r="H61191" s="30"/>
    </row>
    <row r="61192" spans="6:8" x14ac:dyDescent="0.2">
      <c r="F61192" s="30"/>
      <c r="G61192" s="30"/>
      <c r="H61192" s="30"/>
    </row>
    <row r="61193" spans="6:8" x14ac:dyDescent="0.2">
      <c r="F61193" s="30"/>
      <c r="G61193" s="30"/>
      <c r="H61193" s="30"/>
    </row>
    <row r="61194" spans="6:8" x14ac:dyDescent="0.2">
      <c r="F61194" s="30"/>
      <c r="G61194" s="30"/>
      <c r="H61194" s="30"/>
    </row>
    <row r="61195" spans="6:8" x14ac:dyDescent="0.2">
      <c r="F61195" s="30"/>
      <c r="G61195" s="30"/>
      <c r="H61195" s="30"/>
    </row>
    <row r="61196" spans="6:8" x14ac:dyDescent="0.2">
      <c r="F61196" s="30"/>
      <c r="G61196" s="30"/>
      <c r="H61196" s="30"/>
    </row>
    <row r="61197" spans="6:8" x14ac:dyDescent="0.2">
      <c r="F61197" s="30"/>
      <c r="G61197" s="30"/>
      <c r="H61197" s="30"/>
    </row>
    <row r="61198" spans="6:8" x14ac:dyDescent="0.2">
      <c r="F61198" s="30"/>
      <c r="G61198" s="30"/>
      <c r="H61198" s="30"/>
    </row>
    <row r="61199" spans="6:8" x14ac:dyDescent="0.2">
      <c r="F61199" s="30"/>
      <c r="G61199" s="30"/>
      <c r="H61199" s="30"/>
    </row>
    <row r="61200" spans="6:8" x14ac:dyDescent="0.2">
      <c r="F61200" s="30"/>
      <c r="G61200" s="30"/>
      <c r="H61200" s="30"/>
    </row>
    <row r="61201" spans="6:8" x14ac:dyDescent="0.2">
      <c r="F61201" s="30"/>
      <c r="G61201" s="30"/>
      <c r="H61201" s="30"/>
    </row>
    <row r="61202" spans="6:8" x14ac:dyDescent="0.2">
      <c r="F61202" s="30"/>
      <c r="G61202" s="30"/>
      <c r="H61202" s="30"/>
    </row>
    <row r="61203" spans="6:8" x14ac:dyDescent="0.2">
      <c r="F61203" s="30"/>
      <c r="G61203" s="30"/>
      <c r="H61203" s="30"/>
    </row>
    <row r="61204" spans="6:8" x14ac:dyDescent="0.2">
      <c r="F61204" s="30"/>
      <c r="G61204" s="30"/>
      <c r="H61204" s="30"/>
    </row>
    <row r="61205" spans="6:8" x14ac:dyDescent="0.2">
      <c r="F61205" s="30"/>
      <c r="G61205" s="30"/>
      <c r="H61205" s="30"/>
    </row>
    <row r="61206" spans="6:8" x14ac:dyDescent="0.2">
      <c r="F61206" s="30"/>
      <c r="G61206" s="30"/>
      <c r="H61206" s="30"/>
    </row>
    <row r="61207" spans="6:8" x14ac:dyDescent="0.2">
      <c r="F61207" s="30"/>
      <c r="G61207" s="30"/>
      <c r="H61207" s="30"/>
    </row>
    <row r="61208" spans="6:8" x14ac:dyDescent="0.2">
      <c r="F61208" s="30"/>
      <c r="G61208" s="30"/>
      <c r="H61208" s="30"/>
    </row>
    <row r="61209" spans="6:8" x14ac:dyDescent="0.2">
      <c r="F61209" s="30"/>
      <c r="G61209" s="30"/>
      <c r="H61209" s="30"/>
    </row>
    <row r="61210" spans="6:8" x14ac:dyDescent="0.2">
      <c r="F61210" s="30"/>
      <c r="G61210" s="30"/>
      <c r="H61210" s="30"/>
    </row>
    <row r="61211" spans="6:8" x14ac:dyDescent="0.2">
      <c r="F61211" s="30"/>
      <c r="G61211" s="30"/>
      <c r="H61211" s="30"/>
    </row>
    <row r="61212" spans="6:8" x14ac:dyDescent="0.2">
      <c r="F61212" s="30"/>
      <c r="G61212" s="30"/>
      <c r="H61212" s="30"/>
    </row>
    <row r="61213" spans="6:8" x14ac:dyDescent="0.2">
      <c r="F61213" s="30"/>
      <c r="G61213" s="30"/>
      <c r="H61213" s="30"/>
    </row>
    <row r="61214" spans="6:8" x14ac:dyDescent="0.2">
      <c r="F61214" s="30"/>
      <c r="G61214" s="30"/>
      <c r="H61214" s="30"/>
    </row>
    <row r="61215" spans="6:8" x14ac:dyDescent="0.2">
      <c r="F61215" s="30"/>
      <c r="G61215" s="30"/>
      <c r="H61215" s="30"/>
    </row>
    <row r="61216" spans="6:8" x14ac:dyDescent="0.2">
      <c r="F61216" s="30"/>
      <c r="G61216" s="30"/>
      <c r="H61216" s="30"/>
    </row>
    <row r="61217" spans="6:8" x14ac:dyDescent="0.2">
      <c r="F61217" s="30"/>
      <c r="G61217" s="30"/>
      <c r="H61217" s="30"/>
    </row>
    <row r="61218" spans="6:8" x14ac:dyDescent="0.2">
      <c r="F61218" s="30"/>
      <c r="G61218" s="30"/>
      <c r="H61218" s="30"/>
    </row>
    <row r="61219" spans="6:8" x14ac:dyDescent="0.2">
      <c r="F61219" s="30"/>
      <c r="G61219" s="30"/>
      <c r="H61219" s="30"/>
    </row>
    <row r="61220" spans="6:8" x14ac:dyDescent="0.2">
      <c r="F61220" s="30"/>
      <c r="G61220" s="30"/>
      <c r="H61220" s="30"/>
    </row>
    <row r="61221" spans="6:8" x14ac:dyDescent="0.2">
      <c r="F61221" s="30"/>
      <c r="G61221" s="30"/>
      <c r="H61221" s="30"/>
    </row>
    <row r="61222" spans="6:8" x14ac:dyDescent="0.2">
      <c r="F61222" s="30"/>
      <c r="G61222" s="30"/>
      <c r="H61222" s="30"/>
    </row>
    <row r="61223" spans="6:8" x14ac:dyDescent="0.2">
      <c r="F61223" s="30"/>
      <c r="G61223" s="30"/>
      <c r="H61223" s="30"/>
    </row>
    <row r="61224" spans="6:8" x14ac:dyDescent="0.2">
      <c r="F61224" s="30"/>
      <c r="G61224" s="30"/>
      <c r="H61224" s="30"/>
    </row>
    <row r="61225" spans="6:8" x14ac:dyDescent="0.2">
      <c r="F61225" s="30"/>
      <c r="G61225" s="30"/>
      <c r="H61225" s="30"/>
    </row>
    <row r="61226" spans="6:8" x14ac:dyDescent="0.2">
      <c r="F61226" s="30"/>
      <c r="G61226" s="30"/>
      <c r="H61226" s="30"/>
    </row>
    <row r="61227" spans="6:8" x14ac:dyDescent="0.2">
      <c r="F61227" s="30"/>
      <c r="G61227" s="30"/>
      <c r="H61227" s="30"/>
    </row>
    <row r="61228" spans="6:8" x14ac:dyDescent="0.2">
      <c r="F61228" s="30"/>
      <c r="G61228" s="30"/>
      <c r="H61228" s="30"/>
    </row>
    <row r="61229" spans="6:8" x14ac:dyDescent="0.2">
      <c r="F61229" s="30"/>
      <c r="G61229" s="30"/>
      <c r="H61229" s="30"/>
    </row>
    <row r="61230" spans="6:8" x14ac:dyDescent="0.2">
      <c r="F61230" s="30"/>
      <c r="G61230" s="30"/>
      <c r="H61230" s="30"/>
    </row>
    <row r="61231" spans="6:8" x14ac:dyDescent="0.2">
      <c r="F61231" s="30"/>
      <c r="G61231" s="30"/>
      <c r="H61231" s="30"/>
    </row>
    <row r="61232" spans="6:8" x14ac:dyDescent="0.2">
      <c r="F61232" s="30"/>
      <c r="G61232" s="30"/>
      <c r="H61232" s="30"/>
    </row>
    <row r="61233" spans="6:8" x14ac:dyDescent="0.2">
      <c r="F61233" s="30"/>
      <c r="G61233" s="30"/>
      <c r="H61233" s="30"/>
    </row>
    <row r="61234" spans="6:8" x14ac:dyDescent="0.2">
      <c r="F61234" s="30"/>
      <c r="G61234" s="30"/>
      <c r="H61234" s="30"/>
    </row>
    <row r="61235" spans="6:8" x14ac:dyDescent="0.2">
      <c r="F61235" s="30"/>
      <c r="G61235" s="30"/>
      <c r="H61235" s="30"/>
    </row>
    <row r="61236" spans="6:8" x14ac:dyDescent="0.2">
      <c r="F61236" s="30"/>
      <c r="G61236" s="30"/>
      <c r="H61236" s="30"/>
    </row>
    <row r="61237" spans="6:8" x14ac:dyDescent="0.2">
      <c r="F61237" s="30"/>
      <c r="G61237" s="30"/>
      <c r="H61237" s="30"/>
    </row>
    <row r="61238" spans="6:8" x14ac:dyDescent="0.2">
      <c r="F61238" s="30"/>
      <c r="G61238" s="30"/>
      <c r="H61238" s="30"/>
    </row>
    <row r="61239" spans="6:8" x14ac:dyDescent="0.2">
      <c r="F61239" s="30"/>
      <c r="G61239" s="30"/>
      <c r="H61239" s="30"/>
    </row>
    <row r="61240" spans="6:8" x14ac:dyDescent="0.2">
      <c r="F61240" s="30"/>
      <c r="G61240" s="30"/>
      <c r="H61240" s="30"/>
    </row>
    <row r="61241" spans="6:8" x14ac:dyDescent="0.2">
      <c r="F61241" s="30"/>
      <c r="G61241" s="30"/>
      <c r="H61241" s="30"/>
    </row>
    <row r="61242" spans="6:8" x14ac:dyDescent="0.2">
      <c r="F61242" s="30"/>
      <c r="G61242" s="30"/>
      <c r="H61242" s="30"/>
    </row>
    <row r="61243" spans="6:8" x14ac:dyDescent="0.2">
      <c r="F61243" s="30"/>
      <c r="G61243" s="30"/>
      <c r="H61243" s="30"/>
    </row>
    <row r="61244" spans="6:8" x14ac:dyDescent="0.2">
      <c r="F61244" s="30"/>
      <c r="G61244" s="30"/>
      <c r="H61244" s="30"/>
    </row>
    <row r="61245" spans="6:8" x14ac:dyDescent="0.2">
      <c r="F61245" s="30"/>
      <c r="G61245" s="30"/>
      <c r="H61245" s="30"/>
    </row>
    <row r="61246" spans="6:8" x14ac:dyDescent="0.2">
      <c r="F61246" s="30"/>
      <c r="G61246" s="30"/>
      <c r="H61246" s="30"/>
    </row>
    <row r="61247" spans="6:8" x14ac:dyDescent="0.2">
      <c r="F61247" s="30"/>
      <c r="G61247" s="30"/>
      <c r="H61247" s="30"/>
    </row>
    <row r="61248" spans="6:8" x14ac:dyDescent="0.2">
      <c r="F61248" s="30"/>
      <c r="G61248" s="30"/>
      <c r="H61248" s="30"/>
    </row>
    <row r="61249" spans="6:8" x14ac:dyDescent="0.2">
      <c r="F61249" s="30"/>
      <c r="G61249" s="30"/>
      <c r="H61249" s="30"/>
    </row>
    <row r="61250" spans="6:8" x14ac:dyDescent="0.2">
      <c r="F61250" s="30"/>
      <c r="G61250" s="30"/>
      <c r="H61250" s="30"/>
    </row>
    <row r="61251" spans="6:8" x14ac:dyDescent="0.2">
      <c r="F61251" s="30"/>
      <c r="G61251" s="30"/>
      <c r="H61251" s="30"/>
    </row>
    <row r="61252" spans="6:8" x14ac:dyDescent="0.2">
      <c r="F61252" s="30"/>
      <c r="G61252" s="30"/>
      <c r="H61252" s="30"/>
    </row>
    <row r="61253" spans="6:8" x14ac:dyDescent="0.2">
      <c r="F61253" s="30"/>
      <c r="G61253" s="30"/>
      <c r="H61253" s="30"/>
    </row>
    <row r="61254" spans="6:8" x14ac:dyDescent="0.2">
      <c r="F61254" s="30"/>
      <c r="G61254" s="30"/>
      <c r="H61254" s="30"/>
    </row>
    <row r="61255" spans="6:8" x14ac:dyDescent="0.2">
      <c r="F61255" s="30"/>
      <c r="G61255" s="30"/>
      <c r="H61255" s="30"/>
    </row>
    <row r="61256" spans="6:8" x14ac:dyDescent="0.2">
      <c r="F61256" s="30"/>
      <c r="G61256" s="30"/>
      <c r="H61256" s="30"/>
    </row>
    <row r="61257" spans="6:8" x14ac:dyDescent="0.2">
      <c r="F61257" s="30"/>
      <c r="G61257" s="30"/>
      <c r="H61257" s="30"/>
    </row>
    <row r="61258" spans="6:8" x14ac:dyDescent="0.2">
      <c r="F61258" s="30"/>
      <c r="G61258" s="30"/>
      <c r="H61258" s="30"/>
    </row>
    <row r="61259" spans="6:8" x14ac:dyDescent="0.2">
      <c r="F61259" s="30"/>
      <c r="G61259" s="30"/>
      <c r="H61259" s="30"/>
    </row>
    <row r="61260" spans="6:8" x14ac:dyDescent="0.2">
      <c r="F61260" s="30"/>
      <c r="G61260" s="30"/>
      <c r="H61260" s="30"/>
    </row>
    <row r="61261" spans="6:8" x14ac:dyDescent="0.2">
      <c r="F61261" s="30"/>
      <c r="G61261" s="30"/>
      <c r="H61261" s="30"/>
    </row>
    <row r="61262" spans="6:8" x14ac:dyDescent="0.2">
      <c r="F61262" s="30"/>
      <c r="G61262" s="30"/>
      <c r="H61262" s="30"/>
    </row>
    <row r="61263" spans="6:8" x14ac:dyDescent="0.2">
      <c r="F61263" s="30"/>
      <c r="G61263" s="30"/>
      <c r="H61263" s="30"/>
    </row>
    <row r="61264" spans="6:8" x14ac:dyDescent="0.2">
      <c r="F61264" s="30"/>
      <c r="G61264" s="30"/>
      <c r="H61264" s="30"/>
    </row>
    <row r="61265" spans="6:8" x14ac:dyDescent="0.2">
      <c r="F61265" s="30"/>
      <c r="G61265" s="30"/>
      <c r="H61265" s="30"/>
    </row>
    <row r="61266" spans="6:8" x14ac:dyDescent="0.2">
      <c r="F61266" s="30"/>
      <c r="G61266" s="30"/>
      <c r="H61266" s="30"/>
    </row>
    <row r="61267" spans="6:8" x14ac:dyDescent="0.2">
      <c r="F61267" s="30"/>
      <c r="G61267" s="30"/>
      <c r="H61267" s="30"/>
    </row>
    <row r="61268" spans="6:8" x14ac:dyDescent="0.2">
      <c r="F61268" s="30"/>
      <c r="G61268" s="30"/>
      <c r="H61268" s="30"/>
    </row>
    <row r="61269" spans="6:8" x14ac:dyDescent="0.2">
      <c r="F61269" s="30"/>
      <c r="G61269" s="30"/>
      <c r="H61269" s="30"/>
    </row>
    <row r="61270" spans="6:8" x14ac:dyDescent="0.2">
      <c r="F61270" s="30"/>
      <c r="G61270" s="30"/>
      <c r="H61270" s="30"/>
    </row>
    <row r="61271" spans="6:8" x14ac:dyDescent="0.2">
      <c r="F61271" s="30"/>
      <c r="G61271" s="30"/>
      <c r="H61271" s="30"/>
    </row>
    <row r="61272" spans="6:8" x14ac:dyDescent="0.2">
      <c r="F61272" s="30"/>
      <c r="G61272" s="30"/>
      <c r="H61272" s="30"/>
    </row>
    <row r="61273" spans="6:8" x14ac:dyDescent="0.2">
      <c r="F61273" s="30"/>
      <c r="G61273" s="30"/>
      <c r="H61273" s="30"/>
    </row>
    <row r="61274" spans="6:8" x14ac:dyDescent="0.2">
      <c r="F61274" s="30"/>
      <c r="G61274" s="30"/>
      <c r="H61274" s="30"/>
    </row>
    <row r="61275" spans="6:8" x14ac:dyDescent="0.2">
      <c r="F61275" s="30"/>
      <c r="G61275" s="30"/>
      <c r="H61275" s="30"/>
    </row>
    <row r="61276" spans="6:8" x14ac:dyDescent="0.2">
      <c r="F61276" s="30"/>
      <c r="G61276" s="30"/>
      <c r="H61276" s="30"/>
    </row>
    <row r="61277" spans="6:8" x14ac:dyDescent="0.2">
      <c r="F61277" s="30"/>
      <c r="G61277" s="30"/>
      <c r="H61277" s="30"/>
    </row>
    <row r="61278" spans="6:8" x14ac:dyDescent="0.2">
      <c r="F61278" s="30"/>
      <c r="G61278" s="30"/>
      <c r="H61278" s="30"/>
    </row>
    <row r="61279" spans="6:8" x14ac:dyDescent="0.2">
      <c r="F61279" s="30"/>
      <c r="G61279" s="30"/>
      <c r="H61279" s="30"/>
    </row>
    <row r="61280" spans="6:8" x14ac:dyDescent="0.2">
      <c r="F61280" s="30"/>
      <c r="G61280" s="30"/>
      <c r="H61280" s="30"/>
    </row>
    <row r="61281" spans="6:8" x14ac:dyDescent="0.2">
      <c r="F61281" s="30"/>
      <c r="G61281" s="30"/>
      <c r="H61281" s="30"/>
    </row>
    <row r="61282" spans="6:8" x14ac:dyDescent="0.2">
      <c r="F61282" s="30"/>
      <c r="G61282" s="30"/>
      <c r="H61282" s="30"/>
    </row>
    <row r="61283" spans="6:8" x14ac:dyDescent="0.2">
      <c r="F61283" s="30"/>
      <c r="G61283" s="30"/>
      <c r="H61283" s="30"/>
    </row>
    <row r="61284" spans="6:8" x14ac:dyDescent="0.2">
      <c r="F61284" s="30"/>
      <c r="G61284" s="30"/>
      <c r="H61284" s="30"/>
    </row>
    <row r="61285" spans="6:8" x14ac:dyDescent="0.2">
      <c r="F61285" s="30"/>
      <c r="G61285" s="30"/>
      <c r="H61285" s="30"/>
    </row>
    <row r="61286" spans="6:8" x14ac:dyDescent="0.2">
      <c r="F61286" s="30"/>
      <c r="G61286" s="30"/>
      <c r="H61286" s="30"/>
    </row>
    <row r="61287" spans="6:8" x14ac:dyDescent="0.2">
      <c r="F61287" s="30"/>
      <c r="G61287" s="30"/>
      <c r="H61287" s="30"/>
    </row>
    <row r="61288" spans="6:8" x14ac:dyDescent="0.2">
      <c r="F61288" s="30"/>
      <c r="G61288" s="30"/>
      <c r="H61288" s="30"/>
    </row>
    <row r="61289" spans="6:8" x14ac:dyDescent="0.2">
      <c r="F61289" s="30"/>
      <c r="G61289" s="30"/>
      <c r="H61289" s="30"/>
    </row>
    <row r="61290" spans="6:8" x14ac:dyDescent="0.2">
      <c r="F61290" s="30"/>
      <c r="G61290" s="30"/>
      <c r="H61290" s="30"/>
    </row>
    <row r="61291" spans="6:8" x14ac:dyDescent="0.2">
      <c r="F61291" s="30"/>
      <c r="G61291" s="30"/>
      <c r="H61291" s="30"/>
    </row>
    <row r="61292" spans="6:8" x14ac:dyDescent="0.2">
      <c r="F61292" s="30"/>
      <c r="G61292" s="30"/>
      <c r="H61292" s="30"/>
    </row>
    <row r="61293" spans="6:8" x14ac:dyDescent="0.2">
      <c r="F61293" s="30"/>
      <c r="G61293" s="30"/>
      <c r="H61293" s="30"/>
    </row>
    <row r="61294" spans="6:8" x14ac:dyDescent="0.2">
      <c r="F61294" s="30"/>
      <c r="G61294" s="30"/>
      <c r="H61294" s="30"/>
    </row>
    <row r="61295" spans="6:8" x14ac:dyDescent="0.2">
      <c r="F61295" s="30"/>
      <c r="G61295" s="30"/>
      <c r="H61295" s="30"/>
    </row>
    <row r="61296" spans="6:8" x14ac:dyDescent="0.2">
      <c r="F61296" s="30"/>
      <c r="G61296" s="30"/>
      <c r="H61296" s="30"/>
    </row>
    <row r="61297" spans="6:8" x14ac:dyDescent="0.2">
      <c r="F61297" s="30"/>
      <c r="G61297" s="30"/>
      <c r="H61297" s="30"/>
    </row>
    <row r="61298" spans="6:8" x14ac:dyDescent="0.2">
      <c r="F61298" s="30"/>
      <c r="G61298" s="30"/>
      <c r="H61298" s="30"/>
    </row>
    <row r="61299" spans="6:8" x14ac:dyDescent="0.2">
      <c r="F61299" s="30"/>
      <c r="G61299" s="30"/>
      <c r="H61299" s="30"/>
    </row>
    <row r="61300" spans="6:8" x14ac:dyDescent="0.2">
      <c r="F61300" s="30"/>
      <c r="G61300" s="30"/>
      <c r="H61300" s="30"/>
    </row>
    <row r="61301" spans="6:8" x14ac:dyDescent="0.2">
      <c r="F61301" s="30"/>
      <c r="G61301" s="30"/>
      <c r="H61301" s="30"/>
    </row>
    <row r="61302" spans="6:8" x14ac:dyDescent="0.2">
      <c r="F61302" s="30"/>
      <c r="G61302" s="30"/>
      <c r="H61302" s="30"/>
    </row>
    <row r="61303" spans="6:8" x14ac:dyDescent="0.2">
      <c r="F61303" s="30"/>
      <c r="G61303" s="30"/>
      <c r="H61303" s="30"/>
    </row>
    <row r="61304" spans="6:8" x14ac:dyDescent="0.2">
      <c r="F61304" s="30"/>
      <c r="G61304" s="30"/>
      <c r="H61304" s="30"/>
    </row>
    <row r="61305" spans="6:8" x14ac:dyDescent="0.2">
      <c r="F61305" s="30"/>
      <c r="G61305" s="30"/>
      <c r="H61305" s="30"/>
    </row>
    <row r="61306" spans="6:8" x14ac:dyDescent="0.2">
      <c r="F61306" s="30"/>
      <c r="G61306" s="30"/>
      <c r="H61306" s="30"/>
    </row>
    <row r="61307" spans="6:8" x14ac:dyDescent="0.2">
      <c r="F61307" s="30"/>
      <c r="G61307" s="30"/>
      <c r="H61307" s="30"/>
    </row>
    <row r="61308" spans="6:8" x14ac:dyDescent="0.2">
      <c r="F61308" s="30"/>
      <c r="G61308" s="30"/>
      <c r="H61308" s="30"/>
    </row>
    <row r="61309" spans="6:8" x14ac:dyDescent="0.2">
      <c r="F61309" s="30"/>
      <c r="G61309" s="30"/>
      <c r="H61309" s="30"/>
    </row>
    <row r="61310" spans="6:8" x14ac:dyDescent="0.2">
      <c r="F61310" s="30"/>
      <c r="G61310" s="30"/>
      <c r="H61310" s="30"/>
    </row>
    <row r="61311" spans="6:8" x14ac:dyDescent="0.2">
      <c r="F61311" s="30"/>
      <c r="G61311" s="30"/>
      <c r="H61311" s="30"/>
    </row>
    <row r="61312" spans="6:8" x14ac:dyDescent="0.2">
      <c r="F61312" s="30"/>
      <c r="G61312" s="30"/>
      <c r="H61312" s="30"/>
    </row>
    <row r="61313" spans="6:8" x14ac:dyDescent="0.2">
      <c r="F61313" s="30"/>
      <c r="G61313" s="30"/>
      <c r="H61313" s="30"/>
    </row>
    <row r="61314" spans="6:8" x14ac:dyDescent="0.2">
      <c r="F61314" s="30"/>
      <c r="G61314" s="30"/>
      <c r="H61314" s="30"/>
    </row>
    <row r="61315" spans="6:8" x14ac:dyDescent="0.2">
      <c r="F61315" s="30"/>
      <c r="G61315" s="30"/>
      <c r="H61315" s="30"/>
    </row>
    <row r="61316" spans="6:8" x14ac:dyDescent="0.2">
      <c r="F61316" s="30"/>
      <c r="G61316" s="30"/>
      <c r="H61316" s="30"/>
    </row>
    <row r="61317" spans="6:8" x14ac:dyDescent="0.2">
      <c r="F61317" s="30"/>
      <c r="G61317" s="30"/>
      <c r="H61317" s="30"/>
    </row>
    <row r="61318" spans="6:8" x14ac:dyDescent="0.2">
      <c r="F61318" s="30"/>
      <c r="G61318" s="30"/>
      <c r="H61318" s="30"/>
    </row>
    <row r="61319" spans="6:8" x14ac:dyDescent="0.2">
      <c r="F61319" s="30"/>
      <c r="G61319" s="30"/>
      <c r="H61319" s="30"/>
    </row>
    <row r="61320" spans="6:8" x14ac:dyDescent="0.2">
      <c r="F61320" s="30"/>
      <c r="G61320" s="30"/>
      <c r="H61320" s="30"/>
    </row>
    <row r="61321" spans="6:8" x14ac:dyDescent="0.2">
      <c r="F61321" s="30"/>
      <c r="G61321" s="30"/>
      <c r="H61321" s="30"/>
    </row>
    <row r="61322" spans="6:8" x14ac:dyDescent="0.2">
      <c r="F61322" s="30"/>
      <c r="G61322" s="30"/>
      <c r="H61322" s="30"/>
    </row>
    <row r="61323" spans="6:8" x14ac:dyDescent="0.2">
      <c r="F61323" s="30"/>
      <c r="G61323" s="30"/>
      <c r="H61323" s="30"/>
    </row>
    <row r="61324" spans="6:8" x14ac:dyDescent="0.2">
      <c r="F61324" s="30"/>
      <c r="G61324" s="30"/>
      <c r="H61324" s="30"/>
    </row>
    <row r="61325" spans="6:8" x14ac:dyDescent="0.2">
      <c r="F61325" s="30"/>
      <c r="G61325" s="30"/>
      <c r="H61325" s="30"/>
    </row>
    <row r="61326" spans="6:8" x14ac:dyDescent="0.2">
      <c r="F61326" s="30"/>
      <c r="G61326" s="30"/>
      <c r="H61326" s="30"/>
    </row>
    <row r="61327" spans="6:8" x14ac:dyDescent="0.2">
      <c r="F61327" s="30"/>
      <c r="G61327" s="30"/>
      <c r="H61327" s="30"/>
    </row>
    <row r="61328" spans="6:8" x14ac:dyDescent="0.2">
      <c r="F61328" s="30"/>
      <c r="G61328" s="30"/>
      <c r="H61328" s="30"/>
    </row>
    <row r="61329" spans="6:8" x14ac:dyDescent="0.2">
      <c r="F61329" s="30"/>
      <c r="G61329" s="30"/>
      <c r="H61329" s="30"/>
    </row>
    <row r="61330" spans="6:8" x14ac:dyDescent="0.2">
      <c r="F61330" s="30"/>
      <c r="G61330" s="30"/>
      <c r="H61330" s="30"/>
    </row>
    <row r="61331" spans="6:8" x14ac:dyDescent="0.2">
      <c r="F61331" s="30"/>
      <c r="G61331" s="30"/>
      <c r="H61331" s="30"/>
    </row>
    <row r="61332" spans="6:8" x14ac:dyDescent="0.2">
      <c r="F61332" s="30"/>
      <c r="G61332" s="30"/>
      <c r="H61332" s="30"/>
    </row>
    <row r="61333" spans="6:8" x14ac:dyDescent="0.2">
      <c r="F61333" s="30"/>
      <c r="G61333" s="30"/>
      <c r="H61333" s="30"/>
    </row>
    <row r="61334" spans="6:8" x14ac:dyDescent="0.2">
      <c r="F61334" s="30"/>
      <c r="G61334" s="30"/>
      <c r="H61334" s="30"/>
    </row>
    <row r="61335" spans="6:8" x14ac:dyDescent="0.2">
      <c r="F61335" s="30"/>
      <c r="G61335" s="30"/>
      <c r="H61335" s="30"/>
    </row>
    <row r="61336" spans="6:8" x14ac:dyDescent="0.2">
      <c r="F61336" s="30"/>
      <c r="G61336" s="30"/>
      <c r="H61336" s="30"/>
    </row>
    <row r="61337" spans="6:8" x14ac:dyDescent="0.2">
      <c r="F61337" s="30"/>
      <c r="G61337" s="30"/>
      <c r="H61337" s="30"/>
    </row>
    <row r="61338" spans="6:8" x14ac:dyDescent="0.2">
      <c r="F61338" s="30"/>
      <c r="G61338" s="30"/>
      <c r="H61338" s="30"/>
    </row>
    <row r="61339" spans="6:8" x14ac:dyDescent="0.2">
      <c r="F61339" s="30"/>
      <c r="G61339" s="30"/>
      <c r="H61339" s="30"/>
    </row>
    <row r="61340" spans="6:8" x14ac:dyDescent="0.2">
      <c r="F61340" s="30"/>
      <c r="G61340" s="30"/>
      <c r="H61340" s="30"/>
    </row>
    <row r="61341" spans="6:8" x14ac:dyDescent="0.2">
      <c r="F61341" s="30"/>
      <c r="G61341" s="30"/>
      <c r="H61341" s="30"/>
    </row>
    <row r="61342" spans="6:8" x14ac:dyDescent="0.2">
      <c r="F61342" s="30"/>
      <c r="G61342" s="30"/>
      <c r="H61342" s="30"/>
    </row>
    <row r="61343" spans="6:8" x14ac:dyDescent="0.2">
      <c r="F61343" s="30"/>
      <c r="G61343" s="30"/>
      <c r="H61343" s="30"/>
    </row>
    <row r="61344" spans="6:8" x14ac:dyDescent="0.2">
      <c r="F61344" s="30"/>
      <c r="G61344" s="30"/>
      <c r="H61344" s="30"/>
    </row>
    <row r="61345" spans="6:8" x14ac:dyDescent="0.2">
      <c r="F61345" s="30"/>
      <c r="G61345" s="30"/>
      <c r="H61345" s="30"/>
    </row>
    <row r="61346" spans="6:8" x14ac:dyDescent="0.2">
      <c r="F61346" s="30"/>
      <c r="G61346" s="30"/>
      <c r="H61346" s="30"/>
    </row>
    <row r="61347" spans="6:8" x14ac:dyDescent="0.2">
      <c r="F61347" s="30"/>
      <c r="G61347" s="30"/>
      <c r="H61347" s="30"/>
    </row>
    <row r="61348" spans="6:8" x14ac:dyDescent="0.2">
      <c r="F61348" s="30"/>
      <c r="G61348" s="30"/>
      <c r="H61348" s="30"/>
    </row>
    <row r="61349" spans="6:8" x14ac:dyDescent="0.2">
      <c r="F61349" s="30"/>
      <c r="G61349" s="30"/>
      <c r="H61349" s="30"/>
    </row>
    <row r="61350" spans="6:8" x14ac:dyDescent="0.2">
      <c r="F61350" s="30"/>
      <c r="G61350" s="30"/>
      <c r="H61350" s="30"/>
    </row>
    <row r="61351" spans="6:8" x14ac:dyDescent="0.2">
      <c r="F61351" s="30"/>
      <c r="G61351" s="30"/>
      <c r="H61351" s="30"/>
    </row>
    <row r="61352" spans="6:8" x14ac:dyDescent="0.2">
      <c r="F61352" s="30"/>
      <c r="G61352" s="30"/>
      <c r="H61352" s="30"/>
    </row>
    <row r="61353" spans="6:8" x14ac:dyDescent="0.2">
      <c r="F61353" s="30"/>
      <c r="G61353" s="30"/>
      <c r="H61353" s="30"/>
    </row>
    <row r="61354" spans="6:8" x14ac:dyDescent="0.2">
      <c r="F61354" s="30"/>
      <c r="G61354" s="30"/>
      <c r="H61354" s="30"/>
    </row>
    <row r="61355" spans="6:8" x14ac:dyDescent="0.2">
      <c r="F61355" s="30"/>
      <c r="G61355" s="30"/>
      <c r="H61355" s="30"/>
    </row>
    <row r="61356" spans="6:8" x14ac:dyDescent="0.2">
      <c r="F61356" s="30"/>
      <c r="G61356" s="30"/>
      <c r="H61356" s="30"/>
    </row>
    <row r="61357" spans="6:8" x14ac:dyDescent="0.2">
      <c r="F61357" s="30"/>
      <c r="G61357" s="30"/>
      <c r="H61357" s="30"/>
    </row>
    <row r="61358" spans="6:8" x14ac:dyDescent="0.2">
      <c r="F61358" s="30"/>
      <c r="G61358" s="30"/>
      <c r="H61358" s="30"/>
    </row>
    <row r="61359" spans="6:8" x14ac:dyDescent="0.2">
      <c r="F61359" s="30"/>
      <c r="G61359" s="30"/>
      <c r="H61359" s="30"/>
    </row>
    <row r="61360" spans="6:8" x14ac:dyDescent="0.2">
      <c r="F61360" s="30"/>
      <c r="G61360" s="30"/>
      <c r="H61360" s="30"/>
    </row>
    <row r="61361" spans="6:8" x14ac:dyDescent="0.2">
      <c r="F61361" s="30"/>
      <c r="G61361" s="30"/>
      <c r="H61361" s="30"/>
    </row>
    <row r="61362" spans="6:8" x14ac:dyDescent="0.2">
      <c r="F61362" s="30"/>
      <c r="G61362" s="30"/>
      <c r="H61362" s="30"/>
    </row>
    <row r="61363" spans="6:8" x14ac:dyDescent="0.2">
      <c r="F61363" s="30"/>
      <c r="G61363" s="30"/>
      <c r="H61363" s="30"/>
    </row>
    <row r="61364" spans="6:8" x14ac:dyDescent="0.2">
      <c r="F61364" s="30"/>
      <c r="G61364" s="30"/>
      <c r="H61364" s="30"/>
    </row>
    <row r="61365" spans="6:8" x14ac:dyDescent="0.2">
      <c r="F61365" s="30"/>
      <c r="G61365" s="30"/>
      <c r="H61365" s="30"/>
    </row>
    <row r="61366" spans="6:8" x14ac:dyDescent="0.2">
      <c r="F61366" s="30"/>
      <c r="G61366" s="30"/>
      <c r="H61366" s="30"/>
    </row>
    <row r="61367" spans="6:8" x14ac:dyDescent="0.2">
      <c r="F61367" s="30"/>
      <c r="G61367" s="30"/>
      <c r="H61367" s="30"/>
    </row>
    <row r="61368" spans="6:8" x14ac:dyDescent="0.2">
      <c r="F61368" s="30"/>
      <c r="G61368" s="30"/>
      <c r="H61368" s="30"/>
    </row>
    <row r="61369" spans="6:8" x14ac:dyDescent="0.2">
      <c r="F61369" s="30"/>
      <c r="G61369" s="30"/>
      <c r="H61369" s="30"/>
    </row>
    <row r="61370" spans="6:8" x14ac:dyDescent="0.2">
      <c r="F61370" s="30"/>
      <c r="G61370" s="30"/>
      <c r="H61370" s="30"/>
    </row>
    <row r="61371" spans="6:8" x14ac:dyDescent="0.2">
      <c r="F61371" s="30"/>
      <c r="G61371" s="30"/>
      <c r="H61371" s="30"/>
    </row>
    <row r="61372" spans="6:8" x14ac:dyDescent="0.2">
      <c r="F61372" s="30"/>
      <c r="G61372" s="30"/>
      <c r="H61372" s="30"/>
    </row>
    <row r="61373" spans="6:8" x14ac:dyDescent="0.2">
      <c r="F61373" s="30"/>
      <c r="G61373" s="30"/>
      <c r="H61373" s="30"/>
    </row>
    <row r="61374" spans="6:8" x14ac:dyDescent="0.2">
      <c r="F61374" s="30"/>
      <c r="G61374" s="30"/>
      <c r="H61374" s="30"/>
    </row>
    <row r="61375" spans="6:8" x14ac:dyDescent="0.2">
      <c r="F61375" s="30"/>
      <c r="G61375" s="30"/>
      <c r="H61375" s="30"/>
    </row>
    <row r="61376" spans="6:8" x14ac:dyDescent="0.2">
      <c r="F61376" s="30"/>
      <c r="G61376" s="30"/>
      <c r="H61376" s="30"/>
    </row>
    <row r="61377" spans="6:8" x14ac:dyDescent="0.2">
      <c r="F61377" s="30"/>
      <c r="G61377" s="30"/>
      <c r="H61377" s="30"/>
    </row>
    <row r="61378" spans="6:8" x14ac:dyDescent="0.2">
      <c r="F61378" s="30"/>
      <c r="G61378" s="30"/>
      <c r="H61378" s="30"/>
    </row>
    <row r="61379" spans="6:8" x14ac:dyDescent="0.2">
      <c r="F61379" s="30"/>
      <c r="G61379" s="30"/>
      <c r="H61379" s="30"/>
    </row>
    <row r="61380" spans="6:8" x14ac:dyDescent="0.2">
      <c r="F61380" s="30"/>
      <c r="G61380" s="30"/>
      <c r="H61380" s="30"/>
    </row>
    <row r="61381" spans="6:8" x14ac:dyDescent="0.2">
      <c r="F61381" s="30"/>
      <c r="G61381" s="30"/>
      <c r="H61381" s="30"/>
    </row>
    <row r="61382" spans="6:8" x14ac:dyDescent="0.2">
      <c r="F61382" s="30"/>
      <c r="G61382" s="30"/>
      <c r="H61382" s="30"/>
    </row>
    <row r="61383" spans="6:8" x14ac:dyDescent="0.2">
      <c r="F61383" s="30"/>
      <c r="G61383" s="30"/>
      <c r="H61383" s="30"/>
    </row>
    <row r="61384" spans="6:8" x14ac:dyDescent="0.2">
      <c r="F61384" s="30"/>
      <c r="G61384" s="30"/>
      <c r="H61384" s="30"/>
    </row>
    <row r="61385" spans="6:8" x14ac:dyDescent="0.2">
      <c r="F61385" s="30"/>
      <c r="G61385" s="30"/>
      <c r="H61385" s="30"/>
    </row>
    <row r="61386" spans="6:8" x14ac:dyDescent="0.2">
      <c r="F61386" s="30"/>
      <c r="G61386" s="30"/>
      <c r="H61386" s="30"/>
    </row>
    <row r="61387" spans="6:8" x14ac:dyDescent="0.2">
      <c r="F61387" s="30"/>
      <c r="G61387" s="30"/>
      <c r="H61387" s="30"/>
    </row>
    <row r="61388" spans="6:8" x14ac:dyDescent="0.2">
      <c r="F61388" s="30"/>
      <c r="G61388" s="30"/>
      <c r="H61388" s="30"/>
    </row>
    <row r="61389" spans="6:8" x14ac:dyDescent="0.2">
      <c r="F61389" s="30"/>
      <c r="G61389" s="30"/>
      <c r="H61389" s="30"/>
    </row>
    <row r="61390" spans="6:8" x14ac:dyDescent="0.2">
      <c r="F61390" s="30"/>
      <c r="G61390" s="30"/>
      <c r="H61390" s="30"/>
    </row>
    <row r="61391" spans="6:8" x14ac:dyDescent="0.2">
      <c r="F61391" s="30"/>
      <c r="G61391" s="30"/>
      <c r="H61391" s="30"/>
    </row>
    <row r="61392" spans="6:8" x14ac:dyDescent="0.2">
      <c r="F61392" s="30"/>
      <c r="G61392" s="30"/>
      <c r="H61392" s="30"/>
    </row>
    <row r="61393" spans="6:8" x14ac:dyDescent="0.2">
      <c r="F61393" s="30"/>
      <c r="G61393" s="30"/>
      <c r="H61393" s="30"/>
    </row>
    <row r="61394" spans="6:8" x14ac:dyDescent="0.2">
      <c r="F61394" s="30"/>
      <c r="G61394" s="30"/>
      <c r="H61394" s="30"/>
    </row>
    <row r="61395" spans="6:8" x14ac:dyDescent="0.2">
      <c r="F61395" s="30"/>
      <c r="G61395" s="30"/>
      <c r="H61395" s="30"/>
    </row>
    <row r="61396" spans="6:8" x14ac:dyDescent="0.2">
      <c r="F61396" s="30"/>
      <c r="G61396" s="30"/>
      <c r="H61396" s="30"/>
    </row>
    <row r="61397" spans="6:8" x14ac:dyDescent="0.2">
      <c r="F61397" s="30"/>
      <c r="G61397" s="30"/>
      <c r="H61397" s="30"/>
    </row>
    <row r="61398" spans="6:8" x14ac:dyDescent="0.2">
      <c r="F61398" s="30"/>
      <c r="G61398" s="30"/>
      <c r="H61398" s="30"/>
    </row>
    <row r="61399" spans="6:8" x14ac:dyDescent="0.2">
      <c r="F61399" s="30"/>
      <c r="G61399" s="30"/>
      <c r="H61399" s="30"/>
    </row>
    <row r="61400" spans="6:8" x14ac:dyDescent="0.2">
      <c r="F61400" s="30"/>
      <c r="G61400" s="30"/>
      <c r="H61400" s="30"/>
    </row>
    <row r="61401" spans="6:8" x14ac:dyDescent="0.2">
      <c r="F61401" s="30"/>
      <c r="G61401" s="30"/>
      <c r="H61401" s="30"/>
    </row>
    <row r="61402" spans="6:8" x14ac:dyDescent="0.2">
      <c r="F61402" s="30"/>
      <c r="G61402" s="30"/>
      <c r="H61402" s="30"/>
    </row>
    <row r="61403" spans="6:8" x14ac:dyDescent="0.2">
      <c r="F61403" s="30"/>
      <c r="G61403" s="30"/>
      <c r="H61403" s="30"/>
    </row>
    <row r="61404" spans="6:8" x14ac:dyDescent="0.2">
      <c r="F61404" s="30"/>
      <c r="G61404" s="30"/>
      <c r="H61404" s="30"/>
    </row>
    <row r="61405" spans="6:8" x14ac:dyDescent="0.2">
      <c r="F61405" s="30"/>
      <c r="G61405" s="30"/>
      <c r="H61405" s="30"/>
    </row>
    <row r="61406" spans="6:8" x14ac:dyDescent="0.2">
      <c r="F61406" s="30"/>
      <c r="G61406" s="30"/>
      <c r="H61406" s="30"/>
    </row>
    <row r="61407" spans="6:8" x14ac:dyDescent="0.2">
      <c r="F61407" s="30"/>
      <c r="G61407" s="30"/>
      <c r="H61407" s="30"/>
    </row>
    <row r="61408" spans="6:8" x14ac:dyDescent="0.2">
      <c r="F61408" s="30"/>
      <c r="G61408" s="30"/>
      <c r="H61408" s="30"/>
    </row>
    <row r="61409" spans="6:8" x14ac:dyDescent="0.2">
      <c r="F61409" s="30"/>
      <c r="G61409" s="30"/>
      <c r="H61409" s="30"/>
    </row>
    <row r="61410" spans="6:8" x14ac:dyDescent="0.2">
      <c r="F61410" s="30"/>
      <c r="G61410" s="30"/>
      <c r="H61410" s="30"/>
    </row>
    <row r="61411" spans="6:8" x14ac:dyDescent="0.2">
      <c r="F61411" s="30"/>
      <c r="G61411" s="30"/>
      <c r="H61411" s="30"/>
    </row>
    <row r="61412" spans="6:8" x14ac:dyDescent="0.2">
      <c r="F61412" s="30"/>
      <c r="G61412" s="30"/>
      <c r="H61412" s="30"/>
    </row>
    <row r="61413" spans="6:8" x14ac:dyDescent="0.2">
      <c r="F61413" s="30"/>
      <c r="G61413" s="30"/>
      <c r="H61413" s="30"/>
    </row>
    <row r="61414" spans="6:8" x14ac:dyDescent="0.2">
      <c r="F61414" s="30"/>
      <c r="G61414" s="30"/>
      <c r="H61414" s="30"/>
    </row>
    <row r="61415" spans="6:8" x14ac:dyDescent="0.2">
      <c r="F61415" s="30"/>
      <c r="G61415" s="30"/>
      <c r="H61415" s="30"/>
    </row>
    <row r="61416" spans="6:8" x14ac:dyDescent="0.2">
      <c r="F61416" s="30"/>
      <c r="G61416" s="30"/>
      <c r="H61416" s="30"/>
    </row>
    <row r="61417" spans="6:8" x14ac:dyDescent="0.2">
      <c r="F61417" s="30"/>
      <c r="G61417" s="30"/>
      <c r="H61417" s="30"/>
    </row>
    <row r="61418" spans="6:8" x14ac:dyDescent="0.2">
      <c r="F61418" s="30"/>
      <c r="G61418" s="30"/>
      <c r="H61418" s="30"/>
    </row>
    <row r="61419" spans="6:8" x14ac:dyDescent="0.2">
      <c r="F61419" s="30"/>
      <c r="G61419" s="30"/>
      <c r="H61419" s="30"/>
    </row>
    <row r="61420" spans="6:8" x14ac:dyDescent="0.2">
      <c r="F61420" s="30"/>
      <c r="G61420" s="30"/>
      <c r="H61420" s="30"/>
    </row>
    <row r="61421" spans="6:8" x14ac:dyDescent="0.2">
      <c r="F61421" s="30"/>
      <c r="G61421" s="30"/>
      <c r="H61421" s="30"/>
    </row>
    <row r="61422" spans="6:8" x14ac:dyDescent="0.2">
      <c r="F61422" s="30"/>
      <c r="G61422" s="30"/>
      <c r="H61422" s="30"/>
    </row>
    <row r="61423" spans="6:8" x14ac:dyDescent="0.2">
      <c r="F61423" s="30"/>
      <c r="G61423" s="30"/>
      <c r="H61423" s="30"/>
    </row>
    <row r="61424" spans="6:8" x14ac:dyDescent="0.2">
      <c r="F61424" s="30"/>
      <c r="G61424" s="30"/>
      <c r="H61424" s="30"/>
    </row>
    <row r="61425" spans="6:8" x14ac:dyDescent="0.2">
      <c r="F61425" s="30"/>
      <c r="G61425" s="30"/>
      <c r="H61425" s="30"/>
    </row>
    <row r="61426" spans="6:8" x14ac:dyDescent="0.2">
      <c r="F61426" s="30"/>
      <c r="G61426" s="30"/>
      <c r="H61426" s="30"/>
    </row>
    <row r="61427" spans="6:8" x14ac:dyDescent="0.2">
      <c r="F61427" s="30"/>
      <c r="G61427" s="30"/>
      <c r="H61427" s="30"/>
    </row>
    <row r="61428" spans="6:8" x14ac:dyDescent="0.2">
      <c r="F61428" s="30"/>
      <c r="G61428" s="30"/>
      <c r="H61428" s="30"/>
    </row>
    <row r="61429" spans="6:8" x14ac:dyDescent="0.2">
      <c r="F61429" s="30"/>
      <c r="G61429" s="30"/>
      <c r="H61429" s="30"/>
    </row>
    <row r="61430" spans="6:8" x14ac:dyDescent="0.2">
      <c r="F61430" s="30"/>
      <c r="G61430" s="30"/>
      <c r="H61430" s="30"/>
    </row>
    <row r="61431" spans="6:8" x14ac:dyDescent="0.2">
      <c r="F61431" s="30"/>
      <c r="G61431" s="30"/>
      <c r="H61431" s="30"/>
    </row>
    <row r="61432" spans="6:8" x14ac:dyDescent="0.2">
      <c r="F61432" s="30"/>
      <c r="G61432" s="30"/>
      <c r="H61432" s="30"/>
    </row>
    <row r="61433" spans="6:8" x14ac:dyDescent="0.2">
      <c r="F61433" s="30"/>
      <c r="G61433" s="30"/>
      <c r="H61433" s="30"/>
    </row>
    <row r="61434" spans="6:8" x14ac:dyDescent="0.2">
      <c r="F61434" s="30"/>
      <c r="G61434" s="30"/>
      <c r="H61434" s="30"/>
    </row>
    <row r="61435" spans="6:8" x14ac:dyDescent="0.2">
      <c r="F61435" s="30"/>
      <c r="G61435" s="30"/>
      <c r="H61435" s="30"/>
    </row>
    <row r="61436" spans="6:8" x14ac:dyDescent="0.2">
      <c r="F61436" s="30"/>
      <c r="G61436" s="30"/>
      <c r="H61436" s="30"/>
    </row>
    <row r="61437" spans="6:8" x14ac:dyDescent="0.2">
      <c r="F61437" s="30"/>
      <c r="G61437" s="30"/>
      <c r="H61437" s="30"/>
    </row>
    <row r="61438" spans="6:8" x14ac:dyDescent="0.2">
      <c r="F61438" s="30"/>
      <c r="G61438" s="30"/>
      <c r="H61438" s="30"/>
    </row>
    <row r="61439" spans="6:8" x14ac:dyDescent="0.2">
      <c r="F61439" s="30"/>
      <c r="G61439" s="30"/>
      <c r="H61439" s="30"/>
    </row>
    <row r="61440" spans="6:8" x14ac:dyDescent="0.2">
      <c r="F61440" s="30"/>
      <c r="G61440" s="30"/>
      <c r="H61440" s="30"/>
    </row>
    <row r="61441" spans="6:8" x14ac:dyDescent="0.2">
      <c r="F61441" s="30"/>
      <c r="G61441" s="30"/>
      <c r="H61441" s="30"/>
    </row>
    <row r="61442" spans="6:8" x14ac:dyDescent="0.2">
      <c r="F61442" s="30"/>
      <c r="G61442" s="30"/>
      <c r="H61442" s="30"/>
    </row>
    <row r="61443" spans="6:8" x14ac:dyDescent="0.2">
      <c r="F61443" s="30"/>
      <c r="G61443" s="30"/>
      <c r="H61443" s="30"/>
    </row>
    <row r="61444" spans="6:8" x14ac:dyDescent="0.2">
      <c r="F61444" s="30"/>
      <c r="G61444" s="30"/>
      <c r="H61444" s="30"/>
    </row>
    <row r="61445" spans="6:8" x14ac:dyDescent="0.2">
      <c r="F61445" s="30"/>
      <c r="G61445" s="30"/>
      <c r="H61445" s="30"/>
    </row>
    <row r="61446" spans="6:8" x14ac:dyDescent="0.2">
      <c r="F61446" s="30"/>
      <c r="G61446" s="30"/>
      <c r="H61446" s="30"/>
    </row>
    <row r="61447" spans="6:8" x14ac:dyDescent="0.2">
      <c r="F61447" s="30"/>
      <c r="G61447" s="30"/>
      <c r="H61447" s="30"/>
    </row>
    <row r="61448" spans="6:8" x14ac:dyDescent="0.2">
      <c r="F61448" s="30"/>
      <c r="G61448" s="30"/>
      <c r="H61448" s="30"/>
    </row>
    <row r="61449" spans="6:8" x14ac:dyDescent="0.2">
      <c r="F61449" s="30"/>
      <c r="G61449" s="30"/>
      <c r="H61449" s="30"/>
    </row>
    <row r="61450" spans="6:8" x14ac:dyDescent="0.2">
      <c r="F61450" s="30"/>
      <c r="G61450" s="30"/>
      <c r="H61450" s="30"/>
    </row>
    <row r="61451" spans="6:8" x14ac:dyDescent="0.2">
      <c r="F61451" s="30"/>
      <c r="G61451" s="30"/>
      <c r="H61451" s="30"/>
    </row>
    <row r="61452" spans="6:8" x14ac:dyDescent="0.2">
      <c r="F61452" s="30"/>
      <c r="G61452" s="30"/>
      <c r="H61452" s="30"/>
    </row>
    <row r="61453" spans="6:8" x14ac:dyDescent="0.2">
      <c r="F61453" s="30"/>
      <c r="G61453" s="30"/>
      <c r="H61453" s="30"/>
    </row>
    <row r="61454" spans="6:8" x14ac:dyDescent="0.2">
      <c r="F61454" s="30"/>
      <c r="G61454" s="30"/>
      <c r="H61454" s="30"/>
    </row>
    <row r="61455" spans="6:8" x14ac:dyDescent="0.2">
      <c r="F61455" s="30"/>
      <c r="G61455" s="30"/>
      <c r="H61455" s="30"/>
    </row>
    <row r="61456" spans="6:8" x14ac:dyDescent="0.2">
      <c r="F61456" s="30"/>
      <c r="G61456" s="30"/>
      <c r="H61456" s="30"/>
    </row>
    <row r="61457" spans="6:8" x14ac:dyDescent="0.2">
      <c r="F61457" s="30"/>
      <c r="G61457" s="30"/>
      <c r="H61457" s="30"/>
    </row>
    <row r="61458" spans="6:8" x14ac:dyDescent="0.2">
      <c r="F61458" s="30"/>
      <c r="G61458" s="30"/>
      <c r="H61458" s="30"/>
    </row>
    <row r="61459" spans="6:8" x14ac:dyDescent="0.2">
      <c r="F61459" s="30"/>
      <c r="G61459" s="30"/>
      <c r="H61459" s="30"/>
    </row>
    <row r="61460" spans="6:8" x14ac:dyDescent="0.2">
      <c r="F61460" s="30"/>
      <c r="G61460" s="30"/>
      <c r="H61460" s="30"/>
    </row>
    <row r="61461" spans="6:8" x14ac:dyDescent="0.2">
      <c r="F61461" s="30"/>
      <c r="G61461" s="30"/>
      <c r="H61461" s="30"/>
    </row>
    <row r="61462" spans="6:8" x14ac:dyDescent="0.2">
      <c r="F61462" s="30"/>
      <c r="G61462" s="30"/>
      <c r="H61462" s="30"/>
    </row>
    <row r="61463" spans="6:8" x14ac:dyDescent="0.2">
      <c r="F61463" s="30"/>
      <c r="G61463" s="30"/>
      <c r="H61463" s="30"/>
    </row>
    <row r="61464" spans="6:8" x14ac:dyDescent="0.2">
      <c r="F61464" s="30"/>
      <c r="G61464" s="30"/>
      <c r="H61464" s="30"/>
    </row>
    <row r="61465" spans="6:8" x14ac:dyDescent="0.2">
      <c r="F61465" s="30"/>
      <c r="G61465" s="30"/>
      <c r="H61465" s="30"/>
    </row>
    <row r="61466" spans="6:8" x14ac:dyDescent="0.2">
      <c r="F61466" s="30"/>
      <c r="G61466" s="30"/>
      <c r="H61466" s="30"/>
    </row>
    <row r="61467" spans="6:8" x14ac:dyDescent="0.2">
      <c r="F61467" s="30"/>
      <c r="G61467" s="30"/>
      <c r="H61467" s="30"/>
    </row>
    <row r="61468" spans="6:8" x14ac:dyDescent="0.2">
      <c r="F61468" s="30"/>
      <c r="G61468" s="30"/>
      <c r="H61468" s="30"/>
    </row>
    <row r="61469" spans="6:8" x14ac:dyDescent="0.2">
      <c r="F61469" s="30"/>
      <c r="G61469" s="30"/>
      <c r="H61469" s="30"/>
    </row>
    <row r="61470" spans="6:8" x14ac:dyDescent="0.2">
      <c r="F61470" s="30"/>
      <c r="G61470" s="30"/>
      <c r="H61470" s="30"/>
    </row>
    <row r="61471" spans="6:8" x14ac:dyDescent="0.2">
      <c r="F61471" s="30"/>
      <c r="G61471" s="30"/>
      <c r="H61471" s="30"/>
    </row>
    <row r="61472" spans="6:8" x14ac:dyDescent="0.2">
      <c r="F61472" s="30"/>
      <c r="G61472" s="30"/>
      <c r="H61472" s="30"/>
    </row>
    <row r="61473" spans="6:8" x14ac:dyDescent="0.2">
      <c r="F61473" s="30"/>
      <c r="G61473" s="30"/>
      <c r="H61473" s="30"/>
    </row>
    <row r="61474" spans="6:8" x14ac:dyDescent="0.2">
      <c r="F61474" s="30"/>
      <c r="G61474" s="30"/>
      <c r="H61474" s="30"/>
    </row>
    <row r="61475" spans="6:8" x14ac:dyDescent="0.2">
      <c r="F61475" s="30"/>
      <c r="G61475" s="30"/>
      <c r="H61475" s="30"/>
    </row>
    <row r="61476" spans="6:8" x14ac:dyDescent="0.2">
      <c r="F61476" s="30"/>
      <c r="G61476" s="30"/>
      <c r="H61476" s="30"/>
    </row>
    <row r="61477" spans="6:8" x14ac:dyDescent="0.2">
      <c r="F61477" s="30"/>
      <c r="G61477" s="30"/>
      <c r="H61477" s="30"/>
    </row>
    <row r="61478" spans="6:8" x14ac:dyDescent="0.2">
      <c r="F61478" s="30"/>
      <c r="G61478" s="30"/>
      <c r="H61478" s="30"/>
    </row>
    <row r="61479" spans="6:8" x14ac:dyDescent="0.2">
      <c r="F61479" s="30"/>
      <c r="G61479" s="30"/>
      <c r="H61479" s="30"/>
    </row>
    <row r="61480" spans="6:8" x14ac:dyDescent="0.2">
      <c r="F61480" s="30"/>
      <c r="G61480" s="30"/>
      <c r="H61480" s="30"/>
    </row>
    <row r="61481" spans="6:8" x14ac:dyDescent="0.2">
      <c r="F61481" s="30"/>
      <c r="G61481" s="30"/>
      <c r="H61481" s="30"/>
    </row>
    <row r="61482" spans="6:8" x14ac:dyDescent="0.2">
      <c r="F61482" s="30"/>
      <c r="G61482" s="30"/>
      <c r="H61482" s="30"/>
    </row>
    <row r="61483" spans="6:8" x14ac:dyDescent="0.2">
      <c r="F61483" s="30"/>
      <c r="G61483" s="30"/>
      <c r="H61483" s="30"/>
    </row>
    <row r="61484" spans="6:8" x14ac:dyDescent="0.2">
      <c r="F61484" s="30"/>
      <c r="G61484" s="30"/>
      <c r="H61484" s="30"/>
    </row>
    <row r="61485" spans="6:8" x14ac:dyDescent="0.2">
      <c r="F61485" s="30"/>
      <c r="G61485" s="30"/>
      <c r="H61485" s="30"/>
    </row>
    <row r="61486" spans="6:8" x14ac:dyDescent="0.2">
      <c r="F61486" s="30"/>
      <c r="G61486" s="30"/>
      <c r="H61486" s="30"/>
    </row>
    <row r="61487" spans="6:8" x14ac:dyDescent="0.2">
      <c r="F61487" s="30"/>
      <c r="G61487" s="30"/>
      <c r="H61487" s="30"/>
    </row>
    <row r="61488" spans="6:8" x14ac:dyDescent="0.2">
      <c r="F61488" s="30"/>
      <c r="G61488" s="30"/>
      <c r="H61488" s="30"/>
    </row>
    <row r="61489" spans="6:8" x14ac:dyDescent="0.2">
      <c r="F61489" s="30"/>
      <c r="G61489" s="30"/>
      <c r="H61489" s="30"/>
    </row>
    <row r="61490" spans="6:8" x14ac:dyDescent="0.2">
      <c r="F61490" s="30"/>
      <c r="G61490" s="30"/>
      <c r="H61490" s="30"/>
    </row>
    <row r="61491" spans="6:8" x14ac:dyDescent="0.2">
      <c r="F61491" s="30"/>
      <c r="G61491" s="30"/>
      <c r="H61491" s="30"/>
    </row>
    <row r="61492" spans="6:8" x14ac:dyDescent="0.2">
      <c r="F61492" s="30"/>
      <c r="G61492" s="30"/>
      <c r="H61492" s="30"/>
    </row>
    <row r="61493" spans="6:8" x14ac:dyDescent="0.2">
      <c r="F61493" s="30"/>
      <c r="G61493" s="30"/>
      <c r="H61493" s="30"/>
    </row>
    <row r="61494" spans="6:8" x14ac:dyDescent="0.2">
      <c r="F61494" s="30"/>
      <c r="G61494" s="30"/>
      <c r="H61494" s="30"/>
    </row>
    <row r="61495" spans="6:8" x14ac:dyDescent="0.2">
      <c r="F61495" s="30"/>
      <c r="G61495" s="30"/>
      <c r="H61495" s="30"/>
    </row>
    <row r="61496" spans="6:8" x14ac:dyDescent="0.2">
      <c r="F61496" s="30"/>
      <c r="G61496" s="30"/>
      <c r="H61496" s="30"/>
    </row>
    <row r="61497" spans="6:8" x14ac:dyDescent="0.2">
      <c r="F61497" s="30"/>
      <c r="G61497" s="30"/>
      <c r="H61497" s="30"/>
    </row>
    <row r="61498" spans="6:8" x14ac:dyDescent="0.2">
      <c r="F61498" s="30"/>
      <c r="G61498" s="30"/>
      <c r="H61498" s="30"/>
    </row>
    <row r="61499" spans="6:8" x14ac:dyDescent="0.2">
      <c r="F61499" s="30"/>
      <c r="G61499" s="30"/>
      <c r="H61499" s="30"/>
    </row>
    <row r="61500" spans="6:8" x14ac:dyDescent="0.2">
      <c r="F61500" s="30"/>
      <c r="G61500" s="30"/>
      <c r="H61500" s="30"/>
    </row>
    <row r="61501" spans="6:8" x14ac:dyDescent="0.2">
      <c r="F61501" s="30"/>
      <c r="G61501" s="30"/>
      <c r="H61501" s="30"/>
    </row>
    <row r="61502" spans="6:8" x14ac:dyDescent="0.2">
      <c r="F61502" s="30"/>
      <c r="G61502" s="30"/>
      <c r="H61502" s="30"/>
    </row>
    <row r="61503" spans="6:8" x14ac:dyDescent="0.2">
      <c r="F61503" s="30"/>
      <c r="G61503" s="30"/>
      <c r="H61503" s="30"/>
    </row>
    <row r="61504" spans="6:8" x14ac:dyDescent="0.2">
      <c r="F61504" s="30"/>
      <c r="G61504" s="30"/>
      <c r="H61504" s="30"/>
    </row>
    <row r="61505" spans="6:8" x14ac:dyDescent="0.2">
      <c r="F61505" s="30"/>
      <c r="G61505" s="30"/>
      <c r="H61505" s="30"/>
    </row>
    <row r="61506" spans="6:8" x14ac:dyDescent="0.2">
      <c r="F61506" s="30"/>
      <c r="G61506" s="30"/>
      <c r="H61506" s="30"/>
    </row>
    <row r="61507" spans="6:8" x14ac:dyDescent="0.2">
      <c r="F61507" s="30"/>
      <c r="G61507" s="30"/>
      <c r="H61507" s="30"/>
    </row>
    <row r="61508" spans="6:8" x14ac:dyDescent="0.2">
      <c r="F61508" s="30"/>
      <c r="G61508" s="30"/>
      <c r="H61508" s="30"/>
    </row>
    <row r="61509" spans="6:8" x14ac:dyDescent="0.2">
      <c r="F61509" s="30"/>
      <c r="G61509" s="30"/>
      <c r="H61509" s="30"/>
    </row>
    <row r="61510" spans="6:8" x14ac:dyDescent="0.2">
      <c r="F61510" s="30"/>
      <c r="G61510" s="30"/>
      <c r="H61510" s="30"/>
    </row>
    <row r="61511" spans="6:8" x14ac:dyDescent="0.2">
      <c r="F61511" s="30"/>
      <c r="G61511" s="30"/>
      <c r="H61511" s="30"/>
    </row>
    <row r="61512" spans="6:8" x14ac:dyDescent="0.2">
      <c r="F61512" s="30"/>
      <c r="G61512" s="30"/>
      <c r="H61512" s="30"/>
    </row>
    <row r="61513" spans="6:8" x14ac:dyDescent="0.2">
      <c r="F61513" s="30"/>
      <c r="G61513" s="30"/>
      <c r="H61513" s="30"/>
    </row>
    <row r="61514" spans="6:8" x14ac:dyDescent="0.2">
      <c r="F61514" s="30"/>
      <c r="G61514" s="30"/>
      <c r="H61514" s="30"/>
    </row>
    <row r="61515" spans="6:8" x14ac:dyDescent="0.2">
      <c r="F61515" s="30"/>
      <c r="G61515" s="30"/>
      <c r="H61515" s="30"/>
    </row>
    <row r="61516" spans="6:8" x14ac:dyDescent="0.2">
      <c r="F61516" s="30"/>
      <c r="G61516" s="30"/>
      <c r="H61516" s="30"/>
    </row>
    <row r="61517" spans="6:8" x14ac:dyDescent="0.2">
      <c r="F61517" s="30"/>
      <c r="G61517" s="30"/>
      <c r="H61517" s="30"/>
    </row>
    <row r="61518" spans="6:8" x14ac:dyDescent="0.2">
      <c r="F61518" s="30"/>
      <c r="G61518" s="30"/>
      <c r="H61518" s="30"/>
    </row>
    <row r="61519" spans="6:8" x14ac:dyDescent="0.2">
      <c r="F61519" s="30"/>
      <c r="G61519" s="30"/>
      <c r="H61519" s="30"/>
    </row>
    <row r="61520" spans="6:8" x14ac:dyDescent="0.2">
      <c r="F61520" s="30"/>
      <c r="G61520" s="30"/>
      <c r="H61520" s="30"/>
    </row>
    <row r="61521" spans="6:8" x14ac:dyDescent="0.2">
      <c r="F61521" s="30"/>
      <c r="G61521" s="30"/>
      <c r="H61521" s="30"/>
    </row>
    <row r="61522" spans="6:8" x14ac:dyDescent="0.2">
      <c r="F61522" s="30"/>
      <c r="G61522" s="30"/>
      <c r="H61522" s="30"/>
    </row>
    <row r="61523" spans="6:8" x14ac:dyDescent="0.2">
      <c r="F61523" s="30"/>
      <c r="G61523" s="30"/>
      <c r="H61523" s="30"/>
    </row>
    <row r="61524" spans="6:8" x14ac:dyDescent="0.2">
      <c r="F61524" s="30"/>
      <c r="G61524" s="30"/>
      <c r="H61524" s="30"/>
    </row>
    <row r="61525" spans="6:8" x14ac:dyDescent="0.2">
      <c r="F61525" s="30"/>
      <c r="G61525" s="30"/>
      <c r="H61525" s="30"/>
    </row>
    <row r="61526" spans="6:8" x14ac:dyDescent="0.2">
      <c r="F61526" s="30"/>
      <c r="G61526" s="30"/>
      <c r="H61526" s="30"/>
    </row>
    <row r="61527" spans="6:8" x14ac:dyDescent="0.2">
      <c r="F61527" s="30"/>
      <c r="G61527" s="30"/>
      <c r="H61527" s="30"/>
    </row>
    <row r="61528" spans="6:8" x14ac:dyDescent="0.2">
      <c r="F61528" s="30"/>
      <c r="G61528" s="30"/>
      <c r="H61528" s="30"/>
    </row>
    <row r="61529" spans="6:8" x14ac:dyDescent="0.2">
      <c r="F61529" s="30"/>
      <c r="G61529" s="30"/>
      <c r="H61529" s="30"/>
    </row>
    <row r="61530" spans="6:8" x14ac:dyDescent="0.2">
      <c r="F61530" s="30"/>
      <c r="G61530" s="30"/>
      <c r="H61530" s="30"/>
    </row>
    <row r="61531" spans="6:8" x14ac:dyDescent="0.2">
      <c r="F61531" s="30"/>
      <c r="G61531" s="30"/>
      <c r="H61531" s="30"/>
    </row>
    <row r="61532" spans="6:8" x14ac:dyDescent="0.2">
      <c r="F61532" s="30"/>
      <c r="G61532" s="30"/>
      <c r="H61532" s="30"/>
    </row>
    <row r="61533" spans="6:8" x14ac:dyDescent="0.2">
      <c r="F61533" s="30"/>
      <c r="G61533" s="30"/>
      <c r="H61533" s="30"/>
    </row>
    <row r="61534" spans="6:8" x14ac:dyDescent="0.2">
      <c r="F61534" s="30"/>
      <c r="G61534" s="30"/>
      <c r="H61534" s="30"/>
    </row>
    <row r="61535" spans="6:8" x14ac:dyDescent="0.2">
      <c r="F61535" s="30"/>
      <c r="G61535" s="30"/>
      <c r="H61535" s="30"/>
    </row>
    <row r="61536" spans="6:8" x14ac:dyDescent="0.2">
      <c r="F61536" s="30"/>
      <c r="G61536" s="30"/>
      <c r="H61536" s="30"/>
    </row>
    <row r="61537" spans="6:8" x14ac:dyDescent="0.2">
      <c r="F61537" s="30"/>
      <c r="G61537" s="30"/>
      <c r="H61537" s="30"/>
    </row>
    <row r="61538" spans="6:8" x14ac:dyDescent="0.2">
      <c r="F61538" s="30"/>
      <c r="G61538" s="30"/>
      <c r="H61538" s="30"/>
    </row>
    <row r="61539" spans="6:8" x14ac:dyDescent="0.2">
      <c r="F61539" s="30"/>
      <c r="G61539" s="30"/>
      <c r="H61539" s="30"/>
    </row>
    <row r="61540" spans="6:8" x14ac:dyDescent="0.2">
      <c r="F61540" s="30"/>
      <c r="G61540" s="30"/>
      <c r="H61540" s="30"/>
    </row>
    <row r="61541" spans="6:8" x14ac:dyDescent="0.2">
      <c r="F61541" s="30"/>
      <c r="G61541" s="30"/>
      <c r="H61541" s="30"/>
    </row>
    <row r="61542" spans="6:8" x14ac:dyDescent="0.2">
      <c r="F61542" s="30"/>
      <c r="G61542" s="30"/>
      <c r="H61542" s="30"/>
    </row>
    <row r="61543" spans="6:8" x14ac:dyDescent="0.2">
      <c r="F61543" s="30"/>
      <c r="G61543" s="30"/>
      <c r="H61543" s="30"/>
    </row>
    <row r="61544" spans="6:8" x14ac:dyDescent="0.2">
      <c r="F61544" s="30"/>
      <c r="G61544" s="30"/>
      <c r="H61544" s="30"/>
    </row>
    <row r="61545" spans="6:8" x14ac:dyDescent="0.2">
      <c r="F61545" s="30"/>
      <c r="G61545" s="30"/>
      <c r="H61545" s="30"/>
    </row>
    <row r="61546" spans="6:8" x14ac:dyDescent="0.2">
      <c r="F61546" s="30"/>
      <c r="G61546" s="30"/>
      <c r="H61546" s="30"/>
    </row>
    <row r="61547" spans="6:8" x14ac:dyDescent="0.2">
      <c r="F61547" s="30"/>
      <c r="G61547" s="30"/>
      <c r="H61547" s="30"/>
    </row>
    <row r="61548" spans="6:8" x14ac:dyDescent="0.2">
      <c r="F61548" s="30"/>
      <c r="G61548" s="30"/>
      <c r="H61548" s="30"/>
    </row>
    <row r="61549" spans="6:8" x14ac:dyDescent="0.2">
      <c r="F61549" s="30"/>
      <c r="G61549" s="30"/>
      <c r="H61549" s="30"/>
    </row>
    <row r="61550" spans="6:8" x14ac:dyDescent="0.2">
      <c r="F61550" s="30"/>
      <c r="G61550" s="30"/>
      <c r="H61550" s="30"/>
    </row>
    <row r="61551" spans="6:8" x14ac:dyDescent="0.2">
      <c r="F61551" s="30"/>
      <c r="G61551" s="30"/>
      <c r="H61551" s="30"/>
    </row>
    <row r="61552" spans="6:8" x14ac:dyDescent="0.2">
      <c r="F61552" s="30"/>
      <c r="G61552" s="30"/>
      <c r="H61552" s="30"/>
    </row>
    <row r="61553" spans="6:8" x14ac:dyDescent="0.2">
      <c r="F61553" s="30"/>
      <c r="G61553" s="30"/>
      <c r="H61553" s="30"/>
    </row>
    <row r="61554" spans="6:8" x14ac:dyDescent="0.2">
      <c r="F61554" s="30"/>
      <c r="G61554" s="30"/>
      <c r="H61554" s="30"/>
    </row>
    <row r="61555" spans="6:8" x14ac:dyDescent="0.2">
      <c r="F61555" s="30"/>
      <c r="G61555" s="30"/>
      <c r="H61555" s="30"/>
    </row>
    <row r="61556" spans="6:8" x14ac:dyDescent="0.2">
      <c r="F61556" s="30"/>
      <c r="G61556" s="30"/>
      <c r="H61556" s="30"/>
    </row>
    <row r="61557" spans="6:8" x14ac:dyDescent="0.2">
      <c r="F61557" s="30"/>
      <c r="G61557" s="30"/>
      <c r="H61557" s="30"/>
    </row>
    <row r="61558" spans="6:8" x14ac:dyDescent="0.2">
      <c r="F61558" s="30"/>
      <c r="G61558" s="30"/>
      <c r="H61558" s="30"/>
    </row>
    <row r="61559" spans="6:8" x14ac:dyDescent="0.2">
      <c r="F61559" s="30"/>
      <c r="G61559" s="30"/>
      <c r="H61559" s="30"/>
    </row>
    <row r="61560" spans="6:8" x14ac:dyDescent="0.2">
      <c r="F61560" s="30"/>
      <c r="G61560" s="30"/>
      <c r="H61560" s="30"/>
    </row>
    <row r="61561" spans="6:8" x14ac:dyDescent="0.2">
      <c r="F61561" s="30"/>
      <c r="G61561" s="30"/>
      <c r="H61561" s="30"/>
    </row>
    <row r="61562" spans="6:8" x14ac:dyDescent="0.2">
      <c r="F61562" s="30"/>
      <c r="G61562" s="30"/>
      <c r="H61562" s="30"/>
    </row>
    <row r="61563" spans="6:8" x14ac:dyDescent="0.2">
      <c r="F61563" s="30"/>
      <c r="G61563" s="30"/>
      <c r="H61563" s="30"/>
    </row>
    <row r="61564" spans="6:8" x14ac:dyDescent="0.2">
      <c r="F61564" s="30"/>
      <c r="G61564" s="30"/>
      <c r="H61564" s="30"/>
    </row>
    <row r="61565" spans="6:8" x14ac:dyDescent="0.2">
      <c r="F61565" s="30"/>
      <c r="G61565" s="30"/>
      <c r="H61565" s="30"/>
    </row>
    <row r="61566" spans="6:8" x14ac:dyDescent="0.2">
      <c r="F61566" s="30"/>
      <c r="G61566" s="30"/>
      <c r="H61566" s="30"/>
    </row>
    <row r="61567" spans="6:8" x14ac:dyDescent="0.2">
      <c r="F61567" s="30"/>
      <c r="G61567" s="30"/>
      <c r="H61567" s="30"/>
    </row>
    <row r="61568" spans="6:8" x14ac:dyDescent="0.2">
      <c r="F61568" s="30"/>
      <c r="G61568" s="30"/>
      <c r="H61568" s="30"/>
    </row>
    <row r="61569" spans="6:8" x14ac:dyDescent="0.2">
      <c r="F61569" s="30"/>
      <c r="G61569" s="30"/>
      <c r="H61569" s="30"/>
    </row>
    <row r="61570" spans="6:8" x14ac:dyDescent="0.2">
      <c r="F61570" s="30"/>
      <c r="G61570" s="30"/>
      <c r="H61570" s="30"/>
    </row>
    <row r="61571" spans="6:8" x14ac:dyDescent="0.2">
      <c r="F61571" s="30"/>
      <c r="G61571" s="30"/>
      <c r="H61571" s="30"/>
    </row>
    <row r="61572" spans="6:8" x14ac:dyDescent="0.2">
      <c r="F61572" s="30"/>
      <c r="G61572" s="30"/>
      <c r="H61572" s="30"/>
    </row>
    <row r="61573" spans="6:8" x14ac:dyDescent="0.2">
      <c r="F61573" s="30"/>
      <c r="G61573" s="30"/>
      <c r="H61573" s="30"/>
    </row>
    <row r="61574" spans="6:8" x14ac:dyDescent="0.2">
      <c r="F61574" s="30"/>
      <c r="G61574" s="30"/>
      <c r="H61574" s="30"/>
    </row>
    <row r="61575" spans="6:8" x14ac:dyDescent="0.2">
      <c r="F61575" s="30"/>
      <c r="G61575" s="30"/>
      <c r="H61575" s="30"/>
    </row>
    <row r="61576" spans="6:8" x14ac:dyDescent="0.2">
      <c r="F61576" s="30"/>
      <c r="G61576" s="30"/>
      <c r="H61576" s="30"/>
    </row>
    <row r="61577" spans="6:8" x14ac:dyDescent="0.2">
      <c r="F61577" s="30"/>
      <c r="G61577" s="30"/>
      <c r="H61577" s="30"/>
    </row>
    <row r="61578" spans="6:8" x14ac:dyDescent="0.2">
      <c r="F61578" s="30"/>
      <c r="G61578" s="30"/>
      <c r="H61578" s="30"/>
    </row>
    <row r="61579" spans="6:8" x14ac:dyDescent="0.2">
      <c r="F61579" s="30"/>
      <c r="G61579" s="30"/>
      <c r="H61579" s="30"/>
    </row>
    <row r="61580" spans="6:8" x14ac:dyDescent="0.2">
      <c r="F61580" s="30"/>
      <c r="G61580" s="30"/>
      <c r="H61580" s="30"/>
    </row>
    <row r="61581" spans="6:8" x14ac:dyDescent="0.2">
      <c r="F61581" s="30"/>
      <c r="G61581" s="30"/>
      <c r="H61581" s="30"/>
    </row>
    <row r="61582" spans="6:8" x14ac:dyDescent="0.2">
      <c r="F61582" s="30"/>
      <c r="G61582" s="30"/>
      <c r="H61582" s="30"/>
    </row>
    <row r="61583" spans="6:8" x14ac:dyDescent="0.2">
      <c r="F61583" s="30"/>
      <c r="G61583" s="30"/>
      <c r="H61583" s="30"/>
    </row>
    <row r="61584" spans="6:8" x14ac:dyDescent="0.2">
      <c r="F61584" s="30"/>
      <c r="G61584" s="30"/>
      <c r="H61584" s="30"/>
    </row>
    <row r="61585" spans="6:8" x14ac:dyDescent="0.2">
      <c r="F61585" s="30"/>
      <c r="G61585" s="30"/>
      <c r="H61585" s="30"/>
    </row>
    <row r="61586" spans="6:8" x14ac:dyDescent="0.2">
      <c r="F61586" s="30"/>
      <c r="G61586" s="30"/>
      <c r="H61586" s="30"/>
    </row>
    <row r="61587" spans="6:8" x14ac:dyDescent="0.2">
      <c r="F61587" s="30"/>
      <c r="G61587" s="30"/>
      <c r="H61587" s="30"/>
    </row>
    <row r="61588" spans="6:8" x14ac:dyDescent="0.2">
      <c r="F61588" s="30"/>
      <c r="G61588" s="30"/>
      <c r="H61588" s="30"/>
    </row>
    <row r="61589" spans="6:8" x14ac:dyDescent="0.2">
      <c r="F61589" s="30"/>
      <c r="G61589" s="30"/>
      <c r="H61589" s="30"/>
    </row>
    <row r="61590" spans="6:8" x14ac:dyDescent="0.2">
      <c r="F61590" s="30"/>
      <c r="G61590" s="30"/>
      <c r="H61590" s="30"/>
    </row>
    <row r="61591" spans="6:8" x14ac:dyDescent="0.2">
      <c r="F61591" s="30"/>
      <c r="G61591" s="30"/>
      <c r="H61591" s="30"/>
    </row>
    <row r="61592" spans="6:8" x14ac:dyDescent="0.2">
      <c r="F61592" s="30"/>
      <c r="G61592" s="30"/>
      <c r="H61592" s="30"/>
    </row>
    <row r="61593" spans="6:8" x14ac:dyDescent="0.2">
      <c r="F61593" s="30"/>
      <c r="G61593" s="30"/>
      <c r="H61593" s="30"/>
    </row>
    <row r="61594" spans="6:8" x14ac:dyDescent="0.2">
      <c r="F61594" s="30"/>
      <c r="G61594" s="30"/>
      <c r="H61594" s="30"/>
    </row>
    <row r="61595" spans="6:8" x14ac:dyDescent="0.2">
      <c r="F61595" s="30"/>
      <c r="G61595" s="30"/>
      <c r="H61595" s="30"/>
    </row>
    <row r="61596" spans="6:8" x14ac:dyDescent="0.2">
      <c r="F61596" s="30"/>
      <c r="G61596" s="30"/>
      <c r="H61596" s="30"/>
    </row>
    <row r="61597" spans="6:8" x14ac:dyDescent="0.2">
      <c r="F61597" s="30"/>
      <c r="G61597" s="30"/>
      <c r="H61597" s="30"/>
    </row>
    <row r="61598" spans="6:8" x14ac:dyDescent="0.2">
      <c r="F61598" s="30"/>
      <c r="G61598" s="30"/>
      <c r="H61598" s="30"/>
    </row>
    <row r="61599" spans="6:8" x14ac:dyDescent="0.2">
      <c r="F61599" s="30"/>
      <c r="G61599" s="30"/>
      <c r="H61599" s="30"/>
    </row>
    <row r="61600" spans="6:8" x14ac:dyDescent="0.2">
      <c r="F61600" s="30"/>
      <c r="G61600" s="30"/>
      <c r="H61600" s="30"/>
    </row>
    <row r="61601" spans="6:8" x14ac:dyDescent="0.2">
      <c r="F61601" s="30"/>
      <c r="G61601" s="30"/>
      <c r="H61601" s="30"/>
    </row>
    <row r="61602" spans="6:8" x14ac:dyDescent="0.2">
      <c r="F61602" s="30"/>
      <c r="G61602" s="30"/>
      <c r="H61602" s="30"/>
    </row>
    <row r="61603" spans="6:8" x14ac:dyDescent="0.2">
      <c r="F61603" s="30"/>
      <c r="G61603" s="30"/>
      <c r="H61603" s="30"/>
    </row>
    <row r="61604" spans="6:8" x14ac:dyDescent="0.2">
      <c r="F61604" s="30"/>
      <c r="G61604" s="30"/>
      <c r="H61604" s="30"/>
    </row>
    <row r="61605" spans="6:8" x14ac:dyDescent="0.2">
      <c r="F61605" s="30"/>
      <c r="G61605" s="30"/>
      <c r="H61605" s="30"/>
    </row>
    <row r="61606" spans="6:8" x14ac:dyDescent="0.2">
      <c r="F61606" s="30"/>
      <c r="G61606" s="30"/>
      <c r="H61606" s="30"/>
    </row>
    <row r="61607" spans="6:8" x14ac:dyDescent="0.2">
      <c r="F61607" s="30"/>
      <c r="G61607" s="30"/>
      <c r="H61607" s="30"/>
    </row>
    <row r="61608" spans="6:8" x14ac:dyDescent="0.2">
      <c r="F61608" s="30"/>
      <c r="G61608" s="30"/>
      <c r="H61608" s="30"/>
    </row>
    <row r="61609" spans="6:8" x14ac:dyDescent="0.2">
      <c r="F61609" s="30"/>
      <c r="G61609" s="30"/>
      <c r="H61609" s="30"/>
    </row>
    <row r="61610" spans="6:8" x14ac:dyDescent="0.2">
      <c r="F61610" s="30"/>
      <c r="G61610" s="30"/>
      <c r="H61610" s="30"/>
    </row>
    <row r="61611" spans="6:8" x14ac:dyDescent="0.2">
      <c r="F61611" s="30"/>
      <c r="G61611" s="30"/>
      <c r="H61611" s="30"/>
    </row>
    <row r="61612" spans="6:8" x14ac:dyDescent="0.2">
      <c r="F61612" s="30"/>
      <c r="G61612" s="30"/>
      <c r="H61612" s="30"/>
    </row>
    <row r="61613" spans="6:8" x14ac:dyDescent="0.2">
      <c r="F61613" s="30"/>
      <c r="G61613" s="30"/>
      <c r="H61613" s="30"/>
    </row>
    <row r="61614" spans="6:8" x14ac:dyDescent="0.2">
      <c r="F61614" s="30"/>
      <c r="G61614" s="30"/>
      <c r="H61614" s="30"/>
    </row>
    <row r="61615" spans="6:8" x14ac:dyDescent="0.2">
      <c r="F61615" s="30"/>
      <c r="G61615" s="30"/>
      <c r="H61615" s="30"/>
    </row>
    <row r="61616" spans="6:8" x14ac:dyDescent="0.2">
      <c r="F61616" s="30"/>
      <c r="G61616" s="30"/>
      <c r="H61616" s="30"/>
    </row>
    <row r="61617" spans="6:8" x14ac:dyDescent="0.2">
      <c r="F61617" s="30"/>
      <c r="G61617" s="30"/>
      <c r="H61617" s="30"/>
    </row>
    <row r="61618" spans="6:8" x14ac:dyDescent="0.2">
      <c r="F61618" s="30"/>
      <c r="G61618" s="30"/>
      <c r="H61618" s="30"/>
    </row>
    <row r="61619" spans="6:8" x14ac:dyDescent="0.2">
      <c r="F61619" s="30"/>
      <c r="G61619" s="30"/>
      <c r="H61619" s="30"/>
    </row>
    <row r="61620" spans="6:8" x14ac:dyDescent="0.2">
      <c r="F61620" s="30"/>
      <c r="G61620" s="30"/>
      <c r="H61620" s="30"/>
    </row>
    <row r="61621" spans="6:8" x14ac:dyDescent="0.2">
      <c r="F61621" s="30"/>
      <c r="G61621" s="30"/>
      <c r="H61621" s="30"/>
    </row>
    <row r="61622" spans="6:8" x14ac:dyDescent="0.2">
      <c r="F61622" s="30"/>
      <c r="G61622" s="30"/>
      <c r="H61622" s="30"/>
    </row>
    <row r="61623" spans="6:8" x14ac:dyDescent="0.2">
      <c r="F61623" s="30"/>
      <c r="G61623" s="30"/>
      <c r="H61623" s="30"/>
    </row>
    <row r="61624" spans="6:8" x14ac:dyDescent="0.2">
      <c r="F61624" s="30"/>
      <c r="G61624" s="30"/>
      <c r="H61624" s="30"/>
    </row>
    <row r="61625" spans="6:8" x14ac:dyDescent="0.2">
      <c r="F61625" s="30"/>
      <c r="G61625" s="30"/>
      <c r="H61625" s="30"/>
    </row>
    <row r="61626" spans="6:8" x14ac:dyDescent="0.2">
      <c r="F61626" s="30"/>
      <c r="G61626" s="30"/>
      <c r="H61626" s="30"/>
    </row>
    <row r="61627" spans="6:8" x14ac:dyDescent="0.2">
      <c r="F61627" s="30"/>
      <c r="G61627" s="30"/>
      <c r="H61627" s="30"/>
    </row>
    <row r="61628" spans="6:8" x14ac:dyDescent="0.2">
      <c r="F61628" s="30"/>
      <c r="G61628" s="30"/>
      <c r="H61628" s="30"/>
    </row>
    <row r="61629" spans="6:8" x14ac:dyDescent="0.2">
      <c r="F61629" s="30"/>
      <c r="G61629" s="30"/>
      <c r="H61629" s="30"/>
    </row>
    <row r="61630" spans="6:8" x14ac:dyDescent="0.2">
      <c r="F61630" s="30"/>
      <c r="G61630" s="30"/>
      <c r="H61630" s="30"/>
    </row>
    <row r="61631" spans="6:8" x14ac:dyDescent="0.2">
      <c r="F61631" s="30"/>
      <c r="G61631" s="30"/>
      <c r="H61631" s="30"/>
    </row>
    <row r="61632" spans="6:8" x14ac:dyDescent="0.2">
      <c r="F61632" s="30"/>
      <c r="G61632" s="30"/>
      <c r="H61632" s="30"/>
    </row>
    <row r="61633" spans="6:8" x14ac:dyDescent="0.2">
      <c r="F61633" s="30"/>
      <c r="G61633" s="30"/>
      <c r="H61633" s="30"/>
    </row>
    <row r="61634" spans="6:8" x14ac:dyDescent="0.2">
      <c r="F61634" s="30"/>
      <c r="G61634" s="30"/>
      <c r="H61634" s="30"/>
    </row>
    <row r="61635" spans="6:8" x14ac:dyDescent="0.2">
      <c r="F61635" s="30"/>
      <c r="G61635" s="30"/>
      <c r="H61635" s="30"/>
    </row>
    <row r="61636" spans="6:8" x14ac:dyDescent="0.2">
      <c r="F61636" s="30"/>
      <c r="G61636" s="30"/>
      <c r="H61636" s="30"/>
    </row>
    <row r="61637" spans="6:8" x14ac:dyDescent="0.2">
      <c r="F61637" s="30"/>
      <c r="G61637" s="30"/>
      <c r="H61637" s="30"/>
    </row>
    <row r="61638" spans="6:8" x14ac:dyDescent="0.2">
      <c r="F61638" s="30"/>
      <c r="G61638" s="30"/>
      <c r="H61638" s="30"/>
    </row>
    <row r="61639" spans="6:8" x14ac:dyDescent="0.2">
      <c r="F61639" s="30"/>
      <c r="G61639" s="30"/>
      <c r="H61639" s="30"/>
    </row>
    <row r="61640" spans="6:8" x14ac:dyDescent="0.2">
      <c r="F61640" s="30"/>
      <c r="G61640" s="30"/>
      <c r="H61640" s="30"/>
    </row>
    <row r="61641" spans="6:8" x14ac:dyDescent="0.2">
      <c r="F61641" s="30"/>
      <c r="G61641" s="30"/>
      <c r="H61641" s="30"/>
    </row>
    <row r="61642" spans="6:8" x14ac:dyDescent="0.2">
      <c r="F61642" s="30"/>
      <c r="G61642" s="30"/>
      <c r="H61642" s="30"/>
    </row>
    <row r="61643" spans="6:8" x14ac:dyDescent="0.2">
      <c r="F61643" s="30"/>
      <c r="G61643" s="30"/>
      <c r="H61643" s="30"/>
    </row>
    <row r="61644" spans="6:8" x14ac:dyDescent="0.2">
      <c r="F61644" s="30"/>
      <c r="G61644" s="30"/>
      <c r="H61644" s="30"/>
    </row>
    <row r="61645" spans="6:8" x14ac:dyDescent="0.2">
      <c r="F61645" s="30"/>
      <c r="G61645" s="30"/>
      <c r="H61645" s="30"/>
    </row>
    <row r="61646" spans="6:8" x14ac:dyDescent="0.2">
      <c r="F61646" s="30"/>
      <c r="G61646" s="30"/>
      <c r="H61646" s="30"/>
    </row>
    <row r="61647" spans="6:8" x14ac:dyDescent="0.2">
      <c r="F61647" s="30"/>
      <c r="G61647" s="30"/>
      <c r="H61647" s="30"/>
    </row>
    <row r="61648" spans="6:8" x14ac:dyDescent="0.2">
      <c r="F61648" s="30"/>
      <c r="G61648" s="30"/>
      <c r="H61648" s="30"/>
    </row>
    <row r="61649" spans="6:8" x14ac:dyDescent="0.2">
      <c r="F61649" s="30"/>
      <c r="G61649" s="30"/>
      <c r="H61649" s="30"/>
    </row>
    <row r="61650" spans="6:8" x14ac:dyDescent="0.2">
      <c r="F61650" s="30"/>
      <c r="G61650" s="30"/>
      <c r="H61650" s="30"/>
    </row>
    <row r="61651" spans="6:8" x14ac:dyDescent="0.2">
      <c r="F61651" s="30"/>
      <c r="G61651" s="30"/>
      <c r="H61651" s="30"/>
    </row>
    <row r="61652" spans="6:8" x14ac:dyDescent="0.2">
      <c r="F61652" s="30"/>
      <c r="G61652" s="30"/>
      <c r="H61652" s="30"/>
    </row>
    <row r="61653" spans="6:8" x14ac:dyDescent="0.2">
      <c r="F61653" s="30"/>
      <c r="G61653" s="30"/>
      <c r="H61653" s="30"/>
    </row>
    <row r="61654" spans="6:8" x14ac:dyDescent="0.2">
      <c r="F61654" s="30"/>
      <c r="G61654" s="30"/>
      <c r="H61654" s="30"/>
    </row>
    <row r="61655" spans="6:8" x14ac:dyDescent="0.2">
      <c r="F61655" s="30"/>
      <c r="G61655" s="30"/>
      <c r="H61655" s="30"/>
    </row>
    <row r="61656" spans="6:8" x14ac:dyDescent="0.2">
      <c r="F61656" s="30"/>
      <c r="G61656" s="30"/>
      <c r="H61656" s="30"/>
    </row>
    <row r="61657" spans="6:8" x14ac:dyDescent="0.2">
      <c r="F61657" s="30"/>
      <c r="G61657" s="30"/>
      <c r="H61657" s="30"/>
    </row>
    <row r="61658" spans="6:8" x14ac:dyDescent="0.2">
      <c r="F61658" s="30"/>
      <c r="G61658" s="30"/>
      <c r="H61658" s="30"/>
    </row>
    <row r="61659" spans="6:8" x14ac:dyDescent="0.2">
      <c r="F61659" s="30"/>
      <c r="G61659" s="30"/>
      <c r="H61659" s="30"/>
    </row>
    <row r="61660" spans="6:8" x14ac:dyDescent="0.2">
      <c r="F61660" s="30"/>
      <c r="G61660" s="30"/>
      <c r="H61660" s="30"/>
    </row>
    <row r="61661" spans="6:8" x14ac:dyDescent="0.2">
      <c r="F61661" s="30"/>
      <c r="G61661" s="30"/>
      <c r="H61661" s="30"/>
    </row>
    <row r="61662" spans="6:8" x14ac:dyDescent="0.2">
      <c r="F61662" s="30"/>
      <c r="G61662" s="30"/>
      <c r="H61662" s="30"/>
    </row>
    <row r="61663" spans="6:8" x14ac:dyDescent="0.2">
      <c r="F61663" s="30"/>
      <c r="G61663" s="30"/>
      <c r="H61663" s="30"/>
    </row>
    <row r="61664" spans="6:8" x14ac:dyDescent="0.2">
      <c r="F61664" s="30"/>
      <c r="G61664" s="30"/>
      <c r="H61664" s="30"/>
    </row>
    <row r="61665" spans="6:8" x14ac:dyDescent="0.2">
      <c r="F61665" s="30"/>
      <c r="G61665" s="30"/>
      <c r="H61665" s="30"/>
    </row>
    <row r="61666" spans="6:8" x14ac:dyDescent="0.2">
      <c r="F61666" s="30"/>
      <c r="G61666" s="30"/>
      <c r="H61666" s="30"/>
    </row>
    <row r="61667" spans="6:8" x14ac:dyDescent="0.2">
      <c r="F61667" s="30"/>
      <c r="G61667" s="30"/>
      <c r="H61667" s="30"/>
    </row>
    <row r="61668" spans="6:8" x14ac:dyDescent="0.2">
      <c r="F61668" s="30"/>
      <c r="G61668" s="30"/>
      <c r="H61668" s="30"/>
    </row>
    <row r="61669" spans="6:8" x14ac:dyDescent="0.2">
      <c r="F61669" s="30"/>
      <c r="G61669" s="30"/>
      <c r="H61669" s="30"/>
    </row>
    <row r="61670" spans="6:8" x14ac:dyDescent="0.2">
      <c r="F61670" s="30"/>
      <c r="G61670" s="30"/>
      <c r="H61670" s="30"/>
    </row>
    <row r="61671" spans="6:8" x14ac:dyDescent="0.2">
      <c r="F61671" s="30"/>
      <c r="G61671" s="30"/>
      <c r="H61671" s="30"/>
    </row>
    <row r="61672" spans="6:8" x14ac:dyDescent="0.2">
      <c r="F61672" s="30"/>
      <c r="G61672" s="30"/>
      <c r="H61672" s="30"/>
    </row>
    <row r="61673" spans="6:8" x14ac:dyDescent="0.2">
      <c r="F61673" s="30"/>
      <c r="G61673" s="30"/>
      <c r="H61673" s="30"/>
    </row>
    <row r="61674" spans="6:8" x14ac:dyDescent="0.2">
      <c r="F61674" s="30"/>
      <c r="G61674" s="30"/>
      <c r="H61674" s="30"/>
    </row>
    <row r="61675" spans="6:8" x14ac:dyDescent="0.2">
      <c r="F61675" s="30"/>
      <c r="G61675" s="30"/>
      <c r="H61675" s="30"/>
    </row>
    <row r="61676" spans="6:8" x14ac:dyDescent="0.2">
      <c r="F61676" s="30"/>
      <c r="G61676" s="30"/>
      <c r="H61676" s="30"/>
    </row>
    <row r="61677" spans="6:8" x14ac:dyDescent="0.2">
      <c r="F61677" s="30"/>
      <c r="G61677" s="30"/>
      <c r="H61677" s="30"/>
    </row>
    <row r="61678" spans="6:8" x14ac:dyDescent="0.2">
      <c r="F61678" s="30"/>
      <c r="G61678" s="30"/>
      <c r="H61678" s="30"/>
    </row>
    <row r="61679" spans="6:8" x14ac:dyDescent="0.2">
      <c r="F61679" s="30"/>
      <c r="G61679" s="30"/>
      <c r="H61679" s="30"/>
    </row>
    <row r="61680" spans="6:8" x14ac:dyDescent="0.2">
      <c r="F61680" s="30"/>
      <c r="G61680" s="30"/>
      <c r="H61680" s="30"/>
    </row>
    <row r="61681" spans="6:8" x14ac:dyDescent="0.2">
      <c r="F61681" s="30"/>
      <c r="G61681" s="30"/>
      <c r="H61681" s="30"/>
    </row>
    <row r="61682" spans="6:8" x14ac:dyDescent="0.2">
      <c r="F61682" s="30"/>
      <c r="G61682" s="30"/>
      <c r="H61682" s="30"/>
    </row>
    <row r="61683" spans="6:8" x14ac:dyDescent="0.2">
      <c r="F61683" s="30"/>
      <c r="G61683" s="30"/>
      <c r="H61683" s="30"/>
    </row>
    <row r="61684" spans="6:8" x14ac:dyDescent="0.2">
      <c r="F61684" s="30"/>
      <c r="G61684" s="30"/>
      <c r="H61684" s="30"/>
    </row>
    <row r="61685" spans="6:8" x14ac:dyDescent="0.2">
      <c r="F61685" s="30"/>
      <c r="G61685" s="30"/>
      <c r="H61685" s="30"/>
    </row>
    <row r="61686" spans="6:8" x14ac:dyDescent="0.2">
      <c r="F61686" s="30"/>
      <c r="G61686" s="30"/>
      <c r="H61686" s="30"/>
    </row>
    <row r="61687" spans="6:8" x14ac:dyDescent="0.2">
      <c r="F61687" s="30"/>
      <c r="G61687" s="30"/>
      <c r="H61687" s="30"/>
    </row>
    <row r="61688" spans="6:8" x14ac:dyDescent="0.2">
      <c r="F61688" s="30"/>
      <c r="G61688" s="30"/>
      <c r="H61688" s="30"/>
    </row>
    <row r="61689" spans="6:8" x14ac:dyDescent="0.2">
      <c r="F61689" s="30"/>
      <c r="G61689" s="30"/>
      <c r="H61689" s="30"/>
    </row>
    <row r="61690" spans="6:8" x14ac:dyDescent="0.2">
      <c r="F61690" s="30"/>
      <c r="G61690" s="30"/>
      <c r="H61690" s="30"/>
    </row>
    <row r="61691" spans="6:8" x14ac:dyDescent="0.2">
      <c r="F61691" s="30"/>
      <c r="G61691" s="30"/>
      <c r="H61691" s="30"/>
    </row>
    <row r="61692" spans="6:8" x14ac:dyDescent="0.2">
      <c r="F61692" s="30"/>
      <c r="G61692" s="30"/>
      <c r="H61692" s="30"/>
    </row>
    <row r="61693" spans="6:8" x14ac:dyDescent="0.2">
      <c r="F61693" s="30"/>
      <c r="G61693" s="30"/>
      <c r="H61693" s="30"/>
    </row>
    <row r="61694" spans="6:8" x14ac:dyDescent="0.2">
      <c r="F61694" s="30"/>
      <c r="G61694" s="30"/>
      <c r="H61694" s="30"/>
    </row>
    <row r="61695" spans="6:8" x14ac:dyDescent="0.2">
      <c r="F61695" s="30"/>
      <c r="G61695" s="30"/>
      <c r="H61695" s="30"/>
    </row>
    <row r="61696" spans="6:8" x14ac:dyDescent="0.2">
      <c r="F61696" s="30"/>
      <c r="G61696" s="30"/>
      <c r="H61696" s="30"/>
    </row>
    <row r="61697" spans="6:8" x14ac:dyDescent="0.2">
      <c r="F61697" s="30"/>
      <c r="G61697" s="30"/>
      <c r="H61697" s="30"/>
    </row>
    <row r="61698" spans="6:8" x14ac:dyDescent="0.2">
      <c r="F61698" s="30"/>
      <c r="G61698" s="30"/>
      <c r="H61698" s="30"/>
    </row>
    <row r="61699" spans="6:8" x14ac:dyDescent="0.2">
      <c r="F61699" s="30"/>
      <c r="G61699" s="30"/>
      <c r="H61699" s="30"/>
    </row>
    <row r="61700" spans="6:8" x14ac:dyDescent="0.2">
      <c r="F61700" s="30"/>
      <c r="G61700" s="30"/>
      <c r="H61700" s="30"/>
    </row>
    <row r="61701" spans="6:8" x14ac:dyDescent="0.2">
      <c r="F61701" s="30"/>
      <c r="G61701" s="30"/>
      <c r="H61701" s="30"/>
    </row>
    <row r="61702" spans="6:8" x14ac:dyDescent="0.2">
      <c r="F61702" s="30"/>
      <c r="G61702" s="30"/>
      <c r="H61702" s="30"/>
    </row>
    <row r="61703" spans="6:8" x14ac:dyDescent="0.2">
      <c r="F61703" s="30"/>
      <c r="G61703" s="30"/>
      <c r="H61703" s="30"/>
    </row>
    <row r="61704" spans="6:8" x14ac:dyDescent="0.2">
      <c r="F61704" s="30"/>
      <c r="G61704" s="30"/>
      <c r="H61704" s="30"/>
    </row>
    <row r="61705" spans="6:8" x14ac:dyDescent="0.2">
      <c r="F61705" s="30"/>
      <c r="G61705" s="30"/>
      <c r="H61705" s="30"/>
    </row>
    <row r="61706" spans="6:8" x14ac:dyDescent="0.2">
      <c r="F61706" s="30"/>
      <c r="G61706" s="30"/>
      <c r="H61706" s="30"/>
    </row>
    <row r="61707" spans="6:8" x14ac:dyDescent="0.2">
      <c r="F61707" s="30"/>
      <c r="G61707" s="30"/>
      <c r="H61707" s="30"/>
    </row>
    <row r="61708" spans="6:8" x14ac:dyDescent="0.2">
      <c r="F61708" s="30"/>
      <c r="G61708" s="30"/>
      <c r="H61708" s="30"/>
    </row>
    <row r="61709" spans="6:8" x14ac:dyDescent="0.2">
      <c r="F61709" s="30"/>
      <c r="G61709" s="30"/>
      <c r="H61709" s="30"/>
    </row>
    <row r="61710" spans="6:8" x14ac:dyDescent="0.2">
      <c r="F61710" s="30"/>
      <c r="G61710" s="30"/>
      <c r="H61710" s="30"/>
    </row>
    <row r="61711" spans="6:8" x14ac:dyDescent="0.2">
      <c r="F61711" s="30"/>
      <c r="G61711" s="30"/>
      <c r="H61711" s="30"/>
    </row>
    <row r="61712" spans="6:8" x14ac:dyDescent="0.2">
      <c r="F61712" s="30"/>
      <c r="G61712" s="30"/>
      <c r="H61712" s="30"/>
    </row>
    <row r="61713" spans="6:8" x14ac:dyDescent="0.2">
      <c r="F61713" s="30"/>
      <c r="G61713" s="30"/>
      <c r="H61713" s="30"/>
    </row>
    <row r="61714" spans="6:8" x14ac:dyDescent="0.2">
      <c r="F61714" s="30"/>
      <c r="G61714" s="30"/>
      <c r="H61714" s="30"/>
    </row>
    <row r="61715" spans="6:8" x14ac:dyDescent="0.2">
      <c r="F61715" s="30"/>
      <c r="G61715" s="30"/>
      <c r="H61715" s="30"/>
    </row>
    <row r="61716" spans="6:8" x14ac:dyDescent="0.2">
      <c r="F61716" s="30"/>
      <c r="G61716" s="30"/>
      <c r="H61716" s="30"/>
    </row>
    <row r="61717" spans="6:8" x14ac:dyDescent="0.2">
      <c r="F61717" s="30"/>
      <c r="G61717" s="30"/>
      <c r="H61717" s="30"/>
    </row>
    <row r="61718" spans="6:8" x14ac:dyDescent="0.2">
      <c r="F61718" s="30"/>
      <c r="G61718" s="30"/>
      <c r="H61718" s="30"/>
    </row>
    <row r="61719" spans="6:8" x14ac:dyDescent="0.2">
      <c r="F61719" s="30"/>
      <c r="G61719" s="30"/>
      <c r="H61719" s="30"/>
    </row>
    <row r="61720" spans="6:8" x14ac:dyDescent="0.2">
      <c r="F61720" s="30"/>
      <c r="G61720" s="30"/>
      <c r="H61720" s="30"/>
    </row>
    <row r="61721" spans="6:8" x14ac:dyDescent="0.2">
      <c r="F61721" s="30"/>
      <c r="G61721" s="30"/>
      <c r="H61721" s="30"/>
    </row>
    <row r="61722" spans="6:8" x14ac:dyDescent="0.2">
      <c r="F61722" s="30"/>
      <c r="G61722" s="30"/>
      <c r="H61722" s="30"/>
    </row>
    <row r="61723" spans="6:8" x14ac:dyDescent="0.2">
      <c r="F61723" s="30"/>
      <c r="G61723" s="30"/>
      <c r="H61723" s="30"/>
    </row>
    <row r="61724" spans="6:8" x14ac:dyDescent="0.2">
      <c r="F61724" s="30"/>
      <c r="G61724" s="30"/>
      <c r="H61724" s="30"/>
    </row>
    <row r="61725" spans="6:8" x14ac:dyDescent="0.2">
      <c r="F61725" s="30"/>
      <c r="G61725" s="30"/>
      <c r="H61725" s="30"/>
    </row>
    <row r="61726" spans="6:8" x14ac:dyDescent="0.2">
      <c r="F61726" s="30"/>
      <c r="G61726" s="30"/>
      <c r="H61726" s="30"/>
    </row>
    <row r="61727" spans="6:8" x14ac:dyDescent="0.2">
      <c r="F61727" s="30"/>
      <c r="G61727" s="30"/>
      <c r="H61727" s="30"/>
    </row>
    <row r="61728" spans="6:8" x14ac:dyDescent="0.2">
      <c r="F61728" s="30"/>
      <c r="G61728" s="30"/>
      <c r="H61728" s="30"/>
    </row>
    <row r="61729" spans="6:8" x14ac:dyDescent="0.2">
      <c r="F61729" s="30"/>
      <c r="G61729" s="30"/>
      <c r="H61729" s="30"/>
    </row>
    <row r="61730" spans="6:8" x14ac:dyDescent="0.2">
      <c r="F61730" s="30"/>
      <c r="G61730" s="30"/>
      <c r="H61730" s="30"/>
    </row>
    <row r="61731" spans="6:8" x14ac:dyDescent="0.2">
      <c r="F61731" s="30"/>
      <c r="G61731" s="30"/>
      <c r="H61731" s="30"/>
    </row>
    <row r="61732" spans="6:8" x14ac:dyDescent="0.2">
      <c r="F61732" s="30"/>
      <c r="G61732" s="30"/>
      <c r="H61732" s="30"/>
    </row>
    <row r="61733" spans="6:8" x14ac:dyDescent="0.2">
      <c r="F61733" s="30"/>
      <c r="G61733" s="30"/>
      <c r="H61733" s="30"/>
    </row>
    <row r="61734" spans="6:8" x14ac:dyDescent="0.2">
      <c r="F61734" s="30"/>
      <c r="G61734" s="30"/>
      <c r="H61734" s="30"/>
    </row>
    <row r="61735" spans="6:8" x14ac:dyDescent="0.2">
      <c r="F61735" s="30"/>
      <c r="G61735" s="30"/>
      <c r="H61735" s="30"/>
    </row>
    <row r="61736" spans="6:8" x14ac:dyDescent="0.2">
      <c r="F61736" s="30"/>
      <c r="G61736" s="30"/>
      <c r="H61736" s="30"/>
    </row>
    <row r="61737" spans="6:8" x14ac:dyDescent="0.2">
      <c r="F61737" s="30"/>
      <c r="G61737" s="30"/>
      <c r="H61737" s="30"/>
    </row>
    <row r="61738" spans="6:8" x14ac:dyDescent="0.2">
      <c r="F61738" s="30"/>
      <c r="G61738" s="30"/>
      <c r="H61738" s="30"/>
    </row>
    <row r="61739" spans="6:8" x14ac:dyDescent="0.2">
      <c r="F61739" s="30"/>
      <c r="G61739" s="30"/>
      <c r="H61739" s="30"/>
    </row>
    <row r="61740" spans="6:8" x14ac:dyDescent="0.2">
      <c r="F61740" s="30"/>
      <c r="G61740" s="30"/>
      <c r="H61740" s="30"/>
    </row>
    <row r="61741" spans="6:8" x14ac:dyDescent="0.2">
      <c r="F61741" s="30"/>
      <c r="G61741" s="30"/>
      <c r="H61741" s="30"/>
    </row>
    <row r="61742" spans="6:8" x14ac:dyDescent="0.2">
      <c r="F61742" s="30"/>
      <c r="G61742" s="30"/>
      <c r="H61742" s="30"/>
    </row>
    <row r="61743" spans="6:8" x14ac:dyDescent="0.2">
      <c r="F61743" s="30"/>
      <c r="G61743" s="30"/>
      <c r="H61743" s="30"/>
    </row>
    <row r="61744" spans="6:8" x14ac:dyDescent="0.2">
      <c r="F61744" s="30"/>
      <c r="G61744" s="30"/>
      <c r="H61744" s="30"/>
    </row>
    <row r="61745" spans="6:8" x14ac:dyDescent="0.2">
      <c r="F61745" s="30"/>
      <c r="G61745" s="30"/>
      <c r="H61745" s="30"/>
    </row>
    <row r="61746" spans="6:8" x14ac:dyDescent="0.2">
      <c r="F61746" s="30"/>
      <c r="G61746" s="30"/>
      <c r="H61746" s="30"/>
    </row>
    <row r="61747" spans="6:8" x14ac:dyDescent="0.2">
      <c r="F61747" s="30"/>
      <c r="G61747" s="30"/>
      <c r="H61747" s="30"/>
    </row>
    <row r="61748" spans="6:8" x14ac:dyDescent="0.2">
      <c r="F61748" s="30"/>
      <c r="G61748" s="30"/>
      <c r="H61748" s="30"/>
    </row>
    <row r="61749" spans="6:8" x14ac:dyDescent="0.2">
      <c r="F61749" s="30"/>
      <c r="G61749" s="30"/>
      <c r="H61749" s="30"/>
    </row>
    <row r="61750" spans="6:8" x14ac:dyDescent="0.2">
      <c r="F61750" s="30"/>
      <c r="G61750" s="30"/>
      <c r="H61750" s="30"/>
    </row>
    <row r="61751" spans="6:8" x14ac:dyDescent="0.2">
      <c r="F61751" s="30"/>
      <c r="G61751" s="30"/>
      <c r="H61751" s="30"/>
    </row>
    <row r="61752" spans="6:8" x14ac:dyDescent="0.2">
      <c r="F61752" s="30"/>
      <c r="G61752" s="30"/>
      <c r="H61752" s="30"/>
    </row>
    <row r="61753" spans="6:8" x14ac:dyDescent="0.2">
      <c r="F61753" s="30"/>
      <c r="G61753" s="30"/>
      <c r="H61753" s="30"/>
    </row>
    <row r="61754" spans="6:8" x14ac:dyDescent="0.2">
      <c r="F61754" s="30"/>
      <c r="G61754" s="30"/>
      <c r="H61754" s="30"/>
    </row>
    <row r="61755" spans="6:8" x14ac:dyDescent="0.2">
      <c r="F61755" s="30"/>
      <c r="G61755" s="30"/>
      <c r="H61755" s="30"/>
    </row>
    <row r="61756" spans="6:8" x14ac:dyDescent="0.2">
      <c r="F61756" s="30"/>
      <c r="G61756" s="30"/>
      <c r="H61756" s="30"/>
    </row>
    <row r="61757" spans="6:8" x14ac:dyDescent="0.2">
      <c r="F61757" s="30"/>
      <c r="G61757" s="30"/>
      <c r="H61757" s="30"/>
    </row>
    <row r="61758" spans="6:8" x14ac:dyDescent="0.2">
      <c r="F61758" s="30"/>
      <c r="G61758" s="30"/>
      <c r="H61758" s="30"/>
    </row>
    <row r="61759" spans="6:8" x14ac:dyDescent="0.2">
      <c r="F61759" s="30"/>
      <c r="G61759" s="30"/>
      <c r="H61759" s="30"/>
    </row>
    <row r="61760" spans="6:8" x14ac:dyDescent="0.2">
      <c r="F61760" s="30"/>
      <c r="G61760" s="30"/>
      <c r="H61760" s="30"/>
    </row>
    <row r="61761" spans="6:8" x14ac:dyDescent="0.2">
      <c r="F61761" s="30"/>
      <c r="G61761" s="30"/>
      <c r="H61761" s="30"/>
    </row>
    <row r="61762" spans="6:8" x14ac:dyDescent="0.2">
      <c r="F61762" s="30"/>
      <c r="G61762" s="30"/>
      <c r="H61762" s="30"/>
    </row>
    <row r="61763" spans="6:8" x14ac:dyDescent="0.2">
      <c r="F61763" s="30"/>
      <c r="G61763" s="30"/>
      <c r="H61763" s="30"/>
    </row>
    <row r="61764" spans="6:8" x14ac:dyDescent="0.2">
      <c r="F61764" s="30"/>
      <c r="G61764" s="30"/>
      <c r="H61764" s="30"/>
    </row>
    <row r="61765" spans="6:8" x14ac:dyDescent="0.2">
      <c r="F61765" s="30"/>
      <c r="G61765" s="30"/>
      <c r="H61765" s="30"/>
    </row>
    <row r="61766" spans="6:8" x14ac:dyDescent="0.2">
      <c r="F61766" s="30"/>
      <c r="G61766" s="30"/>
      <c r="H61766" s="30"/>
    </row>
    <row r="61767" spans="6:8" x14ac:dyDescent="0.2">
      <c r="F61767" s="30"/>
      <c r="G61767" s="30"/>
      <c r="H61767" s="30"/>
    </row>
    <row r="61768" spans="6:8" x14ac:dyDescent="0.2">
      <c r="F61768" s="30"/>
      <c r="G61768" s="30"/>
      <c r="H61768" s="30"/>
    </row>
    <row r="61769" spans="6:8" x14ac:dyDescent="0.2">
      <c r="F61769" s="30"/>
      <c r="G61769" s="30"/>
      <c r="H61769" s="30"/>
    </row>
    <row r="61770" spans="6:8" x14ac:dyDescent="0.2">
      <c r="F61770" s="30"/>
      <c r="G61770" s="30"/>
      <c r="H61770" s="30"/>
    </row>
    <row r="61771" spans="6:8" x14ac:dyDescent="0.2">
      <c r="F61771" s="30"/>
      <c r="G61771" s="30"/>
      <c r="H61771" s="30"/>
    </row>
    <row r="61772" spans="6:8" x14ac:dyDescent="0.2">
      <c r="F61772" s="30"/>
      <c r="G61772" s="30"/>
      <c r="H61772" s="30"/>
    </row>
    <row r="61773" spans="6:8" x14ac:dyDescent="0.2">
      <c r="F61773" s="30"/>
      <c r="G61773" s="30"/>
      <c r="H61773" s="30"/>
    </row>
    <row r="61774" spans="6:8" x14ac:dyDescent="0.2">
      <c r="F61774" s="30"/>
      <c r="G61774" s="30"/>
      <c r="H61774" s="30"/>
    </row>
    <row r="61775" spans="6:8" x14ac:dyDescent="0.2">
      <c r="F61775" s="30"/>
      <c r="G61775" s="30"/>
      <c r="H61775" s="30"/>
    </row>
    <row r="61776" spans="6:8" x14ac:dyDescent="0.2">
      <c r="F61776" s="30"/>
      <c r="G61776" s="30"/>
      <c r="H61776" s="30"/>
    </row>
    <row r="61777" spans="6:8" x14ac:dyDescent="0.2">
      <c r="F61777" s="30"/>
      <c r="G61777" s="30"/>
      <c r="H61777" s="30"/>
    </row>
    <row r="61778" spans="6:8" x14ac:dyDescent="0.2">
      <c r="F61778" s="30"/>
      <c r="G61778" s="30"/>
      <c r="H61778" s="30"/>
    </row>
    <row r="61779" spans="6:8" x14ac:dyDescent="0.2">
      <c r="F61779" s="30"/>
      <c r="G61779" s="30"/>
      <c r="H61779" s="30"/>
    </row>
    <row r="61780" spans="6:8" x14ac:dyDescent="0.2">
      <c r="F61780" s="30"/>
      <c r="G61780" s="30"/>
      <c r="H61780" s="30"/>
    </row>
    <row r="61781" spans="6:8" x14ac:dyDescent="0.2">
      <c r="F61781" s="30"/>
      <c r="G61781" s="30"/>
      <c r="H61781" s="30"/>
    </row>
    <row r="61782" spans="6:8" x14ac:dyDescent="0.2">
      <c r="F61782" s="30"/>
      <c r="G61782" s="30"/>
      <c r="H61782" s="30"/>
    </row>
    <row r="61783" spans="6:8" x14ac:dyDescent="0.2">
      <c r="F61783" s="30"/>
      <c r="G61783" s="30"/>
      <c r="H61783" s="30"/>
    </row>
    <row r="61784" spans="6:8" x14ac:dyDescent="0.2">
      <c r="F61784" s="30"/>
      <c r="G61784" s="30"/>
      <c r="H61784" s="30"/>
    </row>
    <row r="61785" spans="6:8" x14ac:dyDescent="0.2">
      <c r="F61785" s="30"/>
      <c r="G61785" s="30"/>
      <c r="H61785" s="30"/>
    </row>
    <row r="61786" spans="6:8" x14ac:dyDescent="0.2">
      <c r="F61786" s="30"/>
      <c r="G61786" s="30"/>
      <c r="H61786" s="30"/>
    </row>
    <row r="61787" spans="6:8" x14ac:dyDescent="0.2">
      <c r="F61787" s="30"/>
      <c r="G61787" s="30"/>
      <c r="H61787" s="30"/>
    </row>
    <row r="61788" spans="6:8" x14ac:dyDescent="0.2">
      <c r="F61788" s="30"/>
      <c r="G61788" s="30"/>
      <c r="H61788" s="30"/>
    </row>
    <row r="61789" spans="6:8" x14ac:dyDescent="0.2">
      <c r="F61789" s="30"/>
      <c r="G61789" s="30"/>
      <c r="H61789" s="30"/>
    </row>
    <row r="61790" spans="6:8" x14ac:dyDescent="0.2">
      <c r="F61790" s="30"/>
      <c r="G61790" s="30"/>
      <c r="H61790" s="30"/>
    </row>
    <row r="61791" spans="6:8" x14ac:dyDescent="0.2">
      <c r="F61791" s="30"/>
      <c r="G61791" s="30"/>
      <c r="H61791" s="30"/>
    </row>
    <row r="61792" spans="6:8" x14ac:dyDescent="0.2">
      <c r="F61792" s="30"/>
      <c r="G61792" s="30"/>
      <c r="H61792" s="30"/>
    </row>
    <row r="61793" spans="6:8" x14ac:dyDescent="0.2">
      <c r="F61793" s="30"/>
      <c r="G61793" s="30"/>
      <c r="H61793" s="30"/>
    </row>
    <row r="61794" spans="6:8" x14ac:dyDescent="0.2">
      <c r="F61794" s="30"/>
      <c r="G61794" s="30"/>
      <c r="H61794" s="30"/>
    </row>
    <row r="61795" spans="6:8" x14ac:dyDescent="0.2">
      <c r="F61795" s="30"/>
      <c r="G61795" s="30"/>
      <c r="H61795" s="30"/>
    </row>
    <row r="61796" spans="6:8" x14ac:dyDescent="0.2">
      <c r="F61796" s="30"/>
      <c r="G61796" s="30"/>
      <c r="H61796" s="30"/>
    </row>
    <row r="61797" spans="6:8" x14ac:dyDescent="0.2">
      <c r="F61797" s="30"/>
      <c r="G61797" s="30"/>
      <c r="H61797" s="30"/>
    </row>
    <row r="61798" spans="6:8" x14ac:dyDescent="0.2">
      <c r="F61798" s="30"/>
      <c r="G61798" s="30"/>
      <c r="H61798" s="30"/>
    </row>
    <row r="61799" spans="6:8" x14ac:dyDescent="0.2">
      <c r="F61799" s="30"/>
      <c r="G61799" s="30"/>
      <c r="H61799" s="30"/>
    </row>
    <row r="61800" spans="6:8" x14ac:dyDescent="0.2">
      <c r="F61800" s="30"/>
      <c r="G61800" s="30"/>
      <c r="H61800" s="30"/>
    </row>
    <row r="61801" spans="6:8" x14ac:dyDescent="0.2">
      <c r="F61801" s="30"/>
      <c r="G61801" s="30"/>
      <c r="H61801" s="30"/>
    </row>
    <row r="61802" spans="6:8" x14ac:dyDescent="0.2">
      <c r="F61802" s="30"/>
      <c r="G61802" s="30"/>
      <c r="H61802" s="30"/>
    </row>
    <row r="61803" spans="6:8" x14ac:dyDescent="0.2">
      <c r="F61803" s="30"/>
      <c r="G61803" s="30"/>
      <c r="H61803" s="30"/>
    </row>
    <row r="61804" spans="6:8" x14ac:dyDescent="0.2">
      <c r="F61804" s="30"/>
      <c r="G61804" s="30"/>
      <c r="H61804" s="30"/>
    </row>
    <row r="61805" spans="6:8" x14ac:dyDescent="0.2">
      <c r="F61805" s="30"/>
      <c r="G61805" s="30"/>
      <c r="H61805" s="30"/>
    </row>
    <row r="61806" spans="6:8" x14ac:dyDescent="0.2">
      <c r="F61806" s="30"/>
      <c r="G61806" s="30"/>
      <c r="H61806" s="30"/>
    </row>
    <row r="61807" spans="6:8" x14ac:dyDescent="0.2">
      <c r="F61807" s="30"/>
      <c r="G61807" s="30"/>
      <c r="H61807" s="30"/>
    </row>
    <row r="61808" spans="6:8" x14ac:dyDescent="0.2">
      <c r="F61808" s="30"/>
      <c r="G61808" s="30"/>
      <c r="H61808" s="30"/>
    </row>
    <row r="61809" spans="6:8" x14ac:dyDescent="0.2">
      <c r="F61809" s="30"/>
      <c r="G61809" s="30"/>
      <c r="H61809" s="30"/>
    </row>
    <row r="61810" spans="6:8" x14ac:dyDescent="0.2">
      <c r="F61810" s="30"/>
      <c r="G61810" s="30"/>
      <c r="H61810" s="30"/>
    </row>
    <row r="61811" spans="6:8" x14ac:dyDescent="0.2">
      <c r="F61811" s="30"/>
      <c r="G61811" s="30"/>
      <c r="H61811" s="30"/>
    </row>
    <row r="61812" spans="6:8" x14ac:dyDescent="0.2">
      <c r="F61812" s="30"/>
      <c r="G61812" s="30"/>
      <c r="H61812" s="30"/>
    </row>
    <row r="61813" spans="6:8" x14ac:dyDescent="0.2">
      <c r="F61813" s="30"/>
      <c r="G61813" s="30"/>
      <c r="H61813" s="30"/>
    </row>
    <row r="61814" spans="6:8" x14ac:dyDescent="0.2">
      <c r="F61814" s="30"/>
      <c r="G61814" s="30"/>
      <c r="H61814" s="30"/>
    </row>
    <row r="61815" spans="6:8" x14ac:dyDescent="0.2">
      <c r="F61815" s="30"/>
      <c r="G61815" s="30"/>
      <c r="H61815" s="30"/>
    </row>
    <row r="61816" spans="6:8" x14ac:dyDescent="0.2">
      <c r="F61816" s="30"/>
      <c r="G61816" s="30"/>
      <c r="H61816" s="30"/>
    </row>
    <row r="61817" spans="6:8" x14ac:dyDescent="0.2">
      <c r="F61817" s="30"/>
      <c r="G61817" s="30"/>
      <c r="H61817" s="30"/>
    </row>
    <row r="61818" spans="6:8" x14ac:dyDescent="0.2">
      <c r="F61818" s="30"/>
      <c r="G61818" s="30"/>
      <c r="H61818" s="30"/>
    </row>
    <row r="61819" spans="6:8" x14ac:dyDescent="0.2">
      <c r="F61819" s="30"/>
      <c r="G61819" s="30"/>
      <c r="H61819" s="30"/>
    </row>
    <row r="61820" spans="6:8" x14ac:dyDescent="0.2">
      <c r="F61820" s="30"/>
      <c r="G61820" s="30"/>
      <c r="H61820" s="30"/>
    </row>
    <row r="61821" spans="6:8" x14ac:dyDescent="0.2">
      <c r="F61821" s="30"/>
      <c r="G61821" s="30"/>
      <c r="H61821" s="30"/>
    </row>
    <row r="61822" spans="6:8" x14ac:dyDescent="0.2">
      <c r="F61822" s="30"/>
      <c r="G61822" s="30"/>
      <c r="H61822" s="30"/>
    </row>
    <row r="61823" spans="6:8" x14ac:dyDescent="0.2">
      <c r="F61823" s="30"/>
      <c r="G61823" s="30"/>
      <c r="H61823" s="30"/>
    </row>
    <row r="61824" spans="6:8" x14ac:dyDescent="0.2">
      <c r="F61824" s="30"/>
      <c r="G61824" s="30"/>
      <c r="H61824" s="30"/>
    </row>
    <row r="61825" spans="6:8" x14ac:dyDescent="0.2">
      <c r="F61825" s="30"/>
      <c r="G61825" s="30"/>
      <c r="H61825" s="30"/>
    </row>
    <row r="61826" spans="6:8" x14ac:dyDescent="0.2">
      <c r="F61826" s="30"/>
      <c r="G61826" s="30"/>
      <c r="H61826" s="30"/>
    </row>
    <row r="61827" spans="6:8" x14ac:dyDescent="0.2">
      <c r="F61827" s="30"/>
      <c r="G61827" s="30"/>
      <c r="H61827" s="30"/>
    </row>
    <row r="61828" spans="6:8" x14ac:dyDescent="0.2">
      <c r="F61828" s="30"/>
      <c r="G61828" s="30"/>
      <c r="H61828" s="30"/>
    </row>
    <row r="61829" spans="6:8" x14ac:dyDescent="0.2">
      <c r="F61829" s="30"/>
      <c r="G61829" s="30"/>
      <c r="H61829" s="30"/>
    </row>
    <row r="61830" spans="6:8" x14ac:dyDescent="0.2">
      <c r="F61830" s="30"/>
      <c r="G61830" s="30"/>
      <c r="H61830" s="30"/>
    </row>
    <row r="61831" spans="6:8" x14ac:dyDescent="0.2">
      <c r="F61831" s="30"/>
      <c r="G61831" s="30"/>
      <c r="H61831" s="30"/>
    </row>
    <row r="61832" spans="6:8" x14ac:dyDescent="0.2">
      <c r="F61832" s="30"/>
      <c r="G61832" s="30"/>
      <c r="H61832" s="30"/>
    </row>
    <row r="61833" spans="6:8" x14ac:dyDescent="0.2">
      <c r="F61833" s="30"/>
      <c r="G61833" s="30"/>
      <c r="H61833" s="30"/>
    </row>
    <row r="61834" spans="6:8" x14ac:dyDescent="0.2">
      <c r="F61834" s="30"/>
      <c r="G61834" s="30"/>
      <c r="H61834" s="30"/>
    </row>
    <row r="61835" spans="6:8" x14ac:dyDescent="0.2">
      <c r="F61835" s="30"/>
      <c r="G61835" s="30"/>
      <c r="H61835" s="30"/>
    </row>
    <row r="61836" spans="6:8" x14ac:dyDescent="0.2">
      <c r="F61836" s="30"/>
      <c r="G61836" s="30"/>
      <c r="H61836" s="30"/>
    </row>
    <row r="61837" spans="6:8" x14ac:dyDescent="0.2">
      <c r="F61837" s="30"/>
      <c r="G61837" s="30"/>
      <c r="H61837" s="30"/>
    </row>
    <row r="61838" spans="6:8" x14ac:dyDescent="0.2">
      <c r="F61838" s="30"/>
      <c r="G61838" s="30"/>
      <c r="H61838" s="30"/>
    </row>
    <row r="61839" spans="6:8" x14ac:dyDescent="0.2">
      <c r="F61839" s="30"/>
      <c r="G61839" s="30"/>
      <c r="H61839" s="30"/>
    </row>
    <row r="61840" spans="6:8" x14ac:dyDescent="0.2">
      <c r="F61840" s="30"/>
      <c r="G61840" s="30"/>
      <c r="H61840" s="30"/>
    </row>
    <row r="61841" spans="6:8" x14ac:dyDescent="0.2">
      <c r="F61841" s="30"/>
      <c r="G61841" s="30"/>
      <c r="H61841" s="30"/>
    </row>
    <row r="61842" spans="6:8" x14ac:dyDescent="0.2">
      <c r="F61842" s="30"/>
      <c r="G61842" s="30"/>
      <c r="H61842" s="30"/>
    </row>
    <row r="61843" spans="6:8" x14ac:dyDescent="0.2">
      <c r="F61843" s="30"/>
      <c r="G61843" s="30"/>
      <c r="H61843" s="30"/>
    </row>
    <row r="61844" spans="6:8" x14ac:dyDescent="0.2">
      <c r="F61844" s="30"/>
      <c r="G61844" s="30"/>
      <c r="H61844" s="30"/>
    </row>
    <row r="61845" spans="6:8" x14ac:dyDescent="0.2">
      <c r="F61845" s="30"/>
      <c r="G61845" s="30"/>
      <c r="H61845" s="30"/>
    </row>
    <row r="61846" spans="6:8" x14ac:dyDescent="0.2">
      <c r="F61846" s="30"/>
      <c r="G61846" s="30"/>
      <c r="H61846" s="30"/>
    </row>
    <row r="61847" spans="6:8" x14ac:dyDescent="0.2">
      <c r="F61847" s="30"/>
      <c r="G61847" s="30"/>
      <c r="H61847" s="30"/>
    </row>
    <row r="61848" spans="6:8" x14ac:dyDescent="0.2">
      <c r="F61848" s="30"/>
      <c r="G61848" s="30"/>
      <c r="H61848" s="30"/>
    </row>
    <row r="61849" spans="6:8" x14ac:dyDescent="0.2">
      <c r="F61849" s="30"/>
      <c r="G61849" s="30"/>
      <c r="H61849" s="30"/>
    </row>
    <row r="61850" spans="6:8" x14ac:dyDescent="0.2">
      <c r="F61850" s="30"/>
      <c r="G61850" s="30"/>
      <c r="H61850" s="30"/>
    </row>
    <row r="61851" spans="6:8" x14ac:dyDescent="0.2">
      <c r="F61851" s="30"/>
      <c r="G61851" s="30"/>
      <c r="H61851" s="30"/>
    </row>
    <row r="61852" spans="6:8" x14ac:dyDescent="0.2">
      <c r="F61852" s="30"/>
      <c r="G61852" s="30"/>
      <c r="H61852" s="30"/>
    </row>
    <row r="61853" spans="6:8" x14ac:dyDescent="0.2">
      <c r="F61853" s="30"/>
      <c r="G61853" s="30"/>
      <c r="H61853" s="30"/>
    </row>
    <row r="61854" spans="6:8" x14ac:dyDescent="0.2">
      <c r="F61854" s="30"/>
      <c r="G61854" s="30"/>
      <c r="H61854" s="30"/>
    </row>
    <row r="61855" spans="6:8" x14ac:dyDescent="0.2">
      <c r="F61855" s="30"/>
      <c r="G61855" s="30"/>
      <c r="H61855" s="30"/>
    </row>
    <row r="61856" spans="6:8" x14ac:dyDescent="0.2">
      <c r="F61856" s="30"/>
      <c r="G61856" s="30"/>
      <c r="H61856" s="30"/>
    </row>
    <row r="61857" spans="6:8" x14ac:dyDescent="0.2">
      <c r="F61857" s="30"/>
      <c r="G61857" s="30"/>
      <c r="H61857" s="30"/>
    </row>
    <row r="61858" spans="6:8" x14ac:dyDescent="0.2">
      <c r="F61858" s="30"/>
      <c r="G61858" s="30"/>
      <c r="H61858" s="30"/>
    </row>
    <row r="61859" spans="6:8" x14ac:dyDescent="0.2">
      <c r="F61859" s="30"/>
      <c r="G61859" s="30"/>
      <c r="H61859" s="30"/>
    </row>
    <row r="61860" spans="6:8" x14ac:dyDescent="0.2">
      <c r="F61860" s="30"/>
      <c r="G61860" s="30"/>
      <c r="H61860" s="30"/>
    </row>
    <row r="61861" spans="6:8" x14ac:dyDescent="0.2">
      <c r="F61861" s="30"/>
      <c r="G61861" s="30"/>
      <c r="H61861" s="30"/>
    </row>
    <row r="61862" spans="6:8" x14ac:dyDescent="0.2">
      <c r="F61862" s="30"/>
      <c r="G61862" s="30"/>
      <c r="H61862" s="30"/>
    </row>
    <row r="61863" spans="6:8" x14ac:dyDescent="0.2">
      <c r="F61863" s="30"/>
      <c r="G61863" s="30"/>
      <c r="H61863" s="30"/>
    </row>
    <row r="61864" spans="6:8" x14ac:dyDescent="0.2">
      <c r="F61864" s="30"/>
      <c r="G61864" s="30"/>
      <c r="H61864" s="30"/>
    </row>
    <row r="61865" spans="6:8" x14ac:dyDescent="0.2">
      <c r="F61865" s="30"/>
      <c r="G61865" s="30"/>
      <c r="H61865" s="30"/>
    </row>
    <row r="61866" spans="6:8" x14ac:dyDescent="0.2">
      <c r="F61866" s="30"/>
      <c r="G61866" s="30"/>
      <c r="H61866" s="30"/>
    </row>
    <row r="61867" spans="6:8" x14ac:dyDescent="0.2">
      <c r="F61867" s="30"/>
      <c r="G61867" s="30"/>
      <c r="H61867" s="30"/>
    </row>
    <row r="61868" spans="6:8" x14ac:dyDescent="0.2">
      <c r="F61868" s="30"/>
      <c r="G61868" s="30"/>
      <c r="H61868" s="30"/>
    </row>
    <row r="61869" spans="6:8" x14ac:dyDescent="0.2">
      <c r="F61869" s="30"/>
      <c r="G61869" s="30"/>
      <c r="H61869" s="30"/>
    </row>
    <row r="61870" spans="6:8" x14ac:dyDescent="0.2">
      <c r="F61870" s="30"/>
      <c r="G61870" s="30"/>
      <c r="H61870" s="30"/>
    </row>
    <row r="61871" spans="6:8" x14ac:dyDescent="0.2">
      <c r="F61871" s="30"/>
      <c r="G61871" s="30"/>
      <c r="H61871" s="30"/>
    </row>
    <row r="61872" spans="6:8" x14ac:dyDescent="0.2">
      <c r="F61872" s="30"/>
      <c r="G61872" s="30"/>
      <c r="H61872" s="30"/>
    </row>
    <row r="61873" spans="6:8" x14ac:dyDescent="0.2">
      <c r="F61873" s="30"/>
      <c r="G61873" s="30"/>
      <c r="H61873" s="30"/>
    </row>
    <row r="61874" spans="6:8" x14ac:dyDescent="0.2">
      <c r="F61874" s="30"/>
      <c r="G61874" s="30"/>
      <c r="H61874" s="30"/>
    </row>
    <row r="61875" spans="6:8" x14ac:dyDescent="0.2">
      <c r="F61875" s="30"/>
      <c r="G61875" s="30"/>
      <c r="H61875" s="30"/>
    </row>
    <row r="61876" spans="6:8" x14ac:dyDescent="0.2">
      <c r="F61876" s="30"/>
      <c r="G61876" s="30"/>
      <c r="H61876" s="30"/>
    </row>
    <row r="61877" spans="6:8" x14ac:dyDescent="0.2">
      <c r="F61877" s="30"/>
      <c r="G61877" s="30"/>
      <c r="H61877" s="30"/>
    </row>
    <row r="61878" spans="6:8" x14ac:dyDescent="0.2">
      <c r="F61878" s="30"/>
      <c r="G61878" s="30"/>
      <c r="H61878" s="30"/>
    </row>
    <row r="61879" spans="6:8" x14ac:dyDescent="0.2">
      <c r="F61879" s="30"/>
      <c r="G61879" s="30"/>
      <c r="H61879" s="30"/>
    </row>
    <row r="61880" spans="6:8" x14ac:dyDescent="0.2">
      <c r="F61880" s="30"/>
      <c r="G61880" s="30"/>
      <c r="H61880" s="30"/>
    </row>
    <row r="61881" spans="6:8" x14ac:dyDescent="0.2">
      <c r="F61881" s="30"/>
      <c r="G61881" s="30"/>
      <c r="H61881" s="30"/>
    </row>
    <row r="61882" spans="6:8" x14ac:dyDescent="0.2">
      <c r="F61882" s="30"/>
      <c r="G61882" s="30"/>
      <c r="H61882" s="30"/>
    </row>
    <row r="61883" spans="6:8" x14ac:dyDescent="0.2">
      <c r="F61883" s="30"/>
      <c r="G61883" s="30"/>
      <c r="H61883" s="30"/>
    </row>
    <row r="61884" spans="6:8" x14ac:dyDescent="0.2">
      <c r="F61884" s="30"/>
      <c r="G61884" s="30"/>
      <c r="H61884" s="30"/>
    </row>
    <row r="61885" spans="6:8" x14ac:dyDescent="0.2">
      <c r="F61885" s="30"/>
      <c r="G61885" s="30"/>
      <c r="H61885" s="30"/>
    </row>
    <row r="61886" spans="6:8" x14ac:dyDescent="0.2">
      <c r="F61886" s="30"/>
      <c r="G61886" s="30"/>
      <c r="H61886" s="30"/>
    </row>
    <row r="61887" spans="6:8" x14ac:dyDescent="0.2">
      <c r="F61887" s="30"/>
      <c r="G61887" s="30"/>
      <c r="H61887" s="30"/>
    </row>
    <row r="61888" spans="6:8" x14ac:dyDescent="0.2">
      <c r="F61888" s="30"/>
      <c r="G61888" s="30"/>
      <c r="H61888" s="30"/>
    </row>
    <row r="61889" spans="6:8" x14ac:dyDescent="0.2">
      <c r="F61889" s="30"/>
      <c r="G61889" s="30"/>
      <c r="H61889" s="30"/>
    </row>
    <row r="61890" spans="6:8" x14ac:dyDescent="0.2">
      <c r="F61890" s="30"/>
      <c r="G61890" s="30"/>
      <c r="H61890" s="30"/>
    </row>
    <row r="61891" spans="6:8" x14ac:dyDescent="0.2">
      <c r="F61891" s="30"/>
      <c r="G61891" s="30"/>
      <c r="H61891" s="30"/>
    </row>
    <row r="61892" spans="6:8" x14ac:dyDescent="0.2">
      <c r="F61892" s="30"/>
      <c r="G61892" s="30"/>
      <c r="H61892" s="30"/>
    </row>
    <row r="61893" spans="6:8" x14ac:dyDescent="0.2">
      <c r="F61893" s="30"/>
      <c r="G61893" s="30"/>
      <c r="H61893" s="30"/>
    </row>
    <row r="61894" spans="6:8" x14ac:dyDescent="0.2">
      <c r="F61894" s="30"/>
      <c r="G61894" s="30"/>
      <c r="H61894" s="30"/>
    </row>
    <row r="61895" spans="6:8" x14ac:dyDescent="0.2">
      <c r="F61895" s="30"/>
      <c r="G61895" s="30"/>
      <c r="H61895" s="30"/>
    </row>
    <row r="61896" spans="6:8" x14ac:dyDescent="0.2">
      <c r="F61896" s="30"/>
      <c r="G61896" s="30"/>
      <c r="H61896" s="30"/>
    </row>
    <row r="61897" spans="6:8" x14ac:dyDescent="0.2">
      <c r="F61897" s="30"/>
      <c r="G61897" s="30"/>
      <c r="H61897" s="30"/>
    </row>
    <row r="61898" spans="6:8" x14ac:dyDescent="0.2">
      <c r="F61898" s="30"/>
      <c r="G61898" s="30"/>
      <c r="H61898" s="30"/>
    </row>
    <row r="61899" spans="6:8" x14ac:dyDescent="0.2">
      <c r="F61899" s="30"/>
      <c r="G61899" s="30"/>
      <c r="H61899" s="30"/>
    </row>
    <row r="61900" spans="6:8" x14ac:dyDescent="0.2">
      <c r="F61900" s="30"/>
      <c r="G61900" s="30"/>
      <c r="H61900" s="30"/>
    </row>
    <row r="61901" spans="6:8" x14ac:dyDescent="0.2">
      <c r="F61901" s="30"/>
      <c r="G61901" s="30"/>
      <c r="H61901" s="30"/>
    </row>
    <row r="61902" spans="6:8" x14ac:dyDescent="0.2">
      <c r="F61902" s="30"/>
      <c r="G61902" s="30"/>
      <c r="H61902" s="30"/>
    </row>
    <row r="61903" spans="6:8" x14ac:dyDescent="0.2">
      <c r="F61903" s="30"/>
      <c r="G61903" s="30"/>
      <c r="H61903" s="30"/>
    </row>
    <row r="61904" spans="6:8" x14ac:dyDescent="0.2">
      <c r="F61904" s="30"/>
      <c r="G61904" s="30"/>
      <c r="H61904" s="30"/>
    </row>
    <row r="61905" spans="6:8" x14ac:dyDescent="0.2">
      <c r="F61905" s="30"/>
      <c r="G61905" s="30"/>
      <c r="H61905" s="30"/>
    </row>
    <row r="61906" spans="6:8" x14ac:dyDescent="0.2">
      <c r="F61906" s="30"/>
      <c r="G61906" s="30"/>
      <c r="H61906" s="30"/>
    </row>
    <row r="61907" spans="6:8" x14ac:dyDescent="0.2">
      <c r="F61907" s="30"/>
      <c r="G61907" s="30"/>
      <c r="H61907" s="30"/>
    </row>
    <row r="61908" spans="6:8" x14ac:dyDescent="0.2">
      <c r="F61908" s="30"/>
      <c r="G61908" s="30"/>
      <c r="H61908" s="30"/>
    </row>
    <row r="61909" spans="6:8" x14ac:dyDescent="0.2">
      <c r="F61909" s="30"/>
      <c r="G61909" s="30"/>
      <c r="H61909" s="30"/>
    </row>
    <row r="61910" spans="6:8" x14ac:dyDescent="0.2">
      <c r="F61910" s="30"/>
      <c r="G61910" s="30"/>
      <c r="H61910" s="30"/>
    </row>
    <row r="61911" spans="6:8" x14ac:dyDescent="0.2">
      <c r="F61911" s="30"/>
      <c r="G61911" s="30"/>
      <c r="H61911" s="30"/>
    </row>
    <row r="61912" spans="6:8" x14ac:dyDescent="0.2">
      <c r="F61912" s="30"/>
      <c r="G61912" s="30"/>
      <c r="H61912" s="30"/>
    </row>
    <row r="61913" spans="6:8" x14ac:dyDescent="0.2">
      <c r="F61913" s="30"/>
      <c r="G61913" s="30"/>
      <c r="H61913" s="30"/>
    </row>
    <row r="61914" spans="6:8" x14ac:dyDescent="0.2">
      <c r="F61914" s="30"/>
      <c r="G61914" s="30"/>
      <c r="H61914" s="30"/>
    </row>
    <row r="61915" spans="6:8" x14ac:dyDescent="0.2">
      <c r="F61915" s="30"/>
      <c r="G61915" s="30"/>
      <c r="H61915" s="30"/>
    </row>
    <row r="61916" spans="6:8" x14ac:dyDescent="0.2">
      <c r="F61916" s="30"/>
      <c r="G61916" s="30"/>
      <c r="H61916" s="30"/>
    </row>
    <row r="61917" spans="6:8" x14ac:dyDescent="0.2">
      <c r="F61917" s="30"/>
      <c r="G61917" s="30"/>
      <c r="H61917" s="30"/>
    </row>
    <row r="61918" spans="6:8" x14ac:dyDescent="0.2">
      <c r="F61918" s="30"/>
      <c r="G61918" s="30"/>
      <c r="H61918" s="30"/>
    </row>
    <row r="61919" spans="6:8" x14ac:dyDescent="0.2">
      <c r="F61919" s="30"/>
      <c r="G61919" s="30"/>
      <c r="H61919" s="30"/>
    </row>
    <row r="61920" spans="6:8" x14ac:dyDescent="0.2">
      <c r="F61920" s="30"/>
      <c r="G61920" s="30"/>
      <c r="H61920" s="30"/>
    </row>
    <row r="61921" spans="6:8" x14ac:dyDescent="0.2">
      <c r="F61921" s="30"/>
      <c r="G61921" s="30"/>
      <c r="H61921" s="30"/>
    </row>
    <row r="61922" spans="6:8" x14ac:dyDescent="0.2">
      <c r="F61922" s="30"/>
      <c r="G61922" s="30"/>
      <c r="H61922" s="30"/>
    </row>
    <row r="61923" spans="6:8" x14ac:dyDescent="0.2">
      <c r="F61923" s="30"/>
      <c r="G61923" s="30"/>
      <c r="H61923" s="30"/>
    </row>
    <row r="61924" spans="6:8" x14ac:dyDescent="0.2">
      <c r="F61924" s="30"/>
      <c r="G61924" s="30"/>
      <c r="H61924" s="30"/>
    </row>
    <row r="61925" spans="6:8" x14ac:dyDescent="0.2">
      <c r="F61925" s="30"/>
      <c r="G61925" s="30"/>
      <c r="H61925" s="30"/>
    </row>
    <row r="61926" spans="6:8" x14ac:dyDescent="0.2">
      <c r="F61926" s="30"/>
      <c r="G61926" s="30"/>
      <c r="H61926" s="30"/>
    </row>
    <row r="61927" spans="6:8" x14ac:dyDescent="0.2">
      <c r="F61927" s="30"/>
      <c r="G61927" s="30"/>
      <c r="H61927" s="30"/>
    </row>
    <row r="61928" spans="6:8" x14ac:dyDescent="0.2">
      <c r="F61928" s="30"/>
      <c r="G61928" s="30"/>
      <c r="H61928" s="30"/>
    </row>
    <row r="61929" spans="6:8" x14ac:dyDescent="0.2">
      <c r="F61929" s="30"/>
      <c r="G61929" s="30"/>
      <c r="H61929" s="30"/>
    </row>
    <row r="61930" spans="6:8" x14ac:dyDescent="0.2">
      <c r="F61930" s="30"/>
      <c r="G61930" s="30"/>
      <c r="H61930" s="30"/>
    </row>
    <row r="61931" spans="6:8" x14ac:dyDescent="0.2">
      <c r="F61931" s="30"/>
      <c r="G61931" s="30"/>
      <c r="H61931" s="30"/>
    </row>
    <row r="61932" spans="6:8" x14ac:dyDescent="0.2">
      <c r="F61932" s="30"/>
      <c r="G61932" s="30"/>
      <c r="H61932" s="30"/>
    </row>
    <row r="61933" spans="6:8" x14ac:dyDescent="0.2">
      <c r="F61933" s="30"/>
      <c r="G61933" s="30"/>
      <c r="H61933" s="30"/>
    </row>
    <row r="61934" spans="6:8" x14ac:dyDescent="0.2">
      <c r="F61934" s="30"/>
      <c r="G61934" s="30"/>
      <c r="H61934" s="30"/>
    </row>
    <row r="61935" spans="6:8" x14ac:dyDescent="0.2">
      <c r="F61935" s="30"/>
      <c r="G61935" s="30"/>
      <c r="H61935" s="30"/>
    </row>
    <row r="61936" spans="6:8" x14ac:dyDescent="0.2">
      <c r="F61936" s="30"/>
      <c r="G61936" s="30"/>
      <c r="H61936" s="30"/>
    </row>
    <row r="61937" spans="6:8" x14ac:dyDescent="0.2">
      <c r="F61937" s="30"/>
      <c r="G61937" s="30"/>
      <c r="H61937" s="30"/>
    </row>
    <row r="61938" spans="6:8" x14ac:dyDescent="0.2">
      <c r="F61938" s="30"/>
      <c r="G61938" s="30"/>
      <c r="H61938" s="30"/>
    </row>
    <row r="61939" spans="6:8" x14ac:dyDescent="0.2">
      <c r="F61939" s="30"/>
      <c r="G61939" s="30"/>
      <c r="H61939" s="30"/>
    </row>
    <row r="61940" spans="6:8" x14ac:dyDescent="0.2">
      <c r="F61940" s="30"/>
      <c r="G61940" s="30"/>
      <c r="H61940" s="30"/>
    </row>
    <row r="61941" spans="6:8" x14ac:dyDescent="0.2">
      <c r="F61941" s="30"/>
      <c r="G61941" s="30"/>
      <c r="H61941" s="30"/>
    </row>
    <row r="61942" spans="6:8" x14ac:dyDescent="0.2">
      <c r="F61942" s="30"/>
      <c r="G61942" s="30"/>
      <c r="H61942" s="30"/>
    </row>
    <row r="61943" spans="6:8" x14ac:dyDescent="0.2">
      <c r="F61943" s="30"/>
      <c r="G61943" s="30"/>
      <c r="H61943" s="30"/>
    </row>
    <row r="61944" spans="6:8" x14ac:dyDescent="0.2">
      <c r="F61944" s="30"/>
      <c r="G61944" s="30"/>
      <c r="H61944" s="30"/>
    </row>
    <row r="61945" spans="6:8" x14ac:dyDescent="0.2">
      <c r="F61945" s="30"/>
      <c r="G61945" s="30"/>
      <c r="H61945" s="30"/>
    </row>
    <row r="61946" spans="6:8" x14ac:dyDescent="0.2">
      <c r="F61946" s="30"/>
      <c r="G61946" s="30"/>
      <c r="H61946" s="30"/>
    </row>
    <row r="61947" spans="6:8" x14ac:dyDescent="0.2">
      <c r="F61947" s="30"/>
      <c r="G61947" s="30"/>
      <c r="H61947" s="30"/>
    </row>
    <row r="61948" spans="6:8" x14ac:dyDescent="0.2">
      <c r="F61948" s="30"/>
      <c r="G61948" s="30"/>
      <c r="H61948" s="30"/>
    </row>
    <row r="61949" spans="6:8" x14ac:dyDescent="0.2">
      <c r="F61949" s="30"/>
      <c r="G61949" s="30"/>
      <c r="H61949" s="30"/>
    </row>
    <row r="61950" spans="6:8" x14ac:dyDescent="0.2">
      <c r="F61950" s="30"/>
      <c r="G61950" s="30"/>
      <c r="H61950" s="30"/>
    </row>
    <row r="61951" spans="6:8" x14ac:dyDescent="0.2">
      <c r="F61951" s="30"/>
      <c r="G61951" s="30"/>
      <c r="H61951" s="30"/>
    </row>
    <row r="61952" spans="6:8" x14ac:dyDescent="0.2">
      <c r="F61952" s="30"/>
      <c r="G61952" s="30"/>
      <c r="H61952" s="30"/>
    </row>
    <row r="61953" spans="6:8" x14ac:dyDescent="0.2">
      <c r="F61953" s="30"/>
      <c r="G61953" s="30"/>
      <c r="H61953" s="30"/>
    </row>
    <row r="61954" spans="6:8" x14ac:dyDescent="0.2">
      <c r="F61954" s="30"/>
      <c r="G61954" s="30"/>
      <c r="H61954" s="30"/>
    </row>
    <row r="61955" spans="6:8" x14ac:dyDescent="0.2">
      <c r="F61955" s="30"/>
      <c r="G61955" s="30"/>
      <c r="H61955" s="30"/>
    </row>
    <row r="61956" spans="6:8" x14ac:dyDescent="0.2">
      <c r="F61956" s="30"/>
      <c r="G61956" s="30"/>
      <c r="H61956" s="30"/>
    </row>
    <row r="61957" spans="6:8" x14ac:dyDescent="0.2">
      <c r="F61957" s="30"/>
      <c r="G61957" s="30"/>
      <c r="H61957" s="30"/>
    </row>
    <row r="61958" spans="6:8" x14ac:dyDescent="0.2">
      <c r="F61958" s="30"/>
      <c r="G61958" s="30"/>
      <c r="H61958" s="30"/>
    </row>
    <row r="61959" spans="6:8" x14ac:dyDescent="0.2">
      <c r="F61959" s="30"/>
      <c r="G61959" s="30"/>
      <c r="H61959" s="30"/>
    </row>
    <row r="61960" spans="6:8" x14ac:dyDescent="0.2">
      <c r="F61960" s="30"/>
      <c r="G61960" s="30"/>
      <c r="H61960" s="30"/>
    </row>
    <row r="61961" spans="6:8" x14ac:dyDescent="0.2">
      <c r="F61961" s="30"/>
      <c r="G61961" s="30"/>
      <c r="H61961" s="30"/>
    </row>
    <row r="61962" spans="6:8" x14ac:dyDescent="0.2">
      <c r="F61962" s="30"/>
      <c r="G61962" s="30"/>
      <c r="H61962" s="30"/>
    </row>
    <row r="61963" spans="6:8" x14ac:dyDescent="0.2">
      <c r="F61963" s="30"/>
      <c r="G61963" s="30"/>
      <c r="H61963" s="30"/>
    </row>
    <row r="61964" spans="6:8" x14ac:dyDescent="0.2">
      <c r="F61964" s="30"/>
      <c r="G61964" s="30"/>
      <c r="H61964" s="30"/>
    </row>
    <row r="61965" spans="6:8" x14ac:dyDescent="0.2">
      <c r="F61965" s="30"/>
      <c r="G61965" s="30"/>
      <c r="H61965" s="30"/>
    </row>
    <row r="61966" spans="6:8" x14ac:dyDescent="0.2">
      <c r="F61966" s="30"/>
      <c r="G61966" s="30"/>
      <c r="H61966" s="30"/>
    </row>
    <row r="61967" spans="6:8" x14ac:dyDescent="0.2">
      <c r="F61967" s="30"/>
      <c r="G61967" s="30"/>
      <c r="H61967" s="30"/>
    </row>
    <row r="61968" spans="6:8" x14ac:dyDescent="0.2">
      <c r="F61968" s="30"/>
      <c r="G61968" s="30"/>
      <c r="H61968" s="30"/>
    </row>
    <row r="61969" spans="6:8" x14ac:dyDescent="0.2">
      <c r="F61969" s="30"/>
      <c r="G61969" s="30"/>
      <c r="H61969" s="30"/>
    </row>
    <row r="61970" spans="6:8" x14ac:dyDescent="0.2">
      <c r="F61970" s="30"/>
      <c r="G61970" s="30"/>
      <c r="H61970" s="30"/>
    </row>
    <row r="61971" spans="6:8" x14ac:dyDescent="0.2">
      <c r="F61971" s="30"/>
      <c r="G61971" s="30"/>
      <c r="H61971" s="30"/>
    </row>
    <row r="61972" spans="6:8" x14ac:dyDescent="0.2">
      <c r="F61972" s="30"/>
      <c r="G61972" s="30"/>
      <c r="H61972" s="30"/>
    </row>
    <row r="61973" spans="6:8" x14ac:dyDescent="0.2">
      <c r="F61973" s="30"/>
      <c r="G61973" s="30"/>
      <c r="H61973" s="30"/>
    </row>
    <row r="61974" spans="6:8" x14ac:dyDescent="0.2">
      <c r="F61974" s="30"/>
      <c r="G61974" s="30"/>
      <c r="H61974" s="30"/>
    </row>
    <row r="61975" spans="6:8" x14ac:dyDescent="0.2">
      <c r="F61975" s="30"/>
      <c r="G61975" s="30"/>
      <c r="H61975" s="30"/>
    </row>
    <row r="61976" spans="6:8" x14ac:dyDescent="0.2">
      <c r="F61976" s="30"/>
      <c r="G61976" s="30"/>
      <c r="H61976" s="30"/>
    </row>
    <row r="61977" spans="6:8" x14ac:dyDescent="0.2">
      <c r="F61977" s="30"/>
      <c r="G61977" s="30"/>
      <c r="H61977" s="30"/>
    </row>
    <row r="61978" spans="6:8" x14ac:dyDescent="0.2">
      <c r="F61978" s="30"/>
      <c r="G61978" s="30"/>
      <c r="H61978" s="30"/>
    </row>
    <row r="61979" spans="6:8" x14ac:dyDescent="0.2">
      <c r="F61979" s="30"/>
      <c r="G61979" s="30"/>
      <c r="H61979" s="30"/>
    </row>
    <row r="61980" spans="6:8" x14ac:dyDescent="0.2">
      <c r="F61980" s="30"/>
      <c r="G61980" s="30"/>
      <c r="H61980" s="30"/>
    </row>
    <row r="61981" spans="6:8" x14ac:dyDescent="0.2">
      <c r="F61981" s="30"/>
      <c r="G61981" s="30"/>
      <c r="H61981" s="30"/>
    </row>
    <row r="61982" spans="6:8" x14ac:dyDescent="0.2">
      <c r="F61982" s="30"/>
      <c r="G61982" s="30"/>
      <c r="H61982" s="30"/>
    </row>
    <row r="61983" spans="6:8" x14ac:dyDescent="0.2">
      <c r="F61983" s="30"/>
      <c r="G61983" s="30"/>
      <c r="H61983" s="30"/>
    </row>
    <row r="61984" spans="6:8" x14ac:dyDescent="0.2">
      <c r="F61984" s="30"/>
      <c r="G61984" s="30"/>
      <c r="H61984" s="30"/>
    </row>
    <row r="61985" spans="6:8" x14ac:dyDescent="0.2">
      <c r="F61985" s="30"/>
      <c r="G61985" s="30"/>
      <c r="H61985" s="30"/>
    </row>
    <row r="61986" spans="6:8" x14ac:dyDescent="0.2">
      <c r="F61986" s="30"/>
      <c r="G61986" s="30"/>
      <c r="H61986" s="30"/>
    </row>
    <row r="61987" spans="6:8" x14ac:dyDescent="0.2">
      <c r="F61987" s="30"/>
      <c r="G61987" s="30"/>
      <c r="H61987" s="30"/>
    </row>
    <row r="61988" spans="6:8" x14ac:dyDescent="0.2">
      <c r="F61988" s="30"/>
      <c r="G61988" s="30"/>
      <c r="H61988" s="30"/>
    </row>
    <row r="61989" spans="6:8" x14ac:dyDescent="0.2">
      <c r="F61989" s="30"/>
      <c r="G61989" s="30"/>
      <c r="H61989" s="30"/>
    </row>
    <row r="61990" spans="6:8" x14ac:dyDescent="0.2">
      <c r="F61990" s="30"/>
      <c r="G61990" s="30"/>
      <c r="H61990" s="30"/>
    </row>
    <row r="61991" spans="6:8" x14ac:dyDescent="0.2">
      <c r="F61991" s="30"/>
      <c r="G61991" s="30"/>
      <c r="H61991" s="30"/>
    </row>
    <row r="61992" spans="6:8" x14ac:dyDescent="0.2">
      <c r="F61992" s="30"/>
      <c r="G61992" s="30"/>
      <c r="H61992" s="30"/>
    </row>
    <row r="61993" spans="6:8" x14ac:dyDescent="0.2">
      <c r="F61993" s="30"/>
      <c r="G61993" s="30"/>
      <c r="H61993" s="30"/>
    </row>
    <row r="61994" spans="6:8" x14ac:dyDescent="0.2">
      <c r="F61994" s="30"/>
      <c r="G61994" s="30"/>
      <c r="H61994" s="30"/>
    </row>
    <row r="61995" spans="6:8" x14ac:dyDescent="0.2">
      <c r="F61995" s="30"/>
      <c r="G61995" s="30"/>
      <c r="H61995" s="30"/>
    </row>
    <row r="61996" spans="6:8" x14ac:dyDescent="0.2">
      <c r="F61996" s="30"/>
      <c r="G61996" s="30"/>
      <c r="H61996" s="30"/>
    </row>
    <row r="61997" spans="6:8" x14ac:dyDescent="0.2">
      <c r="F61997" s="30"/>
      <c r="G61997" s="30"/>
      <c r="H61997" s="30"/>
    </row>
    <row r="61998" spans="6:8" x14ac:dyDescent="0.2">
      <c r="F61998" s="30"/>
      <c r="G61998" s="30"/>
      <c r="H61998" s="30"/>
    </row>
    <row r="61999" spans="6:8" x14ac:dyDescent="0.2">
      <c r="F61999" s="30"/>
      <c r="G61999" s="30"/>
      <c r="H61999" s="30"/>
    </row>
    <row r="62000" spans="6:8" x14ac:dyDescent="0.2">
      <c r="F62000" s="30"/>
      <c r="G62000" s="30"/>
      <c r="H62000" s="30"/>
    </row>
    <row r="62001" spans="6:8" x14ac:dyDescent="0.2">
      <c r="F62001" s="30"/>
      <c r="G62001" s="30"/>
      <c r="H62001" s="30"/>
    </row>
    <row r="62002" spans="6:8" x14ac:dyDescent="0.2">
      <c r="F62002" s="30"/>
      <c r="G62002" s="30"/>
      <c r="H62002" s="30"/>
    </row>
    <row r="62003" spans="6:8" x14ac:dyDescent="0.2">
      <c r="F62003" s="30"/>
      <c r="G62003" s="30"/>
      <c r="H62003" s="30"/>
    </row>
    <row r="62004" spans="6:8" x14ac:dyDescent="0.2">
      <c r="F62004" s="30"/>
      <c r="G62004" s="30"/>
      <c r="H62004" s="30"/>
    </row>
    <row r="62005" spans="6:8" x14ac:dyDescent="0.2">
      <c r="F62005" s="30"/>
      <c r="G62005" s="30"/>
      <c r="H62005" s="30"/>
    </row>
    <row r="62006" spans="6:8" x14ac:dyDescent="0.2">
      <c r="F62006" s="30"/>
      <c r="G62006" s="30"/>
      <c r="H62006" s="30"/>
    </row>
    <row r="62007" spans="6:8" x14ac:dyDescent="0.2">
      <c r="F62007" s="30"/>
      <c r="G62007" s="30"/>
      <c r="H62007" s="30"/>
    </row>
    <row r="62008" spans="6:8" x14ac:dyDescent="0.2">
      <c r="F62008" s="30"/>
      <c r="G62008" s="30"/>
      <c r="H62008" s="30"/>
    </row>
    <row r="62009" spans="6:8" x14ac:dyDescent="0.2">
      <c r="F62009" s="30"/>
      <c r="G62009" s="30"/>
      <c r="H62009" s="30"/>
    </row>
    <row r="62010" spans="6:8" x14ac:dyDescent="0.2">
      <c r="F62010" s="30"/>
      <c r="G62010" s="30"/>
      <c r="H62010" s="30"/>
    </row>
    <row r="62011" spans="6:8" x14ac:dyDescent="0.2">
      <c r="F62011" s="30"/>
      <c r="G62011" s="30"/>
      <c r="H62011" s="30"/>
    </row>
    <row r="62012" spans="6:8" x14ac:dyDescent="0.2">
      <c r="F62012" s="30"/>
      <c r="G62012" s="30"/>
      <c r="H62012" s="30"/>
    </row>
    <row r="62013" spans="6:8" x14ac:dyDescent="0.2">
      <c r="F62013" s="30"/>
      <c r="G62013" s="30"/>
      <c r="H62013" s="30"/>
    </row>
    <row r="62014" spans="6:8" x14ac:dyDescent="0.2">
      <c r="F62014" s="30"/>
      <c r="G62014" s="30"/>
      <c r="H62014" s="30"/>
    </row>
    <row r="62015" spans="6:8" x14ac:dyDescent="0.2">
      <c r="F62015" s="30"/>
      <c r="G62015" s="30"/>
      <c r="H62015" s="30"/>
    </row>
    <row r="62016" spans="6:8" x14ac:dyDescent="0.2">
      <c r="F62016" s="30"/>
      <c r="G62016" s="30"/>
      <c r="H62016" s="30"/>
    </row>
    <row r="62017" spans="6:8" x14ac:dyDescent="0.2">
      <c r="F62017" s="30"/>
      <c r="G62017" s="30"/>
      <c r="H62017" s="30"/>
    </row>
    <row r="62018" spans="6:8" x14ac:dyDescent="0.2">
      <c r="F62018" s="30"/>
      <c r="G62018" s="30"/>
      <c r="H62018" s="30"/>
    </row>
    <row r="62019" spans="6:8" x14ac:dyDescent="0.2">
      <c r="F62019" s="30"/>
      <c r="G62019" s="30"/>
      <c r="H62019" s="30"/>
    </row>
    <row r="62020" spans="6:8" x14ac:dyDescent="0.2">
      <c r="F62020" s="30"/>
      <c r="G62020" s="30"/>
      <c r="H62020" s="30"/>
    </row>
    <row r="62021" spans="6:8" x14ac:dyDescent="0.2">
      <c r="F62021" s="30"/>
      <c r="G62021" s="30"/>
      <c r="H62021" s="30"/>
    </row>
    <row r="62022" spans="6:8" x14ac:dyDescent="0.2">
      <c r="F62022" s="30"/>
      <c r="G62022" s="30"/>
      <c r="H62022" s="30"/>
    </row>
    <row r="62023" spans="6:8" x14ac:dyDescent="0.2">
      <c r="F62023" s="30"/>
      <c r="G62023" s="30"/>
      <c r="H62023" s="30"/>
    </row>
    <row r="62024" spans="6:8" x14ac:dyDescent="0.2">
      <c r="F62024" s="30"/>
      <c r="G62024" s="30"/>
      <c r="H62024" s="30"/>
    </row>
    <row r="62025" spans="6:8" x14ac:dyDescent="0.2">
      <c r="F62025" s="30"/>
      <c r="G62025" s="30"/>
      <c r="H62025" s="30"/>
    </row>
    <row r="62026" spans="6:8" x14ac:dyDescent="0.2">
      <c r="F62026" s="30"/>
      <c r="G62026" s="30"/>
      <c r="H62026" s="30"/>
    </row>
    <row r="62027" spans="6:8" x14ac:dyDescent="0.2">
      <c r="F62027" s="30"/>
      <c r="G62027" s="30"/>
      <c r="H62027" s="30"/>
    </row>
    <row r="62028" spans="6:8" x14ac:dyDescent="0.2">
      <c r="F62028" s="30"/>
      <c r="G62028" s="30"/>
      <c r="H62028" s="30"/>
    </row>
    <row r="62029" spans="6:8" x14ac:dyDescent="0.2">
      <c r="F62029" s="30"/>
      <c r="G62029" s="30"/>
      <c r="H62029" s="30"/>
    </row>
    <row r="62030" spans="6:8" x14ac:dyDescent="0.2">
      <c r="F62030" s="30"/>
      <c r="G62030" s="30"/>
      <c r="H62030" s="30"/>
    </row>
    <row r="62031" spans="6:8" x14ac:dyDescent="0.2">
      <c r="F62031" s="30"/>
      <c r="G62031" s="30"/>
      <c r="H62031" s="30"/>
    </row>
    <row r="62032" spans="6:8" x14ac:dyDescent="0.2">
      <c r="F62032" s="30"/>
      <c r="G62032" s="30"/>
      <c r="H62032" s="30"/>
    </row>
    <row r="62033" spans="6:8" x14ac:dyDescent="0.2">
      <c r="F62033" s="30"/>
      <c r="G62033" s="30"/>
      <c r="H62033" s="30"/>
    </row>
    <row r="62034" spans="6:8" x14ac:dyDescent="0.2">
      <c r="F62034" s="30"/>
      <c r="G62034" s="30"/>
      <c r="H62034" s="30"/>
    </row>
    <row r="62035" spans="6:8" x14ac:dyDescent="0.2">
      <c r="F62035" s="30"/>
      <c r="G62035" s="30"/>
      <c r="H62035" s="30"/>
    </row>
    <row r="62036" spans="6:8" x14ac:dyDescent="0.2">
      <c r="F62036" s="30"/>
      <c r="G62036" s="30"/>
      <c r="H62036" s="30"/>
    </row>
    <row r="62037" spans="6:8" x14ac:dyDescent="0.2">
      <c r="F62037" s="30"/>
      <c r="G62037" s="30"/>
      <c r="H62037" s="30"/>
    </row>
    <row r="62038" spans="6:8" x14ac:dyDescent="0.2">
      <c r="F62038" s="30"/>
      <c r="G62038" s="30"/>
      <c r="H62038" s="30"/>
    </row>
    <row r="62039" spans="6:8" x14ac:dyDescent="0.2">
      <c r="F62039" s="30"/>
      <c r="G62039" s="30"/>
      <c r="H62039" s="30"/>
    </row>
    <row r="62040" spans="6:8" x14ac:dyDescent="0.2">
      <c r="F62040" s="30"/>
      <c r="G62040" s="30"/>
      <c r="H62040" s="30"/>
    </row>
    <row r="62041" spans="6:8" x14ac:dyDescent="0.2">
      <c r="F62041" s="30"/>
      <c r="G62041" s="30"/>
      <c r="H62041" s="30"/>
    </row>
    <row r="62042" spans="6:8" x14ac:dyDescent="0.2">
      <c r="F62042" s="30"/>
      <c r="G62042" s="30"/>
      <c r="H62042" s="30"/>
    </row>
    <row r="62043" spans="6:8" x14ac:dyDescent="0.2">
      <c r="F62043" s="30"/>
      <c r="G62043" s="30"/>
      <c r="H62043" s="30"/>
    </row>
    <row r="62044" spans="6:8" x14ac:dyDescent="0.2">
      <c r="F62044" s="30"/>
      <c r="G62044" s="30"/>
      <c r="H62044" s="30"/>
    </row>
    <row r="62045" spans="6:8" x14ac:dyDescent="0.2">
      <c r="F62045" s="30"/>
      <c r="G62045" s="30"/>
      <c r="H62045" s="30"/>
    </row>
    <row r="62046" spans="6:8" x14ac:dyDescent="0.2">
      <c r="F62046" s="30"/>
      <c r="G62046" s="30"/>
      <c r="H62046" s="30"/>
    </row>
    <row r="62047" spans="6:8" x14ac:dyDescent="0.2">
      <c r="F62047" s="30"/>
      <c r="G62047" s="30"/>
      <c r="H62047" s="30"/>
    </row>
    <row r="62048" spans="6:8" x14ac:dyDescent="0.2">
      <c r="F62048" s="30"/>
      <c r="G62048" s="30"/>
      <c r="H62048" s="30"/>
    </row>
    <row r="62049" spans="6:8" x14ac:dyDescent="0.2">
      <c r="F62049" s="30"/>
      <c r="G62049" s="30"/>
      <c r="H62049" s="30"/>
    </row>
    <row r="62050" spans="6:8" x14ac:dyDescent="0.2">
      <c r="F62050" s="30"/>
      <c r="G62050" s="30"/>
      <c r="H62050" s="30"/>
    </row>
    <row r="62051" spans="6:8" x14ac:dyDescent="0.2">
      <c r="F62051" s="30"/>
      <c r="G62051" s="30"/>
      <c r="H62051" s="30"/>
    </row>
    <row r="62052" spans="6:8" x14ac:dyDescent="0.2">
      <c r="F62052" s="30"/>
      <c r="G62052" s="30"/>
      <c r="H62052" s="30"/>
    </row>
    <row r="62053" spans="6:8" x14ac:dyDescent="0.2">
      <c r="F62053" s="30"/>
      <c r="G62053" s="30"/>
      <c r="H62053" s="30"/>
    </row>
    <row r="62054" spans="6:8" x14ac:dyDescent="0.2">
      <c r="F62054" s="30"/>
      <c r="G62054" s="30"/>
      <c r="H62054" s="30"/>
    </row>
    <row r="62055" spans="6:8" x14ac:dyDescent="0.2">
      <c r="F62055" s="30"/>
      <c r="G62055" s="30"/>
      <c r="H62055" s="30"/>
    </row>
    <row r="62056" spans="6:8" x14ac:dyDescent="0.2">
      <c r="F62056" s="30"/>
      <c r="G62056" s="30"/>
      <c r="H62056" s="30"/>
    </row>
    <row r="62057" spans="6:8" x14ac:dyDescent="0.2">
      <c r="F62057" s="30"/>
      <c r="G62057" s="30"/>
      <c r="H62057" s="30"/>
    </row>
    <row r="62058" spans="6:8" x14ac:dyDescent="0.2">
      <c r="F62058" s="30"/>
      <c r="G62058" s="30"/>
      <c r="H62058" s="30"/>
    </row>
    <row r="62059" spans="6:8" x14ac:dyDescent="0.2">
      <c r="F62059" s="30"/>
      <c r="G62059" s="30"/>
      <c r="H62059" s="30"/>
    </row>
    <row r="62060" spans="6:8" x14ac:dyDescent="0.2">
      <c r="F62060" s="30"/>
      <c r="G62060" s="30"/>
      <c r="H62060" s="30"/>
    </row>
    <row r="62061" spans="6:8" x14ac:dyDescent="0.2">
      <c r="F62061" s="30"/>
      <c r="G62061" s="30"/>
      <c r="H62061" s="30"/>
    </row>
    <row r="62062" spans="6:8" x14ac:dyDescent="0.2">
      <c r="F62062" s="30"/>
      <c r="G62062" s="30"/>
      <c r="H62062" s="30"/>
    </row>
    <row r="62063" spans="6:8" x14ac:dyDescent="0.2">
      <c r="F62063" s="30"/>
      <c r="G62063" s="30"/>
      <c r="H62063" s="30"/>
    </row>
    <row r="62064" spans="6:8" x14ac:dyDescent="0.2">
      <c r="F62064" s="30"/>
      <c r="G62064" s="30"/>
      <c r="H62064" s="30"/>
    </row>
    <row r="62065" spans="6:8" x14ac:dyDescent="0.2">
      <c r="F62065" s="30"/>
      <c r="G62065" s="30"/>
      <c r="H62065" s="30"/>
    </row>
    <row r="62066" spans="6:8" x14ac:dyDescent="0.2">
      <c r="F62066" s="30"/>
      <c r="G62066" s="30"/>
      <c r="H62066" s="30"/>
    </row>
    <row r="62067" spans="6:8" x14ac:dyDescent="0.2">
      <c r="F62067" s="30"/>
      <c r="G62067" s="30"/>
      <c r="H62067" s="30"/>
    </row>
    <row r="62068" spans="6:8" x14ac:dyDescent="0.2">
      <c r="F62068" s="30"/>
      <c r="G62068" s="30"/>
      <c r="H62068" s="30"/>
    </row>
    <row r="62069" spans="6:8" x14ac:dyDescent="0.2">
      <c r="F62069" s="30"/>
      <c r="G62069" s="30"/>
      <c r="H62069" s="30"/>
    </row>
    <row r="62070" spans="6:8" x14ac:dyDescent="0.2">
      <c r="F62070" s="30"/>
      <c r="G62070" s="30"/>
      <c r="H62070" s="30"/>
    </row>
    <row r="62071" spans="6:8" x14ac:dyDescent="0.2">
      <c r="F62071" s="30"/>
      <c r="G62071" s="30"/>
      <c r="H62071" s="30"/>
    </row>
    <row r="62072" spans="6:8" x14ac:dyDescent="0.2">
      <c r="F62072" s="30"/>
      <c r="G62072" s="30"/>
      <c r="H62072" s="30"/>
    </row>
    <row r="62073" spans="6:8" x14ac:dyDescent="0.2">
      <c r="F62073" s="30"/>
      <c r="G62073" s="30"/>
      <c r="H62073" s="30"/>
    </row>
    <row r="62074" spans="6:8" x14ac:dyDescent="0.2">
      <c r="F62074" s="30"/>
      <c r="G62074" s="30"/>
      <c r="H62074" s="30"/>
    </row>
    <row r="62075" spans="6:8" x14ac:dyDescent="0.2">
      <c r="F62075" s="30"/>
      <c r="G62075" s="30"/>
      <c r="H62075" s="30"/>
    </row>
    <row r="62076" spans="6:8" x14ac:dyDescent="0.2">
      <c r="F62076" s="30"/>
      <c r="G62076" s="30"/>
      <c r="H62076" s="30"/>
    </row>
    <row r="62077" spans="6:8" x14ac:dyDescent="0.2">
      <c r="F62077" s="30"/>
      <c r="G62077" s="30"/>
      <c r="H62077" s="30"/>
    </row>
    <row r="62078" spans="6:8" x14ac:dyDescent="0.2">
      <c r="F62078" s="30"/>
      <c r="G62078" s="30"/>
      <c r="H62078" s="30"/>
    </row>
    <row r="62079" spans="6:8" x14ac:dyDescent="0.2">
      <c r="F62079" s="30"/>
      <c r="G62079" s="30"/>
      <c r="H62079" s="30"/>
    </row>
    <row r="62080" spans="6:8" x14ac:dyDescent="0.2">
      <c r="F62080" s="30"/>
      <c r="G62080" s="30"/>
      <c r="H62080" s="30"/>
    </row>
    <row r="62081" spans="6:8" x14ac:dyDescent="0.2">
      <c r="F62081" s="30"/>
      <c r="G62081" s="30"/>
      <c r="H62081" s="30"/>
    </row>
    <row r="62082" spans="6:8" x14ac:dyDescent="0.2">
      <c r="F62082" s="30"/>
      <c r="G62082" s="30"/>
      <c r="H62082" s="30"/>
    </row>
    <row r="62083" spans="6:8" x14ac:dyDescent="0.2">
      <c r="F62083" s="30"/>
      <c r="G62083" s="30"/>
      <c r="H62083" s="30"/>
    </row>
    <row r="62084" spans="6:8" x14ac:dyDescent="0.2">
      <c r="F62084" s="30"/>
      <c r="G62084" s="30"/>
      <c r="H62084" s="30"/>
    </row>
    <row r="62085" spans="6:8" x14ac:dyDescent="0.2">
      <c r="F62085" s="30"/>
      <c r="G62085" s="30"/>
      <c r="H62085" s="30"/>
    </row>
    <row r="62086" spans="6:8" x14ac:dyDescent="0.2">
      <c r="F62086" s="30"/>
      <c r="G62086" s="30"/>
      <c r="H62086" s="30"/>
    </row>
    <row r="62087" spans="6:8" x14ac:dyDescent="0.2">
      <c r="F62087" s="30"/>
      <c r="G62087" s="30"/>
      <c r="H62087" s="30"/>
    </row>
    <row r="62088" spans="6:8" x14ac:dyDescent="0.2">
      <c r="F62088" s="30"/>
      <c r="G62088" s="30"/>
      <c r="H62088" s="30"/>
    </row>
    <row r="62089" spans="6:8" x14ac:dyDescent="0.2">
      <c r="F62089" s="30"/>
      <c r="G62089" s="30"/>
      <c r="H62089" s="30"/>
    </row>
    <row r="62090" spans="6:8" x14ac:dyDescent="0.2">
      <c r="F62090" s="30"/>
      <c r="G62090" s="30"/>
      <c r="H62090" s="30"/>
    </row>
    <row r="62091" spans="6:8" x14ac:dyDescent="0.2">
      <c r="F62091" s="30"/>
      <c r="G62091" s="30"/>
      <c r="H62091" s="30"/>
    </row>
    <row r="62092" spans="6:8" x14ac:dyDescent="0.2">
      <c r="F62092" s="30"/>
      <c r="G62092" s="30"/>
      <c r="H62092" s="30"/>
    </row>
    <row r="62093" spans="6:8" x14ac:dyDescent="0.2">
      <c r="F62093" s="30"/>
      <c r="G62093" s="30"/>
      <c r="H62093" s="30"/>
    </row>
    <row r="62094" spans="6:8" x14ac:dyDescent="0.2">
      <c r="F62094" s="30"/>
      <c r="G62094" s="30"/>
      <c r="H62094" s="30"/>
    </row>
    <row r="62095" spans="6:8" x14ac:dyDescent="0.2">
      <c r="F62095" s="30"/>
      <c r="G62095" s="30"/>
      <c r="H62095" s="30"/>
    </row>
    <row r="62096" spans="6:8" x14ac:dyDescent="0.2">
      <c r="F62096" s="30"/>
      <c r="G62096" s="30"/>
      <c r="H62096" s="30"/>
    </row>
    <row r="62097" spans="6:8" x14ac:dyDescent="0.2">
      <c r="F62097" s="30"/>
      <c r="G62097" s="30"/>
      <c r="H62097" s="30"/>
    </row>
    <row r="62098" spans="6:8" x14ac:dyDescent="0.2">
      <c r="F62098" s="30"/>
      <c r="G62098" s="30"/>
      <c r="H62098" s="30"/>
    </row>
    <row r="62099" spans="6:8" x14ac:dyDescent="0.2">
      <c r="F62099" s="30"/>
      <c r="G62099" s="30"/>
      <c r="H62099" s="30"/>
    </row>
    <row r="62100" spans="6:8" x14ac:dyDescent="0.2">
      <c r="F62100" s="30"/>
      <c r="G62100" s="30"/>
      <c r="H62100" s="30"/>
    </row>
    <row r="62101" spans="6:8" x14ac:dyDescent="0.2">
      <c r="F62101" s="30"/>
      <c r="G62101" s="30"/>
      <c r="H62101" s="30"/>
    </row>
    <row r="62102" spans="6:8" x14ac:dyDescent="0.2">
      <c r="F62102" s="30"/>
      <c r="G62102" s="30"/>
      <c r="H62102" s="30"/>
    </row>
    <row r="62103" spans="6:8" x14ac:dyDescent="0.2">
      <c r="F62103" s="30"/>
      <c r="G62103" s="30"/>
      <c r="H62103" s="30"/>
    </row>
    <row r="62104" spans="6:8" x14ac:dyDescent="0.2">
      <c r="F62104" s="30"/>
      <c r="G62104" s="30"/>
      <c r="H62104" s="30"/>
    </row>
    <row r="62105" spans="6:8" x14ac:dyDescent="0.2">
      <c r="F62105" s="30"/>
      <c r="G62105" s="30"/>
      <c r="H62105" s="30"/>
    </row>
    <row r="62106" spans="6:8" x14ac:dyDescent="0.2">
      <c r="F62106" s="30"/>
      <c r="G62106" s="30"/>
      <c r="H62106" s="30"/>
    </row>
    <row r="62107" spans="6:8" x14ac:dyDescent="0.2">
      <c r="F62107" s="30"/>
      <c r="G62107" s="30"/>
      <c r="H62107" s="30"/>
    </row>
    <row r="62108" spans="6:8" x14ac:dyDescent="0.2">
      <c r="F62108" s="30"/>
      <c r="G62108" s="30"/>
      <c r="H62108" s="30"/>
    </row>
    <row r="62109" spans="6:8" x14ac:dyDescent="0.2">
      <c r="F62109" s="30"/>
      <c r="G62109" s="30"/>
      <c r="H62109" s="30"/>
    </row>
    <row r="62110" spans="6:8" x14ac:dyDescent="0.2">
      <c r="F62110" s="30"/>
      <c r="G62110" s="30"/>
      <c r="H62110" s="30"/>
    </row>
    <row r="62111" spans="6:8" x14ac:dyDescent="0.2">
      <c r="F62111" s="30"/>
      <c r="G62111" s="30"/>
      <c r="H62111" s="30"/>
    </row>
    <row r="62112" spans="6:8" x14ac:dyDescent="0.2">
      <c r="F62112" s="30"/>
      <c r="G62112" s="30"/>
      <c r="H62112" s="30"/>
    </row>
    <row r="62113" spans="6:8" x14ac:dyDescent="0.2">
      <c r="F62113" s="30"/>
      <c r="G62113" s="30"/>
      <c r="H62113" s="30"/>
    </row>
    <row r="62114" spans="6:8" x14ac:dyDescent="0.2">
      <c r="F62114" s="30"/>
      <c r="G62114" s="30"/>
      <c r="H62114" s="30"/>
    </row>
    <row r="62115" spans="6:8" x14ac:dyDescent="0.2">
      <c r="F62115" s="30"/>
      <c r="G62115" s="30"/>
      <c r="H62115" s="30"/>
    </row>
    <row r="62116" spans="6:8" x14ac:dyDescent="0.2">
      <c r="F62116" s="30"/>
      <c r="G62116" s="30"/>
      <c r="H62116" s="30"/>
    </row>
    <row r="62117" spans="6:8" x14ac:dyDescent="0.2">
      <c r="F62117" s="30"/>
      <c r="G62117" s="30"/>
      <c r="H62117" s="30"/>
    </row>
    <row r="62118" spans="6:8" x14ac:dyDescent="0.2">
      <c r="F62118" s="30"/>
      <c r="G62118" s="30"/>
      <c r="H62118" s="30"/>
    </row>
    <row r="62119" spans="6:8" x14ac:dyDescent="0.2">
      <c r="F62119" s="30"/>
      <c r="G62119" s="30"/>
      <c r="H62119" s="30"/>
    </row>
    <row r="62120" spans="6:8" x14ac:dyDescent="0.2">
      <c r="F62120" s="30"/>
      <c r="G62120" s="30"/>
      <c r="H62120" s="30"/>
    </row>
    <row r="62121" spans="6:8" x14ac:dyDescent="0.2">
      <c r="F62121" s="30"/>
      <c r="G62121" s="30"/>
      <c r="H62121" s="30"/>
    </row>
    <row r="62122" spans="6:8" x14ac:dyDescent="0.2">
      <c r="F62122" s="30"/>
      <c r="G62122" s="30"/>
      <c r="H62122" s="30"/>
    </row>
    <row r="62123" spans="6:8" x14ac:dyDescent="0.2">
      <c r="F62123" s="30"/>
      <c r="G62123" s="30"/>
      <c r="H62123" s="30"/>
    </row>
    <row r="62124" spans="6:8" x14ac:dyDescent="0.2">
      <c r="F62124" s="30"/>
      <c r="G62124" s="30"/>
      <c r="H62124" s="30"/>
    </row>
    <row r="62125" spans="6:8" x14ac:dyDescent="0.2">
      <c r="F62125" s="30"/>
      <c r="G62125" s="30"/>
      <c r="H62125" s="30"/>
    </row>
    <row r="62126" spans="6:8" x14ac:dyDescent="0.2">
      <c r="F62126" s="30"/>
      <c r="G62126" s="30"/>
      <c r="H62126" s="30"/>
    </row>
    <row r="62127" spans="6:8" x14ac:dyDescent="0.2">
      <c r="F62127" s="30"/>
      <c r="G62127" s="30"/>
      <c r="H62127" s="30"/>
    </row>
    <row r="62128" spans="6:8" x14ac:dyDescent="0.2">
      <c r="F62128" s="30"/>
      <c r="G62128" s="30"/>
      <c r="H62128" s="30"/>
    </row>
    <row r="62129" spans="6:8" x14ac:dyDescent="0.2">
      <c r="F62129" s="30"/>
      <c r="G62129" s="30"/>
      <c r="H62129" s="30"/>
    </row>
    <row r="62130" spans="6:8" x14ac:dyDescent="0.2">
      <c r="F62130" s="30"/>
      <c r="G62130" s="30"/>
      <c r="H62130" s="30"/>
    </row>
    <row r="62131" spans="6:8" x14ac:dyDescent="0.2">
      <c r="F62131" s="30"/>
      <c r="G62131" s="30"/>
      <c r="H62131" s="30"/>
    </row>
    <row r="62132" spans="6:8" x14ac:dyDescent="0.2">
      <c r="F62132" s="30"/>
      <c r="G62132" s="30"/>
      <c r="H62132" s="30"/>
    </row>
    <row r="62133" spans="6:8" x14ac:dyDescent="0.2">
      <c r="F62133" s="30"/>
      <c r="G62133" s="30"/>
      <c r="H62133" s="30"/>
    </row>
    <row r="62134" spans="6:8" x14ac:dyDescent="0.2">
      <c r="F62134" s="30"/>
      <c r="G62134" s="30"/>
      <c r="H62134" s="30"/>
    </row>
    <row r="62135" spans="6:8" x14ac:dyDescent="0.2">
      <c r="F62135" s="30"/>
      <c r="G62135" s="30"/>
      <c r="H62135" s="30"/>
    </row>
    <row r="62136" spans="6:8" x14ac:dyDescent="0.2">
      <c r="F62136" s="30"/>
      <c r="G62136" s="30"/>
      <c r="H62136" s="30"/>
    </row>
    <row r="62137" spans="6:8" x14ac:dyDescent="0.2">
      <c r="F62137" s="30"/>
      <c r="G62137" s="30"/>
      <c r="H62137" s="30"/>
    </row>
    <row r="62138" spans="6:8" x14ac:dyDescent="0.2">
      <c r="F62138" s="30"/>
      <c r="G62138" s="30"/>
      <c r="H62138" s="30"/>
    </row>
    <row r="62139" spans="6:8" x14ac:dyDescent="0.2">
      <c r="F62139" s="30"/>
      <c r="G62139" s="30"/>
      <c r="H62139" s="30"/>
    </row>
    <row r="62140" spans="6:8" x14ac:dyDescent="0.2">
      <c r="F62140" s="30"/>
      <c r="G62140" s="30"/>
      <c r="H62140" s="30"/>
    </row>
    <row r="62141" spans="6:8" x14ac:dyDescent="0.2">
      <c r="F62141" s="30"/>
      <c r="G62141" s="30"/>
      <c r="H62141" s="30"/>
    </row>
    <row r="62142" spans="6:8" x14ac:dyDescent="0.2">
      <c r="F62142" s="30"/>
      <c r="G62142" s="30"/>
      <c r="H62142" s="30"/>
    </row>
    <row r="62143" spans="6:8" x14ac:dyDescent="0.2">
      <c r="F62143" s="30"/>
      <c r="G62143" s="30"/>
      <c r="H62143" s="30"/>
    </row>
    <row r="62144" spans="6:8" x14ac:dyDescent="0.2">
      <c r="F62144" s="30"/>
      <c r="G62144" s="30"/>
      <c r="H62144" s="30"/>
    </row>
    <row r="62145" spans="6:8" x14ac:dyDescent="0.2">
      <c r="F62145" s="30"/>
      <c r="G62145" s="30"/>
      <c r="H62145" s="30"/>
    </row>
    <row r="62146" spans="6:8" x14ac:dyDescent="0.2">
      <c r="F62146" s="30"/>
      <c r="G62146" s="30"/>
      <c r="H62146" s="30"/>
    </row>
    <row r="62147" spans="6:8" x14ac:dyDescent="0.2">
      <c r="F62147" s="30"/>
      <c r="G62147" s="30"/>
      <c r="H62147" s="30"/>
    </row>
    <row r="62148" spans="6:8" x14ac:dyDescent="0.2">
      <c r="F62148" s="30"/>
      <c r="G62148" s="30"/>
      <c r="H62148" s="30"/>
    </row>
    <row r="62149" spans="6:8" x14ac:dyDescent="0.2">
      <c r="F62149" s="30"/>
      <c r="G62149" s="30"/>
      <c r="H62149" s="30"/>
    </row>
    <row r="62150" spans="6:8" x14ac:dyDescent="0.2">
      <c r="F62150" s="30"/>
      <c r="G62150" s="30"/>
      <c r="H62150" s="30"/>
    </row>
    <row r="62151" spans="6:8" x14ac:dyDescent="0.2">
      <c r="F62151" s="30"/>
      <c r="G62151" s="30"/>
      <c r="H62151" s="30"/>
    </row>
    <row r="62152" spans="6:8" x14ac:dyDescent="0.2">
      <c r="F62152" s="30"/>
      <c r="G62152" s="30"/>
      <c r="H62152" s="30"/>
    </row>
    <row r="62153" spans="6:8" x14ac:dyDescent="0.2">
      <c r="F62153" s="30"/>
      <c r="G62153" s="30"/>
      <c r="H62153" s="30"/>
    </row>
    <row r="62154" spans="6:8" x14ac:dyDescent="0.2">
      <c r="F62154" s="30"/>
      <c r="G62154" s="30"/>
      <c r="H62154" s="30"/>
    </row>
    <row r="62155" spans="6:8" x14ac:dyDescent="0.2">
      <c r="F62155" s="30"/>
      <c r="G62155" s="30"/>
      <c r="H62155" s="30"/>
    </row>
    <row r="62156" spans="6:8" x14ac:dyDescent="0.2">
      <c r="F62156" s="30"/>
      <c r="G62156" s="30"/>
      <c r="H62156" s="30"/>
    </row>
    <row r="62157" spans="6:8" x14ac:dyDescent="0.2">
      <c r="F62157" s="30"/>
      <c r="G62157" s="30"/>
      <c r="H62157" s="30"/>
    </row>
    <row r="62158" spans="6:8" x14ac:dyDescent="0.2">
      <c r="F62158" s="30"/>
      <c r="G62158" s="30"/>
      <c r="H62158" s="30"/>
    </row>
    <row r="62159" spans="6:8" x14ac:dyDescent="0.2">
      <c r="F62159" s="30"/>
      <c r="G62159" s="30"/>
      <c r="H62159" s="30"/>
    </row>
    <row r="62160" spans="6:8" x14ac:dyDescent="0.2">
      <c r="F62160" s="30"/>
      <c r="G62160" s="30"/>
      <c r="H62160" s="30"/>
    </row>
    <row r="62161" spans="6:8" x14ac:dyDescent="0.2">
      <c r="F62161" s="30"/>
      <c r="G62161" s="30"/>
      <c r="H62161" s="30"/>
    </row>
    <row r="62162" spans="6:8" x14ac:dyDescent="0.2">
      <c r="F62162" s="30"/>
      <c r="G62162" s="30"/>
      <c r="H62162" s="30"/>
    </row>
    <row r="62163" spans="6:8" x14ac:dyDescent="0.2">
      <c r="F62163" s="30"/>
      <c r="G62163" s="30"/>
      <c r="H62163" s="30"/>
    </row>
    <row r="62164" spans="6:8" x14ac:dyDescent="0.2">
      <c r="F62164" s="30"/>
      <c r="G62164" s="30"/>
      <c r="H62164" s="30"/>
    </row>
    <row r="62165" spans="6:8" x14ac:dyDescent="0.2">
      <c r="F62165" s="30"/>
      <c r="G62165" s="30"/>
      <c r="H62165" s="30"/>
    </row>
    <row r="62166" spans="6:8" x14ac:dyDescent="0.2">
      <c r="F62166" s="30"/>
      <c r="G62166" s="30"/>
      <c r="H62166" s="30"/>
    </row>
    <row r="62167" spans="6:8" x14ac:dyDescent="0.2">
      <c r="F62167" s="30"/>
      <c r="G62167" s="30"/>
      <c r="H62167" s="30"/>
    </row>
    <row r="62168" spans="6:8" x14ac:dyDescent="0.2">
      <c r="F62168" s="30"/>
      <c r="G62168" s="30"/>
      <c r="H62168" s="30"/>
    </row>
    <row r="62169" spans="6:8" x14ac:dyDescent="0.2">
      <c r="F62169" s="30"/>
      <c r="G62169" s="30"/>
      <c r="H62169" s="30"/>
    </row>
    <row r="62170" spans="6:8" x14ac:dyDescent="0.2">
      <c r="F62170" s="30"/>
      <c r="G62170" s="30"/>
      <c r="H62170" s="30"/>
    </row>
    <row r="62171" spans="6:8" x14ac:dyDescent="0.2">
      <c r="F62171" s="30"/>
      <c r="G62171" s="30"/>
      <c r="H62171" s="30"/>
    </row>
    <row r="62172" spans="6:8" x14ac:dyDescent="0.2">
      <c r="F62172" s="30"/>
      <c r="G62172" s="30"/>
      <c r="H62172" s="30"/>
    </row>
    <row r="62173" spans="6:8" x14ac:dyDescent="0.2">
      <c r="F62173" s="30"/>
      <c r="G62173" s="30"/>
      <c r="H62173" s="30"/>
    </row>
    <row r="62174" spans="6:8" x14ac:dyDescent="0.2">
      <c r="F62174" s="30"/>
      <c r="G62174" s="30"/>
      <c r="H62174" s="30"/>
    </row>
    <row r="62175" spans="6:8" x14ac:dyDescent="0.2">
      <c r="F62175" s="30"/>
      <c r="G62175" s="30"/>
      <c r="H62175" s="30"/>
    </row>
    <row r="62176" spans="6:8" x14ac:dyDescent="0.2">
      <c r="F62176" s="30"/>
      <c r="G62176" s="30"/>
      <c r="H62176" s="30"/>
    </row>
    <row r="62177" spans="6:8" x14ac:dyDescent="0.2">
      <c r="F62177" s="30"/>
      <c r="G62177" s="30"/>
      <c r="H62177" s="30"/>
    </row>
    <row r="62178" spans="6:8" x14ac:dyDescent="0.2">
      <c r="F62178" s="30"/>
      <c r="G62178" s="30"/>
      <c r="H62178" s="30"/>
    </row>
    <row r="62179" spans="6:8" x14ac:dyDescent="0.2">
      <c r="F62179" s="30"/>
      <c r="G62179" s="30"/>
      <c r="H62179" s="30"/>
    </row>
    <row r="62180" spans="6:8" x14ac:dyDescent="0.2">
      <c r="F62180" s="30"/>
      <c r="G62180" s="30"/>
      <c r="H62180" s="30"/>
    </row>
    <row r="62181" spans="6:8" x14ac:dyDescent="0.2">
      <c r="F62181" s="30"/>
      <c r="G62181" s="30"/>
      <c r="H62181" s="30"/>
    </row>
    <row r="62182" spans="6:8" x14ac:dyDescent="0.2">
      <c r="F62182" s="30"/>
      <c r="G62182" s="30"/>
      <c r="H62182" s="30"/>
    </row>
    <row r="62183" spans="6:8" x14ac:dyDescent="0.2">
      <c r="F62183" s="30"/>
      <c r="G62183" s="30"/>
      <c r="H62183" s="30"/>
    </row>
    <row r="62184" spans="6:8" x14ac:dyDescent="0.2">
      <c r="F62184" s="30"/>
      <c r="G62184" s="30"/>
      <c r="H62184" s="30"/>
    </row>
    <row r="62185" spans="6:8" x14ac:dyDescent="0.2">
      <c r="F62185" s="30"/>
      <c r="G62185" s="30"/>
      <c r="H62185" s="30"/>
    </row>
    <row r="62186" spans="6:8" x14ac:dyDescent="0.2">
      <c r="F62186" s="30"/>
      <c r="G62186" s="30"/>
      <c r="H62186" s="30"/>
    </row>
    <row r="62187" spans="6:8" x14ac:dyDescent="0.2">
      <c r="F62187" s="30"/>
      <c r="G62187" s="30"/>
      <c r="H62187" s="30"/>
    </row>
    <row r="62188" spans="6:8" x14ac:dyDescent="0.2">
      <c r="F62188" s="30"/>
      <c r="G62188" s="30"/>
      <c r="H62188" s="30"/>
    </row>
    <row r="62189" spans="6:8" x14ac:dyDescent="0.2">
      <c r="F62189" s="30"/>
      <c r="G62189" s="30"/>
      <c r="H62189" s="30"/>
    </row>
    <row r="62190" spans="6:8" x14ac:dyDescent="0.2">
      <c r="F62190" s="30"/>
      <c r="G62190" s="30"/>
      <c r="H62190" s="30"/>
    </row>
    <row r="62191" spans="6:8" x14ac:dyDescent="0.2">
      <c r="F62191" s="30"/>
      <c r="G62191" s="30"/>
      <c r="H62191" s="30"/>
    </row>
    <row r="62192" spans="6:8" x14ac:dyDescent="0.2">
      <c r="F62192" s="30"/>
      <c r="G62192" s="30"/>
      <c r="H62192" s="30"/>
    </row>
    <row r="62193" spans="6:8" x14ac:dyDescent="0.2">
      <c r="F62193" s="30"/>
      <c r="G62193" s="30"/>
      <c r="H62193" s="30"/>
    </row>
    <row r="62194" spans="6:8" x14ac:dyDescent="0.2">
      <c r="F62194" s="30"/>
      <c r="G62194" s="30"/>
      <c r="H62194" s="30"/>
    </row>
    <row r="62195" spans="6:8" x14ac:dyDescent="0.2">
      <c r="F62195" s="30"/>
      <c r="G62195" s="30"/>
      <c r="H62195" s="30"/>
    </row>
    <row r="62196" spans="6:8" x14ac:dyDescent="0.2">
      <c r="F62196" s="30"/>
      <c r="G62196" s="30"/>
      <c r="H62196" s="30"/>
    </row>
    <row r="62197" spans="6:8" x14ac:dyDescent="0.2">
      <c r="F62197" s="30"/>
      <c r="G62197" s="30"/>
      <c r="H62197" s="30"/>
    </row>
    <row r="62198" spans="6:8" x14ac:dyDescent="0.2">
      <c r="F62198" s="30"/>
      <c r="G62198" s="30"/>
      <c r="H62198" s="30"/>
    </row>
    <row r="62199" spans="6:8" x14ac:dyDescent="0.2">
      <c r="F62199" s="30"/>
      <c r="G62199" s="30"/>
      <c r="H62199" s="30"/>
    </row>
    <row r="62200" spans="6:8" x14ac:dyDescent="0.2">
      <c r="F62200" s="30"/>
      <c r="G62200" s="30"/>
      <c r="H62200" s="30"/>
    </row>
    <row r="62201" spans="6:8" x14ac:dyDescent="0.2">
      <c r="F62201" s="30"/>
      <c r="G62201" s="30"/>
      <c r="H62201" s="30"/>
    </row>
    <row r="62202" spans="6:8" x14ac:dyDescent="0.2">
      <c r="F62202" s="30"/>
      <c r="G62202" s="30"/>
      <c r="H62202" s="30"/>
    </row>
    <row r="62203" spans="6:8" x14ac:dyDescent="0.2">
      <c r="F62203" s="30"/>
      <c r="G62203" s="30"/>
      <c r="H62203" s="30"/>
    </row>
    <row r="62204" spans="6:8" x14ac:dyDescent="0.2">
      <c r="F62204" s="30"/>
      <c r="G62204" s="30"/>
      <c r="H62204" s="30"/>
    </row>
    <row r="62205" spans="6:8" x14ac:dyDescent="0.2">
      <c r="F62205" s="30"/>
      <c r="G62205" s="30"/>
      <c r="H62205" s="30"/>
    </row>
    <row r="62206" spans="6:8" x14ac:dyDescent="0.2">
      <c r="F62206" s="30"/>
      <c r="G62206" s="30"/>
      <c r="H62206" s="30"/>
    </row>
    <row r="62207" spans="6:8" x14ac:dyDescent="0.2">
      <c r="F62207" s="30"/>
      <c r="G62207" s="30"/>
      <c r="H62207" s="30"/>
    </row>
    <row r="62208" spans="6:8" x14ac:dyDescent="0.2">
      <c r="F62208" s="30"/>
      <c r="G62208" s="30"/>
      <c r="H62208" s="30"/>
    </row>
    <row r="62209" spans="6:8" x14ac:dyDescent="0.2">
      <c r="F62209" s="30"/>
      <c r="G62209" s="30"/>
      <c r="H62209" s="30"/>
    </row>
    <row r="62210" spans="6:8" x14ac:dyDescent="0.2">
      <c r="F62210" s="30"/>
      <c r="G62210" s="30"/>
      <c r="H62210" s="30"/>
    </row>
    <row r="62211" spans="6:8" x14ac:dyDescent="0.2">
      <c r="F62211" s="30"/>
      <c r="G62211" s="30"/>
      <c r="H62211" s="30"/>
    </row>
    <row r="62212" spans="6:8" x14ac:dyDescent="0.2">
      <c r="F62212" s="30"/>
      <c r="G62212" s="30"/>
      <c r="H62212" s="30"/>
    </row>
    <row r="62213" spans="6:8" x14ac:dyDescent="0.2">
      <c r="F62213" s="30"/>
      <c r="G62213" s="30"/>
      <c r="H62213" s="30"/>
    </row>
    <row r="62214" spans="6:8" x14ac:dyDescent="0.2">
      <c r="F62214" s="30"/>
      <c r="G62214" s="30"/>
      <c r="H62214" s="30"/>
    </row>
    <row r="62215" spans="6:8" x14ac:dyDescent="0.2">
      <c r="F62215" s="30"/>
      <c r="G62215" s="30"/>
      <c r="H62215" s="30"/>
    </row>
    <row r="62216" spans="6:8" x14ac:dyDescent="0.2">
      <c r="F62216" s="30"/>
      <c r="G62216" s="30"/>
      <c r="H62216" s="30"/>
    </row>
    <row r="62217" spans="6:8" x14ac:dyDescent="0.2">
      <c r="F62217" s="30"/>
      <c r="G62217" s="30"/>
      <c r="H62217" s="30"/>
    </row>
    <row r="62218" spans="6:8" x14ac:dyDescent="0.2">
      <c r="F62218" s="30"/>
      <c r="G62218" s="30"/>
      <c r="H62218" s="30"/>
    </row>
    <row r="62219" spans="6:8" x14ac:dyDescent="0.2">
      <c r="F62219" s="30"/>
      <c r="G62219" s="30"/>
      <c r="H62219" s="30"/>
    </row>
    <row r="62220" spans="6:8" x14ac:dyDescent="0.2">
      <c r="F62220" s="30"/>
      <c r="G62220" s="30"/>
      <c r="H62220" s="30"/>
    </row>
    <row r="62221" spans="6:8" x14ac:dyDescent="0.2">
      <c r="F62221" s="30"/>
      <c r="G62221" s="30"/>
      <c r="H62221" s="30"/>
    </row>
    <row r="62222" spans="6:8" x14ac:dyDescent="0.2">
      <c r="F62222" s="30"/>
      <c r="G62222" s="30"/>
      <c r="H62222" s="30"/>
    </row>
    <row r="62223" spans="6:8" x14ac:dyDescent="0.2">
      <c r="F62223" s="30"/>
      <c r="G62223" s="30"/>
      <c r="H62223" s="30"/>
    </row>
    <row r="62224" spans="6:8" x14ac:dyDescent="0.2">
      <c r="F62224" s="30"/>
      <c r="G62224" s="30"/>
      <c r="H62224" s="30"/>
    </row>
    <row r="62225" spans="6:8" x14ac:dyDescent="0.2">
      <c r="F62225" s="30"/>
      <c r="G62225" s="30"/>
      <c r="H62225" s="30"/>
    </row>
    <row r="62226" spans="6:8" x14ac:dyDescent="0.2">
      <c r="F62226" s="30"/>
      <c r="G62226" s="30"/>
      <c r="H62226" s="30"/>
    </row>
    <row r="62227" spans="6:8" x14ac:dyDescent="0.2">
      <c r="F62227" s="30"/>
      <c r="G62227" s="30"/>
      <c r="H62227" s="30"/>
    </row>
    <row r="62228" spans="6:8" x14ac:dyDescent="0.2">
      <c r="F62228" s="30"/>
      <c r="G62228" s="30"/>
      <c r="H62228" s="30"/>
    </row>
    <row r="62229" spans="6:8" x14ac:dyDescent="0.2">
      <c r="F62229" s="30"/>
      <c r="G62229" s="30"/>
      <c r="H62229" s="30"/>
    </row>
    <row r="62230" spans="6:8" x14ac:dyDescent="0.2">
      <c r="F62230" s="30"/>
      <c r="G62230" s="30"/>
      <c r="H62230" s="30"/>
    </row>
    <row r="62231" spans="6:8" x14ac:dyDescent="0.2">
      <c r="F62231" s="30"/>
      <c r="G62231" s="30"/>
      <c r="H62231" s="30"/>
    </row>
    <row r="62232" spans="6:8" x14ac:dyDescent="0.2">
      <c r="F62232" s="30"/>
      <c r="G62232" s="30"/>
      <c r="H62232" s="30"/>
    </row>
    <row r="62233" spans="6:8" x14ac:dyDescent="0.2">
      <c r="F62233" s="30"/>
      <c r="G62233" s="30"/>
      <c r="H62233" s="30"/>
    </row>
    <row r="62234" spans="6:8" x14ac:dyDescent="0.2">
      <c r="F62234" s="30"/>
      <c r="G62234" s="30"/>
      <c r="H62234" s="30"/>
    </row>
    <row r="62235" spans="6:8" x14ac:dyDescent="0.2">
      <c r="F62235" s="30"/>
      <c r="G62235" s="30"/>
      <c r="H62235" s="30"/>
    </row>
    <row r="62236" spans="6:8" x14ac:dyDescent="0.2">
      <c r="F62236" s="30"/>
      <c r="G62236" s="30"/>
      <c r="H62236" s="30"/>
    </row>
    <row r="62237" spans="6:8" x14ac:dyDescent="0.2">
      <c r="F62237" s="30"/>
      <c r="G62237" s="30"/>
      <c r="H62237" s="30"/>
    </row>
    <row r="62238" spans="6:8" x14ac:dyDescent="0.2">
      <c r="F62238" s="30"/>
      <c r="G62238" s="30"/>
      <c r="H62238" s="30"/>
    </row>
    <row r="62239" spans="6:8" x14ac:dyDescent="0.2">
      <c r="F62239" s="30"/>
      <c r="G62239" s="30"/>
      <c r="H62239" s="30"/>
    </row>
    <row r="62240" spans="6:8" x14ac:dyDescent="0.2">
      <c r="F62240" s="30"/>
      <c r="G62240" s="30"/>
      <c r="H62240" s="30"/>
    </row>
    <row r="62241" spans="6:8" x14ac:dyDescent="0.2">
      <c r="F62241" s="30"/>
      <c r="G62241" s="30"/>
      <c r="H62241" s="30"/>
    </row>
    <row r="62242" spans="6:8" x14ac:dyDescent="0.2">
      <c r="F62242" s="30"/>
      <c r="G62242" s="30"/>
      <c r="H62242" s="30"/>
    </row>
    <row r="62243" spans="6:8" x14ac:dyDescent="0.2">
      <c r="F62243" s="30"/>
      <c r="G62243" s="30"/>
      <c r="H62243" s="30"/>
    </row>
    <row r="62244" spans="6:8" x14ac:dyDescent="0.2">
      <c r="F62244" s="30"/>
      <c r="G62244" s="30"/>
      <c r="H62244" s="30"/>
    </row>
    <row r="62245" spans="6:8" x14ac:dyDescent="0.2">
      <c r="F62245" s="30"/>
      <c r="G62245" s="30"/>
      <c r="H62245" s="30"/>
    </row>
    <row r="62246" spans="6:8" x14ac:dyDescent="0.2">
      <c r="F62246" s="30"/>
      <c r="G62246" s="30"/>
      <c r="H62246" s="30"/>
    </row>
    <row r="62247" spans="6:8" x14ac:dyDescent="0.2">
      <c r="F62247" s="30"/>
      <c r="G62247" s="30"/>
      <c r="H62247" s="30"/>
    </row>
    <row r="62248" spans="6:8" x14ac:dyDescent="0.2">
      <c r="F62248" s="30"/>
      <c r="G62248" s="30"/>
      <c r="H62248" s="30"/>
    </row>
    <row r="62249" spans="6:8" x14ac:dyDescent="0.2">
      <c r="F62249" s="30"/>
      <c r="G62249" s="30"/>
      <c r="H62249" s="30"/>
    </row>
    <row r="62250" spans="6:8" x14ac:dyDescent="0.2">
      <c r="F62250" s="30"/>
      <c r="G62250" s="30"/>
      <c r="H62250" s="30"/>
    </row>
    <row r="62251" spans="6:8" x14ac:dyDescent="0.2">
      <c r="F62251" s="30"/>
      <c r="G62251" s="30"/>
      <c r="H62251" s="30"/>
    </row>
    <row r="62252" spans="6:8" x14ac:dyDescent="0.2">
      <c r="F62252" s="30"/>
      <c r="G62252" s="30"/>
      <c r="H62252" s="30"/>
    </row>
    <row r="62253" spans="6:8" x14ac:dyDescent="0.2">
      <c r="F62253" s="30"/>
      <c r="G62253" s="30"/>
      <c r="H62253" s="30"/>
    </row>
    <row r="62254" spans="6:8" x14ac:dyDescent="0.2">
      <c r="F62254" s="30"/>
      <c r="G62254" s="30"/>
      <c r="H62254" s="30"/>
    </row>
    <row r="62255" spans="6:8" x14ac:dyDescent="0.2">
      <c r="F62255" s="30"/>
      <c r="G62255" s="30"/>
      <c r="H62255" s="30"/>
    </row>
    <row r="62256" spans="6:8" x14ac:dyDescent="0.2">
      <c r="F62256" s="30"/>
      <c r="G62256" s="30"/>
      <c r="H62256" s="30"/>
    </row>
    <row r="62257" spans="6:8" x14ac:dyDescent="0.2">
      <c r="F62257" s="30"/>
      <c r="G62257" s="30"/>
      <c r="H62257" s="30"/>
    </row>
    <row r="62258" spans="6:8" x14ac:dyDescent="0.2">
      <c r="F62258" s="30"/>
      <c r="G62258" s="30"/>
      <c r="H62258" s="30"/>
    </row>
    <row r="62259" spans="6:8" x14ac:dyDescent="0.2">
      <c r="F62259" s="30"/>
      <c r="G62259" s="30"/>
      <c r="H62259" s="30"/>
    </row>
    <row r="62260" spans="6:8" x14ac:dyDescent="0.2">
      <c r="F62260" s="30"/>
      <c r="G62260" s="30"/>
      <c r="H62260" s="30"/>
    </row>
    <row r="62261" spans="6:8" x14ac:dyDescent="0.2">
      <c r="F62261" s="30"/>
      <c r="G62261" s="30"/>
      <c r="H62261" s="30"/>
    </row>
    <row r="62262" spans="6:8" x14ac:dyDescent="0.2">
      <c r="F62262" s="30"/>
      <c r="G62262" s="30"/>
      <c r="H62262" s="30"/>
    </row>
    <row r="62263" spans="6:8" x14ac:dyDescent="0.2">
      <c r="F62263" s="30"/>
      <c r="G62263" s="30"/>
      <c r="H62263" s="30"/>
    </row>
    <row r="62264" spans="6:8" x14ac:dyDescent="0.2">
      <c r="F62264" s="30"/>
      <c r="G62264" s="30"/>
      <c r="H62264" s="30"/>
    </row>
    <row r="62265" spans="6:8" x14ac:dyDescent="0.2">
      <c r="F62265" s="30"/>
      <c r="G62265" s="30"/>
      <c r="H62265" s="30"/>
    </row>
    <row r="62266" spans="6:8" x14ac:dyDescent="0.2">
      <c r="F62266" s="30"/>
      <c r="G62266" s="30"/>
      <c r="H62266" s="30"/>
    </row>
    <row r="62267" spans="6:8" x14ac:dyDescent="0.2">
      <c r="F62267" s="30"/>
      <c r="G62267" s="30"/>
      <c r="H62267" s="30"/>
    </row>
    <row r="62268" spans="6:8" x14ac:dyDescent="0.2">
      <c r="F62268" s="30"/>
      <c r="G62268" s="30"/>
      <c r="H62268" s="30"/>
    </row>
    <row r="62269" spans="6:8" x14ac:dyDescent="0.2">
      <c r="F62269" s="30"/>
      <c r="G62269" s="30"/>
      <c r="H62269" s="30"/>
    </row>
    <row r="62270" spans="6:8" x14ac:dyDescent="0.2">
      <c r="F62270" s="30"/>
      <c r="G62270" s="30"/>
      <c r="H62270" s="30"/>
    </row>
    <row r="62271" spans="6:8" x14ac:dyDescent="0.2">
      <c r="F62271" s="30"/>
      <c r="G62271" s="30"/>
      <c r="H62271" s="30"/>
    </row>
    <row r="62272" spans="6:8" x14ac:dyDescent="0.2">
      <c r="F62272" s="30"/>
      <c r="G62272" s="30"/>
      <c r="H62272" s="30"/>
    </row>
    <row r="62273" spans="6:8" x14ac:dyDescent="0.2">
      <c r="F62273" s="30"/>
      <c r="G62273" s="30"/>
      <c r="H62273" s="30"/>
    </row>
    <row r="62274" spans="6:8" x14ac:dyDescent="0.2">
      <c r="F62274" s="30"/>
      <c r="G62274" s="30"/>
      <c r="H62274" s="30"/>
    </row>
    <row r="62275" spans="6:8" x14ac:dyDescent="0.2">
      <c r="F62275" s="30"/>
      <c r="G62275" s="30"/>
      <c r="H62275" s="30"/>
    </row>
    <row r="62276" spans="6:8" x14ac:dyDescent="0.2">
      <c r="F62276" s="30"/>
      <c r="G62276" s="30"/>
      <c r="H62276" s="30"/>
    </row>
    <row r="62277" spans="6:8" x14ac:dyDescent="0.2">
      <c r="F62277" s="30"/>
      <c r="G62277" s="30"/>
      <c r="H62277" s="30"/>
    </row>
    <row r="62278" spans="6:8" x14ac:dyDescent="0.2">
      <c r="F62278" s="30"/>
      <c r="G62278" s="30"/>
      <c r="H62278" s="30"/>
    </row>
    <row r="62279" spans="6:8" x14ac:dyDescent="0.2">
      <c r="F62279" s="30"/>
      <c r="G62279" s="30"/>
      <c r="H62279" s="30"/>
    </row>
    <row r="62280" spans="6:8" x14ac:dyDescent="0.2">
      <c r="F62280" s="30"/>
      <c r="G62280" s="30"/>
      <c r="H62280" s="30"/>
    </row>
    <row r="62281" spans="6:8" x14ac:dyDescent="0.2">
      <c r="F62281" s="30"/>
      <c r="G62281" s="30"/>
      <c r="H62281" s="30"/>
    </row>
    <row r="62282" spans="6:8" x14ac:dyDescent="0.2">
      <c r="F62282" s="30"/>
      <c r="G62282" s="30"/>
      <c r="H62282" s="30"/>
    </row>
    <row r="62283" spans="6:8" x14ac:dyDescent="0.2">
      <c r="F62283" s="30"/>
      <c r="G62283" s="30"/>
      <c r="H62283" s="30"/>
    </row>
    <row r="62284" spans="6:8" x14ac:dyDescent="0.2">
      <c r="F62284" s="30"/>
      <c r="G62284" s="30"/>
      <c r="H62284" s="30"/>
    </row>
    <row r="62285" spans="6:8" x14ac:dyDescent="0.2">
      <c r="F62285" s="30"/>
      <c r="G62285" s="30"/>
      <c r="H62285" s="30"/>
    </row>
    <row r="62286" spans="6:8" x14ac:dyDescent="0.2">
      <c r="F62286" s="30"/>
      <c r="G62286" s="30"/>
      <c r="H62286" s="30"/>
    </row>
    <row r="62287" spans="6:8" x14ac:dyDescent="0.2">
      <c r="F62287" s="30"/>
      <c r="G62287" s="30"/>
      <c r="H62287" s="30"/>
    </row>
    <row r="62288" spans="6:8" x14ac:dyDescent="0.2">
      <c r="F62288" s="30"/>
      <c r="G62288" s="30"/>
      <c r="H62288" s="30"/>
    </row>
    <row r="62289" spans="6:8" x14ac:dyDescent="0.2">
      <c r="F62289" s="30"/>
      <c r="G62289" s="30"/>
      <c r="H62289" s="30"/>
    </row>
    <row r="62290" spans="6:8" x14ac:dyDescent="0.2">
      <c r="F62290" s="30"/>
      <c r="G62290" s="30"/>
      <c r="H62290" s="30"/>
    </row>
    <row r="62291" spans="6:8" x14ac:dyDescent="0.2">
      <c r="F62291" s="30"/>
      <c r="G62291" s="30"/>
      <c r="H62291" s="30"/>
    </row>
    <row r="62292" spans="6:8" x14ac:dyDescent="0.2">
      <c r="F62292" s="30"/>
      <c r="G62292" s="30"/>
      <c r="H62292" s="30"/>
    </row>
    <row r="62293" spans="6:8" x14ac:dyDescent="0.2">
      <c r="F62293" s="30"/>
      <c r="G62293" s="30"/>
      <c r="H62293" s="30"/>
    </row>
    <row r="62294" spans="6:8" x14ac:dyDescent="0.2">
      <c r="F62294" s="30"/>
      <c r="G62294" s="30"/>
      <c r="H62294" s="30"/>
    </row>
    <row r="62295" spans="6:8" x14ac:dyDescent="0.2">
      <c r="F62295" s="30"/>
      <c r="G62295" s="30"/>
      <c r="H62295" s="30"/>
    </row>
    <row r="62296" spans="6:8" x14ac:dyDescent="0.2">
      <c r="F62296" s="30"/>
      <c r="G62296" s="30"/>
      <c r="H62296" s="30"/>
    </row>
    <row r="62297" spans="6:8" x14ac:dyDescent="0.2">
      <c r="F62297" s="30"/>
      <c r="G62297" s="30"/>
      <c r="H62297" s="30"/>
    </row>
    <row r="62298" spans="6:8" x14ac:dyDescent="0.2">
      <c r="F62298" s="30"/>
      <c r="G62298" s="30"/>
      <c r="H62298" s="30"/>
    </row>
    <row r="62299" spans="6:8" x14ac:dyDescent="0.2">
      <c r="F62299" s="30"/>
      <c r="G62299" s="30"/>
      <c r="H62299" s="30"/>
    </row>
    <row r="62300" spans="6:8" x14ac:dyDescent="0.2">
      <c r="F62300" s="30"/>
      <c r="G62300" s="30"/>
      <c r="H62300" s="30"/>
    </row>
    <row r="62301" spans="6:8" x14ac:dyDescent="0.2">
      <c r="F62301" s="30"/>
      <c r="G62301" s="30"/>
      <c r="H62301" s="30"/>
    </row>
    <row r="62302" spans="6:8" x14ac:dyDescent="0.2">
      <c r="F62302" s="30"/>
      <c r="G62302" s="30"/>
      <c r="H62302" s="30"/>
    </row>
    <row r="62303" spans="6:8" x14ac:dyDescent="0.2">
      <c r="F62303" s="30"/>
      <c r="G62303" s="30"/>
      <c r="H62303" s="30"/>
    </row>
    <row r="62304" spans="6:8" x14ac:dyDescent="0.2">
      <c r="F62304" s="30"/>
      <c r="G62304" s="30"/>
      <c r="H62304" s="30"/>
    </row>
    <row r="62305" spans="6:8" x14ac:dyDescent="0.2">
      <c r="F62305" s="30"/>
      <c r="G62305" s="30"/>
      <c r="H62305" s="30"/>
    </row>
    <row r="62306" spans="6:8" x14ac:dyDescent="0.2">
      <c r="F62306" s="30"/>
      <c r="G62306" s="30"/>
      <c r="H62306" s="30"/>
    </row>
    <row r="62307" spans="6:8" x14ac:dyDescent="0.2">
      <c r="F62307" s="30"/>
      <c r="G62307" s="30"/>
      <c r="H62307" s="30"/>
    </row>
    <row r="62308" spans="6:8" x14ac:dyDescent="0.2">
      <c r="F62308" s="30"/>
      <c r="G62308" s="30"/>
      <c r="H62308" s="30"/>
    </row>
    <row r="62309" spans="6:8" x14ac:dyDescent="0.2">
      <c r="F62309" s="30"/>
      <c r="G62309" s="30"/>
      <c r="H62309" s="30"/>
    </row>
    <row r="62310" spans="6:8" x14ac:dyDescent="0.2">
      <c r="F62310" s="30"/>
      <c r="G62310" s="30"/>
      <c r="H62310" s="30"/>
    </row>
    <row r="62311" spans="6:8" x14ac:dyDescent="0.2">
      <c r="F62311" s="30"/>
      <c r="G62311" s="30"/>
      <c r="H62311" s="30"/>
    </row>
    <row r="62312" spans="6:8" x14ac:dyDescent="0.2">
      <c r="F62312" s="30"/>
      <c r="G62312" s="30"/>
      <c r="H62312" s="30"/>
    </row>
    <row r="62313" spans="6:8" x14ac:dyDescent="0.2">
      <c r="F62313" s="30"/>
      <c r="G62313" s="30"/>
      <c r="H62313" s="30"/>
    </row>
    <row r="62314" spans="6:8" x14ac:dyDescent="0.2">
      <c r="F62314" s="30"/>
      <c r="G62314" s="30"/>
      <c r="H62314" s="30"/>
    </row>
    <row r="62315" spans="6:8" x14ac:dyDescent="0.2">
      <c r="F62315" s="30"/>
      <c r="G62315" s="30"/>
      <c r="H62315" s="30"/>
    </row>
    <row r="62316" spans="6:8" x14ac:dyDescent="0.2">
      <c r="F62316" s="30"/>
      <c r="G62316" s="30"/>
      <c r="H62316" s="30"/>
    </row>
    <row r="62317" spans="6:8" x14ac:dyDescent="0.2">
      <c r="F62317" s="30"/>
      <c r="G62317" s="30"/>
      <c r="H62317" s="30"/>
    </row>
    <row r="62318" spans="6:8" x14ac:dyDescent="0.2">
      <c r="F62318" s="30"/>
      <c r="G62318" s="30"/>
      <c r="H62318" s="30"/>
    </row>
    <row r="62319" spans="6:8" x14ac:dyDescent="0.2">
      <c r="F62319" s="30"/>
      <c r="G62319" s="30"/>
      <c r="H62319" s="30"/>
    </row>
    <row r="62320" spans="6:8" x14ac:dyDescent="0.2">
      <c r="F62320" s="30"/>
      <c r="G62320" s="30"/>
      <c r="H62320" s="30"/>
    </row>
    <row r="62321" spans="6:8" x14ac:dyDescent="0.2">
      <c r="F62321" s="30"/>
      <c r="G62321" s="30"/>
      <c r="H62321" s="30"/>
    </row>
    <row r="62322" spans="6:8" x14ac:dyDescent="0.2">
      <c r="F62322" s="30"/>
      <c r="G62322" s="30"/>
      <c r="H62322" s="30"/>
    </row>
    <row r="62323" spans="6:8" x14ac:dyDescent="0.2">
      <c r="F62323" s="30"/>
      <c r="G62323" s="30"/>
      <c r="H62323" s="30"/>
    </row>
    <row r="62324" spans="6:8" x14ac:dyDescent="0.2">
      <c r="F62324" s="30"/>
      <c r="G62324" s="30"/>
      <c r="H62324" s="30"/>
    </row>
    <row r="62325" spans="6:8" x14ac:dyDescent="0.2">
      <c r="F62325" s="30"/>
      <c r="G62325" s="30"/>
      <c r="H62325" s="30"/>
    </row>
    <row r="62326" spans="6:8" x14ac:dyDescent="0.2">
      <c r="F62326" s="30"/>
      <c r="G62326" s="30"/>
      <c r="H62326" s="30"/>
    </row>
    <row r="62327" spans="6:8" x14ac:dyDescent="0.2">
      <c r="F62327" s="30"/>
      <c r="G62327" s="30"/>
      <c r="H62327" s="30"/>
    </row>
    <row r="62328" spans="6:8" x14ac:dyDescent="0.2">
      <c r="F62328" s="30"/>
      <c r="G62328" s="30"/>
      <c r="H62328" s="30"/>
    </row>
    <row r="62329" spans="6:8" x14ac:dyDescent="0.2">
      <c r="F62329" s="30"/>
      <c r="G62329" s="30"/>
      <c r="H62329" s="30"/>
    </row>
    <row r="62330" spans="6:8" x14ac:dyDescent="0.2">
      <c r="F62330" s="30"/>
      <c r="G62330" s="30"/>
      <c r="H62330" s="30"/>
    </row>
    <row r="62331" spans="6:8" x14ac:dyDescent="0.2">
      <c r="F62331" s="30"/>
      <c r="G62331" s="30"/>
      <c r="H62331" s="30"/>
    </row>
    <row r="62332" spans="6:8" x14ac:dyDescent="0.2">
      <c r="F62332" s="30"/>
      <c r="G62332" s="30"/>
      <c r="H62332" s="30"/>
    </row>
    <row r="62333" spans="6:8" x14ac:dyDescent="0.2">
      <c r="F62333" s="30"/>
      <c r="G62333" s="30"/>
      <c r="H62333" s="30"/>
    </row>
    <row r="62334" spans="6:8" x14ac:dyDescent="0.2">
      <c r="F62334" s="30"/>
      <c r="G62334" s="30"/>
      <c r="H62334" s="30"/>
    </row>
    <row r="62335" spans="6:8" x14ac:dyDescent="0.2">
      <c r="F62335" s="30"/>
      <c r="G62335" s="30"/>
      <c r="H62335" s="30"/>
    </row>
    <row r="62336" spans="6:8" x14ac:dyDescent="0.2">
      <c r="F62336" s="30"/>
      <c r="G62336" s="30"/>
      <c r="H62336" s="30"/>
    </row>
    <row r="62337" spans="6:8" x14ac:dyDescent="0.2">
      <c r="F62337" s="30"/>
      <c r="G62337" s="30"/>
      <c r="H62337" s="30"/>
    </row>
    <row r="62338" spans="6:8" x14ac:dyDescent="0.2">
      <c r="F62338" s="30"/>
      <c r="G62338" s="30"/>
      <c r="H62338" s="30"/>
    </row>
    <row r="62339" spans="6:8" x14ac:dyDescent="0.2">
      <c r="F62339" s="30"/>
      <c r="G62339" s="30"/>
      <c r="H62339" s="30"/>
    </row>
    <row r="62340" spans="6:8" x14ac:dyDescent="0.2">
      <c r="F62340" s="30"/>
      <c r="G62340" s="30"/>
      <c r="H62340" s="30"/>
    </row>
    <row r="62341" spans="6:8" x14ac:dyDescent="0.2">
      <c r="F62341" s="30"/>
      <c r="G62341" s="30"/>
      <c r="H62341" s="30"/>
    </row>
    <row r="62342" spans="6:8" x14ac:dyDescent="0.2">
      <c r="F62342" s="30"/>
      <c r="G62342" s="30"/>
      <c r="H62342" s="30"/>
    </row>
    <row r="62343" spans="6:8" x14ac:dyDescent="0.2">
      <c r="F62343" s="30"/>
      <c r="G62343" s="30"/>
      <c r="H62343" s="30"/>
    </row>
    <row r="62344" spans="6:8" x14ac:dyDescent="0.2">
      <c r="F62344" s="30"/>
      <c r="G62344" s="30"/>
      <c r="H62344" s="30"/>
    </row>
    <row r="62345" spans="6:8" x14ac:dyDescent="0.2">
      <c r="F62345" s="30"/>
      <c r="G62345" s="30"/>
      <c r="H62345" s="30"/>
    </row>
    <row r="62346" spans="6:8" x14ac:dyDescent="0.2">
      <c r="F62346" s="30"/>
      <c r="G62346" s="30"/>
      <c r="H62346" s="30"/>
    </row>
    <row r="62347" spans="6:8" x14ac:dyDescent="0.2">
      <c r="F62347" s="30"/>
      <c r="G62347" s="30"/>
      <c r="H62347" s="30"/>
    </row>
    <row r="62348" spans="6:8" x14ac:dyDescent="0.2">
      <c r="F62348" s="30"/>
      <c r="G62348" s="30"/>
      <c r="H62348" s="30"/>
    </row>
    <row r="62349" spans="6:8" x14ac:dyDescent="0.2">
      <c r="F62349" s="30"/>
      <c r="G62349" s="30"/>
      <c r="H62349" s="30"/>
    </row>
    <row r="62350" spans="6:8" x14ac:dyDescent="0.2">
      <c r="F62350" s="30"/>
      <c r="G62350" s="30"/>
      <c r="H62350" s="30"/>
    </row>
    <row r="62351" spans="6:8" x14ac:dyDescent="0.2">
      <c r="F62351" s="30"/>
      <c r="G62351" s="30"/>
      <c r="H62351" s="30"/>
    </row>
    <row r="62352" spans="6:8" x14ac:dyDescent="0.2">
      <c r="F62352" s="30"/>
      <c r="G62352" s="30"/>
      <c r="H62352" s="30"/>
    </row>
    <row r="62353" spans="6:8" x14ac:dyDescent="0.2">
      <c r="F62353" s="30"/>
      <c r="G62353" s="30"/>
      <c r="H62353" s="30"/>
    </row>
    <row r="62354" spans="6:8" x14ac:dyDescent="0.2">
      <c r="F62354" s="30"/>
      <c r="G62354" s="30"/>
      <c r="H62354" s="30"/>
    </row>
    <row r="62355" spans="6:8" x14ac:dyDescent="0.2">
      <c r="F62355" s="30"/>
      <c r="G62355" s="30"/>
      <c r="H62355" s="30"/>
    </row>
    <row r="62356" spans="6:8" x14ac:dyDescent="0.2">
      <c r="F62356" s="30"/>
      <c r="G62356" s="30"/>
      <c r="H62356" s="30"/>
    </row>
    <row r="62357" spans="6:8" x14ac:dyDescent="0.2">
      <c r="F62357" s="30"/>
      <c r="G62357" s="30"/>
      <c r="H62357" s="30"/>
    </row>
    <row r="62358" spans="6:8" x14ac:dyDescent="0.2">
      <c r="F62358" s="30"/>
      <c r="G62358" s="30"/>
      <c r="H62358" s="30"/>
    </row>
    <row r="62359" spans="6:8" x14ac:dyDescent="0.2">
      <c r="F62359" s="30"/>
      <c r="G62359" s="30"/>
      <c r="H62359" s="30"/>
    </row>
    <row r="62360" spans="6:8" x14ac:dyDescent="0.2">
      <c r="F62360" s="30"/>
      <c r="G62360" s="30"/>
      <c r="H62360" s="30"/>
    </row>
    <row r="62361" spans="6:8" x14ac:dyDescent="0.2">
      <c r="F62361" s="30"/>
      <c r="G62361" s="30"/>
      <c r="H62361" s="30"/>
    </row>
    <row r="62362" spans="6:8" x14ac:dyDescent="0.2">
      <c r="F62362" s="30"/>
      <c r="G62362" s="30"/>
      <c r="H62362" s="30"/>
    </row>
    <row r="62363" spans="6:8" x14ac:dyDescent="0.2">
      <c r="F62363" s="30"/>
      <c r="G62363" s="30"/>
      <c r="H62363" s="30"/>
    </row>
    <row r="62364" spans="6:8" x14ac:dyDescent="0.2">
      <c r="F62364" s="30"/>
      <c r="G62364" s="30"/>
      <c r="H62364" s="30"/>
    </row>
    <row r="62365" spans="6:8" x14ac:dyDescent="0.2">
      <c r="F62365" s="30"/>
      <c r="G62365" s="30"/>
      <c r="H62365" s="30"/>
    </row>
    <row r="62366" spans="6:8" x14ac:dyDescent="0.2">
      <c r="F62366" s="30"/>
      <c r="G62366" s="30"/>
      <c r="H62366" s="30"/>
    </row>
    <row r="62367" spans="6:8" x14ac:dyDescent="0.2">
      <c r="F62367" s="30"/>
      <c r="G62367" s="30"/>
      <c r="H62367" s="30"/>
    </row>
    <row r="62368" spans="6:8" x14ac:dyDescent="0.2">
      <c r="F62368" s="30"/>
      <c r="G62368" s="30"/>
      <c r="H62368" s="30"/>
    </row>
    <row r="62369" spans="6:8" x14ac:dyDescent="0.2">
      <c r="F62369" s="30"/>
      <c r="G62369" s="30"/>
      <c r="H62369" s="30"/>
    </row>
    <row r="62370" spans="6:8" x14ac:dyDescent="0.2">
      <c r="F62370" s="30"/>
      <c r="G62370" s="30"/>
      <c r="H62370" s="30"/>
    </row>
    <row r="62371" spans="6:8" x14ac:dyDescent="0.2">
      <c r="F62371" s="30"/>
      <c r="G62371" s="30"/>
      <c r="H62371" s="30"/>
    </row>
    <row r="62372" spans="6:8" x14ac:dyDescent="0.2">
      <c r="F62372" s="30"/>
      <c r="G62372" s="30"/>
      <c r="H62372" s="30"/>
    </row>
    <row r="62373" spans="6:8" x14ac:dyDescent="0.2">
      <c r="F62373" s="30"/>
      <c r="G62373" s="30"/>
      <c r="H62373" s="30"/>
    </row>
    <row r="62374" spans="6:8" x14ac:dyDescent="0.2">
      <c r="F62374" s="30"/>
      <c r="G62374" s="30"/>
      <c r="H62374" s="30"/>
    </row>
    <row r="62375" spans="6:8" x14ac:dyDescent="0.2">
      <c r="F62375" s="30"/>
      <c r="G62375" s="30"/>
      <c r="H62375" s="30"/>
    </row>
    <row r="62376" spans="6:8" x14ac:dyDescent="0.2">
      <c r="F62376" s="30"/>
      <c r="G62376" s="30"/>
      <c r="H62376" s="30"/>
    </row>
    <row r="62377" spans="6:8" x14ac:dyDescent="0.2">
      <c r="F62377" s="30"/>
      <c r="G62377" s="30"/>
      <c r="H62377" s="30"/>
    </row>
    <row r="62378" spans="6:8" x14ac:dyDescent="0.2">
      <c r="F62378" s="30"/>
      <c r="G62378" s="30"/>
      <c r="H62378" s="30"/>
    </row>
    <row r="62379" spans="6:8" x14ac:dyDescent="0.2">
      <c r="F62379" s="30"/>
      <c r="G62379" s="30"/>
      <c r="H62379" s="30"/>
    </row>
    <row r="62380" spans="6:8" x14ac:dyDescent="0.2">
      <c r="F62380" s="30"/>
      <c r="G62380" s="30"/>
      <c r="H62380" s="30"/>
    </row>
    <row r="62381" spans="6:8" x14ac:dyDescent="0.2">
      <c r="F62381" s="30"/>
      <c r="G62381" s="30"/>
      <c r="H62381" s="30"/>
    </row>
    <row r="62382" spans="6:8" x14ac:dyDescent="0.2">
      <c r="F62382" s="30"/>
      <c r="G62382" s="30"/>
      <c r="H62382" s="30"/>
    </row>
    <row r="62383" spans="6:8" x14ac:dyDescent="0.2">
      <c r="F62383" s="30"/>
      <c r="G62383" s="30"/>
      <c r="H62383" s="30"/>
    </row>
    <row r="62384" spans="6:8" x14ac:dyDescent="0.2">
      <c r="F62384" s="30"/>
      <c r="G62384" s="30"/>
      <c r="H62384" s="30"/>
    </row>
    <row r="62385" spans="6:8" x14ac:dyDescent="0.2">
      <c r="F62385" s="30"/>
      <c r="G62385" s="30"/>
      <c r="H62385" s="30"/>
    </row>
    <row r="62386" spans="6:8" x14ac:dyDescent="0.2">
      <c r="F62386" s="30"/>
      <c r="G62386" s="30"/>
      <c r="H62386" s="30"/>
    </row>
    <row r="62387" spans="6:8" x14ac:dyDescent="0.2">
      <c r="F62387" s="30"/>
      <c r="G62387" s="30"/>
      <c r="H62387" s="30"/>
    </row>
    <row r="62388" spans="6:8" x14ac:dyDescent="0.2">
      <c r="F62388" s="30"/>
      <c r="G62388" s="30"/>
      <c r="H62388" s="30"/>
    </row>
    <row r="62389" spans="6:8" x14ac:dyDescent="0.2">
      <c r="F62389" s="30"/>
      <c r="G62389" s="30"/>
      <c r="H62389" s="30"/>
    </row>
    <row r="62390" spans="6:8" x14ac:dyDescent="0.2">
      <c r="F62390" s="30"/>
      <c r="G62390" s="30"/>
      <c r="H62390" s="30"/>
    </row>
    <row r="62391" spans="6:8" x14ac:dyDescent="0.2">
      <c r="F62391" s="30"/>
      <c r="G62391" s="30"/>
      <c r="H62391" s="30"/>
    </row>
    <row r="62392" spans="6:8" x14ac:dyDescent="0.2">
      <c r="F62392" s="30"/>
      <c r="G62392" s="30"/>
      <c r="H62392" s="30"/>
    </row>
    <row r="62393" spans="6:8" x14ac:dyDescent="0.2">
      <c r="F62393" s="30"/>
      <c r="G62393" s="30"/>
      <c r="H62393" s="30"/>
    </row>
    <row r="62394" spans="6:8" x14ac:dyDescent="0.2">
      <c r="F62394" s="30"/>
      <c r="G62394" s="30"/>
      <c r="H62394" s="30"/>
    </row>
    <row r="62395" spans="6:8" x14ac:dyDescent="0.2">
      <c r="F62395" s="30"/>
      <c r="G62395" s="30"/>
      <c r="H62395" s="30"/>
    </row>
    <row r="62396" spans="6:8" x14ac:dyDescent="0.2">
      <c r="F62396" s="30"/>
      <c r="G62396" s="30"/>
      <c r="H62396" s="30"/>
    </row>
    <row r="62397" spans="6:8" x14ac:dyDescent="0.2">
      <c r="F62397" s="30"/>
      <c r="G62397" s="30"/>
      <c r="H62397" s="30"/>
    </row>
    <row r="62398" spans="6:8" x14ac:dyDescent="0.2">
      <c r="F62398" s="30"/>
      <c r="G62398" s="30"/>
      <c r="H62398" s="30"/>
    </row>
    <row r="62399" spans="6:8" x14ac:dyDescent="0.2">
      <c r="F62399" s="30"/>
      <c r="G62399" s="30"/>
      <c r="H62399" s="30"/>
    </row>
    <row r="62400" spans="6:8" x14ac:dyDescent="0.2">
      <c r="F62400" s="30"/>
      <c r="G62400" s="30"/>
      <c r="H62400" s="30"/>
    </row>
    <row r="62401" spans="6:8" x14ac:dyDescent="0.2">
      <c r="F62401" s="30"/>
      <c r="G62401" s="30"/>
      <c r="H62401" s="30"/>
    </row>
    <row r="62402" spans="6:8" x14ac:dyDescent="0.2">
      <c r="F62402" s="30"/>
      <c r="G62402" s="30"/>
      <c r="H62402" s="30"/>
    </row>
    <row r="62403" spans="6:8" x14ac:dyDescent="0.2">
      <c r="F62403" s="30"/>
      <c r="G62403" s="30"/>
      <c r="H62403" s="30"/>
    </row>
    <row r="62404" spans="6:8" x14ac:dyDescent="0.2">
      <c r="F62404" s="30"/>
      <c r="G62404" s="30"/>
      <c r="H62404" s="30"/>
    </row>
    <row r="62405" spans="6:8" x14ac:dyDescent="0.2">
      <c r="F62405" s="30"/>
      <c r="G62405" s="30"/>
      <c r="H62405" s="30"/>
    </row>
    <row r="62406" spans="6:8" x14ac:dyDescent="0.2">
      <c r="F62406" s="30"/>
      <c r="G62406" s="30"/>
      <c r="H62406" s="30"/>
    </row>
    <row r="62407" spans="6:8" x14ac:dyDescent="0.2">
      <c r="F62407" s="30"/>
      <c r="G62407" s="30"/>
      <c r="H62407" s="30"/>
    </row>
    <row r="62408" spans="6:8" x14ac:dyDescent="0.2">
      <c r="F62408" s="30"/>
      <c r="G62408" s="30"/>
      <c r="H62408" s="30"/>
    </row>
    <row r="62409" spans="6:8" x14ac:dyDescent="0.2">
      <c r="F62409" s="30"/>
      <c r="G62409" s="30"/>
      <c r="H62409" s="30"/>
    </row>
    <row r="62410" spans="6:8" x14ac:dyDescent="0.2">
      <c r="F62410" s="30"/>
      <c r="G62410" s="30"/>
      <c r="H62410" s="30"/>
    </row>
    <row r="62411" spans="6:8" x14ac:dyDescent="0.2">
      <c r="F62411" s="30"/>
      <c r="G62411" s="30"/>
      <c r="H62411" s="30"/>
    </row>
    <row r="62412" spans="6:8" x14ac:dyDescent="0.2">
      <c r="F62412" s="30"/>
      <c r="G62412" s="30"/>
      <c r="H62412" s="30"/>
    </row>
    <row r="62413" spans="6:8" x14ac:dyDescent="0.2">
      <c r="F62413" s="30"/>
      <c r="G62413" s="30"/>
      <c r="H62413" s="30"/>
    </row>
    <row r="62414" spans="6:8" x14ac:dyDescent="0.2">
      <c r="F62414" s="30"/>
      <c r="G62414" s="30"/>
      <c r="H62414" s="30"/>
    </row>
    <row r="62415" spans="6:8" x14ac:dyDescent="0.2">
      <c r="F62415" s="30"/>
      <c r="G62415" s="30"/>
      <c r="H62415" s="30"/>
    </row>
    <row r="62416" spans="6:8" x14ac:dyDescent="0.2">
      <c r="F62416" s="30"/>
      <c r="G62416" s="30"/>
      <c r="H62416" s="30"/>
    </row>
    <row r="62417" spans="6:8" x14ac:dyDescent="0.2">
      <c r="F62417" s="30"/>
      <c r="G62417" s="30"/>
      <c r="H62417" s="30"/>
    </row>
    <row r="62418" spans="6:8" x14ac:dyDescent="0.2">
      <c r="F62418" s="30"/>
      <c r="G62418" s="30"/>
      <c r="H62418" s="30"/>
    </row>
    <row r="62419" spans="6:8" x14ac:dyDescent="0.2">
      <c r="F62419" s="30"/>
      <c r="G62419" s="30"/>
      <c r="H62419" s="30"/>
    </row>
    <row r="62420" spans="6:8" x14ac:dyDescent="0.2">
      <c r="F62420" s="30"/>
      <c r="G62420" s="30"/>
      <c r="H62420" s="30"/>
    </row>
    <row r="62421" spans="6:8" x14ac:dyDescent="0.2">
      <c r="F62421" s="30"/>
      <c r="G62421" s="30"/>
      <c r="H62421" s="30"/>
    </row>
    <row r="62422" spans="6:8" x14ac:dyDescent="0.2">
      <c r="F62422" s="30"/>
      <c r="G62422" s="30"/>
      <c r="H62422" s="30"/>
    </row>
    <row r="62423" spans="6:8" x14ac:dyDescent="0.2">
      <c r="F62423" s="30"/>
      <c r="G62423" s="30"/>
      <c r="H62423" s="30"/>
    </row>
    <row r="62424" spans="6:8" x14ac:dyDescent="0.2">
      <c r="F62424" s="30"/>
      <c r="G62424" s="30"/>
      <c r="H62424" s="30"/>
    </row>
    <row r="62425" spans="6:8" x14ac:dyDescent="0.2">
      <c r="F62425" s="30"/>
      <c r="G62425" s="30"/>
      <c r="H62425" s="30"/>
    </row>
    <row r="62426" spans="6:8" x14ac:dyDescent="0.2">
      <c r="F62426" s="30"/>
      <c r="G62426" s="30"/>
      <c r="H62426" s="30"/>
    </row>
    <row r="62427" spans="6:8" x14ac:dyDescent="0.2">
      <c r="F62427" s="30"/>
      <c r="G62427" s="30"/>
      <c r="H62427" s="30"/>
    </row>
    <row r="62428" spans="6:8" x14ac:dyDescent="0.2">
      <c r="F62428" s="30"/>
      <c r="G62428" s="30"/>
      <c r="H62428" s="30"/>
    </row>
    <row r="62429" spans="6:8" x14ac:dyDescent="0.2">
      <c r="F62429" s="30"/>
      <c r="G62429" s="30"/>
      <c r="H62429" s="30"/>
    </row>
    <row r="62430" spans="6:8" x14ac:dyDescent="0.2">
      <c r="F62430" s="30"/>
      <c r="G62430" s="30"/>
      <c r="H62430" s="30"/>
    </row>
    <row r="62431" spans="6:8" x14ac:dyDescent="0.2">
      <c r="F62431" s="30"/>
      <c r="G62431" s="30"/>
      <c r="H62431" s="30"/>
    </row>
    <row r="62432" spans="6:8" x14ac:dyDescent="0.2">
      <c r="F62432" s="30"/>
      <c r="G62432" s="30"/>
      <c r="H62432" s="30"/>
    </row>
    <row r="62433" spans="6:8" x14ac:dyDescent="0.2">
      <c r="F62433" s="30"/>
      <c r="G62433" s="30"/>
      <c r="H62433" s="30"/>
    </row>
    <row r="62434" spans="6:8" x14ac:dyDescent="0.2">
      <c r="F62434" s="30"/>
      <c r="G62434" s="30"/>
      <c r="H62434" s="30"/>
    </row>
    <row r="62435" spans="6:8" x14ac:dyDescent="0.2">
      <c r="F62435" s="30"/>
      <c r="G62435" s="30"/>
      <c r="H62435" s="30"/>
    </row>
    <row r="62436" spans="6:8" x14ac:dyDescent="0.2">
      <c r="F62436" s="30"/>
      <c r="G62436" s="30"/>
      <c r="H62436" s="30"/>
    </row>
    <row r="62437" spans="6:8" x14ac:dyDescent="0.2">
      <c r="F62437" s="30"/>
      <c r="G62437" s="30"/>
      <c r="H62437" s="30"/>
    </row>
    <row r="62438" spans="6:8" x14ac:dyDescent="0.2">
      <c r="F62438" s="30"/>
      <c r="G62438" s="30"/>
      <c r="H62438" s="30"/>
    </row>
    <row r="62439" spans="6:8" x14ac:dyDescent="0.2">
      <c r="F62439" s="30"/>
      <c r="G62439" s="30"/>
      <c r="H62439" s="30"/>
    </row>
    <row r="62440" spans="6:8" x14ac:dyDescent="0.2">
      <c r="F62440" s="30"/>
      <c r="G62440" s="30"/>
      <c r="H62440" s="30"/>
    </row>
    <row r="62441" spans="6:8" x14ac:dyDescent="0.2">
      <c r="F62441" s="30"/>
      <c r="G62441" s="30"/>
      <c r="H62441" s="30"/>
    </row>
    <row r="62442" spans="6:8" x14ac:dyDescent="0.2">
      <c r="F62442" s="30"/>
      <c r="G62442" s="30"/>
      <c r="H62442" s="30"/>
    </row>
    <row r="62443" spans="6:8" x14ac:dyDescent="0.2">
      <c r="F62443" s="30"/>
      <c r="G62443" s="30"/>
      <c r="H62443" s="30"/>
    </row>
    <row r="62444" spans="6:8" x14ac:dyDescent="0.2">
      <c r="F62444" s="30"/>
      <c r="G62444" s="30"/>
      <c r="H62444" s="30"/>
    </row>
    <row r="62445" spans="6:8" x14ac:dyDescent="0.2">
      <c r="F62445" s="30"/>
      <c r="G62445" s="30"/>
      <c r="H62445" s="30"/>
    </row>
    <row r="62446" spans="6:8" x14ac:dyDescent="0.2">
      <c r="F62446" s="30"/>
      <c r="G62446" s="30"/>
      <c r="H62446" s="30"/>
    </row>
    <row r="62447" spans="6:8" x14ac:dyDescent="0.2">
      <c r="F62447" s="30"/>
      <c r="G62447" s="30"/>
      <c r="H62447" s="30"/>
    </row>
    <row r="62448" spans="6:8" x14ac:dyDescent="0.2">
      <c r="F62448" s="30"/>
      <c r="G62448" s="30"/>
      <c r="H62448" s="30"/>
    </row>
    <row r="62449" spans="6:8" x14ac:dyDescent="0.2">
      <c r="F62449" s="30"/>
      <c r="G62449" s="30"/>
      <c r="H62449" s="30"/>
    </row>
    <row r="62450" spans="6:8" x14ac:dyDescent="0.2">
      <c r="F62450" s="30"/>
      <c r="G62450" s="30"/>
      <c r="H62450" s="30"/>
    </row>
    <row r="62451" spans="6:8" x14ac:dyDescent="0.2">
      <c r="F62451" s="30"/>
      <c r="G62451" s="30"/>
      <c r="H62451" s="30"/>
    </row>
    <row r="62452" spans="6:8" x14ac:dyDescent="0.2">
      <c r="F62452" s="30"/>
      <c r="G62452" s="30"/>
      <c r="H62452" s="30"/>
    </row>
    <row r="62453" spans="6:8" x14ac:dyDescent="0.2">
      <c r="F62453" s="30"/>
      <c r="G62453" s="30"/>
      <c r="H62453" s="30"/>
    </row>
    <row r="62454" spans="6:8" x14ac:dyDescent="0.2">
      <c r="F62454" s="30"/>
      <c r="G62454" s="30"/>
      <c r="H62454" s="30"/>
    </row>
    <row r="62455" spans="6:8" x14ac:dyDescent="0.2">
      <c r="F62455" s="30"/>
      <c r="G62455" s="30"/>
      <c r="H62455" s="30"/>
    </row>
    <row r="62456" spans="6:8" x14ac:dyDescent="0.2">
      <c r="F62456" s="30"/>
      <c r="G62456" s="30"/>
      <c r="H62456" s="30"/>
    </row>
    <row r="62457" spans="6:8" x14ac:dyDescent="0.2">
      <c r="F62457" s="30"/>
      <c r="G62457" s="30"/>
      <c r="H62457" s="30"/>
    </row>
    <row r="62458" spans="6:8" x14ac:dyDescent="0.2">
      <c r="F62458" s="30"/>
      <c r="G62458" s="30"/>
      <c r="H62458" s="30"/>
    </row>
    <row r="62459" spans="6:8" x14ac:dyDescent="0.2">
      <c r="F62459" s="30"/>
      <c r="G62459" s="30"/>
      <c r="H62459" s="30"/>
    </row>
    <row r="62460" spans="6:8" x14ac:dyDescent="0.2">
      <c r="F62460" s="30"/>
      <c r="G62460" s="30"/>
      <c r="H62460" s="30"/>
    </row>
    <row r="62461" spans="6:8" x14ac:dyDescent="0.2">
      <c r="F62461" s="30"/>
      <c r="G62461" s="30"/>
      <c r="H62461" s="30"/>
    </row>
    <row r="62462" spans="6:8" x14ac:dyDescent="0.2">
      <c r="F62462" s="30"/>
      <c r="G62462" s="30"/>
      <c r="H62462" s="30"/>
    </row>
    <row r="62463" spans="6:8" x14ac:dyDescent="0.2">
      <c r="F62463" s="30"/>
      <c r="G62463" s="30"/>
      <c r="H62463" s="30"/>
    </row>
    <row r="62464" spans="6:8" x14ac:dyDescent="0.2">
      <c r="F62464" s="30"/>
      <c r="G62464" s="30"/>
      <c r="H62464" s="30"/>
    </row>
    <row r="62465" spans="6:8" x14ac:dyDescent="0.2">
      <c r="F62465" s="30"/>
      <c r="G62465" s="30"/>
      <c r="H62465" s="30"/>
    </row>
    <row r="62466" spans="6:8" x14ac:dyDescent="0.2">
      <c r="F62466" s="30"/>
      <c r="G62466" s="30"/>
      <c r="H62466" s="30"/>
    </row>
    <row r="62467" spans="6:8" x14ac:dyDescent="0.2">
      <c r="F62467" s="30"/>
      <c r="G62467" s="30"/>
      <c r="H62467" s="30"/>
    </row>
    <row r="62468" spans="6:8" x14ac:dyDescent="0.2">
      <c r="F62468" s="30"/>
      <c r="G62468" s="30"/>
      <c r="H62468" s="30"/>
    </row>
    <row r="62469" spans="6:8" x14ac:dyDescent="0.2">
      <c r="F62469" s="30"/>
      <c r="G62469" s="30"/>
      <c r="H62469" s="30"/>
    </row>
    <row r="62470" spans="6:8" x14ac:dyDescent="0.2">
      <c r="F62470" s="30"/>
      <c r="G62470" s="30"/>
      <c r="H62470" s="30"/>
    </row>
    <row r="62471" spans="6:8" x14ac:dyDescent="0.2">
      <c r="F62471" s="30"/>
      <c r="G62471" s="30"/>
      <c r="H62471" s="30"/>
    </row>
    <row r="62472" spans="6:8" x14ac:dyDescent="0.2">
      <c r="F62472" s="30"/>
      <c r="G62472" s="30"/>
      <c r="H62472" s="30"/>
    </row>
    <row r="62473" spans="6:8" x14ac:dyDescent="0.2">
      <c r="F62473" s="30"/>
      <c r="G62473" s="30"/>
      <c r="H62473" s="30"/>
    </row>
    <row r="62474" spans="6:8" x14ac:dyDescent="0.2">
      <c r="F62474" s="30"/>
      <c r="G62474" s="30"/>
      <c r="H62474" s="30"/>
    </row>
    <row r="62475" spans="6:8" x14ac:dyDescent="0.2">
      <c r="F62475" s="30"/>
      <c r="G62475" s="30"/>
      <c r="H62475" s="30"/>
    </row>
    <row r="62476" spans="6:8" x14ac:dyDescent="0.2">
      <c r="F62476" s="30"/>
      <c r="G62476" s="30"/>
      <c r="H62476" s="30"/>
    </row>
    <row r="62477" spans="6:8" x14ac:dyDescent="0.2">
      <c r="F62477" s="30"/>
      <c r="G62477" s="30"/>
      <c r="H62477" s="30"/>
    </row>
    <row r="62478" spans="6:8" x14ac:dyDescent="0.2">
      <c r="F62478" s="30"/>
      <c r="G62478" s="30"/>
      <c r="H62478" s="30"/>
    </row>
    <row r="62479" spans="6:8" x14ac:dyDescent="0.2">
      <c r="F62479" s="30"/>
      <c r="G62479" s="30"/>
      <c r="H62479" s="30"/>
    </row>
    <row r="62480" spans="6:8" x14ac:dyDescent="0.2">
      <c r="F62480" s="30"/>
      <c r="G62480" s="30"/>
      <c r="H62480" s="30"/>
    </row>
    <row r="62481" spans="6:8" x14ac:dyDescent="0.2">
      <c r="F62481" s="30"/>
      <c r="G62481" s="30"/>
      <c r="H62481" s="30"/>
    </row>
    <row r="62482" spans="6:8" x14ac:dyDescent="0.2">
      <c r="F62482" s="30"/>
      <c r="G62482" s="30"/>
      <c r="H62482" s="30"/>
    </row>
    <row r="62483" spans="6:8" x14ac:dyDescent="0.2">
      <c r="F62483" s="30"/>
      <c r="G62483" s="30"/>
      <c r="H62483" s="30"/>
    </row>
    <row r="62484" spans="6:8" x14ac:dyDescent="0.2">
      <c r="F62484" s="30"/>
      <c r="G62484" s="30"/>
      <c r="H62484" s="30"/>
    </row>
    <row r="62485" spans="6:8" x14ac:dyDescent="0.2">
      <c r="F62485" s="30"/>
      <c r="G62485" s="30"/>
      <c r="H62485" s="30"/>
    </row>
    <row r="62486" spans="6:8" x14ac:dyDescent="0.2">
      <c r="F62486" s="30"/>
      <c r="G62486" s="30"/>
      <c r="H62486" s="30"/>
    </row>
    <row r="62487" spans="6:8" x14ac:dyDescent="0.2">
      <c r="F62487" s="30"/>
      <c r="G62487" s="30"/>
      <c r="H62487" s="30"/>
    </row>
    <row r="62488" spans="6:8" x14ac:dyDescent="0.2">
      <c r="F62488" s="30"/>
      <c r="G62488" s="30"/>
      <c r="H62488" s="30"/>
    </row>
    <row r="62489" spans="6:8" x14ac:dyDescent="0.2">
      <c r="F62489" s="30"/>
      <c r="G62489" s="30"/>
      <c r="H62489" s="30"/>
    </row>
    <row r="62490" spans="6:8" x14ac:dyDescent="0.2">
      <c r="F62490" s="30"/>
      <c r="G62490" s="30"/>
      <c r="H62490" s="30"/>
    </row>
    <row r="62491" spans="6:8" x14ac:dyDescent="0.2">
      <c r="F62491" s="30"/>
      <c r="G62491" s="30"/>
      <c r="H62491" s="30"/>
    </row>
    <row r="62492" spans="6:8" x14ac:dyDescent="0.2">
      <c r="F62492" s="30"/>
      <c r="G62492" s="30"/>
      <c r="H62492" s="30"/>
    </row>
    <row r="62493" spans="6:8" x14ac:dyDescent="0.2">
      <c r="F62493" s="30"/>
      <c r="G62493" s="30"/>
      <c r="H62493" s="30"/>
    </row>
    <row r="62494" spans="6:8" x14ac:dyDescent="0.2">
      <c r="F62494" s="30"/>
      <c r="G62494" s="30"/>
      <c r="H62494" s="30"/>
    </row>
    <row r="62495" spans="6:8" x14ac:dyDescent="0.2">
      <c r="F62495" s="30"/>
      <c r="G62495" s="30"/>
      <c r="H62495" s="30"/>
    </row>
    <row r="62496" spans="6:8" x14ac:dyDescent="0.2">
      <c r="F62496" s="30"/>
      <c r="G62496" s="30"/>
      <c r="H62496" s="30"/>
    </row>
    <row r="62497" spans="6:8" x14ac:dyDescent="0.2">
      <c r="F62497" s="30"/>
      <c r="G62497" s="30"/>
      <c r="H62497" s="30"/>
    </row>
    <row r="62498" spans="6:8" x14ac:dyDescent="0.2">
      <c r="F62498" s="30"/>
      <c r="G62498" s="30"/>
      <c r="H62498" s="30"/>
    </row>
    <row r="62499" spans="6:8" x14ac:dyDescent="0.2">
      <c r="F62499" s="30"/>
      <c r="G62499" s="30"/>
      <c r="H62499" s="30"/>
    </row>
    <row r="62500" spans="6:8" x14ac:dyDescent="0.2">
      <c r="F62500" s="30"/>
      <c r="G62500" s="30"/>
      <c r="H62500" s="30"/>
    </row>
    <row r="62501" spans="6:8" x14ac:dyDescent="0.2">
      <c r="F62501" s="30"/>
      <c r="G62501" s="30"/>
      <c r="H62501" s="30"/>
    </row>
    <row r="62502" spans="6:8" x14ac:dyDescent="0.2">
      <c r="F62502" s="30"/>
      <c r="G62502" s="30"/>
      <c r="H62502" s="30"/>
    </row>
    <row r="62503" spans="6:8" x14ac:dyDescent="0.2">
      <c r="F62503" s="30"/>
      <c r="G62503" s="30"/>
      <c r="H62503" s="30"/>
    </row>
    <row r="62504" spans="6:8" x14ac:dyDescent="0.2">
      <c r="F62504" s="30"/>
      <c r="G62504" s="30"/>
      <c r="H62504" s="30"/>
    </row>
    <row r="62505" spans="6:8" x14ac:dyDescent="0.2">
      <c r="F62505" s="30"/>
      <c r="G62505" s="30"/>
      <c r="H62505" s="30"/>
    </row>
    <row r="62506" spans="6:8" x14ac:dyDescent="0.2">
      <c r="F62506" s="30"/>
      <c r="G62506" s="30"/>
      <c r="H62506" s="30"/>
    </row>
    <row r="62507" spans="6:8" x14ac:dyDescent="0.2">
      <c r="F62507" s="30"/>
      <c r="G62507" s="30"/>
      <c r="H62507" s="30"/>
    </row>
    <row r="62508" spans="6:8" x14ac:dyDescent="0.2">
      <c r="F62508" s="30"/>
      <c r="G62508" s="30"/>
      <c r="H62508" s="30"/>
    </row>
    <row r="62509" spans="6:8" x14ac:dyDescent="0.2">
      <c r="F62509" s="30"/>
      <c r="G62509" s="30"/>
      <c r="H62509" s="30"/>
    </row>
    <row r="62510" spans="6:8" x14ac:dyDescent="0.2">
      <c r="F62510" s="30"/>
      <c r="G62510" s="30"/>
      <c r="H62510" s="30"/>
    </row>
    <row r="62511" spans="6:8" x14ac:dyDescent="0.2">
      <c r="F62511" s="30"/>
      <c r="G62511" s="30"/>
      <c r="H62511" s="30"/>
    </row>
    <row r="62512" spans="6:8" x14ac:dyDescent="0.2">
      <c r="F62512" s="30"/>
      <c r="G62512" s="30"/>
      <c r="H62512" s="30"/>
    </row>
    <row r="62513" spans="6:8" x14ac:dyDescent="0.2">
      <c r="F62513" s="30"/>
      <c r="G62513" s="30"/>
      <c r="H62513" s="30"/>
    </row>
    <row r="62514" spans="6:8" x14ac:dyDescent="0.2">
      <c r="F62514" s="30"/>
      <c r="G62514" s="30"/>
      <c r="H62514" s="30"/>
    </row>
    <row r="62515" spans="6:8" x14ac:dyDescent="0.2">
      <c r="F62515" s="30"/>
      <c r="G62515" s="30"/>
      <c r="H62515" s="30"/>
    </row>
    <row r="62516" spans="6:8" x14ac:dyDescent="0.2">
      <c r="F62516" s="30"/>
      <c r="G62516" s="30"/>
      <c r="H62516" s="30"/>
    </row>
    <row r="62517" spans="6:8" x14ac:dyDescent="0.2">
      <c r="F62517" s="30"/>
      <c r="G62517" s="30"/>
      <c r="H62517" s="30"/>
    </row>
    <row r="62518" spans="6:8" x14ac:dyDescent="0.2">
      <c r="F62518" s="30"/>
      <c r="G62518" s="30"/>
      <c r="H62518" s="30"/>
    </row>
    <row r="62519" spans="6:8" x14ac:dyDescent="0.2">
      <c r="F62519" s="30"/>
      <c r="G62519" s="30"/>
      <c r="H62519" s="30"/>
    </row>
    <row r="62520" spans="6:8" x14ac:dyDescent="0.2">
      <c r="F62520" s="30"/>
      <c r="G62520" s="30"/>
      <c r="H62520" s="30"/>
    </row>
    <row r="62521" spans="6:8" x14ac:dyDescent="0.2">
      <c r="F62521" s="30"/>
      <c r="G62521" s="30"/>
      <c r="H62521" s="30"/>
    </row>
    <row r="62522" spans="6:8" x14ac:dyDescent="0.2">
      <c r="F62522" s="30"/>
      <c r="G62522" s="30"/>
      <c r="H62522" s="30"/>
    </row>
    <row r="62523" spans="6:8" x14ac:dyDescent="0.2">
      <c r="F62523" s="30"/>
      <c r="G62523" s="30"/>
      <c r="H62523" s="30"/>
    </row>
    <row r="62524" spans="6:8" x14ac:dyDescent="0.2">
      <c r="F62524" s="30"/>
      <c r="G62524" s="30"/>
      <c r="H62524" s="30"/>
    </row>
    <row r="62525" spans="6:8" x14ac:dyDescent="0.2">
      <c r="F62525" s="30"/>
      <c r="G62525" s="30"/>
      <c r="H62525" s="30"/>
    </row>
    <row r="62526" spans="6:8" x14ac:dyDescent="0.2">
      <c r="F62526" s="30"/>
      <c r="G62526" s="30"/>
      <c r="H62526" s="30"/>
    </row>
    <row r="62527" spans="6:8" x14ac:dyDescent="0.2">
      <c r="F62527" s="30"/>
      <c r="G62527" s="30"/>
      <c r="H62527" s="30"/>
    </row>
    <row r="62528" spans="6:8" x14ac:dyDescent="0.2">
      <c r="F62528" s="30"/>
      <c r="G62528" s="30"/>
      <c r="H62528" s="30"/>
    </row>
    <row r="62529" spans="6:8" x14ac:dyDescent="0.2">
      <c r="F62529" s="30"/>
      <c r="G62529" s="30"/>
      <c r="H62529" s="30"/>
    </row>
    <row r="62530" spans="6:8" x14ac:dyDescent="0.2">
      <c r="F62530" s="30"/>
      <c r="G62530" s="30"/>
      <c r="H62530" s="30"/>
    </row>
    <row r="62531" spans="6:8" x14ac:dyDescent="0.2">
      <c r="F62531" s="30"/>
      <c r="G62531" s="30"/>
      <c r="H62531" s="30"/>
    </row>
    <row r="62532" spans="6:8" x14ac:dyDescent="0.2">
      <c r="F62532" s="30"/>
      <c r="G62532" s="30"/>
      <c r="H62532" s="30"/>
    </row>
    <row r="62533" spans="6:8" x14ac:dyDescent="0.2">
      <c r="F62533" s="30"/>
      <c r="G62533" s="30"/>
      <c r="H62533" s="30"/>
    </row>
    <row r="62534" spans="6:8" x14ac:dyDescent="0.2">
      <c r="F62534" s="30"/>
      <c r="G62534" s="30"/>
      <c r="H62534" s="30"/>
    </row>
    <row r="62535" spans="6:8" x14ac:dyDescent="0.2">
      <c r="F62535" s="30"/>
      <c r="G62535" s="30"/>
      <c r="H62535" s="30"/>
    </row>
    <row r="62536" spans="6:8" x14ac:dyDescent="0.2">
      <c r="F62536" s="30"/>
      <c r="G62536" s="30"/>
      <c r="H62536" s="30"/>
    </row>
    <row r="62537" spans="6:8" x14ac:dyDescent="0.2">
      <c r="F62537" s="30"/>
      <c r="G62537" s="30"/>
      <c r="H62537" s="30"/>
    </row>
    <row r="62538" spans="6:8" x14ac:dyDescent="0.2">
      <c r="F62538" s="30"/>
      <c r="G62538" s="30"/>
      <c r="H62538" s="30"/>
    </row>
    <row r="62539" spans="6:8" x14ac:dyDescent="0.2">
      <c r="F62539" s="30"/>
      <c r="G62539" s="30"/>
      <c r="H62539" s="30"/>
    </row>
    <row r="62540" spans="6:8" x14ac:dyDescent="0.2">
      <c r="F62540" s="30"/>
      <c r="G62540" s="30"/>
      <c r="H62540" s="30"/>
    </row>
    <row r="62541" spans="6:8" x14ac:dyDescent="0.2">
      <c r="F62541" s="30"/>
      <c r="G62541" s="30"/>
      <c r="H62541" s="30"/>
    </row>
    <row r="62542" spans="6:8" x14ac:dyDescent="0.2">
      <c r="F62542" s="30"/>
      <c r="G62542" s="30"/>
      <c r="H62542" s="30"/>
    </row>
    <row r="62543" spans="6:8" x14ac:dyDescent="0.2">
      <c r="F62543" s="30"/>
      <c r="G62543" s="30"/>
      <c r="H62543" s="30"/>
    </row>
    <row r="62544" spans="6:8" x14ac:dyDescent="0.2">
      <c r="F62544" s="30"/>
      <c r="G62544" s="30"/>
      <c r="H62544" s="30"/>
    </row>
    <row r="62545" spans="6:8" x14ac:dyDescent="0.2">
      <c r="F62545" s="30"/>
      <c r="G62545" s="30"/>
      <c r="H62545" s="30"/>
    </row>
    <row r="62546" spans="6:8" x14ac:dyDescent="0.2">
      <c r="F62546" s="30"/>
      <c r="G62546" s="30"/>
      <c r="H62546" s="30"/>
    </row>
    <row r="62547" spans="6:8" x14ac:dyDescent="0.2">
      <c r="F62547" s="30"/>
      <c r="G62547" s="30"/>
      <c r="H62547" s="30"/>
    </row>
    <row r="62548" spans="6:8" x14ac:dyDescent="0.2">
      <c r="F62548" s="30"/>
      <c r="G62548" s="30"/>
      <c r="H62548" s="30"/>
    </row>
    <row r="62549" spans="6:8" x14ac:dyDescent="0.2">
      <c r="F62549" s="30"/>
      <c r="G62549" s="30"/>
      <c r="H62549" s="30"/>
    </row>
    <row r="62550" spans="6:8" x14ac:dyDescent="0.2">
      <c r="F62550" s="30"/>
      <c r="G62550" s="30"/>
      <c r="H62550" s="30"/>
    </row>
    <row r="62551" spans="6:8" x14ac:dyDescent="0.2">
      <c r="F62551" s="30"/>
      <c r="G62551" s="30"/>
      <c r="H62551" s="30"/>
    </row>
    <row r="62552" spans="6:8" x14ac:dyDescent="0.2">
      <c r="F62552" s="30"/>
      <c r="G62552" s="30"/>
      <c r="H62552" s="30"/>
    </row>
    <row r="62553" spans="6:8" x14ac:dyDescent="0.2">
      <c r="F62553" s="30"/>
      <c r="G62553" s="30"/>
      <c r="H62553" s="30"/>
    </row>
    <row r="62554" spans="6:8" x14ac:dyDescent="0.2">
      <c r="F62554" s="30"/>
      <c r="G62554" s="30"/>
      <c r="H62554" s="30"/>
    </row>
    <row r="62555" spans="6:8" x14ac:dyDescent="0.2">
      <c r="F62555" s="30"/>
      <c r="G62555" s="30"/>
      <c r="H62555" s="30"/>
    </row>
    <row r="62556" spans="6:8" x14ac:dyDescent="0.2">
      <c r="F62556" s="30"/>
      <c r="G62556" s="30"/>
      <c r="H62556" s="30"/>
    </row>
    <row r="62557" spans="6:8" x14ac:dyDescent="0.2">
      <c r="F62557" s="30"/>
      <c r="G62557" s="30"/>
      <c r="H62557" s="30"/>
    </row>
    <row r="62558" spans="6:8" x14ac:dyDescent="0.2">
      <c r="F62558" s="30"/>
      <c r="G62558" s="30"/>
      <c r="H62558" s="30"/>
    </row>
    <row r="62559" spans="6:8" x14ac:dyDescent="0.2">
      <c r="F62559" s="30"/>
      <c r="G62559" s="30"/>
      <c r="H62559" s="30"/>
    </row>
    <row r="62560" spans="6:8" x14ac:dyDescent="0.2">
      <c r="F62560" s="30"/>
      <c r="G62560" s="30"/>
      <c r="H62560" s="30"/>
    </row>
    <row r="62561" spans="6:8" x14ac:dyDescent="0.2">
      <c r="F62561" s="30"/>
      <c r="G62561" s="30"/>
      <c r="H62561" s="30"/>
    </row>
    <row r="62562" spans="6:8" x14ac:dyDescent="0.2">
      <c r="F62562" s="30"/>
      <c r="G62562" s="30"/>
      <c r="H62562" s="30"/>
    </row>
    <row r="62563" spans="6:8" x14ac:dyDescent="0.2">
      <c r="F62563" s="30"/>
      <c r="G62563" s="30"/>
      <c r="H62563" s="30"/>
    </row>
    <row r="62564" spans="6:8" x14ac:dyDescent="0.2">
      <c r="F62564" s="30"/>
      <c r="G62564" s="30"/>
      <c r="H62564" s="30"/>
    </row>
    <row r="62565" spans="6:8" x14ac:dyDescent="0.2">
      <c r="F62565" s="30"/>
      <c r="G62565" s="30"/>
      <c r="H62565" s="30"/>
    </row>
    <row r="62566" spans="6:8" x14ac:dyDescent="0.2">
      <c r="F62566" s="30"/>
      <c r="G62566" s="30"/>
      <c r="H62566" s="30"/>
    </row>
    <row r="62567" spans="6:8" x14ac:dyDescent="0.2">
      <c r="F62567" s="30"/>
      <c r="G62567" s="30"/>
      <c r="H62567" s="30"/>
    </row>
    <row r="62568" spans="6:8" x14ac:dyDescent="0.2">
      <c r="F62568" s="30"/>
      <c r="G62568" s="30"/>
      <c r="H62568" s="30"/>
    </row>
    <row r="62569" spans="6:8" x14ac:dyDescent="0.2">
      <c r="F62569" s="30"/>
      <c r="G62569" s="30"/>
      <c r="H62569" s="30"/>
    </row>
    <row r="62570" spans="6:8" x14ac:dyDescent="0.2">
      <c r="F62570" s="30"/>
      <c r="G62570" s="30"/>
      <c r="H62570" s="30"/>
    </row>
    <row r="62571" spans="6:8" x14ac:dyDescent="0.2">
      <c r="F62571" s="30"/>
      <c r="G62571" s="30"/>
      <c r="H62571" s="30"/>
    </row>
    <row r="62572" spans="6:8" x14ac:dyDescent="0.2">
      <c r="F62572" s="30"/>
      <c r="G62572" s="30"/>
      <c r="H62572" s="30"/>
    </row>
    <row r="62573" spans="6:8" x14ac:dyDescent="0.2">
      <c r="F62573" s="30"/>
      <c r="G62573" s="30"/>
      <c r="H62573" s="30"/>
    </row>
    <row r="62574" spans="6:8" x14ac:dyDescent="0.2">
      <c r="F62574" s="30"/>
      <c r="G62574" s="30"/>
      <c r="H62574" s="30"/>
    </row>
    <row r="62575" spans="6:8" x14ac:dyDescent="0.2">
      <c r="F62575" s="30"/>
      <c r="G62575" s="30"/>
      <c r="H62575" s="30"/>
    </row>
    <row r="62576" spans="6:8" x14ac:dyDescent="0.2">
      <c r="F62576" s="30"/>
      <c r="G62576" s="30"/>
      <c r="H62576" s="30"/>
    </row>
    <row r="62577" spans="6:8" x14ac:dyDescent="0.2">
      <c r="F62577" s="30"/>
      <c r="G62577" s="30"/>
      <c r="H62577" s="30"/>
    </row>
    <row r="62578" spans="6:8" x14ac:dyDescent="0.2">
      <c r="F62578" s="30"/>
      <c r="G62578" s="30"/>
      <c r="H62578" s="30"/>
    </row>
    <row r="62579" spans="6:8" x14ac:dyDescent="0.2">
      <c r="F62579" s="30"/>
      <c r="G62579" s="30"/>
      <c r="H62579" s="30"/>
    </row>
    <row r="62580" spans="6:8" x14ac:dyDescent="0.2">
      <c r="F62580" s="30"/>
      <c r="G62580" s="30"/>
      <c r="H62580" s="30"/>
    </row>
    <row r="62581" spans="6:8" x14ac:dyDescent="0.2">
      <c r="F62581" s="30"/>
      <c r="G62581" s="30"/>
      <c r="H62581" s="30"/>
    </row>
    <row r="62582" spans="6:8" x14ac:dyDescent="0.2">
      <c r="F62582" s="30"/>
      <c r="G62582" s="30"/>
      <c r="H62582" s="30"/>
    </row>
    <row r="62583" spans="6:8" x14ac:dyDescent="0.2">
      <c r="F62583" s="30"/>
      <c r="G62583" s="30"/>
      <c r="H62583" s="30"/>
    </row>
    <row r="62584" spans="6:8" x14ac:dyDescent="0.2">
      <c r="F62584" s="30"/>
      <c r="G62584" s="30"/>
      <c r="H62584" s="30"/>
    </row>
    <row r="62585" spans="6:8" x14ac:dyDescent="0.2">
      <c r="F62585" s="30"/>
      <c r="G62585" s="30"/>
      <c r="H62585" s="30"/>
    </row>
    <row r="62586" spans="6:8" x14ac:dyDescent="0.2">
      <c r="F62586" s="30"/>
      <c r="G62586" s="30"/>
      <c r="H62586" s="30"/>
    </row>
    <row r="62587" spans="6:8" x14ac:dyDescent="0.2">
      <c r="F62587" s="30"/>
      <c r="G62587" s="30"/>
      <c r="H62587" s="30"/>
    </row>
    <row r="62588" spans="6:8" x14ac:dyDescent="0.2">
      <c r="F62588" s="30"/>
      <c r="G62588" s="30"/>
      <c r="H62588" s="30"/>
    </row>
    <row r="62589" spans="6:8" x14ac:dyDescent="0.2">
      <c r="F62589" s="30"/>
      <c r="G62589" s="30"/>
      <c r="H62589" s="30"/>
    </row>
    <row r="62590" spans="6:8" x14ac:dyDescent="0.2">
      <c r="F62590" s="30"/>
      <c r="G62590" s="30"/>
      <c r="H62590" s="30"/>
    </row>
    <row r="62591" spans="6:8" x14ac:dyDescent="0.2">
      <c r="F62591" s="30"/>
      <c r="G62591" s="30"/>
      <c r="H62591" s="30"/>
    </row>
    <row r="62592" spans="6:8" x14ac:dyDescent="0.2">
      <c r="F62592" s="30"/>
      <c r="G62592" s="30"/>
      <c r="H62592" s="30"/>
    </row>
    <row r="62593" spans="6:8" x14ac:dyDescent="0.2">
      <c r="F62593" s="30"/>
      <c r="G62593" s="30"/>
      <c r="H62593" s="30"/>
    </row>
    <row r="62594" spans="6:8" x14ac:dyDescent="0.2">
      <c r="F62594" s="30"/>
      <c r="G62594" s="30"/>
      <c r="H62594" s="30"/>
    </row>
    <row r="62595" spans="6:8" x14ac:dyDescent="0.2">
      <c r="F62595" s="30"/>
      <c r="G62595" s="30"/>
      <c r="H62595" s="30"/>
    </row>
    <row r="62596" spans="6:8" x14ac:dyDescent="0.2">
      <c r="F62596" s="30"/>
      <c r="G62596" s="30"/>
      <c r="H62596" s="30"/>
    </row>
    <row r="62597" spans="6:8" x14ac:dyDescent="0.2">
      <c r="F62597" s="30"/>
      <c r="G62597" s="30"/>
      <c r="H62597" s="30"/>
    </row>
    <row r="62598" spans="6:8" x14ac:dyDescent="0.2">
      <c r="F62598" s="30"/>
      <c r="G62598" s="30"/>
      <c r="H62598" s="30"/>
    </row>
    <row r="62599" spans="6:8" x14ac:dyDescent="0.2">
      <c r="F62599" s="30"/>
      <c r="G62599" s="30"/>
      <c r="H62599" s="30"/>
    </row>
    <row r="62600" spans="6:8" x14ac:dyDescent="0.2">
      <c r="F62600" s="30"/>
      <c r="G62600" s="30"/>
      <c r="H62600" s="30"/>
    </row>
    <row r="62601" spans="6:8" x14ac:dyDescent="0.2">
      <c r="F62601" s="30"/>
      <c r="G62601" s="30"/>
      <c r="H62601" s="30"/>
    </row>
    <row r="62602" spans="6:8" x14ac:dyDescent="0.2">
      <c r="F62602" s="30"/>
      <c r="G62602" s="30"/>
      <c r="H62602" s="30"/>
    </row>
    <row r="62603" spans="6:8" x14ac:dyDescent="0.2">
      <c r="F62603" s="30"/>
      <c r="G62603" s="30"/>
      <c r="H62603" s="30"/>
    </row>
    <row r="62604" spans="6:8" x14ac:dyDescent="0.2">
      <c r="F62604" s="30"/>
      <c r="G62604" s="30"/>
      <c r="H62604" s="30"/>
    </row>
    <row r="62605" spans="6:8" x14ac:dyDescent="0.2">
      <c r="F62605" s="30"/>
      <c r="G62605" s="30"/>
      <c r="H62605" s="30"/>
    </row>
    <row r="62606" spans="6:8" x14ac:dyDescent="0.2">
      <c r="F62606" s="30"/>
      <c r="G62606" s="30"/>
      <c r="H62606" s="30"/>
    </row>
    <row r="62607" spans="6:8" x14ac:dyDescent="0.2">
      <c r="F62607" s="30"/>
      <c r="G62607" s="30"/>
      <c r="H62607" s="30"/>
    </row>
    <row r="62608" spans="6:8" x14ac:dyDescent="0.2">
      <c r="F62608" s="30"/>
      <c r="G62608" s="30"/>
      <c r="H62608" s="30"/>
    </row>
    <row r="62609" spans="6:8" x14ac:dyDescent="0.2">
      <c r="F62609" s="30"/>
      <c r="G62609" s="30"/>
      <c r="H62609" s="30"/>
    </row>
    <row r="62610" spans="6:8" x14ac:dyDescent="0.2">
      <c r="F62610" s="30"/>
      <c r="G62610" s="30"/>
      <c r="H62610" s="30"/>
    </row>
    <row r="62611" spans="6:8" x14ac:dyDescent="0.2">
      <c r="F62611" s="30"/>
      <c r="G62611" s="30"/>
      <c r="H62611" s="30"/>
    </row>
    <row r="62612" spans="6:8" x14ac:dyDescent="0.2">
      <c r="F62612" s="30"/>
      <c r="G62612" s="30"/>
      <c r="H62612" s="30"/>
    </row>
    <row r="62613" spans="6:8" x14ac:dyDescent="0.2">
      <c r="F62613" s="30"/>
      <c r="G62613" s="30"/>
      <c r="H62613" s="30"/>
    </row>
    <row r="62614" spans="6:8" x14ac:dyDescent="0.2">
      <c r="F62614" s="30"/>
      <c r="G62614" s="30"/>
      <c r="H62614" s="30"/>
    </row>
    <row r="62615" spans="6:8" x14ac:dyDescent="0.2">
      <c r="F62615" s="30"/>
      <c r="G62615" s="30"/>
      <c r="H62615" s="30"/>
    </row>
    <row r="62616" spans="6:8" x14ac:dyDescent="0.2">
      <c r="F62616" s="30"/>
      <c r="G62616" s="30"/>
      <c r="H62616" s="30"/>
    </row>
    <row r="62617" spans="6:8" x14ac:dyDescent="0.2">
      <c r="F62617" s="30"/>
      <c r="G62617" s="30"/>
      <c r="H62617" s="30"/>
    </row>
    <row r="62618" spans="6:8" x14ac:dyDescent="0.2">
      <c r="F62618" s="30"/>
      <c r="G62618" s="30"/>
      <c r="H62618" s="30"/>
    </row>
    <row r="62619" spans="6:8" x14ac:dyDescent="0.2">
      <c r="F62619" s="30"/>
      <c r="G62619" s="30"/>
      <c r="H62619" s="30"/>
    </row>
    <row r="62620" spans="6:8" x14ac:dyDescent="0.2">
      <c r="F62620" s="30"/>
      <c r="G62620" s="30"/>
      <c r="H62620" s="30"/>
    </row>
    <row r="62621" spans="6:8" x14ac:dyDescent="0.2">
      <c r="F62621" s="30"/>
      <c r="G62621" s="30"/>
      <c r="H62621" s="30"/>
    </row>
    <row r="62622" spans="6:8" x14ac:dyDescent="0.2">
      <c r="F62622" s="30"/>
      <c r="G62622" s="30"/>
      <c r="H62622" s="30"/>
    </row>
    <row r="62623" spans="6:8" x14ac:dyDescent="0.2">
      <c r="F62623" s="30"/>
      <c r="G62623" s="30"/>
      <c r="H62623" s="30"/>
    </row>
    <row r="62624" spans="6:8" x14ac:dyDescent="0.2">
      <c r="F62624" s="30"/>
      <c r="G62624" s="30"/>
      <c r="H62624" s="30"/>
    </row>
    <row r="62625" spans="6:8" x14ac:dyDescent="0.2">
      <c r="F62625" s="30"/>
      <c r="G62625" s="30"/>
      <c r="H62625" s="30"/>
    </row>
    <row r="62626" spans="6:8" x14ac:dyDescent="0.2">
      <c r="F62626" s="30"/>
      <c r="G62626" s="30"/>
      <c r="H62626" s="30"/>
    </row>
    <row r="62627" spans="6:8" x14ac:dyDescent="0.2">
      <c r="F62627" s="30"/>
      <c r="G62627" s="30"/>
      <c r="H62627" s="30"/>
    </row>
    <row r="62628" spans="6:8" x14ac:dyDescent="0.2">
      <c r="F62628" s="30"/>
      <c r="G62628" s="30"/>
      <c r="H62628" s="30"/>
    </row>
    <row r="62629" spans="6:8" x14ac:dyDescent="0.2">
      <c r="F62629" s="30"/>
      <c r="G62629" s="30"/>
      <c r="H62629" s="30"/>
    </row>
    <row r="62630" spans="6:8" x14ac:dyDescent="0.2">
      <c r="F62630" s="30"/>
      <c r="G62630" s="30"/>
      <c r="H62630" s="30"/>
    </row>
    <row r="62631" spans="6:8" x14ac:dyDescent="0.2">
      <c r="F62631" s="30"/>
      <c r="G62631" s="30"/>
      <c r="H62631" s="30"/>
    </row>
    <row r="62632" spans="6:8" x14ac:dyDescent="0.2">
      <c r="F62632" s="30"/>
      <c r="G62632" s="30"/>
      <c r="H62632" s="30"/>
    </row>
    <row r="62633" spans="6:8" x14ac:dyDescent="0.2">
      <c r="F62633" s="30"/>
      <c r="G62633" s="30"/>
      <c r="H62633" s="30"/>
    </row>
    <row r="62634" spans="6:8" x14ac:dyDescent="0.2">
      <c r="F62634" s="30"/>
      <c r="G62634" s="30"/>
      <c r="H62634" s="30"/>
    </row>
    <row r="62635" spans="6:8" x14ac:dyDescent="0.2">
      <c r="F62635" s="30"/>
      <c r="G62635" s="30"/>
      <c r="H62635" s="30"/>
    </row>
    <row r="62636" spans="6:8" x14ac:dyDescent="0.2">
      <c r="F62636" s="30"/>
      <c r="G62636" s="30"/>
      <c r="H62636" s="30"/>
    </row>
    <row r="62637" spans="6:8" x14ac:dyDescent="0.2">
      <c r="F62637" s="30"/>
      <c r="G62637" s="30"/>
      <c r="H62637" s="30"/>
    </row>
    <row r="62638" spans="6:8" x14ac:dyDescent="0.2">
      <c r="F62638" s="30"/>
      <c r="G62638" s="30"/>
      <c r="H62638" s="30"/>
    </row>
    <row r="62639" spans="6:8" x14ac:dyDescent="0.2">
      <c r="F62639" s="30"/>
      <c r="G62639" s="30"/>
      <c r="H62639" s="30"/>
    </row>
    <row r="62640" spans="6:8" x14ac:dyDescent="0.2">
      <c r="F62640" s="30"/>
      <c r="G62640" s="30"/>
      <c r="H62640" s="30"/>
    </row>
    <row r="62641" spans="6:8" x14ac:dyDescent="0.2">
      <c r="F62641" s="30"/>
      <c r="G62641" s="30"/>
      <c r="H62641" s="30"/>
    </row>
    <row r="62642" spans="6:8" x14ac:dyDescent="0.2">
      <c r="F62642" s="30"/>
      <c r="G62642" s="30"/>
      <c r="H62642" s="30"/>
    </row>
    <row r="62643" spans="6:8" x14ac:dyDescent="0.2">
      <c r="F62643" s="30"/>
      <c r="G62643" s="30"/>
      <c r="H62643" s="30"/>
    </row>
    <row r="62644" spans="6:8" x14ac:dyDescent="0.2">
      <c r="F62644" s="30"/>
      <c r="G62644" s="30"/>
      <c r="H62644" s="30"/>
    </row>
    <row r="62645" spans="6:8" x14ac:dyDescent="0.2">
      <c r="F62645" s="30"/>
      <c r="G62645" s="30"/>
      <c r="H62645" s="30"/>
    </row>
    <row r="62646" spans="6:8" x14ac:dyDescent="0.2">
      <c r="F62646" s="30"/>
      <c r="G62646" s="30"/>
      <c r="H62646" s="30"/>
    </row>
    <row r="62647" spans="6:8" x14ac:dyDescent="0.2">
      <c r="F62647" s="30"/>
      <c r="G62647" s="30"/>
      <c r="H62647" s="30"/>
    </row>
    <row r="62648" spans="6:8" x14ac:dyDescent="0.2">
      <c r="F62648" s="30"/>
      <c r="G62648" s="30"/>
      <c r="H62648" s="30"/>
    </row>
    <row r="62649" spans="6:8" x14ac:dyDescent="0.2">
      <c r="F62649" s="30"/>
      <c r="G62649" s="30"/>
      <c r="H62649" s="30"/>
    </row>
    <row r="62650" spans="6:8" x14ac:dyDescent="0.2">
      <c r="F62650" s="30"/>
      <c r="G62650" s="30"/>
      <c r="H62650" s="30"/>
    </row>
    <row r="62651" spans="6:8" x14ac:dyDescent="0.2">
      <c r="F62651" s="30"/>
      <c r="G62651" s="30"/>
      <c r="H62651" s="30"/>
    </row>
    <row r="62652" spans="6:8" x14ac:dyDescent="0.2">
      <c r="F62652" s="30"/>
      <c r="G62652" s="30"/>
      <c r="H62652" s="30"/>
    </row>
    <row r="62653" spans="6:8" x14ac:dyDescent="0.2">
      <c r="F62653" s="30"/>
      <c r="G62653" s="30"/>
      <c r="H62653" s="30"/>
    </row>
    <row r="62654" spans="6:8" x14ac:dyDescent="0.2">
      <c r="F62654" s="30"/>
      <c r="G62654" s="30"/>
      <c r="H62654" s="30"/>
    </row>
    <row r="62655" spans="6:8" x14ac:dyDescent="0.2">
      <c r="F62655" s="30"/>
      <c r="G62655" s="30"/>
      <c r="H62655" s="30"/>
    </row>
    <row r="62656" spans="6:8" x14ac:dyDescent="0.2">
      <c r="F62656" s="30"/>
      <c r="G62656" s="30"/>
      <c r="H62656" s="30"/>
    </row>
    <row r="62657" spans="6:8" x14ac:dyDescent="0.2">
      <c r="F62657" s="30"/>
      <c r="G62657" s="30"/>
      <c r="H62657" s="30"/>
    </row>
    <row r="62658" spans="6:8" x14ac:dyDescent="0.2">
      <c r="F62658" s="30"/>
      <c r="G62658" s="30"/>
      <c r="H62658" s="30"/>
    </row>
    <row r="62659" spans="6:8" x14ac:dyDescent="0.2">
      <c r="F62659" s="30"/>
      <c r="G62659" s="30"/>
      <c r="H62659" s="30"/>
    </row>
    <row r="62660" spans="6:8" x14ac:dyDescent="0.2">
      <c r="F62660" s="30"/>
      <c r="G62660" s="30"/>
      <c r="H62660" s="30"/>
    </row>
    <row r="62661" spans="6:8" x14ac:dyDescent="0.2">
      <c r="F62661" s="30"/>
      <c r="G62661" s="30"/>
      <c r="H62661" s="30"/>
    </row>
    <row r="62662" spans="6:8" x14ac:dyDescent="0.2">
      <c r="F62662" s="30"/>
      <c r="G62662" s="30"/>
      <c r="H62662" s="30"/>
    </row>
    <row r="62663" spans="6:8" x14ac:dyDescent="0.2">
      <c r="F62663" s="30"/>
      <c r="G62663" s="30"/>
      <c r="H62663" s="30"/>
    </row>
    <row r="62664" spans="6:8" x14ac:dyDescent="0.2">
      <c r="F62664" s="30"/>
      <c r="G62664" s="30"/>
      <c r="H62664" s="30"/>
    </row>
    <row r="62665" spans="6:8" x14ac:dyDescent="0.2">
      <c r="F62665" s="30"/>
      <c r="G62665" s="30"/>
      <c r="H62665" s="30"/>
    </row>
    <row r="62666" spans="6:8" x14ac:dyDescent="0.2">
      <c r="F62666" s="30"/>
      <c r="G62666" s="30"/>
      <c r="H62666" s="30"/>
    </row>
    <row r="62667" spans="6:8" x14ac:dyDescent="0.2">
      <c r="F62667" s="30"/>
      <c r="G62667" s="30"/>
      <c r="H62667" s="30"/>
    </row>
    <row r="62668" spans="6:8" x14ac:dyDescent="0.2">
      <c r="F62668" s="30"/>
      <c r="G62668" s="30"/>
      <c r="H62668" s="30"/>
    </row>
    <row r="62669" spans="6:8" x14ac:dyDescent="0.2">
      <c r="F62669" s="30"/>
      <c r="G62669" s="30"/>
      <c r="H62669" s="30"/>
    </row>
    <row r="62670" spans="6:8" x14ac:dyDescent="0.2">
      <c r="F62670" s="30"/>
      <c r="G62670" s="30"/>
      <c r="H62670" s="30"/>
    </row>
    <row r="62671" spans="6:8" x14ac:dyDescent="0.2">
      <c r="F62671" s="30"/>
      <c r="G62671" s="30"/>
      <c r="H62671" s="30"/>
    </row>
    <row r="62672" spans="6:8" x14ac:dyDescent="0.2">
      <c r="F62672" s="30"/>
      <c r="G62672" s="30"/>
      <c r="H62672" s="30"/>
    </row>
    <row r="62673" spans="6:8" x14ac:dyDescent="0.2">
      <c r="F62673" s="30"/>
      <c r="G62673" s="30"/>
      <c r="H62673" s="30"/>
    </row>
    <row r="62674" spans="6:8" x14ac:dyDescent="0.2">
      <c r="F62674" s="30"/>
      <c r="G62674" s="30"/>
      <c r="H62674" s="30"/>
    </row>
    <row r="62675" spans="6:8" x14ac:dyDescent="0.2">
      <c r="F62675" s="30"/>
      <c r="G62675" s="30"/>
      <c r="H62675" s="30"/>
    </row>
    <row r="62676" spans="6:8" x14ac:dyDescent="0.2">
      <c r="F62676" s="30"/>
      <c r="G62676" s="30"/>
      <c r="H62676" s="30"/>
    </row>
    <row r="62677" spans="6:8" x14ac:dyDescent="0.2">
      <c r="F62677" s="30"/>
      <c r="G62677" s="30"/>
      <c r="H62677" s="30"/>
    </row>
    <row r="62678" spans="6:8" x14ac:dyDescent="0.2">
      <c r="F62678" s="30"/>
      <c r="G62678" s="30"/>
      <c r="H62678" s="30"/>
    </row>
    <row r="62679" spans="6:8" x14ac:dyDescent="0.2">
      <c r="F62679" s="30"/>
      <c r="G62679" s="30"/>
      <c r="H62679" s="30"/>
    </row>
    <row r="62680" spans="6:8" x14ac:dyDescent="0.2">
      <c r="F62680" s="30"/>
      <c r="G62680" s="30"/>
      <c r="H62680" s="30"/>
    </row>
    <row r="62681" spans="6:8" x14ac:dyDescent="0.2">
      <c r="F62681" s="30"/>
      <c r="G62681" s="30"/>
      <c r="H62681" s="30"/>
    </row>
    <row r="62682" spans="6:8" x14ac:dyDescent="0.2">
      <c r="F62682" s="30"/>
      <c r="G62682" s="30"/>
      <c r="H62682" s="30"/>
    </row>
    <row r="62683" spans="6:8" x14ac:dyDescent="0.2">
      <c r="F62683" s="30"/>
      <c r="G62683" s="30"/>
      <c r="H62683" s="30"/>
    </row>
    <row r="62684" spans="6:8" x14ac:dyDescent="0.2">
      <c r="F62684" s="30"/>
      <c r="G62684" s="30"/>
      <c r="H62684" s="30"/>
    </row>
    <row r="62685" spans="6:8" x14ac:dyDescent="0.2">
      <c r="F62685" s="30"/>
      <c r="G62685" s="30"/>
      <c r="H62685" s="30"/>
    </row>
    <row r="62686" spans="6:8" x14ac:dyDescent="0.2">
      <c r="F62686" s="30"/>
      <c r="G62686" s="30"/>
      <c r="H62686" s="30"/>
    </row>
    <row r="62687" spans="6:8" x14ac:dyDescent="0.2">
      <c r="F62687" s="30"/>
      <c r="G62687" s="30"/>
      <c r="H62687" s="30"/>
    </row>
    <row r="62688" spans="6:8" x14ac:dyDescent="0.2">
      <c r="F62688" s="30"/>
      <c r="G62688" s="30"/>
      <c r="H62688" s="30"/>
    </row>
    <row r="62689" spans="6:8" x14ac:dyDescent="0.2">
      <c r="F62689" s="30"/>
      <c r="G62689" s="30"/>
      <c r="H62689" s="30"/>
    </row>
    <row r="62690" spans="6:8" x14ac:dyDescent="0.2">
      <c r="F62690" s="30"/>
      <c r="G62690" s="30"/>
      <c r="H62690" s="30"/>
    </row>
    <row r="62691" spans="6:8" x14ac:dyDescent="0.2">
      <c r="F62691" s="30"/>
      <c r="G62691" s="30"/>
      <c r="H62691" s="30"/>
    </row>
    <row r="62692" spans="6:8" x14ac:dyDescent="0.2">
      <c r="F62692" s="30"/>
      <c r="G62692" s="30"/>
      <c r="H62692" s="30"/>
    </row>
    <row r="62693" spans="6:8" x14ac:dyDescent="0.2">
      <c r="F62693" s="30"/>
      <c r="G62693" s="30"/>
      <c r="H62693" s="30"/>
    </row>
    <row r="62694" spans="6:8" x14ac:dyDescent="0.2">
      <c r="F62694" s="30"/>
      <c r="G62694" s="30"/>
      <c r="H62694" s="30"/>
    </row>
    <row r="62695" spans="6:8" x14ac:dyDescent="0.2">
      <c r="F62695" s="30"/>
      <c r="G62695" s="30"/>
      <c r="H62695" s="30"/>
    </row>
    <row r="62696" spans="6:8" x14ac:dyDescent="0.2">
      <c r="F62696" s="30"/>
      <c r="G62696" s="30"/>
      <c r="H62696" s="30"/>
    </row>
    <row r="62697" spans="6:8" x14ac:dyDescent="0.2">
      <c r="F62697" s="30"/>
      <c r="G62697" s="30"/>
      <c r="H62697" s="30"/>
    </row>
    <row r="62698" spans="6:8" x14ac:dyDescent="0.2">
      <c r="F62698" s="30"/>
      <c r="G62698" s="30"/>
      <c r="H62698" s="30"/>
    </row>
    <row r="62699" spans="6:8" x14ac:dyDescent="0.2">
      <c r="F62699" s="30"/>
      <c r="G62699" s="30"/>
      <c r="H62699" s="30"/>
    </row>
    <row r="62700" spans="6:8" x14ac:dyDescent="0.2">
      <c r="F62700" s="30"/>
      <c r="G62700" s="30"/>
      <c r="H62700" s="30"/>
    </row>
    <row r="62701" spans="6:8" x14ac:dyDescent="0.2">
      <c r="F62701" s="30"/>
      <c r="G62701" s="30"/>
      <c r="H62701" s="30"/>
    </row>
    <row r="62702" spans="6:8" x14ac:dyDescent="0.2">
      <c r="F62702" s="30"/>
      <c r="G62702" s="30"/>
      <c r="H62702" s="30"/>
    </row>
    <row r="62703" spans="6:8" x14ac:dyDescent="0.2">
      <c r="F62703" s="30"/>
      <c r="G62703" s="30"/>
      <c r="H62703" s="30"/>
    </row>
    <row r="62704" spans="6:8" x14ac:dyDescent="0.2">
      <c r="F62704" s="30"/>
      <c r="G62704" s="30"/>
      <c r="H62704" s="30"/>
    </row>
    <row r="62705" spans="6:8" x14ac:dyDescent="0.2">
      <c r="F62705" s="30"/>
      <c r="G62705" s="30"/>
      <c r="H62705" s="30"/>
    </row>
    <row r="62706" spans="6:8" x14ac:dyDescent="0.2">
      <c r="F62706" s="30"/>
      <c r="G62706" s="30"/>
      <c r="H62706" s="30"/>
    </row>
    <row r="62707" spans="6:8" x14ac:dyDescent="0.2">
      <c r="F62707" s="30"/>
      <c r="G62707" s="30"/>
      <c r="H62707" s="30"/>
    </row>
    <row r="62708" spans="6:8" x14ac:dyDescent="0.2">
      <c r="F62708" s="30"/>
      <c r="G62708" s="30"/>
      <c r="H62708" s="30"/>
    </row>
    <row r="62709" spans="6:8" x14ac:dyDescent="0.2">
      <c r="F62709" s="30"/>
      <c r="G62709" s="30"/>
      <c r="H62709" s="30"/>
    </row>
    <row r="62710" spans="6:8" x14ac:dyDescent="0.2">
      <c r="F62710" s="30"/>
      <c r="G62710" s="30"/>
      <c r="H62710" s="30"/>
    </row>
    <row r="62711" spans="6:8" x14ac:dyDescent="0.2">
      <c r="F62711" s="30"/>
      <c r="G62711" s="30"/>
      <c r="H62711" s="30"/>
    </row>
    <row r="62712" spans="6:8" x14ac:dyDescent="0.2">
      <c r="F62712" s="30"/>
      <c r="G62712" s="30"/>
      <c r="H62712" s="30"/>
    </row>
    <row r="62713" spans="6:8" x14ac:dyDescent="0.2">
      <c r="F62713" s="30"/>
      <c r="G62713" s="30"/>
      <c r="H62713" s="30"/>
    </row>
    <row r="62714" spans="6:8" x14ac:dyDescent="0.2">
      <c r="F62714" s="30"/>
      <c r="G62714" s="30"/>
      <c r="H62714" s="30"/>
    </row>
    <row r="62715" spans="6:8" x14ac:dyDescent="0.2">
      <c r="F62715" s="30"/>
      <c r="G62715" s="30"/>
      <c r="H62715" s="30"/>
    </row>
    <row r="62716" spans="6:8" x14ac:dyDescent="0.2">
      <c r="F62716" s="30"/>
      <c r="G62716" s="30"/>
      <c r="H62716" s="30"/>
    </row>
    <row r="62717" spans="6:8" x14ac:dyDescent="0.2">
      <c r="F62717" s="30"/>
      <c r="G62717" s="30"/>
      <c r="H62717" s="30"/>
    </row>
    <row r="62718" spans="6:8" x14ac:dyDescent="0.2">
      <c r="F62718" s="30"/>
      <c r="G62718" s="30"/>
      <c r="H62718" s="30"/>
    </row>
    <row r="62719" spans="6:8" x14ac:dyDescent="0.2">
      <c r="F62719" s="30"/>
      <c r="G62719" s="30"/>
      <c r="H62719" s="30"/>
    </row>
    <row r="62720" spans="6:8" x14ac:dyDescent="0.2">
      <c r="F62720" s="30"/>
      <c r="G62720" s="30"/>
      <c r="H62720" s="30"/>
    </row>
    <row r="62721" spans="6:8" x14ac:dyDescent="0.2">
      <c r="F62721" s="30"/>
      <c r="G62721" s="30"/>
      <c r="H62721" s="30"/>
    </row>
    <row r="62722" spans="6:8" x14ac:dyDescent="0.2">
      <c r="F62722" s="30"/>
      <c r="G62722" s="30"/>
      <c r="H62722" s="30"/>
    </row>
    <row r="62723" spans="6:8" x14ac:dyDescent="0.2">
      <c r="F62723" s="30"/>
      <c r="G62723" s="30"/>
      <c r="H62723" s="30"/>
    </row>
    <row r="62724" spans="6:8" x14ac:dyDescent="0.2">
      <c r="F62724" s="30"/>
      <c r="G62724" s="30"/>
      <c r="H62724" s="30"/>
    </row>
    <row r="62725" spans="6:8" x14ac:dyDescent="0.2">
      <c r="F62725" s="30"/>
      <c r="G62725" s="30"/>
      <c r="H62725" s="30"/>
    </row>
    <row r="62726" spans="6:8" x14ac:dyDescent="0.2">
      <c r="F62726" s="30"/>
      <c r="G62726" s="30"/>
      <c r="H62726" s="30"/>
    </row>
    <row r="62727" spans="6:8" x14ac:dyDescent="0.2">
      <c r="F62727" s="30"/>
      <c r="G62727" s="30"/>
      <c r="H62727" s="30"/>
    </row>
    <row r="62728" spans="6:8" x14ac:dyDescent="0.2">
      <c r="F62728" s="30"/>
      <c r="G62728" s="30"/>
      <c r="H62728" s="30"/>
    </row>
    <row r="62729" spans="6:8" x14ac:dyDescent="0.2">
      <c r="F62729" s="30"/>
      <c r="G62729" s="30"/>
      <c r="H62729" s="30"/>
    </row>
    <row r="62730" spans="6:8" x14ac:dyDescent="0.2">
      <c r="F62730" s="30"/>
      <c r="G62730" s="30"/>
      <c r="H62730" s="30"/>
    </row>
    <row r="62731" spans="6:8" x14ac:dyDescent="0.2">
      <c r="F62731" s="30"/>
      <c r="G62731" s="30"/>
      <c r="H62731" s="30"/>
    </row>
    <row r="62732" spans="6:8" x14ac:dyDescent="0.2">
      <c r="F62732" s="30"/>
      <c r="G62732" s="30"/>
      <c r="H62732" s="30"/>
    </row>
    <row r="62733" spans="6:8" x14ac:dyDescent="0.2">
      <c r="F62733" s="30"/>
      <c r="G62733" s="30"/>
      <c r="H62733" s="30"/>
    </row>
    <row r="62734" spans="6:8" x14ac:dyDescent="0.2">
      <c r="F62734" s="30"/>
      <c r="G62734" s="30"/>
      <c r="H62734" s="30"/>
    </row>
    <row r="62735" spans="6:8" x14ac:dyDescent="0.2">
      <c r="F62735" s="30"/>
      <c r="G62735" s="30"/>
      <c r="H62735" s="30"/>
    </row>
    <row r="62736" spans="6:8" x14ac:dyDescent="0.2">
      <c r="F62736" s="30"/>
      <c r="G62736" s="30"/>
      <c r="H62736" s="30"/>
    </row>
    <row r="62737" spans="6:8" x14ac:dyDescent="0.2">
      <c r="F62737" s="30"/>
      <c r="G62737" s="30"/>
      <c r="H62737" s="30"/>
    </row>
    <row r="62738" spans="6:8" x14ac:dyDescent="0.2">
      <c r="F62738" s="30"/>
      <c r="G62738" s="30"/>
      <c r="H62738" s="30"/>
    </row>
    <row r="62739" spans="6:8" x14ac:dyDescent="0.2">
      <c r="F62739" s="30"/>
      <c r="G62739" s="30"/>
      <c r="H62739" s="30"/>
    </row>
    <row r="62740" spans="6:8" x14ac:dyDescent="0.2">
      <c r="F62740" s="30"/>
      <c r="G62740" s="30"/>
      <c r="H62740" s="30"/>
    </row>
    <row r="62741" spans="6:8" x14ac:dyDescent="0.2">
      <c r="F62741" s="30"/>
      <c r="G62741" s="30"/>
      <c r="H62741" s="30"/>
    </row>
    <row r="62742" spans="6:8" x14ac:dyDescent="0.2">
      <c r="F62742" s="30"/>
      <c r="G62742" s="30"/>
      <c r="H62742" s="30"/>
    </row>
    <row r="62743" spans="6:8" x14ac:dyDescent="0.2">
      <c r="F62743" s="30"/>
      <c r="G62743" s="30"/>
      <c r="H62743" s="30"/>
    </row>
    <row r="62744" spans="6:8" x14ac:dyDescent="0.2">
      <c r="F62744" s="30"/>
      <c r="G62744" s="30"/>
      <c r="H62744" s="30"/>
    </row>
    <row r="62745" spans="6:8" x14ac:dyDescent="0.2">
      <c r="F62745" s="30"/>
      <c r="G62745" s="30"/>
      <c r="H62745" s="30"/>
    </row>
    <row r="62746" spans="6:8" x14ac:dyDescent="0.2">
      <c r="F62746" s="30"/>
      <c r="G62746" s="30"/>
      <c r="H62746" s="30"/>
    </row>
    <row r="62747" spans="6:8" x14ac:dyDescent="0.2">
      <c r="F62747" s="30"/>
      <c r="G62747" s="30"/>
      <c r="H62747" s="30"/>
    </row>
    <row r="62748" spans="6:8" x14ac:dyDescent="0.2">
      <c r="F62748" s="30"/>
      <c r="G62748" s="30"/>
      <c r="H62748" s="30"/>
    </row>
    <row r="62749" spans="6:8" x14ac:dyDescent="0.2">
      <c r="F62749" s="30"/>
      <c r="G62749" s="30"/>
      <c r="H62749" s="30"/>
    </row>
    <row r="62750" spans="6:8" x14ac:dyDescent="0.2">
      <c r="F62750" s="30"/>
      <c r="G62750" s="30"/>
      <c r="H62750" s="30"/>
    </row>
    <row r="62751" spans="6:8" x14ac:dyDescent="0.2">
      <c r="F62751" s="30"/>
      <c r="G62751" s="30"/>
      <c r="H62751" s="30"/>
    </row>
    <row r="62752" spans="6:8" x14ac:dyDescent="0.2">
      <c r="F62752" s="30"/>
      <c r="G62752" s="30"/>
      <c r="H62752" s="30"/>
    </row>
    <row r="62753" spans="6:8" x14ac:dyDescent="0.2">
      <c r="F62753" s="30"/>
      <c r="G62753" s="30"/>
      <c r="H62753" s="30"/>
    </row>
    <row r="62754" spans="6:8" x14ac:dyDescent="0.2">
      <c r="F62754" s="30"/>
      <c r="G62754" s="30"/>
      <c r="H62754" s="30"/>
    </row>
    <row r="62755" spans="6:8" x14ac:dyDescent="0.2">
      <c r="F62755" s="30"/>
      <c r="G62755" s="30"/>
      <c r="H62755" s="30"/>
    </row>
    <row r="62756" spans="6:8" x14ac:dyDescent="0.2">
      <c r="F62756" s="30"/>
      <c r="G62756" s="30"/>
      <c r="H62756" s="30"/>
    </row>
    <row r="62757" spans="6:8" x14ac:dyDescent="0.2">
      <c r="F62757" s="30"/>
      <c r="G62757" s="30"/>
      <c r="H62757" s="30"/>
    </row>
    <row r="62758" spans="6:8" x14ac:dyDescent="0.2">
      <c r="F62758" s="30"/>
      <c r="G62758" s="30"/>
      <c r="H62758" s="30"/>
    </row>
    <row r="62759" spans="6:8" x14ac:dyDescent="0.2">
      <c r="F62759" s="30"/>
      <c r="G62759" s="30"/>
      <c r="H62759" s="30"/>
    </row>
    <row r="62760" spans="6:8" x14ac:dyDescent="0.2">
      <c r="F62760" s="30"/>
      <c r="G62760" s="30"/>
      <c r="H62760" s="30"/>
    </row>
    <row r="62761" spans="6:8" x14ac:dyDescent="0.2">
      <c r="F62761" s="30"/>
      <c r="G62761" s="30"/>
      <c r="H62761" s="30"/>
    </row>
    <row r="62762" spans="6:8" x14ac:dyDescent="0.2">
      <c r="F62762" s="30"/>
      <c r="G62762" s="30"/>
      <c r="H62762" s="30"/>
    </row>
    <row r="62763" spans="6:8" x14ac:dyDescent="0.2">
      <c r="F62763" s="30"/>
      <c r="G62763" s="30"/>
      <c r="H62763" s="30"/>
    </row>
    <row r="62764" spans="6:8" x14ac:dyDescent="0.2">
      <c r="F62764" s="30"/>
      <c r="G62764" s="30"/>
      <c r="H62764" s="30"/>
    </row>
    <row r="62765" spans="6:8" x14ac:dyDescent="0.2">
      <c r="F62765" s="30"/>
      <c r="G62765" s="30"/>
      <c r="H62765" s="30"/>
    </row>
    <row r="62766" spans="6:8" x14ac:dyDescent="0.2">
      <c r="F62766" s="30"/>
      <c r="G62766" s="30"/>
      <c r="H62766" s="30"/>
    </row>
    <row r="62767" spans="6:8" x14ac:dyDescent="0.2">
      <c r="F62767" s="30"/>
      <c r="G62767" s="30"/>
      <c r="H62767" s="30"/>
    </row>
    <row r="62768" spans="6:8" x14ac:dyDescent="0.2">
      <c r="F62768" s="30"/>
      <c r="G62768" s="30"/>
      <c r="H62768" s="30"/>
    </row>
    <row r="62769" spans="6:8" x14ac:dyDescent="0.2">
      <c r="F62769" s="30"/>
      <c r="G62769" s="30"/>
      <c r="H62769" s="30"/>
    </row>
    <row r="62770" spans="6:8" x14ac:dyDescent="0.2">
      <c r="F62770" s="30"/>
      <c r="G62770" s="30"/>
      <c r="H62770" s="30"/>
    </row>
    <row r="62771" spans="6:8" x14ac:dyDescent="0.2">
      <c r="F62771" s="30"/>
      <c r="G62771" s="30"/>
      <c r="H62771" s="30"/>
    </row>
    <row r="62772" spans="6:8" x14ac:dyDescent="0.2">
      <c r="F62772" s="30"/>
      <c r="G62772" s="30"/>
      <c r="H62772" s="30"/>
    </row>
    <row r="62773" spans="6:8" x14ac:dyDescent="0.2">
      <c r="F62773" s="30"/>
      <c r="G62773" s="30"/>
      <c r="H62773" s="30"/>
    </row>
    <row r="62774" spans="6:8" x14ac:dyDescent="0.2">
      <c r="F62774" s="30"/>
      <c r="G62774" s="30"/>
      <c r="H62774" s="30"/>
    </row>
    <row r="62775" spans="6:8" x14ac:dyDescent="0.2">
      <c r="F62775" s="30"/>
      <c r="G62775" s="30"/>
      <c r="H62775" s="30"/>
    </row>
    <row r="62776" spans="6:8" x14ac:dyDescent="0.2">
      <c r="F62776" s="30"/>
      <c r="G62776" s="30"/>
      <c r="H62776" s="30"/>
    </row>
    <row r="62777" spans="6:8" x14ac:dyDescent="0.2">
      <c r="F62777" s="30"/>
      <c r="G62777" s="30"/>
      <c r="H62777" s="30"/>
    </row>
    <row r="62778" spans="6:8" x14ac:dyDescent="0.2">
      <c r="F62778" s="30"/>
      <c r="G62778" s="30"/>
      <c r="H62778" s="30"/>
    </row>
    <row r="62779" spans="6:8" x14ac:dyDescent="0.2">
      <c r="F62779" s="30"/>
      <c r="G62779" s="30"/>
      <c r="H62779" s="30"/>
    </row>
    <row r="62780" spans="6:8" x14ac:dyDescent="0.2">
      <c r="F62780" s="30"/>
      <c r="G62780" s="30"/>
      <c r="H62780" s="30"/>
    </row>
    <row r="62781" spans="6:8" x14ac:dyDescent="0.2">
      <c r="F62781" s="30"/>
      <c r="G62781" s="30"/>
      <c r="H62781" s="30"/>
    </row>
    <row r="62782" spans="6:8" x14ac:dyDescent="0.2">
      <c r="F62782" s="30"/>
      <c r="G62782" s="30"/>
      <c r="H62782" s="30"/>
    </row>
    <row r="62783" spans="6:8" x14ac:dyDescent="0.2">
      <c r="F62783" s="30"/>
      <c r="G62783" s="30"/>
      <c r="H62783" s="30"/>
    </row>
    <row r="62784" spans="6:8" x14ac:dyDescent="0.2">
      <c r="F62784" s="30"/>
      <c r="G62784" s="30"/>
      <c r="H62784" s="30"/>
    </row>
    <row r="62785" spans="6:8" x14ac:dyDescent="0.2">
      <c r="F62785" s="30"/>
      <c r="G62785" s="30"/>
      <c r="H62785" s="30"/>
    </row>
    <row r="62786" spans="6:8" x14ac:dyDescent="0.2">
      <c r="F62786" s="30"/>
      <c r="G62786" s="30"/>
      <c r="H62786" s="30"/>
    </row>
    <row r="62787" spans="6:8" x14ac:dyDescent="0.2">
      <c r="F62787" s="30"/>
      <c r="G62787" s="30"/>
      <c r="H62787" s="30"/>
    </row>
    <row r="62788" spans="6:8" x14ac:dyDescent="0.2">
      <c r="F62788" s="30"/>
      <c r="G62788" s="30"/>
      <c r="H62788" s="30"/>
    </row>
    <row r="62789" spans="6:8" x14ac:dyDescent="0.2">
      <c r="F62789" s="30"/>
      <c r="G62789" s="30"/>
      <c r="H62789" s="30"/>
    </row>
    <row r="62790" spans="6:8" x14ac:dyDescent="0.2">
      <c r="F62790" s="30"/>
      <c r="G62790" s="30"/>
      <c r="H62790" s="30"/>
    </row>
    <row r="62791" spans="6:8" x14ac:dyDescent="0.2">
      <c r="F62791" s="30"/>
      <c r="G62791" s="30"/>
      <c r="H62791" s="30"/>
    </row>
    <row r="62792" spans="6:8" x14ac:dyDescent="0.2">
      <c r="F62792" s="30"/>
      <c r="G62792" s="30"/>
      <c r="H62792" s="30"/>
    </row>
    <row r="62793" spans="6:8" x14ac:dyDescent="0.2">
      <c r="F62793" s="30"/>
      <c r="G62793" s="30"/>
      <c r="H62793" s="30"/>
    </row>
    <row r="62794" spans="6:8" x14ac:dyDescent="0.2">
      <c r="F62794" s="30"/>
      <c r="G62794" s="30"/>
      <c r="H62794" s="30"/>
    </row>
    <row r="62795" spans="6:8" x14ac:dyDescent="0.2">
      <c r="F62795" s="30"/>
      <c r="G62795" s="30"/>
      <c r="H62795" s="30"/>
    </row>
    <row r="62796" spans="6:8" x14ac:dyDescent="0.2">
      <c r="F62796" s="30"/>
      <c r="G62796" s="30"/>
      <c r="H62796" s="30"/>
    </row>
    <row r="62797" spans="6:8" x14ac:dyDescent="0.2">
      <c r="F62797" s="30"/>
      <c r="G62797" s="30"/>
      <c r="H62797" s="30"/>
    </row>
    <row r="62798" spans="6:8" x14ac:dyDescent="0.2">
      <c r="F62798" s="30"/>
      <c r="G62798" s="30"/>
      <c r="H62798" s="30"/>
    </row>
    <row r="62799" spans="6:8" x14ac:dyDescent="0.2">
      <c r="F62799" s="30"/>
      <c r="G62799" s="30"/>
      <c r="H62799" s="30"/>
    </row>
    <row r="62800" spans="6:8" x14ac:dyDescent="0.2">
      <c r="F62800" s="30"/>
      <c r="G62800" s="30"/>
      <c r="H62800" s="30"/>
    </row>
    <row r="62801" spans="6:8" x14ac:dyDescent="0.2">
      <c r="F62801" s="30"/>
      <c r="G62801" s="30"/>
      <c r="H62801" s="30"/>
    </row>
    <row r="62802" spans="6:8" x14ac:dyDescent="0.2">
      <c r="F62802" s="30"/>
      <c r="G62802" s="30"/>
      <c r="H62802" s="30"/>
    </row>
    <row r="62803" spans="6:8" x14ac:dyDescent="0.2">
      <c r="F62803" s="30"/>
      <c r="G62803" s="30"/>
      <c r="H62803" s="30"/>
    </row>
    <row r="62804" spans="6:8" x14ac:dyDescent="0.2">
      <c r="F62804" s="30"/>
      <c r="G62804" s="30"/>
      <c r="H62804" s="30"/>
    </row>
    <row r="62805" spans="6:8" x14ac:dyDescent="0.2">
      <c r="F62805" s="30"/>
      <c r="G62805" s="30"/>
      <c r="H62805" s="30"/>
    </row>
    <row r="62806" spans="6:8" x14ac:dyDescent="0.2">
      <c r="F62806" s="30"/>
      <c r="G62806" s="30"/>
      <c r="H62806" s="30"/>
    </row>
    <row r="62807" spans="6:8" x14ac:dyDescent="0.2">
      <c r="F62807" s="30"/>
      <c r="G62807" s="30"/>
      <c r="H62807" s="30"/>
    </row>
    <row r="62808" spans="6:8" x14ac:dyDescent="0.2">
      <c r="F62808" s="30"/>
      <c r="G62808" s="30"/>
      <c r="H62808" s="30"/>
    </row>
    <row r="62809" spans="6:8" x14ac:dyDescent="0.2">
      <c r="F62809" s="30"/>
      <c r="G62809" s="30"/>
      <c r="H62809" s="30"/>
    </row>
    <row r="62810" spans="6:8" x14ac:dyDescent="0.2">
      <c r="F62810" s="30"/>
      <c r="G62810" s="30"/>
      <c r="H62810" s="30"/>
    </row>
    <row r="62811" spans="6:8" x14ac:dyDescent="0.2">
      <c r="F62811" s="30"/>
      <c r="G62811" s="30"/>
      <c r="H62811" s="30"/>
    </row>
    <row r="62812" spans="6:8" x14ac:dyDescent="0.2">
      <c r="F62812" s="30"/>
      <c r="G62812" s="30"/>
      <c r="H62812" s="30"/>
    </row>
    <row r="62813" spans="6:8" x14ac:dyDescent="0.2">
      <c r="F62813" s="30"/>
      <c r="G62813" s="30"/>
      <c r="H62813" s="30"/>
    </row>
    <row r="62814" spans="6:8" x14ac:dyDescent="0.2">
      <c r="F62814" s="30"/>
      <c r="G62814" s="30"/>
      <c r="H62814" s="30"/>
    </row>
    <row r="62815" spans="6:8" x14ac:dyDescent="0.2">
      <c r="F62815" s="30"/>
      <c r="G62815" s="30"/>
      <c r="H62815" s="30"/>
    </row>
    <row r="62816" spans="6:8" x14ac:dyDescent="0.2">
      <c r="F62816" s="30"/>
      <c r="G62816" s="30"/>
      <c r="H62816" s="30"/>
    </row>
    <row r="62817" spans="6:8" x14ac:dyDescent="0.2">
      <c r="F62817" s="30"/>
      <c r="G62817" s="30"/>
      <c r="H62817" s="30"/>
    </row>
    <row r="62818" spans="6:8" x14ac:dyDescent="0.2">
      <c r="F62818" s="30"/>
      <c r="G62818" s="30"/>
      <c r="H62818" s="30"/>
    </row>
    <row r="62819" spans="6:8" x14ac:dyDescent="0.2">
      <c r="F62819" s="30"/>
      <c r="G62819" s="30"/>
      <c r="H62819" s="30"/>
    </row>
    <row r="62820" spans="6:8" x14ac:dyDescent="0.2">
      <c r="F62820" s="30"/>
      <c r="G62820" s="30"/>
      <c r="H62820" s="30"/>
    </row>
    <row r="62821" spans="6:8" x14ac:dyDescent="0.2">
      <c r="F62821" s="30"/>
      <c r="G62821" s="30"/>
      <c r="H62821" s="30"/>
    </row>
    <row r="62822" spans="6:8" x14ac:dyDescent="0.2">
      <c r="F62822" s="30"/>
      <c r="G62822" s="30"/>
      <c r="H62822" s="30"/>
    </row>
    <row r="62823" spans="6:8" x14ac:dyDescent="0.2">
      <c r="F62823" s="30"/>
      <c r="G62823" s="30"/>
      <c r="H62823" s="30"/>
    </row>
    <row r="62824" spans="6:8" x14ac:dyDescent="0.2">
      <c r="F62824" s="30"/>
      <c r="G62824" s="30"/>
      <c r="H62824" s="30"/>
    </row>
    <row r="62825" spans="6:8" x14ac:dyDescent="0.2">
      <c r="F62825" s="30"/>
      <c r="G62825" s="30"/>
      <c r="H62825" s="30"/>
    </row>
    <row r="62826" spans="6:8" x14ac:dyDescent="0.2">
      <c r="F62826" s="30"/>
      <c r="G62826" s="30"/>
      <c r="H62826" s="30"/>
    </row>
    <row r="62827" spans="6:8" x14ac:dyDescent="0.2">
      <c r="F62827" s="30"/>
      <c r="G62827" s="30"/>
      <c r="H62827" s="30"/>
    </row>
    <row r="62828" spans="6:8" x14ac:dyDescent="0.2">
      <c r="F62828" s="30"/>
      <c r="G62828" s="30"/>
      <c r="H62828" s="30"/>
    </row>
    <row r="62829" spans="6:8" x14ac:dyDescent="0.2">
      <c r="F62829" s="30"/>
      <c r="G62829" s="30"/>
      <c r="H62829" s="30"/>
    </row>
    <row r="62830" spans="6:8" x14ac:dyDescent="0.2">
      <c r="F62830" s="30"/>
      <c r="G62830" s="30"/>
      <c r="H62830" s="30"/>
    </row>
    <row r="62831" spans="6:8" x14ac:dyDescent="0.2">
      <c r="F62831" s="30"/>
      <c r="G62831" s="30"/>
      <c r="H62831" s="30"/>
    </row>
    <row r="62832" spans="6:8" x14ac:dyDescent="0.2">
      <c r="F62832" s="30"/>
      <c r="G62832" s="30"/>
      <c r="H62832" s="30"/>
    </row>
    <row r="62833" spans="6:8" x14ac:dyDescent="0.2">
      <c r="F62833" s="30"/>
      <c r="G62833" s="30"/>
      <c r="H62833" s="30"/>
    </row>
    <row r="62834" spans="6:8" x14ac:dyDescent="0.2">
      <c r="F62834" s="30"/>
      <c r="G62834" s="30"/>
      <c r="H62834" s="30"/>
    </row>
    <row r="62835" spans="6:8" x14ac:dyDescent="0.2">
      <c r="F62835" s="30"/>
      <c r="G62835" s="30"/>
      <c r="H62835" s="30"/>
    </row>
    <row r="62836" spans="6:8" x14ac:dyDescent="0.2">
      <c r="F62836" s="30"/>
      <c r="G62836" s="30"/>
      <c r="H62836" s="30"/>
    </row>
    <row r="62837" spans="6:8" x14ac:dyDescent="0.2">
      <c r="F62837" s="30"/>
      <c r="G62837" s="30"/>
      <c r="H62837" s="30"/>
    </row>
    <row r="62838" spans="6:8" x14ac:dyDescent="0.2">
      <c r="F62838" s="30"/>
      <c r="G62838" s="30"/>
      <c r="H62838" s="30"/>
    </row>
    <row r="62839" spans="6:8" x14ac:dyDescent="0.2">
      <c r="F62839" s="30"/>
      <c r="G62839" s="30"/>
      <c r="H62839" s="30"/>
    </row>
    <row r="62840" spans="6:8" x14ac:dyDescent="0.2">
      <c r="F62840" s="30"/>
      <c r="G62840" s="30"/>
      <c r="H62840" s="30"/>
    </row>
    <row r="62841" spans="6:8" x14ac:dyDescent="0.2">
      <c r="F62841" s="30"/>
      <c r="G62841" s="30"/>
      <c r="H62841" s="30"/>
    </row>
    <row r="62842" spans="6:8" x14ac:dyDescent="0.2">
      <c r="F62842" s="30"/>
      <c r="G62842" s="30"/>
      <c r="H62842" s="30"/>
    </row>
    <row r="62843" spans="6:8" x14ac:dyDescent="0.2">
      <c r="F62843" s="30"/>
      <c r="G62843" s="30"/>
      <c r="H62843" s="30"/>
    </row>
    <row r="62844" spans="6:8" x14ac:dyDescent="0.2">
      <c r="F62844" s="30"/>
      <c r="G62844" s="30"/>
      <c r="H62844" s="30"/>
    </row>
    <row r="62845" spans="6:8" x14ac:dyDescent="0.2">
      <c r="F62845" s="30"/>
      <c r="G62845" s="30"/>
      <c r="H62845" s="30"/>
    </row>
    <row r="62846" spans="6:8" x14ac:dyDescent="0.2">
      <c r="F62846" s="30"/>
      <c r="G62846" s="30"/>
      <c r="H62846" s="30"/>
    </row>
    <row r="62847" spans="6:8" x14ac:dyDescent="0.2">
      <c r="F62847" s="30"/>
      <c r="G62847" s="30"/>
      <c r="H62847" s="30"/>
    </row>
    <row r="62848" spans="6:8" x14ac:dyDescent="0.2">
      <c r="F62848" s="30"/>
      <c r="G62848" s="30"/>
      <c r="H62848" s="30"/>
    </row>
    <row r="62849" spans="6:8" x14ac:dyDescent="0.2">
      <c r="F62849" s="30"/>
      <c r="G62849" s="30"/>
      <c r="H62849" s="30"/>
    </row>
    <row r="62850" spans="6:8" x14ac:dyDescent="0.2">
      <c r="F62850" s="30"/>
      <c r="G62850" s="30"/>
      <c r="H62850" s="30"/>
    </row>
    <row r="62851" spans="6:8" x14ac:dyDescent="0.2">
      <c r="F62851" s="30"/>
      <c r="G62851" s="30"/>
      <c r="H62851" s="30"/>
    </row>
    <row r="62852" spans="6:8" x14ac:dyDescent="0.2">
      <c r="F62852" s="30"/>
      <c r="G62852" s="30"/>
      <c r="H62852" s="30"/>
    </row>
    <row r="62853" spans="6:8" x14ac:dyDescent="0.2">
      <c r="F62853" s="30"/>
      <c r="G62853" s="30"/>
      <c r="H62853" s="30"/>
    </row>
    <row r="62854" spans="6:8" x14ac:dyDescent="0.2">
      <c r="F62854" s="30"/>
      <c r="G62854" s="30"/>
      <c r="H62854" s="30"/>
    </row>
    <row r="62855" spans="6:8" x14ac:dyDescent="0.2">
      <c r="F62855" s="30"/>
      <c r="G62855" s="30"/>
      <c r="H62855" s="30"/>
    </row>
    <row r="62856" spans="6:8" x14ac:dyDescent="0.2">
      <c r="F62856" s="30"/>
      <c r="G62856" s="30"/>
      <c r="H62856" s="30"/>
    </row>
    <row r="62857" spans="6:8" x14ac:dyDescent="0.2">
      <c r="F62857" s="30"/>
      <c r="G62857" s="30"/>
      <c r="H62857" s="30"/>
    </row>
    <row r="62858" spans="6:8" x14ac:dyDescent="0.2">
      <c r="F62858" s="30"/>
      <c r="G62858" s="30"/>
      <c r="H62858" s="30"/>
    </row>
    <row r="62859" spans="6:8" x14ac:dyDescent="0.2">
      <c r="F62859" s="30"/>
      <c r="G62859" s="30"/>
      <c r="H62859" s="30"/>
    </row>
    <row r="62860" spans="6:8" x14ac:dyDescent="0.2">
      <c r="F62860" s="30"/>
      <c r="G62860" s="30"/>
      <c r="H62860" s="30"/>
    </row>
    <row r="62861" spans="6:8" x14ac:dyDescent="0.2">
      <c r="F62861" s="30"/>
      <c r="G62861" s="30"/>
      <c r="H62861" s="30"/>
    </row>
    <row r="62862" spans="6:8" x14ac:dyDescent="0.2">
      <c r="F62862" s="30"/>
      <c r="G62862" s="30"/>
      <c r="H62862" s="30"/>
    </row>
    <row r="62863" spans="6:8" x14ac:dyDescent="0.2">
      <c r="F62863" s="30"/>
      <c r="G62863" s="30"/>
      <c r="H62863" s="30"/>
    </row>
    <row r="62864" spans="6:8" x14ac:dyDescent="0.2">
      <c r="F62864" s="30"/>
      <c r="G62864" s="30"/>
      <c r="H62864" s="30"/>
    </row>
    <row r="62865" spans="6:8" x14ac:dyDescent="0.2">
      <c r="F62865" s="30"/>
      <c r="G62865" s="30"/>
      <c r="H62865" s="30"/>
    </row>
    <row r="62866" spans="6:8" x14ac:dyDescent="0.2">
      <c r="F62866" s="30"/>
      <c r="G62866" s="30"/>
      <c r="H62866" s="30"/>
    </row>
    <row r="62867" spans="6:8" x14ac:dyDescent="0.2">
      <c r="F62867" s="30"/>
      <c r="G62867" s="30"/>
      <c r="H62867" s="30"/>
    </row>
    <row r="62868" spans="6:8" x14ac:dyDescent="0.2">
      <c r="F62868" s="30"/>
      <c r="G62868" s="30"/>
      <c r="H62868" s="30"/>
    </row>
    <row r="62869" spans="6:8" x14ac:dyDescent="0.2">
      <c r="F62869" s="30"/>
      <c r="G62869" s="30"/>
      <c r="H62869" s="30"/>
    </row>
    <row r="62870" spans="6:8" x14ac:dyDescent="0.2">
      <c r="F62870" s="30"/>
      <c r="G62870" s="30"/>
      <c r="H62870" s="30"/>
    </row>
    <row r="62871" spans="6:8" x14ac:dyDescent="0.2">
      <c r="F62871" s="30"/>
      <c r="G62871" s="30"/>
      <c r="H62871" s="30"/>
    </row>
    <row r="62872" spans="6:8" x14ac:dyDescent="0.2">
      <c r="F62872" s="30"/>
      <c r="G62872" s="30"/>
      <c r="H62872" s="30"/>
    </row>
    <row r="62873" spans="6:8" x14ac:dyDescent="0.2">
      <c r="F62873" s="30"/>
      <c r="G62873" s="30"/>
      <c r="H62873" s="30"/>
    </row>
    <row r="62874" spans="6:8" x14ac:dyDescent="0.2">
      <c r="F62874" s="30"/>
      <c r="G62874" s="30"/>
      <c r="H62874" s="30"/>
    </row>
    <row r="62875" spans="6:8" x14ac:dyDescent="0.2">
      <c r="F62875" s="30"/>
      <c r="G62875" s="30"/>
      <c r="H62875" s="30"/>
    </row>
    <row r="62876" spans="6:8" x14ac:dyDescent="0.2">
      <c r="F62876" s="30"/>
      <c r="G62876" s="30"/>
      <c r="H62876" s="30"/>
    </row>
    <row r="62877" spans="6:8" x14ac:dyDescent="0.2">
      <c r="F62877" s="30"/>
      <c r="G62877" s="30"/>
      <c r="H62877" s="30"/>
    </row>
    <row r="62878" spans="6:8" x14ac:dyDescent="0.2">
      <c r="F62878" s="30"/>
      <c r="G62878" s="30"/>
      <c r="H62878" s="30"/>
    </row>
    <row r="62879" spans="6:8" x14ac:dyDescent="0.2">
      <c r="F62879" s="30"/>
      <c r="G62879" s="30"/>
      <c r="H62879" s="30"/>
    </row>
    <row r="62880" spans="6:8" x14ac:dyDescent="0.2">
      <c r="F62880" s="30"/>
      <c r="G62880" s="30"/>
      <c r="H62880" s="30"/>
    </row>
    <row r="62881" spans="6:8" x14ac:dyDescent="0.2">
      <c r="F62881" s="30"/>
      <c r="G62881" s="30"/>
      <c r="H62881" s="30"/>
    </row>
    <row r="62882" spans="6:8" x14ac:dyDescent="0.2">
      <c r="F62882" s="30"/>
      <c r="G62882" s="30"/>
      <c r="H62882" s="30"/>
    </row>
    <row r="62883" spans="6:8" x14ac:dyDescent="0.2">
      <c r="F62883" s="30"/>
      <c r="G62883" s="30"/>
      <c r="H62883" s="30"/>
    </row>
    <row r="62884" spans="6:8" x14ac:dyDescent="0.2">
      <c r="F62884" s="30"/>
      <c r="G62884" s="30"/>
      <c r="H62884" s="30"/>
    </row>
    <row r="62885" spans="6:8" x14ac:dyDescent="0.2">
      <c r="F62885" s="30"/>
      <c r="G62885" s="30"/>
      <c r="H62885" s="30"/>
    </row>
    <row r="62886" spans="6:8" x14ac:dyDescent="0.2">
      <c r="F62886" s="30"/>
      <c r="G62886" s="30"/>
      <c r="H62886" s="30"/>
    </row>
    <row r="62887" spans="6:8" x14ac:dyDescent="0.2">
      <c r="F62887" s="30"/>
      <c r="G62887" s="30"/>
      <c r="H62887" s="30"/>
    </row>
    <row r="62888" spans="6:8" x14ac:dyDescent="0.2">
      <c r="F62888" s="30"/>
      <c r="G62888" s="30"/>
      <c r="H62888" s="30"/>
    </row>
    <row r="62889" spans="6:8" x14ac:dyDescent="0.2">
      <c r="F62889" s="30"/>
      <c r="G62889" s="30"/>
      <c r="H62889" s="30"/>
    </row>
    <row r="62890" spans="6:8" x14ac:dyDescent="0.2">
      <c r="F62890" s="30"/>
      <c r="G62890" s="30"/>
      <c r="H62890" s="30"/>
    </row>
    <row r="62891" spans="6:8" x14ac:dyDescent="0.2">
      <c r="F62891" s="30"/>
      <c r="G62891" s="30"/>
      <c r="H62891" s="30"/>
    </row>
    <row r="62892" spans="6:8" x14ac:dyDescent="0.2">
      <c r="F62892" s="30"/>
      <c r="G62892" s="30"/>
      <c r="H62892" s="30"/>
    </row>
    <row r="62893" spans="6:8" x14ac:dyDescent="0.2">
      <c r="F62893" s="30"/>
      <c r="G62893" s="30"/>
      <c r="H62893" s="30"/>
    </row>
    <row r="62894" spans="6:8" x14ac:dyDescent="0.2">
      <c r="F62894" s="30"/>
      <c r="G62894" s="30"/>
      <c r="H62894" s="30"/>
    </row>
    <row r="62895" spans="6:8" x14ac:dyDescent="0.2">
      <c r="F62895" s="30"/>
      <c r="G62895" s="30"/>
      <c r="H62895" s="30"/>
    </row>
    <row r="62896" spans="6:8" x14ac:dyDescent="0.2">
      <c r="F62896" s="30"/>
      <c r="G62896" s="30"/>
      <c r="H62896" s="30"/>
    </row>
    <row r="62897" spans="6:8" x14ac:dyDescent="0.2">
      <c r="F62897" s="30"/>
      <c r="G62897" s="30"/>
      <c r="H62897" s="30"/>
    </row>
    <row r="62898" spans="6:8" x14ac:dyDescent="0.2">
      <c r="F62898" s="30"/>
      <c r="G62898" s="30"/>
      <c r="H62898" s="30"/>
    </row>
    <row r="62899" spans="6:8" x14ac:dyDescent="0.2">
      <c r="F62899" s="30"/>
      <c r="G62899" s="30"/>
      <c r="H62899" s="30"/>
    </row>
    <row r="62900" spans="6:8" x14ac:dyDescent="0.2">
      <c r="F62900" s="30"/>
      <c r="G62900" s="30"/>
      <c r="H62900" s="30"/>
    </row>
    <row r="62901" spans="6:8" x14ac:dyDescent="0.2">
      <c r="F62901" s="30"/>
      <c r="G62901" s="30"/>
      <c r="H62901" s="30"/>
    </row>
    <row r="62902" spans="6:8" x14ac:dyDescent="0.2">
      <c r="F62902" s="30"/>
      <c r="G62902" s="30"/>
      <c r="H62902" s="30"/>
    </row>
    <row r="62903" spans="6:8" x14ac:dyDescent="0.2">
      <c r="F62903" s="30"/>
      <c r="G62903" s="30"/>
      <c r="H62903" s="30"/>
    </row>
    <row r="62904" spans="6:8" x14ac:dyDescent="0.2">
      <c r="F62904" s="30"/>
      <c r="G62904" s="30"/>
      <c r="H62904" s="30"/>
    </row>
    <row r="62905" spans="6:8" x14ac:dyDescent="0.2">
      <c r="F62905" s="30"/>
      <c r="G62905" s="30"/>
      <c r="H62905" s="30"/>
    </row>
    <row r="62906" spans="6:8" x14ac:dyDescent="0.2">
      <c r="F62906" s="30"/>
      <c r="G62906" s="30"/>
      <c r="H62906" s="30"/>
    </row>
    <row r="62907" spans="6:8" x14ac:dyDescent="0.2">
      <c r="F62907" s="30"/>
      <c r="G62907" s="30"/>
      <c r="H62907" s="30"/>
    </row>
    <row r="62908" spans="6:8" x14ac:dyDescent="0.2">
      <c r="F62908" s="30"/>
      <c r="G62908" s="30"/>
      <c r="H62908" s="30"/>
    </row>
    <row r="62909" spans="6:8" x14ac:dyDescent="0.2">
      <c r="F62909" s="30"/>
      <c r="G62909" s="30"/>
      <c r="H62909" s="30"/>
    </row>
    <row r="62910" spans="6:8" x14ac:dyDescent="0.2">
      <c r="F62910" s="30"/>
      <c r="G62910" s="30"/>
      <c r="H62910" s="30"/>
    </row>
    <row r="62911" spans="6:8" x14ac:dyDescent="0.2">
      <c r="F62911" s="30"/>
      <c r="G62911" s="30"/>
      <c r="H62911" s="30"/>
    </row>
    <row r="62912" spans="6:8" x14ac:dyDescent="0.2">
      <c r="F62912" s="30"/>
      <c r="G62912" s="30"/>
      <c r="H62912" s="30"/>
    </row>
    <row r="62913" spans="6:8" x14ac:dyDescent="0.2">
      <c r="F62913" s="30"/>
      <c r="G62913" s="30"/>
      <c r="H62913" s="30"/>
    </row>
    <row r="62914" spans="6:8" x14ac:dyDescent="0.2">
      <c r="F62914" s="30"/>
      <c r="G62914" s="30"/>
      <c r="H62914" s="30"/>
    </row>
    <row r="62915" spans="6:8" x14ac:dyDescent="0.2">
      <c r="F62915" s="30"/>
      <c r="G62915" s="30"/>
      <c r="H62915" s="30"/>
    </row>
    <row r="62916" spans="6:8" x14ac:dyDescent="0.2">
      <c r="F62916" s="30"/>
      <c r="G62916" s="30"/>
      <c r="H62916" s="30"/>
    </row>
    <row r="62917" spans="6:8" x14ac:dyDescent="0.2">
      <c r="F62917" s="30"/>
      <c r="G62917" s="30"/>
      <c r="H62917" s="30"/>
    </row>
    <row r="62918" spans="6:8" x14ac:dyDescent="0.2">
      <c r="F62918" s="30"/>
      <c r="G62918" s="30"/>
      <c r="H62918" s="30"/>
    </row>
    <row r="62919" spans="6:8" x14ac:dyDescent="0.2">
      <c r="F62919" s="30"/>
      <c r="G62919" s="30"/>
      <c r="H62919" s="30"/>
    </row>
    <row r="62920" spans="6:8" x14ac:dyDescent="0.2">
      <c r="F62920" s="30"/>
      <c r="G62920" s="30"/>
      <c r="H62920" s="30"/>
    </row>
    <row r="62921" spans="6:8" x14ac:dyDescent="0.2">
      <c r="F62921" s="30"/>
      <c r="G62921" s="30"/>
      <c r="H62921" s="30"/>
    </row>
    <row r="62922" spans="6:8" x14ac:dyDescent="0.2">
      <c r="F62922" s="30"/>
      <c r="G62922" s="30"/>
      <c r="H62922" s="30"/>
    </row>
    <row r="62923" spans="6:8" x14ac:dyDescent="0.2">
      <c r="F62923" s="30"/>
      <c r="G62923" s="30"/>
      <c r="H62923" s="30"/>
    </row>
    <row r="62924" spans="6:8" x14ac:dyDescent="0.2">
      <c r="F62924" s="30"/>
      <c r="G62924" s="30"/>
      <c r="H62924" s="30"/>
    </row>
    <row r="62925" spans="6:8" x14ac:dyDescent="0.2">
      <c r="F62925" s="30"/>
      <c r="G62925" s="30"/>
      <c r="H62925" s="30"/>
    </row>
    <row r="62926" spans="6:8" x14ac:dyDescent="0.2">
      <c r="F62926" s="30"/>
      <c r="G62926" s="30"/>
      <c r="H62926" s="30"/>
    </row>
    <row r="62927" spans="6:8" x14ac:dyDescent="0.2">
      <c r="F62927" s="30"/>
      <c r="G62927" s="30"/>
      <c r="H62927" s="30"/>
    </row>
    <row r="62928" spans="6:8" x14ac:dyDescent="0.2">
      <c r="F62928" s="30"/>
      <c r="G62928" s="30"/>
      <c r="H62928" s="30"/>
    </row>
    <row r="62929" spans="6:8" x14ac:dyDescent="0.2">
      <c r="F62929" s="30"/>
      <c r="G62929" s="30"/>
      <c r="H62929" s="30"/>
    </row>
    <row r="62930" spans="6:8" x14ac:dyDescent="0.2">
      <c r="F62930" s="30"/>
      <c r="G62930" s="30"/>
      <c r="H62930" s="30"/>
    </row>
    <row r="62931" spans="6:8" x14ac:dyDescent="0.2">
      <c r="F62931" s="30"/>
      <c r="G62931" s="30"/>
      <c r="H62931" s="30"/>
    </row>
    <row r="62932" spans="6:8" x14ac:dyDescent="0.2">
      <c r="F62932" s="30"/>
      <c r="G62932" s="30"/>
      <c r="H62932" s="30"/>
    </row>
    <row r="62933" spans="6:8" x14ac:dyDescent="0.2">
      <c r="F62933" s="30"/>
      <c r="G62933" s="30"/>
      <c r="H62933" s="30"/>
    </row>
    <row r="62934" spans="6:8" x14ac:dyDescent="0.2">
      <c r="F62934" s="30"/>
      <c r="G62934" s="30"/>
      <c r="H62934" s="30"/>
    </row>
    <row r="62935" spans="6:8" x14ac:dyDescent="0.2">
      <c r="F62935" s="30"/>
      <c r="G62935" s="30"/>
      <c r="H62935" s="30"/>
    </row>
    <row r="62936" spans="6:8" x14ac:dyDescent="0.2">
      <c r="F62936" s="30"/>
      <c r="G62936" s="30"/>
      <c r="H62936" s="30"/>
    </row>
    <row r="62937" spans="6:8" x14ac:dyDescent="0.2">
      <c r="F62937" s="30"/>
      <c r="G62937" s="30"/>
      <c r="H62937" s="30"/>
    </row>
    <row r="62938" spans="6:8" x14ac:dyDescent="0.2">
      <c r="F62938" s="30"/>
      <c r="G62938" s="30"/>
      <c r="H62938" s="30"/>
    </row>
    <row r="62939" spans="6:8" x14ac:dyDescent="0.2">
      <c r="F62939" s="30"/>
      <c r="G62939" s="30"/>
      <c r="H62939" s="30"/>
    </row>
    <row r="62940" spans="6:8" x14ac:dyDescent="0.2">
      <c r="F62940" s="30"/>
      <c r="G62940" s="30"/>
      <c r="H62940" s="30"/>
    </row>
    <row r="62941" spans="6:8" x14ac:dyDescent="0.2">
      <c r="F62941" s="30"/>
      <c r="G62941" s="30"/>
      <c r="H62941" s="30"/>
    </row>
    <row r="62942" spans="6:8" x14ac:dyDescent="0.2">
      <c r="F62942" s="30"/>
      <c r="G62942" s="30"/>
      <c r="H62942" s="30"/>
    </row>
    <row r="62943" spans="6:8" x14ac:dyDescent="0.2">
      <c r="F62943" s="30"/>
      <c r="G62943" s="30"/>
      <c r="H62943" s="30"/>
    </row>
    <row r="62944" spans="6:8" x14ac:dyDescent="0.2">
      <c r="F62944" s="30"/>
      <c r="G62944" s="30"/>
      <c r="H62944" s="30"/>
    </row>
    <row r="62945" spans="6:8" x14ac:dyDescent="0.2">
      <c r="F62945" s="30"/>
      <c r="G62945" s="30"/>
      <c r="H62945" s="30"/>
    </row>
    <row r="62946" spans="6:8" x14ac:dyDescent="0.2">
      <c r="F62946" s="30"/>
      <c r="G62946" s="30"/>
      <c r="H62946" s="30"/>
    </row>
    <row r="62947" spans="6:8" x14ac:dyDescent="0.2">
      <c r="F62947" s="30"/>
      <c r="G62947" s="30"/>
      <c r="H62947" s="30"/>
    </row>
    <row r="62948" spans="6:8" x14ac:dyDescent="0.2">
      <c r="F62948" s="30"/>
      <c r="G62948" s="30"/>
      <c r="H62948" s="30"/>
    </row>
    <row r="62949" spans="6:8" x14ac:dyDescent="0.2">
      <c r="F62949" s="30"/>
      <c r="G62949" s="30"/>
      <c r="H62949" s="30"/>
    </row>
    <row r="62950" spans="6:8" x14ac:dyDescent="0.2">
      <c r="F62950" s="30"/>
      <c r="G62950" s="30"/>
      <c r="H62950" s="30"/>
    </row>
    <row r="62951" spans="6:8" x14ac:dyDescent="0.2">
      <c r="F62951" s="30"/>
      <c r="G62951" s="30"/>
      <c r="H62951" s="30"/>
    </row>
    <row r="62952" spans="6:8" x14ac:dyDescent="0.2">
      <c r="F62952" s="30"/>
      <c r="G62952" s="30"/>
      <c r="H62952" s="30"/>
    </row>
    <row r="62953" spans="6:8" x14ac:dyDescent="0.2">
      <c r="F62953" s="30"/>
      <c r="G62953" s="30"/>
      <c r="H62953" s="30"/>
    </row>
    <row r="62954" spans="6:8" x14ac:dyDescent="0.2">
      <c r="F62954" s="30"/>
      <c r="G62954" s="30"/>
      <c r="H62954" s="30"/>
    </row>
    <row r="62955" spans="6:8" x14ac:dyDescent="0.2">
      <c r="F62955" s="30"/>
      <c r="G62955" s="30"/>
      <c r="H62955" s="30"/>
    </row>
    <row r="62956" spans="6:8" x14ac:dyDescent="0.2">
      <c r="F62956" s="30"/>
      <c r="G62956" s="30"/>
      <c r="H62956" s="30"/>
    </row>
    <row r="62957" spans="6:8" x14ac:dyDescent="0.2">
      <c r="F62957" s="30"/>
      <c r="G62957" s="30"/>
      <c r="H62957" s="30"/>
    </row>
    <row r="62958" spans="6:8" x14ac:dyDescent="0.2">
      <c r="F62958" s="30"/>
      <c r="G62958" s="30"/>
      <c r="H62958" s="30"/>
    </row>
    <row r="62959" spans="6:8" x14ac:dyDescent="0.2">
      <c r="F62959" s="30"/>
      <c r="G62959" s="30"/>
      <c r="H62959" s="30"/>
    </row>
    <row r="62960" spans="6:8" x14ac:dyDescent="0.2">
      <c r="F62960" s="30"/>
      <c r="G62960" s="30"/>
      <c r="H62960" s="30"/>
    </row>
    <row r="62961" spans="6:8" x14ac:dyDescent="0.2">
      <c r="F62961" s="30"/>
      <c r="G62961" s="30"/>
      <c r="H62961" s="30"/>
    </row>
    <row r="62962" spans="6:8" x14ac:dyDescent="0.2">
      <c r="F62962" s="30"/>
      <c r="G62962" s="30"/>
      <c r="H62962" s="30"/>
    </row>
    <row r="62963" spans="6:8" x14ac:dyDescent="0.2">
      <c r="F62963" s="30"/>
      <c r="G62963" s="30"/>
      <c r="H62963" s="30"/>
    </row>
    <row r="62964" spans="6:8" x14ac:dyDescent="0.2">
      <c r="F62964" s="30"/>
      <c r="G62964" s="30"/>
      <c r="H62964" s="30"/>
    </row>
    <row r="62965" spans="6:8" x14ac:dyDescent="0.2">
      <c r="F62965" s="30"/>
      <c r="G62965" s="30"/>
      <c r="H62965" s="30"/>
    </row>
    <row r="62966" spans="6:8" x14ac:dyDescent="0.2">
      <c r="F62966" s="30"/>
      <c r="G62966" s="30"/>
      <c r="H62966" s="30"/>
    </row>
    <row r="62967" spans="6:8" x14ac:dyDescent="0.2">
      <c r="F62967" s="30"/>
      <c r="G62967" s="30"/>
      <c r="H62967" s="30"/>
    </row>
    <row r="62968" spans="6:8" x14ac:dyDescent="0.2">
      <c r="F62968" s="30"/>
      <c r="G62968" s="30"/>
      <c r="H62968" s="30"/>
    </row>
    <row r="62969" spans="6:8" x14ac:dyDescent="0.2">
      <c r="F62969" s="30"/>
      <c r="G62969" s="30"/>
      <c r="H62969" s="30"/>
    </row>
    <row r="62970" spans="6:8" x14ac:dyDescent="0.2">
      <c r="F62970" s="30"/>
      <c r="G62970" s="30"/>
      <c r="H62970" s="30"/>
    </row>
    <row r="62971" spans="6:8" x14ac:dyDescent="0.2">
      <c r="F62971" s="30"/>
      <c r="G62971" s="30"/>
      <c r="H62971" s="30"/>
    </row>
    <row r="62972" spans="6:8" x14ac:dyDescent="0.2">
      <c r="F62972" s="30"/>
      <c r="G62972" s="30"/>
      <c r="H62972" s="30"/>
    </row>
    <row r="62973" spans="6:8" x14ac:dyDescent="0.2">
      <c r="F62973" s="30"/>
      <c r="G62973" s="30"/>
      <c r="H62973" s="30"/>
    </row>
    <row r="62974" spans="6:8" x14ac:dyDescent="0.2">
      <c r="F62974" s="30"/>
      <c r="G62974" s="30"/>
      <c r="H62974" s="30"/>
    </row>
    <row r="62975" spans="6:8" x14ac:dyDescent="0.2">
      <c r="F62975" s="30"/>
      <c r="G62975" s="30"/>
      <c r="H62975" s="30"/>
    </row>
    <row r="62976" spans="6:8" x14ac:dyDescent="0.2">
      <c r="F62976" s="30"/>
      <c r="G62976" s="30"/>
      <c r="H62976" s="30"/>
    </row>
    <row r="62977" spans="6:8" x14ac:dyDescent="0.2">
      <c r="F62977" s="30"/>
      <c r="G62977" s="30"/>
      <c r="H62977" s="30"/>
    </row>
    <row r="62978" spans="6:8" x14ac:dyDescent="0.2">
      <c r="F62978" s="30"/>
      <c r="G62978" s="30"/>
      <c r="H62978" s="30"/>
    </row>
    <row r="62979" spans="6:8" x14ac:dyDescent="0.2">
      <c r="F62979" s="30"/>
      <c r="G62979" s="30"/>
      <c r="H62979" s="30"/>
    </row>
    <row r="62980" spans="6:8" x14ac:dyDescent="0.2">
      <c r="F62980" s="30"/>
      <c r="G62980" s="30"/>
      <c r="H62980" s="30"/>
    </row>
    <row r="62981" spans="6:8" x14ac:dyDescent="0.2">
      <c r="F62981" s="30"/>
      <c r="G62981" s="30"/>
      <c r="H62981" s="30"/>
    </row>
    <row r="62982" spans="6:8" x14ac:dyDescent="0.2">
      <c r="F62982" s="30"/>
      <c r="G62982" s="30"/>
      <c r="H62982" s="30"/>
    </row>
    <row r="62983" spans="6:8" x14ac:dyDescent="0.2">
      <c r="F62983" s="30"/>
      <c r="G62983" s="30"/>
      <c r="H62983" s="30"/>
    </row>
    <row r="62984" spans="6:8" x14ac:dyDescent="0.2">
      <c r="F62984" s="30"/>
      <c r="G62984" s="30"/>
      <c r="H62984" s="30"/>
    </row>
    <row r="62985" spans="6:8" x14ac:dyDescent="0.2">
      <c r="F62985" s="30"/>
      <c r="G62985" s="30"/>
      <c r="H62985" s="30"/>
    </row>
    <row r="62986" spans="6:8" x14ac:dyDescent="0.2">
      <c r="F62986" s="30"/>
      <c r="G62986" s="30"/>
      <c r="H62986" s="30"/>
    </row>
    <row r="62987" spans="6:8" x14ac:dyDescent="0.2">
      <c r="F62987" s="30"/>
      <c r="G62987" s="30"/>
      <c r="H62987" s="30"/>
    </row>
    <row r="62988" spans="6:8" x14ac:dyDescent="0.2">
      <c r="F62988" s="30"/>
      <c r="G62988" s="30"/>
      <c r="H62988" s="30"/>
    </row>
    <row r="62989" spans="6:8" x14ac:dyDescent="0.2">
      <c r="F62989" s="30"/>
      <c r="G62989" s="30"/>
      <c r="H62989" s="30"/>
    </row>
    <row r="62990" spans="6:8" x14ac:dyDescent="0.2">
      <c r="F62990" s="30"/>
      <c r="G62990" s="30"/>
      <c r="H62990" s="30"/>
    </row>
    <row r="62991" spans="6:8" x14ac:dyDescent="0.2">
      <c r="F62991" s="30"/>
      <c r="G62991" s="30"/>
      <c r="H62991" s="30"/>
    </row>
    <row r="62992" spans="6:8" x14ac:dyDescent="0.2">
      <c r="F62992" s="30"/>
      <c r="G62992" s="30"/>
      <c r="H62992" s="30"/>
    </row>
    <row r="62993" spans="6:8" x14ac:dyDescent="0.2">
      <c r="F62993" s="30"/>
      <c r="G62993" s="30"/>
      <c r="H62993" s="30"/>
    </row>
    <row r="62994" spans="6:8" x14ac:dyDescent="0.2">
      <c r="F62994" s="30"/>
      <c r="G62994" s="30"/>
      <c r="H62994" s="30"/>
    </row>
    <row r="62995" spans="6:8" x14ac:dyDescent="0.2">
      <c r="F62995" s="30"/>
      <c r="G62995" s="30"/>
      <c r="H62995" s="30"/>
    </row>
    <row r="62996" spans="6:8" x14ac:dyDescent="0.2">
      <c r="F62996" s="30"/>
      <c r="G62996" s="30"/>
      <c r="H62996" s="30"/>
    </row>
    <row r="62997" spans="6:8" x14ac:dyDescent="0.2">
      <c r="F62997" s="30"/>
      <c r="G62997" s="30"/>
      <c r="H62997" s="30"/>
    </row>
    <row r="62998" spans="6:8" x14ac:dyDescent="0.2">
      <c r="F62998" s="30"/>
      <c r="G62998" s="30"/>
      <c r="H62998" s="30"/>
    </row>
    <row r="62999" spans="6:8" x14ac:dyDescent="0.2">
      <c r="F62999" s="30"/>
      <c r="G62999" s="30"/>
      <c r="H62999" s="30"/>
    </row>
    <row r="63000" spans="6:8" x14ac:dyDescent="0.2">
      <c r="F63000" s="30"/>
      <c r="G63000" s="30"/>
      <c r="H63000" s="30"/>
    </row>
    <row r="63001" spans="6:8" x14ac:dyDescent="0.2">
      <c r="F63001" s="30"/>
      <c r="G63001" s="30"/>
      <c r="H63001" s="30"/>
    </row>
    <row r="63002" spans="6:8" x14ac:dyDescent="0.2">
      <c r="F63002" s="30"/>
      <c r="G63002" s="30"/>
      <c r="H63002" s="30"/>
    </row>
    <row r="63003" spans="6:8" x14ac:dyDescent="0.2">
      <c r="F63003" s="30"/>
      <c r="G63003" s="30"/>
      <c r="H63003" s="30"/>
    </row>
    <row r="63004" spans="6:8" x14ac:dyDescent="0.2">
      <c r="F63004" s="30"/>
      <c r="G63004" s="30"/>
      <c r="H63004" s="30"/>
    </row>
    <row r="63005" spans="6:8" x14ac:dyDescent="0.2">
      <c r="F63005" s="30"/>
      <c r="G63005" s="30"/>
      <c r="H63005" s="30"/>
    </row>
    <row r="63006" spans="6:8" x14ac:dyDescent="0.2">
      <c r="F63006" s="30"/>
      <c r="G63006" s="30"/>
      <c r="H63006" s="30"/>
    </row>
    <row r="63007" spans="6:8" x14ac:dyDescent="0.2">
      <c r="F63007" s="30"/>
      <c r="G63007" s="30"/>
      <c r="H63007" s="30"/>
    </row>
    <row r="63008" spans="6:8" x14ac:dyDescent="0.2">
      <c r="F63008" s="30"/>
      <c r="G63008" s="30"/>
      <c r="H63008" s="30"/>
    </row>
    <row r="63009" spans="6:8" x14ac:dyDescent="0.2">
      <c r="F63009" s="30"/>
      <c r="G63009" s="30"/>
      <c r="H63009" s="30"/>
    </row>
    <row r="63010" spans="6:8" x14ac:dyDescent="0.2">
      <c r="F63010" s="30"/>
      <c r="G63010" s="30"/>
      <c r="H63010" s="30"/>
    </row>
    <row r="63011" spans="6:8" x14ac:dyDescent="0.2">
      <c r="F63011" s="30"/>
      <c r="G63011" s="30"/>
      <c r="H63011" s="30"/>
    </row>
    <row r="63012" spans="6:8" x14ac:dyDescent="0.2">
      <c r="F63012" s="30"/>
      <c r="G63012" s="30"/>
      <c r="H63012" s="30"/>
    </row>
    <row r="63013" spans="6:8" x14ac:dyDescent="0.2">
      <c r="F63013" s="30"/>
      <c r="G63013" s="30"/>
      <c r="H63013" s="30"/>
    </row>
    <row r="63014" spans="6:8" x14ac:dyDescent="0.2">
      <c r="F63014" s="30"/>
      <c r="G63014" s="30"/>
      <c r="H63014" s="30"/>
    </row>
    <row r="63015" spans="6:8" x14ac:dyDescent="0.2">
      <c r="F63015" s="30"/>
      <c r="G63015" s="30"/>
      <c r="H63015" s="30"/>
    </row>
    <row r="63016" spans="6:8" x14ac:dyDescent="0.2">
      <c r="F63016" s="30"/>
      <c r="G63016" s="30"/>
      <c r="H63016" s="30"/>
    </row>
    <row r="63017" spans="6:8" x14ac:dyDescent="0.2">
      <c r="F63017" s="30"/>
      <c r="G63017" s="30"/>
      <c r="H63017" s="30"/>
    </row>
    <row r="63018" spans="6:8" x14ac:dyDescent="0.2">
      <c r="F63018" s="30"/>
      <c r="G63018" s="30"/>
      <c r="H63018" s="30"/>
    </row>
    <row r="63019" spans="6:8" x14ac:dyDescent="0.2">
      <c r="F63019" s="30"/>
      <c r="G63019" s="30"/>
      <c r="H63019" s="30"/>
    </row>
    <row r="63020" spans="6:8" x14ac:dyDescent="0.2">
      <c r="F63020" s="30"/>
      <c r="G63020" s="30"/>
      <c r="H63020" s="30"/>
    </row>
    <row r="63021" spans="6:8" x14ac:dyDescent="0.2">
      <c r="F63021" s="30"/>
      <c r="G63021" s="30"/>
      <c r="H63021" s="30"/>
    </row>
    <row r="63022" spans="6:8" x14ac:dyDescent="0.2">
      <c r="F63022" s="30"/>
      <c r="G63022" s="30"/>
      <c r="H63022" s="30"/>
    </row>
    <row r="63023" spans="6:8" x14ac:dyDescent="0.2">
      <c r="F63023" s="30"/>
      <c r="G63023" s="30"/>
      <c r="H63023" s="30"/>
    </row>
    <row r="63024" spans="6:8" x14ac:dyDescent="0.2">
      <c r="F63024" s="30"/>
      <c r="G63024" s="30"/>
      <c r="H63024" s="30"/>
    </row>
    <row r="63025" spans="6:8" x14ac:dyDescent="0.2">
      <c r="F63025" s="30"/>
      <c r="G63025" s="30"/>
      <c r="H63025" s="30"/>
    </row>
    <row r="63026" spans="6:8" x14ac:dyDescent="0.2">
      <c r="F63026" s="30"/>
      <c r="G63026" s="30"/>
      <c r="H63026" s="30"/>
    </row>
    <row r="63027" spans="6:8" x14ac:dyDescent="0.2">
      <c r="F63027" s="30"/>
      <c r="G63027" s="30"/>
      <c r="H63027" s="30"/>
    </row>
    <row r="63028" spans="6:8" x14ac:dyDescent="0.2">
      <c r="F63028" s="30"/>
      <c r="G63028" s="30"/>
      <c r="H63028" s="30"/>
    </row>
    <row r="63029" spans="6:8" x14ac:dyDescent="0.2">
      <c r="F63029" s="30"/>
      <c r="G63029" s="30"/>
      <c r="H63029" s="30"/>
    </row>
    <row r="63030" spans="6:8" x14ac:dyDescent="0.2">
      <c r="F63030" s="30"/>
      <c r="G63030" s="30"/>
      <c r="H63030" s="30"/>
    </row>
    <row r="63031" spans="6:8" x14ac:dyDescent="0.2">
      <c r="F63031" s="30"/>
      <c r="G63031" s="30"/>
      <c r="H63031" s="30"/>
    </row>
    <row r="63032" spans="6:8" x14ac:dyDescent="0.2">
      <c r="F63032" s="30"/>
      <c r="G63032" s="30"/>
      <c r="H63032" s="30"/>
    </row>
    <row r="63033" spans="6:8" x14ac:dyDescent="0.2">
      <c r="F63033" s="30"/>
      <c r="G63033" s="30"/>
      <c r="H63033" s="30"/>
    </row>
    <row r="63034" spans="6:8" x14ac:dyDescent="0.2">
      <c r="F63034" s="30"/>
      <c r="G63034" s="30"/>
      <c r="H63034" s="30"/>
    </row>
    <row r="63035" spans="6:8" x14ac:dyDescent="0.2">
      <c r="F63035" s="30"/>
      <c r="G63035" s="30"/>
      <c r="H63035" s="30"/>
    </row>
    <row r="63036" spans="6:8" x14ac:dyDescent="0.2">
      <c r="F63036" s="30"/>
      <c r="G63036" s="30"/>
      <c r="H63036" s="30"/>
    </row>
    <row r="63037" spans="6:8" x14ac:dyDescent="0.2">
      <c r="F63037" s="30"/>
      <c r="G63037" s="30"/>
      <c r="H63037" s="30"/>
    </row>
    <row r="63038" spans="6:8" x14ac:dyDescent="0.2">
      <c r="F63038" s="30"/>
      <c r="G63038" s="30"/>
      <c r="H63038" s="30"/>
    </row>
    <row r="63039" spans="6:8" x14ac:dyDescent="0.2">
      <c r="F63039" s="30"/>
      <c r="G63039" s="30"/>
      <c r="H63039" s="30"/>
    </row>
    <row r="63040" spans="6:8" x14ac:dyDescent="0.2">
      <c r="F63040" s="30"/>
      <c r="G63040" s="30"/>
      <c r="H63040" s="30"/>
    </row>
    <row r="63041" spans="6:8" x14ac:dyDescent="0.2">
      <c r="F63041" s="30"/>
      <c r="G63041" s="30"/>
      <c r="H63041" s="30"/>
    </row>
    <row r="63042" spans="6:8" x14ac:dyDescent="0.2">
      <c r="F63042" s="30"/>
      <c r="G63042" s="30"/>
      <c r="H63042" s="30"/>
    </row>
    <row r="63043" spans="6:8" x14ac:dyDescent="0.2">
      <c r="F63043" s="30"/>
      <c r="G63043" s="30"/>
      <c r="H63043" s="30"/>
    </row>
    <row r="63044" spans="6:8" x14ac:dyDescent="0.2">
      <c r="F63044" s="30"/>
      <c r="G63044" s="30"/>
      <c r="H63044" s="30"/>
    </row>
    <row r="63045" spans="6:8" x14ac:dyDescent="0.2">
      <c r="F63045" s="30"/>
      <c r="G63045" s="30"/>
      <c r="H63045" s="30"/>
    </row>
    <row r="63046" spans="6:8" x14ac:dyDescent="0.2">
      <c r="F63046" s="30"/>
      <c r="G63046" s="30"/>
      <c r="H63046" s="30"/>
    </row>
    <row r="63047" spans="6:8" x14ac:dyDescent="0.2">
      <c r="F63047" s="30"/>
      <c r="G63047" s="30"/>
      <c r="H63047" s="30"/>
    </row>
    <row r="63048" spans="6:8" x14ac:dyDescent="0.2">
      <c r="F63048" s="30"/>
      <c r="G63048" s="30"/>
      <c r="H63048" s="30"/>
    </row>
    <row r="63049" spans="6:8" x14ac:dyDescent="0.2">
      <c r="F63049" s="30"/>
      <c r="G63049" s="30"/>
      <c r="H63049" s="30"/>
    </row>
    <row r="63050" spans="6:8" x14ac:dyDescent="0.2">
      <c r="F63050" s="30"/>
      <c r="G63050" s="30"/>
      <c r="H63050" s="30"/>
    </row>
    <row r="63051" spans="6:8" x14ac:dyDescent="0.2">
      <c r="F63051" s="30"/>
      <c r="G63051" s="30"/>
      <c r="H63051" s="30"/>
    </row>
    <row r="63052" spans="6:8" x14ac:dyDescent="0.2">
      <c r="F63052" s="30"/>
      <c r="G63052" s="30"/>
      <c r="H63052" s="30"/>
    </row>
    <row r="63053" spans="6:8" x14ac:dyDescent="0.2">
      <c r="F63053" s="30"/>
      <c r="G63053" s="30"/>
      <c r="H63053" s="30"/>
    </row>
    <row r="63054" spans="6:8" x14ac:dyDescent="0.2">
      <c r="F63054" s="30"/>
      <c r="G63054" s="30"/>
      <c r="H63054" s="30"/>
    </row>
    <row r="63055" spans="6:8" x14ac:dyDescent="0.2">
      <c r="F63055" s="30"/>
      <c r="G63055" s="30"/>
      <c r="H63055" s="30"/>
    </row>
    <row r="63056" spans="6:8" x14ac:dyDescent="0.2">
      <c r="F63056" s="30"/>
      <c r="G63056" s="30"/>
      <c r="H63056" s="30"/>
    </row>
    <row r="63057" spans="6:8" x14ac:dyDescent="0.2">
      <c r="F63057" s="30"/>
      <c r="G63057" s="30"/>
      <c r="H63057" s="30"/>
    </row>
    <row r="63058" spans="6:8" x14ac:dyDescent="0.2">
      <c r="F63058" s="30"/>
      <c r="G63058" s="30"/>
      <c r="H63058" s="30"/>
    </row>
    <row r="63059" spans="6:8" x14ac:dyDescent="0.2">
      <c r="F63059" s="30"/>
      <c r="G63059" s="30"/>
      <c r="H63059" s="30"/>
    </row>
    <row r="63060" spans="6:8" x14ac:dyDescent="0.2">
      <c r="F63060" s="30"/>
      <c r="G63060" s="30"/>
      <c r="H63060" s="30"/>
    </row>
    <row r="63061" spans="6:8" x14ac:dyDescent="0.2">
      <c r="F63061" s="30"/>
      <c r="G63061" s="30"/>
      <c r="H63061" s="30"/>
    </row>
    <row r="63062" spans="6:8" x14ac:dyDescent="0.2">
      <c r="F63062" s="30"/>
      <c r="G63062" s="30"/>
      <c r="H63062" s="30"/>
    </row>
    <row r="63063" spans="6:8" x14ac:dyDescent="0.2">
      <c r="F63063" s="30"/>
      <c r="G63063" s="30"/>
      <c r="H63063" s="30"/>
    </row>
    <row r="63064" spans="6:8" x14ac:dyDescent="0.2">
      <c r="F63064" s="30"/>
      <c r="G63064" s="30"/>
      <c r="H63064" s="30"/>
    </row>
    <row r="63065" spans="6:8" x14ac:dyDescent="0.2">
      <c r="F63065" s="30"/>
      <c r="G63065" s="30"/>
      <c r="H63065" s="30"/>
    </row>
    <row r="63066" spans="6:8" x14ac:dyDescent="0.2">
      <c r="F63066" s="30"/>
      <c r="G63066" s="30"/>
      <c r="H63066" s="30"/>
    </row>
    <row r="63067" spans="6:8" x14ac:dyDescent="0.2">
      <c r="F63067" s="30"/>
      <c r="G63067" s="30"/>
      <c r="H63067" s="30"/>
    </row>
    <row r="63068" spans="6:8" x14ac:dyDescent="0.2">
      <c r="F63068" s="30"/>
      <c r="G63068" s="30"/>
      <c r="H63068" s="30"/>
    </row>
    <row r="63069" spans="6:8" x14ac:dyDescent="0.2">
      <c r="F63069" s="30"/>
      <c r="G63069" s="30"/>
      <c r="H63069" s="30"/>
    </row>
    <row r="63070" spans="6:8" x14ac:dyDescent="0.2">
      <c r="F63070" s="30"/>
      <c r="G63070" s="30"/>
      <c r="H63070" s="30"/>
    </row>
    <row r="63071" spans="6:8" x14ac:dyDescent="0.2">
      <c r="F63071" s="30"/>
      <c r="G63071" s="30"/>
      <c r="H63071" s="30"/>
    </row>
    <row r="63072" spans="6:8" x14ac:dyDescent="0.2">
      <c r="F63072" s="30"/>
      <c r="G63072" s="30"/>
      <c r="H63072" s="30"/>
    </row>
    <row r="63073" spans="6:8" x14ac:dyDescent="0.2">
      <c r="F63073" s="30"/>
      <c r="G63073" s="30"/>
      <c r="H63073" s="30"/>
    </row>
    <row r="63074" spans="6:8" x14ac:dyDescent="0.2">
      <c r="F63074" s="30"/>
      <c r="G63074" s="30"/>
      <c r="H63074" s="30"/>
    </row>
    <row r="63075" spans="6:8" x14ac:dyDescent="0.2">
      <c r="F63075" s="30"/>
      <c r="G63075" s="30"/>
      <c r="H63075" s="30"/>
    </row>
    <row r="63076" spans="6:8" x14ac:dyDescent="0.2">
      <c r="F63076" s="30"/>
      <c r="G63076" s="30"/>
      <c r="H63076" s="30"/>
    </row>
    <row r="63077" spans="6:8" x14ac:dyDescent="0.2">
      <c r="F63077" s="30"/>
      <c r="G63077" s="30"/>
      <c r="H63077" s="30"/>
    </row>
    <row r="63078" spans="6:8" x14ac:dyDescent="0.2">
      <c r="F63078" s="30"/>
      <c r="G63078" s="30"/>
      <c r="H63078" s="30"/>
    </row>
    <row r="63079" spans="6:8" x14ac:dyDescent="0.2">
      <c r="F63079" s="30"/>
      <c r="G63079" s="30"/>
      <c r="H63079" s="30"/>
    </row>
    <row r="63080" spans="6:8" x14ac:dyDescent="0.2">
      <c r="F63080" s="30"/>
      <c r="G63080" s="30"/>
      <c r="H63080" s="30"/>
    </row>
    <row r="63081" spans="6:8" x14ac:dyDescent="0.2">
      <c r="F63081" s="30"/>
      <c r="G63081" s="30"/>
      <c r="H63081" s="30"/>
    </row>
    <row r="63082" spans="6:8" x14ac:dyDescent="0.2">
      <c r="F63082" s="30"/>
      <c r="G63082" s="30"/>
      <c r="H63082" s="30"/>
    </row>
    <row r="63083" spans="6:8" x14ac:dyDescent="0.2">
      <c r="F63083" s="30"/>
      <c r="G63083" s="30"/>
      <c r="H63083" s="30"/>
    </row>
    <row r="63084" spans="6:8" x14ac:dyDescent="0.2">
      <c r="F63084" s="30"/>
      <c r="G63084" s="30"/>
      <c r="H63084" s="30"/>
    </row>
    <row r="63085" spans="6:8" x14ac:dyDescent="0.2">
      <c r="F63085" s="30"/>
      <c r="G63085" s="30"/>
      <c r="H63085" s="30"/>
    </row>
    <row r="63086" spans="6:8" x14ac:dyDescent="0.2">
      <c r="F63086" s="30"/>
      <c r="G63086" s="30"/>
      <c r="H63086" s="30"/>
    </row>
    <row r="63087" spans="6:8" x14ac:dyDescent="0.2">
      <c r="F63087" s="30"/>
      <c r="G63087" s="30"/>
      <c r="H63087" s="30"/>
    </row>
    <row r="63088" spans="6:8" x14ac:dyDescent="0.2">
      <c r="F63088" s="30"/>
      <c r="G63088" s="30"/>
      <c r="H63088" s="30"/>
    </row>
    <row r="63089" spans="6:8" x14ac:dyDescent="0.2">
      <c r="F63089" s="30"/>
      <c r="G63089" s="30"/>
      <c r="H63089" s="30"/>
    </row>
    <row r="63090" spans="6:8" x14ac:dyDescent="0.2">
      <c r="F63090" s="30"/>
      <c r="G63090" s="30"/>
      <c r="H63090" s="30"/>
    </row>
    <row r="63091" spans="6:8" x14ac:dyDescent="0.2">
      <c r="F63091" s="30"/>
      <c r="G63091" s="30"/>
      <c r="H63091" s="30"/>
    </row>
    <row r="63092" spans="6:8" x14ac:dyDescent="0.2">
      <c r="F63092" s="30"/>
      <c r="G63092" s="30"/>
      <c r="H63092" s="30"/>
    </row>
    <row r="63093" spans="6:8" x14ac:dyDescent="0.2">
      <c r="F63093" s="30"/>
      <c r="G63093" s="30"/>
      <c r="H63093" s="30"/>
    </row>
    <row r="63094" spans="6:8" x14ac:dyDescent="0.2">
      <c r="F63094" s="30"/>
      <c r="G63094" s="30"/>
      <c r="H63094" s="30"/>
    </row>
    <row r="63095" spans="6:8" x14ac:dyDescent="0.2">
      <c r="F63095" s="30"/>
      <c r="G63095" s="30"/>
      <c r="H63095" s="30"/>
    </row>
    <row r="63096" spans="6:8" x14ac:dyDescent="0.2">
      <c r="F63096" s="30"/>
      <c r="G63096" s="30"/>
      <c r="H63096" s="30"/>
    </row>
    <row r="63097" spans="6:8" x14ac:dyDescent="0.2">
      <c r="F63097" s="30"/>
      <c r="G63097" s="30"/>
      <c r="H63097" s="30"/>
    </row>
    <row r="63098" spans="6:8" x14ac:dyDescent="0.2">
      <c r="F63098" s="30"/>
      <c r="G63098" s="30"/>
      <c r="H63098" s="30"/>
    </row>
    <row r="63099" spans="6:8" x14ac:dyDescent="0.2">
      <c r="F63099" s="30"/>
      <c r="G63099" s="30"/>
      <c r="H63099" s="30"/>
    </row>
    <row r="63100" spans="6:8" x14ac:dyDescent="0.2">
      <c r="F63100" s="30"/>
      <c r="G63100" s="30"/>
      <c r="H63100" s="30"/>
    </row>
    <row r="63101" spans="6:8" x14ac:dyDescent="0.2">
      <c r="F63101" s="30"/>
      <c r="G63101" s="30"/>
      <c r="H63101" s="30"/>
    </row>
    <row r="63102" spans="6:8" x14ac:dyDescent="0.2">
      <c r="F63102" s="30"/>
      <c r="G63102" s="30"/>
      <c r="H63102" s="30"/>
    </row>
    <row r="63103" spans="6:8" x14ac:dyDescent="0.2">
      <c r="F63103" s="30"/>
      <c r="G63103" s="30"/>
      <c r="H63103" s="30"/>
    </row>
    <row r="63104" spans="6:8" x14ac:dyDescent="0.2">
      <c r="F63104" s="30"/>
      <c r="G63104" s="30"/>
      <c r="H63104" s="30"/>
    </row>
    <row r="63105" spans="6:8" x14ac:dyDescent="0.2">
      <c r="F63105" s="30"/>
      <c r="G63105" s="30"/>
      <c r="H63105" s="30"/>
    </row>
    <row r="63106" spans="6:8" x14ac:dyDescent="0.2">
      <c r="F63106" s="30"/>
      <c r="G63106" s="30"/>
      <c r="H63106" s="30"/>
    </row>
    <row r="63107" spans="6:8" x14ac:dyDescent="0.2">
      <c r="F63107" s="30"/>
      <c r="G63107" s="30"/>
      <c r="H63107" s="30"/>
    </row>
    <row r="63108" spans="6:8" x14ac:dyDescent="0.2">
      <c r="F63108" s="30"/>
      <c r="G63108" s="30"/>
      <c r="H63108" s="30"/>
    </row>
    <row r="63109" spans="6:8" x14ac:dyDescent="0.2">
      <c r="F63109" s="30"/>
      <c r="G63109" s="30"/>
      <c r="H63109" s="30"/>
    </row>
    <row r="63110" spans="6:8" x14ac:dyDescent="0.2">
      <c r="F63110" s="30"/>
      <c r="G63110" s="30"/>
      <c r="H63110" s="30"/>
    </row>
    <row r="63111" spans="6:8" x14ac:dyDescent="0.2">
      <c r="F63111" s="30"/>
      <c r="G63111" s="30"/>
      <c r="H63111" s="30"/>
    </row>
    <row r="63112" spans="6:8" x14ac:dyDescent="0.2">
      <c r="F63112" s="30"/>
      <c r="G63112" s="30"/>
      <c r="H63112" s="30"/>
    </row>
    <row r="63113" spans="6:8" x14ac:dyDescent="0.2">
      <c r="F63113" s="30"/>
      <c r="G63113" s="30"/>
      <c r="H63113" s="30"/>
    </row>
    <row r="63114" spans="6:8" x14ac:dyDescent="0.2">
      <c r="F63114" s="30"/>
      <c r="G63114" s="30"/>
      <c r="H63114" s="30"/>
    </row>
    <row r="63115" spans="6:8" x14ac:dyDescent="0.2">
      <c r="F63115" s="30"/>
      <c r="G63115" s="30"/>
      <c r="H63115" s="30"/>
    </row>
    <row r="63116" spans="6:8" x14ac:dyDescent="0.2">
      <c r="F63116" s="30"/>
      <c r="G63116" s="30"/>
      <c r="H63116" s="30"/>
    </row>
    <row r="63117" spans="6:8" x14ac:dyDescent="0.2">
      <c r="F63117" s="30"/>
      <c r="G63117" s="30"/>
      <c r="H63117" s="30"/>
    </row>
    <row r="63118" spans="6:8" x14ac:dyDescent="0.2">
      <c r="F63118" s="30"/>
      <c r="G63118" s="30"/>
      <c r="H63118" s="30"/>
    </row>
    <row r="63119" spans="6:8" x14ac:dyDescent="0.2">
      <c r="F63119" s="30"/>
      <c r="G63119" s="30"/>
      <c r="H63119" s="30"/>
    </row>
    <row r="63120" spans="6:8" x14ac:dyDescent="0.2">
      <c r="F63120" s="30"/>
      <c r="G63120" s="30"/>
      <c r="H63120" s="30"/>
    </row>
    <row r="63121" spans="6:8" x14ac:dyDescent="0.2">
      <c r="F63121" s="30"/>
      <c r="G63121" s="30"/>
      <c r="H63121" s="30"/>
    </row>
    <row r="63122" spans="6:8" x14ac:dyDescent="0.2">
      <c r="F63122" s="30"/>
      <c r="G63122" s="30"/>
      <c r="H63122" s="30"/>
    </row>
    <row r="63123" spans="6:8" x14ac:dyDescent="0.2">
      <c r="F63123" s="30"/>
      <c r="G63123" s="30"/>
      <c r="H63123" s="30"/>
    </row>
    <row r="63124" spans="6:8" x14ac:dyDescent="0.2">
      <c r="F63124" s="30"/>
      <c r="G63124" s="30"/>
      <c r="H63124" s="30"/>
    </row>
    <row r="63125" spans="6:8" x14ac:dyDescent="0.2">
      <c r="F63125" s="30"/>
      <c r="G63125" s="30"/>
      <c r="H63125" s="30"/>
    </row>
    <row r="63126" spans="6:8" x14ac:dyDescent="0.2">
      <c r="F63126" s="30"/>
      <c r="G63126" s="30"/>
      <c r="H63126" s="30"/>
    </row>
    <row r="63127" spans="6:8" x14ac:dyDescent="0.2">
      <c r="F63127" s="30"/>
      <c r="G63127" s="30"/>
      <c r="H63127" s="30"/>
    </row>
    <row r="63128" spans="6:8" x14ac:dyDescent="0.2">
      <c r="F63128" s="30"/>
      <c r="G63128" s="30"/>
      <c r="H63128" s="30"/>
    </row>
    <row r="63129" spans="6:8" x14ac:dyDescent="0.2">
      <c r="F63129" s="30"/>
      <c r="G63129" s="30"/>
      <c r="H63129" s="30"/>
    </row>
    <row r="63130" spans="6:8" x14ac:dyDescent="0.2">
      <c r="F63130" s="30"/>
      <c r="G63130" s="30"/>
      <c r="H63130" s="30"/>
    </row>
    <row r="63131" spans="6:8" x14ac:dyDescent="0.2">
      <c r="F63131" s="30"/>
      <c r="G63131" s="30"/>
      <c r="H63131" s="30"/>
    </row>
    <row r="63132" spans="6:8" x14ac:dyDescent="0.2">
      <c r="F63132" s="30"/>
      <c r="G63132" s="30"/>
      <c r="H63132" s="30"/>
    </row>
    <row r="63133" spans="6:8" x14ac:dyDescent="0.2">
      <c r="F63133" s="30"/>
      <c r="G63133" s="30"/>
      <c r="H63133" s="30"/>
    </row>
    <row r="63134" spans="6:8" x14ac:dyDescent="0.2">
      <c r="F63134" s="30"/>
      <c r="G63134" s="30"/>
      <c r="H63134" s="30"/>
    </row>
    <row r="63135" spans="6:8" x14ac:dyDescent="0.2">
      <c r="F63135" s="30"/>
      <c r="G63135" s="30"/>
      <c r="H63135" s="30"/>
    </row>
    <row r="63136" spans="6:8" x14ac:dyDescent="0.2">
      <c r="F63136" s="30"/>
      <c r="G63136" s="30"/>
      <c r="H63136" s="30"/>
    </row>
    <row r="63137" spans="6:8" x14ac:dyDescent="0.2">
      <c r="F63137" s="30"/>
      <c r="G63137" s="30"/>
      <c r="H63137" s="30"/>
    </row>
    <row r="63138" spans="6:8" x14ac:dyDescent="0.2">
      <c r="F63138" s="30"/>
      <c r="G63138" s="30"/>
      <c r="H63138" s="30"/>
    </row>
    <row r="63139" spans="6:8" x14ac:dyDescent="0.2">
      <c r="F63139" s="30"/>
      <c r="G63139" s="30"/>
      <c r="H63139" s="30"/>
    </row>
    <row r="63140" spans="6:8" x14ac:dyDescent="0.2">
      <c r="F63140" s="30"/>
      <c r="G63140" s="30"/>
      <c r="H63140" s="30"/>
    </row>
    <row r="63141" spans="6:8" x14ac:dyDescent="0.2">
      <c r="F63141" s="30"/>
      <c r="G63141" s="30"/>
      <c r="H63141" s="30"/>
    </row>
    <row r="63142" spans="6:8" x14ac:dyDescent="0.2">
      <c r="F63142" s="30"/>
      <c r="G63142" s="30"/>
      <c r="H63142" s="30"/>
    </row>
    <row r="63143" spans="6:8" x14ac:dyDescent="0.2">
      <c r="F63143" s="30"/>
      <c r="G63143" s="30"/>
      <c r="H63143" s="30"/>
    </row>
    <row r="63144" spans="6:8" x14ac:dyDescent="0.2">
      <c r="F63144" s="30"/>
      <c r="G63144" s="30"/>
      <c r="H63144" s="30"/>
    </row>
    <row r="63145" spans="6:8" x14ac:dyDescent="0.2">
      <c r="F63145" s="30"/>
      <c r="G63145" s="30"/>
      <c r="H63145" s="30"/>
    </row>
    <row r="63146" spans="6:8" x14ac:dyDescent="0.2">
      <c r="F63146" s="30"/>
      <c r="G63146" s="30"/>
      <c r="H63146" s="30"/>
    </row>
    <row r="63147" spans="6:8" x14ac:dyDescent="0.2">
      <c r="F63147" s="30"/>
      <c r="G63147" s="30"/>
      <c r="H63147" s="30"/>
    </row>
    <row r="63148" spans="6:8" x14ac:dyDescent="0.2">
      <c r="F63148" s="30"/>
      <c r="G63148" s="30"/>
      <c r="H63148" s="30"/>
    </row>
    <row r="63149" spans="6:8" x14ac:dyDescent="0.2">
      <c r="F63149" s="30"/>
      <c r="G63149" s="30"/>
      <c r="H63149" s="30"/>
    </row>
    <row r="63150" spans="6:8" x14ac:dyDescent="0.2">
      <c r="F63150" s="30"/>
      <c r="G63150" s="30"/>
      <c r="H63150" s="30"/>
    </row>
    <row r="63151" spans="6:8" x14ac:dyDescent="0.2">
      <c r="F63151" s="30"/>
      <c r="G63151" s="30"/>
      <c r="H63151" s="30"/>
    </row>
    <row r="63152" spans="6:8" x14ac:dyDescent="0.2">
      <c r="F63152" s="30"/>
      <c r="G63152" s="30"/>
      <c r="H63152" s="30"/>
    </row>
    <row r="63153" spans="6:8" x14ac:dyDescent="0.2">
      <c r="F63153" s="30"/>
      <c r="G63153" s="30"/>
      <c r="H63153" s="30"/>
    </row>
    <row r="63154" spans="6:8" x14ac:dyDescent="0.2">
      <c r="F63154" s="30"/>
      <c r="G63154" s="30"/>
      <c r="H63154" s="30"/>
    </row>
    <row r="63155" spans="6:8" x14ac:dyDescent="0.2">
      <c r="F63155" s="30"/>
      <c r="G63155" s="30"/>
      <c r="H63155" s="30"/>
    </row>
    <row r="63156" spans="6:8" x14ac:dyDescent="0.2">
      <c r="F63156" s="30"/>
      <c r="G63156" s="30"/>
      <c r="H63156" s="30"/>
    </row>
    <row r="63157" spans="6:8" x14ac:dyDescent="0.2">
      <c r="F63157" s="30"/>
      <c r="G63157" s="30"/>
      <c r="H63157" s="30"/>
    </row>
    <row r="63158" spans="6:8" x14ac:dyDescent="0.2">
      <c r="F63158" s="30"/>
      <c r="G63158" s="30"/>
      <c r="H63158" s="30"/>
    </row>
    <row r="63159" spans="6:8" x14ac:dyDescent="0.2">
      <c r="F63159" s="30"/>
      <c r="G63159" s="30"/>
      <c r="H63159" s="30"/>
    </row>
    <row r="63160" spans="6:8" x14ac:dyDescent="0.2">
      <c r="F63160" s="30"/>
      <c r="G63160" s="30"/>
      <c r="H63160" s="30"/>
    </row>
    <row r="63161" spans="6:8" x14ac:dyDescent="0.2">
      <c r="F63161" s="30"/>
      <c r="G63161" s="30"/>
      <c r="H63161" s="30"/>
    </row>
    <row r="63162" spans="6:8" x14ac:dyDescent="0.2">
      <c r="F63162" s="30"/>
      <c r="G63162" s="30"/>
      <c r="H63162" s="30"/>
    </row>
    <row r="63163" spans="6:8" x14ac:dyDescent="0.2">
      <c r="F63163" s="30"/>
      <c r="G63163" s="30"/>
      <c r="H63163" s="30"/>
    </row>
    <row r="63164" spans="6:8" x14ac:dyDescent="0.2">
      <c r="F63164" s="30"/>
      <c r="G63164" s="30"/>
      <c r="H63164" s="30"/>
    </row>
    <row r="63165" spans="6:8" x14ac:dyDescent="0.2">
      <c r="F63165" s="30"/>
      <c r="G63165" s="30"/>
      <c r="H63165" s="30"/>
    </row>
    <row r="63166" spans="6:8" x14ac:dyDescent="0.2">
      <c r="F63166" s="30"/>
      <c r="G63166" s="30"/>
      <c r="H63166" s="30"/>
    </row>
    <row r="63167" spans="6:8" x14ac:dyDescent="0.2">
      <c r="F63167" s="30"/>
      <c r="G63167" s="30"/>
      <c r="H63167" s="30"/>
    </row>
    <row r="63168" spans="6:8" x14ac:dyDescent="0.2">
      <c r="F63168" s="30"/>
      <c r="G63168" s="30"/>
      <c r="H63168" s="30"/>
    </row>
    <row r="63169" spans="6:8" x14ac:dyDescent="0.2">
      <c r="F63169" s="30"/>
      <c r="G63169" s="30"/>
      <c r="H63169" s="30"/>
    </row>
    <row r="63170" spans="6:8" x14ac:dyDescent="0.2">
      <c r="F63170" s="30"/>
      <c r="G63170" s="30"/>
      <c r="H63170" s="30"/>
    </row>
    <row r="63171" spans="6:8" x14ac:dyDescent="0.2">
      <c r="F63171" s="30"/>
      <c r="G63171" s="30"/>
      <c r="H63171" s="30"/>
    </row>
    <row r="63172" spans="6:8" x14ac:dyDescent="0.2">
      <c r="F63172" s="30"/>
      <c r="G63172" s="30"/>
      <c r="H63172" s="30"/>
    </row>
    <row r="63173" spans="6:8" x14ac:dyDescent="0.2">
      <c r="F63173" s="30"/>
      <c r="G63173" s="30"/>
      <c r="H63173" s="30"/>
    </row>
    <row r="63174" spans="6:8" x14ac:dyDescent="0.2">
      <c r="F63174" s="30"/>
      <c r="G63174" s="30"/>
      <c r="H63174" s="30"/>
    </row>
    <row r="63175" spans="6:8" x14ac:dyDescent="0.2">
      <c r="F63175" s="30"/>
      <c r="G63175" s="30"/>
      <c r="H63175" s="30"/>
    </row>
    <row r="63176" spans="6:8" x14ac:dyDescent="0.2">
      <c r="F63176" s="30"/>
      <c r="G63176" s="30"/>
      <c r="H63176" s="30"/>
    </row>
    <row r="63177" spans="6:8" x14ac:dyDescent="0.2">
      <c r="F63177" s="30"/>
      <c r="G63177" s="30"/>
      <c r="H63177" s="30"/>
    </row>
    <row r="63178" spans="6:8" x14ac:dyDescent="0.2">
      <c r="F63178" s="30"/>
      <c r="G63178" s="30"/>
      <c r="H63178" s="30"/>
    </row>
    <row r="63179" spans="6:8" x14ac:dyDescent="0.2">
      <c r="F63179" s="30"/>
      <c r="G63179" s="30"/>
      <c r="H63179" s="30"/>
    </row>
    <row r="63180" spans="6:8" x14ac:dyDescent="0.2">
      <c r="F63180" s="30"/>
      <c r="G63180" s="30"/>
      <c r="H63180" s="30"/>
    </row>
    <row r="63181" spans="6:8" x14ac:dyDescent="0.2">
      <c r="F63181" s="30"/>
      <c r="G63181" s="30"/>
      <c r="H63181" s="30"/>
    </row>
    <row r="63182" spans="6:8" x14ac:dyDescent="0.2">
      <c r="F63182" s="30"/>
      <c r="G63182" s="30"/>
      <c r="H63182" s="30"/>
    </row>
    <row r="63183" spans="6:8" x14ac:dyDescent="0.2">
      <c r="F63183" s="30"/>
      <c r="G63183" s="30"/>
      <c r="H63183" s="30"/>
    </row>
    <row r="63184" spans="6:8" x14ac:dyDescent="0.2">
      <c r="F63184" s="30"/>
      <c r="G63184" s="30"/>
      <c r="H63184" s="30"/>
    </row>
    <row r="63185" spans="6:8" x14ac:dyDescent="0.2">
      <c r="F63185" s="30"/>
      <c r="G63185" s="30"/>
      <c r="H63185" s="30"/>
    </row>
    <row r="63186" spans="6:8" x14ac:dyDescent="0.2">
      <c r="F63186" s="30"/>
      <c r="G63186" s="30"/>
      <c r="H63186" s="30"/>
    </row>
    <row r="63187" spans="6:8" x14ac:dyDescent="0.2">
      <c r="F63187" s="30"/>
      <c r="G63187" s="30"/>
      <c r="H63187" s="30"/>
    </row>
    <row r="63188" spans="6:8" x14ac:dyDescent="0.2">
      <c r="F63188" s="30"/>
      <c r="G63188" s="30"/>
      <c r="H63188" s="30"/>
    </row>
    <row r="63189" spans="6:8" x14ac:dyDescent="0.2">
      <c r="F63189" s="30"/>
      <c r="G63189" s="30"/>
      <c r="H63189" s="30"/>
    </row>
    <row r="63190" spans="6:8" x14ac:dyDescent="0.2">
      <c r="F63190" s="30"/>
      <c r="G63190" s="30"/>
      <c r="H63190" s="30"/>
    </row>
    <row r="63191" spans="6:8" x14ac:dyDescent="0.2">
      <c r="F63191" s="30"/>
      <c r="G63191" s="30"/>
      <c r="H63191" s="30"/>
    </row>
    <row r="63192" spans="6:8" x14ac:dyDescent="0.2">
      <c r="F63192" s="30"/>
      <c r="G63192" s="30"/>
      <c r="H63192" s="30"/>
    </row>
    <row r="63193" spans="6:8" x14ac:dyDescent="0.2">
      <c r="F63193" s="30"/>
      <c r="G63193" s="30"/>
      <c r="H63193" s="30"/>
    </row>
    <row r="63194" spans="6:8" x14ac:dyDescent="0.2">
      <c r="F63194" s="30"/>
      <c r="G63194" s="30"/>
      <c r="H63194" s="30"/>
    </row>
    <row r="63195" spans="6:8" x14ac:dyDescent="0.2">
      <c r="F63195" s="30"/>
      <c r="G63195" s="30"/>
      <c r="H63195" s="30"/>
    </row>
    <row r="63196" spans="6:8" x14ac:dyDescent="0.2">
      <c r="F63196" s="30"/>
      <c r="G63196" s="30"/>
      <c r="H63196" s="30"/>
    </row>
    <row r="63197" spans="6:8" x14ac:dyDescent="0.2">
      <c r="F63197" s="30"/>
      <c r="G63197" s="30"/>
      <c r="H63197" s="30"/>
    </row>
    <row r="63198" spans="6:8" x14ac:dyDescent="0.2">
      <c r="F63198" s="30"/>
      <c r="G63198" s="30"/>
      <c r="H63198" s="30"/>
    </row>
    <row r="63199" spans="6:8" x14ac:dyDescent="0.2">
      <c r="F63199" s="30"/>
      <c r="G63199" s="30"/>
      <c r="H63199" s="30"/>
    </row>
    <row r="63200" spans="6:8" x14ac:dyDescent="0.2">
      <c r="F63200" s="30"/>
      <c r="G63200" s="30"/>
      <c r="H63200" s="30"/>
    </row>
    <row r="63201" spans="6:8" x14ac:dyDescent="0.2">
      <c r="F63201" s="30"/>
      <c r="G63201" s="30"/>
      <c r="H63201" s="30"/>
    </row>
    <row r="63202" spans="6:8" x14ac:dyDescent="0.2">
      <c r="F63202" s="30"/>
      <c r="G63202" s="30"/>
      <c r="H63202" s="30"/>
    </row>
    <row r="63203" spans="6:8" x14ac:dyDescent="0.2">
      <c r="F63203" s="30"/>
      <c r="G63203" s="30"/>
      <c r="H63203" s="30"/>
    </row>
    <row r="63204" spans="6:8" x14ac:dyDescent="0.2">
      <c r="F63204" s="30"/>
      <c r="G63204" s="30"/>
      <c r="H63204" s="30"/>
    </row>
    <row r="63205" spans="6:8" x14ac:dyDescent="0.2">
      <c r="F63205" s="30"/>
      <c r="G63205" s="30"/>
      <c r="H63205" s="30"/>
    </row>
    <row r="63206" spans="6:8" x14ac:dyDescent="0.2">
      <c r="F63206" s="30"/>
      <c r="G63206" s="30"/>
      <c r="H63206" s="30"/>
    </row>
    <row r="63207" spans="6:8" x14ac:dyDescent="0.2">
      <c r="F63207" s="30"/>
      <c r="G63207" s="30"/>
      <c r="H63207" s="30"/>
    </row>
    <row r="63208" spans="6:8" x14ac:dyDescent="0.2">
      <c r="F63208" s="30"/>
      <c r="G63208" s="30"/>
      <c r="H63208" s="30"/>
    </row>
    <row r="63209" spans="6:8" x14ac:dyDescent="0.2">
      <c r="F63209" s="30"/>
      <c r="G63209" s="30"/>
      <c r="H63209" s="30"/>
    </row>
    <row r="63210" spans="6:8" x14ac:dyDescent="0.2">
      <c r="F63210" s="30"/>
      <c r="G63210" s="30"/>
      <c r="H63210" s="30"/>
    </row>
    <row r="63211" spans="6:8" x14ac:dyDescent="0.2">
      <c r="F63211" s="30"/>
      <c r="G63211" s="30"/>
      <c r="H63211" s="30"/>
    </row>
    <row r="63212" spans="6:8" x14ac:dyDescent="0.2">
      <c r="F63212" s="30"/>
      <c r="G63212" s="30"/>
      <c r="H63212" s="30"/>
    </row>
    <row r="63213" spans="6:8" x14ac:dyDescent="0.2">
      <c r="F63213" s="30"/>
      <c r="G63213" s="30"/>
      <c r="H63213" s="30"/>
    </row>
    <row r="63214" spans="6:8" x14ac:dyDescent="0.2">
      <c r="F63214" s="30"/>
      <c r="G63214" s="30"/>
      <c r="H63214" s="30"/>
    </row>
    <row r="63215" spans="6:8" x14ac:dyDescent="0.2">
      <c r="F63215" s="30"/>
      <c r="G63215" s="30"/>
      <c r="H63215" s="30"/>
    </row>
    <row r="63216" spans="6:8" x14ac:dyDescent="0.2">
      <c r="F63216" s="30"/>
      <c r="G63216" s="30"/>
      <c r="H63216" s="30"/>
    </row>
    <row r="63217" spans="6:8" x14ac:dyDescent="0.2">
      <c r="F63217" s="30"/>
      <c r="G63217" s="30"/>
      <c r="H63217" s="30"/>
    </row>
    <row r="63218" spans="6:8" x14ac:dyDescent="0.2">
      <c r="F63218" s="30"/>
      <c r="G63218" s="30"/>
      <c r="H63218" s="30"/>
    </row>
    <row r="63219" spans="6:8" x14ac:dyDescent="0.2">
      <c r="F63219" s="30"/>
      <c r="G63219" s="30"/>
      <c r="H63219" s="30"/>
    </row>
    <row r="63220" spans="6:8" x14ac:dyDescent="0.2">
      <c r="F63220" s="30"/>
      <c r="G63220" s="30"/>
      <c r="H63220" s="30"/>
    </row>
    <row r="63221" spans="6:8" x14ac:dyDescent="0.2">
      <c r="F63221" s="30"/>
      <c r="G63221" s="30"/>
      <c r="H63221" s="30"/>
    </row>
    <row r="63222" spans="6:8" x14ac:dyDescent="0.2">
      <c r="F63222" s="30"/>
      <c r="G63222" s="30"/>
      <c r="H63222" s="30"/>
    </row>
    <row r="63223" spans="6:8" x14ac:dyDescent="0.2">
      <c r="F63223" s="30"/>
      <c r="G63223" s="30"/>
      <c r="H63223" s="30"/>
    </row>
    <row r="63224" spans="6:8" x14ac:dyDescent="0.2">
      <c r="F63224" s="30"/>
      <c r="G63224" s="30"/>
      <c r="H63224" s="30"/>
    </row>
    <row r="63225" spans="6:8" x14ac:dyDescent="0.2">
      <c r="F63225" s="30"/>
      <c r="G63225" s="30"/>
      <c r="H63225" s="30"/>
    </row>
    <row r="63226" spans="6:8" x14ac:dyDescent="0.2">
      <c r="F63226" s="30"/>
      <c r="G63226" s="30"/>
      <c r="H63226" s="30"/>
    </row>
    <row r="63227" spans="6:8" x14ac:dyDescent="0.2">
      <c r="F63227" s="30"/>
      <c r="G63227" s="30"/>
      <c r="H63227" s="30"/>
    </row>
    <row r="63228" spans="6:8" x14ac:dyDescent="0.2">
      <c r="F63228" s="30"/>
      <c r="G63228" s="30"/>
      <c r="H63228" s="30"/>
    </row>
    <row r="63229" spans="6:8" x14ac:dyDescent="0.2">
      <c r="F63229" s="30"/>
      <c r="G63229" s="30"/>
      <c r="H63229" s="30"/>
    </row>
    <row r="63230" spans="6:8" x14ac:dyDescent="0.2">
      <c r="F63230" s="30"/>
      <c r="G63230" s="30"/>
      <c r="H63230" s="30"/>
    </row>
    <row r="63231" spans="6:8" x14ac:dyDescent="0.2">
      <c r="F63231" s="30"/>
      <c r="G63231" s="30"/>
      <c r="H63231" s="30"/>
    </row>
    <row r="63232" spans="6:8" x14ac:dyDescent="0.2">
      <c r="F63232" s="30"/>
      <c r="G63232" s="30"/>
      <c r="H63232" s="30"/>
    </row>
    <row r="63233" spans="6:8" x14ac:dyDescent="0.2">
      <c r="F63233" s="30"/>
      <c r="G63233" s="30"/>
      <c r="H63233" s="30"/>
    </row>
    <row r="63234" spans="6:8" x14ac:dyDescent="0.2">
      <c r="F63234" s="30"/>
      <c r="G63234" s="30"/>
      <c r="H63234" s="30"/>
    </row>
    <row r="63235" spans="6:8" x14ac:dyDescent="0.2">
      <c r="F63235" s="30"/>
      <c r="G63235" s="30"/>
      <c r="H63235" s="30"/>
    </row>
    <row r="63236" spans="6:8" x14ac:dyDescent="0.2">
      <c r="F63236" s="30"/>
      <c r="G63236" s="30"/>
      <c r="H63236" s="30"/>
    </row>
    <row r="63237" spans="6:8" x14ac:dyDescent="0.2">
      <c r="F63237" s="30"/>
      <c r="G63237" s="30"/>
      <c r="H63237" s="30"/>
    </row>
    <row r="63238" spans="6:8" x14ac:dyDescent="0.2">
      <c r="F63238" s="30"/>
      <c r="G63238" s="30"/>
      <c r="H63238" s="30"/>
    </row>
    <row r="63239" spans="6:8" x14ac:dyDescent="0.2">
      <c r="F63239" s="30"/>
      <c r="G63239" s="30"/>
      <c r="H63239" s="30"/>
    </row>
    <row r="63240" spans="6:8" x14ac:dyDescent="0.2">
      <c r="F63240" s="30"/>
      <c r="G63240" s="30"/>
      <c r="H63240" s="30"/>
    </row>
    <row r="63241" spans="6:8" x14ac:dyDescent="0.2">
      <c r="F63241" s="30"/>
      <c r="G63241" s="30"/>
      <c r="H63241" s="30"/>
    </row>
    <row r="63242" spans="6:8" x14ac:dyDescent="0.2">
      <c r="F63242" s="30"/>
      <c r="G63242" s="30"/>
      <c r="H63242" s="30"/>
    </row>
    <row r="63243" spans="6:8" x14ac:dyDescent="0.2">
      <c r="F63243" s="30"/>
      <c r="G63243" s="30"/>
      <c r="H63243" s="30"/>
    </row>
    <row r="63244" spans="6:8" x14ac:dyDescent="0.2">
      <c r="F63244" s="30"/>
      <c r="G63244" s="30"/>
      <c r="H63244" s="30"/>
    </row>
    <row r="63245" spans="6:8" x14ac:dyDescent="0.2">
      <c r="F63245" s="30"/>
      <c r="G63245" s="30"/>
      <c r="H63245" s="30"/>
    </row>
    <row r="63246" spans="6:8" x14ac:dyDescent="0.2">
      <c r="F63246" s="30"/>
      <c r="G63246" s="30"/>
      <c r="H63246" s="30"/>
    </row>
    <row r="63247" spans="6:8" x14ac:dyDescent="0.2">
      <c r="F63247" s="30"/>
      <c r="G63247" s="30"/>
      <c r="H63247" s="30"/>
    </row>
    <row r="63248" spans="6:8" x14ac:dyDescent="0.2">
      <c r="F63248" s="30"/>
      <c r="G63248" s="30"/>
      <c r="H63248" s="30"/>
    </row>
    <row r="63249" spans="6:8" x14ac:dyDescent="0.2">
      <c r="F63249" s="30"/>
      <c r="G63249" s="30"/>
      <c r="H63249" s="30"/>
    </row>
    <row r="63250" spans="6:8" x14ac:dyDescent="0.2">
      <c r="F63250" s="30"/>
      <c r="G63250" s="30"/>
      <c r="H63250" s="30"/>
    </row>
    <row r="63251" spans="6:8" x14ac:dyDescent="0.2">
      <c r="F63251" s="30"/>
      <c r="G63251" s="30"/>
      <c r="H63251" s="30"/>
    </row>
    <row r="63252" spans="6:8" x14ac:dyDescent="0.2">
      <c r="F63252" s="30"/>
      <c r="G63252" s="30"/>
      <c r="H63252" s="30"/>
    </row>
    <row r="63253" spans="6:8" x14ac:dyDescent="0.2">
      <c r="F63253" s="30"/>
      <c r="G63253" s="30"/>
      <c r="H63253" s="30"/>
    </row>
    <row r="63254" spans="6:8" x14ac:dyDescent="0.2">
      <c r="F63254" s="30"/>
      <c r="G63254" s="30"/>
      <c r="H63254" s="30"/>
    </row>
    <row r="63255" spans="6:8" x14ac:dyDescent="0.2">
      <c r="F63255" s="30"/>
      <c r="G63255" s="30"/>
      <c r="H63255" s="30"/>
    </row>
    <row r="63256" spans="6:8" x14ac:dyDescent="0.2">
      <c r="F63256" s="30"/>
      <c r="G63256" s="30"/>
      <c r="H63256" s="30"/>
    </row>
    <row r="63257" spans="6:8" x14ac:dyDescent="0.2">
      <c r="F63257" s="30"/>
      <c r="G63257" s="30"/>
      <c r="H63257" s="30"/>
    </row>
    <row r="63258" spans="6:8" x14ac:dyDescent="0.2">
      <c r="F63258" s="30"/>
      <c r="G63258" s="30"/>
      <c r="H63258" s="30"/>
    </row>
    <row r="63259" spans="6:8" x14ac:dyDescent="0.2">
      <c r="F63259" s="30"/>
      <c r="G63259" s="30"/>
      <c r="H63259" s="30"/>
    </row>
    <row r="63260" spans="6:8" x14ac:dyDescent="0.2">
      <c r="F63260" s="30"/>
      <c r="G63260" s="30"/>
      <c r="H63260" s="30"/>
    </row>
    <row r="63261" spans="6:8" x14ac:dyDescent="0.2">
      <c r="F63261" s="30"/>
      <c r="G63261" s="30"/>
      <c r="H63261" s="30"/>
    </row>
    <row r="63262" spans="6:8" x14ac:dyDescent="0.2">
      <c r="F63262" s="30"/>
      <c r="G63262" s="30"/>
      <c r="H63262" s="30"/>
    </row>
    <row r="63263" spans="6:8" x14ac:dyDescent="0.2">
      <c r="F63263" s="30"/>
      <c r="G63263" s="30"/>
      <c r="H63263" s="30"/>
    </row>
    <row r="63264" spans="6:8" x14ac:dyDescent="0.2">
      <c r="F63264" s="30"/>
      <c r="G63264" s="30"/>
      <c r="H63264" s="30"/>
    </row>
    <row r="63265" spans="6:8" x14ac:dyDescent="0.2">
      <c r="F63265" s="30"/>
      <c r="G63265" s="30"/>
      <c r="H63265" s="30"/>
    </row>
    <row r="63266" spans="6:8" x14ac:dyDescent="0.2">
      <c r="F63266" s="30"/>
      <c r="G63266" s="30"/>
      <c r="H63266" s="30"/>
    </row>
    <row r="63267" spans="6:8" x14ac:dyDescent="0.2">
      <c r="F63267" s="30"/>
      <c r="G63267" s="30"/>
      <c r="H63267" s="30"/>
    </row>
    <row r="63268" spans="6:8" x14ac:dyDescent="0.2">
      <c r="F63268" s="30"/>
      <c r="G63268" s="30"/>
      <c r="H63268" s="30"/>
    </row>
    <row r="63269" spans="6:8" x14ac:dyDescent="0.2">
      <c r="F63269" s="30"/>
      <c r="G63269" s="30"/>
      <c r="H63269" s="30"/>
    </row>
    <row r="63270" spans="6:8" x14ac:dyDescent="0.2">
      <c r="F63270" s="30"/>
      <c r="G63270" s="30"/>
      <c r="H63270" s="30"/>
    </row>
    <row r="63271" spans="6:8" x14ac:dyDescent="0.2">
      <c r="F63271" s="30"/>
      <c r="G63271" s="30"/>
      <c r="H63271" s="30"/>
    </row>
    <row r="63272" spans="6:8" x14ac:dyDescent="0.2">
      <c r="F63272" s="30"/>
      <c r="G63272" s="30"/>
      <c r="H63272" s="30"/>
    </row>
    <row r="63273" spans="6:8" x14ac:dyDescent="0.2">
      <c r="F63273" s="30"/>
      <c r="G63273" s="30"/>
      <c r="H63273" s="30"/>
    </row>
    <row r="63274" spans="6:8" x14ac:dyDescent="0.2">
      <c r="F63274" s="30"/>
      <c r="G63274" s="30"/>
      <c r="H63274" s="30"/>
    </row>
    <row r="63275" spans="6:8" x14ac:dyDescent="0.2">
      <c r="F63275" s="30"/>
      <c r="G63275" s="30"/>
      <c r="H63275" s="30"/>
    </row>
    <row r="63276" spans="6:8" x14ac:dyDescent="0.2">
      <c r="F63276" s="30"/>
      <c r="G63276" s="30"/>
      <c r="H63276" s="30"/>
    </row>
    <row r="63277" spans="6:8" x14ac:dyDescent="0.2">
      <c r="F63277" s="30"/>
      <c r="G63277" s="30"/>
      <c r="H63277" s="30"/>
    </row>
    <row r="63278" spans="6:8" x14ac:dyDescent="0.2">
      <c r="F63278" s="30"/>
      <c r="G63278" s="30"/>
      <c r="H63278" s="30"/>
    </row>
    <row r="63279" spans="6:8" x14ac:dyDescent="0.2">
      <c r="F63279" s="30"/>
      <c r="G63279" s="30"/>
      <c r="H63279" s="30"/>
    </row>
    <row r="63280" spans="6:8" x14ac:dyDescent="0.2">
      <c r="F63280" s="30"/>
      <c r="G63280" s="30"/>
      <c r="H63280" s="30"/>
    </row>
    <row r="63281" spans="6:8" x14ac:dyDescent="0.2">
      <c r="F63281" s="30"/>
      <c r="G63281" s="30"/>
      <c r="H63281" s="30"/>
    </row>
    <row r="63282" spans="6:8" x14ac:dyDescent="0.2">
      <c r="F63282" s="30"/>
      <c r="G63282" s="30"/>
      <c r="H63282" s="30"/>
    </row>
    <row r="63283" spans="6:8" x14ac:dyDescent="0.2">
      <c r="F63283" s="30"/>
      <c r="G63283" s="30"/>
      <c r="H63283" s="30"/>
    </row>
    <row r="63284" spans="6:8" x14ac:dyDescent="0.2">
      <c r="F63284" s="30"/>
      <c r="G63284" s="30"/>
      <c r="H63284" s="30"/>
    </row>
    <row r="63285" spans="6:8" x14ac:dyDescent="0.2">
      <c r="F63285" s="30"/>
      <c r="G63285" s="30"/>
      <c r="H63285" s="30"/>
    </row>
    <row r="63286" spans="6:8" x14ac:dyDescent="0.2">
      <c r="F63286" s="30"/>
      <c r="G63286" s="30"/>
      <c r="H63286" s="30"/>
    </row>
    <row r="63287" spans="6:8" x14ac:dyDescent="0.2">
      <c r="F63287" s="30"/>
      <c r="G63287" s="30"/>
      <c r="H63287" s="30"/>
    </row>
    <row r="63288" spans="6:8" x14ac:dyDescent="0.2">
      <c r="F63288" s="30"/>
      <c r="G63288" s="30"/>
      <c r="H63288" s="30"/>
    </row>
    <row r="63289" spans="6:8" x14ac:dyDescent="0.2">
      <c r="F63289" s="30"/>
      <c r="G63289" s="30"/>
      <c r="H63289" s="30"/>
    </row>
    <row r="63290" spans="6:8" x14ac:dyDescent="0.2">
      <c r="F63290" s="30"/>
      <c r="G63290" s="30"/>
      <c r="H63290" s="30"/>
    </row>
    <row r="63291" spans="6:8" x14ac:dyDescent="0.2">
      <c r="F63291" s="30"/>
      <c r="G63291" s="30"/>
      <c r="H63291" s="30"/>
    </row>
    <row r="63292" spans="6:8" x14ac:dyDescent="0.2">
      <c r="F63292" s="30"/>
      <c r="G63292" s="30"/>
      <c r="H63292" s="30"/>
    </row>
    <row r="63293" spans="6:8" x14ac:dyDescent="0.2">
      <c r="F63293" s="30"/>
      <c r="G63293" s="30"/>
      <c r="H63293" s="30"/>
    </row>
    <row r="63294" spans="6:8" x14ac:dyDescent="0.2">
      <c r="F63294" s="30"/>
      <c r="G63294" s="30"/>
      <c r="H63294" s="30"/>
    </row>
    <row r="63295" spans="6:8" x14ac:dyDescent="0.2">
      <c r="F63295" s="30"/>
      <c r="G63295" s="30"/>
      <c r="H63295" s="30"/>
    </row>
    <row r="63296" spans="6:8" x14ac:dyDescent="0.2">
      <c r="F63296" s="30"/>
      <c r="G63296" s="30"/>
      <c r="H63296" s="30"/>
    </row>
    <row r="63297" spans="6:8" x14ac:dyDescent="0.2">
      <c r="F63297" s="30"/>
      <c r="G63297" s="30"/>
      <c r="H63297" s="30"/>
    </row>
    <row r="63298" spans="6:8" x14ac:dyDescent="0.2">
      <c r="F63298" s="30"/>
      <c r="G63298" s="30"/>
      <c r="H63298" s="30"/>
    </row>
    <row r="63299" spans="6:8" x14ac:dyDescent="0.2">
      <c r="F63299" s="30"/>
      <c r="G63299" s="30"/>
      <c r="H63299" s="30"/>
    </row>
    <row r="63300" spans="6:8" x14ac:dyDescent="0.2">
      <c r="F63300" s="30"/>
      <c r="G63300" s="30"/>
      <c r="H63300" s="30"/>
    </row>
    <row r="63301" spans="6:8" x14ac:dyDescent="0.2">
      <c r="F63301" s="30"/>
      <c r="G63301" s="30"/>
      <c r="H63301" s="30"/>
    </row>
    <row r="63302" spans="6:8" x14ac:dyDescent="0.2">
      <c r="F63302" s="30"/>
      <c r="G63302" s="30"/>
      <c r="H63302" s="30"/>
    </row>
    <row r="63303" spans="6:8" x14ac:dyDescent="0.2">
      <c r="F63303" s="30"/>
      <c r="G63303" s="30"/>
      <c r="H63303" s="30"/>
    </row>
    <row r="63304" spans="6:8" x14ac:dyDescent="0.2">
      <c r="F63304" s="30"/>
      <c r="G63304" s="30"/>
      <c r="H63304" s="30"/>
    </row>
    <row r="63305" spans="6:8" x14ac:dyDescent="0.2">
      <c r="F63305" s="30"/>
      <c r="G63305" s="30"/>
      <c r="H63305" s="30"/>
    </row>
    <row r="63306" spans="6:8" x14ac:dyDescent="0.2">
      <c r="F63306" s="30"/>
      <c r="G63306" s="30"/>
      <c r="H63306" s="30"/>
    </row>
    <row r="63307" spans="6:8" x14ac:dyDescent="0.2">
      <c r="F63307" s="30"/>
      <c r="G63307" s="30"/>
      <c r="H63307" s="30"/>
    </row>
    <row r="63308" spans="6:8" x14ac:dyDescent="0.2">
      <c r="F63308" s="30"/>
      <c r="G63308" s="30"/>
      <c r="H63308" s="30"/>
    </row>
    <row r="63309" spans="6:8" x14ac:dyDescent="0.2">
      <c r="F63309" s="30"/>
      <c r="G63309" s="30"/>
      <c r="H63309" s="30"/>
    </row>
    <row r="63310" spans="6:8" x14ac:dyDescent="0.2">
      <c r="F63310" s="30"/>
      <c r="G63310" s="30"/>
      <c r="H63310" s="30"/>
    </row>
    <row r="63311" spans="6:8" x14ac:dyDescent="0.2">
      <c r="F63311" s="30"/>
      <c r="G63311" s="30"/>
      <c r="H63311" s="30"/>
    </row>
    <row r="63312" spans="6:8" x14ac:dyDescent="0.2">
      <c r="F63312" s="30"/>
      <c r="G63312" s="30"/>
      <c r="H63312" s="30"/>
    </row>
    <row r="63313" spans="6:8" x14ac:dyDescent="0.2">
      <c r="F63313" s="30"/>
      <c r="G63313" s="30"/>
      <c r="H63313" s="30"/>
    </row>
    <row r="63314" spans="6:8" x14ac:dyDescent="0.2">
      <c r="F63314" s="30"/>
      <c r="G63314" s="30"/>
      <c r="H63314" s="30"/>
    </row>
    <row r="63315" spans="6:8" x14ac:dyDescent="0.2">
      <c r="F63315" s="30"/>
      <c r="G63315" s="30"/>
      <c r="H63315" s="30"/>
    </row>
    <row r="63316" spans="6:8" x14ac:dyDescent="0.2">
      <c r="F63316" s="30"/>
      <c r="G63316" s="30"/>
      <c r="H63316" s="30"/>
    </row>
    <row r="63317" spans="6:8" x14ac:dyDescent="0.2">
      <c r="F63317" s="30"/>
      <c r="G63317" s="30"/>
      <c r="H63317" s="30"/>
    </row>
    <row r="63318" spans="6:8" x14ac:dyDescent="0.2">
      <c r="F63318" s="30"/>
      <c r="G63318" s="30"/>
      <c r="H63318" s="30"/>
    </row>
    <row r="63319" spans="6:8" x14ac:dyDescent="0.2">
      <c r="F63319" s="30"/>
      <c r="G63319" s="30"/>
      <c r="H63319" s="30"/>
    </row>
    <row r="63320" spans="6:8" x14ac:dyDescent="0.2">
      <c r="F63320" s="30"/>
      <c r="G63320" s="30"/>
      <c r="H63320" s="30"/>
    </row>
    <row r="63321" spans="6:8" x14ac:dyDescent="0.2">
      <c r="F63321" s="30"/>
      <c r="G63321" s="30"/>
      <c r="H63321" s="30"/>
    </row>
    <row r="63322" spans="6:8" x14ac:dyDescent="0.2">
      <c r="F63322" s="30"/>
      <c r="G63322" s="30"/>
      <c r="H63322" s="30"/>
    </row>
    <row r="63323" spans="6:8" x14ac:dyDescent="0.2">
      <c r="F63323" s="30"/>
      <c r="G63323" s="30"/>
      <c r="H63323" s="30"/>
    </row>
    <row r="63324" spans="6:8" x14ac:dyDescent="0.2">
      <c r="F63324" s="30"/>
      <c r="G63324" s="30"/>
      <c r="H63324" s="30"/>
    </row>
    <row r="63325" spans="6:8" x14ac:dyDescent="0.2">
      <c r="F63325" s="30"/>
      <c r="G63325" s="30"/>
      <c r="H63325" s="30"/>
    </row>
    <row r="63326" spans="6:8" x14ac:dyDescent="0.2">
      <c r="F63326" s="30"/>
      <c r="G63326" s="30"/>
      <c r="H63326" s="30"/>
    </row>
    <row r="63327" spans="6:8" x14ac:dyDescent="0.2">
      <c r="F63327" s="30"/>
      <c r="G63327" s="30"/>
      <c r="H63327" s="30"/>
    </row>
    <row r="63328" spans="6:8" x14ac:dyDescent="0.2">
      <c r="F63328" s="30"/>
      <c r="G63328" s="30"/>
      <c r="H63328" s="30"/>
    </row>
    <row r="63329" spans="6:8" x14ac:dyDescent="0.2">
      <c r="F63329" s="30"/>
      <c r="G63329" s="30"/>
      <c r="H63329" s="30"/>
    </row>
    <row r="63330" spans="6:8" x14ac:dyDescent="0.2">
      <c r="F63330" s="30"/>
      <c r="G63330" s="30"/>
      <c r="H63330" s="30"/>
    </row>
    <row r="63331" spans="6:8" x14ac:dyDescent="0.2">
      <c r="F63331" s="30"/>
      <c r="G63331" s="30"/>
      <c r="H63331" s="30"/>
    </row>
    <row r="63332" spans="6:8" x14ac:dyDescent="0.2">
      <c r="F63332" s="30"/>
      <c r="G63332" s="30"/>
      <c r="H63332" s="30"/>
    </row>
    <row r="63333" spans="6:8" x14ac:dyDescent="0.2">
      <c r="F63333" s="30"/>
      <c r="G63333" s="30"/>
      <c r="H63333" s="30"/>
    </row>
    <row r="63334" spans="6:8" x14ac:dyDescent="0.2">
      <c r="F63334" s="30"/>
      <c r="G63334" s="30"/>
      <c r="H63334" s="30"/>
    </row>
    <row r="63335" spans="6:8" x14ac:dyDescent="0.2">
      <c r="F63335" s="30"/>
      <c r="G63335" s="30"/>
      <c r="H63335" s="30"/>
    </row>
    <row r="63336" spans="6:8" x14ac:dyDescent="0.2">
      <c r="F63336" s="30"/>
      <c r="G63336" s="30"/>
      <c r="H63336" s="30"/>
    </row>
    <row r="63337" spans="6:8" x14ac:dyDescent="0.2">
      <c r="F63337" s="30"/>
      <c r="G63337" s="30"/>
      <c r="H63337" s="30"/>
    </row>
    <row r="63338" spans="6:8" x14ac:dyDescent="0.2">
      <c r="F63338" s="30"/>
      <c r="G63338" s="30"/>
      <c r="H63338" s="30"/>
    </row>
    <row r="63339" spans="6:8" x14ac:dyDescent="0.2">
      <c r="F63339" s="30"/>
      <c r="G63339" s="30"/>
      <c r="H63339" s="30"/>
    </row>
    <row r="63340" spans="6:8" x14ac:dyDescent="0.2">
      <c r="F63340" s="30"/>
      <c r="G63340" s="30"/>
      <c r="H63340" s="30"/>
    </row>
    <row r="63341" spans="6:8" x14ac:dyDescent="0.2">
      <c r="F63341" s="30"/>
      <c r="G63341" s="30"/>
      <c r="H63341" s="30"/>
    </row>
    <row r="63342" spans="6:8" x14ac:dyDescent="0.2">
      <c r="F63342" s="30"/>
      <c r="G63342" s="30"/>
      <c r="H63342" s="30"/>
    </row>
    <row r="63343" spans="6:8" x14ac:dyDescent="0.2">
      <c r="F63343" s="30"/>
      <c r="G63343" s="30"/>
      <c r="H63343" s="30"/>
    </row>
    <row r="63344" spans="6:8" x14ac:dyDescent="0.2">
      <c r="F63344" s="30"/>
      <c r="G63344" s="30"/>
      <c r="H63344" s="30"/>
    </row>
    <row r="63345" spans="6:8" x14ac:dyDescent="0.2">
      <c r="F63345" s="30"/>
      <c r="G63345" s="30"/>
      <c r="H63345" s="30"/>
    </row>
    <row r="63346" spans="6:8" x14ac:dyDescent="0.2">
      <c r="F63346" s="30"/>
      <c r="G63346" s="30"/>
      <c r="H63346" s="30"/>
    </row>
    <row r="63347" spans="6:8" x14ac:dyDescent="0.2">
      <c r="F63347" s="30"/>
      <c r="G63347" s="30"/>
      <c r="H63347" s="30"/>
    </row>
    <row r="63348" spans="6:8" x14ac:dyDescent="0.2">
      <c r="F63348" s="30"/>
      <c r="G63348" s="30"/>
      <c r="H63348" s="30"/>
    </row>
    <row r="63349" spans="6:8" x14ac:dyDescent="0.2">
      <c r="F63349" s="30"/>
      <c r="G63349" s="30"/>
      <c r="H63349" s="30"/>
    </row>
    <row r="63350" spans="6:8" x14ac:dyDescent="0.2">
      <c r="F63350" s="30"/>
      <c r="G63350" s="30"/>
      <c r="H63350" s="30"/>
    </row>
    <row r="63351" spans="6:8" x14ac:dyDescent="0.2">
      <c r="F63351" s="30"/>
      <c r="G63351" s="30"/>
      <c r="H63351" s="30"/>
    </row>
    <row r="63352" spans="6:8" x14ac:dyDescent="0.2">
      <c r="F63352" s="30"/>
      <c r="G63352" s="30"/>
      <c r="H63352" s="30"/>
    </row>
    <row r="63353" spans="6:8" x14ac:dyDescent="0.2">
      <c r="F63353" s="30"/>
      <c r="G63353" s="30"/>
      <c r="H63353" s="30"/>
    </row>
    <row r="63354" spans="6:8" x14ac:dyDescent="0.2">
      <c r="F63354" s="30"/>
      <c r="G63354" s="30"/>
      <c r="H63354" s="30"/>
    </row>
    <row r="63355" spans="6:8" x14ac:dyDescent="0.2">
      <c r="F63355" s="30"/>
      <c r="G63355" s="30"/>
      <c r="H63355" s="30"/>
    </row>
    <row r="63356" spans="6:8" x14ac:dyDescent="0.2">
      <c r="F63356" s="30"/>
      <c r="G63356" s="30"/>
      <c r="H63356" s="30"/>
    </row>
    <row r="63357" spans="6:8" x14ac:dyDescent="0.2">
      <c r="F63357" s="30"/>
      <c r="G63357" s="30"/>
      <c r="H63357" s="30"/>
    </row>
    <row r="63358" spans="6:8" x14ac:dyDescent="0.2">
      <c r="F63358" s="30"/>
      <c r="G63358" s="30"/>
      <c r="H63358" s="30"/>
    </row>
    <row r="63359" spans="6:8" x14ac:dyDescent="0.2">
      <c r="F63359" s="30"/>
      <c r="G63359" s="30"/>
      <c r="H63359" s="30"/>
    </row>
    <row r="63360" spans="6:8" x14ac:dyDescent="0.2">
      <c r="F63360" s="30"/>
      <c r="G63360" s="30"/>
      <c r="H63360" s="30"/>
    </row>
    <row r="63361" spans="6:8" x14ac:dyDescent="0.2">
      <c r="F63361" s="30"/>
      <c r="G63361" s="30"/>
      <c r="H63361" s="30"/>
    </row>
    <row r="63362" spans="6:8" x14ac:dyDescent="0.2">
      <c r="F63362" s="30"/>
      <c r="G63362" s="30"/>
      <c r="H63362" s="30"/>
    </row>
    <row r="63363" spans="6:8" x14ac:dyDescent="0.2">
      <c r="F63363" s="30"/>
      <c r="G63363" s="30"/>
      <c r="H63363" s="30"/>
    </row>
    <row r="63364" spans="6:8" x14ac:dyDescent="0.2">
      <c r="F63364" s="30"/>
      <c r="G63364" s="30"/>
      <c r="H63364" s="30"/>
    </row>
    <row r="63365" spans="6:8" x14ac:dyDescent="0.2">
      <c r="F63365" s="30"/>
      <c r="G63365" s="30"/>
      <c r="H63365" s="30"/>
    </row>
    <row r="63366" spans="6:8" x14ac:dyDescent="0.2">
      <c r="F63366" s="30"/>
      <c r="G63366" s="30"/>
      <c r="H63366" s="30"/>
    </row>
    <row r="63367" spans="6:8" x14ac:dyDescent="0.2">
      <c r="F63367" s="30"/>
      <c r="G63367" s="30"/>
      <c r="H63367" s="30"/>
    </row>
    <row r="63368" spans="6:8" x14ac:dyDescent="0.2">
      <c r="F63368" s="30"/>
      <c r="G63368" s="30"/>
      <c r="H63368" s="30"/>
    </row>
    <row r="63369" spans="6:8" x14ac:dyDescent="0.2">
      <c r="F63369" s="30"/>
      <c r="G63369" s="30"/>
      <c r="H63369" s="30"/>
    </row>
    <row r="63370" spans="6:8" x14ac:dyDescent="0.2">
      <c r="F63370" s="30"/>
      <c r="G63370" s="30"/>
      <c r="H63370" s="30"/>
    </row>
    <row r="63371" spans="6:8" x14ac:dyDescent="0.2">
      <c r="F63371" s="30"/>
      <c r="G63371" s="30"/>
      <c r="H63371" s="30"/>
    </row>
    <row r="63372" spans="6:8" x14ac:dyDescent="0.2">
      <c r="F63372" s="30"/>
      <c r="G63372" s="30"/>
      <c r="H63372" s="30"/>
    </row>
    <row r="63373" spans="6:8" x14ac:dyDescent="0.2">
      <c r="F63373" s="30"/>
      <c r="G63373" s="30"/>
      <c r="H63373" s="30"/>
    </row>
    <row r="63374" spans="6:8" x14ac:dyDescent="0.2">
      <c r="F63374" s="30"/>
      <c r="G63374" s="30"/>
      <c r="H63374" s="30"/>
    </row>
    <row r="63375" spans="6:8" x14ac:dyDescent="0.2">
      <c r="F63375" s="30"/>
      <c r="G63375" s="30"/>
      <c r="H63375" s="30"/>
    </row>
    <row r="63376" spans="6:8" x14ac:dyDescent="0.2">
      <c r="F63376" s="30"/>
      <c r="G63376" s="30"/>
      <c r="H63376" s="30"/>
    </row>
    <row r="63377" spans="6:8" x14ac:dyDescent="0.2">
      <c r="F63377" s="30"/>
      <c r="G63377" s="30"/>
      <c r="H63377" s="30"/>
    </row>
    <row r="63378" spans="6:8" x14ac:dyDescent="0.2">
      <c r="F63378" s="30"/>
      <c r="G63378" s="30"/>
      <c r="H63378" s="30"/>
    </row>
    <row r="63379" spans="6:8" x14ac:dyDescent="0.2">
      <c r="F63379" s="30"/>
      <c r="G63379" s="30"/>
      <c r="H63379" s="30"/>
    </row>
    <row r="63380" spans="6:8" x14ac:dyDescent="0.2">
      <c r="F63380" s="30"/>
      <c r="G63380" s="30"/>
      <c r="H63380" s="30"/>
    </row>
    <row r="63381" spans="6:8" x14ac:dyDescent="0.2">
      <c r="F63381" s="30"/>
      <c r="G63381" s="30"/>
      <c r="H63381" s="30"/>
    </row>
    <row r="63382" spans="6:8" x14ac:dyDescent="0.2">
      <c r="F63382" s="30"/>
      <c r="G63382" s="30"/>
      <c r="H63382" s="30"/>
    </row>
    <row r="63383" spans="6:8" x14ac:dyDescent="0.2">
      <c r="F63383" s="30"/>
      <c r="G63383" s="30"/>
      <c r="H63383" s="30"/>
    </row>
    <row r="63384" spans="6:8" x14ac:dyDescent="0.2">
      <c r="F63384" s="30"/>
      <c r="G63384" s="30"/>
      <c r="H63384" s="30"/>
    </row>
    <row r="63385" spans="6:8" x14ac:dyDescent="0.2">
      <c r="F63385" s="30"/>
      <c r="G63385" s="30"/>
      <c r="H63385" s="30"/>
    </row>
    <row r="63386" spans="6:8" x14ac:dyDescent="0.2">
      <c r="F63386" s="30"/>
      <c r="G63386" s="30"/>
      <c r="H63386" s="30"/>
    </row>
    <row r="63387" spans="6:8" x14ac:dyDescent="0.2">
      <c r="F63387" s="30"/>
      <c r="G63387" s="30"/>
      <c r="H63387" s="30"/>
    </row>
    <row r="63388" spans="6:8" x14ac:dyDescent="0.2">
      <c r="F63388" s="30"/>
      <c r="G63388" s="30"/>
      <c r="H63388" s="30"/>
    </row>
    <row r="63389" spans="6:8" x14ac:dyDescent="0.2">
      <c r="F63389" s="30"/>
      <c r="G63389" s="30"/>
      <c r="H63389" s="30"/>
    </row>
    <row r="63390" spans="6:8" x14ac:dyDescent="0.2">
      <c r="F63390" s="30"/>
      <c r="G63390" s="30"/>
      <c r="H63390" s="30"/>
    </row>
    <row r="63391" spans="6:8" x14ac:dyDescent="0.2">
      <c r="F63391" s="30"/>
      <c r="G63391" s="30"/>
      <c r="H63391" s="30"/>
    </row>
    <row r="63392" spans="6:8" x14ac:dyDescent="0.2">
      <c r="F63392" s="30"/>
      <c r="G63392" s="30"/>
      <c r="H63392" s="30"/>
    </row>
    <row r="63393" spans="6:8" x14ac:dyDescent="0.2">
      <c r="F63393" s="30"/>
      <c r="G63393" s="30"/>
      <c r="H63393" s="30"/>
    </row>
    <row r="63394" spans="6:8" x14ac:dyDescent="0.2">
      <c r="F63394" s="30"/>
      <c r="G63394" s="30"/>
      <c r="H63394" s="30"/>
    </row>
    <row r="63395" spans="6:8" x14ac:dyDescent="0.2">
      <c r="F63395" s="30"/>
      <c r="G63395" s="30"/>
      <c r="H63395" s="30"/>
    </row>
    <row r="63396" spans="6:8" x14ac:dyDescent="0.2">
      <c r="F63396" s="30"/>
      <c r="G63396" s="30"/>
      <c r="H63396" s="30"/>
    </row>
    <row r="63397" spans="6:8" x14ac:dyDescent="0.2">
      <c r="F63397" s="30"/>
      <c r="G63397" s="30"/>
      <c r="H63397" s="30"/>
    </row>
    <row r="63398" spans="6:8" x14ac:dyDescent="0.2">
      <c r="F63398" s="30"/>
      <c r="G63398" s="30"/>
      <c r="H63398" s="30"/>
    </row>
    <row r="63399" spans="6:8" x14ac:dyDescent="0.2">
      <c r="F63399" s="30"/>
      <c r="G63399" s="30"/>
      <c r="H63399" s="30"/>
    </row>
    <row r="63400" spans="6:8" x14ac:dyDescent="0.2">
      <c r="F63400" s="30"/>
      <c r="G63400" s="30"/>
      <c r="H63400" s="30"/>
    </row>
    <row r="63401" spans="6:8" x14ac:dyDescent="0.2">
      <c r="F63401" s="30"/>
      <c r="G63401" s="30"/>
      <c r="H63401" s="30"/>
    </row>
    <row r="63402" spans="6:8" x14ac:dyDescent="0.2">
      <c r="F63402" s="30"/>
      <c r="G63402" s="30"/>
      <c r="H63402" s="30"/>
    </row>
    <row r="63403" spans="6:8" x14ac:dyDescent="0.2">
      <c r="F63403" s="30"/>
      <c r="G63403" s="30"/>
      <c r="H63403" s="30"/>
    </row>
    <row r="63404" spans="6:8" x14ac:dyDescent="0.2">
      <c r="F63404" s="30"/>
      <c r="G63404" s="30"/>
      <c r="H63404" s="30"/>
    </row>
    <row r="63405" spans="6:8" x14ac:dyDescent="0.2">
      <c r="F63405" s="30"/>
      <c r="G63405" s="30"/>
      <c r="H63405" s="30"/>
    </row>
    <row r="63406" spans="6:8" x14ac:dyDescent="0.2">
      <c r="F63406" s="30"/>
      <c r="G63406" s="30"/>
      <c r="H63406" s="30"/>
    </row>
    <row r="63407" spans="6:8" x14ac:dyDescent="0.2">
      <c r="F63407" s="30"/>
      <c r="G63407" s="30"/>
      <c r="H63407" s="30"/>
    </row>
    <row r="63408" spans="6:8" x14ac:dyDescent="0.2">
      <c r="F63408" s="30"/>
      <c r="G63408" s="30"/>
      <c r="H63408" s="30"/>
    </row>
    <row r="63409" spans="6:8" x14ac:dyDescent="0.2">
      <c r="F63409" s="30"/>
      <c r="G63409" s="30"/>
      <c r="H63409" s="30"/>
    </row>
    <row r="63410" spans="6:8" x14ac:dyDescent="0.2">
      <c r="F63410" s="30"/>
      <c r="G63410" s="30"/>
      <c r="H63410" s="30"/>
    </row>
    <row r="63411" spans="6:8" x14ac:dyDescent="0.2">
      <c r="F63411" s="30"/>
      <c r="G63411" s="30"/>
      <c r="H63411" s="30"/>
    </row>
    <row r="63412" spans="6:8" x14ac:dyDescent="0.2">
      <c r="F63412" s="30"/>
      <c r="G63412" s="30"/>
      <c r="H63412" s="30"/>
    </row>
    <row r="63413" spans="6:8" x14ac:dyDescent="0.2">
      <c r="F63413" s="30"/>
      <c r="G63413" s="30"/>
      <c r="H63413" s="30"/>
    </row>
    <row r="63414" spans="6:8" x14ac:dyDescent="0.2">
      <c r="F63414" s="30"/>
      <c r="G63414" s="30"/>
      <c r="H63414" s="30"/>
    </row>
    <row r="63415" spans="6:8" x14ac:dyDescent="0.2">
      <c r="F63415" s="30"/>
      <c r="G63415" s="30"/>
      <c r="H63415" s="30"/>
    </row>
    <row r="63416" spans="6:8" x14ac:dyDescent="0.2">
      <c r="F63416" s="30"/>
      <c r="G63416" s="30"/>
      <c r="H63416" s="30"/>
    </row>
    <row r="63417" spans="6:8" x14ac:dyDescent="0.2">
      <c r="F63417" s="30"/>
      <c r="G63417" s="30"/>
      <c r="H63417" s="30"/>
    </row>
    <row r="63418" spans="6:8" x14ac:dyDescent="0.2">
      <c r="F63418" s="30"/>
      <c r="G63418" s="30"/>
      <c r="H63418" s="30"/>
    </row>
    <row r="63419" spans="6:8" x14ac:dyDescent="0.2">
      <c r="F63419" s="30"/>
      <c r="G63419" s="30"/>
      <c r="H63419" s="30"/>
    </row>
    <row r="63420" spans="6:8" x14ac:dyDescent="0.2">
      <c r="F63420" s="30"/>
      <c r="G63420" s="30"/>
      <c r="H63420" s="30"/>
    </row>
    <row r="63421" spans="6:8" x14ac:dyDescent="0.2">
      <c r="F63421" s="30"/>
      <c r="G63421" s="30"/>
      <c r="H63421" s="30"/>
    </row>
    <row r="63422" spans="6:8" x14ac:dyDescent="0.2">
      <c r="F63422" s="30"/>
      <c r="G63422" s="30"/>
      <c r="H63422" s="30"/>
    </row>
    <row r="63423" spans="6:8" x14ac:dyDescent="0.2">
      <c r="F63423" s="30"/>
      <c r="G63423" s="30"/>
      <c r="H63423" s="30"/>
    </row>
    <row r="63424" spans="6:8" x14ac:dyDescent="0.2">
      <c r="F63424" s="30"/>
      <c r="G63424" s="30"/>
      <c r="H63424" s="30"/>
    </row>
    <row r="63425" spans="6:8" x14ac:dyDescent="0.2">
      <c r="F63425" s="30"/>
      <c r="G63425" s="30"/>
      <c r="H63425" s="30"/>
    </row>
    <row r="63426" spans="6:8" x14ac:dyDescent="0.2">
      <c r="F63426" s="30"/>
      <c r="G63426" s="30"/>
      <c r="H63426" s="30"/>
    </row>
    <row r="63427" spans="6:8" x14ac:dyDescent="0.2">
      <c r="F63427" s="30"/>
      <c r="G63427" s="30"/>
      <c r="H63427" s="30"/>
    </row>
    <row r="63428" spans="6:8" x14ac:dyDescent="0.2">
      <c r="F63428" s="30"/>
      <c r="G63428" s="30"/>
      <c r="H63428" s="30"/>
    </row>
    <row r="63429" spans="6:8" x14ac:dyDescent="0.2">
      <c r="F63429" s="30"/>
      <c r="G63429" s="30"/>
      <c r="H63429" s="30"/>
    </row>
    <row r="63430" spans="6:8" x14ac:dyDescent="0.2">
      <c r="F63430" s="30"/>
      <c r="G63430" s="30"/>
      <c r="H63430" s="30"/>
    </row>
    <row r="63431" spans="6:8" x14ac:dyDescent="0.2">
      <c r="F63431" s="30"/>
      <c r="G63431" s="30"/>
      <c r="H63431" s="30"/>
    </row>
    <row r="63432" spans="6:8" x14ac:dyDescent="0.2">
      <c r="F63432" s="30"/>
      <c r="G63432" s="30"/>
      <c r="H63432" s="30"/>
    </row>
    <row r="63433" spans="6:8" x14ac:dyDescent="0.2">
      <c r="F63433" s="30"/>
      <c r="G63433" s="30"/>
      <c r="H63433" s="30"/>
    </row>
    <row r="63434" spans="6:8" x14ac:dyDescent="0.2">
      <c r="F63434" s="30"/>
      <c r="G63434" s="30"/>
      <c r="H63434" s="30"/>
    </row>
    <row r="63435" spans="6:8" x14ac:dyDescent="0.2">
      <c r="F63435" s="30"/>
      <c r="G63435" s="30"/>
      <c r="H63435" s="30"/>
    </row>
    <row r="63436" spans="6:8" x14ac:dyDescent="0.2">
      <c r="F63436" s="30"/>
      <c r="G63436" s="30"/>
      <c r="H63436" s="30"/>
    </row>
    <row r="63437" spans="6:8" x14ac:dyDescent="0.2">
      <c r="F63437" s="30"/>
      <c r="G63437" s="30"/>
      <c r="H63437" s="30"/>
    </row>
    <row r="63438" spans="6:8" x14ac:dyDescent="0.2">
      <c r="F63438" s="30"/>
      <c r="G63438" s="30"/>
      <c r="H63438" s="30"/>
    </row>
    <row r="63439" spans="6:8" x14ac:dyDescent="0.2">
      <c r="F63439" s="30"/>
      <c r="G63439" s="30"/>
      <c r="H63439" s="30"/>
    </row>
    <row r="63440" spans="6:8" x14ac:dyDescent="0.2">
      <c r="F63440" s="30"/>
      <c r="G63440" s="30"/>
      <c r="H63440" s="30"/>
    </row>
    <row r="63441" spans="6:8" x14ac:dyDescent="0.2">
      <c r="F63441" s="30"/>
      <c r="G63441" s="30"/>
      <c r="H63441" s="30"/>
    </row>
    <row r="63442" spans="6:8" x14ac:dyDescent="0.2">
      <c r="F63442" s="30"/>
      <c r="G63442" s="30"/>
      <c r="H63442" s="30"/>
    </row>
    <row r="63443" spans="6:8" x14ac:dyDescent="0.2">
      <c r="F63443" s="30"/>
      <c r="G63443" s="30"/>
      <c r="H63443" s="30"/>
    </row>
    <row r="63444" spans="6:8" x14ac:dyDescent="0.2">
      <c r="F63444" s="30"/>
      <c r="G63444" s="30"/>
      <c r="H63444" s="30"/>
    </row>
    <row r="63445" spans="6:8" x14ac:dyDescent="0.2">
      <c r="F63445" s="30"/>
      <c r="G63445" s="30"/>
      <c r="H63445" s="30"/>
    </row>
    <row r="63446" spans="6:8" x14ac:dyDescent="0.2">
      <c r="F63446" s="30"/>
      <c r="G63446" s="30"/>
      <c r="H63446" s="30"/>
    </row>
    <row r="63447" spans="6:8" x14ac:dyDescent="0.2">
      <c r="F63447" s="30"/>
      <c r="G63447" s="30"/>
      <c r="H63447" s="30"/>
    </row>
    <row r="63448" spans="6:8" x14ac:dyDescent="0.2">
      <c r="F63448" s="30"/>
      <c r="G63448" s="30"/>
      <c r="H63448" s="30"/>
    </row>
    <row r="63449" spans="6:8" x14ac:dyDescent="0.2">
      <c r="F63449" s="30"/>
      <c r="G63449" s="30"/>
      <c r="H63449" s="30"/>
    </row>
    <row r="63450" spans="6:8" x14ac:dyDescent="0.2">
      <c r="F63450" s="30"/>
      <c r="G63450" s="30"/>
      <c r="H63450" s="30"/>
    </row>
    <row r="63451" spans="6:8" x14ac:dyDescent="0.2">
      <c r="F63451" s="30"/>
      <c r="G63451" s="30"/>
      <c r="H63451" s="30"/>
    </row>
    <row r="63452" spans="6:8" x14ac:dyDescent="0.2">
      <c r="F63452" s="30"/>
      <c r="G63452" s="30"/>
      <c r="H63452" s="30"/>
    </row>
    <row r="63453" spans="6:8" x14ac:dyDescent="0.2">
      <c r="F63453" s="30"/>
      <c r="G63453" s="30"/>
      <c r="H63453" s="30"/>
    </row>
    <row r="63454" spans="6:8" x14ac:dyDescent="0.2">
      <c r="F63454" s="30"/>
      <c r="G63454" s="30"/>
      <c r="H63454" s="30"/>
    </row>
    <row r="63455" spans="6:8" x14ac:dyDescent="0.2">
      <c r="F63455" s="30"/>
      <c r="G63455" s="30"/>
      <c r="H63455" s="30"/>
    </row>
    <row r="63456" spans="6:8" x14ac:dyDescent="0.2">
      <c r="F63456" s="30"/>
      <c r="G63456" s="30"/>
      <c r="H63456" s="30"/>
    </row>
    <row r="63457" spans="6:8" x14ac:dyDescent="0.2">
      <c r="F63457" s="30"/>
      <c r="G63457" s="30"/>
      <c r="H63457" s="30"/>
    </row>
    <row r="63458" spans="6:8" x14ac:dyDescent="0.2">
      <c r="F63458" s="30"/>
      <c r="G63458" s="30"/>
      <c r="H63458" s="30"/>
    </row>
    <row r="63459" spans="6:8" x14ac:dyDescent="0.2">
      <c r="F63459" s="30"/>
      <c r="G63459" s="30"/>
      <c r="H63459" s="30"/>
    </row>
    <row r="63460" spans="6:8" x14ac:dyDescent="0.2">
      <c r="F63460" s="30"/>
      <c r="G63460" s="30"/>
      <c r="H63460" s="30"/>
    </row>
    <row r="63461" spans="6:8" x14ac:dyDescent="0.2">
      <c r="F63461" s="30"/>
      <c r="G63461" s="30"/>
      <c r="H63461" s="30"/>
    </row>
    <row r="63462" spans="6:8" x14ac:dyDescent="0.2">
      <c r="F63462" s="30"/>
      <c r="G63462" s="30"/>
      <c r="H63462" s="30"/>
    </row>
    <row r="63463" spans="6:8" x14ac:dyDescent="0.2">
      <c r="F63463" s="30"/>
      <c r="G63463" s="30"/>
      <c r="H63463" s="30"/>
    </row>
    <row r="63464" spans="6:8" x14ac:dyDescent="0.2">
      <c r="F63464" s="30"/>
      <c r="G63464" s="30"/>
      <c r="H63464" s="30"/>
    </row>
    <row r="63465" spans="6:8" x14ac:dyDescent="0.2">
      <c r="F63465" s="30"/>
      <c r="G63465" s="30"/>
      <c r="H63465" s="30"/>
    </row>
    <row r="63466" spans="6:8" x14ac:dyDescent="0.2">
      <c r="F63466" s="30"/>
      <c r="G63466" s="30"/>
      <c r="H63466" s="30"/>
    </row>
    <row r="63467" spans="6:8" x14ac:dyDescent="0.2">
      <c r="F63467" s="30"/>
      <c r="G63467" s="30"/>
      <c r="H63467" s="30"/>
    </row>
    <row r="63468" spans="6:8" x14ac:dyDescent="0.2">
      <c r="F63468" s="30"/>
      <c r="G63468" s="30"/>
      <c r="H63468" s="30"/>
    </row>
    <row r="63469" spans="6:8" x14ac:dyDescent="0.2">
      <c r="F63469" s="30"/>
      <c r="G63469" s="30"/>
      <c r="H63469" s="30"/>
    </row>
    <row r="63470" spans="6:8" x14ac:dyDescent="0.2">
      <c r="F63470" s="30"/>
      <c r="G63470" s="30"/>
      <c r="H63470" s="30"/>
    </row>
    <row r="63471" spans="6:8" x14ac:dyDescent="0.2">
      <c r="F63471" s="30"/>
      <c r="G63471" s="30"/>
      <c r="H63471" s="30"/>
    </row>
    <row r="63472" spans="6:8" x14ac:dyDescent="0.2">
      <c r="F63472" s="30"/>
      <c r="G63472" s="30"/>
      <c r="H63472" s="30"/>
    </row>
    <row r="63473" spans="6:8" x14ac:dyDescent="0.2">
      <c r="F63473" s="30"/>
      <c r="G63473" s="30"/>
      <c r="H63473" s="30"/>
    </row>
    <row r="63474" spans="6:8" x14ac:dyDescent="0.2">
      <c r="F63474" s="30"/>
      <c r="G63474" s="30"/>
      <c r="H63474" s="30"/>
    </row>
    <row r="63475" spans="6:8" x14ac:dyDescent="0.2">
      <c r="F63475" s="30"/>
      <c r="G63475" s="30"/>
      <c r="H63475" s="30"/>
    </row>
    <row r="63476" spans="6:8" x14ac:dyDescent="0.2">
      <c r="F63476" s="30"/>
      <c r="G63476" s="30"/>
      <c r="H63476" s="30"/>
    </row>
    <row r="63477" spans="6:8" x14ac:dyDescent="0.2">
      <c r="F63477" s="30"/>
      <c r="G63477" s="30"/>
      <c r="H63477" s="30"/>
    </row>
    <row r="63478" spans="6:8" x14ac:dyDescent="0.2">
      <c r="F63478" s="30"/>
      <c r="G63478" s="30"/>
      <c r="H63478" s="30"/>
    </row>
    <row r="63479" spans="6:8" x14ac:dyDescent="0.2">
      <c r="F63479" s="30"/>
      <c r="G63479" s="30"/>
      <c r="H63479" s="30"/>
    </row>
    <row r="63480" spans="6:8" x14ac:dyDescent="0.2">
      <c r="F63480" s="30"/>
      <c r="G63480" s="30"/>
      <c r="H63480" s="30"/>
    </row>
    <row r="63481" spans="6:8" x14ac:dyDescent="0.2">
      <c r="F63481" s="30"/>
      <c r="G63481" s="30"/>
      <c r="H63481" s="30"/>
    </row>
    <row r="63482" spans="6:8" x14ac:dyDescent="0.2">
      <c r="F63482" s="30"/>
      <c r="G63482" s="30"/>
      <c r="H63482" s="30"/>
    </row>
    <row r="63483" spans="6:8" x14ac:dyDescent="0.2">
      <c r="F63483" s="30"/>
      <c r="G63483" s="30"/>
      <c r="H63483" s="30"/>
    </row>
    <row r="63484" spans="6:8" x14ac:dyDescent="0.2">
      <c r="F63484" s="30"/>
      <c r="G63484" s="30"/>
      <c r="H63484" s="30"/>
    </row>
    <row r="63485" spans="6:8" x14ac:dyDescent="0.2">
      <c r="F63485" s="30"/>
      <c r="G63485" s="30"/>
      <c r="H63485" s="30"/>
    </row>
    <row r="63486" spans="6:8" x14ac:dyDescent="0.2">
      <c r="F63486" s="30"/>
      <c r="G63486" s="30"/>
      <c r="H63486" s="30"/>
    </row>
    <row r="63487" spans="6:8" x14ac:dyDescent="0.2">
      <c r="F63487" s="30"/>
      <c r="G63487" s="30"/>
      <c r="H63487" s="30"/>
    </row>
    <row r="63488" spans="6:8" x14ac:dyDescent="0.2">
      <c r="F63488" s="30"/>
      <c r="G63488" s="30"/>
      <c r="H63488" s="30"/>
    </row>
    <row r="63489" spans="6:8" x14ac:dyDescent="0.2">
      <c r="F63489" s="30"/>
      <c r="G63489" s="30"/>
      <c r="H63489" s="30"/>
    </row>
    <row r="63490" spans="6:8" x14ac:dyDescent="0.2">
      <c r="F63490" s="30"/>
      <c r="G63490" s="30"/>
      <c r="H63490" s="30"/>
    </row>
    <row r="63491" spans="6:8" x14ac:dyDescent="0.2">
      <c r="F63491" s="30"/>
      <c r="G63491" s="30"/>
      <c r="H63491" s="30"/>
    </row>
    <row r="63492" spans="6:8" x14ac:dyDescent="0.2">
      <c r="F63492" s="30"/>
      <c r="G63492" s="30"/>
      <c r="H63492" s="30"/>
    </row>
    <row r="63493" spans="6:8" x14ac:dyDescent="0.2">
      <c r="F63493" s="30"/>
      <c r="G63493" s="30"/>
      <c r="H63493" s="30"/>
    </row>
    <row r="63494" spans="6:8" x14ac:dyDescent="0.2">
      <c r="F63494" s="30"/>
      <c r="G63494" s="30"/>
      <c r="H63494" s="30"/>
    </row>
    <row r="63495" spans="6:8" x14ac:dyDescent="0.2">
      <c r="F63495" s="30"/>
      <c r="G63495" s="30"/>
      <c r="H63495" s="30"/>
    </row>
    <row r="63496" spans="6:8" x14ac:dyDescent="0.2">
      <c r="F63496" s="30"/>
      <c r="G63496" s="30"/>
      <c r="H63496" s="30"/>
    </row>
    <row r="63497" spans="6:8" x14ac:dyDescent="0.2">
      <c r="F63497" s="30"/>
      <c r="G63497" s="30"/>
      <c r="H63497" s="30"/>
    </row>
    <row r="63498" spans="6:8" x14ac:dyDescent="0.2">
      <c r="F63498" s="30"/>
      <c r="G63498" s="30"/>
      <c r="H63498" s="30"/>
    </row>
    <row r="63499" spans="6:8" x14ac:dyDescent="0.2">
      <c r="F63499" s="30"/>
      <c r="G63499" s="30"/>
      <c r="H63499" s="30"/>
    </row>
    <row r="63500" spans="6:8" x14ac:dyDescent="0.2">
      <c r="F63500" s="30"/>
      <c r="G63500" s="30"/>
      <c r="H63500" s="30"/>
    </row>
    <row r="63501" spans="6:8" x14ac:dyDescent="0.2">
      <c r="F63501" s="30"/>
      <c r="G63501" s="30"/>
      <c r="H63501" s="30"/>
    </row>
    <row r="63502" spans="6:8" x14ac:dyDescent="0.2">
      <c r="F63502" s="30"/>
      <c r="G63502" s="30"/>
      <c r="H63502" s="30"/>
    </row>
    <row r="63503" spans="6:8" x14ac:dyDescent="0.2">
      <c r="F63503" s="30"/>
      <c r="G63503" s="30"/>
      <c r="H63503" s="30"/>
    </row>
    <row r="63504" spans="6:8" x14ac:dyDescent="0.2">
      <c r="F63504" s="30"/>
      <c r="G63504" s="30"/>
      <c r="H63504" s="30"/>
    </row>
    <row r="63505" spans="6:8" x14ac:dyDescent="0.2">
      <c r="F63505" s="30"/>
      <c r="G63505" s="30"/>
      <c r="H63505" s="30"/>
    </row>
    <row r="63506" spans="6:8" x14ac:dyDescent="0.2">
      <c r="F63506" s="30"/>
      <c r="G63506" s="30"/>
      <c r="H63506" s="30"/>
    </row>
    <row r="63507" spans="6:8" x14ac:dyDescent="0.2">
      <c r="F63507" s="30"/>
      <c r="G63507" s="30"/>
      <c r="H63507" s="30"/>
    </row>
    <row r="63508" spans="6:8" x14ac:dyDescent="0.2">
      <c r="F63508" s="30"/>
      <c r="G63508" s="30"/>
      <c r="H63508" s="30"/>
    </row>
    <row r="63509" spans="6:8" x14ac:dyDescent="0.2">
      <c r="F63509" s="30"/>
      <c r="G63509" s="30"/>
      <c r="H63509" s="30"/>
    </row>
    <row r="63510" spans="6:8" x14ac:dyDescent="0.2">
      <c r="F63510" s="30"/>
      <c r="G63510" s="30"/>
      <c r="H63510" s="30"/>
    </row>
    <row r="63511" spans="6:8" x14ac:dyDescent="0.2">
      <c r="F63511" s="30"/>
      <c r="G63511" s="30"/>
      <c r="H63511" s="30"/>
    </row>
    <row r="63512" spans="6:8" x14ac:dyDescent="0.2">
      <c r="F63512" s="30"/>
      <c r="G63512" s="30"/>
      <c r="H63512" s="30"/>
    </row>
    <row r="63513" spans="6:8" x14ac:dyDescent="0.2">
      <c r="F63513" s="30"/>
      <c r="G63513" s="30"/>
      <c r="H63513" s="30"/>
    </row>
    <row r="63514" spans="6:8" x14ac:dyDescent="0.2">
      <c r="F63514" s="30"/>
      <c r="G63514" s="30"/>
      <c r="H63514" s="30"/>
    </row>
    <row r="63515" spans="6:8" x14ac:dyDescent="0.2">
      <c r="F63515" s="30"/>
      <c r="G63515" s="30"/>
      <c r="H63515" s="30"/>
    </row>
    <row r="63516" spans="6:8" x14ac:dyDescent="0.2">
      <c r="F63516" s="30"/>
      <c r="G63516" s="30"/>
      <c r="H63516" s="30"/>
    </row>
    <row r="63517" spans="6:8" x14ac:dyDescent="0.2">
      <c r="F63517" s="30"/>
      <c r="G63517" s="30"/>
      <c r="H63517" s="30"/>
    </row>
    <row r="63518" spans="6:8" x14ac:dyDescent="0.2">
      <c r="F63518" s="30"/>
      <c r="G63518" s="30"/>
      <c r="H63518" s="30"/>
    </row>
    <row r="63519" spans="6:8" x14ac:dyDescent="0.2">
      <c r="F63519" s="30"/>
      <c r="G63519" s="30"/>
      <c r="H63519" s="30"/>
    </row>
    <row r="63520" spans="6:8" x14ac:dyDescent="0.2">
      <c r="F63520" s="30"/>
      <c r="G63520" s="30"/>
      <c r="H63520" s="30"/>
    </row>
    <row r="63521" spans="6:8" x14ac:dyDescent="0.2">
      <c r="F63521" s="30"/>
      <c r="G63521" s="30"/>
      <c r="H63521" s="30"/>
    </row>
    <row r="63522" spans="6:8" x14ac:dyDescent="0.2">
      <c r="F63522" s="30"/>
      <c r="G63522" s="30"/>
      <c r="H63522" s="30"/>
    </row>
    <row r="63523" spans="6:8" x14ac:dyDescent="0.2">
      <c r="F63523" s="30"/>
      <c r="G63523" s="30"/>
      <c r="H63523" s="30"/>
    </row>
    <row r="63524" spans="6:8" x14ac:dyDescent="0.2">
      <c r="F63524" s="30"/>
      <c r="G63524" s="30"/>
      <c r="H63524" s="30"/>
    </row>
    <row r="63525" spans="6:8" x14ac:dyDescent="0.2">
      <c r="F63525" s="30"/>
      <c r="G63525" s="30"/>
      <c r="H63525" s="30"/>
    </row>
    <row r="63526" spans="6:8" x14ac:dyDescent="0.2">
      <c r="F63526" s="30"/>
      <c r="G63526" s="30"/>
      <c r="H63526" s="30"/>
    </row>
    <row r="63527" spans="6:8" x14ac:dyDescent="0.2">
      <c r="F63527" s="30"/>
      <c r="G63527" s="30"/>
      <c r="H63527" s="30"/>
    </row>
    <row r="63528" spans="6:8" x14ac:dyDescent="0.2">
      <c r="F63528" s="30"/>
      <c r="G63528" s="30"/>
      <c r="H63528" s="30"/>
    </row>
    <row r="63529" spans="6:8" x14ac:dyDescent="0.2">
      <c r="F63529" s="30"/>
      <c r="G63529" s="30"/>
      <c r="H63529" s="30"/>
    </row>
    <row r="63530" spans="6:8" x14ac:dyDescent="0.2">
      <c r="F63530" s="30"/>
      <c r="G63530" s="30"/>
      <c r="H63530" s="30"/>
    </row>
    <row r="63531" spans="6:8" x14ac:dyDescent="0.2">
      <c r="F63531" s="30"/>
      <c r="G63531" s="30"/>
      <c r="H63531" s="30"/>
    </row>
    <row r="63532" spans="6:8" x14ac:dyDescent="0.2">
      <c r="F63532" s="30"/>
      <c r="G63532" s="30"/>
      <c r="H63532" s="30"/>
    </row>
    <row r="63533" spans="6:8" x14ac:dyDescent="0.2">
      <c r="F63533" s="30"/>
      <c r="G63533" s="30"/>
      <c r="H63533" s="30"/>
    </row>
    <row r="63534" spans="6:8" x14ac:dyDescent="0.2">
      <c r="F63534" s="30"/>
      <c r="G63534" s="30"/>
      <c r="H63534" s="30"/>
    </row>
    <row r="63535" spans="6:8" x14ac:dyDescent="0.2">
      <c r="F63535" s="30"/>
      <c r="G63535" s="30"/>
      <c r="H63535" s="30"/>
    </row>
    <row r="63536" spans="6:8" x14ac:dyDescent="0.2">
      <c r="F63536" s="30"/>
      <c r="G63536" s="30"/>
      <c r="H63536" s="30"/>
    </row>
    <row r="63537" spans="6:8" x14ac:dyDescent="0.2">
      <c r="F63537" s="30"/>
      <c r="G63537" s="30"/>
      <c r="H63537" s="30"/>
    </row>
    <row r="63538" spans="6:8" x14ac:dyDescent="0.2">
      <c r="F63538" s="30"/>
      <c r="G63538" s="30"/>
      <c r="H63538" s="30"/>
    </row>
    <row r="63539" spans="6:8" x14ac:dyDescent="0.2">
      <c r="F63539" s="30"/>
      <c r="G63539" s="30"/>
      <c r="H63539" s="30"/>
    </row>
    <row r="63540" spans="6:8" x14ac:dyDescent="0.2">
      <c r="F63540" s="30"/>
      <c r="G63540" s="30"/>
      <c r="H63540" s="30"/>
    </row>
    <row r="63541" spans="6:8" x14ac:dyDescent="0.2">
      <c r="F63541" s="30"/>
      <c r="G63541" s="30"/>
      <c r="H63541" s="30"/>
    </row>
    <row r="63542" spans="6:8" x14ac:dyDescent="0.2">
      <c r="F63542" s="30"/>
      <c r="G63542" s="30"/>
      <c r="H63542" s="30"/>
    </row>
    <row r="63543" spans="6:8" x14ac:dyDescent="0.2">
      <c r="F63543" s="30"/>
      <c r="G63543" s="30"/>
      <c r="H63543" s="30"/>
    </row>
    <row r="63544" spans="6:8" x14ac:dyDescent="0.2">
      <c r="F63544" s="30"/>
      <c r="G63544" s="30"/>
      <c r="H63544" s="30"/>
    </row>
    <row r="63545" spans="6:8" x14ac:dyDescent="0.2">
      <c r="F63545" s="30"/>
      <c r="G63545" s="30"/>
      <c r="H63545" s="30"/>
    </row>
    <row r="63546" spans="6:8" x14ac:dyDescent="0.2">
      <c r="F63546" s="30"/>
      <c r="G63546" s="30"/>
      <c r="H63546" s="30"/>
    </row>
    <row r="63547" spans="6:8" x14ac:dyDescent="0.2">
      <c r="F63547" s="30"/>
      <c r="G63547" s="30"/>
      <c r="H63547" s="30"/>
    </row>
    <row r="63548" spans="6:8" x14ac:dyDescent="0.2">
      <c r="F63548" s="30"/>
      <c r="G63548" s="30"/>
      <c r="H63548" s="30"/>
    </row>
    <row r="63549" spans="6:8" x14ac:dyDescent="0.2">
      <c r="F63549" s="30"/>
      <c r="G63549" s="30"/>
      <c r="H63549" s="30"/>
    </row>
    <row r="63550" spans="6:8" x14ac:dyDescent="0.2">
      <c r="F63550" s="30"/>
      <c r="G63550" s="30"/>
      <c r="H63550" s="30"/>
    </row>
    <row r="63551" spans="6:8" x14ac:dyDescent="0.2">
      <c r="F63551" s="30"/>
      <c r="G63551" s="30"/>
      <c r="H63551" s="30"/>
    </row>
    <row r="63552" spans="6:8" x14ac:dyDescent="0.2">
      <c r="F63552" s="30"/>
      <c r="G63552" s="30"/>
      <c r="H63552" s="30"/>
    </row>
    <row r="63553" spans="6:8" x14ac:dyDescent="0.2">
      <c r="F63553" s="30"/>
      <c r="G63553" s="30"/>
      <c r="H63553" s="30"/>
    </row>
    <row r="63554" spans="6:8" x14ac:dyDescent="0.2">
      <c r="F63554" s="30"/>
      <c r="G63554" s="30"/>
      <c r="H63554" s="30"/>
    </row>
    <row r="63555" spans="6:8" x14ac:dyDescent="0.2">
      <c r="F63555" s="30"/>
      <c r="G63555" s="30"/>
      <c r="H63555" s="30"/>
    </row>
    <row r="63556" spans="6:8" x14ac:dyDescent="0.2">
      <c r="F63556" s="30"/>
      <c r="G63556" s="30"/>
      <c r="H63556" s="30"/>
    </row>
    <row r="63557" spans="6:8" x14ac:dyDescent="0.2">
      <c r="F63557" s="30"/>
      <c r="G63557" s="30"/>
      <c r="H63557" s="30"/>
    </row>
    <row r="63558" spans="6:8" x14ac:dyDescent="0.2">
      <c r="F63558" s="30"/>
      <c r="G63558" s="30"/>
      <c r="H63558" s="30"/>
    </row>
    <row r="63559" spans="6:8" x14ac:dyDescent="0.2">
      <c r="F63559" s="30"/>
      <c r="G63559" s="30"/>
      <c r="H63559" s="30"/>
    </row>
    <row r="63560" spans="6:8" x14ac:dyDescent="0.2">
      <c r="F63560" s="30"/>
      <c r="G63560" s="30"/>
      <c r="H63560" s="30"/>
    </row>
    <row r="63561" spans="6:8" x14ac:dyDescent="0.2">
      <c r="F63561" s="30"/>
      <c r="G63561" s="30"/>
      <c r="H63561" s="30"/>
    </row>
    <row r="63562" spans="6:8" x14ac:dyDescent="0.2">
      <c r="F63562" s="30"/>
      <c r="G63562" s="30"/>
      <c r="H63562" s="30"/>
    </row>
    <row r="63563" spans="6:8" x14ac:dyDescent="0.2">
      <c r="F63563" s="30"/>
      <c r="G63563" s="30"/>
      <c r="H63563" s="30"/>
    </row>
    <row r="63564" spans="6:8" x14ac:dyDescent="0.2">
      <c r="F63564" s="30"/>
      <c r="G63564" s="30"/>
      <c r="H63564" s="30"/>
    </row>
    <row r="63565" spans="6:8" x14ac:dyDescent="0.2">
      <c r="F63565" s="30"/>
      <c r="G63565" s="30"/>
      <c r="H63565" s="30"/>
    </row>
    <row r="63566" spans="6:8" x14ac:dyDescent="0.2">
      <c r="F63566" s="30"/>
      <c r="G63566" s="30"/>
      <c r="H63566" s="30"/>
    </row>
    <row r="63567" spans="6:8" x14ac:dyDescent="0.2">
      <c r="F63567" s="30"/>
      <c r="G63567" s="30"/>
      <c r="H63567" s="30"/>
    </row>
    <row r="63568" spans="6:8" x14ac:dyDescent="0.2">
      <c r="F63568" s="30"/>
      <c r="G63568" s="30"/>
      <c r="H63568" s="30"/>
    </row>
    <row r="63569" spans="6:8" x14ac:dyDescent="0.2">
      <c r="F63569" s="30"/>
      <c r="G63569" s="30"/>
      <c r="H63569" s="30"/>
    </row>
    <row r="63570" spans="6:8" x14ac:dyDescent="0.2">
      <c r="F63570" s="30"/>
      <c r="G63570" s="30"/>
      <c r="H63570" s="30"/>
    </row>
    <row r="63571" spans="6:8" x14ac:dyDescent="0.2">
      <c r="F63571" s="30"/>
      <c r="G63571" s="30"/>
      <c r="H63571" s="30"/>
    </row>
    <row r="63572" spans="6:8" x14ac:dyDescent="0.2">
      <c r="F63572" s="30"/>
      <c r="G63572" s="30"/>
      <c r="H63572" s="30"/>
    </row>
    <row r="63573" spans="6:8" x14ac:dyDescent="0.2">
      <c r="F63573" s="30"/>
      <c r="G63573" s="30"/>
      <c r="H63573" s="30"/>
    </row>
    <row r="63574" spans="6:8" x14ac:dyDescent="0.2">
      <c r="F63574" s="30"/>
      <c r="G63574" s="30"/>
      <c r="H63574" s="30"/>
    </row>
    <row r="63575" spans="6:8" x14ac:dyDescent="0.2">
      <c r="F63575" s="30"/>
      <c r="G63575" s="30"/>
      <c r="H63575" s="30"/>
    </row>
    <row r="63576" spans="6:8" x14ac:dyDescent="0.2">
      <c r="F63576" s="30"/>
      <c r="G63576" s="30"/>
      <c r="H63576" s="30"/>
    </row>
    <row r="63577" spans="6:8" x14ac:dyDescent="0.2">
      <c r="F63577" s="30"/>
      <c r="G63577" s="30"/>
      <c r="H63577" s="30"/>
    </row>
    <row r="63578" spans="6:8" x14ac:dyDescent="0.2">
      <c r="F63578" s="30"/>
      <c r="G63578" s="30"/>
      <c r="H63578" s="30"/>
    </row>
    <row r="63579" spans="6:8" x14ac:dyDescent="0.2">
      <c r="F63579" s="30"/>
      <c r="G63579" s="30"/>
      <c r="H63579" s="30"/>
    </row>
    <row r="63580" spans="6:8" x14ac:dyDescent="0.2">
      <c r="F63580" s="30"/>
      <c r="G63580" s="30"/>
      <c r="H63580" s="30"/>
    </row>
    <row r="63581" spans="6:8" x14ac:dyDescent="0.2">
      <c r="F63581" s="30"/>
      <c r="G63581" s="30"/>
      <c r="H63581" s="30"/>
    </row>
    <row r="63582" spans="6:8" x14ac:dyDescent="0.2">
      <c r="F63582" s="30"/>
      <c r="G63582" s="30"/>
      <c r="H63582" s="30"/>
    </row>
    <row r="63583" spans="6:8" x14ac:dyDescent="0.2">
      <c r="F63583" s="30"/>
      <c r="G63583" s="30"/>
      <c r="H63583" s="30"/>
    </row>
    <row r="63584" spans="6:8" x14ac:dyDescent="0.2">
      <c r="F63584" s="30"/>
      <c r="G63584" s="30"/>
      <c r="H63584" s="30"/>
    </row>
    <row r="63585" spans="6:8" x14ac:dyDescent="0.2">
      <c r="F63585" s="30"/>
      <c r="G63585" s="30"/>
      <c r="H63585" s="30"/>
    </row>
    <row r="63586" spans="6:8" x14ac:dyDescent="0.2">
      <c r="F63586" s="30"/>
      <c r="G63586" s="30"/>
      <c r="H63586" s="30"/>
    </row>
    <row r="63587" spans="6:8" x14ac:dyDescent="0.2">
      <c r="F63587" s="30"/>
      <c r="G63587" s="30"/>
      <c r="H63587" s="30"/>
    </row>
    <row r="63588" spans="6:8" x14ac:dyDescent="0.2">
      <c r="F63588" s="30"/>
      <c r="G63588" s="30"/>
      <c r="H63588" s="30"/>
    </row>
    <row r="63589" spans="6:8" x14ac:dyDescent="0.2">
      <c r="F63589" s="30"/>
      <c r="G63589" s="30"/>
      <c r="H63589" s="30"/>
    </row>
    <row r="63590" spans="6:8" x14ac:dyDescent="0.2">
      <c r="F63590" s="30"/>
      <c r="G63590" s="30"/>
      <c r="H63590" s="30"/>
    </row>
    <row r="63591" spans="6:8" x14ac:dyDescent="0.2">
      <c r="F63591" s="30"/>
      <c r="G63591" s="30"/>
      <c r="H63591" s="30"/>
    </row>
    <row r="63592" spans="6:8" x14ac:dyDescent="0.2">
      <c r="F63592" s="30"/>
      <c r="G63592" s="30"/>
      <c r="H63592" s="30"/>
    </row>
    <row r="63593" spans="6:8" x14ac:dyDescent="0.2">
      <c r="F63593" s="30"/>
      <c r="G63593" s="30"/>
      <c r="H63593" s="30"/>
    </row>
    <row r="63594" spans="6:8" x14ac:dyDescent="0.2">
      <c r="F63594" s="30"/>
      <c r="G63594" s="30"/>
      <c r="H63594" s="30"/>
    </row>
    <row r="63595" spans="6:8" x14ac:dyDescent="0.2">
      <c r="F63595" s="30"/>
      <c r="G63595" s="30"/>
      <c r="H63595" s="30"/>
    </row>
    <row r="63596" spans="6:8" x14ac:dyDescent="0.2">
      <c r="F63596" s="30"/>
      <c r="G63596" s="30"/>
      <c r="H63596" s="30"/>
    </row>
    <row r="63597" spans="6:8" x14ac:dyDescent="0.2">
      <c r="F63597" s="30"/>
      <c r="G63597" s="30"/>
      <c r="H63597" s="30"/>
    </row>
    <row r="63598" spans="6:8" x14ac:dyDescent="0.2">
      <c r="F63598" s="30"/>
      <c r="G63598" s="30"/>
      <c r="H63598" s="30"/>
    </row>
    <row r="63599" spans="6:8" x14ac:dyDescent="0.2">
      <c r="F63599" s="30"/>
      <c r="G63599" s="30"/>
      <c r="H63599" s="30"/>
    </row>
    <row r="63600" spans="6:8" x14ac:dyDescent="0.2">
      <c r="F63600" s="30"/>
      <c r="G63600" s="30"/>
      <c r="H63600" s="30"/>
    </row>
    <row r="63601" spans="6:8" x14ac:dyDescent="0.2">
      <c r="F63601" s="30"/>
      <c r="G63601" s="30"/>
      <c r="H63601" s="30"/>
    </row>
    <row r="63602" spans="6:8" x14ac:dyDescent="0.2">
      <c r="F63602" s="30"/>
      <c r="G63602" s="30"/>
      <c r="H63602" s="30"/>
    </row>
    <row r="63603" spans="6:8" x14ac:dyDescent="0.2">
      <c r="F63603" s="30"/>
      <c r="G63603" s="30"/>
      <c r="H63603" s="30"/>
    </row>
    <row r="63604" spans="6:8" x14ac:dyDescent="0.2">
      <c r="F63604" s="30"/>
      <c r="G63604" s="30"/>
      <c r="H63604" s="30"/>
    </row>
    <row r="63605" spans="6:8" x14ac:dyDescent="0.2">
      <c r="F63605" s="30"/>
      <c r="G63605" s="30"/>
      <c r="H63605" s="30"/>
    </row>
    <row r="63606" spans="6:8" x14ac:dyDescent="0.2">
      <c r="F63606" s="30"/>
      <c r="G63606" s="30"/>
      <c r="H63606" s="30"/>
    </row>
    <row r="63607" spans="6:8" x14ac:dyDescent="0.2">
      <c r="F63607" s="30"/>
      <c r="G63607" s="30"/>
      <c r="H63607" s="30"/>
    </row>
    <row r="63608" spans="6:8" x14ac:dyDescent="0.2">
      <c r="F63608" s="30"/>
      <c r="G63608" s="30"/>
      <c r="H63608" s="30"/>
    </row>
    <row r="63609" spans="6:8" x14ac:dyDescent="0.2">
      <c r="F63609" s="30"/>
      <c r="G63609" s="30"/>
      <c r="H63609" s="30"/>
    </row>
    <row r="63610" spans="6:8" x14ac:dyDescent="0.2">
      <c r="F63610" s="30"/>
      <c r="G63610" s="30"/>
      <c r="H63610" s="30"/>
    </row>
    <row r="63611" spans="6:8" x14ac:dyDescent="0.2">
      <c r="F63611" s="30"/>
      <c r="G63611" s="30"/>
      <c r="H63611" s="30"/>
    </row>
    <row r="63612" spans="6:8" x14ac:dyDescent="0.2">
      <c r="F63612" s="30"/>
      <c r="G63612" s="30"/>
      <c r="H63612" s="30"/>
    </row>
    <row r="63613" spans="6:8" x14ac:dyDescent="0.2">
      <c r="F63613" s="30"/>
      <c r="G63613" s="30"/>
      <c r="H63613" s="30"/>
    </row>
    <row r="63614" spans="6:8" x14ac:dyDescent="0.2">
      <c r="F63614" s="30"/>
      <c r="G63614" s="30"/>
      <c r="H63614" s="30"/>
    </row>
    <row r="63615" spans="6:8" x14ac:dyDescent="0.2">
      <c r="F63615" s="30"/>
      <c r="G63615" s="30"/>
      <c r="H63615" s="30"/>
    </row>
    <row r="63616" spans="6:8" x14ac:dyDescent="0.2">
      <c r="F63616" s="30"/>
      <c r="G63616" s="30"/>
      <c r="H63616" s="30"/>
    </row>
    <row r="63617" spans="6:8" x14ac:dyDescent="0.2">
      <c r="F63617" s="30"/>
      <c r="G63617" s="30"/>
      <c r="H63617" s="30"/>
    </row>
    <row r="63618" spans="6:8" x14ac:dyDescent="0.2">
      <c r="F63618" s="30"/>
      <c r="G63618" s="30"/>
      <c r="H63618" s="30"/>
    </row>
    <row r="63619" spans="6:8" x14ac:dyDescent="0.2">
      <c r="F63619" s="30"/>
      <c r="G63619" s="30"/>
      <c r="H63619" s="30"/>
    </row>
    <row r="63620" spans="6:8" x14ac:dyDescent="0.2">
      <c r="F63620" s="30"/>
      <c r="G63620" s="30"/>
      <c r="H63620" s="30"/>
    </row>
    <row r="63621" spans="6:8" x14ac:dyDescent="0.2">
      <c r="F63621" s="30"/>
      <c r="G63621" s="30"/>
      <c r="H63621" s="30"/>
    </row>
    <row r="63622" spans="6:8" x14ac:dyDescent="0.2">
      <c r="F63622" s="30"/>
      <c r="G63622" s="30"/>
      <c r="H63622" s="30"/>
    </row>
    <row r="63623" spans="6:8" x14ac:dyDescent="0.2">
      <c r="F63623" s="30"/>
      <c r="G63623" s="30"/>
      <c r="H63623" s="30"/>
    </row>
    <row r="63624" spans="6:8" x14ac:dyDescent="0.2">
      <c r="F63624" s="30"/>
      <c r="G63624" s="30"/>
      <c r="H63624" s="30"/>
    </row>
    <row r="63625" spans="6:8" x14ac:dyDescent="0.2">
      <c r="F63625" s="30"/>
      <c r="G63625" s="30"/>
      <c r="H63625" s="30"/>
    </row>
    <row r="63626" spans="6:8" x14ac:dyDescent="0.2">
      <c r="F63626" s="30"/>
      <c r="G63626" s="30"/>
      <c r="H63626" s="30"/>
    </row>
    <row r="63627" spans="6:8" x14ac:dyDescent="0.2">
      <c r="F63627" s="30"/>
      <c r="G63627" s="30"/>
      <c r="H63627" s="30"/>
    </row>
    <row r="63628" spans="6:8" x14ac:dyDescent="0.2">
      <c r="F63628" s="30"/>
      <c r="G63628" s="30"/>
      <c r="H63628" s="30"/>
    </row>
    <row r="63629" spans="6:8" x14ac:dyDescent="0.2">
      <c r="F63629" s="30"/>
      <c r="G63629" s="30"/>
      <c r="H63629" s="30"/>
    </row>
    <row r="63630" spans="6:8" x14ac:dyDescent="0.2">
      <c r="F63630" s="30"/>
      <c r="G63630" s="30"/>
      <c r="H63630" s="30"/>
    </row>
    <row r="63631" spans="6:8" x14ac:dyDescent="0.2">
      <c r="F63631" s="30"/>
      <c r="G63631" s="30"/>
      <c r="H63631" s="30"/>
    </row>
    <row r="63632" spans="6:8" x14ac:dyDescent="0.2">
      <c r="F63632" s="30"/>
      <c r="G63632" s="30"/>
      <c r="H63632" s="30"/>
    </row>
    <row r="63633" spans="6:8" x14ac:dyDescent="0.2">
      <c r="F63633" s="30"/>
      <c r="G63633" s="30"/>
      <c r="H63633" s="30"/>
    </row>
    <row r="63634" spans="6:8" x14ac:dyDescent="0.2">
      <c r="F63634" s="30"/>
      <c r="G63634" s="30"/>
      <c r="H63634" s="30"/>
    </row>
    <row r="63635" spans="6:8" x14ac:dyDescent="0.2">
      <c r="F63635" s="30"/>
      <c r="G63635" s="30"/>
      <c r="H63635" s="30"/>
    </row>
    <row r="63636" spans="6:8" x14ac:dyDescent="0.2">
      <c r="F63636" s="30"/>
      <c r="G63636" s="30"/>
      <c r="H63636" s="30"/>
    </row>
    <row r="63637" spans="6:8" x14ac:dyDescent="0.2">
      <c r="F63637" s="30"/>
      <c r="G63637" s="30"/>
      <c r="H63637" s="30"/>
    </row>
    <row r="63638" spans="6:8" x14ac:dyDescent="0.2">
      <c r="F63638" s="30"/>
      <c r="G63638" s="30"/>
      <c r="H63638" s="30"/>
    </row>
    <row r="63639" spans="6:8" x14ac:dyDescent="0.2">
      <c r="F63639" s="30"/>
      <c r="G63639" s="30"/>
      <c r="H63639" s="30"/>
    </row>
    <row r="63640" spans="6:8" x14ac:dyDescent="0.2">
      <c r="F63640" s="30"/>
      <c r="G63640" s="30"/>
      <c r="H63640" s="30"/>
    </row>
    <row r="63641" spans="6:8" x14ac:dyDescent="0.2">
      <c r="F63641" s="30"/>
      <c r="G63641" s="30"/>
      <c r="H63641" s="30"/>
    </row>
    <row r="63642" spans="6:8" x14ac:dyDescent="0.2">
      <c r="F63642" s="30"/>
      <c r="G63642" s="30"/>
      <c r="H63642" s="30"/>
    </row>
    <row r="63643" spans="6:8" x14ac:dyDescent="0.2">
      <c r="F63643" s="30"/>
      <c r="G63643" s="30"/>
      <c r="H63643" s="30"/>
    </row>
    <row r="63644" spans="6:8" x14ac:dyDescent="0.2">
      <c r="F63644" s="30"/>
      <c r="G63644" s="30"/>
      <c r="H63644" s="30"/>
    </row>
    <row r="63645" spans="6:8" x14ac:dyDescent="0.2">
      <c r="F63645" s="30"/>
      <c r="G63645" s="30"/>
      <c r="H63645" s="30"/>
    </row>
    <row r="63646" spans="6:8" x14ac:dyDescent="0.2">
      <c r="F63646" s="30"/>
      <c r="G63646" s="30"/>
      <c r="H63646" s="30"/>
    </row>
    <row r="63647" spans="6:8" x14ac:dyDescent="0.2">
      <c r="F63647" s="30"/>
      <c r="G63647" s="30"/>
      <c r="H63647" s="30"/>
    </row>
    <row r="63648" spans="6:8" x14ac:dyDescent="0.2">
      <c r="F63648" s="30"/>
      <c r="G63648" s="30"/>
      <c r="H63648" s="30"/>
    </row>
    <row r="63649" spans="6:8" x14ac:dyDescent="0.2">
      <c r="F63649" s="30"/>
      <c r="G63649" s="30"/>
      <c r="H63649" s="30"/>
    </row>
    <row r="63650" spans="6:8" x14ac:dyDescent="0.2">
      <c r="F63650" s="30"/>
      <c r="G63650" s="30"/>
      <c r="H63650" s="30"/>
    </row>
    <row r="63651" spans="6:8" x14ac:dyDescent="0.2">
      <c r="F63651" s="30"/>
      <c r="G63651" s="30"/>
      <c r="H63651" s="30"/>
    </row>
    <row r="63652" spans="6:8" x14ac:dyDescent="0.2">
      <c r="F63652" s="30"/>
      <c r="G63652" s="30"/>
      <c r="H63652" s="30"/>
    </row>
    <row r="63653" spans="6:8" x14ac:dyDescent="0.2">
      <c r="F63653" s="30"/>
      <c r="G63653" s="30"/>
      <c r="H63653" s="30"/>
    </row>
    <row r="63654" spans="6:8" x14ac:dyDescent="0.2">
      <c r="F63654" s="30"/>
      <c r="G63654" s="30"/>
      <c r="H63654" s="30"/>
    </row>
    <row r="63655" spans="6:8" x14ac:dyDescent="0.2">
      <c r="F63655" s="30"/>
      <c r="G63655" s="30"/>
      <c r="H63655" s="30"/>
    </row>
    <row r="63656" spans="6:8" x14ac:dyDescent="0.2">
      <c r="F63656" s="30"/>
      <c r="G63656" s="30"/>
      <c r="H63656" s="30"/>
    </row>
    <row r="63657" spans="6:8" x14ac:dyDescent="0.2">
      <c r="F63657" s="30"/>
      <c r="G63657" s="30"/>
      <c r="H63657" s="30"/>
    </row>
    <row r="63658" spans="6:8" x14ac:dyDescent="0.2">
      <c r="F63658" s="30"/>
      <c r="G63658" s="30"/>
      <c r="H63658" s="30"/>
    </row>
    <row r="63659" spans="6:8" x14ac:dyDescent="0.2">
      <c r="F63659" s="30"/>
      <c r="G63659" s="30"/>
      <c r="H63659" s="30"/>
    </row>
    <row r="63660" spans="6:8" x14ac:dyDescent="0.2">
      <c r="F63660" s="30"/>
      <c r="G63660" s="30"/>
      <c r="H63660" s="30"/>
    </row>
    <row r="63661" spans="6:8" x14ac:dyDescent="0.2">
      <c r="F63661" s="30"/>
      <c r="G63661" s="30"/>
      <c r="H63661" s="30"/>
    </row>
    <row r="63662" spans="6:8" x14ac:dyDescent="0.2">
      <c r="F63662" s="30"/>
      <c r="G63662" s="30"/>
      <c r="H63662" s="30"/>
    </row>
    <row r="63663" spans="6:8" x14ac:dyDescent="0.2">
      <c r="F63663" s="30"/>
      <c r="G63663" s="30"/>
      <c r="H63663" s="30"/>
    </row>
    <row r="63664" spans="6:8" x14ac:dyDescent="0.2">
      <c r="F63664" s="30"/>
      <c r="G63664" s="30"/>
      <c r="H63664" s="30"/>
    </row>
    <row r="63665" spans="6:8" x14ac:dyDescent="0.2">
      <c r="F63665" s="30"/>
      <c r="G63665" s="30"/>
      <c r="H63665" s="30"/>
    </row>
    <row r="63666" spans="6:8" x14ac:dyDescent="0.2">
      <c r="F63666" s="30"/>
      <c r="G63666" s="30"/>
      <c r="H63666" s="30"/>
    </row>
    <row r="63667" spans="6:8" x14ac:dyDescent="0.2">
      <c r="F63667" s="30"/>
      <c r="G63667" s="30"/>
      <c r="H63667" s="30"/>
    </row>
    <row r="63668" spans="6:8" x14ac:dyDescent="0.2">
      <c r="F63668" s="30"/>
      <c r="G63668" s="30"/>
      <c r="H63668" s="30"/>
    </row>
    <row r="63669" spans="6:8" x14ac:dyDescent="0.2">
      <c r="F63669" s="30"/>
      <c r="G63669" s="30"/>
      <c r="H63669" s="30"/>
    </row>
    <row r="63670" spans="6:8" x14ac:dyDescent="0.2">
      <c r="F63670" s="30"/>
      <c r="G63670" s="30"/>
      <c r="H63670" s="30"/>
    </row>
    <row r="63671" spans="6:8" x14ac:dyDescent="0.2">
      <c r="F63671" s="30"/>
      <c r="G63671" s="30"/>
      <c r="H63671" s="30"/>
    </row>
    <row r="63672" spans="6:8" x14ac:dyDescent="0.2">
      <c r="F63672" s="30"/>
      <c r="G63672" s="30"/>
      <c r="H63672" s="30"/>
    </row>
    <row r="63673" spans="6:8" x14ac:dyDescent="0.2">
      <c r="F63673" s="30"/>
      <c r="G63673" s="30"/>
      <c r="H63673" s="30"/>
    </row>
    <row r="63674" spans="6:8" x14ac:dyDescent="0.2">
      <c r="F63674" s="30"/>
      <c r="G63674" s="30"/>
      <c r="H63674" s="30"/>
    </row>
    <row r="63675" spans="6:8" x14ac:dyDescent="0.2">
      <c r="F63675" s="30"/>
      <c r="G63675" s="30"/>
      <c r="H63675" s="30"/>
    </row>
    <row r="63676" spans="6:8" x14ac:dyDescent="0.2">
      <c r="F63676" s="30"/>
      <c r="G63676" s="30"/>
      <c r="H63676" s="30"/>
    </row>
    <row r="63677" spans="6:8" x14ac:dyDescent="0.2">
      <c r="F63677" s="30"/>
      <c r="G63677" s="30"/>
      <c r="H63677" s="30"/>
    </row>
    <row r="63678" spans="6:8" x14ac:dyDescent="0.2">
      <c r="F63678" s="30"/>
      <c r="G63678" s="30"/>
      <c r="H63678" s="30"/>
    </row>
    <row r="63679" spans="6:8" x14ac:dyDescent="0.2">
      <c r="F63679" s="30"/>
      <c r="G63679" s="30"/>
      <c r="H63679" s="30"/>
    </row>
    <row r="63680" spans="6:8" x14ac:dyDescent="0.2">
      <c r="F63680" s="30"/>
      <c r="G63680" s="30"/>
      <c r="H63680" s="30"/>
    </row>
    <row r="63681" spans="6:8" x14ac:dyDescent="0.2">
      <c r="F63681" s="30"/>
      <c r="G63681" s="30"/>
      <c r="H63681" s="30"/>
    </row>
    <row r="63682" spans="6:8" x14ac:dyDescent="0.2">
      <c r="F63682" s="30"/>
      <c r="G63682" s="30"/>
      <c r="H63682" s="30"/>
    </row>
    <row r="63683" spans="6:8" x14ac:dyDescent="0.2">
      <c r="F63683" s="30"/>
      <c r="G63683" s="30"/>
      <c r="H63683" s="30"/>
    </row>
    <row r="63684" spans="6:8" x14ac:dyDescent="0.2">
      <c r="F63684" s="30"/>
      <c r="G63684" s="30"/>
      <c r="H63684" s="30"/>
    </row>
    <row r="63685" spans="6:8" x14ac:dyDescent="0.2">
      <c r="F63685" s="30"/>
      <c r="G63685" s="30"/>
      <c r="H63685" s="30"/>
    </row>
    <row r="63686" spans="6:8" x14ac:dyDescent="0.2">
      <c r="F63686" s="30"/>
      <c r="G63686" s="30"/>
      <c r="H63686" s="30"/>
    </row>
    <row r="63687" spans="6:8" x14ac:dyDescent="0.2">
      <c r="F63687" s="30"/>
      <c r="G63687" s="30"/>
      <c r="H63687" s="30"/>
    </row>
    <row r="63688" spans="6:8" x14ac:dyDescent="0.2">
      <c r="F63688" s="30"/>
      <c r="G63688" s="30"/>
      <c r="H63688" s="30"/>
    </row>
    <row r="63689" spans="6:8" x14ac:dyDescent="0.2">
      <c r="F63689" s="30"/>
      <c r="G63689" s="30"/>
      <c r="H63689" s="30"/>
    </row>
    <row r="63690" spans="6:8" x14ac:dyDescent="0.2">
      <c r="F63690" s="30"/>
      <c r="G63690" s="30"/>
      <c r="H63690" s="30"/>
    </row>
    <row r="63691" spans="6:8" x14ac:dyDescent="0.2">
      <c r="F63691" s="30"/>
      <c r="G63691" s="30"/>
      <c r="H63691" s="30"/>
    </row>
    <row r="63692" spans="6:8" x14ac:dyDescent="0.2">
      <c r="F63692" s="30"/>
      <c r="G63692" s="30"/>
      <c r="H63692" s="30"/>
    </row>
    <row r="63693" spans="6:8" x14ac:dyDescent="0.2">
      <c r="F63693" s="30"/>
      <c r="G63693" s="30"/>
      <c r="H63693" s="30"/>
    </row>
    <row r="63694" spans="6:8" x14ac:dyDescent="0.2">
      <c r="F63694" s="30"/>
      <c r="G63694" s="30"/>
      <c r="H63694" s="30"/>
    </row>
    <row r="63695" spans="6:8" x14ac:dyDescent="0.2">
      <c r="F63695" s="30"/>
      <c r="G63695" s="30"/>
      <c r="H63695" s="30"/>
    </row>
    <row r="63696" spans="6:8" x14ac:dyDescent="0.2">
      <c r="F63696" s="30"/>
      <c r="G63696" s="30"/>
      <c r="H63696" s="30"/>
    </row>
    <row r="63697" spans="6:8" x14ac:dyDescent="0.2">
      <c r="F63697" s="30"/>
      <c r="G63697" s="30"/>
      <c r="H63697" s="30"/>
    </row>
    <row r="63698" spans="6:8" x14ac:dyDescent="0.2">
      <c r="F63698" s="30"/>
      <c r="G63698" s="30"/>
      <c r="H63698" s="30"/>
    </row>
    <row r="63699" spans="6:8" x14ac:dyDescent="0.2">
      <c r="F63699" s="30"/>
      <c r="G63699" s="30"/>
      <c r="H63699" s="30"/>
    </row>
    <row r="63700" spans="6:8" x14ac:dyDescent="0.2">
      <c r="F63700" s="30"/>
      <c r="G63700" s="30"/>
      <c r="H63700" s="30"/>
    </row>
    <row r="63701" spans="6:8" x14ac:dyDescent="0.2">
      <c r="F63701" s="30"/>
      <c r="G63701" s="30"/>
      <c r="H63701" s="30"/>
    </row>
    <row r="63702" spans="6:8" x14ac:dyDescent="0.2">
      <c r="F63702" s="30"/>
      <c r="G63702" s="30"/>
      <c r="H63702" s="30"/>
    </row>
    <row r="63703" spans="6:8" x14ac:dyDescent="0.2">
      <c r="F63703" s="30"/>
      <c r="G63703" s="30"/>
      <c r="H63703" s="30"/>
    </row>
    <row r="63704" spans="6:8" x14ac:dyDescent="0.2">
      <c r="F63704" s="30"/>
      <c r="G63704" s="30"/>
      <c r="H63704" s="30"/>
    </row>
    <row r="63705" spans="6:8" x14ac:dyDescent="0.2">
      <c r="F63705" s="30"/>
      <c r="G63705" s="30"/>
      <c r="H63705" s="30"/>
    </row>
    <row r="63706" spans="6:8" x14ac:dyDescent="0.2">
      <c r="F63706" s="30"/>
      <c r="G63706" s="30"/>
      <c r="H63706" s="30"/>
    </row>
    <row r="63707" spans="6:8" x14ac:dyDescent="0.2">
      <c r="F63707" s="30"/>
      <c r="G63707" s="30"/>
      <c r="H63707" s="30"/>
    </row>
    <row r="63708" spans="6:8" x14ac:dyDescent="0.2">
      <c r="F63708" s="30"/>
      <c r="G63708" s="30"/>
      <c r="H63708" s="30"/>
    </row>
    <row r="63709" spans="6:8" x14ac:dyDescent="0.2">
      <c r="F63709" s="30"/>
      <c r="G63709" s="30"/>
      <c r="H63709" s="30"/>
    </row>
    <row r="63710" spans="6:8" x14ac:dyDescent="0.2">
      <c r="F63710" s="30"/>
      <c r="G63710" s="30"/>
      <c r="H63710" s="30"/>
    </row>
    <row r="63711" spans="6:8" x14ac:dyDescent="0.2">
      <c r="F63711" s="30"/>
      <c r="G63711" s="30"/>
      <c r="H63711" s="30"/>
    </row>
    <row r="63712" spans="6:8" x14ac:dyDescent="0.2">
      <c r="F63712" s="30"/>
      <c r="G63712" s="30"/>
      <c r="H63712" s="30"/>
    </row>
    <row r="63713" spans="6:8" x14ac:dyDescent="0.2">
      <c r="F63713" s="30"/>
      <c r="G63713" s="30"/>
      <c r="H63713" s="30"/>
    </row>
    <row r="63714" spans="6:8" x14ac:dyDescent="0.2">
      <c r="F63714" s="30"/>
      <c r="G63714" s="30"/>
      <c r="H63714" s="30"/>
    </row>
    <row r="63715" spans="6:8" x14ac:dyDescent="0.2">
      <c r="F63715" s="30"/>
      <c r="G63715" s="30"/>
      <c r="H63715" s="30"/>
    </row>
    <row r="63716" spans="6:8" x14ac:dyDescent="0.2">
      <c r="F63716" s="30"/>
      <c r="G63716" s="30"/>
      <c r="H63716" s="30"/>
    </row>
    <row r="63717" spans="6:8" x14ac:dyDescent="0.2">
      <c r="F63717" s="30"/>
      <c r="G63717" s="30"/>
      <c r="H63717" s="30"/>
    </row>
    <row r="63718" spans="6:8" x14ac:dyDescent="0.2">
      <c r="F63718" s="30"/>
      <c r="G63718" s="30"/>
      <c r="H63718" s="30"/>
    </row>
    <row r="63719" spans="6:8" x14ac:dyDescent="0.2">
      <c r="F63719" s="30"/>
      <c r="G63719" s="30"/>
      <c r="H63719" s="30"/>
    </row>
    <row r="63720" spans="6:8" x14ac:dyDescent="0.2">
      <c r="F63720" s="30"/>
      <c r="G63720" s="30"/>
      <c r="H63720" s="30"/>
    </row>
    <row r="63721" spans="6:8" x14ac:dyDescent="0.2">
      <c r="F63721" s="30"/>
      <c r="G63721" s="30"/>
      <c r="H63721" s="30"/>
    </row>
    <row r="63722" spans="6:8" x14ac:dyDescent="0.2">
      <c r="F63722" s="30"/>
      <c r="G63722" s="30"/>
      <c r="H63722" s="30"/>
    </row>
    <row r="63723" spans="6:8" x14ac:dyDescent="0.2">
      <c r="F63723" s="30"/>
      <c r="G63723" s="30"/>
      <c r="H63723" s="30"/>
    </row>
    <row r="63724" spans="6:8" x14ac:dyDescent="0.2">
      <c r="F63724" s="30"/>
      <c r="G63724" s="30"/>
      <c r="H63724" s="30"/>
    </row>
    <row r="63725" spans="6:8" x14ac:dyDescent="0.2">
      <c r="F63725" s="30"/>
      <c r="G63725" s="30"/>
      <c r="H63725" s="30"/>
    </row>
    <row r="63726" spans="6:8" x14ac:dyDescent="0.2">
      <c r="F63726" s="30"/>
      <c r="G63726" s="30"/>
      <c r="H63726" s="30"/>
    </row>
    <row r="63727" spans="6:8" x14ac:dyDescent="0.2">
      <c r="F63727" s="30"/>
      <c r="G63727" s="30"/>
      <c r="H63727" s="30"/>
    </row>
    <row r="63728" spans="6:8" x14ac:dyDescent="0.2">
      <c r="F63728" s="30"/>
      <c r="G63728" s="30"/>
      <c r="H63728" s="30"/>
    </row>
    <row r="63729" spans="6:8" x14ac:dyDescent="0.2">
      <c r="F63729" s="30"/>
      <c r="G63729" s="30"/>
      <c r="H63729" s="30"/>
    </row>
    <row r="63730" spans="6:8" x14ac:dyDescent="0.2">
      <c r="F63730" s="30"/>
      <c r="G63730" s="30"/>
      <c r="H63730" s="30"/>
    </row>
    <row r="63731" spans="6:8" x14ac:dyDescent="0.2">
      <c r="F63731" s="30"/>
      <c r="G63731" s="30"/>
      <c r="H63731" s="30"/>
    </row>
    <row r="63732" spans="6:8" x14ac:dyDescent="0.2">
      <c r="F63732" s="30"/>
      <c r="G63732" s="30"/>
      <c r="H63732" s="30"/>
    </row>
    <row r="63733" spans="6:8" x14ac:dyDescent="0.2">
      <c r="F63733" s="30"/>
      <c r="G63733" s="30"/>
      <c r="H63733" s="30"/>
    </row>
    <row r="63734" spans="6:8" x14ac:dyDescent="0.2">
      <c r="F63734" s="30"/>
      <c r="G63734" s="30"/>
      <c r="H63734" s="30"/>
    </row>
    <row r="63735" spans="6:8" x14ac:dyDescent="0.2">
      <c r="F63735" s="30"/>
      <c r="G63735" s="30"/>
      <c r="H63735" s="30"/>
    </row>
    <row r="63736" spans="6:8" x14ac:dyDescent="0.2">
      <c r="F63736" s="30"/>
      <c r="G63736" s="30"/>
      <c r="H63736" s="30"/>
    </row>
    <row r="63737" spans="6:8" x14ac:dyDescent="0.2">
      <c r="F63737" s="30"/>
      <c r="G63737" s="30"/>
      <c r="H63737" s="30"/>
    </row>
    <row r="63738" spans="6:8" x14ac:dyDescent="0.2">
      <c r="F63738" s="30"/>
      <c r="G63738" s="30"/>
      <c r="H63738" s="30"/>
    </row>
    <row r="63739" spans="6:8" x14ac:dyDescent="0.2">
      <c r="F63739" s="30"/>
      <c r="G63739" s="30"/>
      <c r="H63739" s="30"/>
    </row>
    <row r="63740" spans="6:8" x14ac:dyDescent="0.2">
      <c r="F63740" s="30"/>
      <c r="G63740" s="30"/>
      <c r="H63740" s="30"/>
    </row>
    <row r="63741" spans="6:8" x14ac:dyDescent="0.2">
      <c r="F63741" s="30"/>
      <c r="G63741" s="30"/>
      <c r="H63741" s="30"/>
    </row>
    <row r="63742" spans="6:8" x14ac:dyDescent="0.2">
      <c r="F63742" s="30"/>
      <c r="G63742" s="30"/>
      <c r="H63742" s="30"/>
    </row>
    <row r="63743" spans="6:8" x14ac:dyDescent="0.2">
      <c r="F63743" s="30"/>
      <c r="G63743" s="30"/>
      <c r="H63743" s="30"/>
    </row>
    <row r="63744" spans="6:8" x14ac:dyDescent="0.2">
      <c r="F63744" s="30"/>
      <c r="G63744" s="30"/>
      <c r="H63744" s="30"/>
    </row>
    <row r="63745" spans="6:8" x14ac:dyDescent="0.2">
      <c r="F63745" s="30"/>
      <c r="G63745" s="30"/>
      <c r="H63745" s="30"/>
    </row>
    <row r="63746" spans="6:8" x14ac:dyDescent="0.2">
      <c r="F63746" s="30"/>
      <c r="G63746" s="30"/>
      <c r="H63746" s="30"/>
    </row>
    <row r="63747" spans="6:8" x14ac:dyDescent="0.2">
      <c r="F63747" s="30"/>
      <c r="G63747" s="30"/>
      <c r="H63747" s="30"/>
    </row>
    <row r="63748" spans="6:8" x14ac:dyDescent="0.2">
      <c r="F63748" s="30"/>
      <c r="G63748" s="30"/>
      <c r="H63748" s="30"/>
    </row>
    <row r="63749" spans="6:8" x14ac:dyDescent="0.2">
      <c r="F63749" s="30"/>
      <c r="G63749" s="30"/>
      <c r="H63749" s="30"/>
    </row>
    <row r="63750" spans="6:8" x14ac:dyDescent="0.2">
      <c r="F63750" s="30"/>
      <c r="G63750" s="30"/>
      <c r="H63750" s="30"/>
    </row>
    <row r="63751" spans="6:8" x14ac:dyDescent="0.2">
      <c r="F63751" s="30"/>
      <c r="G63751" s="30"/>
      <c r="H63751" s="30"/>
    </row>
    <row r="63752" spans="6:8" x14ac:dyDescent="0.2">
      <c r="F63752" s="30"/>
      <c r="G63752" s="30"/>
      <c r="H63752" s="30"/>
    </row>
    <row r="63753" spans="6:8" x14ac:dyDescent="0.2">
      <c r="F63753" s="30"/>
      <c r="G63753" s="30"/>
      <c r="H63753" s="30"/>
    </row>
    <row r="63754" spans="6:8" x14ac:dyDescent="0.2">
      <c r="F63754" s="30"/>
      <c r="G63754" s="30"/>
      <c r="H63754" s="30"/>
    </row>
    <row r="63755" spans="6:8" x14ac:dyDescent="0.2">
      <c r="F63755" s="30"/>
      <c r="G63755" s="30"/>
      <c r="H63755" s="30"/>
    </row>
    <row r="63756" spans="6:8" x14ac:dyDescent="0.2">
      <c r="F63756" s="30"/>
      <c r="G63756" s="30"/>
      <c r="H63756" s="30"/>
    </row>
    <row r="63757" spans="6:8" x14ac:dyDescent="0.2">
      <c r="F63757" s="30"/>
      <c r="G63757" s="30"/>
      <c r="H63757" s="30"/>
    </row>
    <row r="63758" spans="6:8" x14ac:dyDescent="0.2">
      <c r="F63758" s="30"/>
      <c r="G63758" s="30"/>
      <c r="H63758" s="30"/>
    </row>
    <row r="63759" spans="6:8" x14ac:dyDescent="0.2">
      <c r="F63759" s="30"/>
      <c r="G63759" s="30"/>
      <c r="H63759" s="30"/>
    </row>
    <row r="63760" spans="6:8" x14ac:dyDescent="0.2">
      <c r="F63760" s="30"/>
      <c r="G63760" s="30"/>
      <c r="H63760" s="30"/>
    </row>
    <row r="63761" spans="6:8" x14ac:dyDescent="0.2">
      <c r="F63761" s="30"/>
      <c r="G63761" s="30"/>
      <c r="H63761" s="30"/>
    </row>
    <row r="63762" spans="6:8" x14ac:dyDescent="0.2">
      <c r="F63762" s="30"/>
      <c r="G63762" s="30"/>
      <c r="H63762" s="30"/>
    </row>
    <row r="63763" spans="6:8" x14ac:dyDescent="0.2">
      <c r="F63763" s="30"/>
      <c r="G63763" s="30"/>
      <c r="H63763" s="30"/>
    </row>
    <row r="63764" spans="6:8" x14ac:dyDescent="0.2">
      <c r="F63764" s="30"/>
      <c r="G63764" s="30"/>
      <c r="H63764" s="30"/>
    </row>
    <row r="63765" spans="6:8" x14ac:dyDescent="0.2">
      <c r="F63765" s="30"/>
      <c r="G63765" s="30"/>
      <c r="H63765" s="30"/>
    </row>
    <row r="63766" spans="6:8" x14ac:dyDescent="0.2">
      <c r="F63766" s="30"/>
      <c r="G63766" s="30"/>
      <c r="H63766" s="30"/>
    </row>
    <row r="63767" spans="6:8" x14ac:dyDescent="0.2">
      <c r="F63767" s="30"/>
      <c r="G63767" s="30"/>
      <c r="H63767" s="30"/>
    </row>
    <row r="63768" spans="6:8" x14ac:dyDescent="0.2">
      <c r="F63768" s="30"/>
      <c r="G63768" s="30"/>
      <c r="H63768" s="30"/>
    </row>
    <row r="63769" spans="6:8" x14ac:dyDescent="0.2">
      <c r="F63769" s="30"/>
      <c r="G63769" s="30"/>
      <c r="H63769" s="30"/>
    </row>
    <row r="63770" spans="6:8" x14ac:dyDescent="0.2">
      <c r="F63770" s="30"/>
      <c r="G63770" s="30"/>
      <c r="H63770" s="30"/>
    </row>
    <row r="63771" spans="6:8" x14ac:dyDescent="0.2">
      <c r="F63771" s="30"/>
      <c r="G63771" s="30"/>
      <c r="H63771" s="30"/>
    </row>
    <row r="63772" spans="6:8" x14ac:dyDescent="0.2">
      <c r="F63772" s="30"/>
      <c r="G63772" s="30"/>
      <c r="H63772" s="30"/>
    </row>
    <row r="63773" spans="6:8" x14ac:dyDescent="0.2">
      <c r="F63773" s="30"/>
      <c r="G63773" s="30"/>
      <c r="H63773" s="30"/>
    </row>
    <row r="63774" spans="6:8" x14ac:dyDescent="0.2">
      <c r="F63774" s="30"/>
      <c r="G63774" s="30"/>
      <c r="H63774" s="30"/>
    </row>
    <row r="63775" spans="6:8" x14ac:dyDescent="0.2">
      <c r="F63775" s="30"/>
      <c r="G63775" s="30"/>
      <c r="H63775" s="30"/>
    </row>
    <row r="63776" spans="6:8" x14ac:dyDescent="0.2">
      <c r="F63776" s="30"/>
      <c r="G63776" s="30"/>
      <c r="H63776" s="30"/>
    </row>
    <row r="63777" spans="6:8" x14ac:dyDescent="0.2">
      <c r="F63777" s="30"/>
      <c r="G63777" s="30"/>
      <c r="H63777" s="30"/>
    </row>
    <row r="63778" spans="6:8" x14ac:dyDescent="0.2">
      <c r="F63778" s="30"/>
      <c r="G63778" s="30"/>
      <c r="H63778" s="30"/>
    </row>
    <row r="63779" spans="6:8" x14ac:dyDescent="0.2">
      <c r="F63779" s="30"/>
      <c r="G63779" s="30"/>
      <c r="H63779" s="30"/>
    </row>
    <row r="63780" spans="6:8" x14ac:dyDescent="0.2">
      <c r="F63780" s="30"/>
      <c r="G63780" s="30"/>
      <c r="H63780" s="30"/>
    </row>
    <row r="63781" spans="6:8" x14ac:dyDescent="0.2">
      <c r="F63781" s="30"/>
      <c r="G63781" s="30"/>
      <c r="H63781" s="30"/>
    </row>
    <row r="63782" spans="6:8" x14ac:dyDescent="0.2">
      <c r="F63782" s="30"/>
      <c r="G63782" s="30"/>
      <c r="H63782" s="30"/>
    </row>
    <row r="63783" spans="6:8" x14ac:dyDescent="0.2">
      <c r="F63783" s="30"/>
      <c r="G63783" s="30"/>
      <c r="H63783" s="30"/>
    </row>
    <row r="63784" spans="6:8" x14ac:dyDescent="0.2">
      <c r="F63784" s="30"/>
      <c r="G63784" s="30"/>
      <c r="H63784" s="30"/>
    </row>
    <row r="63785" spans="6:8" x14ac:dyDescent="0.2">
      <c r="F63785" s="30"/>
      <c r="G63785" s="30"/>
      <c r="H63785" s="30"/>
    </row>
    <row r="63786" spans="6:8" x14ac:dyDescent="0.2">
      <c r="F63786" s="30"/>
      <c r="G63786" s="30"/>
      <c r="H63786" s="30"/>
    </row>
    <row r="63787" spans="6:8" x14ac:dyDescent="0.2">
      <c r="F63787" s="30"/>
      <c r="G63787" s="30"/>
      <c r="H63787" s="30"/>
    </row>
    <row r="63788" spans="6:8" x14ac:dyDescent="0.2">
      <c r="F63788" s="30"/>
      <c r="G63788" s="30"/>
      <c r="H63788" s="30"/>
    </row>
    <row r="63789" spans="6:8" x14ac:dyDescent="0.2">
      <c r="F63789" s="30"/>
      <c r="G63789" s="30"/>
      <c r="H63789" s="30"/>
    </row>
    <row r="63790" spans="6:8" x14ac:dyDescent="0.2">
      <c r="F63790" s="30"/>
      <c r="G63790" s="30"/>
      <c r="H63790" s="30"/>
    </row>
    <row r="63791" spans="6:8" x14ac:dyDescent="0.2">
      <c r="F63791" s="30"/>
      <c r="G63791" s="30"/>
      <c r="H63791" s="30"/>
    </row>
    <row r="63792" spans="6:8" x14ac:dyDescent="0.2">
      <c r="F63792" s="30"/>
      <c r="G63792" s="30"/>
      <c r="H63792" s="30"/>
    </row>
    <row r="63793" spans="6:8" x14ac:dyDescent="0.2">
      <c r="F63793" s="30"/>
      <c r="G63793" s="30"/>
      <c r="H63793" s="30"/>
    </row>
    <row r="63794" spans="6:8" x14ac:dyDescent="0.2">
      <c r="F63794" s="30"/>
      <c r="G63794" s="30"/>
      <c r="H63794" s="30"/>
    </row>
    <row r="63795" spans="6:8" x14ac:dyDescent="0.2">
      <c r="F63795" s="30"/>
      <c r="G63795" s="30"/>
      <c r="H63795" s="30"/>
    </row>
    <row r="63796" spans="6:8" x14ac:dyDescent="0.2">
      <c r="F63796" s="30"/>
      <c r="G63796" s="30"/>
      <c r="H63796" s="30"/>
    </row>
    <row r="63797" spans="6:8" x14ac:dyDescent="0.2">
      <c r="F63797" s="30"/>
      <c r="G63797" s="30"/>
      <c r="H63797" s="30"/>
    </row>
    <row r="63798" spans="6:8" x14ac:dyDescent="0.2">
      <c r="F63798" s="30"/>
      <c r="G63798" s="30"/>
      <c r="H63798" s="30"/>
    </row>
    <row r="63799" spans="6:8" x14ac:dyDescent="0.2">
      <c r="F63799" s="30"/>
      <c r="G63799" s="30"/>
      <c r="H63799" s="30"/>
    </row>
    <row r="63800" spans="6:8" x14ac:dyDescent="0.2">
      <c r="F63800" s="30"/>
      <c r="G63800" s="30"/>
      <c r="H63800" s="30"/>
    </row>
    <row r="63801" spans="6:8" x14ac:dyDescent="0.2">
      <c r="F63801" s="30"/>
      <c r="G63801" s="30"/>
      <c r="H63801" s="30"/>
    </row>
    <row r="63802" spans="6:8" x14ac:dyDescent="0.2">
      <c r="F63802" s="30"/>
      <c r="G63802" s="30"/>
      <c r="H63802" s="30"/>
    </row>
    <row r="63803" spans="6:8" x14ac:dyDescent="0.2">
      <c r="F63803" s="30"/>
      <c r="G63803" s="30"/>
      <c r="H63803" s="30"/>
    </row>
    <row r="63804" spans="6:8" x14ac:dyDescent="0.2">
      <c r="F63804" s="30"/>
      <c r="G63804" s="30"/>
      <c r="H63804" s="30"/>
    </row>
    <row r="63805" spans="6:8" x14ac:dyDescent="0.2">
      <c r="F63805" s="30"/>
      <c r="G63805" s="30"/>
      <c r="H63805" s="30"/>
    </row>
    <row r="63806" spans="6:8" x14ac:dyDescent="0.2">
      <c r="F63806" s="30"/>
      <c r="G63806" s="30"/>
      <c r="H63806" s="30"/>
    </row>
    <row r="63807" spans="6:8" x14ac:dyDescent="0.2">
      <c r="F63807" s="30"/>
      <c r="G63807" s="30"/>
      <c r="H63807" s="30"/>
    </row>
    <row r="63808" spans="6:8" x14ac:dyDescent="0.2">
      <c r="F63808" s="30"/>
      <c r="G63808" s="30"/>
      <c r="H63808" s="30"/>
    </row>
    <row r="63809" spans="6:8" x14ac:dyDescent="0.2">
      <c r="F63809" s="30"/>
      <c r="G63809" s="30"/>
      <c r="H63809" s="30"/>
    </row>
    <row r="63810" spans="6:8" x14ac:dyDescent="0.2">
      <c r="F63810" s="30"/>
      <c r="G63810" s="30"/>
      <c r="H63810" s="30"/>
    </row>
    <row r="63811" spans="6:8" x14ac:dyDescent="0.2">
      <c r="F63811" s="30"/>
      <c r="G63811" s="30"/>
      <c r="H63811" s="30"/>
    </row>
    <row r="63812" spans="6:8" x14ac:dyDescent="0.2">
      <c r="F63812" s="30"/>
      <c r="G63812" s="30"/>
      <c r="H63812" s="30"/>
    </row>
    <row r="63813" spans="6:8" x14ac:dyDescent="0.2">
      <c r="F63813" s="30"/>
      <c r="G63813" s="30"/>
      <c r="H63813" s="30"/>
    </row>
    <row r="63814" spans="6:8" x14ac:dyDescent="0.2">
      <c r="F63814" s="30"/>
      <c r="G63814" s="30"/>
      <c r="H63814" s="30"/>
    </row>
    <row r="63815" spans="6:8" x14ac:dyDescent="0.2">
      <c r="F63815" s="30"/>
      <c r="G63815" s="30"/>
      <c r="H63815" s="30"/>
    </row>
    <row r="63816" spans="6:8" x14ac:dyDescent="0.2">
      <c r="F63816" s="30"/>
      <c r="G63816" s="30"/>
      <c r="H63816" s="30"/>
    </row>
    <row r="63817" spans="6:8" x14ac:dyDescent="0.2">
      <c r="F63817" s="30"/>
      <c r="G63817" s="30"/>
      <c r="H63817" s="30"/>
    </row>
    <row r="63818" spans="6:8" x14ac:dyDescent="0.2">
      <c r="F63818" s="30"/>
      <c r="G63818" s="30"/>
      <c r="H63818" s="30"/>
    </row>
    <row r="63819" spans="6:8" x14ac:dyDescent="0.2">
      <c r="F63819" s="30"/>
      <c r="G63819" s="30"/>
      <c r="H63819" s="30"/>
    </row>
    <row r="63820" spans="6:8" x14ac:dyDescent="0.2">
      <c r="F63820" s="30"/>
      <c r="G63820" s="30"/>
      <c r="H63820" s="30"/>
    </row>
    <row r="63821" spans="6:8" x14ac:dyDescent="0.2">
      <c r="F63821" s="30"/>
      <c r="G63821" s="30"/>
      <c r="H63821" s="30"/>
    </row>
    <row r="63822" spans="6:8" x14ac:dyDescent="0.2">
      <c r="F63822" s="30"/>
      <c r="G63822" s="30"/>
      <c r="H63822" s="30"/>
    </row>
    <row r="63823" spans="6:8" x14ac:dyDescent="0.2">
      <c r="F63823" s="30"/>
      <c r="G63823" s="30"/>
      <c r="H63823" s="30"/>
    </row>
    <row r="63824" spans="6:8" x14ac:dyDescent="0.2">
      <c r="F63824" s="30"/>
      <c r="G63824" s="30"/>
      <c r="H63824" s="30"/>
    </row>
    <row r="63825" spans="6:8" x14ac:dyDescent="0.2">
      <c r="F63825" s="30"/>
      <c r="G63825" s="30"/>
      <c r="H63825" s="30"/>
    </row>
    <row r="63826" spans="6:8" x14ac:dyDescent="0.2">
      <c r="F63826" s="30"/>
      <c r="G63826" s="30"/>
      <c r="H63826" s="30"/>
    </row>
    <row r="63827" spans="6:8" x14ac:dyDescent="0.2">
      <c r="F63827" s="30"/>
      <c r="G63827" s="30"/>
      <c r="H63827" s="30"/>
    </row>
    <row r="63828" spans="6:8" x14ac:dyDescent="0.2">
      <c r="F63828" s="30"/>
      <c r="G63828" s="30"/>
      <c r="H63828" s="30"/>
    </row>
    <row r="63829" spans="6:8" x14ac:dyDescent="0.2">
      <c r="F63829" s="30"/>
      <c r="G63829" s="30"/>
      <c r="H63829" s="30"/>
    </row>
    <row r="63830" spans="6:8" x14ac:dyDescent="0.2">
      <c r="F63830" s="30"/>
      <c r="G63830" s="30"/>
      <c r="H63830" s="30"/>
    </row>
    <row r="63831" spans="6:8" x14ac:dyDescent="0.2">
      <c r="F63831" s="30"/>
      <c r="G63831" s="30"/>
      <c r="H63831" s="30"/>
    </row>
    <row r="63832" spans="6:8" x14ac:dyDescent="0.2">
      <c r="F63832" s="30"/>
      <c r="G63832" s="30"/>
      <c r="H63832" s="30"/>
    </row>
    <row r="63833" spans="6:8" x14ac:dyDescent="0.2">
      <c r="F63833" s="30"/>
      <c r="G63833" s="30"/>
      <c r="H63833" s="30"/>
    </row>
    <row r="63834" spans="6:8" x14ac:dyDescent="0.2">
      <c r="F63834" s="30"/>
      <c r="G63834" s="30"/>
      <c r="H63834" s="30"/>
    </row>
    <row r="63835" spans="6:8" x14ac:dyDescent="0.2">
      <c r="F63835" s="30"/>
      <c r="G63835" s="30"/>
      <c r="H63835" s="30"/>
    </row>
    <row r="63836" spans="6:8" x14ac:dyDescent="0.2">
      <c r="F63836" s="30"/>
      <c r="G63836" s="30"/>
      <c r="H63836" s="30"/>
    </row>
    <row r="63837" spans="6:8" x14ac:dyDescent="0.2">
      <c r="F63837" s="30"/>
      <c r="G63837" s="30"/>
      <c r="H63837" s="30"/>
    </row>
    <row r="63838" spans="6:8" x14ac:dyDescent="0.2">
      <c r="F63838" s="30"/>
      <c r="G63838" s="30"/>
      <c r="H63838" s="30"/>
    </row>
    <row r="63839" spans="6:8" x14ac:dyDescent="0.2">
      <c r="F63839" s="30"/>
      <c r="G63839" s="30"/>
      <c r="H63839" s="30"/>
    </row>
    <row r="63840" spans="6:8" x14ac:dyDescent="0.2">
      <c r="F63840" s="30"/>
      <c r="G63840" s="30"/>
      <c r="H63840" s="30"/>
    </row>
    <row r="63841" spans="6:8" x14ac:dyDescent="0.2">
      <c r="F63841" s="30"/>
      <c r="G63841" s="30"/>
      <c r="H63841" s="30"/>
    </row>
    <row r="63842" spans="6:8" x14ac:dyDescent="0.2">
      <c r="F63842" s="30"/>
      <c r="G63842" s="30"/>
      <c r="H63842" s="30"/>
    </row>
    <row r="63843" spans="6:8" x14ac:dyDescent="0.2">
      <c r="F63843" s="30"/>
      <c r="G63843" s="30"/>
      <c r="H63843" s="30"/>
    </row>
    <row r="63844" spans="6:8" x14ac:dyDescent="0.2">
      <c r="F63844" s="30"/>
      <c r="G63844" s="30"/>
      <c r="H63844" s="30"/>
    </row>
    <row r="63845" spans="6:8" x14ac:dyDescent="0.2">
      <c r="F63845" s="30"/>
      <c r="G63845" s="30"/>
      <c r="H63845" s="30"/>
    </row>
    <row r="63846" spans="6:8" x14ac:dyDescent="0.2">
      <c r="F63846" s="30"/>
      <c r="G63846" s="30"/>
      <c r="H63846" s="30"/>
    </row>
    <row r="63847" spans="6:8" x14ac:dyDescent="0.2">
      <c r="F63847" s="30"/>
      <c r="G63847" s="30"/>
      <c r="H63847" s="30"/>
    </row>
    <row r="63848" spans="6:8" x14ac:dyDescent="0.2">
      <c r="F63848" s="30"/>
      <c r="G63848" s="30"/>
      <c r="H63848" s="30"/>
    </row>
    <row r="63849" spans="6:8" x14ac:dyDescent="0.2">
      <c r="F63849" s="30"/>
      <c r="G63849" s="30"/>
      <c r="H63849" s="30"/>
    </row>
    <row r="63850" spans="6:8" x14ac:dyDescent="0.2">
      <c r="F63850" s="30"/>
      <c r="G63850" s="30"/>
      <c r="H63850" s="30"/>
    </row>
    <row r="63851" spans="6:8" x14ac:dyDescent="0.2">
      <c r="F63851" s="30"/>
      <c r="G63851" s="30"/>
      <c r="H63851" s="30"/>
    </row>
    <row r="63852" spans="6:8" x14ac:dyDescent="0.2">
      <c r="F63852" s="30"/>
      <c r="G63852" s="30"/>
      <c r="H63852" s="30"/>
    </row>
    <row r="63853" spans="6:8" x14ac:dyDescent="0.2">
      <c r="F63853" s="30"/>
      <c r="G63853" s="30"/>
      <c r="H63853" s="30"/>
    </row>
    <row r="63854" spans="6:8" x14ac:dyDescent="0.2">
      <c r="F63854" s="30"/>
      <c r="G63854" s="30"/>
      <c r="H63854" s="30"/>
    </row>
    <row r="63855" spans="6:8" x14ac:dyDescent="0.2">
      <c r="F63855" s="30"/>
      <c r="G63855" s="30"/>
      <c r="H63855" s="30"/>
    </row>
    <row r="63856" spans="6:8" x14ac:dyDescent="0.2">
      <c r="F63856" s="30"/>
      <c r="G63856" s="30"/>
      <c r="H63856" s="30"/>
    </row>
    <row r="63857" spans="6:8" x14ac:dyDescent="0.2">
      <c r="F63857" s="30"/>
      <c r="G63857" s="30"/>
      <c r="H63857" s="30"/>
    </row>
    <row r="63858" spans="6:8" x14ac:dyDescent="0.2">
      <c r="F63858" s="30"/>
      <c r="G63858" s="30"/>
      <c r="H63858" s="30"/>
    </row>
    <row r="63859" spans="6:8" x14ac:dyDescent="0.2">
      <c r="F63859" s="30"/>
      <c r="G63859" s="30"/>
      <c r="H63859" s="30"/>
    </row>
    <row r="63860" spans="6:8" x14ac:dyDescent="0.2">
      <c r="F63860" s="30"/>
      <c r="G63860" s="30"/>
      <c r="H63860" s="30"/>
    </row>
    <row r="63861" spans="6:8" x14ac:dyDescent="0.2">
      <c r="F63861" s="30"/>
      <c r="G63861" s="30"/>
      <c r="H63861" s="30"/>
    </row>
    <row r="63862" spans="6:8" x14ac:dyDescent="0.2">
      <c r="F63862" s="30"/>
      <c r="G63862" s="30"/>
      <c r="H63862" s="30"/>
    </row>
    <row r="63863" spans="6:8" x14ac:dyDescent="0.2">
      <c r="F63863" s="30"/>
      <c r="G63863" s="30"/>
      <c r="H63863" s="30"/>
    </row>
    <row r="63864" spans="6:8" x14ac:dyDescent="0.2">
      <c r="F63864" s="30"/>
      <c r="G63864" s="30"/>
      <c r="H63864" s="30"/>
    </row>
    <row r="63865" spans="6:8" x14ac:dyDescent="0.2">
      <c r="F63865" s="30"/>
      <c r="G63865" s="30"/>
      <c r="H63865" s="30"/>
    </row>
    <row r="63866" spans="6:8" x14ac:dyDescent="0.2">
      <c r="F63866" s="30"/>
      <c r="G63866" s="30"/>
      <c r="H63866" s="30"/>
    </row>
    <row r="63867" spans="6:8" x14ac:dyDescent="0.2">
      <c r="F63867" s="30"/>
      <c r="G63867" s="30"/>
      <c r="H63867" s="30"/>
    </row>
    <row r="63868" spans="6:8" x14ac:dyDescent="0.2">
      <c r="F63868" s="30"/>
      <c r="G63868" s="30"/>
      <c r="H63868" s="30"/>
    </row>
    <row r="63869" spans="6:8" x14ac:dyDescent="0.2">
      <c r="F63869" s="30"/>
      <c r="G63869" s="30"/>
      <c r="H63869" s="30"/>
    </row>
    <row r="63870" spans="6:8" x14ac:dyDescent="0.2">
      <c r="F63870" s="30"/>
      <c r="G63870" s="30"/>
      <c r="H63870" s="30"/>
    </row>
    <row r="63871" spans="6:8" x14ac:dyDescent="0.2">
      <c r="F63871" s="30"/>
      <c r="G63871" s="30"/>
      <c r="H63871" s="30"/>
    </row>
    <row r="63872" spans="6:8" x14ac:dyDescent="0.2">
      <c r="F63872" s="30"/>
      <c r="G63872" s="30"/>
      <c r="H63872" s="30"/>
    </row>
    <row r="63873" spans="6:8" x14ac:dyDescent="0.2">
      <c r="F63873" s="30"/>
      <c r="G63873" s="30"/>
      <c r="H63873" s="30"/>
    </row>
    <row r="63874" spans="6:8" x14ac:dyDescent="0.2">
      <c r="F63874" s="30"/>
      <c r="G63874" s="30"/>
      <c r="H63874" s="30"/>
    </row>
    <row r="63875" spans="6:8" x14ac:dyDescent="0.2">
      <c r="F63875" s="30"/>
      <c r="G63875" s="30"/>
      <c r="H63875" s="30"/>
    </row>
    <row r="63876" spans="6:8" x14ac:dyDescent="0.2">
      <c r="F63876" s="30"/>
      <c r="G63876" s="30"/>
      <c r="H63876" s="30"/>
    </row>
    <row r="63877" spans="6:8" x14ac:dyDescent="0.2">
      <c r="F63877" s="30"/>
      <c r="G63877" s="30"/>
      <c r="H63877" s="30"/>
    </row>
    <row r="63878" spans="6:8" x14ac:dyDescent="0.2">
      <c r="F63878" s="30"/>
      <c r="G63878" s="30"/>
      <c r="H63878" s="30"/>
    </row>
    <row r="63879" spans="6:8" x14ac:dyDescent="0.2">
      <c r="F63879" s="30"/>
      <c r="G63879" s="30"/>
      <c r="H63879" s="30"/>
    </row>
    <row r="63880" spans="6:8" x14ac:dyDescent="0.2">
      <c r="F63880" s="30"/>
      <c r="G63880" s="30"/>
      <c r="H63880" s="30"/>
    </row>
    <row r="63881" spans="6:8" x14ac:dyDescent="0.2">
      <c r="F63881" s="30"/>
      <c r="G63881" s="30"/>
      <c r="H63881" s="30"/>
    </row>
    <row r="63882" spans="6:8" x14ac:dyDescent="0.2">
      <c r="F63882" s="30"/>
      <c r="G63882" s="30"/>
      <c r="H63882" s="30"/>
    </row>
    <row r="63883" spans="6:8" x14ac:dyDescent="0.2">
      <c r="F63883" s="30"/>
      <c r="G63883" s="30"/>
      <c r="H63883" s="30"/>
    </row>
    <row r="63884" spans="6:8" x14ac:dyDescent="0.2">
      <c r="F63884" s="30"/>
      <c r="G63884" s="30"/>
      <c r="H63884" s="30"/>
    </row>
    <row r="63885" spans="6:8" x14ac:dyDescent="0.2">
      <c r="F63885" s="30"/>
      <c r="G63885" s="30"/>
      <c r="H63885" s="30"/>
    </row>
    <row r="63886" spans="6:8" x14ac:dyDescent="0.2">
      <c r="F63886" s="30"/>
      <c r="G63886" s="30"/>
      <c r="H63886" s="30"/>
    </row>
    <row r="63887" spans="6:8" x14ac:dyDescent="0.2">
      <c r="F63887" s="30"/>
      <c r="G63887" s="30"/>
      <c r="H63887" s="30"/>
    </row>
    <row r="63888" spans="6:8" x14ac:dyDescent="0.2">
      <c r="F63888" s="30"/>
      <c r="G63888" s="30"/>
      <c r="H63888" s="30"/>
    </row>
    <row r="63889" spans="6:8" x14ac:dyDescent="0.2">
      <c r="F63889" s="30"/>
      <c r="G63889" s="30"/>
      <c r="H63889" s="30"/>
    </row>
    <row r="63890" spans="6:8" x14ac:dyDescent="0.2">
      <c r="F63890" s="30"/>
      <c r="G63890" s="30"/>
      <c r="H63890" s="30"/>
    </row>
    <row r="63891" spans="6:8" x14ac:dyDescent="0.2">
      <c r="F63891" s="30"/>
      <c r="G63891" s="30"/>
      <c r="H63891" s="30"/>
    </row>
    <row r="63892" spans="6:8" x14ac:dyDescent="0.2">
      <c r="F63892" s="30"/>
      <c r="G63892" s="30"/>
      <c r="H63892" s="30"/>
    </row>
    <row r="63893" spans="6:8" x14ac:dyDescent="0.2">
      <c r="F63893" s="30"/>
      <c r="G63893" s="30"/>
      <c r="H63893" s="30"/>
    </row>
    <row r="63894" spans="6:8" x14ac:dyDescent="0.2">
      <c r="F63894" s="30"/>
      <c r="G63894" s="30"/>
      <c r="H63894" s="30"/>
    </row>
    <row r="63895" spans="6:8" x14ac:dyDescent="0.2">
      <c r="F63895" s="30"/>
      <c r="G63895" s="30"/>
      <c r="H63895" s="30"/>
    </row>
    <row r="63896" spans="6:8" x14ac:dyDescent="0.2">
      <c r="F63896" s="30"/>
      <c r="G63896" s="30"/>
      <c r="H63896" s="30"/>
    </row>
    <row r="63897" spans="6:8" x14ac:dyDescent="0.2">
      <c r="F63897" s="30"/>
      <c r="G63897" s="30"/>
      <c r="H63897" s="30"/>
    </row>
    <row r="63898" spans="6:8" x14ac:dyDescent="0.2">
      <c r="F63898" s="30"/>
      <c r="G63898" s="30"/>
      <c r="H63898" s="30"/>
    </row>
    <row r="63899" spans="6:8" x14ac:dyDescent="0.2">
      <c r="F63899" s="30"/>
      <c r="G63899" s="30"/>
      <c r="H63899" s="30"/>
    </row>
    <row r="63900" spans="6:8" x14ac:dyDescent="0.2">
      <c r="F63900" s="30"/>
      <c r="G63900" s="30"/>
      <c r="H63900" s="30"/>
    </row>
    <row r="63901" spans="6:8" x14ac:dyDescent="0.2">
      <c r="F63901" s="30"/>
      <c r="G63901" s="30"/>
      <c r="H63901" s="30"/>
    </row>
    <row r="63902" spans="6:8" x14ac:dyDescent="0.2">
      <c r="F63902" s="30"/>
      <c r="G63902" s="30"/>
      <c r="H63902" s="30"/>
    </row>
    <row r="63903" spans="6:8" x14ac:dyDescent="0.2">
      <c r="F63903" s="30"/>
      <c r="G63903" s="30"/>
      <c r="H63903" s="30"/>
    </row>
    <row r="63904" spans="6:8" x14ac:dyDescent="0.2">
      <c r="F63904" s="30"/>
      <c r="G63904" s="30"/>
      <c r="H63904" s="30"/>
    </row>
    <row r="63905" spans="6:8" x14ac:dyDescent="0.2">
      <c r="F63905" s="30"/>
      <c r="G63905" s="30"/>
      <c r="H63905" s="30"/>
    </row>
    <row r="63906" spans="6:8" x14ac:dyDescent="0.2">
      <c r="F63906" s="30"/>
      <c r="G63906" s="30"/>
      <c r="H63906" s="30"/>
    </row>
    <row r="63907" spans="6:8" x14ac:dyDescent="0.2">
      <c r="F63907" s="30"/>
      <c r="G63907" s="30"/>
      <c r="H63907" s="30"/>
    </row>
    <row r="63908" spans="6:8" x14ac:dyDescent="0.2">
      <c r="F63908" s="30"/>
      <c r="G63908" s="30"/>
      <c r="H63908" s="30"/>
    </row>
    <row r="63909" spans="6:8" x14ac:dyDescent="0.2">
      <c r="F63909" s="30"/>
      <c r="G63909" s="30"/>
      <c r="H63909" s="30"/>
    </row>
    <row r="63910" spans="6:8" x14ac:dyDescent="0.2">
      <c r="F63910" s="30"/>
      <c r="G63910" s="30"/>
      <c r="H63910" s="30"/>
    </row>
    <row r="63911" spans="6:8" x14ac:dyDescent="0.2">
      <c r="F63911" s="30"/>
      <c r="G63911" s="30"/>
      <c r="H63911" s="30"/>
    </row>
    <row r="63912" spans="6:8" x14ac:dyDescent="0.2">
      <c r="F63912" s="30"/>
      <c r="G63912" s="30"/>
      <c r="H63912" s="30"/>
    </row>
    <row r="63913" spans="6:8" x14ac:dyDescent="0.2">
      <c r="F63913" s="30"/>
      <c r="G63913" s="30"/>
      <c r="H63913" s="30"/>
    </row>
    <row r="63914" spans="6:8" x14ac:dyDescent="0.2">
      <c r="F63914" s="30"/>
      <c r="G63914" s="30"/>
      <c r="H63914" s="30"/>
    </row>
    <row r="63915" spans="6:8" x14ac:dyDescent="0.2">
      <c r="F63915" s="30"/>
      <c r="G63915" s="30"/>
      <c r="H63915" s="30"/>
    </row>
    <row r="63916" spans="6:8" x14ac:dyDescent="0.2">
      <c r="F63916" s="30"/>
      <c r="G63916" s="30"/>
      <c r="H63916" s="30"/>
    </row>
    <row r="63917" spans="6:8" x14ac:dyDescent="0.2">
      <c r="F63917" s="30"/>
      <c r="G63917" s="30"/>
      <c r="H63917" s="30"/>
    </row>
    <row r="63918" spans="6:8" x14ac:dyDescent="0.2">
      <c r="F63918" s="30"/>
      <c r="G63918" s="30"/>
      <c r="H63918" s="30"/>
    </row>
    <row r="63919" spans="6:8" x14ac:dyDescent="0.2">
      <c r="F63919" s="30"/>
      <c r="G63919" s="30"/>
      <c r="H63919" s="30"/>
    </row>
    <row r="63920" spans="6:8" x14ac:dyDescent="0.2">
      <c r="F63920" s="30"/>
      <c r="G63920" s="30"/>
      <c r="H63920" s="30"/>
    </row>
    <row r="63921" spans="6:8" x14ac:dyDescent="0.2">
      <c r="F63921" s="30"/>
      <c r="G63921" s="30"/>
      <c r="H63921" s="30"/>
    </row>
    <row r="63922" spans="6:8" x14ac:dyDescent="0.2">
      <c r="F63922" s="30"/>
      <c r="G63922" s="30"/>
      <c r="H63922" s="30"/>
    </row>
    <row r="63923" spans="6:8" x14ac:dyDescent="0.2">
      <c r="F63923" s="30"/>
      <c r="G63923" s="30"/>
      <c r="H63923" s="30"/>
    </row>
    <row r="63924" spans="6:8" x14ac:dyDescent="0.2">
      <c r="F63924" s="30"/>
      <c r="G63924" s="30"/>
      <c r="H63924" s="30"/>
    </row>
    <row r="63925" spans="6:8" x14ac:dyDescent="0.2">
      <c r="F63925" s="30"/>
      <c r="G63925" s="30"/>
      <c r="H63925" s="30"/>
    </row>
    <row r="63926" spans="6:8" x14ac:dyDescent="0.2">
      <c r="F63926" s="30"/>
      <c r="G63926" s="30"/>
      <c r="H63926" s="30"/>
    </row>
    <row r="63927" spans="6:8" x14ac:dyDescent="0.2">
      <c r="F63927" s="30"/>
      <c r="G63927" s="30"/>
      <c r="H63927" s="30"/>
    </row>
    <row r="63928" spans="6:8" x14ac:dyDescent="0.2">
      <c r="F63928" s="30"/>
      <c r="G63928" s="30"/>
      <c r="H63928" s="30"/>
    </row>
    <row r="63929" spans="6:8" x14ac:dyDescent="0.2">
      <c r="F63929" s="30"/>
      <c r="G63929" s="30"/>
      <c r="H63929" s="30"/>
    </row>
    <row r="63930" spans="6:8" x14ac:dyDescent="0.2">
      <c r="F63930" s="30"/>
      <c r="G63930" s="30"/>
      <c r="H63930" s="30"/>
    </row>
    <row r="63931" spans="6:8" x14ac:dyDescent="0.2">
      <c r="F63931" s="30"/>
      <c r="G63931" s="30"/>
      <c r="H63931" s="30"/>
    </row>
    <row r="63932" spans="6:8" x14ac:dyDescent="0.2">
      <c r="F63932" s="30"/>
      <c r="G63932" s="30"/>
      <c r="H63932" s="30"/>
    </row>
    <row r="63933" spans="6:8" x14ac:dyDescent="0.2">
      <c r="F63933" s="30"/>
      <c r="G63933" s="30"/>
      <c r="H63933" s="30"/>
    </row>
    <row r="63934" spans="6:8" x14ac:dyDescent="0.2">
      <c r="F63934" s="30"/>
      <c r="G63934" s="30"/>
      <c r="H63934" s="30"/>
    </row>
    <row r="63935" spans="6:8" x14ac:dyDescent="0.2">
      <c r="F63935" s="30"/>
      <c r="G63935" s="30"/>
      <c r="H63935" s="30"/>
    </row>
    <row r="63936" spans="6:8" x14ac:dyDescent="0.2">
      <c r="F63936" s="30"/>
      <c r="G63936" s="30"/>
      <c r="H63936" s="30"/>
    </row>
    <row r="63937" spans="6:8" x14ac:dyDescent="0.2">
      <c r="F63937" s="30"/>
      <c r="G63937" s="30"/>
      <c r="H63937" s="30"/>
    </row>
    <row r="63938" spans="6:8" x14ac:dyDescent="0.2">
      <c r="F63938" s="30"/>
      <c r="G63938" s="30"/>
      <c r="H63938" s="30"/>
    </row>
    <row r="63939" spans="6:8" x14ac:dyDescent="0.2">
      <c r="F63939" s="30"/>
      <c r="G63939" s="30"/>
      <c r="H63939" s="30"/>
    </row>
    <row r="63940" spans="6:8" x14ac:dyDescent="0.2">
      <c r="F63940" s="30"/>
      <c r="G63940" s="30"/>
      <c r="H63940" s="30"/>
    </row>
    <row r="63941" spans="6:8" x14ac:dyDescent="0.2">
      <c r="F63941" s="30"/>
      <c r="G63941" s="30"/>
      <c r="H63941" s="30"/>
    </row>
    <row r="63942" spans="6:8" x14ac:dyDescent="0.2">
      <c r="F63942" s="30"/>
      <c r="G63942" s="30"/>
      <c r="H63942" s="30"/>
    </row>
    <row r="63943" spans="6:8" x14ac:dyDescent="0.2">
      <c r="F63943" s="30"/>
      <c r="G63943" s="30"/>
      <c r="H63943" s="30"/>
    </row>
    <row r="63944" spans="6:8" x14ac:dyDescent="0.2">
      <c r="F63944" s="30"/>
      <c r="G63944" s="30"/>
      <c r="H63944" s="30"/>
    </row>
    <row r="63945" spans="6:8" x14ac:dyDescent="0.2">
      <c r="F63945" s="30"/>
      <c r="G63945" s="30"/>
      <c r="H63945" s="30"/>
    </row>
    <row r="63946" spans="6:8" x14ac:dyDescent="0.2">
      <c r="F63946" s="30"/>
      <c r="G63946" s="30"/>
      <c r="H63946" s="30"/>
    </row>
    <row r="63947" spans="6:8" x14ac:dyDescent="0.2">
      <c r="F63947" s="30"/>
      <c r="G63947" s="30"/>
      <c r="H63947" s="30"/>
    </row>
    <row r="63948" spans="6:8" x14ac:dyDescent="0.2">
      <c r="F63948" s="30"/>
      <c r="G63948" s="30"/>
      <c r="H63948" s="30"/>
    </row>
    <row r="63949" spans="6:8" x14ac:dyDescent="0.2">
      <c r="F63949" s="30"/>
      <c r="G63949" s="30"/>
      <c r="H63949" s="30"/>
    </row>
    <row r="63950" spans="6:8" x14ac:dyDescent="0.2">
      <c r="F63950" s="30"/>
      <c r="G63950" s="30"/>
      <c r="H63950" s="30"/>
    </row>
    <row r="63951" spans="6:8" x14ac:dyDescent="0.2">
      <c r="F63951" s="30"/>
      <c r="G63951" s="30"/>
      <c r="H63951" s="30"/>
    </row>
    <row r="63952" spans="6:8" x14ac:dyDescent="0.2">
      <c r="F63952" s="30"/>
      <c r="G63952" s="30"/>
      <c r="H63952" s="30"/>
    </row>
    <row r="63953" spans="6:8" x14ac:dyDescent="0.2">
      <c r="F63953" s="30"/>
      <c r="G63953" s="30"/>
      <c r="H63953" s="30"/>
    </row>
    <row r="63954" spans="6:8" x14ac:dyDescent="0.2">
      <c r="F63954" s="30"/>
      <c r="G63954" s="30"/>
      <c r="H63954" s="30"/>
    </row>
    <row r="63955" spans="6:8" x14ac:dyDescent="0.2">
      <c r="F63955" s="30"/>
      <c r="G63955" s="30"/>
      <c r="H63955" s="30"/>
    </row>
    <row r="63956" spans="6:8" x14ac:dyDescent="0.2">
      <c r="F63956" s="30"/>
      <c r="G63956" s="30"/>
      <c r="H63956" s="30"/>
    </row>
    <row r="63957" spans="6:8" x14ac:dyDescent="0.2">
      <c r="F63957" s="30"/>
      <c r="G63957" s="30"/>
      <c r="H63957" s="30"/>
    </row>
    <row r="63958" spans="6:8" x14ac:dyDescent="0.2">
      <c r="F63958" s="30"/>
      <c r="G63958" s="30"/>
      <c r="H63958" s="30"/>
    </row>
    <row r="63959" spans="6:8" x14ac:dyDescent="0.2">
      <c r="F63959" s="30"/>
      <c r="G63959" s="30"/>
      <c r="H63959" s="30"/>
    </row>
    <row r="63960" spans="6:8" x14ac:dyDescent="0.2">
      <c r="F63960" s="30"/>
      <c r="G63960" s="30"/>
      <c r="H63960" s="30"/>
    </row>
    <row r="63961" spans="6:8" x14ac:dyDescent="0.2">
      <c r="F63961" s="30"/>
      <c r="G63961" s="30"/>
      <c r="H63961" s="30"/>
    </row>
    <row r="63962" spans="6:8" x14ac:dyDescent="0.2">
      <c r="F63962" s="30"/>
      <c r="G63962" s="30"/>
      <c r="H63962" s="30"/>
    </row>
    <row r="63963" spans="6:8" x14ac:dyDescent="0.2">
      <c r="F63963" s="30"/>
      <c r="G63963" s="30"/>
      <c r="H63963" s="30"/>
    </row>
    <row r="63964" spans="6:8" x14ac:dyDescent="0.2">
      <c r="F63964" s="30"/>
      <c r="G63964" s="30"/>
      <c r="H63964" s="30"/>
    </row>
    <row r="63965" spans="6:8" x14ac:dyDescent="0.2">
      <c r="F63965" s="30"/>
      <c r="G63965" s="30"/>
      <c r="H63965" s="30"/>
    </row>
    <row r="63966" spans="6:8" x14ac:dyDescent="0.2">
      <c r="F63966" s="30"/>
      <c r="G63966" s="30"/>
      <c r="H63966" s="30"/>
    </row>
    <row r="63967" spans="6:8" x14ac:dyDescent="0.2">
      <c r="F63967" s="30"/>
      <c r="G63967" s="30"/>
      <c r="H63967" s="30"/>
    </row>
    <row r="63968" spans="6:8" x14ac:dyDescent="0.2">
      <c r="F63968" s="30"/>
      <c r="G63968" s="30"/>
      <c r="H63968" s="30"/>
    </row>
    <row r="63969" spans="6:8" x14ac:dyDescent="0.2">
      <c r="F63969" s="30"/>
      <c r="G63969" s="30"/>
      <c r="H63969" s="30"/>
    </row>
    <row r="63970" spans="6:8" x14ac:dyDescent="0.2">
      <c r="F63970" s="30"/>
      <c r="G63970" s="30"/>
      <c r="H63970" s="30"/>
    </row>
    <row r="63971" spans="6:8" x14ac:dyDescent="0.2">
      <c r="F63971" s="30"/>
      <c r="G63971" s="30"/>
      <c r="H63971" s="30"/>
    </row>
    <row r="63972" spans="6:8" x14ac:dyDescent="0.2">
      <c r="F63972" s="30"/>
      <c r="G63972" s="30"/>
      <c r="H63972" s="30"/>
    </row>
    <row r="63973" spans="6:8" x14ac:dyDescent="0.2">
      <c r="F63973" s="30"/>
      <c r="G63973" s="30"/>
      <c r="H63973" s="30"/>
    </row>
    <row r="63974" spans="6:8" x14ac:dyDescent="0.2">
      <c r="F63974" s="30"/>
      <c r="G63974" s="30"/>
      <c r="H63974" s="30"/>
    </row>
    <row r="63975" spans="6:8" x14ac:dyDescent="0.2">
      <c r="F63975" s="30"/>
      <c r="G63975" s="30"/>
      <c r="H63975" s="30"/>
    </row>
    <row r="63976" spans="6:8" x14ac:dyDescent="0.2">
      <c r="F63976" s="30"/>
      <c r="G63976" s="30"/>
      <c r="H63976" s="30"/>
    </row>
    <row r="63977" spans="6:8" x14ac:dyDescent="0.2">
      <c r="F63977" s="30"/>
      <c r="G63977" s="30"/>
      <c r="H63977" s="30"/>
    </row>
    <row r="63978" spans="6:8" x14ac:dyDescent="0.2">
      <c r="F63978" s="30"/>
      <c r="G63978" s="30"/>
      <c r="H63978" s="30"/>
    </row>
    <row r="63979" spans="6:8" x14ac:dyDescent="0.2">
      <c r="F63979" s="30"/>
      <c r="G63979" s="30"/>
      <c r="H63979" s="30"/>
    </row>
    <row r="63980" spans="6:8" x14ac:dyDescent="0.2">
      <c r="F63980" s="30"/>
      <c r="G63980" s="30"/>
      <c r="H63980" s="30"/>
    </row>
    <row r="63981" spans="6:8" x14ac:dyDescent="0.2">
      <c r="F63981" s="30"/>
      <c r="G63981" s="30"/>
      <c r="H63981" s="30"/>
    </row>
    <row r="63982" spans="6:8" x14ac:dyDescent="0.2">
      <c r="F63982" s="30"/>
      <c r="G63982" s="30"/>
      <c r="H63982" s="30"/>
    </row>
    <row r="63983" spans="6:8" x14ac:dyDescent="0.2">
      <c r="F63983" s="30"/>
      <c r="G63983" s="30"/>
      <c r="H63983" s="30"/>
    </row>
    <row r="63984" spans="6:8" x14ac:dyDescent="0.2">
      <c r="F63984" s="30"/>
      <c r="G63984" s="30"/>
      <c r="H63984" s="30"/>
    </row>
    <row r="63985" spans="6:8" x14ac:dyDescent="0.2">
      <c r="F63985" s="30"/>
      <c r="G63985" s="30"/>
      <c r="H63985" s="30"/>
    </row>
    <row r="63986" spans="6:8" x14ac:dyDescent="0.2">
      <c r="F63986" s="30"/>
      <c r="G63986" s="30"/>
      <c r="H63986" s="30"/>
    </row>
    <row r="63987" spans="6:8" x14ac:dyDescent="0.2">
      <c r="F63987" s="30"/>
      <c r="G63987" s="30"/>
      <c r="H63987" s="30"/>
    </row>
    <row r="63988" spans="6:8" x14ac:dyDescent="0.2">
      <c r="F63988" s="30"/>
      <c r="G63988" s="30"/>
      <c r="H63988" s="30"/>
    </row>
    <row r="63989" spans="6:8" x14ac:dyDescent="0.2">
      <c r="F63989" s="30"/>
      <c r="G63989" s="30"/>
      <c r="H63989" s="30"/>
    </row>
    <row r="63990" spans="6:8" x14ac:dyDescent="0.2">
      <c r="F63990" s="30"/>
      <c r="G63990" s="30"/>
      <c r="H63990" s="30"/>
    </row>
    <row r="63991" spans="6:8" x14ac:dyDescent="0.2">
      <c r="F63991" s="30"/>
      <c r="G63991" s="30"/>
      <c r="H63991" s="30"/>
    </row>
    <row r="63992" spans="6:8" x14ac:dyDescent="0.2">
      <c r="F63992" s="30"/>
      <c r="G63992" s="30"/>
      <c r="H63992" s="30"/>
    </row>
    <row r="63993" spans="6:8" x14ac:dyDescent="0.2">
      <c r="F63993" s="30"/>
      <c r="G63993" s="30"/>
      <c r="H63993" s="30"/>
    </row>
    <row r="63994" spans="6:8" x14ac:dyDescent="0.2">
      <c r="F63994" s="30"/>
      <c r="G63994" s="30"/>
      <c r="H63994" s="30"/>
    </row>
    <row r="63995" spans="6:8" x14ac:dyDescent="0.2">
      <c r="F63995" s="30"/>
      <c r="G63995" s="30"/>
      <c r="H63995" s="30"/>
    </row>
    <row r="63996" spans="6:8" x14ac:dyDescent="0.2">
      <c r="F63996" s="30"/>
      <c r="G63996" s="30"/>
      <c r="H63996" s="30"/>
    </row>
    <row r="63997" spans="6:8" x14ac:dyDescent="0.2">
      <c r="F63997" s="30"/>
      <c r="G63997" s="30"/>
      <c r="H63997" s="30"/>
    </row>
    <row r="63998" spans="6:8" x14ac:dyDescent="0.2">
      <c r="F63998" s="30"/>
      <c r="G63998" s="30"/>
      <c r="H63998" s="30"/>
    </row>
    <row r="63999" spans="6:8" x14ac:dyDescent="0.2">
      <c r="F63999" s="30"/>
      <c r="G63999" s="30"/>
      <c r="H63999" s="30"/>
    </row>
    <row r="64000" spans="6:8" x14ac:dyDescent="0.2">
      <c r="F64000" s="30"/>
      <c r="G64000" s="30"/>
      <c r="H64000" s="30"/>
    </row>
    <row r="64001" spans="6:8" x14ac:dyDescent="0.2">
      <c r="F64001" s="30"/>
      <c r="G64001" s="30"/>
      <c r="H64001" s="30"/>
    </row>
    <row r="64002" spans="6:8" x14ac:dyDescent="0.2">
      <c r="F64002" s="30"/>
      <c r="G64002" s="30"/>
      <c r="H64002" s="30"/>
    </row>
    <row r="64003" spans="6:8" x14ac:dyDescent="0.2">
      <c r="F64003" s="30"/>
      <c r="G64003" s="30"/>
      <c r="H64003" s="30"/>
    </row>
    <row r="64004" spans="6:8" x14ac:dyDescent="0.2">
      <c r="F64004" s="30"/>
      <c r="G64004" s="30"/>
      <c r="H64004" s="30"/>
    </row>
    <row r="64005" spans="6:8" x14ac:dyDescent="0.2">
      <c r="F64005" s="30"/>
      <c r="G64005" s="30"/>
      <c r="H64005" s="30"/>
    </row>
    <row r="64006" spans="6:8" x14ac:dyDescent="0.2">
      <c r="F64006" s="30"/>
      <c r="G64006" s="30"/>
      <c r="H64006" s="30"/>
    </row>
    <row r="64007" spans="6:8" x14ac:dyDescent="0.2">
      <c r="F64007" s="30"/>
      <c r="G64007" s="30"/>
      <c r="H64007" s="30"/>
    </row>
    <row r="64008" spans="6:8" x14ac:dyDescent="0.2">
      <c r="F64008" s="30"/>
      <c r="G64008" s="30"/>
      <c r="H64008" s="30"/>
    </row>
    <row r="64009" spans="6:8" x14ac:dyDescent="0.2">
      <c r="F64009" s="30"/>
      <c r="G64009" s="30"/>
      <c r="H64009" s="30"/>
    </row>
    <row r="64010" spans="6:8" x14ac:dyDescent="0.2">
      <c r="F64010" s="30"/>
      <c r="G64010" s="30"/>
      <c r="H64010" s="30"/>
    </row>
    <row r="64011" spans="6:8" x14ac:dyDescent="0.2">
      <c r="F64011" s="30"/>
      <c r="G64011" s="30"/>
      <c r="H64011" s="30"/>
    </row>
    <row r="64012" spans="6:8" x14ac:dyDescent="0.2">
      <c r="F64012" s="30"/>
      <c r="G64012" s="30"/>
      <c r="H64012" s="30"/>
    </row>
    <row r="64013" spans="6:8" x14ac:dyDescent="0.2">
      <c r="F64013" s="30"/>
      <c r="G64013" s="30"/>
      <c r="H64013" s="30"/>
    </row>
    <row r="64014" spans="6:8" x14ac:dyDescent="0.2">
      <c r="F64014" s="30"/>
      <c r="G64014" s="30"/>
      <c r="H64014" s="30"/>
    </row>
    <row r="64015" spans="6:8" x14ac:dyDescent="0.2">
      <c r="F64015" s="30"/>
      <c r="G64015" s="30"/>
      <c r="H64015" s="30"/>
    </row>
    <row r="64016" spans="6:8" x14ac:dyDescent="0.2">
      <c r="F64016" s="30"/>
      <c r="G64016" s="30"/>
      <c r="H64016" s="30"/>
    </row>
    <row r="64017" spans="6:8" x14ac:dyDescent="0.2">
      <c r="F64017" s="30"/>
      <c r="G64017" s="30"/>
      <c r="H64017" s="30"/>
    </row>
    <row r="64018" spans="6:8" x14ac:dyDescent="0.2">
      <c r="F64018" s="30"/>
      <c r="G64018" s="30"/>
      <c r="H64018" s="30"/>
    </row>
    <row r="64019" spans="6:8" x14ac:dyDescent="0.2">
      <c r="F64019" s="30"/>
      <c r="G64019" s="30"/>
      <c r="H64019" s="30"/>
    </row>
    <row r="64020" spans="6:8" x14ac:dyDescent="0.2">
      <c r="F64020" s="30"/>
      <c r="G64020" s="30"/>
      <c r="H64020" s="30"/>
    </row>
    <row r="64021" spans="6:8" x14ac:dyDescent="0.2">
      <c r="F64021" s="30"/>
      <c r="G64021" s="30"/>
      <c r="H64021" s="30"/>
    </row>
    <row r="64022" spans="6:8" x14ac:dyDescent="0.2">
      <c r="F64022" s="30"/>
      <c r="G64022" s="30"/>
      <c r="H64022" s="30"/>
    </row>
    <row r="64023" spans="6:8" x14ac:dyDescent="0.2">
      <c r="F64023" s="30"/>
      <c r="G64023" s="30"/>
      <c r="H64023" s="30"/>
    </row>
    <row r="64024" spans="6:8" x14ac:dyDescent="0.2">
      <c r="F64024" s="30"/>
      <c r="G64024" s="30"/>
      <c r="H64024" s="30"/>
    </row>
    <row r="64025" spans="6:8" x14ac:dyDescent="0.2">
      <c r="F64025" s="30"/>
      <c r="G64025" s="30"/>
      <c r="H64025" s="30"/>
    </row>
    <row r="64026" spans="6:8" x14ac:dyDescent="0.2">
      <c r="F64026" s="30"/>
      <c r="G64026" s="30"/>
      <c r="H64026" s="30"/>
    </row>
    <row r="64027" spans="6:8" x14ac:dyDescent="0.2">
      <c r="F64027" s="30"/>
      <c r="G64027" s="30"/>
      <c r="H64027" s="30"/>
    </row>
    <row r="64028" spans="6:8" x14ac:dyDescent="0.2">
      <c r="F64028" s="30"/>
      <c r="G64028" s="30"/>
      <c r="H64028" s="30"/>
    </row>
    <row r="64029" spans="6:8" x14ac:dyDescent="0.2">
      <c r="F64029" s="30"/>
      <c r="G64029" s="30"/>
      <c r="H64029" s="30"/>
    </row>
    <row r="64030" spans="6:8" x14ac:dyDescent="0.2">
      <c r="F64030" s="30"/>
      <c r="G64030" s="30"/>
      <c r="H64030" s="30"/>
    </row>
    <row r="64031" spans="6:8" x14ac:dyDescent="0.2">
      <c r="F64031" s="30"/>
      <c r="G64031" s="30"/>
      <c r="H64031" s="30"/>
    </row>
    <row r="64032" spans="6:8" x14ac:dyDescent="0.2">
      <c r="F64032" s="30"/>
      <c r="G64032" s="30"/>
      <c r="H64032" s="30"/>
    </row>
    <row r="64033" spans="6:8" x14ac:dyDescent="0.2">
      <c r="F64033" s="30"/>
      <c r="G64033" s="30"/>
      <c r="H64033" s="30"/>
    </row>
    <row r="64034" spans="6:8" x14ac:dyDescent="0.2">
      <c r="F64034" s="30"/>
      <c r="G64034" s="30"/>
      <c r="H64034" s="30"/>
    </row>
    <row r="64035" spans="6:8" x14ac:dyDescent="0.2">
      <c r="F64035" s="30"/>
      <c r="G64035" s="30"/>
      <c r="H64035" s="30"/>
    </row>
    <row r="64036" spans="6:8" x14ac:dyDescent="0.2">
      <c r="F64036" s="30"/>
      <c r="G64036" s="30"/>
      <c r="H64036" s="30"/>
    </row>
    <row r="64037" spans="6:8" x14ac:dyDescent="0.2">
      <c r="F64037" s="30"/>
      <c r="G64037" s="30"/>
      <c r="H64037" s="30"/>
    </row>
    <row r="64038" spans="6:8" x14ac:dyDescent="0.2">
      <c r="F64038" s="30"/>
      <c r="G64038" s="30"/>
      <c r="H64038" s="30"/>
    </row>
    <row r="64039" spans="6:8" x14ac:dyDescent="0.2">
      <c r="F64039" s="30"/>
      <c r="G64039" s="30"/>
      <c r="H64039" s="30"/>
    </row>
    <row r="64040" spans="6:8" x14ac:dyDescent="0.2">
      <c r="F64040" s="30"/>
      <c r="G64040" s="30"/>
      <c r="H64040" s="30"/>
    </row>
    <row r="64041" spans="6:8" x14ac:dyDescent="0.2">
      <c r="F64041" s="30"/>
      <c r="G64041" s="30"/>
      <c r="H64041" s="30"/>
    </row>
    <row r="64042" spans="6:8" x14ac:dyDescent="0.2">
      <c r="F64042" s="30"/>
      <c r="G64042" s="30"/>
      <c r="H64042" s="30"/>
    </row>
    <row r="64043" spans="6:8" x14ac:dyDescent="0.2">
      <c r="F64043" s="30"/>
      <c r="G64043" s="30"/>
      <c r="H64043" s="30"/>
    </row>
    <row r="64044" spans="6:8" x14ac:dyDescent="0.2">
      <c r="F64044" s="30"/>
      <c r="G64044" s="30"/>
      <c r="H64044" s="30"/>
    </row>
    <row r="64045" spans="6:8" x14ac:dyDescent="0.2">
      <c r="F64045" s="30"/>
      <c r="G64045" s="30"/>
      <c r="H64045" s="30"/>
    </row>
    <row r="64046" spans="6:8" x14ac:dyDescent="0.2">
      <c r="F64046" s="30"/>
      <c r="G64046" s="30"/>
      <c r="H64046" s="30"/>
    </row>
    <row r="64047" spans="6:8" x14ac:dyDescent="0.2">
      <c r="F64047" s="30"/>
      <c r="G64047" s="30"/>
      <c r="H64047" s="30"/>
    </row>
    <row r="64048" spans="6:8" x14ac:dyDescent="0.2">
      <c r="F64048" s="30"/>
      <c r="G64048" s="30"/>
      <c r="H64048" s="30"/>
    </row>
    <row r="64049" spans="6:8" x14ac:dyDescent="0.2">
      <c r="F64049" s="30"/>
      <c r="G64049" s="30"/>
      <c r="H64049" s="30"/>
    </row>
    <row r="64050" spans="6:8" x14ac:dyDescent="0.2">
      <c r="F64050" s="30"/>
      <c r="G64050" s="30"/>
      <c r="H64050" s="30"/>
    </row>
    <row r="64051" spans="6:8" x14ac:dyDescent="0.2">
      <c r="F64051" s="30"/>
      <c r="G64051" s="30"/>
      <c r="H64051" s="30"/>
    </row>
    <row r="64052" spans="6:8" x14ac:dyDescent="0.2">
      <c r="F64052" s="30"/>
      <c r="G64052" s="30"/>
      <c r="H64052" s="30"/>
    </row>
    <row r="64053" spans="6:8" x14ac:dyDescent="0.2">
      <c r="F64053" s="30"/>
      <c r="G64053" s="30"/>
      <c r="H64053" s="30"/>
    </row>
    <row r="64054" spans="6:8" x14ac:dyDescent="0.2">
      <c r="F64054" s="30"/>
      <c r="G64054" s="30"/>
      <c r="H64054" s="30"/>
    </row>
    <row r="64055" spans="6:8" x14ac:dyDescent="0.2">
      <c r="F64055" s="30"/>
      <c r="G64055" s="30"/>
      <c r="H64055" s="30"/>
    </row>
    <row r="64056" spans="6:8" x14ac:dyDescent="0.2">
      <c r="F64056" s="30"/>
      <c r="G64056" s="30"/>
      <c r="H64056" s="30"/>
    </row>
    <row r="64057" spans="6:8" x14ac:dyDescent="0.2">
      <c r="F64057" s="30"/>
      <c r="G64057" s="30"/>
      <c r="H64057" s="30"/>
    </row>
    <row r="64058" spans="6:8" x14ac:dyDescent="0.2">
      <c r="F64058" s="30"/>
      <c r="G64058" s="30"/>
      <c r="H64058" s="30"/>
    </row>
    <row r="64059" spans="6:8" x14ac:dyDescent="0.2">
      <c r="F64059" s="30"/>
      <c r="G64059" s="30"/>
      <c r="H64059" s="30"/>
    </row>
    <row r="64060" spans="6:8" x14ac:dyDescent="0.2">
      <c r="F64060" s="30"/>
      <c r="G64060" s="30"/>
      <c r="H64060" s="30"/>
    </row>
    <row r="64061" spans="6:8" x14ac:dyDescent="0.2">
      <c r="F64061" s="30"/>
      <c r="G64061" s="30"/>
      <c r="H64061" s="30"/>
    </row>
    <row r="64062" spans="6:8" x14ac:dyDescent="0.2">
      <c r="F64062" s="30"/>
      <c r="G64062" s="30"/>
      <c r="H64062" s="30"/>
    </row>
    <row r="64063" spans="6:8" x14ac:dyDescent="0.2">
      <c r="F64063" s="30"/>
      <c r="G64063" s="30"/>
      <c r="H64063" s="30"/>
    </row>
    <row r="64064" spans="6:8" x14ac:dyDescent="0.2">
      <c r="F64064" s="30"/>
      <c r="G64064" s="30"/>
      <c r="H64064" s="30"/>
    </row>
    <row r="64065" spans="6:8" x14ac:dyDescent="0.2">
      <c r="F64065" s="30"/>
      <c r="G64065" s="30"/>
      <c r="H64065" s="30"/>
    </row>
    <row r="64066" spans="6:8" x14ac:dyDescent="0.2">
      <c r="F64066" s="30"/>
      <c r="G64066" s="30"/>
      <c r="H64066" s="30"/>
    </row>
    <row r="64067" spans="6:8" x14ac:dyDescent="0.2">
      <c r="F64067" s="30"/>
      <c r="G64067" s="30"/>
      <c r="H64067" s="30"/>
    </row>
    <row r="64068" spans="6:8" x14ac:dyDescent="0.2">
      <c r="F64068" s="30"/>
      <c r="G64068" s="30"/>
      <c r="H64068" s="30"/>
    </row>
    <row r="64069" spans="6:8" x14ac:dyDescent="0.2">
      <c r="F64069" s="30"/>
      <c r="G64069" s="30"/>
      <c r="H64069" s="30"/>
    </row>
    <row r="64070" spans="6:8" x14ac:dyDescent="0.2">
      <c r="F64070" s="30"/>
      <c r="G64070" s="30"/>
      <c r="H64070" s="30"/>
    </row>
    <row r="64071" spans="6:8" x14ac:dyDescent="0.2">
      <c r="F64071" s="30"/>
      <c r="G64071" s="30"/>
      <c r="H64071" s="30"/>
    </row>
    <row r="64072" spans="6:8" x14ac:dyDescent="0.2">
      <c r="F64072" s="30"/>
      <c r="G64072" s="30"/>
      <c r="H64072" s="30"/>
    </row>
    <row r="64073" spans="6:8" x14ac:dyDescent="0.2">
      <c r="F64073" s="30"/>
      <c r="G64073" s="30"/>
      <c r="H64073" s="30"/>
    </row>
    <row r="64074" spans="6:8" x14ac:dyDescent="0.2">
      <c r="F64074" s="30"/>
      <c r="G64074" s="30"/>
      <c r="H64074" s="30"/>
    </row>
    <row r="64075" spans="6:8" x14ac:dyDescent="0.2">
      <c r="F64075" s="30"/>
      <c r="G64075" s="30"/>
      <c r="H64075" s="30"/>
    </row>
    <row r="64076" spans="6:8" x14ac:dyDescent="0.2">
      <c r="F64076" s="30"/>
      <c r="G64076" s="30"/>
      <c r="H64076" s="30"/>
    </row>
    <row r="64077" spans="6:8" x14ac:dyDescent="0.2">
      <c r="F64077" s="30"/>
      <c r="G64077" s="30"/>
      <c r="H64077" s="30"/>
    </row>
    <row r="64078" spans="6:8" x14ac:dyDescent="0.2">
      <c r="F64078" s="30"/>
      <c r="G64078" s="30"/>
      <c r="H64078" s="30"/>
    </row>
    <row r="64079" spans="6:8" x14ac:dyDescent="0.2">
      <c r="F64079" s="30"/>
      <c r="G64079" s="30"/>
      <c r="H64079" s="30"/>
    </row>
    <row r="64080" spans="6:8" x14ac:dyDescent="0.2">
      <c r="F64080" s="30"/>
      <c r="G64080" s="30"/>
      <c r="H64080" s="30"/>
    </row>
    <row r="64081" spans="6:8" x14ac:dyDescent="0.2">
      <c r="F64081" s="30"/>
      <c r="G64081" s="30"/>
      <c r="H64081" s="30"/>
    </row>
    <row r="64082" spans="6:8" x14ac:dyDescent="0.2">
      <c r="F64082" s="30"/>
      <c r="G64082" s="30"/>
      <c r="H64082" s="30"/>
    </row>
    <row r="64083" spans="6:8" x14ac:dyDescent="0.2">
      <c r="F64083" s="30"/>
      <c r="G64083" s="30"/>
      <c r="H64083" s="30"/>
    </row>
    <row r="64084" spans="6:8" x14ac:dyDescent="0.2">
      <c r="F64084" s="30"/>
      <c r="G64084" s="30"/>
      <c r="H64084" s="30"/>
    </row>
    <row r="64085" spans="6:8" x14ac:dyDescent="0.2">
      <c r="F64085" s="30"/>
      <c r="G64085" s="30"/>
      <c r="H64085" s="30"/>
    </row>
    <row r="64086" spans="6:8" x14ac:dyDescent="0.2">
      <c r="F64086" s="30"/>
      <c r="G64086" s="30"/>
      <c r="H64086" s="30"/>
    </row>
    <row r="64087" spans="6:8" x14ac:dyDescent="0.2">
      <c r="F64087" s="30"/>
      <c r="G64087" s="30"/>
      <c r="H64087" s="30"/>
    </row>
    <row r="64088" spans="6:8" x14ac:dyDescent="0.2">
      <c r="F64088" s="30"/>
      <c r="G64088" s="30"/>
      <c r="H64088" s="30"/>
    </row>
    <row r="64089" spans="6:8" x14ac:dyDescent="0.2">
      <c r="F64089" s="30"/>
      <c r="G64089" s="30"/>
      <c r="H64089" s="30"/>
    </row>
    <row r="64090" spans="6:8" x14ac:dyDescent="0.2">
      <c r="F64090" s="30"/>
      <c r="G64090" s="30"/>
      <c r="H64090" s="30"/>
    </row>
    <row r="64091" spans="6:8" x14ac:dyDescent="0.2">
      <c r="F64091" s="30"/>
      <c r="G64091" s="30"/>
      <c r="H64091" s="30"/>
    </row>
    <row r="64092" spans="6:8" x14ac:dyDescent="0.2">
      <c r="F64092" s="30"/>
      <c r="G64092" s="30"/>
      <c r="H64092" s="30"/>
    </row>
    <row r="64093" spans="6:8" x14ac:dyDescent="0.2">
      <c r="F64093" s="30"/>
      <c r="G64093" s="30"/>
      <c r="H64093" s="30"/>
    </row>
    <row r="64094" spans="6:8" x14ac:dyDescent="0.2">
      <c r="F64094" s="30"/>
      <c r="G64094" s="30"/>
      <c r="H64094" s="30"/>
    </row>
    <row r="64095" spans="6:8" x14ac:dyDescent="0.2">
      <c r="F64095" s="30"/>
      <c r="G64095" s="30"/>
      <c r="H64095" s="30"/>
    </row>
    <row r="64096" spans="6:8" x14ac:dyDescent="0.2">
      <c r="F64096" s="30"/>
      <c r="G64096" s="30"/>
      <c r="H64096" s="30"/>
    </row>
    <row r="64097" spans="6:8" x14ac:dyDescent="0.2">
      <c r="F64097" s="30"/>
      <c r="G64097" s="30"/>
      <c r="H64097" s="30"/>
    </row>
    <row r="64098" spans="6:8" x14ac:dyDescent="0.2">
      <c r="F64098" s="30"/>
      <c r="G64098" s="30"/>
      <c r="H64098" s="30"/>
    </row>
    <row r="64099" spans="6:8" x14ac:dyDescent="0.2">
      <c r="F64099" s="30"/>
      <c r="G64099" s="30"/>
      <c r="H64099" s="30"/>
    </row>
    <row r="64100" spans="6:8" x14ac:dyDescent="0.2">
      <c r="F64100" s="30"/>
      <c r="G64100" s="30"/>
      <c r="H64100" s="30"/>
    </row>
    <row r="64101" spans="6:8" x14ac:dyDescent="0.2">
      <c r="F64101" s="30"/>
      <c r="G64101" s="30"/>
      <c r="H64101" s="30"/>
    </row>
    <row r="64102" spans="6:8" x14ac:dyDescent="0.2">
      <c r="F64102" s="30"/>
      <c r="G64102" s="30"/>
      <c r="H64102" s="30"/>
    </row>
    <row r="64103" spans="6:8" x14ac:dyDescent="0.2">
      <c r="F64103" s="30"/>
      <c r="G64103" s="30"/>
      <c r="H64103" s="30"/>
    </row>
    <row r="64104" spans="6:8" x14ac:dyDescent="0.2">
      <c r="F64104" s="30"/>
      <c r="G64104" s="30"/>
      <c r="H64104" s="30"/>
    </row>
    <row r="64105" spans="6:8" x14ac:dyDescent="0.2">
      <c r="F64105" s="30"/>
      <c r="G64105" s="30"/>
      <c r="H64105" s="30"/>
    </row>
    <row r="64106" spans="6:8" x14ac:dyDescent="0.2">
      <c r="F64106" s="30"/>
      <c r="G64106" s="30"/>
      <c r="H64106" s="30"/>
    </row>
    <row r="64107" spans="6:8" x14ac:dyDescent="0.2">
      <c r="F64107" s="30"/>
      <c r="G64107" s="30"/>
      <c r="H64107" s="30"/>
    </row>
    <row r="64108" spans="6:8" x14ac:dyDescent="0.2">
      <c r="F64108" s="30"/>
      <c r="G64108" s="30"/>
      <c r="H64108" s="30"/>
    </row>
    <row r="64109" spans="6:8" x14ac:dyDescent="0.2">
      <c r="F64109" s="30"/>
      <c r="G64109" s="30"/>
      <c r="H64109" s="30"/>
    </row>
    <row r="64110" spans="6:8" x14ac:dyDescent="0.2">
      <c r="F64110" s="30"/>
      <c r="G64110" s="30"/>
      <c r="H64110" s="30"/>
    </row>
    <row r="64111" spans="6:8" x14ac:dyDescent="0.2">
      <c r="F64111" s="30"/>
      <c r="G64111" s="30"/>
      <c r="H64111" s="30"/>
    </row>
    <row r="64112" spans="6:8" x14ac:dyDescent="0.2">
      <c r="F64112" s="30"/>
      <c r="G64112" s="30"/>
      <c r="H64112" s="30"/>
    </row>
    <row r="64113" spans="6:8" x14ac:dyDescent="0.2">
      <c r="F64113" s="30"/>
      <c r="G64113" s="30"/>
      <c r="H64113" s="30"/>
    </row>
    <row r="64114" spans="6:8" x14ac:dyDescent="0.2">
      <c r="F64114" s="30"/>
      <c r="G64114" s="30"/>
      <c r="H64114" s="30"/>
    </row>
    <row r="64115" spans="6:8" x14ac:dyDescent="0.2">
      <c r="F64115" s="30"/>
      <c r="G64115" s="30"/>
      <c r="H64115" s="30"/>
    </row>
    <row r="64116" spans="6:8" x14ac:dyDescent="0.2">
      <c r="F64116" s="30"/>
      <c r="G64116" s="30"/>
      <c r="H64116" s="30"/>
    </row>
    <row r="64117" spans="6:8" x14ac:dyDescent="0.2">
      <c r="F64117" s="30"/>
      <c r="G64117" s="30"/>
      <c r="H64117" s="30"/>
    </row>
    <row r="64118" spans="6:8" x14ac:dyDescent="0.2">
      <c r="F64118" s="30"/>
      <c r="G64118" s="30"/>
      <c r="H64118" s="30"/>
    </row>
    <row r="64119" spans="6:8" x14ac:dyDescent="0.2">
      <c r="F64119" s="30"/>
      <c r="G64119" s="30"/>
      <c r="H64119" s="30"/>
    </row>
    <row r="64120" spans="6:8" x14ac:dyDescent="0.2">
      <c r="F64120" s="30"/>
      <c r="G64120" s="30"/>
      <c r="H64120" s="30"/>
    </row>
    <row r="64121" spans="6:8" x14ac:dyDescent="0.2">
      <c r="F64121" s="30"/>
      <c r="G64121" s="30"/>
      <c r="H64121" s="30"/>
    </row>
    <row r="64122" spans="6:8" x14ac:dyDescent="0.2">
      <c r="F64122" s="30"/>
      <c r="G64122" s="30"/>
      <c r="H64122" s="30"/>
    </row>
    <row r="64123" spans="6:8" x14ac:dyDescent="0.2">
      <c r="F64123" s="30"/>
      <c r="G64123" s="30"/>
      <c r="H64123" s="30"/>
    </row>
    <row r="64124" spans="6:8" x14ac:dyDescent="0.2">
      <c r="F64124" s="30"/>
      <c r="G64124" s="30"/>
      <c r="H64124" s="30"/>
    </row>
    <row r="64125" spans="6:8" x14ac:dyDescent="0.2">
      <c r="F64125" s="30"/>
      <c r="G64125" s="30"/>
      <c r="H64125" s="30"/>
    </row>
    <row r="64126" spans="6:8" x14ac:dyDescent="0.2">
      <c r="F64126" s="30"/>
      <c r="G64126" s="30"/>
      <c r="H64126" s="30"/>
    </row>
    <row r="64127" spans="6:8" x14ac:dyDescent="0.2">
      <c r="F64127" s="30"/>
      <c r="G64127" s="30"/>
      <c r="H64127" s="30"/>
    </row>
    <row r="64128" spans="6:8" x14ac:dyDescent="0.2">
      <c r="F64128" s="30"/>
      <c r="G64128" s="30"/>
      <c r="H64128" s="30"/>
    </row>
    <row r="64129" spans="6:8" x14ac:dyDescent="0.2">
      <c r="F64129" s="30"/>
      <c r="G64129" s="30"/>
      <c r="H64129" s="30"/>
    </row>
    <row r="64130" spans="6:8" x14ac:dyDescent="0.2">
      <c r="F64130" s="30"/>
      <c r="G64130" s="30"/>
      <c r="H64130" s="30"/>
    </row>
    <row r="64131" spans="6:8" x14ac:dyDescent="0.2">
      <c r="F64131" s="30"/>
      <c r="G64131" s="30"/>
      <c r="H64131" s="30"/>
    </row>
    <row r="64132" spans="6:8" x14ac:dyDescent="0.2">
      <c r="F64132" s="30"/>
      <c r="G64132" s="30"/>
      <c r="H64132" s="30"/>
    </row>
    <row r="64133" spans="6:8" x14ac:dyDescent="0.2">
      <c r="F64133" s="30"/>
      <c r="G64133" s="30"/>
      <c r="H64133" s="30"/>
    </row>
    <row r="64134" spans="6:8" x14ac:dyDescent="0.2">
      <c r="F64134" s="30"/>
      <c r="G64134" s="30"/>
      <c r="H64134" s="30"/>
    </row>
    <row r="64135" spans="6:8" x14ac:dyDescent="0.2">
      <c r="F64135" s="30"/>
      <c r="G64135" s="30"/>
      <c r="H64135" s="30"/>
    </row>
    <row r="64136" spans="6:8" x14ac:dyDescent="0.2">
      <c r="F64136" s="30"/>
      <c r="G64136" s="30"/>
      <c r="H64136" s="30"/>
    </row>
    <row r="64137" spans="6:8" x14ac:dyDescent="0.2">
      <c r="F64137" s="30"/>
      <c r="G64137" s="30"/>
      <c r="H64137" s="30"/>
    </row>
    <row r="64138" spans="6:8" x14ac:dyDescent="0.2">
      <c r="F64138" s="30"/>
      <c r="G64138" s="30"/>
      <c r="H64138" s="30"/>
    </row>
    <row r="64139" spans="6:8" x14ac:dyDescent="0.2">
      <c r="F64139" s="30"/>
      <c r="G64139" s="30"/>
      <c r="H64139" s="30"/>
    </row>
    <row r="64140" spans="6:8" x14ac:dyDescent="0.2">
      <c r="F64140" s="30"/>
      <c r="G64140" s="30"/>
      <c r="H64140" s="30"/>
    </row>
    <row r="64141" spans="6:8" x14ac:dyDescent="0.2">
      <c r="F64141" s="30"/>
      <c r="G64141" s="30"/>
      <c r="H64141" s="30"/>
    </row>
    <row r="64142" spans="6:8" x14ac:dyDescent="0.2">
      <c r="F64142" s="30"/>
      <c r="G64142" s="30"/>
      <c r="H64142" s="30"/>
    </row>
    <row r="64143" spans="6:8" x14ac:dyDescent="0.2">
      <c r="F64143" s="30"/>
      <c r="G64143" s="30"/>
      <c r="H64143" s="30"/>
    </row>
    <row r="64144" spans="6:8" x14ac:dyDescent="0.2">
      <c r="F64144" s="30"/>
      <c r="G64144" s="30"/>
      <c r="H64144" s="30"/>
    </row>
    <row r="64145" spans="6:8" x14ac:dyDescent="0.2">
      <c r="F64145" s="30"/>
      <c r="G64145" s="30"/>
      <c r="H64145" s="30"/>
    </row>
    <row r="64146" spans="6:8" x14ac:dyDescent="0.2">
      <c r="F64146" s="30"/>
      <c r="G64146" s="30"/>
      <c r="H64146" s="30"/>
    </row>
    <row r="64147" spans="6:8" x14ac:dyDescent="0.2">
      <c r="F64147" s="30"/>
      <c r="G64147" s="30"/>
      <c r="H64147" s="30"/>
    </row>
    <row r="64148" spans="6:8" x14ac:dyDescent="0.2">
      <c r="F64148" s="30"/>
      <c r="G64148" s="30"/>
      <c r="H64148" s="30"/>
    </row>
    <row r="64149" spans="6:8" x14ac:dyDescent="0.2">
      <c r="F64149" s="30"/>
      <c r="G64149" s="30"/>
      <c r="H64149" s="30"/>
    </row>
    <row r="64150" spans="6:8" x14ac:dyDescent="0.2">
      <c r="F64150" s="30"/>
      <c r="G64150" s="30"/>
      <c r="H64150" s="30"/>
    </row>
    <row r="64151" spans="6:8" x14ac:dyDescent="0.2">
      <c r="F64151" s="30"/>
      <c r="G64151" s="30"/>
      <c r="H64151" s="30"/>
    </row>
    <row r="64152" spans="6:8" x14ac:dyDescent="0.2">
      <c r="F64152" s="30"/>
      <c r="G64152" s="30"/>
      <c r="H64152" s="30"/>
    </row>
    <row r="64153" spans="6:8" x14ac:dyDescent="0.2">
      <c r="F64153" s="30"/>
      <c r="G64153" s="30"/>
      <c r="H64153" s="30"/>
    </row>
    <row r="64154" spans="6:8" x14ac:dyDescent="0.2">
      <c r="F64154" s="30"/>
      <c r="G64154" s="30"/>
      <c r="H64154" s="30"/>
    </row>
    <row r="64155" spans="6:8" x14ac:dyDescent="0.2">
      <c r="F64155" s="30"/>
      <c r="G64155" s="30"/>
      <c r="H64155" s="30"/>
    </row>
    <row r="64156" spans="6:8" x14ac:dyDescent="0.2">
      <c r="F64156" s="30"/>
      <c r="G64156" s="30"/>
      <c r="H64156" s="30"/>
    </row>
    <row r="64157" spans="6:8" x14ac:dyDescent="0.2">
      <c r="F64157" s="30"/>
      <c r="G64157" s="30"/>
      <c r="H64157" s="30"/>
    </row>
    <row r="64158" spans="6:8" x14ac:dyDescent="0.2">
      <c r="F64158" s="30"/>
      <c r="G64158" s="30"/>
      <c r="H64158" s="30"/>
    </row>
    <row r="64159" spans="6:8" x14ac:dyDescent="0.2">
      <c r="F64159" s="30"/>
      <c r="G64159" s="30"/>
      <c r="H64159" s="30"/>
    </row>
    <row r="64160" spans="6:8" x14ac:dyDescent="0.2">
      <c r="F64160" s="30"/>
      <c r="G64160" s="30"/>
      <c r="H64160" s="30"/>
    </row>
    <row r="64161" spans="6:8" x14ac:dyDescent="0.2">
      <c r="F64161" s="30"/>
      <c r="G64161" s="30"/>
      <c r="H64161" s="30"/>
    </row>
    <row r="64162" spans="6:8" x14ac:dyDescent="0.2">
      <c r="F64162" s="30"/>
      <c r="G64162" s="30"/>
      <c r="H64162" s="30"/>
    </row>
    <row r="64163" spans="6:8" x14ac:dyDescent="0.2">
      <c r="F64163" s="30"/>
      <c r="G64163" s="30"/>
      <c r="H64163" s="30"/>
    </row>
    <row r="64164" spans="6:8" x14ac:dyDescent="0.2">
      <c r="F64164" s="30"/>
      <c r="G64164" s="30"/>
      <c r="H64164" s="30"/>
    </row>
    <row r="64165" spans="6:8" x14ac:dyDescent="0.2">
      <c r="F64165" s="30"/>
      <c r="G64165" s="30"/>
      <c r="H64165" s="30"/>
    </row>
    <row r="64166" spans="6:8" x14ac:dyDescent="0.2">
      <c r="F64166" s="30"/>
      <c r="G64166" s="30"/>
      <c r="H64166" s="30"/>
    </row>
    <row r="64167" spans="6:8" x14ac:dyDescent="0.2">
      <c r="F64167" s="30"/>
      <c r="G64167" s="30"/>
      <c r="H64167" s="30"/>
    </row>
    <row r="64168" spans="6:8" x14ac:dyDescent="0.2">
      <c r="F64168" s="30"/>
      <c r="G64168" s="30"/>
      <c r="H64168" s="30"/>
    </row>
    <row r="64169" spans="6:8" x14ac:dyDescent="0.2">
      <c r="F64169" s="30"/>
      <c r="G64169" s="30"/>
      <c r="H64169" s="30"/>
    </row>
    <row r="64170" spans="6:8" x14ac:dyDescent="0.2">
      <c r="F64170" s="30"/>
      <c r="G64170" s="30"/>
      <c r="H64170" s="30"/>
    </row>
    <row r="64171" spans="6:8" x14ac:dyDescent="0.2">
      <c r="F64171" s="30"/>
      <c r="G64171" s="30"/>
      <c r="H64171" s="30"/>
    </row>
    <row r="64172" spans="6:8" x14ac:dyDescent="0.2">
      <c r="F64172" s="30"/>
      <c r="G64172" s="30"/>
      <c r="H64172" s="30"/>
    </row>
    <row r="64173" spans="6:8" x14ac:dyDescent="0.2">
      <c r="F64173" s="30"/>
      <c r="G64173" s="30"/>
      <c r="H64173" s="30"/>
    </row>
    <row r="64174" spans="6:8" x14ac:dyDescent="0.2">
      <c r="F64174" s="30"/>
      <c r="G64174" s="30"/>
      <c r="H64174" s="30"/>
    </row>
    <row r="64175" spans="6:8" x14ac:dyDescent="0.2">
      <c r="F64175" s="30"/>
      <c r="G64175" s="30"/>
      <c r="H64175" s="30"/>
    </row>
    <row r="64176" spans="6:8" x14ac:dyDescent="0.2">
      <c r="F64176" s="30"/>
      <c r="G64176" s="30"/>
      <c r="H64176" s="30"/>
    </row>
    <row r="64177" spans="6:8" x14ac:dyDescent="0.2">
      <c r="F64177" s="30"/>
      <c r="G64177" s="30"/>
      <c r="H64177" s="30"/>
    </row>
    <row r="64178" spans="6:8" x14ac:dyDescent="0.2">
      <c r="F64178" s="30"/>
      <c r="G64178" s="30"/>
      <c r="H64178" s="30"/>
    </row>
    <row r="64179" spans="6:8" x14ac:dyDescent="0.2">
      <c r="F64179" s="30"/>
      <c r="G64179" s="30"/>
      <c r="H64179" s="30"/>
    </row>
    <row r="64180" spans="6:8" x14ac:dyDescent="0.2">
      <c r="F64180" s="30"/>
      <c r="G64180" s="30"/>
      <c r="H64180" s="30"/>
    </row>
    <row r="64181" spans="6:8" x14ac:dyDescent="0.2">
      <c r="F64181" s="30"/>
      <c r="G64181" s="30"/>
      <c r="H64181" s="30"/>
    </row>
    <row r="64182" spans="6:8" x14ac:dyDescent="0.2">
      <c r="F64182" s="30"/>
      <c r="G64182" s="30"/>
      <c r="H64182" s="30"/>
    </row>
    <row r="64183" spans="6:8" x14ac:dyDescent="0.2">
      <c r="F64183" s="30"/>
      <c r="G64183" s="30"/>
      <c r="H64183" s="30"/>
    </row>
    <row r="64184" spans="6:8" x14ac:dyDescent="0.2">
      <c r="F64184" s="30"/>
      <c r="G64184" s="30"/>
      <c r="H64184" s="30"/>
    </row>
    <row r="64185" spans="6:8" x14ac:dyDescent="0.2">
      <c r="F64185" s="30"/>
      <c r="G64185" s="30"/>
      <c r="H64185" s="30"/>
    </row>
    <row r="64186" spans="6:8" x14ac:dyDescent="0.2">
      <c r="F64186" s="30"/>
      <c r="G64186" s="30"/>
      <c r="H64186" s="30"/>
    </row>
    <row r="64187" spans="6:8" x14ac:dyDescent="0.2">
      <c r="F64187" s="30"/>
      <c r="G64187" s="30"/>
      <c r="H64187" s="30"/>
    </row>
    <row r="64188" spans="6:8" x14ac:dyDescent="0.2">
      <c r="F64188" s="30"/>
      <c r="G64188" s="30"/>
      <c r="H64188" s="30"/>
    </row>
    <row r="64189" spans="6:8" x14ac:dyDescent="0.2">
      <c r="F64189" s="30"/>
      <c r="G64189" s="30"/>
      <c r="H64189" s="30"/>
    </row>
    <row r="64190" spans="6:8" x14ac:dyDescent="0.2">
      <c r="F64190" s="30"/>
      <c r="G64190" s="30"/>
      <c r="H64190" s="30"/>
    </row>
    <row r="64191" spans="6:8" x14ac:dyDescent="0.2">
      <c r="F64191" s="30"/>
      <c r="G64191" s="30"/>
      <c r="H64191" s="30"/>
    </row>
    <row r="64192" spans="6:8" x14ac:dyDescent="0.2">
      <c r="F64192" s="30"/>
      <c r="G64192" s="30"/>
      <c r="H64192" s="30"/>
    </row>
    <row r="64193" spans="6:8" x14ac:dyDescent="0.2">
      <c r="F64193" s="30"/>
      <c r="G64193" s="30"/>
      <c r="H64193" s="30"/>
    </row>
    <row r="64194" spans="6:8" x14ac:dyDescent="0.2">
      <c r="F64194" s="30"/>
      <c r="G64194" s="30"/>
      <c r="H64194" s="30"/>
    </row>
    <row r="64195" spans="6:8" x14ac:dyDescent="0.2">
      <c r="F64195" s="30"/>
      <c r="G64195" s="30"/>
      <c r="H64195" s="30"/>
    </row>
    <row r="64196" spans="6:8" x14ac:dyDescent="0.2">
      <c r="F64196" s="30"/>
      <c r="G64196" s="30"/>
      <c r="H64196" s="30"/>
    </row>
    <row r="64197" spans="6:8" x14ac:dyDescent="0.2">
      <c r="F64197" s="30"/>
      <c r="G64197" s="30"/>
      <c r="H64197" s="30"/>
    </row>
    <row r="64198" spans="6:8" x14ac:dyDescent="0.2">
      <c r="F64198" s="30"/>
      <c r="G64198" s="30"/>
      <c r="H64198" s="30"/>
    </row>
    <row r="64199" spans="6:8" x14ac:dyDescent="0.2">
      <c r="F64199" s="30"/>
      <c r="G64199" s="30"/>
      <c r="H64199" s="30"/>
    </row>
    <row r="64200" spans="6:8" x14ac:dyDescent="0.2">
      <c r="F64200" s="30"/>
      <c r="G64200" s="30"/>
      <c r="H64200" s="30"/>
    </row>
    <row r="64201" spans="6:8" x14ac:dyDescent="0.2">
      <c r="F64201" s="30"/>
      <c r="G64201" s="30"/>
      <c r="H64201" s="30"/>
    </row>
    <row r="64202" spans="6:8" x14ac:dyDescent="0.2">
      <c r="F64202" s="30"/>
      <c r="G64202" s="30"/>
      <c r="H64202" s="30"/>
    </row>
    <row r="64203" spans="6:8" x14ac:dyDescent="0.2">
      <c r="F64203" s="30"/>
      <c r="G64203" s="30"/>
      <c r="H64203" s="30"/>
    </row>
    <row r="64204" spans="6:8" x14ac:dyDescent="0.2">
      <c r="F64204" s="30"/>
      <c r="G64204" s="30"/>
      <c r="H64204" s="30"/>
    </row>
    <row r="64205" spans="6:8" x14ac:dyDescent="0.2">
      <c r="F64205" s="30"/>
      <c r="G64205" s="30"/>
      <c r="H64205" s="30"/>
    </row>
    <row r="64206" spans="6:8" x14ac:dyDescent="0.2">
      <c r="F64206" s="30"/>
      <c r="G64206" s="30"/>
      <c r="H64206" s="30"/>
    </row>
    <row r="64207" spans="6:8" x14ac:dyDescent="0.2">
      <c r="F64207" s="30"/>
      <c r="G64207" s="30"/>
      <c r="H64207" s="30"/>
    </row>
    <row r="64208" spans="6:8" x14ac:dyDescent="0.2">
      <c r="F64208" s="30"/>
      <c r="G64208" s="30"/>
      <c r="H64208" s="30"/>
    </row>
    <row r="64209" spans="6:8" x14ac:dyDescent="0.2">
      <c r="F64209" s="30"/>
      <c r="G64209" s="30"/>
      <c r="H64209" s="30"/>
    </row>
    <row r="64210" spans="6:8" x14ac:dyDescent="0.2">
      <c r="F64210" s="30"/>
      <c r="G64210" s="30"/>
      <c r="H64210" s="30"/>
    </row>
    <row r="64211" spans="6:8" x14ac:dyDescent="0.2">
      <c r="F64211" s="30"/>
      <c r="G64211" s="30"/>
      <c r="H64211" s="30"/>
    </row>
    <row r="64212" spans="6:8" x14ac:dyDescent="0.2">
      <c r="F64212" s="30"/>
      <c r="G64212" s="30"/>
      <c r="H64212" s="30"/>
    </row>
    <row r="64213" spans="6:8" x14ac:dyDescent="0.2">
      <c r="F64213" s="30"/>
      <c r="G64213" s="30"/>
      <c r="H64213" s="30"/>
    </row>
    <row r="64214" spans="6:8" x14ac:dyDescent="0.2">
      <c r="F64214" s="30"/>
      <c r="G64214" s="30"/>
      <c r="H64214" s="30"/>
    </row>
    <row r="64215" spans="6:8" x14ac:dyDescent="0.2">
      <c r="F64215" s="30"/>
      <c r="G64215" s="30"/>
      <c r="H64215" s="30"/>
    </row>
    <row r="64216" spans="6:8" x14ac:dyDescent="0.2">
      <c r="F64216" s="30"/>
      <c r="G64216" s="30"/>
      <c r="H64216" s="30"/>
    </row>
    <row r="64217" spans="6:8" x14ac:dyDescent="0.2">
      <c r="F64217" s="30"/>
      <c r="G64217" s="30"/>
      <c r="H64217" s="30"/>
    </row>
    <row r="64218" spans="6:8" x14ac:dyDescent="0.2">
      <c r="F64218" s="30"/>
      <c r="G64218" s="30"/>
      <c r="H64218" s="30"/>
    </row>
    <row r="64219" spans="6:8" x14ac:dyDescent="0.2">
      <c r="F64219" s="30"/>
      <c r="G64219" s="30"/>
      <c r="H64219" s="30"/>
    </row>
    <row r="64220" spans="6:8" x14ac:dyDescent="0.2">
      <c r="F64220" s="30"/>
      <c r="G64220" s="30"/>
      <c r="H64220" s="30"/>
    </row>
    <row r="64221" spans="6:8" x14ac:dyDescent="0.2">
      <c r="F64221" s="30"/>
      <c r="G64221" s="30"/>
      <c r="H64221" s="30"/>
    </row>
    <row r="64222" spans="6:8" x14ac:dyDescent="0.2">
      <c r="F64222" s="30"/>
      <c r="G64222" s="30"/>
      <c r="H64222" s="30"/>
    </row>
    <row r="64223" spans="6:8" x14ac:dyDescent="0.2">
      <c r="F64223" s="30"/>
      <c r="G64223" s="30"/>
      <c r="H64223" s="30"/>
    </row>
    <row r="64224" spans="6:8" x14ac:dyDescent="0.2">
      <c r="F64224" s="30"/>
      <c r="G64224" s="30"/>
      <c r="H64224" s="30"/>
    </row>
    <row r="64225" spans="6:8" x14ac:dyDescent="0.2">
      <c r="F64225" s="30"/>
      <c r="G64225" s="30"/>
      <c r="H64225" s="30"/>
    </row>
    <row r="64226" spans="6:8" x14ac:dyDescent="0.2">
      <c r="F64226" s="30"/>
      <c r="G64226" s="30"/>
      <c r="H64226" s="30"/>
    </row>
    <row r="64227" spans="6:8" x14ac:dyDescent="0.2">
      <c r="F64227" s="30"/>
      <c r="G64227" s="30"/>
      <c r="H64227" s="30"/>
    </row>
    <row r="64228" spans="6:8" x14ac:dyDescent="0.2">
      <c r="F64228" s="30"/>
      <c r="G64228" s="30"/>
      <c r="H64228" s="30"/>
    </row>
    <row r="64229" spans="6:8" x14ac:dyDescent="0.2">
      <c r="F64229" s="30"/>
      <c r="G64229" s="30"/>
      <c r="H64229" s="30"/>
    </row>
    <row r="64230" spans="6:8" x14ac:dyDescent="0.2">
      <c r="F64230" s="30"/>
      <c r="G64230" s="30"/>
      <c r="H64230" s="30"/>
    </row>
    <row r="64231" spans="6:8" x14ac:dyDescent="0.2">
      <c r="F64231" s="30"/>
      <c r="G64231" s="30"/>
      <c r="H64231" s="30"/>
    </row>
    <row r="64232" spans="6:8" x14ac:dyDescent="0.2">
      <c r="F64232" s="30"/>
      <c r="G64232" s="30"/>
      <c r="H64232" s="30"/>
    </row>
    <row r="64233" spans="6:8" x14ac:dyDescent="0.2">
      <c r="F64233" s="30"/>
      <c r="G64233" s="30"/>
      <c r="H64233" s="30"/>
    </row>
    <row r="64234" spans="6:8" x14ac:dyDescent="0.2">
      <c r="F64234" s="30"/>
      <c r="G64234" s="30"/>
      <c r="H64234" s="30"/>
    </row>
    <row r="64235" spans="6:8" x14ac:dyDescent="0.2">
      <c r="F64235" s="30"/>
      <c r="G64235" s="30"/>
      <c r="H64235" s="30"/>
    </row>
    <row r="64236" spans="6:8" x14ac:dyDescent="0.2">
      <c r="F64236" s="30"/>
      <c r="G64236" s="30"/>
      <c r="H64236" s="30"/>
    </row>
    <row r="64237" spans="6:8" x14ac:dyDescent="0.2">
      <c r="F64237" s="30"/>
      <c r="G64237" s="30"/>
      <c r="H64237" s="30"/>
    </row>
    <row r="64238" spans="6:8" x14ac:dyDescent="0.2">
      <c r="F64238" s="30"/>
      <c r="G64238" s="30"/>
      <c r="H64238" s="30"/>
    </row>
    <row r="64239" spans="6:8" x14ac:dyDescent="0.2">
      <c r="F64239" s="30"/>
      <c r="G64239" s="30"/>
      <c r="H64239" s="30"/>
    </row>
    <row r="64240" spans="6:8" x14ac:dyDescent="0.2">
      <c r="F64240" s="30"/>
      <c r="G64240" s="30"/>
      <c r="H64240" s="30"/>
    </row>
    <row r="64241" spans="6:8" x14ac:dyDescent="0.2">
      <c r="F64241" s="30"/>
      <c r="G64241" s="30"/>
      <c r="H64241" s="30"/>
    </row>
    <row r="64242" spans="6:8" x14ac:dyDescent="0.2">
      <c r="F64242" s="30"/>
      <c r="G64242" s="30"/>
      <c r="H64242" s="30"/>
    </row>
    <row r="64243" spans="6:8" x14ac:dyDescent="0.2">
      <c r="F64243" s="30"/>
      <c r="G64243" s="30"/>
      <c r="H64243" s="30"/>
    </row>
    <row r="64244" spans="6:8" x14ac:dyDescent="0.2">
      <c r="F64244" s="30"/>
      <c r="G64244" s="30"/>
      <c r="H64244" s="30"/>
    </row>
    <row r="64245" spans="6:8" x14ac:dyDescent="0.2">
      <c r="F64245" s="30"/>
      <c r="G64245" s="30"/>
      <c r="H64245" s="30"/>
    </row>
    <row r="64246" spans="6:8" x14ac:dyDescent="0.2">
      <c r="F64246" s="30"/>
      <c r="G64246" s="30"/>
      <c r="H64246" s="30"/>
    </row>
    <row r="64247" spans="6:8" x14ac:dyDescent="0.2">
      <c r="F64247" s="30"/>
      <c r="G64247" s="30"/>
      <c r="H64247" s="30"/>
    </row>
    <row r="64248" spans="6:8" x14ac:dyDescent="0.2">
      <c r="F64248" s="30"/>
      <c r="G64248" s="30"/>
      <c r="H64248" s="30"/>
    </row>
    <row r="64249" spans="6:8" x14ac:dyDescent="0.2">
      <c r="F64249" s="30"/>
      <c r="G64249" s="30"/>
      <c r="H64249" s="30"/>
    </row>
    <row r="64250" spans="6:8" x14ac:dyDescent="0.2">
      <c r="F64250" s="30"/>
      <c r="G64250" s="30"/>
      <c r="H64250" s="30"/>
    </row>
    <row r="64251" spans="6:8" x14ac:dyDescent="0.2">
      <c r="F64251" s="30"/>
      <c r="G64251" s="30"/>
      <c r="H64251" s="30"/>
    </row>
    <row r="64252" spans="6:8" x14ac:dyDescent="0.2">
      <c r="F64252" s="30"/>
      <c r="G64252" s="30"/>
      <c r="H64252" s="30"/>
    </row>
    <row r="64253" spans="6:8" x14ac:dyDescent="0.2">
      <c r="F64253" s="30"/>
      <c r="G64253" s="30"/>
      <c r="H64253" s="30"/>
    </row>
    <row r="64254" spans="6:8" x14ac:dyDescent="0.2">
      <c r="F64254" s="30"/>
      <c r="G64254" s="30"/>
      <c r="H64254" s="30"/>
    </row>
    <row r="64255" spans="6:8" x14ac:dyDescent="0.2">
      <c r="F64255" s="30"/>
      <c r="G64255" s="30"/>
      <c r="H64255" s="30"/>
    </row>
    <row r="64256" spans="6:8" x14ac:dyDescent="0.2">
      <c r="F64256" s="30"/>
      <c r="G64256" s="30"/>
      <c r="H64256" s="30"/>
    </row>
    <row r="64257" spans="6:8" x14ac:dyDescent="0.2">
      <c r="F64257" s="30"/>
      <c r="G64257" s="30"/>
      <c r="H64257" s="30"/>
    </row>
    <row r="64258" spans="6:8" x14ac:dyDescent="0.2">
      <c r="F64258" s="30"/>
      <c r="G64258" s="30"/>
      <c r="H64258" s="30"/>
    </row>
    <row r="64259" spans="6:8" x14ac:dyDescent="0.2">
      <c r="F64259" s="30"/>
      <c r="G64259" s="30"/>
      <c r="H64259" s="30"/>
    </row>
    <row r="64260" spans="6:8" x14ac:dyDescent="0.2">
      <c r="F64260" s="30"/>
      <c r="G64260" s="30"/>
      <c r="H64260" s="30"/>
    </row>
    <row r="64261" spans="6:8" x14ac:dyDescent="0.2">
      <c r="F64261" s="30"/>
      <c r="G64261" s="30"/>
      <c r="H64261" s="30"/>
    </row>
    <row r="64262" spans="6:8" x14ac:dyDescent="0.2">
      <c r="F64262" s="30"/>
      <c r="G64262" s="30"/>
      <c r="H64262" s="30"/>
    </row>
    <row r="64263" spans="6:8" x14ac:dyDescent="0.2">
      <c r="F64263" s="30"/>
      <c r="G64263" s="30"/>
      <c r="H64263" s="30"/>
    </row>
    <row r="64264" spans="6:8" x14ac:dyDescent="0.2">
      <c r="F64264" s="30"/>
      <c r="G64264" s="30"/>
      <c r="H64264" s="30"/>
    </row>
    <row r="64265" spans="6:8" x14ac:dyDescent="0.2">
      <c r="F64265" s="30"/>
      <c r="G64265" s="30"/>
      <c r="H64265" s="30"/>
    </row>
    <row r="64266" spans="6:8" x14ac:dyDescent="0.2">
      <c r="F64266" s="30"/>
      <c r="G64266" s="30"/>
      <c r="H64266" s="30"/>
    </row>
    <row r="64267" spans="6:8" x14ac:dyDescent="0.2">
      <c r="F64267" s="30"/>
      <c r="G64267" s="30"/>
      <c r="H64267" s="30"/>
    </row>
    <row r="64268" spans="6:8" x14ac:dyDescent="0.2">
      <c r="F64268" s="30"/>
      <c r="G64268" s="30"/>
      <c r="H64268" s="30"/>
    </row>
    <row r="64269" spans="6:8" x14ac:dyDescent="0.2">
      <c r="F64269" s="30"/>
      <c r="G64269" s="30"/>
      <c r="H64269" s="30"/>
    </row>
    <row r="64270" spans="6:8" x14ac:dyDescent="0.2">
      <c r="F64270" s="30"/>
      <c r="G64270" s="30"/>
      <c r="H64270" s="30"/>
    </row>
    <row r="64271" spans="6:8" x14ac:dyDescent="0.2">
      <c r="F64271" s="30"/>
      <c r="G64271" s="30"/>
      <c r="H64271" s="30"/>
    </row>
    <row r="64272" spans="6:8" x14ac:dyDescent="0.2">
      <c r="F64272" s="30"/>
      <c r="G64272" s="30"/>
      <c r="H64272" s="30"/>
    </row>
    <row r="64273" spans="6:8" x14ac:dyDescent="0.2">
      <c r="F64273" s="30"/>
      <c r="G64273" s="30"/>
      <c r="H64273" s="30"/>
    </row>
    <row r="64274" spans="6:8" x14ac:dyDescent="0.2">
      <c r="F64274" s="30"/>
      <c r="G64274" s="30"/>
      <c r="H64274" s="30"/>
    </row>
    <row r="64275" spans="6:8" x14ac:dyDescent="0.2">
      <c r="F64275" s="30"/>
      <c r="G64275" s="30"/>
      <c r="H64275" s="30"/>
    </row>
    <row r="64276" spans="6:8" x14ac:dyDescent="0.2">
      <c r="F64276" s="30"/>
      <c r="G64276" s="30"/>
      <c r="H64276" s="30"/>
    </row>
    <row r="64277" spans="6:8" x14ac:dyDescent="0.2">
      <c r="F64277" s="30"/>
      <c r="G64277" s="30"/>
      <c r="H64277" s="30"/>
    </row>
    <row r="64278" spans="6:8" x14ac:dyDescent="0.2">
      <c r="F64278" s="30"/>
      <c r="G64278" s="30"/>
      <c r="H64278" s="30"/>
    </row>
    <row r="64279" spans="6:8" x14ac:dyDescent="0.2">
      <c r="F64279" s="30"/>
      <c r="G64279" s="30"/>
      <c r="H64279" s="30"/>
    </row>
    <row r="64280" spans="6:8" x14ac:dyDescent="0.2">
      <c r="F64280" s="30"/>
      <c r="G64280" s="30"/>
      <c r="H64280" s="30"/>
    </row>
    <row r="64281" spans="6:8" x14ac:dyDescent="0.2">
      <c r="F64281" s="30"/>
      <c r="G64281" s="30"/>
      <c r="H64281" s="30"/>
    </row>
    <row r="64282" spans="6:8" x14ac:dyDescent="0.2">
      <c r="F64282" s="30"/>
      <c r="G64282" s="30"/>
      <c r="H64282" s="30"/>
    </row>
    <row r="64283" spans="6:8" x14ac:dyDescent="0.2">
      <c r="F64283" s="30"/>
      <c r="G64283" s="30"/>
      <c r="H64283" s="30"/>
    </row>
    <row r="64284" spans="6:8" x14ac:dyDescent="0.2">
      <c r="F64284" s="30"/>
      <c r="G64284" s="30"/>
      <c r="H64284" s="30"/>
    </row>
    <row r="64285" spans="6:8" x14ac:dyDescent="0.2">
      <c r="F64285" s="30"/>
      <c r="G64285" s="30"/>
      <c r="H64285" s="30"/>
    </row>
    <row r="64286" spans="6:8" x14ac:dyDescent="0.2">
      <c r="F64286" s="30"/>
      <c r="G64286" s="30"/>
      <c r="H64286" s="30"/>
    </row>
    <row r="64287" spans="6:8" x14ac:dyDescent="0.2">
      <c r="F64287" s="30"/>
      <c r="G64287" s="30"/>
      <c r="H64287" s="30"/>
    </row>
    <row r="64288" spans="6:8" x14ac:dyDescent="0.2">
      <c r="F64288" s="30"/>
      <c r="G64288" s="30"/>
      <c r="H64288" s="30"/>
    </row>
    <row r="64289" spans="6:8" x14ac:dyDescent="0.2">
      <c r="F64289" s="30"/>
      <c r="G64289" s="30"/>
      <c r="H64289" s="30"/>
    </row>
    <row r="64290" spans="6:8" x14ac:dyDescent="0.2">
      <c r="F64290" s="30"/>
      <c r="G64290" s="30"/>
      <c r="H64290" s="30"/>
    </row>
    <row r="64291" spans="6:8" x14ac:dyDescent="0.2">
      <c r="F64291" s="30"/>
      <c r="G64291" s="30"/>
      <c r="H64291" s="30"/>
    </row>
    <row r="64292" spans="6:8" x14ac:dyDescent="0.2">
      <c r="F64292" s="30"/>
      <c r="G64292" s="30"/>
      <c r="H64292" s="30"/>
    </row>
    <row r="64293" spans="6:8" x14ac:dyDescent="0.2">
      <c r="F64293" s="30"/>
      <c r="G64293" s="30"/>
      <c r="H64293" s="30"/>
    </row>
    <row r="64294" spans="6:8" x14ac:dyDescent="0.2">
      <c r="F64294" s="30"/>
      <c r="G64294" s="30"/>
      <c r="H64294" s="30"/>
    </row>
    <row r="64295" spans="6:8" x14ac:dyDescent="0.2">
      <c r="F64295" s="30"/>
      <c r="G64295" s="30"/>
      <c r="H64295" s="30"/>
    </row>
    <row r="64296" spans="6:8" x14ac:dyDescent="0.2">
      <c r="F64296" s="30"/>
      <c r="G64296" s="30"/>
      <c r="H64296" s="30"/>
    </row>
    <row r="64297" spans="6:8" x14ac:dyDescent="0.2">
      <c r="F64297" s="30"/>
      <c r="G64297" s="30"/>
      <c r="H64297" s="30"/>
    </row>
    <row r="64298" spans="6:8" x14ac:dyDescent="0.2">
      <c r="F64298" s="30"/>
      <c r="G64298" s="30"/>
      <c r="H64298" s="30"/>
    </row>
    <row r="64299" spans="6:8" x14ac:dyDescent="0.2">
      <c r="F64299" s="30"/>
      <c r="G64299" s="30"/>
      <c r="H64299" s="30"/>
    </row>
    <row r="64300" spans="6:8" x14ac:dyDescent="0.2">
      <c r="F64300" s="30"/>
      <c r="G64300" s="30"/>
      <c r="H64300" s="30"/>
    </row>
    <row r="64301" spans="6:8" x14ac:dyDescent="0.2">
      <c r="F64301" s="30"/>
      <c r="G64301" s="30"/>
      <c r="H64301" s="30"/>
    </row>
    <row r="64302" spans="6:8" x14ac:dyDescent="0.2">
      <c r="F64302" s="30"/>
      <c r="G64302" s="30"/>
      <c r="H64302" s="30"/>
    </row>
    <row r="64303" spans="6:8" x14ac:dyDescent="0.2">
      <c r="F64303" s="30"/>
      <c r="G64303" s="30"/>
      <c r="H64303" s="30"/>
    </row>
    <row r="64304" spans="6:8" x14ac:dyDescent="0.2">
      <c r="F64304" s="30"/>
      <c r="G64304" s="30"/>
      <c r="H64304" s="30"/>
    </row>
    <row r="64305" spans="6:8" x14ac:dyDescent="0.2">
      <c r="F64305" s="30"/>
      <c r="G64305" s="30"/>
      <c r="H64305" s="30"/>
    </row>
    <row r="64306" spans="6:8" x14ac:dyDescent="0.2">
      <c r="F64306" s="30"/>
      <c r="G64306" s="30"/>
      <c r="H64306" s="30"/>
    </row>
    <row r="64307" spans="6:8" x14ac:dyDescent="0.2">
      <c r="F64307" s="30"/>
      <c r="G64307" s="30"/>
      <c r="H64307" s="30"/>
    </row>
    <row r="64308" spans="6:8" x14ac:dyDescent="0.2">
      <c r="F64308" s="30"/>
      <c r="G64308" s="30"/>
      <c r="H64308" s="30"/>
    </row>
    <row r="64309" spans="6:8" x14ac:dyDescent="0.2">
      <c r="F64309" s="30"/>
      <c r="G64309" s="30"/>
      <c r="H64309" s="30"/>
    </row>
    <row r="64310" spans="6:8" x14ac:dyDescent="0.2">
      <c r="F64310" s="30"/>
      <c r="G64310" s="30"/>
      <c r="H64310" s="30"/>
    </row>
    <row r="64311" spans="6:8" x14ac:dyDescent="0.2">
      <c r="F64311" s="30"/>
      <c r="G64311" s="30"/>
      <c r="H64311" s="30"/>
    </row>
    <row r="64312" spans="6:8" x14ac:dyDescent="0.2">
      <c r="F64312" s="30"/>
      <c r="G64312" s="30"/>
      <c r="H64312" s="30"/>
    </row>
    <row r="64313" spans="6:8" x14ac:dyDescent="0.2">
      <c r="F64313" s="30"/>
      <c r="G64313" s="30"/>
      <c r="H64313" s="30"/>
    </row>
    <row r="64314" spans="6:8" x14ac:dyDescent="0.2">
      <c r="F64314" s="30"/>
      <c r="G64314" s="30"/>
      <c r="H64314" s="30"/>
    </row>
    <row r="64315" spans="6:8" x14ac:dyDescent="0.2">
      <c r="F64315" s="30"/>
      <c r="G64315" s="30"/>
      <c r="H64315" s="30"/>
    </row>
    <row r="64316" spans="6:8" x14ac:dyDescent="0.2">
      <c r="F64316" s="30"/>
      <c r="G64316" s="30"/>
      <c r="H64316" s="30"/>
    </row>
    <row r="64317" spans="6:8" x14ac:dyDescent="0.2">
      <c r="F64317" s="30"/>
      <c r="G64317" s="30"/>
      <c r="H64317" s="30"/>
    </row>
    <row r="64318" spans="6:8" x14ac:dyDescent="0.2">
      <c r="F64318" s="30"/>
      <c r="G64318" s="30"/>
      <c r="H64318" s="30"/>
    </row>
    <row r="64319" spans="6:8" x14ac:dyDescent="0.2">
      <c r="F64319" s="30"/>
      <c r="G64319" s="30"/>
      <c r="H64319" s="30"/>
    </row>
    <row r="64320" spans="6:8" x14ac:dyDescent="0.2">
      <c r="F64320" s="30"/>
      <c r="G64320" s="30"/>
      <c r="H64320" s="30"/>
    </row>
    <row r="64321" spans="6:8" x14ac:dyDescent="0.2">
      <c r="F64321" s="30"/>
      <c r="G64321" s="30"/>
      <c r="H64321" s="30"/>
    </row>
    <row r="64322" spans="6:8" x14ac:dyDescent="0.2">
      <c r="F64322" s="30"/>
      <c r="G64322" s="30"/>
      <c r="H64322" s="30"/>
    </row>
    <row r="64323" spans="6:8" x14ac:dyDescent="0.2">
      <c r="F64323" s="30"/>
      <c r="G64323" s="30"/>
      <c r="H64323" s="30"/>
    </row>
    <row r="64324" spans="6:8" x14ac:dyDescent="0.2">
      <c r="F64324" s="30"/>
      <c r="G64324" s="30"/>
      <c r="H64324" s="30"/>
    </row>
    <row r="64325" spans="6:8" x14ac:dyDescent="0.2">
      <c r="F64325" s="30"/>
      <c r="G64325" s="30"/>
      <c r="H64325" s="30"/>
    </row>
    <row r="64326" spans="6:8" x14ac:dyDescent="0.2">
      <c r="F64326" s="30"/>
      <c r="G64326" s="30"/>
      <c r="H64326" s="30"/>
    </row>
    <row r="64327" spans="6:8" x14ac:dyDescent="0.2">
      <c r="F64327" s="30"/>
      <c r="G64327" s="30"/>
      <c r="H64327" s="30"/>
    </row>
    <row r="64328" spans="6:8" x14ac:dyDescent="0.2">
      <c r="F64328" s="30"/>
      <c r="G64328" s="30"/>
      <c r="H64328" s="30"/>
    </row>
    <row r="64329" spans="6:8" x14ac:dyDescent="0.2">
      <c r="F64329" s="30"/>
      <c r="G64329" s="30"/>
      <c r="H64329" s="30"/>
    </row>
    <row r="64330" spans="6:8" x14ac:dyDescent="0.2">
      <c r="F64330" s="30"/>
      <c r="G64330" s="30"/>
      <c r="H64330" s="30"/>
    </row>
    <row r="64331" spans="6:8" x14ac:dyDescent="0.2">
      <c r="F64331" s="30"/>
      <c r="G64331" s="30"/>
      <c r="H64331" s="30"/>
    </row>
    <row r="64332" spans="6:8" x14ac:dyDescent="0.2">
      <c r="F64332" s="30"/>
      <c r="G64332" s="30"/>
      <c r="H64332" s="30"/>
    </row>
    <row r="64333" spans="6:8" x14ac:dyDescent="0.2">
      <c r="F64333" s="30"/>
      <c r="G64333" s="30"/>
      <c r="H64333" s="30"/>
    </row>
    <row r="64334" spans="6:8" x14ac:dyDescent="0.2">
      <c r="F64334" s="30"/>
      <c r="G64334" s="30"/>
      <c r="H64334" s="30"/>
    </row>
    <row r="64335" spans="6:8" x14ac:dyDescent="0.2">
      <c r="F64335" s="30"/>
      <c r="G64335" s="30"/>
      <c r="H64335" s="30"/>
    </row>
    <row r="64336" spans="6:8" x14ac:dyDescent="0.2">
      <c r="F64336" s="30"/>
      <c r="G64336" s="30"/>
      <c r="H64336" s="30"/>
    </row>
    <row r="64337" spans="6:8" x14ac:dyDescent="0.2">
      <c r="F64337" s="30"/>
      <c r="G64337" s="30"/>
      <c r="H64337" s="30"/>
    </row>
    <row r="64338" spans="6:8" x14ac:dyDescent="0.2">
      <c r="F64338" s="30"/>
      <c r="G64338" s="30"/>
      <c r="H64338" s="30"/>
    </row>
    <row r="64339" spans="6:8" x14ac:dyDescent="0.2">
      <c r="F64339" s="30"/>
      <c r="G64339" s="30"/>
      <c r="H64339" s="30"/>
    </row>
    <row r="64340" spans="6:8" x14ac:dyDescent="0.2">
      <c r="F64340" s="30"/>
      <c r="G64340" s="30"/>
      <c r="H64340" s="30"/>
    </row>
    <row r="64341" spans="6:8" x14ac:dyDescent="0.2">
      <c r="F64341" s="30"/>
      <c r="G64341" s="30"/>
      <c r="H64341" s="30"/>
    </row>
    <row r="64342" spans="6:8" x14ac:dyDescent="0.2">
      <c r="F64342" s="30"/>
      <c r="G64342" s="30"/>
      <c r="H64342" s="30"/>
    </row>
    <row r="64343" spans="6:8" x14ac:dyDescent="0.2">
      <c r="F64343" s="30"/>
      <c r="G64343" s="30"/>
      <c r="H64343" s="30"/>
    </row>
    <row r="64344" spans="6:8" x14ac:dyDescent="0.2">
      <c r="F64344" s="30"/>
      <c r="G64344" s="30"/>
      <c r="H64344" s="30"/>
    </row>
    <row r="64345" spans="6:8" x14ac:dyDescent="0.2">
      <c r="F64345" s="30"/>
      <c r="G64345" s="30"/>
      <c r="H64345" s="30"/>
    </row>
    <row r="64346" spans="6:8" x14ac:dyDescent="0.2">
      <c r="F64346" s="30"/>
      <c r="G64346" s="30"/>
      <c r="H64346" s="30"/>
    </row>
    <row r="64347" spans="6:8" x14ac:dyDescent="0.2">
      <c r="F64347" s="30"/>
      <c r="G64347" s="30"/>
      <c r="H64347" s="30"/>
    </row>
    <row r="64348" spans="6:8" x14ac:dyDescent="0.2">
      <c r="F64348" s="30"/>
      <c r="G64348" s="30"/>
      <c r="H64348" s="30"/>
    </row>
    <row r="64349" spans="6:8" x14ac:dyDescent="0.2">
      <c r="F64349" s="30"/>
      <c r="G64349" s="30"/>
      <c r="H64349" s="30"/>
    </row>
    <row r="64350" spans="6:8" x14ac:dyDescent="0.2">
      <c r="F64350" s="30"/>
      <c r="G64350" s="30"/>
      <c r="H64350" s="30"/>
    </row>
    <row r="64351" spans="6:8" x14ac:dyDescent="0.2">
      <c r="F64351" s="30"/>
      <c r="G64351" s="30"/>
      <c r="H64351" s="30"/>
    </row>
    <row r="64352" spans="6:8" x14ac:dyDescent="0.2">
      <c r="F64352" s="30"/>
      <c r="G64352" s="30"/>
      <c r="H64352" s="30"/>
    </row>
    <row r="64353" spans="6:8" x14ac:dyDescent="0.2">
      <c r="F64353" s="30"/>
      <c r="G64353" s="30"/>
      <c r="H64353" s="30"/>
    </row>
    <row r="64354" spans="6:8" x14ac:dyDescent="0.2">
      <c r="F64354" s="30"/>
      <c r="G64354" s="30"/>
      <c r="H64354" s="30"/>
    </row>
    <row r="64355" spans="6:8" x14ac:dyDescent="0.2">
      <c r="F64355" s="30"/>
      <c r="G64355" s="30"/>
      <c r="H64355" s="30"/>
    </row>
    <row r="64356" spans="6:8" x14ac:dyDescent="0.2">
      <c r="F64356" s="30"/>
      <c r="G64356" s="30"/>
      <c r="H64356" s="30"/>
    </row>
    <row r="64357" spans="6:8" x14ac:dyDescent="0.2">
      <c r="F64357" s="30"/>
      <c r="G64357" s="30"/>
      <c r="H64357" s="30"/>
    </row>
    <row r="64358" spans="6:8" x14ac:dyDescent="0.2">
      <c r="F64358" s="30"/>
      <c r="G64358" s="30"/>
      <c r="H64358" s="30"/>
    </row>
    <row r="64359" spans="6:8" x14ac:dyDescent="0.2">
      <c r="F64359" s="30"/>
      <c r="G64359" s="30"/>
      <c r="H64359" s="30"/>
    </row>
    <row r="64360" spans="6:8" x14ac:dyDescent="0.2">
      <c r="F64360" s="30"/>
      <c r="G64360" s="30"/>
      <c r="H64360" s="30"/>
    </row>
    <row r="64361" spans="6:8" x14ac:dyDescent="0.2">
      <c r="F64361" s="30"/>
      <c r="G64361" s="30"/>
      <c r="H64361" s="30"/>
    </row>
    <row r="64362" spans="6:8" x14ac:dyDescent="0.2">
      <c r="F64362" s="30"/>
      <c r="G64362" s="30"/>
      <c r="H64362" s="30"/>
    </row>
    <row r="64363" spans="6:8" x14ac:dyDescent="0.2">
      <c r="F64363" s="30"/>
      <c r="G64363" s="30"/>
      <c r="H64363" s="30"/>
    </row>
    <row r="64364" spans="6:8" x14ac:dyDescent="0.2">
      <c r="F64364" s="30"/>
      <c r="G64364" s="30"/>
      <c r="H64364" s="30"/>
    </row>
    <row r="64365" spans="6:8" x14ac:dyDescent="0.2">
      <c r="F64365" s="30"/>
      <c r="G64365" s="30"/>
      <c r="H64365" s="30"/>
    </row>
    <row r="64366" spans="6:8" x14ac:dyDescent="0.2">
      <c r="F64366" s="30"/>
      <c r="G64366" s="30"/>
      <c r="H64366" s="30"/>
    </row>
    <row r="64367" spans="6:8" x14ac:dyDescent="0.2">
      <c r="F64367" s="30"/>
      <c r="G64367" s="30"/>
      <c r="H64367" s="30"/>
    </row>
    <row r="64368" spans="6:8" x14ac:dyDescent="0.2">
      <c r="F64368" s="30"/>
      <c r="G64368" s="30"/>
      <c r="H64368" s="30"/>
    </row>
    <row r="64369" spans="6:8" x14ac:dyDescent="0.2">
      <c r="F64369" s="30"/>
      <c r="G64369" s="30"/>
      <c r="H64369" s="30"/>
    </row>
    <row r="64370" spans="6:8" x14ac:dyDescent="0.2">
      <c r="F64370" s="30"/>
      <c r="G64370" s="30"/>
      <c r="H64370" s="30"/>
    </row>
    <row r="64371" spans="6:8" x14ac:dyDescent="0.2">
      <c r="F64371" s="30"/>
      <c r="G64371" s="30"/>
      <c r="H64371" s="30"/>
    </row>
    <row r="64372" spans="6:8" x14ac:dyDescent="0.2">
      <c r="F64372" s="30"/>
      <c r="G64372" s="30"/>
      <c r="H64372" s="30"/>
    </row>
    <row r="64373" spans="6:8" x14ac:dyDescent="0.2">
      <c r="F64373" s="30"/>
      <c r="G64373" s="30"/>
      <c r="H64373" s="30"/>
    </row>
    <row r="64374" spans="6:8" x14ac:dyDescent="0.2">
      <c r="F64374" s="30"/>
      <c r="G64374" s="30"/>
      <c r="H64374" s="30"/>
    </row>
    <row r="64375" spans="6:8" x14ac:dyDescent="0.2">
      <c r="F64375" s="30"/>
      <c r="G64375" s="30"/>
      <c r="H64375" s="30"/>
    </row>
    <row r="64376" spans="6:8" x14ac:dyDescent="0.2">
      <c r="F64376" s="30"/>
      <c r="G64376" s="30"/>
      <c r="H64376" s="30"/>
    </row>
    <row r="64377" spans="6:8" x14ac:dyDescent="0.2">
      <c r="F64377" s="30"/>
      <c r="G64377" s="30"/>
      <c r="H64377" s="30"/>
    </row>
    <row r="64378" spans="6:8" x14ac:dyDescent="0.2">
      <c r="F64378" s="30"/>
      <c r="G64378" s="30"/>
      <c r="H64378" s="30"/>
    </row>
    <row r="64379" spans="6:8" x14ac:dyDescent="0.2">
      <c r="F64379" s="30"/>
      <c r="G64379" s="30"/>
      <c r="H64379" s="30"/>
    </row>
    <row r="64380" spans="6:8" x14ac:dyDescent="0.2">
      <c r="F64380" s="30"/>
      <c r="G64380" s="30"/>
      <c r="H64380" s="30"/>
    </row>
    <row r="64381" spans="6:8" x14ac:dyDescent="0.2">
      <c r="F64381" s="30"/>
      <c r="G64381" s="30"/>
      <c r="H64381" s="30"/>
    </row>
    <row r="64382" spans="6:8" x14ac:dyDescent="0.2">
      <c r="F64382" s="30"/>
      <c r="G64382" s="30"/>
      <c r="H64382" s="30"/>
    </row>
    <row r="64383" spans="6:8" x14ac:dyDescent="0.2">
      <c r="F64383" s="30"/>
      <c r="G64383" s="30"/>
      <c r="H64383" s="30"/>
    </row>
    <row r="64384" spans="6:8" x14ac:dyDescent="0.2">
      <c r="F64384" s="30"/>
      <c r="G64384" s="30"/>
      <c r="H64384" s="30"/>
    </row>
    <row r="64385" spans="6:8" x14ac:dyDescent="0.2">
      <c r="F64385" s="30"/>
      <c r="G64385" s="30"/>
      <c r="H64385" s="30"/>
    </row>
    <row r="64386" spans="6:8" x14ac:dyDescent="0.2">
      <c r="F64386" s="30"/>
      <c r="G64386" s="30"/>
      <c r="H64386" s="30"/>
    </row>
    <row r="64387" spans="6:8" x14ac:dyDescent="0.2">
      <c r="F64387" s="30"/>
      <c r="G64387" s="30"/>
      <c r="H64387" s="30"/>
    </row>
    <row r="64388" spans="6:8" x14ac:dyDescent="0.2">
      <c r="F64388" s="30"/>
      <c r="G64388" s="30"/>
      <c r="H64388" s="30"/>
    </row>
    <row r="64389" spans="6:8" x14ac:dyDescent="0.2">
      <c r="F64389" s="30"/>
      <c r="G64389" s="30"/>
      <c r="H64389" s="30"/>
    </row>
    <row r="64390" spans="6:8" x14ac:dyDescent="0.2">
      <c r="F64390" s="30"/>
      <c r="G64390" s="30"/>
      <c r="H64390" s="30"/>
    </row>
    <row r="64391" spans="6:8" x14ac:dyDescent="0.2">
      <c r="F64391" s="30"/>
      <c r="G64391" s="30"/>
      <c r="H64391" s="30"/>
    </row>
    <row r="64392" spans="6:8" x14ac:dyDescent="0.2">
      <c r="F64392" s="30"/>
      <c r="G64392" s="30"/>
      <c r="H64392" s="30"/>
    </row>
    <row r="64393" spans="6:8" x14ac:dyDescent="0.2">
      <c r="F64393" s="30"/>
      <c r="G64393" s="30"/>
      <c r="H64393" s="30"/>
    </row>
    <row r="64394" spans="6:8" x14ac:dyDescent="0.2">
      <c r="F64394" s="30"/>
      <c r="G64394" s="30"/>
      <c r="H64394" s="30"/>
    </row>
    <row r="64395" spans="6:8" x14ac:dyDescent="0.2">
      <c r="F64395" s="30"/>
      <c r="G64395" s="30"/>
      <c r="H64395" s="30"/>
    </row>
    <row r="64396" spans="6:8" x14ac:dyDescent="0.2">
      <c r="F64396" s="30"/>
      <c r="G64396" s="30"/>
      <c r="H64396" s="30"/>
    </row>
    <row r="64397" spans="6:8" x14ac:dyDescent="0.2">
      <c r="F64397" s="30"/>
      <c r="G64397" s="30"/>
      <c r="H64397" s="30"/>
    </row>
    <row r="64398" spans="6:8" x14ac:dyDescent="0.2">
      <c r="F64398" s="30"/>
      <c r="G64398" s="30"/>
      <c r="H64398" s="30"/>
    </row>
    <row r="64399" spans="6:8" x14ac:dyDescent="0.2">
      <c r="F64399" s="30"/>
      <c r="G64399" s="30"/>
      <c r="H64399" s="30"/>
    </row>
    <row r="64400" spans="6:8" x14ac:dyDescent="0.2">
      <c r="F64400" s="30"/>
      <c r="G64400" s="30"/>
      <c r="H64400" s="30"/>
    </row>
    <row r="64401" spans="6:8" x14ac:dyDescent="0.2">
      <c r="F64401" s="30"/>
      <c r="G64401" s="30"/>
      <c r="H64401" s="30"/>
    </row>
    <row r="64402" spans="6:8" x14ac:dyDescent="0.2">
      <c r="F64402" s="30"/>
      <c r="G64402" s="30"/>
      <c r="H64402" s="30"/>
    </row>
    <row r="64403" spans="6:8" x14ac:dyDescent="0.2">
      <c r="F64403" s="30"/>
      <c r="G64403" s="30"/>
      <c r="H64403" s="30"/>
    </row>
    <row r="64404" spans="6:8" x14ac:dyDescent="0.2">
      <c r="F64404" s="30"/>
      <c r="G64404" s="30"/>
      <c r="H64404" s="30"/>
    </row>
    <row r="64405" spans="6:8" x14ac:dyDescent="0.2">
      <c r="F64405" s="30"/>
      <c r="G64405" s="30"/>
      <c r="H64405" s="30"/>
    </row>
    <row r="64406" spans="6:8" x14ac:dyDescent="0.2">
      <c r="F64406" s="30"/>
      <c r="G64406" s="30"/>
      <c r="H64406" s="30"/>
    </row>
    <row r="64407" spans="6:8" x14ac:dyDescent="0.2">
      <c r="F64407" s="30"/>
      <c r="G64407" s="30"/>
      <c r="H64407" s="30"/>
    </row>
    <row r="64408" spans="6:8" x14ac:dyDescent="0.2">
      <c r="F64408" s="30"/>
      <c r="G64408" s="30"/>
      <c r="H64408" s="30"/>
    </row>
    <row r="64409" spans="6:8" x14ac:dyDescent="0.2">
      <c r="F64409" s="30"/>
      <c r="G64409" s="30"/>
      <c r="H64409" s="30"/>
    </row>
    <row r="64410" spans="6:8" x14ac:dyDescent="0.2">
      <c r="F64410" s="30"/>
      <c r="G64410" s="30"/>
      <c r="H64410" s="30"/>
    </row>
    <row r="64411" spans="6:8" x14ac:dyDescent="0.2">
      <c r="F64411" s="30"/>
      <c r="G64411" s="30"/>
      <c r="H64411" s="30"/>
    </row>
    <row r="64412" spans="6:8" x14ac:dyDescent="0.2">
      <c r="F64412" s="30"/>
      <c r="G64412" s="30"/>
      <c r="H64412" s="30"/>
    </row>
    <row r="64413" spans="6:8" x14ac:dyDescent="0.2">
      <c r="F64413" s="30"/>
      <c r="G64413" s="30"/>
      <c r="H64413" s="30"/>
    </row>
    <row r="64414" spans="6:8" x14ac:dyDescent="0.2">
      <c r="F64414" s="30"/>
      <c r="G64414" s="30"/>
      <c r="H64414" s="30"/>
    </row>
    <row r="64415" spans="6:8" x14ac:dyDescent="0.2">
      <c r="F64415" s="30"/>
      <c r="G64415" s="30"/>
      <c r="H64415" s="30"/>
    </row>
    <row r="64416" spans="6:8" x14ac:dyDescent="0.2">
      <c r="F64416" s="30"/>
      <c r="G64416" s="30"/>
      <c r="H64416" s="30"/>
    </row>
    <row r="64417" spans="6:8" x14ac:dyDescent="0.2">
      <c r="F64417" s="30"/>
      <c r="G64417" s="30"/>
      <c r="H64417" s="30"/>
    </row>
    <row r="64418" spans="6:8" x14ac:dyDescent="0.2">
      <c r="F64418" s="30"/>
      <c r="G64418" s="30"/>
      <c r="H64418" s="30"/>
    </row>
    <row r="64419" spans="6:8" x14ac:dyDescent="0.2">
      <c r="F64419" s="30"/>
      <c r="G64419" s="30"/>
      <c r="H64419" s="30"/>
    </row>
    <row r="64420" spans="6:8" x14ac:dyDescent="0.2">
      <c r="F64420" s="30"/>
      <c r="G64420" s="30"/>
      <c r="H64420" s="30"/>
    </row>
    <row r="64421" spans="6:8" x14ac:dyDescent="0.2">
      <c r="F64421" s="30"/>
      <c r="G64421" s="30"/>
      <c r="H64421" s="30"/>
    </row>
    <row r="64422" spans="6:8" x14ac:dyDescent="0.2">
      <c r="F64422" s="30"/>
      <c r="G64422" s="30"/>
      <c r="H64422" s="30"/>
    </row>
    <row r="64423" spans="6:8" x14ac:dyDescent="0.2">
      <c r="F64423" s="30"/>
      <c r="G64423" s="30"/>
      <c r="H64423" s="30"/>
    </row>
    <row r="64424" spans="6:8" x14ac:dyDescent="0.2">
      <c r="F64424" s="30"/>
      <c r="G64424" s="30"/>
      <c r="H64424" s="30"/>
    </row>
    <row r="64425" spans="6:8" x14ac:dyDescent="0.2">
      <c r="F64425" s="30"/>
      <c r="G64425" s="30"/>
      <c r="H64425" s="30"/>
    </row>
    <row r="64426" spans="6:8" x14ac:dyDescent="0.2">
      <c r="F64426" s="30"/>
      <c r="G64426" s="30"/>
      <c r="H64426" s="30"/>
    </row>
    <row r="64427" spans="6:8" x14ac:dyDescent="0.2">
      <c r="F64427" s="30"/>
      <c r="G64427" s="30"/>
      <c r="H64427" s="30"/>
    </row>
    <row r="64428" spans="6:8" x14ac:dyDescent="0.2">
      <c r="F64428" s="30"/>
      <c r="G64428" s="30"/>
      <c r="H64428" s="30"/>
    </row>
    <row r="64429" spans="6:8" x14ac:dyDescent="0.2">
      <c r="F64429" s="30"/>
      <c r="G64429" s="30"/>
      <c r="H64429" s="30"/>
    </row>
    <row r="64430" spans="6:8" x14ac:dyDescent="0.2">
      <c r="F64430" s="30"/>
      <c r="G64430" s="30"/>
      <c r="H64430" s="30"/>
    </row>
    <row r="64431" spans="6:8" x14ac:dyDescent="0.2">
      <c r="F64431" s="30"/>
      <c r="G64431" s="30"/>
      <c r="H64431" s="30"/>
    </row>
    <row r="64432" spans="6:8" x14ac:dyDescent="0.2">
      <c r="F64432" s="30"/>
      <c r="G64432" s="30"/>
      <c r="H64432" s="30"/>
    </row>
    <row r="64433" spans="6:8" x14ac:dyDescent="0.2">
      <c r="F64433" s="30"/>
      <c r="G64433" s="30"/>
      <c r="H64433" s="30"/>
    </row>
    <row r="64434" spans="6:8" x14ac:dyDescent="0.2">
      <c r="F64434" s="30"/>
      <c r="G64434" s="30"/>
      <c r="H64434" s="30"/>
    </row>
    <row r="64435" spans="6:8" x14ac:dyDescent="0.2">
      <c r="F64435" s="30"/>
      <c r="G64435" s="30"/>
      <c r="H64435" s="30"/>
    </row>
    <row r="64436" spans="6:8" x14ac:dyDescent="0.2">
      <c r="F64436" s="30"/>
      <c r="G64436" s="30"/>
      <c r="H64436" s="30"/>
    </row>
    <row r="64437" spans="6:8" x14ac:dyDescent="0.2">
      <c r="F64437" s="30"/>
      <c r="G64437" s="30"/>
      <c r="H64437" s="30"/>
    </row>
    <row r="64438" spans="6:8" x14ac:dyDescent="0.2">
      <c r="F64438" s="30"/>
      <c r="G64438" s="30"/>
      <c r="H64438" s="30"/>
    </row>
    <row r="64439" spans="6:8" x14ac:dyDescent="0.2">
      <c r="F64439" s="30"/>
      <c r="G64439" s="30"/>
      <c r="H64439" s="30"/>
    </row>
    <row r="64440" spans="6:8" x14ac:dyDescent="0.2">
      <c r="F64440" s="30"/>
      <c r="G64440" s="30"/>
      <c r="H64440" s="30"/>
    </row>
    <row r="64441" spans="6:8" x14ac:dyDescent="0.2">
      <c r="F64441" s="30"/>
      <c r="G64441" s="30"/>
      <c r="H64441" s="30"/>
    </row>
    <row r="64442" spans="6:8" x14ac:dyDescent="0.2">
      <c r="F64442" s="30"/>
      <c r="G64442" s="30"/>
      <c r="H64442" s="30"/>
    </row>
    <row r="64443" spans="6:8" x14ac:dyDescent="0.2">
      <c r="F64443" s="30"/>
      <c r="G64443" s="30"/>
      <c r="H64443" s="30"/>
    </row>
    <row r="64444" spans="6:8" x14ac:dyDescent="0.2">
      <c r="F64444" s="30"/>
      <c r="G64444" s="30"/>
      <c r="H64444" s="30"/>
    </row>
    <row r="64445" spans="6:8" x14ac:dyDescent="0.2">
      <c r="F64445" s="30"/>
      <c r="G64445" s="30"/>
      <c r="H64445" s="30"/>
    </row>
    <row r="64446" spans="6:8" x14ac:dyDescent="0.2">
      <c r="F64446" s="30"/>
      <c r="G64446" s="30"/>
      <c r="H64446" s="30"/>
    </row>
    <row r="64447" spans="6:8" x14ac:dyDescent="0.2">
      <c r="F64447" s="30"/>
      <c r="G64447" s="30"/>
      <c r="H64447" s="30"/>
    </row>
    <row r="64448" spans="6:8" x14ac:dyDescent="0.2">
      <c r="F64448" s="30"/>
      <c r="G64448" s="30"/>
      <c r="H64448" s="30"/>
    </row>
    <row r="64449" spans="6:8" x14ac:dyDescent="0.2">
      <c r="F64449" s="30"/>
      <c r="G64449" s="30"/>
      <c r="H64449" s="30"/>
    </row>
    <row r="64450" spans="6:8" x14ac:dyDescent="0.2">
      <c r="F64450" s="30"/>
      <c r="G64450" s="30"/>
      <c r="H64450" s="30"/>
    </row>
    <row r="64451" spans="6:8" x14ac:dyDescent="0.2">
      <c r="F64451" s="30"/>
      <c r="G64451" s="30"/>
      <c r="H64451" s="30"/>
    </row>
    <row r="64452" spans="6:8" x14ac:dyDescent="0.2">
      <c r="F64452" s="30"/>
      <c r="G64452" s="30"/>
      <c r="H64452" s="30"/>
    </row>
    <row r="64453" spans="6:8" x14ac:dyDescent="0.2">
      <c r="F64453" s="30"/>
      <c r="G64453" s="30"/>
      <c r="H64453" s="30"/>
    </row>
    <row r="64454" spans="6:8" x14ac:dyDescent="0.2">
      <c r="F64454" s="30"/>
      <c r="G64454" s="30"/>
      <c r="H64454" s="30"/>
    </row>
    <row r="64455" spans="6:8" x14ac:dyDescent="0.2">
      <c r="F64455" s="30"/>
      <c r="G64455" s="30"/>
      <c r="H64455" s="30"/>
    </row>
    <row r="64456" spans="6:8" x14ac:dyDescent="0.2">
      <c r="F64456" s="30"/>
      <c r="G64456" s="30"/>
      <c r="H64456" s="30"/>
    </row>
    <row r="64457" spans="6:8" x14ac:dyDescent="0.2">
      <c r="F64457" s="30"/>
      <c r="G64457" s="30"/>
      <c r="H64457" s="30"/>
    </row>
    <row r="64458" spans="6:8" x14ac:dyDescent="0.2">
      <c r="F64458" s="30"/>
      <c r="G64458" s="30"/>
      <c r="H64458" s="30"/>
    </row>
    <row r="64459" spans="6:8" x14ac:dyDescent="0.2">
      <c r="F64459" s="30"/>
      <c r="G64459" s="30"/>
      <c r="H64459" s="30"/>
    </row>
    <row r="64460" spans="6:8" x14ac:dyDescent="0.2">
      <c r="F64460" s="30"/>
      <c r="G64460" s="30"/>
      <c r="H64460" s="30"/>
    </row>
    <row r="64461" spans="6:8" x14ac:dyDescent="0.2">
      <c r="F64461" s="30"/>
      <c r="G64461" s="30"/>
      <c r="H64461" s="30"/>
    </row>
    <row r="64462" spans="6:8" x14ac:dyDescent="0.2">
      <c r="F64462" s="30"/>
      <c r="G64462" s="30"/>
      <c r="H64462" s="30"/>
    </row>
    <row r="64463" spans="6:8" x14ac:dyDescent="0.2">
      <c r="F64463" s="30"/>
      <c r="G64463" s="30"/>
      <c r="H64463" s="30"/>
    </row>
    <row r="64464" spans="6:8" x14ac:dyDescent="0.2">
      <c r="F64464" s="30"/>
      <c r="G64464" s="30"/>
      <c r="H64464" s="30"/>
    </row>
    <row r="64465" spans="6:8" x14ac:dyDescent="0.2">
      <c r="F64465" s="30"/>
      <c r="G64465" s="30"/>
      <c r="H64465" s="30"/>
    </row>
    <row r="64466" spans="6:8" x14ac:dyDescent="0.2">
      <c r="F64466" s="30"/>
      <c r="G64466" s="30"/>
      <c r="H64466" s="30"/>
    </row>
    <row r="64467" spans="6:8" x14ac:dyDescent="0.2">
      <c r="F64467" s="30"/>
      <c r="G64467" s="30"/>
      <c r="H64467" s="30"/>
    </row>
    <row r="64468" spans="6:8" x14ac:dyDescent="0.2">
      <c r="F64468" s="30"/>
      <c r="G64468" s="30"/>
      <c r="H64468" s="30"/>
    </row>
    <row r="64469" spans="6:8" x14ac:dyDescent="0.2">
      <c r="F64469" s="30"/>
      <c r="G64469" s="30"/>
      <c r="H64469" s="30"/>
    </row>
    <row r="64470" spans="6:8" x14ac:dyDescent="0.2">
      <c r="F64470" s="30"/>
      <c r="G64470" s="30"/>
      <c r="H64470" s="30"/>
    </row>
    <row r="64471" spans="6:8" x14ac:dyDescent="0.2">
      <c r="F64471" s="30"/>
      <c r="G64471" s="30"/>
      <c r="H64471" s="30"/>
    </row>
    <row r="64472" spans="6:8" x14ac:dyDescent="0.2">
      <c r="F64472" s="30"/>
      <c r="G64472" s="30"/>
      <c r="H64472" s="30"/>
    </row>
    <row r="64473" spans="6:8" x14ac:dyDescent="0.2">
      <c r="F64473" s="30"/>
      <c r="G64473" s="30"/>
      <c r="H64473" s="30"/>
    </row>
    <row r="64474" spans="6:8" x14ac:dyDescent="0.2">
      <c r="F64474" s="30"/>
      <c r="G64474" s="30"/>
      <c r="H64474" s="30"/>
    </row>
    <row r="64475" spans="6:8" x14ac:dyDescent="0.2">
      <c r="F64475" s="30"/>
      <c r="G64475" s="30"/>
      <c r="H64475" s="30"/>
    </row>
    <row r="64476" spans="6:8" x14ac:dyDescent="0.2">
      <c r="F64476" s="30"/>
      <c r="G64476" s="30"/>
      <c r="H64476" s="30"/>
    </row>
    <row r="64477" spans="6:8" x14ac:dyDescent="0.2">
      <c r="F64477" s="30"/>
      <c r="G64477" s="30"/>
      <c r="H64477" s="30"/>
    </row>
    <row r="64478" spans="6:8" x14ac:dyDescent="0.2">
      <c r="F64478" s="30"/>
      <c r="G64478" s="30"/>
      <c r="H64478" s="30"/>
    </row>
    <row r="64479" spans="6:8" x14ac:dyDescent="0.2">
      <c r="F64479" s="30"/>
      <c r="G64479" s="30"/>
      <c r="H64479" s="30"/>
    </row>
    <row r="64480" spans="6:8" x14ac:dyDescent="0.2">
      <c r="F64480" s="30"/>
      <c r="G64480" s="30"/>
      <c r="H64480" s="30"/>
    </row>
    <row r="64481" spans="6:8" x14ac:dyDescent="0.2">
      <c r="F64481" s="30"/>
      <c r="G64481" s="30"/>
      <c r="H64481" s="30"/>
    </row>
    <row r="64482" spans="6:8" x14ac:dyDescent="0.2">
      <c r="F64482" s="30"/>
      <c r="G64482" s="30"/>
      <c r="H64482" s="30"/>
    </row>
    <row r="64483" spans="6:8" x14ac:dyDescent="0.2">
      <c r="F64483" s="30"/>
      <c r="G64483" s="30"/>
      <c r="H64483" s="30"/>
    </row>
    <row r="64484" spans="6:8" x14ac:dyDescent="0.2">
      <c r="F64484" s="30"/>
      <c r="G64484" s="30"/>
      <c r="H64484" s="30"/>
    </row>
    <row r="64485" spans="6:8" x14ac:dyDescent="0.2">
      <c r="F64485" s="30"/>
      <c r="G64485" s="30"/>
      <c r="H64485" s="30"/>
    </row>
    <row r="64486" spans="6:8" x14ac:dyDescent="0.2">
      <c r="F64486" s="30"/>
      <c r="G64486" s="30"/>
      <c r="H64486" s="30"/>
    </row>
    <row r="64487" spans="6:8" x14ac:dyDescent="0.2">
      <c r="F64487" s="30"/>
      <c r="G64487" s="30"/>
      <c r="H64487" s="30"/>
    </row>
    <row r="64488" spans="6:8" x14ac:dyDescent="0.2">
      <c r="F64488" s="30"/>
      <c r="G64488" s="30"/>
      <c r="H64488" s="30"/>
    </row>
    <row r="64489" spans="6:8" x14ac:dyDescent="0.2">
      <c r="F64489" s="30"/>
      <c r="G64489" s="30"/>
      <c r="H64489" s="30"/>
    </row>
    <row r="64490" spans="6:8" x14ac:dyDescent="0.2">
      <c r="F64490" s="30"/>
      <c r="G64490" s="30"/>
      <c r="H64490" s="30"/>
    </row>
    <row r="64491" spans="6:8" x14ac:dyDescent="0.2">
      <c r="F64491" s="30"/>
      <c r="G64491" s="30"/>
      <c r="H64491" s="30"/>
    </row>
    <row r="64492" spans="6:8" x14ac:dyDescent="0.2">
      <c r="F64492" s="30"/>
      <c r="G64492" s="30"/>
      <c r="H64492" s="30"/>
    </row>
    <row r="64493" spans="6:8" x14ac:dyDescent="0.2">
      <c r="F64493" s="30"/>
      <c r="G64493" s="30"/>
      <c r="H64493" s="30"/>
    </row>
    <row r="64494" spans="6:8" x14ac:dyDescent="0.2">
      <c r="F64494" s="30"/>
      <c r="G64494" s="30"/>
      <c r="H64494" s="30"/>
    </row>
    <row r="64495" spans="6:8" x14ac:dyDescent="0.2">
      <c r="F64495" s="30"/>
      <c r="G64495" s="30"/>
      <c r="H64495" s="30"/>
    </row>
    <row r="64496" spans="6:8" x14ac:dyDescent="0.2">
      <c r="F64496" s="30"/>
      <c r="G64496" s="30"/>
      <c r="H64496" s="30"/>
    </row>
    <row r="64497" spans="6:8" x14ac:dyDescent="0.2">
      <c r="F64497" s="30"/>
      <c r="G64497" s="30"/>
      <c r="H64497" s="30"/>
    </row>
    <row r="64498" spans="6:8" x14ac:dyDescent="0.2">
      <c r="F64498" s="30"/>
      <c r="G64498" s="30"/>
      <c r="H64498" s="30"/>
    </row>
    <row r="64499" spans="6:8" x14ac:dyDescent="0.2">
      <c r="F64499" s="30"/>
      <c r="G64499" s="30"/>
      <c r="H64499" s="30"/>
    </row>
    <row r="64500" spans="6:8" x14ac:dyDescent="0.2">
      <c r="F64500" s="30"/>
      <c r="G64500" s="30"/>
      <c r="H64500" s="30"/>
    </row>
    <row r="64501" spans="6:8" x14ac:dyDescent="0.2">
      <c r="F64501" s="30"/>
      <c r="G64501" s="30"/>
      <c r="H64501" s="30"/>
    </row>
    <row r="64502" spans="6:8" x14ac:dyDescent="0.2">
      <c r="F64502" s="30"/>
      <c r="G64502" s="30"/>
      <c r="H64502" s="30"/>
    </row>
    <row r="64503" spans="6:8" x14ac:dyDescent="0.2">
      <c r="F64503" s="30"/>
      <c r="G64503" s="30"/>
      <c r="H64503" s="30"/>
    </row>
    <row r="64504" spans="6:8" x14ac:dyDescent="0.2">
      <c r="F64504" s="30"/>
      <c r="G64504" s="30"/>
      <c r="H64504" s="30"/>
    </row>
    <row r="64505" spans="6:8" x14ac:dyDescent="0.2">
      <c r="F64505" s="30"/>
      <c r="G64505" s="30"/>
      <c r="H64505" s="30"/>
    </row>
    <row r="64506" spans="6:8" x14ac:dyDescent="0.2">
      <c r="F64506" s="30"/>
      <c r="G64506" s="30"/>
      <c r="H64506" s="30"/>
    </row>
    <row r="64507" spans="6:8" x14ac:dyDescent="0.2">
      <c r="F64507" s="30"/>
      <c r="G64507" s="30"/>
      <c r="H64507" s="30"/>
    </row>
    <row r="64508" spans="6:8" x14ac:dyDescent="0.2">
      <c r="F64508" s="30"/>
      <c r="G64508" s="30"/>
      <c r="H64508" s="30"/>
    </row>
    <row r="64509" spans="6:8" x14ac:dyDescent="0.2">
      <c r="F64509" s="30"/>
      <c r="G64509" s="30"/>
      <c r="H64509" s="30"/>
    </row>
    <row r="64510" spans="6:8" x14ac:dyDescent="0.2">
      <c r="F64510" s="30"/>
      <c r="G64510" s="30"/>
      <c r="H64510" s="30"/>
    </row>
    <row r="64511" spans="6:8" x14ac:dyDescent="0.2">
      <c r="F64511" s="30"/>
      <c r="G64511" s="30"/>
      <c r="H64511" s="30"/>
    </row>
    <row r="64512" spans="6:8" x14ac:dyDescent="0.2">
      <c r="F64512" s="30"/>
      <c r="G64512" s="30"/>
      <c r="H64512" s="30"/>
    </row>
    <row r="64513" spans="6:8" x14ac:dyDescent="0.2">
      <c r="F64513" s="30"/>
      <c r="G64513" s="30"/>
      <c r="H64513" s="30"/>
    </row>
    <row r="64514" spans="6:8" x14ac:dyDescent="0.2">
      <c r="F64514" s="30"/>
      <c r="G64514" s="30"/>
      <c r="H64514" s="30"/>
    </row>
    <row r="64515" spans="6:8" x14ac:dyDescent="0.2">
      <c r="F64515" s="30"/>
      <c r="G64515" s="30"/>
      <c r="H64515" s="30"/>
    </row>
    <row r="64516" spans="6:8" x14ac:dyDescent="0.2">
      <c r="F64516" s="30"/>
      <c r="G64516" s="30"/>
      <c r="H64516" s="30"/>
    </row>
    <row r="64517" spans="6:8" x14ac:dyDescent="0.2">
      <c r="F64517" s="30"/>
      <c r="G64517" s="30"/>
      <c r="H64517" s="30"/>
    </row>
    <row r="64518" spans="6:8" x14ac:dyDescent="0.2">
      <c r="F64518" s="30"/>
      <c r="G64518" s="30"/>
      <c r="H64518" s="30"/>
    </row>
    <row r="64519" spans="6:8" x14ac:dyDescent="0.2">
      <c r="F64519" s="30"/>
      <c r="G64519" s="30"/>
      <c r="H64519" s="30"/>
    </row>
    <row r="64520" spans="6:8" x14ac:dyDescent="0.2">
      <c r="F64520" s="30"/>
      <c r="G64520" s="30"/>
      <c r="H64520" s="30"/>
    </row>
    <row r="64521" spans="6:8" x14ac:dyDescent="0.2">
      <c r="F64521" s="30"/>
      <c r="G64521" s="30"/>
      <c r="H64521" s="30"/>
    </row>
    <row r="64522" spans="6:8" x14ac:dyDescent="0.2">
      <c r="F64522" s="30"/>
      <c r="G64522" s="30"/>
      <c r="H64522" s="30"/>
    </row>
    <row r="64523" spans="6:8" x14ac:dyDescent="0.2">
      <c r="F64523" s="30"/>
      <c r="G64523" s="30"/>
      <c r="H64523" s="30"/>
    </row>
    <row r="64524" spans="6:8" x14ac:dyDescent="0.2">
      <c r="F64524" s="30"/>
      <c r="G64524" s="30"/>
      <c r="H64524" s="30"/>
    </row>
    <row r="64525" spans="6:8" x14ac:dyDescent="0.2">
      <c r="F64525" s="30"/>
      <c r="G64525" s="30"/>
      <c r="H64525" s="30"/>
    </row>
    <row r="64526" spans="6:8" x14ac:dyDescent="0.2">
      <c r="F64526" s="30"/>
      <c r="G64526" s="30"/>
      <c r="H64526" s="30"/>
    </row>
    <row r="64527" spans="6:8" x14ac:dyDescent="0.2">
      <c r="F64527" s="30"/>
      <c r="G64527" s="30"/>
      <c r="H64527" s="30"/>
    </row>
    <row r="64528" spans="6:8" x14ac:dyDescent="0.2">
      <c r="F64528" s="30"/>
      <c r="G64528" s="30"/>
      <c r="H64528" s="30"/>
    </row>
    <row r="64529" spans="6:8" x14ac:dyDescent="0.2">
      <c r="F64529" s="30"/>
      <c r="G64529" s="30"/>
      <c r="H64529" s="30"/>
    </row>
    <row r="64530" spans="6:8" x14ac:dyDescent="0.2">
      <c r="F64530" s="30"/>
      <c r="G64530" s="30"/>
      <c r="H64530" s="30"/>
    </row>
    <row r="64531" spans="6:8" x14ac:dyDescent="0.2">
      <c r="F64531" s="30"/>
      <c r="G64531" s="30"/>
      <c r="H64531" s="30"/>
    </row>
    <row r="64532" spans="6:8" x14ac:dyDescent="0.2">
      <c r="F64532" s="30"/>
      <c r="G64532" s="30"/>
      <c r="H64532" s="30"/>
    </row>
    <row r="64533" spans="6:8" x14ac:dyDescent="0.2">
      <c r="F64533" s="30"/>
      <c r="G64533" s="30"/>
      <c r="H64533" s="30"/>
    </row>
    <row r="64534" spans="6:8" x14ac:dyDescent="0.2">
      <c r="F64534" s="30"/>
      <c r="G64534" s="30"/>
      <c r="H64534" s="30"/>
    </row>
    <row r="64535" spans="6:8" x14ac:dyDescent="0.2">
      <c r="F64535" s="30"/>
      <c r="G64535" s="30"/>
      <c r="H64535" s="30"/>
    </row>
    <row r="64536" spans="6:8" x14ac:dyDescent="0.2">
      <c r="F64536" s="30"/>
      <c r="G64536" s="30"/>
      <c r="H64536" s="30"/>
    </row>
    <row r="64537" spans="6:8" x14ac:dyDescent="0.2">
      <c r="F64537" s="30"/>
      <c r="G64537" s="30"/>
      <c r="H64537" s="30"/>
    </row>
    <row r="64538" spans="6:8" x14ac:dyDescent="0.2">
      <c r="F64538" s="30"/>
      <c r="G64538" s="30"/>
      <c r="H64538" s="30"/>
    </row>
    <row r="64539" spans="6:8" x14ac:dyDescent="0.2">
      <c r="F64539" s="30"/>
      <c r="G64539" s="30"/>
      <c r="H64539" s="30"/>
    </row>
    <row r="64540" spans="6:8" x14ac:dyDescent="0.2">
      <c r="F64540" s="30"/>
      <c r="G64540" s="30"/>
      <c r="H64540" s="30"/>
    </row>
    <row r="64541" spans="6:8" x14ac:dyDescent="0.2">
      <c r="F64541" s="30"/>
      <c r="G64541" s="30"/>
      <c r="H64541" s="30"/>
    </row>
    <row r="64542" spans="6:8" x14ac:dyDescent="0.2">
      <c r="F64542" s="30"/>
      <c r="G64542" s="30"/>
      <c r="H64542" s="30"/>
    </row>
    <row r="64543" spans="6:8" x14ac:dyDescent="0.2">
      <c r="F64543" s="30"/>
      <c r="G64543" s="30"/>
      <c r="H64543" s="30"/>
    </row>
    <row r="64544" spans="6:8" x14ac:dyDescent="0.2">
      <c r="F64544" s="30"/>
      <c r="G64544" s="30"/>
      <c r="H64544" s="30"/>
    </row>
    <row r="64545" spans="6:8" x14ac:dyDescent="0.2">
      <c r="F64545" s="30"/>
      <c r="G64545" s="30"/>
      <c r="H64545" s="30"/>
    </row>
    <row r="64546" spans="6:8" x14ac:dyDescent="0.2">
      <c r="F64546" s="30"/>
      <c r="G64546" s="30"/>
      <c r="H64546" s="30"/>
    </row>
    <row r="64547" spans="6:8" x14ac:dyDescent="0.2">
      <c r="F64547" s="30"/>
      <c r="G64547" s="30"/>
      <c r="H64547" s="30"/>
    </row>
    <row r="64548" spans="6:8" x14ac:dyDescent="0.2">
      <c r="F64548" s="30"/>
      <c r="G64548" s="30"/>
      <c r="H64548" s="30"/>
    </row>
    <row r="64549" spans="6:8" x14ac:dyDescent="0.2">
      <c r="F64549" s="30"/>
      <c r="G64549" s="30"/>
      <c r="H64549" s="30"/>
    </row>
    <row r="64550" spans="6:8" x14ac:dyDescent="0.2">
      <c r="F64550" s="30"/>
      <c r="G64550" s="30"/>
      <c r="H64550" s="30"/>
    </row>
    <row r="64551" spans="6:8" x14ac:dyDescent="0.2">
      <c r="F64551" s="30"/>
      <c r="G64551" s="30"/>
      <c r="H64551" s="30"/>
    </row>
    <row r="64552" spans="6:8" x14ac:dyDescent="0.2">
      <c r="F64552" s="30"/>
      <c r="G64552" s="30"/>
      <c r="H64552" s="30"/>
    </row>
    <row r="64553" spans="6:8" x14ac:dyDescent="0.2">
      <c r="F64553" s="30"/>
      <c r="G64553" s="30"/>
      <c r="H64553" s="30"/>
    </row>
    <row r="64554" spans="6:8" x14ac:dyDescent="0.2">
      <c r="F64554" s="30"/>
      <c r="G64554" s="30"/>
      <c r="H64554" s="30"/>
    </row>
    <row r="64555" spans="6:8" x14ac:dyDescent="0.2">
      <c r="F64555" s="30"/>
      <c r="G64555" s="30"/>
      <c r="H64555" s="30"/>
    </row>
    <row r="64556" spans="6:8" x14ac:dyDescent="0.2">
      <c r="F64556" s="30"/>
      <c r="G64556" s="30"/>
      <c r="H64556" s="30"/>
    </row>
    <row r="64557" spans="6:8" x14ac:dyDescent="0.2">
      <c r="F64557" s="30"/>
      <c r="G64557" s="30"/>
      <c r="H64557" s="30"/>
    </row>
    <row r="64558" spans="6:8" x14ac:dyDescent="0.2">
      <c r="F64558" s="30"/>
      <c r="G64558" s="30"/>
      <c r="H64558" s="30"/>
    </row>
    <row r="64559" spans="6:8" x14ac:dyDescent="0.2">
      <c r="F64559" s="30"/>
      <c r="G64559" s="30"/>
      <c r="H64559" s="30"/>
    </row>
    <row r="64560" spans="6:8" x14ac:dyDescent="0.2">
      <c r="F64560" s="30"/>
      <c r="G64560" s="30"/>
      <c r="H64560" s="30"/>
    </row>
    <row r="64561" spans="6:8" x14ac:dyDescent="0.2">
      <c r="F64561" s="30"/>
      <c r="G64561" s="30"/>
      <c r="H64561" s="30"/>
    </row>
    <row r="64562" spans="6:8" x14ac:dyDescent="0.2">
      <c r="F64562" s="30"/>
      <c r="G64562" s="30"/>
      <c r="H64562" s="30"/>
    </row>
    <row r="64563" spans="6:8" x14ac:dyDescent="0.2">
      <c r="F64563" s="30"/>
      <c r="G64563" s="30"/>
      <c r="H64563" s="30"/>
    </row>
    <row r="64564" spans="6:8" x14ac:dyDescent="0.2">
      <c r="F64564" s="30"/>
      <c r="G64564" s="30"/>
      <c r="H64564" s="30"/>
    </row>
    <row r="64565" spans="6:8" x14ac:dyDescent="0.2">
      <c r="F64565" s="30"/>
      <c r="G64565" s="30"/>
      <c r="H64565" s="30"/>
    </row>
    <row r="64566" spans="6:8" x14ac:dyDescent="0.2">
      <c r="F64566" s="30"/>
      <c r="G64566" s="30"/>
      <c r="H64566" s="30"/>
    </row>
    <row r="64567" spans="6:8" x14ac:dyDescent="0.2">
      <c r="F64567" s="30"/>
      <c r="G64567" s="30"/>
      <c r="H64567" s="30"/>
    </row>
    <row r="64568" spans="6:8" x14ac:dyDescent="0.2">
      <c r="F64568" s="30"/>
      <c r="G64568" s="30"/>
      <c r="H64568" s="30"/>
    </row>
    <row r="64569" spans="6:8" x14ac:dyDescent="0.2">
      <c r="F64569" s="30"/>
      <c r="G64569" s="30"/>
      <c r="H64569" s="30"/>
    </row>
    <row r="64570" spans="6:8" x14ac:dyDescent="0.2">
      <c r="F64570" s="30"/>
      <c r="G64570" s="30"/>
      <c r="H64570" s="30"/>
    </row>
    <row r="64571" spans="6:8" x14ac:dyDescent="0.2">
      <c r="F64571" s="30"/>
      <c r="G64571" s="30"/>
      <c r="H64571" s="30"/>
    </row>
    <row r="64572" spans="6:8" x14ac:dyDescent="0.2">
      <c r="F64572" s="30"/>
      <c r="G64572" s="30"/>
      <c r="H64572" s="30"/>
    </row>
    <row r="64573" spans="6:8" x14ac:dyDescent="0.2">
      <c r="F64573" s="30"/>
      <c r="G64573" s="30"/>
      <c r="H64573" s="30"/>
    </row>
    <row r="64574" spans="6:8" x14ac:dyDescent="0.2">
      <c r="F64574" s="30"/>
      <c r="G64574" s="30"/>
      <c r="H64574" s="30"/>
    </row>
    <row r="64575" spans="6:8" x14ac:dyDescent="0.2">
      <c r="F64575" s="30"/>
      <c r="G64575" s="30"/>
      <c r="H64575" s="30"/>
    </row>
    <row r="64576" spans="6:8" x14ac:dyDescent="0.2">
      <c r="F64576" s="30"/>
      <c r="G64576" s="30"/>
      <c r="H64576" s="30"/>
    </row>
    <row r="64577" spans="6:8" x14ac:dyDescent="0.2">
      <c r="F64577" s="30"/>
      <c r="G64577" s="30"/>
      <c r="H64577" s="30"/>
    </row>
    <row r="64578" spans="6:8" x14ac:dyDescent="0.2">
      <c r="F64578" s="30"/>
      <c r="G64578" s="30"/>
      <c r="H64578" s="30"/>
    </row>
    <row r="64579" spans="6:8" x14ac:dyDescent="0.2">
      <c r="F64579" s="30"/>
      <c r="G64579" s="30"/>
      <c r="H64579" s="30"/>
    </row>
    <row r="64580" spans="6:8" x14ac:dyDescent="0.2">
      <c r="F64580" s="30"/>
      <c r="G64580" s="30"/>
      <c r="H64580" s="30"/>
    </row>
    <row r="64581" spans="6:8" x14ac:dyDescent="0.2">
      <c r="F64581" s="30"/>
      <c r="G64581" s="30"/>
      <c r="H64581" s="30"/>
    </row>
    <row r="64582" spans="6:8" x14ac:dyDescent="0.2">
      <c r="F64582" s="30"/>
      <c r="G64582" s="30"/>
      <c r="H64582" s="30"/>
    </row>
    <row r="64583" spans="6:8" x14ac:dyDescent="0.2">
      <c r="F64583" s="30"/>
      <c r="G64583" s="30"/>
      <c r="H64583" s="30"/>
    </row>
    <row r="64584" spans="6:8" x14ac:dyDescent="0.2">
      <c r="F64584" s="30"/>
      <c r="G64584" s="30"/>
      <c r="H64584" s="30"/>
    </row>
    <row r="64585" spans="6:8" x14ac:dyDescent="0.2">
      <c r="F64585" s="30"/>
      <c r="G64585" s="30"/>
      <c r="H64585" s="30"/>
    </row>
    <row r="64586" spans="6:8" x14ac:dyDescent="0.2">
      <c r="F64586" s="30"/>
      <c r="G64586" s="30"/>
      <c r="H64586" s="30"/>
    </row>
    <row r="64587" spans="6:8" x14ac:dyDescent="0.2">
      <c r="F64587" s="30"/>
      <c r="G64587" s="30"/>
      <c r="H64587" s="30"/>
    </row>
    <row r="64588" spans="6:8" x14ac:dyDescent="0.2">
      <c r="F64588" s="30"/>
      <c r="G64588" s="30"/>
      <c r="H64588" s="30"/>
    </row>
    <row r="64589" spans="6:8" x14ac:dyDescent="0.2">
      <c r="F64589" s="30"/>
      <c r="G64589" s="30"/>
      <c r="H64589" s="30"/>
    </row>
    <row r="64590" spans="6:8" x14ac:dyDescent="0.2">
      <c r="F64590" s="30"/>
      <c r="G64590" s="30"/>
      <c r="H64590" s="30"/>
    </row>
    <row r="64591" spans="6:8" x14ac:dyDescent="0.2">
      <c r="F64591" s="30"/>
      <c r="G64591" s="30"/>
      <c r="H64591" s="30"/>
    </row>
    <row r="64592" spans="6:8" x14ac:dyDescent="0.2">
      <c r="F64592" s="30"/>
      <c r="G64592" s="30"/>
      <c r="H64592" s="30"/>
    </row>
    <row r="64593" spans="6:8" x14ac:dyDescent="0.2">
      <c r="F64593" s="30"/>
      <c r="G64593" s="30"/>
      <c r="H64593" s="30"/>
    </row>
    <row r="64594" spans="6:8" x14ac:dyDescent="0.2">
      <c r="F64594" s="30"/>
      <c r="G64594" s="30"/>
      <c r="H64594" s="30"/>
    </row>
    <row r="64595" spans="6:8" x14ac:dyDescent="0.2">
      <c r="F64595" s="30"/>
      <c r="G64595" s="30"/>
      <c r="H64595" s="30"/>
    </row>
    <row r="64596" spans="6:8" x14ac:dyDescent="0.2">
      <c r="F64596" s="30"/>
      <c r="G64596" s="30"/>
      <c r="H64596" s="30"/>
    </row>
    <row r="64597" spans="6:8" x14ac:dyDescent="0.2">
      <c r="F64597" s="30"/>
      <c r="G64597" s="30"/>
      <c r="H64597" s="30"/>
    </row>
    <row r="64598" spans="6:8" x14ac:dyDescent="0.2">
      <c r="F64598" s="30"/>
      <c r="G64598" s="30"/>
      <c r="H64598" s="30"/>
    </row>
    <row r="64599" spans="6:8" x14ac:dyDescent="0.2">
      <c r="F64599" s="30"/>
      <c r="G64599" s="30"/>
      <c r="H64599" s="30"/>
    </row>
    <row r="64600" spans="6:8" x14ac:dyDescent="0.2">
      <c r="F64600" s="30"/>
      <c r="G64600" s="30"/>
      <c r="H64600" s="30"/>
    </row>
    <row r="64601" spans="6:8" x14ac:dyDescent="0.2">
      <c r="F64601" s="30"/>
      <c r="G64601" s="30"/>
      <c r="H64601" s="30"/>
    </row>
    <row r="64602" spans="6:8" x14ac:dyDescent="0.2">
      <c r="F64602" s="30"/>
      <c r="G64602" s="30"/>
      <c r="H64602" s="30"/>
    </row>
    <row r="64603" spans="6:8" x14ac:dyDescent="0.2">
      <c r="F64603" s="30"/>
      <c r="G64603" s="30"/>
      <c r="H64603" s="30"/>
    </row>
    <row r="64604" spans="6:8" x14ac:dyDescent="0.2">
      <c r="F64604" s="30"/>
      <c r="G64604" s="30"/>
      <c r="H64604" s="30"/>
    </row>
    <row r="64605" spans="6:8" x14ac:dyDescent="0.2">
      <c r="F64605" s="30"/>
      <c r="G64605" s="30"/>
      <c r="H64605" s="30"/>
    </row>
    <row r="64606" spans="6:8" x14ac:dyDescent="0.2">
      <c r="F64606" s="30"/>
      <c r="G64606" s="30"/>
      <c r="H64606" s="30"/>
    </row>
    <row r="64607" spans="6:8" x14ac:dyDescent="0.2">
      <c r="F64607" s="30"/>
      <c r="G64607" s="30"/>
      <c r="H64607" s="30"/>
    </row>
    <row r="64608" spans="6:8" x14ac:dyDescent="0.2">
      <c r="F64608" s="30"/>
      <c r="G64608" s="30"/>
      <c r="H64608" s="30"/>
    </row>
    <row r="64609" spans="6:8" x14ac:dyDescent="0.2">
      <c r="F64609" s="30"/>
      <c r="G64609" s="30"/>
      <c r="H64609" s="30"/>
    </row>
    <row r="64610" spans="6:8" x14ac:dyDescent="0.2">
      <c r="F64610" s="30"/>
      <c r="G64610" s="30"/>
      <c r="H64610" s="30"/>
    </row>
    <row r="64611" spans="6:8" x14ac:dyDescent="0.2">
      <c r="F64611" s="30"/>
      <c r="G64611" s="30"/>
      <c r="H64611" s="30"/>
    </row>
    <row r="64612" spans="6:8" x14ac:dyDescent="0.2">
      <c r="F64612" s="30"/>
      <c r="G64612" s="30"/>
      <c r="H64612" s="30"/>
    </row>
    <row r="64613" spans="6:8" x14ac:dyDescent="0.2">
      <c r="F64613" s="30"/>
      <c r="G64613" s="30"/>
      <c r="H64613" s="30"/>
    </row>
    <row r="64614" spans="6:8" x14ac:dyDescent="0.2">
      <c r="F64614" s="30"/>
      <c r="G64614" s="30"/>
      <c r="H64614" s="30"/>
    </row>
    <row r="64615" spans="6:8" x14ac:dyDescent="0.2">
      <c r="F64615" s="30"/>
      <c r="G64615" s="30"/>
      <c r="H64615" s="30"/>
    </row>
    <row r="64616" spans="6:8" x14ac:dyDescent="0.2">
      <c r="F64616" s="30"/>
      <c r="G64616" s="30"/>
      <c r="H64616" s="30"/>
    </row>
    <row r="64617" spans="6:8" x14ac:dyDescent="0.2">
      <c r="F64617" s="30"/>
      <c r="G64617" s="30"/>
      <c r="H64617" s="30"/>
    </row>
    <row r="64618" spans="6:8" x14ac:dyDescent="0.2">
      <c r="F64618" s="30"/>
      <c r="G64618" s="30"/>
      <c r="H64618" s="30"/>
    </row>
    <row r="64619" spans="6:8" x14ac:dyDescent="0.2">
      <c r="F64619" s="30"/>
      <c r="G64619" s="30"/>
      <c r="H64619" s="30"/>
    </row>
    <row r="64620" spans="6:8" x14ac:dyDescent="0.2">
      <c r="F64620" s="30"/>
      <c r="G64620" s="30"/>
      <c r="H64620" s="30"/>
    </row>
    <row r="64621" spans="6:8" x14ac:dyDescent="0.2">
      <c r="F64621" s="30"/>
      <c r="G64621" s="30"/>
      <c r="H64621" s="30"/>
    </row>
    <row r="64622" spans="6:8" x14ac:dyDescent="0.2">
      <c r="F64622" s="30"/>
      <c r="G64622" s="30"/>
      <c r="H64622" s="30"/>
    </row>
    <row r="64623" spans="6:8" x14ac:dyDescent="0.2">
      <c r="F64623" s="30"/>
      <c r="G64623" s="30"/>
      <c r="H64623" s="30"/>
    </row>
    <row r="64624" spans="6:8" x14ac:dyDescent="0.2">
      <c r="F64624" s="30"/>
      <c r="G64624" s="30"/>
      <c r="H64624" s="30"/>
    </row>
    <row r="64625" spans="6:8" x14ac:dyDescent="0.2">
      <c r="F64625" s="30"/>
      <c r="G64625" s="30"/>
      <c r="H64625" s="30"/>
    </row>
    <row r="64626" spans="6:8" x14ac:dyDescent="0.2">
      <c r="F64626" s="30"/>
      <c r="G64626" s="30"/>
      <c r="H64626" s="30"/>
    </row>
    <row r="64627" spans="6:8" x14ac:dyDescent="0.2">
      <c r="F64627" s="30"/>
      <c r="G64627" s="30"/>
      <c r="H64627" s="30"/>
    </row>
    <row r="64628" spans="6:8" x14ac:dyDescent="0.2">
      <c r="F64628" s="30"/>
      <c r="G64628" s="30"/>
      <c r="H64628" s="30"/>
    </row>
    <row r="64629" spans="6:8" x14ac:dyDescent="0.2">
      <c r="F64629" s="30"/>
      <c r="G64629" s="30"/>
      <c r="H64629" s="30"/>
    </row>
    <row r="64630" spans="6:8" x14ac:dyDescent="0.2">
      <c r="F64630" s="30"/>
      <c r="G64630" s="30"/>
      <c r="H64630" s="30"/>
    </row>
    <row r="64631" spans="6:8" x14ac:dyDescent="0.2">
      <c r="F64631" s="30"/>
      <c r="G64631" s="30"/>
      <c r="H64631" s="30"/>
    </row>
    <row r="64632" spans="6:8" x14ac:dyDescent="0.2">
      <c r="F64632" s="30"/>
      <c r="G64632" s="30"/>
      <c r="H64632" s="30"/>
    </row>
    <row r="64633" spans="6:8" x14ac:dyDescent="0.2">
      <c r="F64633" s="30"/>
      <c r="G64633" s="30"/>
      <c r="H64633" s="30"/>
    </row>
    <row r="64634" spans="6:8" x14ac:dyDescent="0.2">
      <c r="F64634" s="30"/>
      <c r="G64634" s="30"/>
      <c r="H64634" s="30"/>
    </row>
    <row r="64635" spans="6:8" x14ac:dyDescent="0.2">
      <c r="F64635" s="30"/>
      <c r="G64635" s="30"/>
      <c r="H64635" s="30"/>
    </row>
    <row r="64636" spans="6:8" x14ac:dyDescent="0.2">
      <c r="F64636" s="30"/>
      <c r="G64636" s="30"/>
      <c r="H64636" s="30"/>
    </row>
    <row r="64637" spans="6:8" x14ac:dyDescent="0.2">
      <c r="F64637" s="30"/>
      <c r="G64637" s="30"/>
      <c r="H64637" s="30"/>
    </row>
    <row r="64638" spans="6:8" x14ac:dyDescent="0.2">
      <c r="F64638" s="30"/>
      <c r="G64638" s="30"/>
      <c r="H64638" s="30"/>
    </row>
    <row r="64639" spans="6:8" x14ac:dyDescent="0.2">
      <c r="F64639" s="30"/>
      <c r="G64639" s="30"/>
      <c r="H64639" s="30"/>
    </row>
    <row r="64640" spans="6:8" x14ac:dyDescent="0.2">
      <c r="F64640" s="30"/>
      <c r="G64640" s="30"/>
      <c r="H64640" s="30"/>
    </row>
    <row r="64641" spans="6:8" x14ac:dyDescent="0.2">
      <c r="F64641" s="30"/>
      <c r="G64641" s="30"/>
      <c r="H64641" s="30"/>
    </row>
    <row r="64642" spans="6:8" x14ac:dyDescent="0.2">
      <c r="F64642" s="30"/>
      <c r="G64642" s="30"/>
      <c r="H64642" s="30"/>
    </row>
    <row r="64643" spans="6:8" x14ac:dyDescent="0.2">
      <c r="F64643" s="30"/>
      <c r="G64643" s="30"/>
      <c r="H64643" s="30"/>
    </row>
    <row r="64644" spans="6:8" x14ac:dyDescent="0.2">
      <c r="F64644" s="30"/>
      <c r="G64644" s="30"/>
      <c r="H64644" s="30"/>
    </row>
    <row r="64645" spans="6:8" x14ac:dyDescent="0.2">
      <c r="F64645" s="30"/>
      <c r="G64645" s="30"/>
      <c r="H64645" s="30"/>
    </row>
    <row r="64646" spans="6:8" x14ac:dyDescent="0.2">
      <c r="F64646" s="30"/>
      <c r="G64646" s="30"/>
      <c r="H64646" s="30"/>
    </row>
    <row r="64647" spans="6:8" x14ac:dyDescent="0.2">
      <c r="F64647" s="30"/>
      <c r="G64647" s="30"/>
      <c r="H64647" s="30"/>
    </row>
    <row r="64648" spans="6:8" x14ac:dyDescent="0.2">
      <c r="F64648" s="30"/>
      <c r="G64648" s="30"/>
      <c r="H64648" s="30"/>
    </row>
    <row r="64649" spans="6:8" x14ac:dyDescent="0.2">
      <c r="F64649" s="30"/>
      <c r="G64649" s="30"/>
      <c r="H64649" s="30"/>
    </row>
    <row r="64650" spans="6:8" x14ac:dyDescent="0.2">
      <c r="F64650" s="30"/>
      <c r="G64650" s="30"/>
      <c r="H64650" s="30"/>
    </row>
    <row r="64651" spans="6:8" x14ac:dyDescent="0.2">
      <c r="F64651" s="30"/>
      <c r="G64651" s="30"/>
      <c r="H64651" s="30"/>
    </row>
    <row r="64652" spans="6:8" x14ac:dyDescent="0.2">
      <c r="F64652" s="30"/>
      <c r="G64652" s="30"/>
      <c r="H64652" s="30"/>
    </row>
    <row r="64653" spans="6:8" x14ac:dyDescent="0.2">
      <c r="F64653" s="30"/>
      <c r="G64653" s="30"/>
      <c r="H64653" s="30"/>
    </row>
    <row r="64654" spans="6:8" x14ac:dyDescent="0.2">
      <c r="F64654" s="30"/>
      <c r="G64654" s="30"/>
      <c r="H64654" s="30"/>
    </row>
    <row r="64655" spans="6:8" x14ac:dyDescent="0.2">
      <c r="F64655" s="30"/>
      <c r="G64655" s="30"/>
      <c r="H64655" s="30"/>
    </row>
    <row r="64656" spans="6:8" x14ac:dyDescent="0.2">
      <c r="F64656" s="30"/>
      <c r="G64656" s="30"/>
      <c r="H64656" s="30"/>
    </row>
    <row r="64657" spans="6:8" x14ac:dyDescent="0.2">
      <c r="F64657" s="30"/>
      <c r="G64657" s="30"/>
      <c r="H64657" s="30"/>
    </row>
    <row r="64658" spans="6:8" x14ac:dyDescent="0.2">
      <c r="F64658" s="30"/>
      <c r="G64658" s="30"/>
      <c r="H64658" s="30"/>
    </row>
    <row r="64659" spans="6:8" x14ac:dyDescent="0.2">
      <c r="F64659" s="30"/>
      <c r="G64659" s="30"/>
      <c r="H64659" s="30"/>
    </row>
    <row r="64660" spans="6:8" x14ac:dyDescent="0.2">
      <c r="F64660" s="30"/>
      <c r="G64660" s="30"/>
      <c r="H64660" s="30"/>
    </row>
    <row r="64661" spans="6:8" x14ac:dyDescent="0.2">
      <c r="F64661" s="30"/>
      <c r="G64661" s="30"/>
      <c r="H64661" s="30"/>
    </row>
    <row r="64662" spans="6:8" x14ac:dyDescent="0.2">
      <c r="F64662" s="30"/>
      <c r="G64662" s="30"/>
      <c r="H64662" s="30"/>
    </row>
    <row r="64663" spans="6:8" x14ac:dyDescent="0.2">
      <c r="F64663" s="30"/>
      <c r="G64663" s="30"/>
      <c r="H64663" s="30"/>
    </row>
    <row r="64664" spans="6:8" x14ac:dyDescent="0.2">
      <c r="F64664" s="30"/>
      <c r="G64664" s="30"/>
      <c r="H64664" s="30"/>
    </row>
    <row r="64665" spans="6:8" x14ac:dyDescent="0.2">
      <c r="F64665" s="30"/>
      <c r="G64665" s="30"/>
      <c r="H64665" s="30"/>
    </row>
    <row r="64666" spans="6:8" x14ac:dyDescent="0.2">
      <c r="F64666" s="30"/>
      <c r="G64666" s="30"/>
      <c r="H64666" s="30"/>
    </row>
    <row r="64667" spans="6:8" x14ac:dyDescent="0.2">
      <c r="F64667" s="30"/>
      <c r="G64667" s="30"/>
      <c r="H64667" s="30"/>
    </row>
    <row r="64668" spans="6:8" x14ac:dyDescent="0.2">
      <c r="F64668" s="30"/>
      <c r="G64668" s="30"/>
      <c r="H64668" s="30"/>
    </row>
    <row r="64669" spans="6:8" x14ac:dyDescent="0.2">
      <c r="F64669" s="30"/>
      <c r="G64669" s="30"/>
      <c r="H64669" s="30"/>
    </row>
    <row r="64670" spans="6:8" x14ac:dyDescent="0.2">
      <c r="F64670" s="30"/>
      <c r="G64670" s="30"/>
      <c r="H64670" s="30"/>
    </row>
    <row r="64671" spans="6:8" x14ac:dyDescent="0.2">
      <c r="F64671" s="30"/>
      <c r="G64671" s="30"/>
      <c r="H64671" s="30"/>
    </row>
    <row r="64672" spans="6:8" x14ac:dyDescent="0.2">
      <c r="F64672" s="30"/>
      <c r="G64672" s="30"/>
      <c r="H64672" s="30"/>
    </row>
    <row r="64673" spans="6:8" x14ac:dyDescent="0.2">
      <c r="F64673" s="30"/>
      <c r="G64673" s="30"/>
      <c r="H64673" s="30"/>
    </row>
    <row r="64674" spans="6:8" x14ac:dyDescent="0.2">
      <c r="F64674" s="30"/>
      <c r="G64674" s="30"/>
      <c r="H64674" s="30"/>
    </row>
    <row r="64675" spans="6:8" x14ac:dyDescent="0.2">
      <c r="F64675" s="30"/>
      <c r="G64675" s="30"/>
      <c r="H64675" s="30"/>
    </row>
    <row r="64676" spans="6:8" x14ac:dyDescent="0.2">
      <c r="F64676" s="30"/>
      <c r="G64676" s="30"/>
      <c r="H64676" s="30"/>
    </row>
    <row r="64677" spans="6:8" x14ac:dyDescent="0.2">
      <c r="F64677" s="30"/>
      <c r="G64677" s="30"/>
      <c r="H64677" s="30"/>
    </row>
    <row r="64678" spans="6:8" x14ac:dyDescent="0.2">
      <c r="F64678" s="30"/>
      <c r="G64678" s="30"/>
      <c r="H64678" s="30"/>
    </row>
    <row r="64679" spans="6:8" x14ac:dyDescent="0.2">
      <c r="F64679" s="30"/>
      <c r="G64679" s="30"/>
      <c r="H64679" s="30"/>
    </row>
    <row r="64680" spans="6:8" x14ac:dyDescent="0.2">
      <c r="F64680" s="30"/>
      <c r="G64680" s="30"/>
      <c r="H64680" s="30"/>
    </row>
    <row r="64681" spans="6:8" x14ac:dyDescent="0.2">
      <c r="F64681" s="30"/>
      <c r="G64681" s="30"/>
      <c r="H64681" s="30"/>
    </row>
    <row r="64682" spans="6:8" x14ac:dyDescent="0.2">
      <c r="F64682" s="30"/>
      <c r="G64682" s="30"/>
      <c r="H64682" s="30"/>
    </row>
    <row r="64683" spans="6:8" x14ac:dyDescent="0.2">
      <c r="F64683" s="30"/>
      <c r="G64683" s="30"/>
      <c r="H64683" s="30"/>
    </row>
    <row r="64684" spans="6:8" x14ac:dyDescent="0.2">
      <c r="F64684" s="30"/>
      <c r="G64684" s="30"/>
      <c r="H64684" s="30"/>
    </row>
    <row r="64685" spans="6:8" x14ac:dyDescent="0.2">
      <c r="F64685" s="30"/>
      <c r="G64685" s="30"/>
      <c r="H64685" s="30"/>
    </row>
    <row r="64686" spans="6:8" x14ac:dyDescent="0.2">
      <c r="F64686" s="30"/>
      <c r="G64686" s="30"/>
      <c r="H64686" s="30"/>
    </row>
    <row r="64687" spans="6:8" x14ac:dyDescent="0.2">
      <c r="F64687" s="30"/>
      <c r="G64687" s="30"/>
      <c r="H64687" s="30"/>
    </row>
    <row r="64688" spans="6:8" x14ac:dyDescent="0.2">
      <c r="F64688" s="30"/>
      <c r="G64688" s="30"/>
      <c r="H64688" s="30"/>
    </row>
    <row r="64689" spans="6:8" x14ac:dyDescent="0.2">
      <c r="F64689" s="30"/>
      <c r="G64689" s="30"/>
      <c r="H64689" s="30"/>
    </row>
    <row r="64690" spans="6:8" x14ac:dyDescent="0.2">
      <c r="F64690" s="30"/>
      <c r="G64690" s="30"/>
      <c r="H64690" s="30"/>
    </row>
    <row r="64691" spans="6:8" x14ac:dyDescent="0.2">
      <c r="F64691" s="30"/>
      <c r="G64691" s="30"/>
      <c r="H64691" s="30"/>
    </row>
    <row r="64692" spans="6:8" x14ac:dyDescent="0.2">
      <c r="F64692" s="30"/>
      <c r="G64692" s="30"/>
      <c r="H64692" s="30"/>
    </row>
    <row r="64693" spans="6:8" x14ac:dyDescent="0.2">
      <c r="F64693" s="30"/>
      <c r="G64693" s="30"/>
      <c r="H64693" s="30"/>
    </row>
    <row r="64694" spans="6:8" x14ac:dyDescent="0.2">
      <c r="F64694" s="30"/>
      <c r="G64694" s="30"/>
      <c r="H64694" s="30"/>
    </row>
    <row r="64695" spans="6:8" x14ac:dyDescent="0.2">
      <c r="F64695" s="30"/>
      <c r="G64695" s="30"/>
      <c r="H64695" s="30"/>
    </row>
    <row r="64696" spans="6:8" x14ac:dyDescent="0.2">
      <c r="F64696" s="30"/>
      <c r="G64696" s="30"/>
      <c r="H64696" s="30"/>
    </row>
    <row r="64697" spans="6:8" x14ac:dyDescent="0.2">
      <c r="F64697" s="30"/>
      <c r="G64697" s="30"/>
      <c r="H64697" s="30"/>
    </row>
    <row r="64698" spans="6:8" x14ac:dyDescent="0.2">
      <c r="F64698" s="30"/>
      <c r="G64698" s="30"/>
      <c r="H64698" s="30"/>
    </row>
    <row r="64699" spans="6:8" x14ac:dyDescent="0.2">
      <c r="F64699" s="30"/>
      <c r="G64699" s="30"/>
      <c r="H64699" s="30"/>
    </row>
    <row r="64700" spans="6:8" x14ac:dyDescent="0.2">
      <c r="F64700" s="30"/>
      <c r="G64700" s="30"/>
      <c r="H64700" s="30"/>
    </row>
    <row r="64701" spans="6:8" x14ac:dyDescent="0.2">
      <c r="F64701" s="30"/>
      <c r="G64701" s="30"/>
      <c r="H64701" s="30"/>
    </row>
    <row r="64702" spans="6:8" x14ac:dyDescent="0.2">
      <c r="F64702" s="30"/>
      <c r="G64702" s="30"/>
      <c r="H64702" s="30"/>
    </row>
    <row r="64703" spans="6:8" x14ac:dyDescent="0.2">
      <c r="F64703" s="30"/>
      <c r="G64703" s="30"/>
      <c r="H64703" s="30"/>
    </row>
    <row r="64704" spans="6:8" x14ac:dyDescent="0.2">
      <c r="F64704" s="30"/>
      <c r="G64704" s="30"/>
      <c r="H64704" s="30"/>
    </row>
    <row r="64705" spans="6:8" x14ac:dyDescent="0.2">
      <c r="F64705" s="30"/>
      <c r="G64705" s="30"/>
      <c r="H64705" s="30"/>
    </row>
    <row r="64706" spans="6:8" x14ac:dyDescent="0.2">
      <c r="F64706" s="30"/>
      <c r="G64706" s="30"/>
      <c r="H64706" s="30"/>
    </row>
    <row r="64707" spans="6:8" x14ac:dyDescent="0.2">
      <c r="F64707" s="30"/>
      <c r="G64707" s="30"/>
      <c r="H64707" s="30"/>
    </row>
    <row r="64708" spans="6:8" x14ac:dyDescent="0.2">
      <c r="F64708" s="30"/>
      <c r="G64708" s="30"/>
      <c r="H64708" s="30"/>
    </row>
    <row r="64709" spans="6:8" x14ac:dyDescent="0.2">
      <c r="F64709" s="30"/>
      <c r="G64709" s="30"/>
      <c r="H64709" s="30"/>
    </row>
    <row r="64710" spans="6:8" x14ac:dyDescent="0.2">
      <c r="F64710" s="30"/>
      <c r="G64710" s="30"/>
      <c r="H64710" s="30"/>
    </row>
    <row r="64711" spans="6:8" x14ac:dyDescent="0.2">
      <c r="F64711" s="30"/>
      <c r="G64711" s="30"/>
      <c r="H64711" s="30"/>
    </row>
    <row r="64712" spans="6:8" x14ac:dyDescent="0.2">
      <c r="F64712" s="30"/>
      <c r="G64712" s="30"/>
      <c r="H64712" s="30"/>
    </row>
    <row r="64713" spans="6:8" x14ac:dyDescent="0.2">
      <c r="F64713" s="30"/>
      <c r="G64713" s="30"/>
      <c r="H64713" s="30"/>
    </row>
    <row r="64714" spans="6:8" x14ac:dyDescent="0.2">
      <c r="F64714" s="30"/>
      <c r="G64714" s="30"/>
      <c r="H64714" s="30"/>
    </row>
    <row r="64715" spans="6:8" x14ac:dyDescent="0.2">
      <c r="F64715" s="30"/>
      <c r="G64715" s="30"/>
      <c r="H64715" s="30"/>
    </row>
    <row r="64716" spans="6:8" x14ac:dyDescent="0.2">
      <c r="F64716" s="30"/>
      <c r="G64716" s="30"/>
      <c r="H64716" s="30"/>
    </row>
    <row r="64717" spans="6:8" x14ac:dyDescent="0.2">
      <c r="F64717" s="30"/>
      <c r="G64717" s="30"/>
      <c r="H64717" s="30"/>
    </row>
    <row r="64718" spans="6:8" x14ac:dyDescent="0.2">
      <c r="F64718" s="30"/>
      <c r="G64718" s="30"/>
      <c r="H64718" s="30"/>
    </row>
    <row r="64719" spans="6:8" x14ac:dyDescent="0.2">
      <c r="F64719" s="30"/>
      <c r="G64719" s="30"/>
      <c r="H64719" s="30"/>
    </row>
    <row r="64720" spans="6:8" x14ac:dyDescent="0.2">
      <c r="F64720" s="30"/>
      <c r="G64720" s="30"/>
      <c r="H64720" s="30"/>
    </row>
    <row r="64721" spans="6:8" x14ac:dyDescent="0.2">
      <c r="F64721" s="30"/>
      <c r="G64721" s="30"/>
      <c r="H64721" s="30"/>
    </row>
    <row r="64722" spans="6:8" x14ac:dyDescent="0.2">
      <c r="F64722" s="30"/>
      <c r="G64722" s="30"/>
      <c r="H64722" s="30"/>
    </row>
    <row r="64723" spans="6:8" x14ac:dyDescent="0.2">
      <c r="F64723" s="30"/>
      <c r="G64723" s="30"/>
      <c r="H64723" s="30"/>
    </row>
    <row r="64724" spans="6:8" x14ac:dyDescent="0.2">
      <c r="F64724" s="30"/>
      <c r="G64724" s="30"/>
      <c r="H64724" s="30"/>
    </row>
    <row r="64725" spans="6:8" x14ac:dyDescent="0.2">
      <c r="F64725" s="30"/>
      <c r="G64725" s="30"/>
      <c r="H64725" s="30"/>
    </row>
    <row r="64726" spans="6:8" x14ac:dyDescent="0.2">
      <c r="F64726" s="30"/>
      <c r="G64726" s="30"/>
      <c r="H64726" s="30"/>
    </row>
    <row r="64727" spans="6:8" x14ac:dyDescent="0.2">
      <c r="F64727" s="30"/>
      <c r="G64727" s="30"/>
      <c r="H64727" s="30"/>
    </row>
    <row r="64728" spans="6:8" x14ac:dyDescent="0.2">
      <c r="F64728" s="30"/>
      <c r="G64728" s="30"/>
      <c r="H64728" s="30"/>
    </row>
    <row r="64729" spans="6:8" x14ac:dyDescent="0.2">
      <c r="F64729" s="30"/>
      <c r="G64729" s="30"/>
      <c r="H64729" s="30"/>
    </row>
    <row r="64730" spans="6:8" x14ac:dyDescent="0.2">
      <c r="F64730" s="30"/>
      <c r="G64730" s="30"/>
      <c r="H64730" s="30"/>
    </row>
    <row r="64731" spans="6:8" x14ac:dyDescent="0.2">
      <c r="F64731" s="30"/>
      <c r="G64731" s="30"/>
      <c r="H64731" s="30"/>
    </row>
    <row r="64732" spans="6:8" x14ac:dyDescent="0.2">
      <c r="F64732" s="30"/>
      <c r="G64732" s="30"/>
      <c r="H64732" s="30"/>
    </row>
    <row r="64733" spans="6:8" x14ac:dyDescent="0.2">
      <c r="F64733" s="30"/>
      <c r="G64733" s="30"/>
      <c r="H64733" s="30"/>
    </row>
    <row r="64734" spans="6:8" x14ac:dyDescent="0.2">
      <c r="F64734" s="30"/>
      <c r="G64734" s="30"/>
      <c r="H64734" s="30"/>
    </row>
    <row r="64735" spans="6:8" x14ac:dyDescent="0.2">
      <c r="F64735" s="30"/>
      <c r="G64735" s="30"/>
      <c r="H64735" s="30"/>
    </row>
    <row r="64736" spans="6:8" x14ac:dyDescent="0.2">
      <c r="F64736" s="30"/>
      <c r="G64736" s="30"/>
      <c r="H64736" s="30"/>
    </row>
    <row r="64737" spans="6:8" x14ac:dyDescent="0.2">
      <c r="F64737" s="30"/>
      <c r="G64737" s="30"/>
      <c r="H64737" s="30"/>
    </row>
    <row r="64738" spans="6:8" x14ac:dyDescent="0.2">
      <c r="F64738" s="30"/>
      <c r="G64738" s="30"/>
      <c r="H64738" s="30"/>
    </row>
    <row r="64739" spans="6:8" x14ac:dyDescent="0.2">
      <c r="F64739" s="30"/>
      <c r="G64739" s="30"/>
      <c r="H64739" s="30"/>
    </row>
    <row r="64740" spans="6:8" x14ac:dyDescent="0.2">
      <c r="F64740" s="30"/>
      <c r="G64740" s="30"/>
      <c r="H64740" s="30"/>
    </row>
    <row r="64741" spans="6:8" x14ac:dyDescent="0.2">
      <c r="F64741" s="30"/>
      <c r="G64741" s="30"/>
      <c r="H64741" s="30"/>
    </row>
    <row r="64742" spans="6:8" x14ac:dyDescent="0.2">
      <c r="F64742" s="30"/>
      <c r="G64742" s="30"/>
      <c r="H64742" s="30"/>
    </row>
    <row r="64743" spans="6:8" x14ac:dyDescent="0.2">
      <c r="F64743" s="30"/>
      <c r="G64743" s="30"/>
      <c r="H64743" s="30"/>
    </row>
    <row r="64744" spans="6:8" x14ac:dyDescent="0.2">
      <c r="F64744" s="30"/>
      <c r="G64744" s="30"/>
      <c r="H64744" s="30"/>
    </row>
    <row r="64745" spans="6:8" x14ac:dyDescent="0.2">
      <c r="F64745" s="30"/>
      <c r="G64745" s="30"/>
      <c r="H64745" s="30"/>
    </row>
    <row r="64746" spans="6:8" x14ac:dyDescent="0.2">
      <c r="F64746" s="30"/>
      <c r="G64746" s="30"/>
      <c r="H64746" s="30"/>
    </row>
    <row r="64747" spans="6:8" x14ac:dyDescent="0.2">
      <c r="F64747" s="30"/>
      <c r="G64747" s="30"/>
      <c r="H64747" s="30"/>
    </row>
    <row r="64748" spans="6:8" x14ac:dyDescent="0.2">
      <c r="F64748" s="30"/>
      <c r="G64748" s="30"/>
      <c r="H64748" s="30"/>
    </row>
    <row r="64749" spans="6:8" x14ac:dyDescent="0.2">
      <c r="F64749" s="30"/>
      <c r="G64749" s="30"/>
      <c r="H64749" s="30"/>
    </row>
    <row r="64750" spans="6:8" x14ac:dyDescent="0.2">
      <c r="F64750" s="30"/>
      <c r="G64750" s="30"/>
      <c r="H64750" s="30"/>
    </row>
    <row r="64751" spans="6:8" x14ac:dyDescent="0.2">
      <c r="F64751" s="30"/>
      <c r="G64751" s="30"/>
      <c r="H64751" s="30"/>
    </row>
    <row r="64752" spans="6:8" x14ac:dyDescent="0.2">
      <c r="F64752" s="30"/>
      <c r="G64752" s="30"/>
      <c r="H64752" s="30"/>
    </row>
    <row r="64753" spans="6:8" x14ac:dyDescent="0.2">
      <c r="F64753" s="30"/>
      <c r="G64753" s="30"/>
      <c r="H64753" s="30"/>
    </row>
    <row r="64754" spans="6:8" x14ac:dyDescent="0.2">
      <c r="F64754" s="30"/>
      <c r="G64754" s="30"/>
      <c r="H64754" s="30"/>
    </row>
    <row r="64755" spans="6:8" x14ac:dyDescent="0.2">
      <c r="F64755" s="30"/>
      <c r="G64755" s="30"/>
      <c r="H64755" s="30"/>
    </row>
    <row r="64756" spans="6:8" x14ac:dyDescent="0.2">
      <c r="F64756" s="30"/>
      <c r="G64756" s="30"/>
      <c r="H64756" s="30"/>
    </row>
    <row r="64757" spans="6:8" x14ac:dyDescent="0.2">
      <c r="F64757" s="30"/>
      <c r="G64757" s="30"/>
      <c r="H64757" s="30"/>
    </row>
    <row r="64758" spans="6:8" x14ac:dyDescent="0.2">
      <c r="F64758" s="30"/>
      <c r="G64758" s="30"/>
      <c r="H64758" s="30"/>
    </row>
    <row r="64759" spans="6:8" x14ac:dyDescent="0.2">
      <c r="F64759" s="30"/>
      <c r="G64759" s="30"/>
      <c r="H64759" s="30"/>
    </row>
    <row r="64760" spans="6:8" x14ac:dyDescent="0.2">
      <c r="F64760" s="30"/>
      <c r="G64760" s="30"/>
      <c r="H64760" s="30"/>
    </row>
    <row r="64761" spans="6:8" x14ac:dyDescent="0.2">
      <c r="F64761" s="30"/>
      <c r="G64761" s="30"/>
      <c r="H64761" s="30"/>
    </row>
    <row r="64762" spans="6:8" x14ac:dyDescent="0.2">
      <c r="F64762" s="30"/>
      <c r="G64762" s="30"/>
      <c r="H64762" s="30"/>
    </row>
    <row r="64763" spans="6:8" x14ac:dyDescent="0.2">
      <c r="F64763" s="30"/>
      <c r="G64763" s="30"/>
      <c r="H64763" s="30"/>
    </row>
    <row r="64764" spans="6:8" x14ac:dyDescent="0.2">
      <c r="F64764" s="30"/>
      <c r="G64764" s="30"/>
      <c r="H64764" s="30"/>
    </row>
    <row r="64765" spans="6:8" x14ac:dyDescent="0.2">
      <c r="F64765" s="30"/>
      <c r="G64765" s="30"/>
      <c r="H64765" s="30"/>
    </row>
    <row r="64766" spans="6:8" x14ac:dyDescent="0.2">
      <c r="F64766" s="30"/>
      <c r="G64766" s="30"/>
      <c r="H64766" s="30"/>
    </row>
    <row r="64767" spans="6:8" x14ac:dyDescent="0.2">
      <c r="F64767" s="30"/>
      <c r="G64767" s="30"/>
      <c r="H64767" s="30"/>
    </row>
    <row r="64768" spans="6:8" x14ac:dyDescent="0.2">
      <c r="F64768" s="30"/>
      <c r="G64768" s="30"/>
      <c r="H64768" s="30"/>
    </row>
    <row r="64769" spans="6:8" x14ac:dyDescent="0.2">
      <c r="F64769" s="30"/>
      <c r="G64769" s="30"/>
      <c r="H64769" s="30"/>
    </row>
    <row r="64770" spans="6:8" x14ac:dyDescent="0.2">
      <c r="F64770" s="30"/>
      <c r="G64770" s="30"/>
      <c r="H64770" s="30"/>
    </row>
    <row r="64771" spans="6:8" x14ac:dyDescent="0.2">
      <c r="F64771" s="30"/>
      <c r="G64771" s="30"/>
      <c r="H64771" s="30"/>
    </row>
    <row r="64772" spans="6:8" x14ac:dyDescent="0.2">
      <c r="F64772" s="30"/>
      <c r="G64772" s="30"/>
      <c r="H64772" s="30"/>
    </row>
    <row r="64773" spans="6:8" x14ac:dyDescent="0.2">
      <c r="F64773" s="30"/>
      <c r="G64773" s="30"/>
      <c r="H64773" s="30"/>
    </row>
    <row r="64774" spans="6:8" x14ac:dyDescent="0.2">
      <c r="F64774" s="30"/>
      <c r="G64774" s="30"/>
      <c r="H64774" s="30"/>
    </row>
    <row r="64775" spans="6:8" x14ac:dyDescent="0.2">
      <c r="F64775" s="30"/>
      <c r="G64775" s="30"/>
      <c r="H64775" s="30"/>
    </row>
    <row r="64776" spans="6:8" x14ac:dyDescent="0.2">
      <c r="F64776" s="30"/>
      <c r="G64776" s="30"/>
      <c r="H64776" s="30"/>
    </row>
    <row r="64777" spans="6:8" x14ac:dyDescent="0.2">
      <c r="F64777" s="30"/>
      <c r="G64777" s="30"/>
      <c r="H64777" s="30"/>
    </row>
    <row r="64778" spans="6:8" x14ac:dyDescent="0.2">
      <c r="F64778" s="30"/>
      <c r="G64778" s="30"/>
      <c r="H64778" s="30"/>
    </row>
    <row r="64779" spans="6:8" x14ac:dyDescent="0.2">
      <c r="F64779" s="30"/>
      <c r="G64779" s="30"/>
      <c r="H64779" s="30"/>
    </row>
    <row r="64780" spans="6:8" x14ac:dyDescent="0.2">
      <c r="F64780" s="30"/>
      <c r="G64780" s="30"/>
      <c r="H64780" s="30"/>
    </row>
    <row r="64781" spans="6:8" x14ac:dyDescent="0.2">
      <c r="F64781" s="30"/>
      <c r="G64781" s="30"/>
      <c r="H64781" s="30"/>
    </row>
    <row r="64782" spans="6:8" x14ac:dyDescent="0.2">
      <c r="F64782" s="30"/>
      <c r="G64782" s="30"/>
      <c r="H64782" s="30"/>
    </row>
    <row r="64783" spans="6:8" x14ac:dyDescent="0.2">
      <c r="F64783" s="30"/>
      <c r="G64783" s="30"/>
      <c r="H64783" s="30"/>
    </row>
    <row r="64784" spans="6:8" x14ac:dyDescent="0.2">
      <c r="F64784" s="30"/>
      <c r="G64784" s="30"/>
      <c r="H64784" s="30"/>
    </row>
    <row r="64785" spans="6:8" x14ac:dyDescent="0.2">
      <c r="F64785" s="30"/>
      <c r="G64785" s="30"/>
      <c r="H64785" s="30"/>
    </row>
    <row r="64786" spans="6:8" x14ac:dyDescent="0.2">
      <c r="F64786" s="30"/>
      <c r="G64786" s="30"/>
      <c r="H64786" s="30"/>
    </row>
    <row r="64787" spans="6:8" x14ac:dyDescent="0.2">
      <c r="F64787" s="30"/>
      <c r="G64787" s="30"/>
      <c r="H64787" s="30"/>
    </row>
    <row r="64788" spans="6:8" x14ac:dyDescent="0.2">
      <c r="F64788" s="30"/>
      <c r="G64788" s="30"/>
      <c r="H64788" s="30"/>
    </row>
    <row r="64789" spans="6:8" x14ac:dyDescent="0.2">
      <c r="F64789" s="30"/>
      <c r="G64789" s="30"/>
      <c r="H64789" s="30"/>
    </row>
    <row r="64790" spans="6:8" x14ac:dyDescent="0.2">
      <c r="F64790" s="30"/>
      <c r="G64790" s="30"/>
      <c r="H64790" s="30"/>
    </row>
    <row r="64791" spans="6:8" x14ac:dyDescent="0.2">
      <c r="F64791" s="30"/>
      <c r="G64791" s="30"/>
      <c r="H64791" s="30"/>
    </row>
    <row r="64792" spans="6:8" x14ac:dyDescent="0.2">
      <c r="F64792" s="30"/>
      <c r="G64792" s="30"/>
      <c r="H64792" s="30"/>
    </row>
    <row r="64793" spans="6:8" x14ac:dyDescent="0.2">
      <c r="F64793" s="30"/>
      <c r="G64793" s="30"/>
      <c r="H64793" s="30"/>
    </row>
    <row r="64794" spans="6:8" x14ac:dyDescent="0.2">
      <c r="F64794" s="30"/>
      <c r="G64794" s="30"/>
      <c r="H64794" s="30"/>
    </row>
    <row r="64795" spans="6:8" x14ac:dyDescent="0.2">
      <c r="F64795" s="30"/>
      <c r="G64795" s="30"/>
      <c r="H64795" s="30"/>
    </row>
    <row r="64796" spans="6:8" x14ac:dyDescent="0.2">
      <c r="F64796" s="30"/>
      <c r="G64796" s="30"/>
      <c r="H64796" s="30"/>
    </row>
    <row r="64797" spans="6:8" x14ac:dyDescent="0.2">
      <c r="F64797" s="30"/>
      <c r="G64797" s="30"/>
      <c r="H64797" s="30"/>
    </row>
    <row r="64798" spans="6:8" x14ac:dyDescent="0.2">
      <c r="F64798" s="30"/>
      <c r="G64798" s="30"/>
      <c r="H64798" s="30"/>
    </row>
    <row r="64799" spans="6:8" x14ac:dyDescent="0.2">
      <c r="F64799" s="30"/>
      <c r="G64799" s="30"/>
      <c r="H64799" s="30"/>
    </row>
    <row r="64800" spans="6:8" x14ac:dyDescent="0.2">
      <c r="F64800" s="30"/>
      <c r="G64800" s="30"/>
      <c r="H64800" s="30"/>
    </row>
    <row r="64801" spans="6:8" x14ac:dyDescent="0.2">
      <c r="F64801" s="30"/>
      <c r="G64801" s="30"/>
      <c r="H64801" s="30"/>
    </row>
    <row r="64802" spans="6:8" x14ac:dyDescent="0.2">
      <c r="F64802" s="30"/>
      <c r="G64802" s="30"/>
      <c r="H64802" s="30"/>
    </row>
    <row r="64803" spans="6:8" x14ac:dyDescent="0.2">
      <c r="F64803" s="30"/>
      <c r="G64803" s="30"/>
      <c r="H64803" s="30"/>
    </row>
    <row r="64804" spans="6:8" x14ac:dyDescent="0.2">
      <c r="F64804" s="30"/>
      <c r="G64804" s="30"/>
      <c r="H64804" s="30"/>
    </row>
    <row r="64805" spans="6:8" x14ac:dyDescent="0.2">
      <c r="F64805" s="30"/>
      <c r="G64805" s="30"/>
      <c r="H64805" s="30"/>
    </row>
    <row r="64806" spans="6:8" x14ac:dyDescent="0.2">
      <c r="F64806" s="30"/>
      <c r="G64806" s="30"/>
      <c r="H64806" s="30"/>
    </row>
    <row r="64807" spans="6:8" x14ac:dyDescent="0.2">
      <c r="F64807" s="30"/>
      <c r="G64807" s="30"/>
      <c r="H64807" s="30"/>
    </row>
    <row r="64808" spans="6:8" x14ac:dyDescent="0.2">
      <c r="F64808" s="30"/>
      <c r="G64808" s="30"/>
      <c r="H64808" s="30"/>
    </row>
    <row r="64809" spans="6:8" x14ac:dyDescent="0.2">
      <c r="F64809" s="30"/>
      <c r="G64809" s="30"/>
      <c r="H64809" s="30"/>
    </row>
    <row r="64810" spans="6:8" x14ac:dyDescent="0.2">
      <c r="F64810" s="30"/>
      <c r="G64810" s="30"/>
      <c r="H64810" s="30"/>
    </row>
    <row r="64811" spans="6:8" x14ac:dyDescent="0.2">
      <c r="F64811" s="30"/>
      <c r="G64811" s="30"/>
      <c r="H64811" s="30"/>
    </row>
    <row r="64812" spans="6:8" x14ac:dyDescent="0.2">
      <c r="F64812" s="30"/>
      <c r="G64812" s="30"/>
      <c r="H64812" s="30"/>
    </row>
    <row r="64813" spans="6:8" x14ac:dyDescent="0.2">
      <c r="F64813" s="30"/>
      <c r="G64813" s="30"/>
      <c r="H64813" s="30"/>
    </row>
    <row r="64814" spans="6:8" x14ac:dyDescent="0.2">
      <c r="F64814" s="30"/>
      <c r="G64814" s="30"/>
      <c r="H64814" s="30"/>
    </row>
    <row r="64815" spans="6:8" x14ac:dyDescent="0.2">
      <c r="F64815" s="30"/>
      <c r="G64815" s="30"/>
      <c r="H64815" s="30"/>
    </row>
    <row r="64816" spans="6:8" x14ac:dyDescent="0.2">
      <c r="F64816" s="30"/>
      <c r="G64816" s="30"/>
      <c r="H64816" s="30"/>
    </row>
    <row r="64817" spans="6:8" x14ac:dyDescent="0.2">
      <c r="F64817" s="30"/>
      <c r="G64817" s="30"/>
      <c r="H64817" s="30"/>
    </row>
    <row r="64818" spans="6:8" x14ac:dyDescent="0.2">
      <c r="F64818" s="30"/>
      <c r="G64818" s="30"/>
      <c r="H64818" s="30"/>
    </row>
    <row r="64819" spans="6:8" x14ac:dyDescent="0.2">
      <c r="F64819" s="30"/>
      <c r="G64819" s="30"/>
      <c r="H64819" s="30"/>
    </row>
    <row r="64820" spans="6:8" x14ac:dyDescent="0.2">
      <c r="F64820" s="30"/>
      <c r="G64820" s="30"/>
      <c r="H64820" s="30"/>
    </row>
    <row r="64821" spans="6:8" x14ac:dyDescent="0.2">
      <c r="F64821" s="30"/>
      <c r="G64821" s="30"/>
      <c r="H64821" s="30"/>
    </row>
    <row r="64822" spans="6:8" x14ac:dyDescent="0.2">
      <c r="F64822" s="30"/>
      <c r="G64822" s="30"/>
      <c r="H64822" s="30"/>
    </row>
    <row r="64823" spans="6:8" x14ac:dyDescent="0.2">
      <c r="F64823" s="30"/>
      <c r="G64823" s="30"/>
      <c r="H64823" s="30"/>
    </row>
    <row r="64824" spans="6:8" x14ac:dyDescent="0.2">
      <c r="F64824" s="30"/>
      <c r="G64824" s="30"/>
      <c r="H64824" s="30"/>
    </row>
    <row r="64825" spans="6:8" x14ac:dyDescent="0.2">
      <c r="F64825" s="30"/>
      <c r="G64825" s="30"/>
      <c r="H64825" s="30"/>
    </row>
    <row r="64826" spans="6:8" x14ac:dyDescent="0.2">
      <c r="F64826" s="30"/>
      <c r="G64826" s="30"/>
      <c r="H64826" s="30"/>
    </row>
    <row r="64827" spans="6:8" x14ac:dyDescent="0.2">
      <c r="F64827" s="30"/>
      <c r="G64827" s="30"/>
      <c r="H64827" s="30"/>
    </row>
    <row r="64828" spans="6:8" x14ac:dyDescent="0.2">
      <c r="F64828" s="30"/>
      <c r="G64828" s="30"/>
      <c r="H64828" s="30"/>
    </row>
    <row r="64829" spans="6:8" x14ac:dyDescent="0.2">
      <c r="F64829" s="30"/>
      <c r="G64829" s="30"/>
      <c r="H64829" s="30"/>
    </row>
    <row r="64830" spans="6:8" x14ac:dyDescent="0.2">
      <c r="F64830" s="30"/>
      <c r="G64830" s="30"/>
      <c r="H64830" s="30"/>
    </row>
    <row r="64831" spans="6:8" x14ac:dyDescent="0.2">
      <c r="F64831" s="30"/>
      <c r="G64831" s="30"/>
      <c r="H64831" s="30"/>
    </row>
    <row r="64832" spans="6:8" x14ac:dyDescent="0.2">
      <c r="F64832" s="30"/>
      <c r="G64832" s="30"/>
      <c r="H64832" s="30"/>
    </row>
    <row r="64833" spans="6:8" x14ac:dyDescent="0.2">
      <c r="F64833" s="30"/>
      <c r="G64833" s="30"/>
      <c r="H64833" s="30"/>
    </row>
    <row r="64834" spans="6:8" x14ac:dyDescent="0.2">
      <c r="F64834" s="30"/>
      <c r="G64834" s="30"/>
      <c r="H64834" s="30"/>
    </row>
    <row r="64835" spans="6:8" x14ac:dyDescent="0.2">
      <c r="F64835" s="30"/>
      <c r="G64835" s="30"/>
      <c r="H64835" s="30"/>
    </row>
    <row r="64836" spans="6:8" x14ac:dyDescent="0.2">
      <c r="F64836" s="30"/>
      <c r="G64836" s="30"/>
      <c r="H64836" s="30"/>
    </row>
    <row r="64837" spans="6:8" x14ac:dyDescent="0.2">
      <c r="F64837" s="30"/>
      <c r="G64837" s="30"/>
      <c r="H64837" s="30"/>
    </row>
    <row r="64838" spans="6:8" x14ac:dyDescent="0.2">
      <c r="F64838" s="30"/>
      <c r="G64838" s="30"/>
      <c r="H64838" s="30"/>
    </row>
    <row r="64839" spans="6:8" x14ac:dyDescent="0.2">
      <c r="F64839" s="30"/>
      <c r="G64839" s="30"/>
      <c r="H64839" s="30"/>
    </row>
    <row r="64840" spans="6:8" x14ac:dyDescent="0.2">
      <c r="F64840" s="30"/>
      <c r="G64840" s="30"/>
      <c r="H64840" s="30"/>
    </row>
    <row r="64841" spans="6:8" x14ac:dyDescent="0.2">
      <c r="F64841" s="30"/>
      <c r="G64841" s="30"/>
      <c r="H64841" s="30"/>
    </row>
    <row r="64842" spans="6:8" x14ac:dyDescent="0.2">
      <c r="F64842" s="30"/>
      <c r="G64842" s="30"/>
      <c r="H64842" s="30"/>
    </row>
    <row r="64843" spans="6:8" x14ac:dyDescent="0.2">
      <c r="F64843" s="30"/>
      <c r="G64843" s="30"/>
      <c r="H64843" s="30"/>
    </row>
    <row r="64844" spans="6:8" x14ac:dyDescent="0.2">
      <c r="F64844" s="30"/>
      <c r="G64844" s="30"/>
      <c r="H64844" s="30"/>
    </row>
    <row r="64845" spans="6:8" x14ac:dyDescent="0.2">
      <c r="F64845" s="30"/>
      <c r="G64845" s="30"/>
      <c r="H64845" s="30"/>
    </row>
    <row r="64846" spans="6:8" x14ac:dyDescent="0.2">
      <c r="F64846" s="30"/>
      <c r="G64846" s="30"/>
      <c r="H64846" s="30"/>
    </row>
    <row r="64847" spans="6:8" x14ac:dyDescent="0.2">
      <c r="F64847" s="30"/>
      <c r="G64847" s="30"/>
      <c r="H64847" s="30"/>
    </row>
    <row r="64848" spans="6:8" x14ac:dyDescent="0.2">
      <c r="F64848" s="30"/>
      <c r="G64848" s="30"/>
      <c r="H64848" s="30"/>
    </row>
    <row r="64849" spans="6:8" x14ac:dyDescent="0.2">
      <c r="F64849" s="30"/>
      <c r="G64849" s="30"/>
      <c r="H64849" s="30"/>
    </row>
    <row r="64850" spans="6:8" x14ac:dyDescent="0.2">
      <c r="F64850" s="30"/>
      <c r="G64850" s="30"/>
      <c r="H64850" s="30"/>
    </row>
    <row r="64851" spans="6:8" x14ac:dyDescent="0.2">
      <c r="F64851" s="30"/>
      <c r="G64851" s="30"/>
      <c r="H64851" s="30"/>
    </row>
    <row r="64852" spans="6:8" x14ac:dyDescent="0.2">
      <c r="F64852" s="30"/>
      <c r="G64852" s="30"/>
      <c r="H64852" s="30"/>
    </row>
    <row r="64853" spans="6:8" x14ac:dyDescent="0.2">
      <c r="F64853" s="30"/>
      <c r="G64853" s="30"/>
      <c r="H64853" s="30"/>
    </row>
    <row r="64854" spans="6:8" x14ac:dyDescent="0.2">
      <c r="F64854" s="30"/>
      <c r="G64854" s="30"/>
      <c r="H64854" s="30"/>
    </row>
    <row r="64855" spans="6:8" x14ac:dyDescent="0.2">
      <c r="F64855" s="30"/>
      <c r="G64855" s="30"/>
      <c r="H64855" s="30"/>
    </row>
    <row r="64856" spans="6:8" x14ac:dyDescent="0.2">
      <c r="F64856" s="30"/>
      <c r="G64856" s="30"/>
      <c r="H64856" s="30"/>
    </row>
    <row r="64857" spans="6:8" x14ac:dyDescent="0.2">
      <c r="F64857" s="30"/>
      <c r="G64857" s="30"/>
      <c r="H64857" s="30"/>
    </row>
    <row r="64858" spans="6:8" x14ac:dyDescent="0.2">
      <c r="F64858" s="30"/>
      <c r="G64858" s="30"/>
      <c r="H64858" s="30"/>
    </row>
    <row r="64859" spans="6:8" x14ac:dyDescent="0.2">
      <c r="F64859" s="30"/>
      <c r="G64859" s="30"/>
      <c r="H64859" s="30"/>
    </row>
    <row r="64860" spans="6:8" x14ac:dyDescent="0.2">
      <c r="F64860" s="30"/>
      <c r="G64860" s="30"/>
      <c r="H64860" s="30"/>
    </row>
    <row r="64861" spans="6:8" x14ac:dyDescent="0.2">
      <c r="F64861" s="30"/>
      <c r="G64861" s="30"/>
      <c r="H64861" s="30"/>
    </row>
    <row r="64862" spans="6:8" x14ac:dyDescent="0.2">
      <c r="F64862" s="30"/>
      <c r="G64862" s="30"/>
      <c r="H64862" s="30"/>
    </row>
    <row r="64863" spans="6:8" x14ac:dyDescent="0.2">
      <c r="F64863" s="30"/>
      <c r="G64863" s="30"/>
      <c r="H64863" s="30"/>
    </row>
    <row r="64864" spans="6:8" x14ac:dyDescent="0.2">
      <c r="F64864" s="30"/>
      <c r="G64864" s="30"/>
      <c r="H64864" s="30"/>
    </row>
    <row r="64865" spans="6:8" x14ac:dyDescent="0.2">
      <c r="F64865" s="30"/>
      <c r="G64865" s="30"/>
      <c r="H64865" s="30"/>
    </row>
    <row r="64866" spans="6:8" x14ac:dyDescent="0.2">
      <c r="F64866" s="30"/>
      <c r="G64866" s="30"/>
      <c r="H64866" s="30"/>
    </row>
    <row r="64867" spans="6:8" x14ac:dyDescent="0.2">
      <c r="F64867" s="30"/>
      <c r="G64867" s="30"/>
      <c r="H64867" s="30"/>
    </row>
    <row r="64868" spans="6:8" x14ac:dyDescent="0.2">
      <c r="F64868" s="30"/>
      <c r="G64868" s="30"/>
      <c r="H64868" s="30"/>
    </row>
    <row r="64869" spans="6:8" x14ac:dyDescent="0.2">
      <c r="F64869" s="30"/>
      <c r="G64869" s="30"/>
      <c r="H64869" s="30"/>
    </row>
    <row r="64870" spans="6:8" x14ac:dyDescent="0.2">
      <c r="F64870" s="30"/>
      <c r="G64870" s="30"/>
      <c r="H64870" s="30"/>
    </row>
    <row r="64871" spans="6:8" x14ac:dyDescent="0.2">
      <c r="F64871" s="30"/>
      <c r="G64871" s="30"/>
      <c r="H64871" s="30"/>
    </row>
    <row r="64872" spans="6:8" x14ac:dyDescent="0.2">
      <c r="F64872" s="30"/>
      <c r="G64872" s="30"/>
      <c r="H64872" s="30"/>
    </row>
    <row r="64873" spans="6:8" x14ac:dyDescent="0.2">
      <c r="F64873" s="30"/>
      <c r="G64873" s="30"/>
      <c r="H64873" s="30"/>
    </row>
    <row r="64874" spans="6:8" x14ac:dyDescent="0.2">
      <c r="F64874" s="30"/>
      <c r="G64874" s="30"/>
      <c r="H64874" s="30"/>
    </row>
    <row r="64875" spans="6:8" x14ac:dyDescent="0.2">
      <c r="F64875" s="30"/>
      <c r="G64875" s="30"/>
      <c r="H64875" s="30"/>
    </row>
    <row r="64876" spans="6:8" x14ac:dyDescent="0.2">
      <c r="F64876" s="30"/>
      <c r="G64876" s="30"/>
      <c r="H64876" s="30"/>
    </row>
    <row r="64877" spans="6:8" x14ac:dyDescent="0.2">
      <c r="F64877" s="30"/>
      <c r="G64877" s="30"/>
      <c r="H64877" s="30"/>
    </row>
    <row r="64878" spans="6:8" x14ac:dyDescent="0.2">
      <c r="F64878" s="30"/>
      <c r="G64878" s="30"/>
      <c r="H64878" s="30"/>
    </row>
    <row r="64879" spans="6:8" x14ac:dyDescent="0.2">
      <c r="F64879" s="30"/>
      <c r="G64879" s="30"/>
      <c r="H64879" s="30"/>
    </row>
    <row r="64880" spans="6:8" x14ac:dyDescent="0.2">
      <c r="F64880" s="30"/>
      <c r="G64880" s="30"/>
      <c r="H64880" s="30"/>
    </row>
    <row r="64881" spans="6:8" x14ac:dyDescent="0.2">
      <c r="F64881" s="30"/>
      <c r="G64881" s="30"/>
      <c r="H64881" s="30"/>
    </row>
    <row r="64882" spans="6:8" x14ac:dyDescent="0.2">
      <c r="F64882" s="30"/>
      <c r="G64882" s="30"/>
      <c r="H64882" s="30"/>
    </row>
    <row r="64883" spans="6:8" x14ac:dyDescent="0.2">
      <c r="F64883" s="30"/>
      <c r="G64883" s="30"/>
      <c r="H64883" s="30"/>
    </row>
    <row r="64884" spans="6:8" x14ac:dyDescent="0.2">
      <c r="F64884" s="30"/>
      <c r="G64884" s="30"/>
      <c r="H64884" s="30"/>
    </row>
    <row r="64885" spans="6:8" x14ac:dyDescent="0.2">
      <c r="F64885" s="30"/>
      <c r="G64885" s="30"/>
      <c r="H64885" s="30"/>
    </row>
    <row r="64886" spans="6:8" x14ac:dyDescent="0.2">
      <c r="F64886" s="30"/>
      <c r="G64886" s="30"/>
      <c r="H64886" s="30"/>
    </row>
    <row r="64887" spans="6:8" x14ac:dyDescent="0.2">
      <c r="F64887" s="30"/>
      <c r="G64887" s="30"/>
      <c r="H64887" s="30"/>
    </row>
    <row r="64888" spans="6:8" x14ac:dyDescent="0.2">
      <c r="F64888" s="30"/>
      <c r="G64888" s="30"/>
      <c r="H64888" s="30"/>
    </row>
    <row r="64889" spans="6:8" x14ac:dyDescent="0.2">
      <c r="F64889" s="30"/>
      <c r="G64889" s="30"/>
      <c r="H64889" s="30"/>
    </row>
    <row r="64890" spans="6:8" x14ac:dyDescent="0.2">
      <c r="F64890" s="30"/>
      <c r="G64890" s="30"/>
      <c r="H64890" s="30"/>
    </row>
    <row r="64891" spans="6:8" x14ac:dyDescent="0.2">
      <c r="F64891" s="30"/>
      <c r="G64891" s="30"/>
      <c r="H64891" s="30"/>
    </row>
    <row r="64892" spans="6:8" x14ac:dyDescent="0.2">
      <c r="F64892" s="30"/>
      <c r="G64892" s="30"/>
      <c r="H64892" s="30"/>
    </row>
    <row r="64893" spans="6:8" x14ac:dyDescent="0.2">
      <c r="F64893" s="30"/>
      <c r="G64893" s="30"/>
      <c r="H64893" s="30"/>
    </row>
    <row r="64894" spans="6:8" x14ac:dyDescent="0.2">
      <c r="F64894" s="30"/>
      <c r="G64894" s="30"/>
      <c r="H64894" s="30"/>
    </row>
    <row r="64895" spans="6:8" x14ac:dyDescent="0.2">
      <c r="F64895" s="30"/>
      <c r="G64895" s="30"/>
      <c r="H64895" s="30"/>
    </row>
    <row r="64896" spans="6:8" x14ac:dyDescent="0.2">
      <c r="F64896" s="30"/>
      <c r="G64896" s="30"/>
      <c r="H64896" s="30"/>
    </row>
    <row r="64897" spans="6:8" x14ac:dyDescent="0.2">
      <c r="F64897" s="30"/>
      <c r="G64897" s="30"/>
      <c r="H64897" s="30"/>
    </row>
    <row r="64898" spans="6:8" x14ac:dyDescent="0.2">
      <c r="F64898" s="30"/>
      <c r="G64898" s="30"/>
      <c r="H64898" s="30"/>
    </row>
    <row r="64899" spans="6:8" x14ac:dyDescent="0.2">
      <c r="F64899" s="30"/>
      <c r="G64899" s="30"/>
      <c r="H64899" s="30"/>
    </row>
    <row r="64900" spans="6:8" x14ac:dyDescent="0.2">
      <c r="F64900" s="30"/>
      <c r="G64900" s="30"/>
      <c r="H64900" s="30"/>
    </row>
    <row r="64901" spans="6:8" x14ac:dyDescent="0.2">
      <c r="F64901" s="30"/>
      <c r="G64901" s="30"/>
      <c r="H64901" s="30"/>
    </row>
    <row r="64902" spans="6:8" x14ac:dyDescent="0.2">
      <c r="F64902" s="30"/>
      <c r="G64902" s="30"/>
      <c r="H64902" s="30"/>
    </row>
    <row r="64903" spans="6:8" x14ac:dyDescent="0.2">
      <c r="F64903" s="30"/>
      <c r="G64903" s="30"/>
      <c r="H64903" s="30"/>
    </row>
    <row r="64904" spans="6:8" x14ac:dyDescent="0.2">
      <c r="F64904" s="30"/>
      <c r="G64904" s="30"/>
      <c r="H64904" s="30"/>
    </row>
    <row r="64905" spans="6:8" x14ac:dyDescent="0.2">
      <c r="F64905" s="30"/>
      <c r="G64905" s="30"/>
      <c r="H64905" s="30"/>
    </row>
    <row r="64906" spans="6:8" x14ac:dyDescent="0.2">
      <c r="F64906" s="30"/>
      <c r="G64906" s="30"/>
      <c r="H64906" s="30"/>
    </row>
    <row r="64907" spans="6:8" x14ac:dyDescent="0.2">
      <c r="F64907" s="30"/>
      <c r="G64907" s="30"/>
      <c r="H64907" s="30"/>
    </row>
    <row r="64908" spans="6:8" x14ac:dyDescent="0.2">
      <c r="F64908" s="30"/>
      <c r="G64908" s="30"/>
      <c r="H64908" s="30"/>
    </row>
    <row r="64909" spans="6:8" x14ac:dyDescent="0.2">
      <c r="F64909" s="30"/>
      <c r="G64909" s="30"/>
      <c r="H64909" s="30"/>
    </row>
    <row r="64910" spans="6:8" x14ac:dyDescent="0.2">
      <c r="F64910" s="30"/>
      <c r="G64910" s="30"/>
      <c r="H64910" s="30"/>
    </row>
    <row r="64911" spans="6:8" x14ac:dyDescent="0.2">
      <c r="F64911" s="30"/>
      <c r="G64911" s="30"/>
      <c r="H64911" s="30"/>
    </row>
    <row r="64912" spans="6:8" x14ac:dyDescent="0.2">
      <c r="F64912" s="30"/>
      <c r="G64912" s="30"/>
      <c r="H64912" s="30"/>
    </row>
    <row r="64913" spans="6:8" x14ac:dyDescent="0.2">
      <c r="F64913" s="30"/>
      <c r="G64913" s="30"/>
      <c r="H64913" s="30"/>
    </row>
    <row r="64914" spans="6:8" x14ac:dyDescent="0.2">
      <c r="F64914" s="30"/>
      <c r="G64914" s="30"/>
      <c r="H64914" s="30"/>
    </row>
    <row r="64915" spans="6:8" x14ac:dyDescent="0.2">
      <c r="F64915" s="30"/>
      <c r="G64915" s="30"/>
      <c r="H64915" s="30"/>
    </row>
    <row r="64916" spans="6:8" x14ac:dyDescent="0.2">
      <c r="F64916" s="30"/>
      <c r="G64916" s="30"/>
      <c r="H64916" s="30"/>
    </row>
    <row r="64917" spans="6:8" x14ac:dyDescent="0.2">
      <c r="F64917" s="30"/>
      <c r="G64917" s="30"/>
      <c r="H64917" s="30"/>
    </row>
    <row r="64918" spans="6:8" x14ac:dyDescent="0.2">
      <c r="F64918" s="30"/>
      <c r="G64918" s="30"/>
      <c r="H64918" s="30"/>
    </row>
    <row r="64919" spans="6:8" x14ac:dyDescent="0.2">
      <c r="F64919" s="30"/>
      <c r="G64919" s="30"/>
      <c r="H64919" s="30"/>
    </row>
    <row r="64920" spans="6:8" x14ac:dyDescent="0.2">
      <c r="F64920" s="30"/>
      <c r="G64920" s="30"/>
      <c r="H64920" s="30"/>
    </row>
    <row r="64921" spans="6:8" x14ac:dyDescent="0.2">
      <c r="F64921" s="30"/>
      <c r="G64921" s="30"/>
      <c r="H64921" s="30"/>
    </row>
    <row r="64922" spans="6:8" x14ac:dyDescent="0.2">
      <c r="F64922" s="30"/>
      <c r="G64922" s="30"/>
      <c r="H64922" s="30"/>
    </row>
    <row r="64923" spans="6:8" x14ac:dyDescent="0.2">
      <c r="F64923" s="30"/>
      <c r="G64923" s="30"/>
      <c r="H64923" s="30"/>
    </row>
    <row r="64924" spans="6:8" x14ac:dyDescent="0.2">
      <c r="F64924" s="30"/>
      <c r="G64924" s="30"/>
      <c r="H64924" s="30"/>
    </row>
    <row r="64925" spans="6:8" x14ac:dyDescent="0.2">
      <c r="F64925" s="30"/>
      <c r="G64925" s="30"/>
      <c r="H64925" s="30"/>
    </row>
    <row r="64926" spans="6:8" x14ac:dyDescent="0.2">
      <c r="F64926" s="30"/>
      <c r="G64926" s="30"/>
      <c r="H64926" s="30"/>
    </row>
    <row r="64927" spans="6:8" x14ac:dyDescent="0.2">
      <c r="F64927" s="30"/>
      <c r="G64927" s="30"/>
      <c r="H64927" s="30"/>
    </row>
    <row r="64928" spans="6:8" x14ac:dyDescent="0.2">
      <c r="F64928" s="30"/>
      <c r="G64928" s="30"/>
      <c r="H64928" s="30"/>
    </row>
    <row r="64929" spans="6:8" x14ac:dyDescent="0.2">
      <c r="F64929" s="30"/>
      <c r="G64929" s="30"/>
      <c r="H64929" s="30"/>
    </row>
    <row r="64930" spans="6:8" x14ac:dyDescent="0.2">
      <c r="F64930" s="30"/>
      <c r="G64930" s="30"/>
      <c r="H64930" s="30"/>
    </row>
    <row r="64931" spans="6:8" x14ac:dyDescent="0.2">
      <c r="F64931" s="30"/>
      <c r="G64931" s="30"/>
      <c r="H64931" s="30"/>
    </row>
    <row r="64932" spans="6:8" x14ac:dyDescent="0.2">
      <c r="F64932" s="30"/>
      <c r="G64932" s="30"/>
      <c r="H64932" s="30"/>
    </row>
    <row r="64933" spans="6:8" x14ac:dyDescent="0.2">
      <c r="F64933" s="30"/>
      <c r="G64933" s="30"/>
      <c r="H64933" s="30"/>
    </row>
    <row r="64934" spans="6:8" x14ac:dyDescent="0.2">
      <c r="F64934" s="30"/>
      <c r="G64934" s="30"/>
      <c r="H64934" s="30"/>
    </row>
    <row r="64935" spans="6:8" x14ac:dyDescent="0.2">
      <c r="F64935" s="30"/>
      <c r="G64935" s="30"/>
      <c r="H64935" s="30"/>
    </row>
    <row r="64936" spans="6:8" x14ac:dyDescent="0.2">
      <c r="F64936" s="30"/>
      <c r="G64936" s="30"/>
      <c r="H64936" s="30"/>
    </row>
    <row r="64937" spans="6:8" x14ac:dyDescent="0.2">
      <c r="F64937" s="30"/>
      <c r="G64937" s="30"/>
      <c r="H64937" s="30"/>
    </row>
    <row r="64938" spans="6:8" x14ac:dyDescent="0.2">
      <c r="F64938" s="30"/>
      <c r="G64938" s="30"/>
      <c r="H64938" s="30"/>
    </row>
    <row r="64939" spans="6:8" x14ac:dyDescent="0.2">
      <c r="F64939" s="30"/>
      <c r="G64939" s="30"/>
      <c r="H64939" s="30"/>
    </row>
    <row r="64940" spans="6:8" x14ac:dyDescent="0.2">
      <c r="F64940" s="30"/>
      <c r="G64940" s="30"/>
      <c r="H64940" s="30"/>
    </row>
    <row r="64941" spans="6:8" x14ac:dyDescent="0.2">
      <c r="F64941" s="30"/>
      <c r="G64941" s="30"/>
      <c r="H64941" s="30"/>
    </row>
    <row r="64942" spans="6:8" x14ac:dyDescent="0.2">
      <c r="F64942" s="30"/>
      <c r="G64942" s="30"/>
      <c r="H64942" s="30"/>
    </row>
    <row r="64943" spans="6:8" x14ac:dyDescent="0.2">
      <c r="F64943" s="30"/>
      <c r="G64943" s="30"/>
      <c r="H64943" s="30"/>
    </row>
    <row r="64944" spans="6:8" x14ac:dyDescent="0.2">
      <c r="F64944" s="30"/>
      <c r="G64944" s="30"/>
      <c r="H64944" s="30"/>
    </row>
    <row r="64945" spans="6:8" x14ac:dyDescent="0.2">
      <c r="F64945" s="30"/>
      <c r="G64945" s="30"/>
      <c r="H64945" s="30"/>
    </row>
    <row r="64946" spans="6:8" x14ac:dyDescent="0.2">
      <c r="F64946" s="30"/>
      <c r="G64946" s="30"/>
      <c r="H64946" s="30"/>
    </row>
    <row r="64947" spans="6:8" x14ac:dyDescent="0.2">
      <c r="F64947" s="30"/>
      <c r="G64947" s="30"/>
      <c r="H64947" s="30"/>
    </row>
    <row r="64948" spans="6:8" x14ac:dyDescent="0.2">
      <c r="F64948" s="30"/>
      <c r="G64948" s="30"/>
      <c r="H64948" s="30"/>
    </row>
    <row r="64949" spans="6:8" x14ac:dyDescent="0.2">
      <c r="F64949" s="30"/>
      <c r="G64949" s="30"/>
      <c r="H64949" s="30"/>
    </row>
    <row r="64950" spans="6:8" x14ac:dyDescent="0.2">
      <c r="F64950" s="30"/>
      <c r="G64950" s="30"/>
      <c r="H64950" s="30"/>
    </row>
    <row r="64951" spans="6:8" x14ac:dyDescent="0.2">
      <c r="F64951" s="30"/>
      <c r="G64951" s="30"/>
      <c r="H64951" s="30"/>
    </row>
    <row r="64952" spans="6:8" x14ac:dyDescent="0.2">
      <c r="F64952" s="30"/>
      <c r="G64952" s="30"/>
      <c r="H64952" s="30"/>
    </row>
    <row r="64953" spans="6:8" x14ac:dyDescent="0.2">
      <c r="F64953" s="30"/>
      <c r="G64953" s="30"/>
      <c r="H64953" s="30"/>
    </row>
    <row r="64954" spans="6:8" x14ac:dyDescent="0.2">
      <c r="F64954" s="30"/>
      <c r="G64954" s="30"/>
      <c r="H64954" s="30"/>
    </row>
    <row r="64955" spans="6:8" x14ac:dyDescent="0.2">
      <c r="F64955" s="30"/>
      <c r="G64955" s="30"/>
      <c r="H64955" s="30"/>
    </row>
    <row r="64956" spans="6:8" x14ac:dyDescent="0.2">
      <c r="F64956" s="30"/>
      <c r="G64956" s="30"/>
      <c r="H64956" s="30"/>
    </row>
    <row r="64957" spans="6:8" x14ac:dyDescent="0.2">
      <c r="F64957" s="30"/>
      <c r="G64957" s="30"/>
      <c r="H64957" s="30"/>
    </row>
    <row r="64958" spans="6:8" x14ac:dyDescent="0.2">
      <c r="F64958" s="30"/>
      <c r="G64958" s="30"/>
      <c r="H64958" s="30"/>
    </row>
    <row r="64959" spans="6:8" x14ac:dyDescent="0.2">
      <c r="F64959" s="30"/>
      <c r="G64959" s="30"/>
      <c r="H64959" s="30"/>
    </row>
    <row r="64960" spans="6:8" x14ac:dyDescent="0.2">
      <c r="F64960" s="30"/>
      <c r="G64960" s="30"/>
      <c r="H64960" s="30"/>
    </row>
    <row r="64961" spans="6:8" x14ac:dyDescent="0.2">
      <c r="F64961" s="30"/>
      <c r="G64961" s="30"/>
      <c r="H64961" s="30"/>
    </row>
    <row r="64962" spans="6:8" x14ac:dyDescent="0.2">
      <c r="F64962" s="30"/>
      <c r="G64962" s="30"/>
      <c r="H64962" s="30"/>
    </row>
    <row r="64963" spans="6:8" x14ac:dyDescent="0.2">
      <c r="F64963" s="30"/>
      <c r="G64963" s="30"/>
      <c r="H64963" s="30"/>
    </row>
    <row r="64964" spans="6:8" x14ac:dyDescent="0.2">
      <c r="F64964" s="30"/>
      <c r="G64964" s="30"/>
      <c r="H64964" s="30"/>
    </row>
    <row r="64965" spans="6:8" x14ac:dyDescent="0.2">
      <c r="F64965" s="30"/>
      <c r="G64965" s="30"/>
      <c r="H64965" s="30"/>
    </row>
    <row r="64966" spans="6:8" x14ac:dyDescent="0.2">
      <c r="F64966" s="30"/>
      <c r="G64966" s="30"/>
      <c r="H64966" s="30"/>
    </row>
    <row r="64967" spans="6:8" x14ac:dyDescent="0.2">
      <c r="F64967" s="30"/>
      <c r="G64967" s="30"/>
      <c r="H64967" s="30"/>
    </row>
    <row r="64968" spans="6:8" x14ac:dyDescent="0.2">
      <c r="F64968" s="30"/>
      <c r="G64968" s="30"/>
      <c r="H64968" s="30"/>
    </row>
    <row r="64969" spans="6:8" x14ac:dyDescent="0.2">
      <c r="F64969" s="30"/>
      <c r="G64969" s="30"/>
      <c r="H64969" s="30"/>
    </row>
    <row r="64970" spans="6:8" x14ac:dyDescent="0.2">
      <c r="F64970" s="30"/>
      <c r="G64970" s="30"/>
      <c r="H64970" s="30"/>
    </row>
    <row r="64971" spans="6:8" x14ac:dyDescent="0.2">
      <c r="F64971" s="30"/>
      <c r="G64971" s="30"/>
      <c r="H64971" s="30"/>
    </row>
    <row r="64972" spans="6:8" x14ac:dyDescent="0.2">
      <c r="F64972" s="30"/>
      <c r="G64972" s="30"/>
      <c r="H64972" s="30"/>
    </row>
    <row r="64973" spans="6:8" x14ac:dyDescent="0.2">
      <c r="F64973" s="30"/>
      <c r="G64973" s="30"/>
      <c r="H64973" s="30"/>
    </row>
    <row r="64974" spans="6:8" x14ac:dyDescent="0.2">
      <c r="F64974" s="30"/>
      <c r="G64974" s="30"/>
      <c r="H64974" s="30"/>
    </row>
    <row r="64975" spans="6:8" x14ac:dyDescent="0.2">
      <c r="F64975" s="30"/>
      <c r="G64975" s="30"/>
      <c r="H64975" s="30"/>
    </row>
    <row r="64976" spans="6:8" x14ac:dyDescent="0.2">
      <c r="F64976" s="30"/>
      <c r="G64976" s="30"/>
      <c r="H64976" s="30"/>
    </row>
    <row r="64977" spans="6:8" x14ac:dyDescent="0.2">
      <c r="F64977" s="30"/>
      <c r="G64977" s="30"/>
      <c r="H64977" s="30"/>
    </row>
    <row r="64978" spans="6:8" x14ac:dyDescent="0.2">
      <c r="F64978" s="30"/>
      <c r="G64978" s="30"/>
      <c r="H64978" s="30"/>
    </row>
    <row r="64979" spans="6:8" x14ac:dyDescent="0.2">
      <c r="F64979" s="30"/>
      <c r="G64979" s="30"/>
      <c r="H64979" s="30"/>
    </row>
    <row r="64980" spans="6:8" x14ac:dyDescent="0.2">
      <c r="F64980" s="30"/>
      <c r="G64980" s="30"/>
      <c r="H64980" s="30"/>
    </row>
    <row r="64981" spans="6:8" x14ac:dyDescent="0.2">
      <c r="F64981" s="30"/>
      <c r="G64981" s="30"/>
      <c r="H64981" s="30"/>
    </row>
    <row r="64982" spans="6:8" x14ac:dyDescent="0.2">
      <c r="F64982" s="30"/>
      <c r="G64982" s="30"/>
      <c r="H64982" s="30"/>
    </row>
    <row r="64983" spans="6:8" x14ac:dyDescent="0.2">
      <c r="F64983" s="30"/>
      <c r="G64983" s="30"/>
      <c r="H64983" s="30"/>
    </row>
    <row r="64984" spans="6:8" x14ac:dyDescent="0.2">
      <c r="F64984" s="30"/>
      <c r="G64984" s="30"/>
      <c r="H64984" s="30"/>
    </row>
    <row r="64985" spans="6:8" x14ac:dyDescent="0.2">
      <c r="F64985" s="30"/>
      <c r="G64985" s="30"/>
      <c r="H64985" s="30"/>
    </row>
    <row r="64986" spans="6:8" x14ac:dyDescent="0.2">
      <c r="F64986" s="30"/>
      <c r="G64986" s="30"/>
      <c r="H64986" s="30"/>
    </row>
    <row r="64987" spans="6:8" x14ac:dyDescent="0.2">
      <c r="F64987" s="30"/>
      <c r="G64987" s="30"/>
      <c r="H64987" s="30"/>
    </row>
    <row r="64988" spans="6:8" x14ac:dyDescent="0.2">
      <c r="F64988" s="30"/>
      <c r="G64988" s="30"/>
      <c r="H64988" s="30"/>
    </row>
    <row r="64989" spans="6:8" x14ac:dyDescent="0.2">
      <c r="F64989" s="30"/>
      <c r="G64989" s="30"/>
      <c r="H64989" s="30"/>
    </row>
    <row r="64990" spans="6:8" x14ac:dyDescent="0.2">
      <c r="F64990" s="30"/>
      <c r="G64990" s="30"/>
      <c r="H64990" s="30"/>
    </row>
    <row r="64991" spans="6:8" x14ac:dyDescent="0.2">
      <c r="F64991" s="30"/>
      <c r="G64991" s="30"/>
      <c r="H64991" s="30"/>
    </row>
    <row r="64992" spans="6:8" x14ac:dyDescent="0.2">
      <c r="F64992" s="30"/>
      <c r="G64992" s="30"/>
      <c r="H64992" s="30"/>
    </row>
    <row r="64993" spans="6:8" x14ac:dyDescent="0.2">
      <c r="F64993" s="30"/>
      <c r="G64993" s="30"/>
      <c r="H64993" s="30"/>
    </row>
    <row r="64994" spans="6:8" x14ac:dyDescent="0.2">
      <c r="F64994" s="30"/>
      <c r="G64994" s="30"/>
      <c r="H64994" s="30"/>
    </row>
    <row r="64995" spans="6:8" x14ac:dyDescent="0.2">
      <c r="F64995" s="30"/>
      <c r="G64995" s="30"/>
      <c r="H64995" s="30"/>
    </row>
    <row r="64996" spans="6:8" x14ac:dyDescent="0.2">
      <c r="F64996" s="30"/>
      <c r="G64996" s="30"/>
      <c r="H64996" s="30"/>
    </row>
    <row r="64997" spans="6:8" x14ac:dyDescent="0.2">
      <c r="F64997" s="30"/>
      <c r="G64997" s="30"/>
      <c r="H64997" s="30"/>
    </row>
    <row r="64998" spans="6:8" x14ac:dyDescent="0.2">
      <c r="F64998" s="30"/>
      <c r="G64998" s="30"/>
      <c r="H64998" s="30"/>
    </row>
    <row r="64999" spans="6:8" x14ac:dyDescent="0.2">
      <c r="F64999" s="30"/>
      <c r="G64999" s="30"/>
      <c r="H64999" s="30"/>
    </row>
    <row r="65000" spans="6:8" x14ac:dyDescent="0.2">
      <c r="F65000" s="30"/>
      <c r="G65000" s="30"/>
      <c r="H65000" s="30"/>
    </row>
    <row r="65001" spans="6:8" x14ac:dyDescent="0.2">
      <c r="F65001" s="30"/>
      <c r="G65001" s="30"/>
      <c r="H65001" s="30"/>
    </row>
    <row r="65002" spans="6:8" x14ac:dyDescent="0.2">
      <c r="F65002" s="30"/>
      <c r="G65002" s="30"/>
      <c r="H65002" s="30"/>
    </row>
    <row r="65003" spans="6:8" x14ac:dyDescent="0.2">
      <c r="F65003" s="30"/>
      <c r="G65003" s="30"/>
      <c r="H65003" s="30"/>
    </row>
    <row r="65004" spans="6:8" x14ac:dyDescent="0.2">
      <c r="F65004" s="30"/>
      <c r="G65004" s="30"/>
      <c r="H65004" s="30"/>
    </row>
    <row r="65005" spans="6:8" x14ac:dyDescent="0.2">
      <c r="F65005" s="30"/>
      <c r="G65005" s="30"/>
      <c r="H65005" s="30"/>
    </row>
    <row r="65006" spans="6:8" x14ac:dyDescent="0.2">
      <c r="F65006" s="30"/>
      <c r="G65006" s="30"/>
      <c r="H65006" s="30"/>
    </row>
    <row r="65007" spans="6:8" x14ac:dyDescent="0.2">
      <c r="F65007" s="30"/>
      <c r="G65007" s="30"/>
      <c r="H65007" s="30"/>
    </row>
    <row r="65008" spans="6:8" x14ac:dyDescent="0.2">
      <c r="F65008" s="30"/>
      <c r="G65008" s="30"/>
      <c r="H65008" s="30"/>
    </row>
    <row r="65009" spans="6:8" x14ac:dyDescent="0.2">
      <c r="F65009" s="30"/>
      <c r="G65009" s="30"/>
      <c r="H65009" s="30"/>
    </row>
    <row r="65010" spans="6:8" x14ac:dyDescent="0.2">
      <c r="F65010" s="30"/>
      <c r="G65010" s="30"/>
      <c r="H65010" s="30"/>
    </row>
    <row r="65011" spans="6:8" x14ac:dyDescent="0.2">
      <c r="F65011" s="30"/>
      <c r="G65011" s="30"/>
      <c r="H65011" s="30"/>
    </row>
    <row r="65012" spans="6:8" x14ac:dyDescent="0.2">
      <c r="F65012" s="30"/>
      <c r="G65012" s="30"/>
      <c r="H65012" s="30"/>
    </row>
    <row r="65013" spans="6:8" x14ac:dyDescent="0.2">
      <c r="F65013" s="30"/>
      <c r="G65013" s="30"/>
      <c r="H65013" s="30"/>
    </row>
    <row r="65014" spans="6:8" x14ac:dyDescent="0.2">
      <c r="F65014" s="30"/>
      <c r="G65014" s="30"/>
      <c r="H65014" s="30"/>
    </row>
    <row r="65015" spans="6:8" x14ac:dyDescent="0.2">
      <c r="F65015" s="30"/>
      <c r="G65015" s="30"/>
      <c r="H65015" s="30"/>
    </row>
    <row r="65016" spans="6:8" x14ac:dyDescent="0.2">
      <c r="F65016" s="30"/>
      <c r="G65016" s="30"/>
      <c r="H65016" s="30"/>
    </row>
    <row r="65017" spans="6:8" x14ac:dyDescent="0.2">
      <c r="F65017" s="30"/>
      <c r="G65017" s="30"/>
      <c r="H65017" s="30"/>
    </row>
    <row r="65018" spans="6:8" x14ac:dyDescent="0.2">
      <c r="F65018" s="30"/>
      <c r="G65018" s="30"/>
      <c r="H65018" s="30"/>
    </row>
    <row r="65019" spans="6:8" x14ac:dyDescent="0.2">
      <c r="F65019" s="30"/>
      <c r="G65019" s="30"/>
      <c r="H65019" s="30"/>
    </row>
    <row r="65020" spans="6:8" x14ac:dyDescent="0.2">
      <c r="F65020" s="30"/>
      <c r="G65020" s="30"/>
      <c r="H65020" s="30"/>
    </row>
    <row r="65021" spans="6:8" x14ac:dyDescent="0.2">
      <c r="F65021" s="30"/>
      <c r="G65021" s="30"/>
      <c r="H65021" s="30"/>
    </row>
    <row r="65022" spans="6:8" x14ac:dyDescent="0.2">
      <c r="F65022" s="30"/>
      <c r="G65022" s="30"/>
      <c r="H65022" s="30"/>
    </row>
    <row r="65023" spans="6:8" x14ac:dyDescent="0.2">
      <c r="F65023" s="30"/>
      <c r="G65023" s="30"/>
      <c r="H65023" s="30"/>
    </row>
    <row r="65024" spans="6:8" x14ac:dyDescent="0.2">
      <c r="F65024" s="30"/>
      <c r="G65024" s="30"/>
      <c r="H65024" s="30"/>
    </row>
    <row r="65025" spans="6:8" x14ac:dyDescent="0.2">
      <c r="F65025" s="30"/>
      <c r="G65025" s="30"/>
      <c r="H65025" s="30"/>
    </row>
    <row r="65026" spans="6:8" x14ac:dyDescent="0.2">
      <c r="F65026" s="30"/>
      <c r="G65026" s="30"/>
      <c r="H65026" s="30"/>
    </row>
    <row r="65027" spans="6:8" x14ac:dyDescent="0.2">
      <c r="F65027" s="30"/>
      <c r="G65027" s="30"/>
      <c r="H65027" s="30"/>
    </row>
    <row r="65028" spans="6:8" x14ac:dyDescent="0.2">
      <c r="F65028" s="30"/>
      <c r="G65028" s="30"/>
      <c r="H65028" s="30"/>
    </row>
    <row r="65029" spans="6:8" x14ac:dyDescent="0.2">
      <c r="F65029" s="30"/>
      <c r="G65029" s="30"/>
      <c r="H65029" s="30"/>
    </row>
    <row r="65030" spans="6:8" x14ac:dyDescent="0.2">
      <c r="F65030" s="30"/>
      <c r="G65030" s="30"/>
      <c r="H65030" s="30"/>
    </row>
    <row r="65031" spans="6:8" x14ac:dyDescent="0.2">
      <c r="F65031" s="30"/>
      <c r="G65031" s="30"/>
      <c r="H65031" s="30"/>
    </row>
    <row r="65032" spans="6:8" x14ac:dyDescent="0.2">
      <c r="F65032" s="30"/>
      <c r="G65032" s="30"/>
      <c r="H65032" s="30"/>
    </row>
    <row r="65033" spans="6:8" x14ac:dyDescent="0.2">
      <c r="F65033" s="30"/>
      <c r="G65033" s="30"/>
      <c r="H65033" s="30"/>
    </row>
    <row r="65034" spans="6:8" x14ac:dyDescent="0.2">
      <c r="F65034" s="30"/>
      <c r="G65034" s="30"/>
      <c r="H65034" s="30"/>
    </row>
    <row r="65035" spans="6:8" x14ac:dyDescent="0.2">
      <c r="F65035" s="30"/>
      <c r="G65035" s="30"/>
      <c r="H65035" s="30"/>
    </row>
    <row r="65036" spans="6:8" x14ac:dyDescent="0.2">
      <c r="F65036" s="30"/>
      <c r="G65036" s="30"/>
      <c r="H65036" s="30"/>
    </row>
    <row r="65037" spans="6:8" x14ac:dyDescent="0.2">
      <c r="F65037" s="30"/>
      <c r="G65037" s="30"/>
      <c r="H65037" s="30"/>
    </row>
    <row r="65038" spans="6:8" x14ac:dyDescent="0.2">
      <c r="F65038" s="30"/>
      <c r="G65038" s="30"/>
      <c r="H65038" s="30"/>
    </row>
    <row r="65039" spans="6:8" x14ac:dyDescent="0.2">
      <c r="F65039" s="30"/>
      <c r="G65039" s="30"/>
      <c r="H65039" s="30"/>
    </row>
    <row r="65040" spans="6:8" x14ac:dyDescent="0.2">
      <c r="F65040" s="30"/>
      <c r="G65040" s="30"/>
      <c r="H65040" s="30"/>
    </row>
    <row r="65041" spans="6:8" x14ac:dyDescent="0.2">
      <c r="F65041" s="30"/>
      <c r="G65041" s="30"/>
      <c r="H65041" s="30"/>
    </row>
    <row r="65042" spans="6:8" x14ac:dyDescent="0.2">
      <c r="F65042" s="30"/>
      <c r="G65042" s="30"/>
      <c r="H65042" s="30"/>
    </row>
    <row r="65043" spans="6:8" x14ac:dyDescent="0.2">
      <c r="F65043" s="30"/>
      <c r="G65043" s="30"/>
      <c r="H65043" s="30"/>
    </row>
    <row r="65044" spans="6:8" x14ac:dyDescent="0.2">
      <c r="F65044" s="30"/>
      <c r="G65044" s="30"/>
      <c r="H65044" s="30"/>
    </row>
    <row r="65045" spans="6:8" x14ac:dyDescent="0.2">
      <c r="F65045" s="30"/>
      <c r="G65045" s="30"/>
      <c r="H65045" s="30"/>
    </row>
    <row r="65046" spans="6:8" x14ac:dyDescent="0.2">
      <c r="F65046" s="30"/>
      <c r="G65046" s="30"/>
      <c r="H65046" s="30"/>
    </row>
    <row r="65047" spans="6:8" x14ac:dyDescent="0.2">
      <c r="F65047" s="30"/>
      <c r="G65047" s="30"/>
      <c r="H65047" s="30"/>
    </row>
    <row r="65048" spans="6:8" x14ac:dyDescent="0.2">
      <c r="F65048" s="30"/>
      <c r="G65048" s="30"/>
      <c r="H65048" s="30"/>
    </row>
    <row r="65049" spans="6:8" x14ac:dyDescent="0.2">
      <c r="F65049" s="30"/>
      <c r="G65049" s="30"/>
      <c r="H65049" s="30"/>
    </row>
    <row r="65050" spans="6:8" x14ac:dyDescent="0.2">
      <c r="F65050" s="30"/>
      <c r="G65050" s="30"/>
      <c r="H65050" s="30"/>
    </row>
    <row r="65051" spans="6:8" x14ac:dyDescent="0.2">
      <c r="F65051" s="30"/>
      <c r="G65051" s="30"/>
      <c r="H65051" s="30"/>
    </row>
    <row r="65052" spans="6:8" x14ac:dyDescent="0.2">
      <c r="F65052" s="30"/>
      <c r="G65052" s="30"/>
      <c r="H65052" s="30"/>
    </row>
    <row r="65053" spans="6:8" x14ac:dyDescent="0.2">
      <c r="F65053" s="30"/>
      <c r="G65053" s="30"/>
      <c r="H65053" s="30"/>
    </row>
    <row r="65054" spans="6:8" x14ac:dyDescent="0.2">
      <c r="F65054" s="30"/>
      <c r="G65054" s="30"/>
      <c r="H65054" s="30"/>
    </row>
    <row r="65055" spans="6:8" x14ac:dyDescent="0.2">
      <c r="F65055" s="30"/>
      <c r="G65055" s="30"/>
      <c r="H65055" s="30"/>
    </row>
    <row r="65056" spans="6:8" x14ac:dyDescent="0.2">
      <c r="F65056" s="30"/>
      <c r="G65056" s="30"/>
      <c r="H65056" s="30"/>
    </row>
    <row r="65057" spans="6:8" x14ac:dyDescent="0.2">
      <c r="F65057" s="30"/>
      <c r="G65057" s="30"/>
      <c r="H65057" s="30"/>
    </row>
    <row r="65058" spans="6:8" x14ac:dyDescent="0.2">
      <c r="F65058" s="30"/>
      <c r="G65058" s="30"/>
      <c r="H65058" s="30"/>
    </row>
    <row r="65059" spans="6:8" x14ac:dyDescent="0.2">
      <c r="F65059" s="30"/>
      <c r="G65059" s="30"/>
      <c r="H65059" s="30"/>
    </row>
    <row r="65060" spans="6:8" x14ac:dyDescent="0.2">
      <c r="F65060" s="30"/>
      <c r="G65060" s="30"/>
      <c r="H65060" s="30"/>
    </row>
    <row r="65061" spans="6:8" x14ac:dyDescent="0.2">
      <c r="F65061" s="30"/>
      <c r="G65061" s="30"/>
      <c r="H65061" s="30"/>
    </row>
    <row r="65062" spans="6:8" x14ac:dyDescent="0.2">
      <c r="F65062" s="30"/>
      <c r="G65062" s="30"/>
      <c r="H65062" s="30"/>
    </row>
    <row r="65063" spans="6:8" x14ac:dyDescent="0.2">
      <c r="F65063" s="30"/>
      <c r="G65063" s="30"/>
      <c r="H65063" s="30"/>
    </row>
    <row r="65064" spans="6:8" x14ac:dyDescent="0.2">
      <c r="F65064" s="30"/>
      <c r="G65064" s="30"/>
      <c r="H65064" s="30"/>
    </row>
    <row r="65065" spans="6:8" x14ac:dyDescent="0.2">
      <c r="F65065" s="30"/>
      <c r="G65065" s="30"/>
      <c r="H65065" s="30"/>
    </row>
    <row r="65066" spans="6:8" x14ac:dyDescent="0.2">
      <c r="F65066" s="30"/>
      <c r="G65066" s="30"/>
      <c r="H65066" s="30"/>
    </row>
    <row r="65067" spans="6:8" x14ac:dyDescent="0.2">
      <c r="F65067" s="30"/>
      <c r="G65067" s="30"/>
      <c r="H65067" s="30"/>
    </row>
    <row r="65068" spans="6:8" x14ac:dyDescent="0.2">
      <c r="F65068" s="30"/>
      <c r="G65068" s="30"/>
      <c r="H65068" s="30"/>
    </row>
    <row r="65069" spans="6:8" x14ac:dyDescent="0.2">
      <c r="F65069" s="30"/>
      <c r="G65069" s="30"/>
      <c r="H65069" s="30"/>
    </row>
    <row r="65070" spans="6:8" x14ac:dyDescent="0.2">
      <c r="F65070" s="30"/>
      <c r="G65070" s="30"/>
      <c r="H65070" s="30"/>
    </row>
    <row r="65071" spans="6:8" x14ac:dyDescent="0.2">
      <c r="F65071" s="30"/>
      <c r="G65071" s="30"/>
      <c r="H65071" s="30"/>
    </row>
    <row r="65072" spans="6:8" x14ac:dyDescent="0.2">
      <c r="F65072" s="30"/>
      <c r="G65072" s="30"/>
      <c r="H65072" s="30"/>
    </row>
    <row r="65073" spans="6:8" x14ac:dyDescent="0.2">
      <c r="F65073" s="30"/>
      <c r="G65073" s="30"/>
      <c r="H65073" s="30"/>
    </row>
    <row r="65074" spans="6:8" x14ac:dyDescent="0.2">
      <c r="F65074" s="30"/>
      <c r="G65074" s="30"/>
      <c r="H65074" s="30"/>
    </row>
    <row r="65075" spans="6:8" x14ac:dyDescent="0.2">
      <c r="F65075" s="30"/>
      <c r="G65075" s="30"/>
      <c r="H65075" s="30"/>
    </row>
    <row r="65076" spans="6:8" x14ac:dyDescent="0.2">
      <c r="F65076" s="30"/>
      <c r="G65076" s="30"/>
      <c r="H65076" s="30"/>
    </row>
    <row r="65077" spans="6:8" x14ac:dyDescent="0.2">
      <c r="F65077" s="30"/>
      <c r="G65077" s="30"/>
      <c r="H65077" s="30"/>
    </row>
    <row r="65078" spans="6:8" x14ac:dyDescent="0.2">
      <c r="F65078" s="30"/>
      <c r="G65078" s="30"/>
      <c r="H65078" s="30"/>
    </row>
    <row r="65079" spans="6:8" x14ac:dyDescent="0.2">
      <c r="F65079" s="30"/>
      <c r="G65079" s="30"/>
      <c r="H65079" s="30"/>
    </row>
    <row r="65080" spans="6:8" x14ac:dyDescent="0.2">
      <c r="F65080" s="30"/>
      <c r="G65080" s="30"/>
      <c r="H65080" s="30"/>
    </row>
    <row r="65081" spans="6:8" x14ac:dyDescent="0.2">
      <c r="F65081" s="30"/>
      <c r="G65081" s="30"/>
      <c r="H65081" s="30"/>
    </row>
    <row r="65082" spans="6:8" x14ac:dyDescent="0.2">
      <c r="F65082" s="30"/>
      <c r="G65082" s="30"/>
      <c r="H65082" s="30"/>
    </row>
    <row r="65083" spans="6:8" x14ac:dyDescent="0.2">
      <c r="F65083" s="30"/>
      <c r="G65083" s="30"/>
      <c r="H65083" s="30"/>
    </row>
    <row r="65084" spans="6:8" x14ac:dyDescent="0.2">
      <c r="F65084" s="30"/>
      <c r="G65084" s="30"/>
      <c r="H65084" s="30"/>
    </row>
    <row r="65085" spans="6:8" x14ac:dyDescent="0.2">
      <c r="F65085" s="30"/>
      <c r="G65085" s="30"/>
      <c r="H65085" s="30"/>
    </row>
    <row r="65086" spans="6:8" x14ac:dyDescent="0.2">
      <c r="F65086" s="30"/>
      <c r="G65086" s="30"/>
      <c r="H65086" s="30"/>
    </row>
    <row r="65087" spans="6:8" x14ac:dyDescent="0.2">
      <c r="F65087" s="30"/>
      <c r="G65087" s="30"/>
      <c r="H65087" s="30"/>
    </row>
    <row r="65088" spans="6:8" x14ac:dyDescent="0.2">
      <c r="F65088" s="30"/>
      <c r="G65088" s="30"/>
      <c r="H65088" s="30"/>
    </row>
    <row r="65089" spans="6:8" x14ac:dyDescent="0.2">
      <c r="F65089" s="30"/>
      <c r="G65089" s="30"/>
      <c r="H65089" s="30"/>
    </row>
    <row r="65090" spans="6:8" x14ac:dyDescent="0.2">
      <c r="F65090" s="30"/>
      <c r="G65090" s="30"/>
      <c r="H65090" s="30"/>
    </row>
    <row r="65091" spans="6:8" x14ac:dyDescent="0.2">
      <c r="F65091" s="30"/>
      <c r="G65091" s="30"/>
      <c r="H65091" s="30"/>
    </row>
    <row r="65092" spans="6:8" x14ac:dyDescent="0.2">
      <c r="F65092" s="30"/>
      <c r="G65092" s="30"/>
      <c r="H65092" s="30"/>
    </row>
    <row r="65093" spans="6:8" x14ac:dyDescent="0.2">
      <c r="F65093" s="30"/>
      <c r="G65093" s="30"/>
      <c r="H65093" s="30"/>
    </row>
    <row r="65094" spans="6:8" x14ac:dyDescent="0.2">
      <c r="F65094" s="30"/>
      <c r="G65094" s="30"/>
      <c r="H65094" s="30"/>
    </row>
    <row r="65095" spans="6:8" x14ac:dyDescent="0.2">
      <c r="F65095" s="30"/>
      <c r="G65095" s="30"/>
      <c r="H65095" s="30"/>
    </row>
    <row r="65096" spans="6:8" x14ac:dyDescent="0.2">
      <c r="F65096" s="30"/>
      <c r="G65096" s="30"/>
      <c r="H65096" s="30"/>
    </row>
    <row r="65097" spans="6:8" x14ac:dyDescent="0.2">
      <c r="F65097" s="30"/>
      <c r="G65097" s="30"/>
      <c r="H65097" s="30"/>
    </row>
    <row r="65098" spans="6:8" x14ac:dyDescent="0.2">
      <c r="F65098" s="30"/>
      <c r="G65098" s="30"/>
      <c r="H65098" s="30"/>
    </row>
    <row r="65099" spans="6:8" x14ac:dyDescent="0.2">
      <c r="F65099" s="30"/>
      <c r="G65099" s="30"/>
      <c r="H65099" s="30"/>
    </row>
    <row r="65100" spans="6:8" x14ac:dyDescent="0.2">
      <c r="F65100" s="30"/>
      <c r="G65100" s="30"/>
      <c r="H65100" s="30"/>
    </row>
    <row r="65101" spans="6:8" x14ac:dyDescent="0.2">
      <c r="F65101" s="30"/>
      <c r="G65101" s="30"/>
      <c r="H65101" s="30"/>
    </row>
    <row r="65102" spans="6:8" x14ac:dyDescent="0.2">
      <c r="F65102" s="30"/>
      <c r="G65102" s="30"/>
      <c r="H65102" s="30"/>
    </row>
    <row r="65103" spans="6:8" x14ac:dyDescent="0.2">
      <c r="F65103" s="30"/>
      <c r="G65103" s="30"/>
      <c r="H65103" s="30"/>
    </row>
    <row r="65104" spans="6:8" x14ac:dyDescent="0.2">
      <c r="F65104" s="30"/>
      <c r="G65104" s="30"/>
      <c r="H65104" s="30"/>
    </row>
    <row r="65105" spans="6:8" x14ac:dyDescent="0.2">
      <c r="F65105" s="30"/>
      <c r="G65105" s="30"/>
      <c r="H65105" s="30"/>
    </row>
    <row r="65106" spans="6:8" x14ac:dyDescent="0.2">
      <c r="F65106" s="30"/>
      <c r="G65106" s="30"/>
      <c r="H65106" s="30"/>
    </row>
    <row r="65107" spans="6:8" x14ac:dyDescent="0.2">
      <c r="F65107" s="30"/>
      <c r="G65107" s="30"/>
      <c r="H65107" s="30"/>
    </row>
    <row r="65108" spans="6:8" x14ac:dyDescent="0.2">
      <c r="F65108" s="30"/>
      <c r="G65108" s="30"/>
      <c r="H65108" s="30"/>
    </row>
    <row r="65109" spans="6:8" x14ac:dyDescent="0.2">
      <c r="F65109" s="30"/>
      <c r="G65109" s="30"/>
      <c r="H65109" s="30"/>
    </row>
    <row r="65110" spans="6:8" x14ac:dyDescent="0.2">
      <c r="F65110" s="30"/>
      <c r="G65110" s="30"/>
      <c r="H65110" s="30"/>
    </row>
    <row r="65111" spans="6:8" x14ac:dyDescent="0.2">
      <c r="F65111" s="30"/>
      <c r="G65111" s="30"/>
      <c r="H65111" s="30"/>
    </row>
    <row r="65112" spans="6:8" x14ac:dyDescent="0.2">
      <c r="F65112" s="30"/>
      <c r="G65112" s="30"/>
      <c r="H65112" s="30"/>
    </row>
    <row r="65113" spans="6:8" x14ac:dyDescent="0.2">
      <c r="F65113" s="30"/>
      <c r="G65113" s="30"/>
      <c r="H65113" s="30"/>
    </row>
    <row r="65114" spans="6:8" x14ac:dyDescent="0.2">
      <c r="F65114" s="30"/>
      <c r="G65114" s="30"/>
      <c r="H65114" s="30"/>
    </row>
    <row r="65115" spans="6:8" x14ac:dyDescent="0.2">
      <c r="F65115" s="30"/>
      <c r="G65115" s="30"/>
      <c r="H65115" s="30"/>
    </row>
    <row r="65116" spans="6:8" x14ac:dyDescent="0.2">
      <c r="F65116" s="30"/>
      <c r="G65116" s="30"/>
      <c r="H65116" s="30"/>
    </row>
    <row r="65117" spans="6:8" x14ac:dyDescent="0.2">
      <c r="F65117" s="30"/>
      <c r="G65117" s="30"/>
      <c r="H65117" s="30"/>
    </row>
    <row r="65118" spans="6:8" x14ac:dyDescent="0.2">
      <c r="F65118" s="30"/>
      <c r="G65118" s="30"/>
      <c r="H65118" s="30"/>
    </row>
    <row r="65119" spans="6:8" x14ac:dyDescent="0.2">
      <c r="F65119" s="30"/>
      <c r="G65119" s="30"/>
      <c r="H65119" s="30"/>
    </row>
    <row r="65120" spans="6:8" x14ac:dyDescent="0.2">
      <c r="F65120" s="30"/>
      <c r="G65120" s="30"/>
      <c r="H65120" s="30"/>
    </row>
    <row r="65121" spans="6:8" x14ac:dyDescent="0.2">
      <c r="F65121" s="30"/>
      <c r="G65121" s="30"/>
      <c r="H65121" s="30"/>
    </row>
    <row r="65122" spans="6:8" x14ac:dyDescent="0.2">
      <c r="F65122" s="30"/>
      <c r="G65122" s="30"/>
      <c r="H65122" s="30"/>
    </row>
    <row r="65123" spans="6:8" x14ac:dyDescent="0.2">
      <c r="F65123" s="30"/>
      <c r="G65123" s="30"/>
      <c r="H65123" s="30"/>
    </row>
    <row r="65124" spans="6:8" x14ac:dyDescent="0.2">
      <c r="F65124" s="30"/>
      <c r="G65124" s="30"/>
      <c r="H65124" s="30"/>
    </row>
    <row r="65125" spans="6:8" x14ac:dyDescent="0.2">
      <c r="F65125" s="30"/>
      <c r="G65125" s="30"/>
      <c r="H65125" s="30"/>
    </row>
    <row r="65126" spans="6:8" x14ac:dyDescent="0.2">
      <c r="F65126" s="30"/>
      <c r="G65126" s="30"/>
      <c r="H65126" s="30"/>
    </row>
    <row r="65127" spans="6:8" x14ac:dyDescent="0.2">
      <c r="F65127" s="30"/>
      <c r="G65127" s="30"/>
      <c r="H65127" s="30"/>
    </row>
    <row r="65128" spans="6:8" x14ac:dyDescent="0.2">
      <c r="F65128" s="30"/>
      <c r="G65128" s="30"/>
      <c r="H65128" s="30"/>
    </row>
    <row r="65129" spans="6:8" x14ac:dyDescent="0.2">
      <c r="F65129" s="30"/>
      <c r="G65129" s="30"/>
      <c r="H65129" s="30"/>
    </row>
    <row r="65130" spans="6:8" x14ac:dyDescent="0.2">
      <c r="F65130" s="30"/>
      <c r="G65130" s="30"/>
      <c r="H65130" s="30"/>
    </row>
    <row r="65131" spans="6:8" x14ac:dyDescent="0.2">
      <c r="F65131" s="30"/>
      <c r="G65131" s="30"/>
      <c r="H65131" s="30"/>
    </row>
    <row r="65132" spans="6:8" x14ac:dyDescent="0.2">
      <c r="F65132" s="30"/>
      <c r="G65132" s="30"/>
      <c r="H65132" s="30"/>
    </row>
    <row r="65133" spans="6:8" x14ac:dyDescent="0.2">
      <c r="F65133" s="30"/>
      <c r="G65133" s="30"/>
      <c r="H65133" s="30"/>
    </row>
    <row r="65134" spans="6:8" x14ac:dyDescent="0.2">
      <c r="F65134" s="30"/>
      <c r="G65134" s="30"/>
      <c r="H65134" s="30"/>
    </row>
    <row r="65135" spans="6:8" x14ac:dyDescent="0.2">
      <c r="F65135" s="30"/>
      <c r="G65135" s="30"/>
      <c r="H65135" s="30"/>
    </row>
    <row r="65136" spans="6:8" x14ac:dyDescent="0.2">
      <c r="F65136" s="30"/>
      <c r="G65136" s="30"/>
      <c r="H65136" s="30"/>
    </row>
    <row r="65137" spans="6:8" x14ac:dyDescent="0.2">
      <c r="F65137" s="30"/>
      <c r="G65137" s="30"/>
      <c r="H65137" s="30"/>
    </row>
    <row r="65138" spans="6:8" x14ac:dyDescent="0.2">
      <c r="F65138" s="30"/>
      <c r="G65138" s="30"/>
      <c r="H65138" s="30"/>
    </row>
    <row r="65139" spans="6:8" x14ac:dyDescent="0.2">
      <c r="F65139" s="30"/>
      <c r="G65139" s="30"/>
      <c r="H65139" s="30"/>
    </row>
    <row r="65140" spans="6:8" x14ac:dyDescent="0.2">
      <c r="F65140" s="30"/>
      <c r="G65140" s="30"/>
      <c r="H65140" s="30"/>
    </row>
    <row r="65141" spans="6:8" x14ac:dyDescent="0.2">
      <c r="F65141" s="30"/>
      <c r="G65141" s="30"/>
      <c r="H65141" s="30"/>
    </row>
    <row r="65142" spans="6:8" x14ac:dyDescent="0.2">
      <c r="F65142" s="30"/>
      <c r="G65142" s="30"/>
      <c r="H65142" s="30"/>
    </row>
    <row r="65143" spans="6:8" x14ac:dyDescent="0.2">
      <c r="F65143" s="30"/>
      <c r="G65143" s="30"/>
      <c r="H65143" s="30"/>
    </row>
    <row r="65144" spans="6:8" x14ac:dyDescent="0.2">
      <c r="F65144" s="30"/>
      <c r="G65144" s="30"/>
      <c r="H65144" s="30"/>
    </row>
    <row r="65145" spans="6:8" x14ac:dyDescent="0.2">
      <c r="F65145" s="30"/>
      <c r="G65145" s="30"/>
      <c r="H65145" s="30"/>
    </row>
    <row r="65146" spans="6:8" x14ac:dyDescent="0.2">
      <c r="F65146" s="30"/>
      <c r="G65146" s="30"/>
      <c r="H65146" s="30"/>
    </row>
    <row r="65147" spans="6:8" x14ac:dyDescent="0.2">
      <c r="F65147" s="30"/>
      <c r="G65147" s="30"/>
      <c r="H65147" s="30"/>
    </row>
    <row r="65148" spans="6:8" x14ac:dyDescent="0.2">
      <c r="F65148" s="30"/>
      <c r="G65148" s="30"/>
      <c r="H65148" s="30"/>
    </row>
    <row r="65149" spans="6:8" x14ac:dyDescent="0.2">
      <c r="F65149" s="30"/>
      <c r="G65149" s="30"/>
      <c r="H65149" s="30"/>
    </row>
    <row r="65150" spans="6:8" x14ac:dyDescent="0.2">
      <c r="F65150" s="30"/>
      <c r="G65150" s="30"/>
      <c r="H65150" s="30"/>
    </row>
    <row r="65151" spans="6:8" x14ac:dyDescent="0.2">
      <c r="F65151" s="30"/>
      <c r="G65151" s="30"/>
      <c r="H65151" s="30"/>
    </row>
    <row r="65152" spans="6:8" x14ac:dyDescent="0.2">
      <c r="F65152" s="30"/>
      <c r="G65152" s="30"/>
      <c r="H65152" s="30"/>
    </row>
    <row r="65153" spans="6:8" x14ac:dyDescent="0.2">
      <c r="F65153" s="30"/>
      <c r="G65153" s="30"/>
      <c r="H65153" s="30"/>
    </row>
    <row r="65154" spans="6:8" x14ac:dyDescent="0.2">
      <c r="F65154" s="30"/>
      <c r="G65154" s="30"/>
      <c r="H65154" s="30"/>
    </row>
    <row r="65155" spans="6:8" x14ac:dyDescent="0.2">
      <c r="F65155" s="30"/>
      <c r="G65155" s="30"/>
      <c r="H65155" s="30"/>
    </row>
    <row r="65156" spans="6:8" x14ac:dyDescent="0.2">
      <c r="F65156" s="30"/>
      <c r="G65156" s="30"/>
      <c r="H65156" s="30"/>
    </row>
    <row r="65157" spans="6:8" x14ac:dyDescent="0.2">
      <c r="F65157" s="30"/>
      <c r="G65157" s="30"/>
      <c r="H65157" s="30"/>
    </row>
    <row r="65158" spans="6:8" x14ac:dyDescent="0.2">
      <c r="F65158" s="30"/>
      <c r="G65158" s="30"/>
      <c r="H65158" s="30"/>
    </row>
    <row r="65159" spans="6:8" x14ac:dyDescent="0.2">
      <c r="F65159" s="30"/>
      <c r="G65159" s="30"/>
      <c r="H65159" s="30"/>
    </row>
    <row r="65160" spans="6:8" x14ac:dyDescent="0.2">
      <c r="F65160" s="30"/>
      <c r="G65160" s="30"/>
      <c r="H65160" s="30"/>
    </row>
    <row r="65161" spans="6:8" x14ac:dyDescent="0.2">
      <c r="F65161" s="30"/>
      <c r="G65161" s="30"/>
      <c r="H65161" s="30"/>
    </row>
    <row r="65162" spans="6:8" x14ac:dyDescent="0.2">
      <c r="F65162" s="30"/>
      <c r="G65162" s="30"/>
      <c r="H65162" s="30"/>
    </row>
    <row r="65163" spans="6:8" x14ac:dyDescent="0.2">
      <c r="F65163" s="30"/>
      <c r="G65163" s="30"/>
      <c r="H65163" s="30"/>
    </row>
    <row r="65164" spans="6:8" x14ac:dyDescent="0.2">
      <c r="F65164" s="30"/>
      <c r="G65164" s="30"/>
      <c r="H65164" s="30"/>
    </row>
    <row r="65165" spans="6:8" x14ac:dyDescent="0.2">
      <c r="F65165" s="30"/>
      <c r="G65165" s="30"/>
      <c r="H65165" s="30"/>
    </row>
    <row r="65166" spans="6:8" x14ac:dyDescent="0.2">
      <c r="F65166" s="30"/>
      <c r="G65166" s="30"/>
      <c r="H65166" s="30"/>
    </row>
    <row r="65167" spans="6:8" x14ac:dyDescent="0.2">
      <c r="F65167" s="30"/>
      <c r="G65167" s="30"/>
      <c r="H65167" s="30"/>
    </row>
    <row r="65168" spans="6:8" x14ac:dyDescent="0.2">
      <c r="F65168" s="30"/>
      <c r="G65168" s="30"/>
      <c r="H65168" s="30"/>
    </row>
    <row r="65169" spans="6:8" x14ac:dyDescent="0.2">
      <c r="F65169" s="30"/>
      <c r="G65169" s="30"/>
      <c r="H65169" s="30"/>
    </row>
    <row r="65170" spans="6:8" x14ac:dyDescent="0.2">
      <c r="F65170" s="30"/>
      <c r="G65170" s="30"/>
      <c r="H65170" s="30"/>
    </row>
    <row r="65171" spans="6:8" x14ac:dyDescent="0.2">
      <c r="F65171" s="30"/>
      <c r="G65171" s="30"/>
      <c r="H65171" s="30"/>
    </row>
    <row r="65172" spans="6:8" x14ac:dyDescent="0.2">
      <c r="F65172" s="30"/>
      <c r="G65172" s="30"/>
      <c r="H65172" s="30"/>
    </row>
    <row r="65173" spans="6:8" x14ac:dyDescent="0.2">
      <c r="F65173" s="30"/>
      <c r="G65173" s="30"/>
      <c r="H65173" s="30"/>
    </row>
    <row r="65174" spans="6:8" x14ac:dyDescent="0.2">
      <c r="F65174" s="30"/>
      <c r="G65174" s="30"/>
      <c r="H65174" s="30"/>
    </row>
    <row r="65175" spans="6:8" x14ac:dyDescent="0.2">
      <c r="F65175" s="30"/>
      <c r="G65175" s="30"/>
      <c r="H65175" s="30"/>
    </row>
    <row r="65176" spans="6:8" x14ac:dyDescent="0.2">
      <c r="F65176" s="30"/>
      <c r="G65176" s="30"/>
      <c r="H65176" s="30"/>
    </row>
    <row r="65177" spans="6:8" x14ac:dyDescent="0.2">
      <c r="F65177" s="30"/>
      <c r="G65177" s="30"/>
      <c r="H65177" s="30"/>
    </row>
    <row r="65178" spans="6:8" x14ac:dyDescent="0.2">
      <c r="F65178" s="30"/>
      <c r="G65178" s="30"/>
      <c r="H65178" s="30"/>
    </row>
    <row r="65179" spans="6:8" x14ac:dyDescent="0.2">
      <c r="F65179" s="30"/>
      <c r="G65179" s="30"/>
      <c r="H65179" s="30"/>
    </row>
    <row r="65180" spans="6:8" x14ac:dyDescent="0.2">
      <c r="F65180" s="30"/>
      <c r="G65180" s="30"/>
      <c r="H65180" s="30"/>
    </row>
    <row r="65181" spans="6:8" x14ac:dyDescent="0.2">
      <c r="F65181" s="30"/>
      <c r="G65181" s="30"/>
      <c r="H65181" s="30"/>
    </row>
    <row r="65182" spans="6:8" x14ac:dyDescent="0.2">
      <c r="F65182" s="30"/>
      <c r="G65182" s="30"/>
      <c r="H65182" s="30"/>
    </row>
    <row r="65183" spans="6:8" x14ac:dyDescent="0.2">
      <c r="F65183" s="30"/>
      <c r="G65183" s="30"/>
      <c r="H65183" s="30"/>
    </row>
    <row r="65184" spans="6:8" x14ac:dyDescent="0.2">
      <c r="F65184" s="30"/>
      <c r="G65184" s="30"/>
      <c r="H65184" s="30"/>
    </row>
    <row r="65185" spans="6:8" x14ac:dyDescent="0.2">
      <c r="F65185" s="30"/>
      <c r="G65185" s="30"/>
      <c r="H65185" s="30"/>
    </row>
    <row r="65186" spans="6:8" x14ac:dyDescent="0.2">
      <c r="F65186" s="30"/>
      <c r="G65186" s="30"/>
      <c r="H65186" s="30"/>
    </row>
    <row r="65187" spans="6:8" x14ac:dyDescent="0.2">
      <c r="F65187" s="30"/>
      <c r="G65187" s="30"/>
      <c r="H65187" s="30"/>
    </row>
    <row r="65188" spans="6:8" x14ac:dyDescent="0.2">
      <c r="F65188" s="30"/>
      <c r="G65188" s="30"/>
      <c r="H65188" s="30"/>
    </row>
    <row r="65189" spans="6:8" x14ac:dyDescent="0.2">
      <c r="F65189" s="30"/>
      <c r="G65189" s="30"/>
      <c r="H65189" s="30"/>
    </row>
    <row r="65190" spans="6:8" x14ac:dyDescent="0.2">
      <c r="F65190" s="30"/>
      <c r="G65190" s="30"/>
      <c r="H65190" s="30"/>
    </row>
    <row r="65191" spans="6:8" x14ac:dyDescent="0.2">
      <c r="F65191" s="30"/>
      <c r="G65191" s="30"/>
      <c r="H65191" s="30"/>
    </row>
    <row r="65192" spans="6:8" x14ac:dyDescent="0.2">
      <c r="F65192" s="30"/>
      <c r="G65192" s="30"/>
      <c r="H65192" s="30"/>
    </row>
    <row r="65193" spans="6:8" x14ac:dyDescent="0.2">
      <c r="F65193" s="30"/>
      <c r="G65193" s="30"/>
      <c r="H65193" s="30"/>
    </row>
    <row r="65194" spans="6:8" x14ac:dyDescent="0.2">
      <c r="F65194" s="30"/>
      <c r="G65194" s="30"/>
      <c r="H65194" s="30"/>
    </row>
    <row r="65195" spans="6:8" x14ac:dyDescent="0.2">
      <c r="F65195" s="30"/>
      <c r="G65195" s="30"/>
      <c r="H65195" s="30"/>
    </row>
    <row r="65196" spans="6:8" x14ac:dyDescent="0.2">
      <c r="F65196" s="30"/>
      <c r="G65196" s="30"/>
      <c r="H65196" s="30"/>
    </row>
    <row r="65197" spans="6:8" x14ac:dyDescent="0.2">
      <c r="F65197" s="30"/>
      <c r="G65197" s="30"/>
      <c r="H65197" s="30"/>
    </row>
    <row r="65198" spans="6:8" x14ac:dyDescent="0.2">
      <c r="F65198" s="30"/>
      <c r="G65198" s="30"/>
      <c r="H65198" s="30"/>
    </row>
    <row r="65199" spans="6:8" x14ac:dyDescent="0.2">
      <c r="F65199" s="30"/>
      <c r="G65199" s="30"/>
      <c r="H65199" s="30"/>
    </row>
    <row r="65200" spans="6:8" x14ac:dyDescent="0.2">
      <c r="F65200" s="30"/>
      <c r="G65200" s="30"/>
      <c r="H65200" s="30"/>
    </row>
    <row r="65201" spans="6:8" x14ac:dyDescent="0.2">
      <c r="F65201" s="30"/>
      <c r="G65201" s="30"/>
      <c r="H65201" s="30"/>
    </row>
    <row r="65202" spans="6:8" x14ac:dyDescent="0.2">
      <c r="F65202" s="30"/>
      <c r="G65202" s="30"/>
      <c r="H65202" s="30"/>
    </row>
    <row r="65203" spans="6:8" x14ac:dyDescent="0.2">
      <c r="F65203" s="30"/>
      <c r="G65203" s="30"/>
      <c r="H65203" s="30"/>
    </row>
    <row r="65204" spans="6:8" x14ac:dyDescent="0.2">
      <c r="F65204" s="30"/>
      <c r="G65204" s="30"/>
      <c r="H65204" s="30"/>
    </row>
    <row r="65205" spans="6:8" x14ac:dyDescent="0.2">
      <c r="F65205" s="30"/>
      <c r="G65205" s="30"/>
      <c r="H65205" s="30"/>
    </row>
    <row r="65206" spans="6:8" x14ac:dyDescent="0.2">
      <c r="F65206" s="30"/>
      <c r="G65206" s="30"/>
      <c r="H65206" s="30"/>
    </row>
    <row r="65207" spans="6:8" x14ac:dyDescent="0.2">
      <c r="F65207" s="30"/>
      <c r="G65207" s="30"/>
      <c r="H65207" s="30"/>
    </row>
    <row r="65208" spans="6:8" x14ac:dyDescent="0.2">
      <c r="F65208" s="30"/>
      <c r="G65208" s="30"/>
      <c r="H65208" s="30"/>
    </row>
    <row r="65209" spans="6:8" x14ac:dyDescent="0.2">
      <c r="F65209" s="30"/>
      <c r="G65209" s="30"/>
      <c r="H65209" s="30"/>
    </row>
    <row r="65210" spans="6:8" x14ac:dyDescent="0.2">
      <c r="F65210" s="30"/>
      <c r="G65210" s="30"/>
      <c r="H65210" s="30"/>
    </row>
    <row r="65211" spans="6:8" x14ac:dyDescent="0.2">
      <c r="F65211" s="30"/>
      <c r="G65211" s="30"/>
      <c r="H65211" s="30"/>
    </row>
    <row r="65212" spans="6:8" x14ac:dyDescent="0.2">
      <c r="F65212" s="30"/>
      <c r="G65212" s="30"/>
      <c r="H65212" s="30"/>
    </row>
    <row r="65213" spans="6:8" x14ac:dyDescent="0.2">
      <c r="F65213" s="30"/>
      <c r="G65213" s="30"/>
      <c r="H65213" s="30"/>
    </row>
    <row r="65214" spans="6:8" x14ac:dyDescent="0.2">
      <c r="F65214" s="30"/>
      <c r="G65214" s="30"/>
      <c r="H65214" s="30"/>
    </row>
    <row r="65215" spans="6:8" x14ac:dyDescent="0.2">
      <c r="F65215" s="30"/>
      <c r="G65215" s="30"/>
      <c r="H65215" s="30"/>
    </row>
    <row r="65216" spans="6:8" x14ac:dyDescent="0.2">
      <c r="F65216" s="30"/>
      <c r="G65216" s="30"/>
      <c r="H65216" s="30"/>
    </row>
    <row r="65217" spans="6:8" x14ac:dyDescent="0.2">
      <c r="F65217" s="30"/>
      <c r="G65217" s="30"/>
      <c r="H65217" s="30"/>
    </row>
    <row r="65218" spans="6:8" x14ac:dyDescent="0.2">
      <c r="F65218" s="30"/>
      <c r="G65218" s="30"/>
      <c r="H65218" s="30"/>
    </row>
    <row r="65219" spans="6:8" x14ac:dyDescent="0.2">
      <c r="F65219" s="30"/>
      <c r="G65219" s="30"/>
      <c r="H65219" s="30"/>
    </row>
    <row r="65220" spans="6:8" x14ac:dyDescent="0.2">
      <c r="F65220" s="30"/>
      <c r="G65220" s="30"/>
      <c r="H65220" s="30"/>
    </row>
    <row r="65221" spans="6:8" x14ac:dyDescent="0.2">
      <c r="F65221" s="30"/>
      <c r="G65221" s="30"/>
      <c r="H65221" s="30"/>
    </row>
    <row r="65222" spans="6:8" x14ac:dyDescent="0.2">
      <c r="F65222" s="30"/>
      <c r="G65222" s="30"/>
      <c r="H65222" s="30"/>
    </row>
    <row r="65223" spans="6:8" x14ac:dyDescent="0.2">
      <c r="F65223" s="30"/>
      <c r="G65223" s="30"/>
      <c r="H65223" s="30"/>
    </row>
    <row r="65224" spans="6:8" x14ac:dyDescent="0.2">
      <c r="F65224" s="30"/>
      <c r="G65224" s="30"/>
      <c r="H65224" s="30"/>
    </row>
    <row r="65225" spans="6:8" x14ac:dyDescent="0.2">
      <c r="F65225" s="30"/>
      <c r="G65225" s="30"/>
      <c r="H65225" s="30"/>
    </row>
    <row r="65226" spans="6:8" x14ac:dyDescent="0.2">
      <c r="F65226" s="30"/>
      <c r="G65226" s="30"/>
      <c r="H65226" s="30"/>
    </row>
    <row r="65227" spans="6:8" x14ac:dyDescent="0.2">
      <c r="F65227" s="30"/>
      <c r="G65227" s="30"/>
      <c r="H65227" s="30"/>
    </row>
    <row r="65228" spans="6:8" x14ac:dyDescent="0.2">
      <c r="F65228" s="30"/>
      <c r="G65228" s="30"/>
      <c r="H65228" s="30"/>
    </row>
    <row r="65229" spans="6:8" x14ac:dyDescent="0.2">
      <c r="F65229" s="30"/>
      <c r="G65229" s="30"/>
      <c r="H65229" s="30"/>
    </row>
    <row r="65230" spans="6:8" x14ac:dyDescent="0.2">
      <c r="F65230" s="30"/>
      <c r="G65230" s="30"/>
      <c r="H65230" s="30"/>
    </row>
    <row r="65231" spans="6:8" x14ac:dyDescent="0.2">
      <c r="F65231" s="30"/>
      <c r="G65231" s="30"/>
      <c r="H65231" s="30"/>
    </row>
    <row r="65232" spans="6:8" x14ac:dyDescent="0.2">
      <c r="F65232" s="30"/>
      <c r="G65232" s="30"/>
      <c r="H65232" s="30"/>
    </row>
    <row r="65233" spans="6:8" x14ac:dyDescent="0.2">
      <c r="F65233" s="30"/>
      <c r="G65233" s="30"/>
      <c r="H65233" s="30"/>
    </row>
    <row r="65234" spans="6:8" x14ac:dyDescent="0.2">
      <c r="F65234" s="30"/>
      <c r="G65234" s="30"/>
      <c r="H65234" s="30"/>
    </row>
    <row r="65235" spans="6:8" x14ac:dyDescent="0.2">
      <c r="F65235" s="30"/>
      <c r="G65235" s="30"/>
      <c r="H65235" s="30"/>
    </row>
    <row r="65236" spans="6:8" x14ac:dyDescent="0.2">
      <c r="F65236" s="30"/>
      <c r="G65236" s="30"/>
      <c r="H65236" s="30"/>
    </row>
    <row r="65237" spans="6:8" x14ac:dyDescent="0.2">
      <c r="F65237" s="30"/>
      <c r="G65237" s="30"/>
      <c r="H65237" s="30"/>
    </row>
    <row r="65238" spans="6:8" x14ac:dyDescent="0.2">
      <c r="F65238" s="30"/>
      <c r="G65238" s="30"/>
      <c r="H65238" s="30"/>
    </row>
    <row r="65239" spans="6:8" x14ac:dyDescent="0.2">
      <c r="F65239" s="30"/>
      <c r="G65239" s="30"/>
      <c r="H65239" s="30"/>
    </row>
    <row r="65240" spans="6:8" x14ac:dyDescent="0.2">
      <c r="F65240" s="30"/>
      <c r="G65240" s="30"/>
      <c r="H65240" s="30"/>
    </row>
    <row r="65241" spans="6:8" x14ac:dyDescent="0.2">
      <c r="F65241" s="30"/>
      <c r="G65241" s="30"/>
      <c r="H65241" s="30"/>
    </row>
    <row r="65242" spans="6:8" x14ac:dyDescent="0.2">
      <c r="F65242" s="30"/>
      <c r="G65242" s="30"/>
      <c r="H65242" s="30"/>
    </row>
    <row r="65243" spans="6:8" x14ac:dyDescent="0.2">
      <c r="F65243" s="30"/>
      <c r="G65243" s="30"/>
      <c r="H65243" s="30"/>
    </row>
    <row r="65244" spans="6:8" x14ac:dyDescent="0.2">
      <c r="F65244" s="30"/>
      <c r="G65244" s="30"/>
      <c r="H65244" s="30"/>
    </row>
    <row r="65245" spans="6:8" x14ac:dyDescent="0.2">
      <c r="F65245" s="30"/>
      <c r="G65245" s="30"/>
      <c r="H65245" s="30"/>
    </row>
    <row r="65246" spans="6:8" x14ac:dyDescent="0.2">
      <c r="F65246" s="30"/>
      <c r="G65246" s="30"/>
      <c r="H65246" s="30"/>
    </row>
    <row r="65247" spans="6:8" x14ac:dyDescent="0.2">
      <c r="F65247" s="30"/>
      <c r="G65247" s="30"/>
      <c r="H65247" s="30"/>
    </row>
    <row r="65248" spans="6:8" x14ac:dyDescent="0.2">
      <c r="F65248" s="30"/>
      <c r="G65248" s="30"/>
      <c r="H65248" s="30"/>
    </row>
    <row r="65249" spans="6:8" x14ac:dyDescent="0.2">
      <c r="F65249" s="30"/>
      <c r="G65249" s="30"/>
      <c r="H65249" s="30"/>
    </row>
    <row r="65250" spans="6:8" x14ac:dyDescent="0.2">
      <c r="F65250" s="30"/>
      <c r="G65250" s="30"/>
      <c r="H65250" s="30"/>
    </row>
    <row r="65251" spans="6:8" x14ac:dyDescent="0.2">
      <c r="F65251" s="30"/>
      <c r="G65251" s="30"/>
      <c r="H65251" s="30"/>
    </row>
    <row r="65252" spans="6:8" x14ac:dyDescent="0.2">
      <c r="F65252" s="30"/>
      <c r="G65252" s="30"/>
      <c r="H65252" s="30"/>
    </row>
    <row r="65253" spans="6:8" x14ac:dyDescent="0.2">
      <c r="F65253" s="30"/>
      <c r="G65253" s="30"/>
      <c r="H65253" s="30"/>
    </row>
    <row r="65254" spans="6:8" x14ac:dyDescent="0.2">
      <c r="F65254" s="30"/>
      <c r="G65254" s="30"/>
      <c r="H65254" s="30"/>
    </row>
    <row r="65255" spans="6:8" x14ac:dyDescent="0.2">
      <c r="F65255" s="30"/>
      <c r="G65255" s="30"/>
      <c r="H65255" s="30"/>
    </row>
    <row r="65256" spans="6:8" x14ac:dyDescent="0.2">
      <c r="F65256" s="30"/>
      <c r="G65256" s="30"/>
      <c r="H65256" s="30"/>
    </row>
    <row r="65257" spans="6:8" x14ac:dyDescent="0.2">
      <c r="F65257" s="30"/>
      <c r="G65257" s="30"/>
      <c r="H65257" s="30"/>
    </row>
    <row r="65258" spans="6:8" x14ac:dyDescent="0.2">
      <c r="F65258" s="30"/>
      <c r="G65258" s="30"/>
      <c r="H65258" s="30"/>
    </row>
    <row r="65259" spans="6:8" x14ac:dyDescent="0.2">
      <c r="F65259" s="30"/>
      <c r="G65259" s="30"/>
      <c r="H65259" s="30"/>
    </row>
    <row r="65260" spans="6:8" x14ac:dyDescent="0.2">
      <c r="F65260" s="30"/>
      <c r="G65260" s="30"/>
      <c r="H65260" s="30"/>
    </row>
    <row r="65261" spans="6:8" x14ac:dyDescent="0.2">
      <c r="F65261" s="30"/>
      <c r="G65261" s="30"/>
      <c r="H65261" s="30"/>
    </row>
    <row r="65262" spans="6:8" x14ac:dyDescent="0.2">
      <c r="F65262" s="30"/>
      <c r="G65262" s="30"/>
      <c r="H65262" s="30"/>
    </row>
    <row r="65263" spans="6:8" x14ac:dyDescent="0.2">
      <c r="F65263" s="30"/>
      <c r="G65263" s="30"/>
      <c r="H65263" s="30"/>
    </row>
    <row r="65264" spans="6:8" x14ac:dyDescent="0.2">
      <c r="F65264" s="30"/>
      <c r="G65264" s="30"/>
      <c r="H65264" s="30"/>
    </row>
    <row r="65265" spans="6:8" x14ac:dyDescent="0.2">
      <c r="F65265" s="30"/>
      <c r="G65265" s="30"/>
      <c r="H65265" s="30"/>
    </row>
    <row r="65266" spans="6:8" x14ac:dyDescent="0.2">
      <c r="F65266" s="30"/>
      <c r="G65266" s="30"/>
      <c r="H65266" s="30"/>
    </row>
    <row r="65267" spans="6:8" x14ac:dyDescent="0.2">
      <c r="F65267" s="30"/>
      <c r="G65267" s="30"/>
      <c r="H65267" s="30"/>
    </row>
    <row r="65268" spans="6:8" x14ac:dyDescent="0.2">
      <c r="F65268" s="30"/>
      <c r="G65268" s="30"/>
      <c r="H65268" s="30"/>
    </row>
    <row r="65269" spans="6:8" x14ac:dyDescent="0.2">
      <c r="F65269" s="30"/>
      <c r="G65269" s="30"/>
      <c r="H65269" s="30"/>
    </row>
    <row r="65270" spans="6:8" x14ac:dyDescent="0.2">
      <c r="F65270" s="30"/>
      <c r="G65270" s="30"/>
      <c r="H65270" s="30"/>
    </row>
    <row r="65271" spans="6:8" x14ac:dyDescent="0.2">
      <c r="F65271" s="30"/>
      <c r="G65271" s="30"/>
      <c r="H65271" s="30"/>
    </row>
    <row r="65272" spans="6:8" x14ac:dyDescent="0.2">
      <c r="F65272" s="30"/>
      <c r="G65272" s="30"/>
      <c r="H65272" s="30"/>
    </row>
    <row r="65273" spans="6:8" x14ac:dyDescent="0.2">
      <c r="F65273" s="30"/>
      <c r="G65273" s="30"/>
      <c r="H65273" s="30"/>
    </row>
    <row r="65274" spans="6:8" x14ac:dyDescent="0.2">
      <c r="F65274" s="30"/>
      <c r="G65274" s="30"/>
      <c r="H65274" s="30"/>
    </row>
    <row r="65275" spans="6:8" x14ac:dyDescent="0.2">
      <c r="F65275" s="30"/>
      <c r="G65275" s="30"/>
      <c r="H65275" s="30"/>
    </row>
    <row r="65276" spans="6:8" x14ac:dyDescent="0.2">
      <c r="F65276" s="30"/>
      <c r="G65276" s="30"/>
      <c r="H65276" s="30"/>
    </row>
    <row r="65277" spans="6:8" x14ac:dyDescent="0.2">
      <c r="F65277" s="30"/>
      <c r="G65277" s="30"/>
      <c r="H65277" s="30"/>
    </row>
    <row r="65278" spans="6:8" x14ac:dyDescent="0.2">
      <c r="F65278" s="30"/>
      <c r="G65278" s="30"/>
      <c r="H65278" s="30"/>
    </row>
    <row r="65279" spans="6:8" x14ac:dyDescent="0.2">
      <c r="F65279" s="30"/>
      <c r="G65279" s="30"/>
      <c r="H65279" s="30"/>
    </row>
    <row r="65280" spans="6:8" x14ac:dyDescent="0.2">
      <c r="F65280" s="30"/>
      <c r="G65280" s="30"/>
      <c r="H65280" s="30"/>
    </row>
    <row r="65281" spans="6:8" x14ac:dyDescent="0.2">
      <c r="F65281" s="30"/>
      <c r="G65281" s="30"/>
      <c r="H65281" s="30"/>
    </row>
    <row r="65282" spans="6:8" x14ac:dyDescent="0.2">
      <c r="F65282" s="30"/>
      <c r="G65282" s="30"/>
      <c r="H65282" s="30"/>
    </row>
    <row r="65283" spans="6:8" x14ac:dyDescent="0.2">
      <c r="F65283" s="30"/>
      <c r="G65283" s="30"/>
      <c r="H65283" s="30"/>
    </row>
    <row r="65284" spans="6:8" x14ac:dyDescent="0.2">
      <c r="F65284" s="30"/>
      <c r="G65284" s="30"/>
      <c r="H65284" s="30"/>
    </row>
    <row r="65285" spans="6:8" x14ac:dyDescent="0.2">
      <c r="F65285" s="30"/>
      <c r="G65285" s="30"/>
      <c r="H65285" s="30"/>
    </row>
    <row r="65286" spans="6:8" x14ac:dyDescent="0.2">
      <c r="F65286" s="30"/>
      <c r="G65286" s="30"/>
      <c r="H65286" s="30"/>
    </row>
    <row r="65287" spans="6:8" x14ac:dyDescent="0.2">
      <c r="F65287" s="30"/>
      <c r="G65287" s="30"/>
      <c r="H65287" s="30"/>
    </row>
    <row r="65288" spans="6:8" x14ac:dyDescent="0.2">
      <c r="F65288" s="30"/>
      <c r="G65288" s="30"/>
      <c r="H65288" s="30"/>
    </row>
    <row r="65289" spans="6:8" x14ac:dyDescent="0.2">
      <c r="F65289" s="30"/>
      <c r="G65289" s="30"/>
      <c r="H65289" s="30"/>
    </row>
    <row r="65290" spans="6:8" x14ac:dyDescent="0.2">
      <c r="F65290" s="30"/>
      <c r="G65290" s="30"/>
      <c r="H65290" s="30"/>
    </row>
    <row r="65291" spans="6:8" x14ac:dyDescent="0.2">
      <c r="F65291" s="30"/>
      <c r="G65291" s="30"/>
      <c r="H65291" s="30"/>
    </row>
    <row r="65292" spans="6:8" x14ac:dyDescent="0.2">
      <c r="F65292" s="30"/>
      <c r="G65292" s="30"/>
      <c r="H65292" s="30"/>
    </row>
    <row r="65293" spans="6:8" x14ac:dyDescent="0.2">
      <c r="F65293" s="30"/>
      <c r="G65293" s="30"/>
      <c r="H65293" s="30"/>
    </row>
    <row r="65294" spans="6:8" x14ac:dyDescent="0.2">
      <c r="F65294" s="30"/>
      <c r="G65294" s="30"/>
      <c r="H65294" s="30"/>
    </row>
    <row r="65295" spans="6:8" x14ac:dyDescent="0.2">
      <c r="F65295" s="30"/>
      <c r="G65295" s="30"/>
      <c r="H65295" s="30"/>
    </row>
    <row r="65296" spans="6:8" x14ac:dyDescent="0.2">
      <c r="F65296" s="30"/>
      <c r="G65296" s="30"/>
      <c r="H65296" s="30"/>
    </row>
    <row r="65297" spans="6:8" x14ac:dyDescent="0.2">
      <c r="F65297" s="30"/>
      <c r="G65297" s="30"/>
      <c r="H65297" s="30"/>
    </row>
    <row r="65298" spans="6:8" x14ac:dyDescent="0.2">
      <c r="F65298" s="30"/>
      <c r="G65298" s="30"/>
      <c r="H65298" s="30"/>
    </row>
    <row r="65299" spans="6:8" x14ac:dyDescent="0.2">
      <c r="F65299" s="30"/>
      <c r="G65299" s="30"/>
      <c r="H65299" s="30"/>
    </row>
    <row r="65300" spans="6:8" x14ac:dyDescent="0.2">
      <c r="F65300" s="30"/>
      <c r="G65300" s="30"/>
      <c r="H65300" s="30"/>
    </row>
    <row r="65301" spans="6:8" x14ac:dyDescent="0.2">
      <c r="F65301" s="30"/>
      <c r="G65301" s="30"/>
      <c r="H65301" s="30"/>
    </row>
    <row r="65302" spans="6:8" x14ac:dyDescent="0.2">
      <c r="F65302" s="30"/>
      <c r="G65302" s="30"/>
      <c r="H65302" s="30"/>
    </row>
    <row r="65303" spans="6:8" x14ac:dyDescent="0.2">
      <c r="F65303" s="30"/>
      <c r="G65303" s="30"/>
      <c r="H65303" s="30"/>
    </row>
    <row r="65304" spans="6:8" x14ac:dyDescent="0.2">
      <c r="F65304" s="30"/>
      <c r="G65304" s="30"/>
      <c r="H65304" s="30"/>
    </row>
    <row r="65305" spans="6:8" x14ac:dyDescent="0.2">
      <c r="F65305" s="30"/>
      <c r="G65305" s="30"/>
      <c r="H65305" s="30"/>
    </row>
    <row r="65306" spans="6:8" x14ac:dyDescent="0.2">
      <c r="F65306" s="30"/>
      <c r="G65306" s="30"/>
      <c r="H65306" s="30"/>
    </row>
    <row r="65307" spans="6:8" x14ac:dyDescent="0.2">
      <c r="F65307" s="30"/>
      <c r="G65307" s="30"/>
      <c r="H65307" s="30"/>
    </row>
    <row r="65308" spans="6:8" x14ac:dyDescent="0.2">
      <c r="F65308" s="30"/>
      <c r="G65308" s="30"/>
      <c r="H65308" s="30"/>
    </row>
    <row r="65309" spans="6:8" x14ac:dyDescent="0.2">
      <c r="F65309" s="30"/>
      <c r="G65309" s="30"/>
      <c r="H65309" s="30"/>
    </row>
    <row r="65310" spans="6:8" x14ac:dyDescent="0.2">
      <c r="F65310" s="30"/>
      <c r="G65310" s="30"/>
      <c r="H65310" s="30"/>
    </row>
    <row r="65311" spans="6:8" x14ac:dyDescent="0.2">
      <c r="F65311" s="30"/>
      <c r="G65311" s="30"/>
      <c r="H65311" s="30"/>
    </row>
    <row r="65312" spans="6:8" x14ac:dyDescent="0.2">
      <c r="F65312" s="30"/>
      <c r="G65312" s="30"/>
      <c r="H65312" s="30"/>
    </row>
    <row r="65313" spans="6:8" x14ac:dyDescent="0.2">
      <c r="F65313" s="30"/>
      <c r="G65313" s="30"/>
      <c r="H65313" s="30"/>
    </row>
    <row r="65314" spans="6:8" x14ac:dyDescent="0.2">
      <c r="F65314" s="30"/>
      <c r="G65314" s="30"/>
      <c r="H65314" s="30"/>
    </row>
    <row r="65315" spans="6:8" x14ac:dyDescent="0.2">
      <c r="F65315" s="30"/>
      <c r="G65315" s="30"/>
      <c r="H65315" s="30"/>
    </row>
    <row r="65316" spans="6:8" x14ac:dyDescent="0.2">
      <c r="F65316" s="30"/>
      <c r="G65316" s="30"/>
      <c r="H65316" s="30"/>
    </row>
    <row r="65317" spans="6:8" x14ac:dyDescent="0.2">
      <c r="F65317" s="30"/>
      <c r="G65317" s="30"/>
      <c r="H65317" s="30"/>
    </row>
    <row r="65318" spans="6:8" x14ac:dyDescent="0.2">
      <c r="F65318" s="30"/>
      <c r="G65318" s="30"/>
      <c r="H65318" s="30"/>
    </row>
    <row r="65319" spans="6:8" x14ac:dyDescent="0.2">
      <c r="F65319" s="30"/>
      <c r="G65319" s="30"/>
      <c r="H65319" s="30"/>
    </row>
    <row r="65320" spans="6:8" x14ac:dyDescent="0.2">
      <c r="F65320" s="30"/>
      <c r="G65320" s="30"/>
      <c r="H65320" s="30"/>
    </row>
    <row r="65321" spans="6:8" x14ac:dyDescent="0.2">
      <c r="F65321" s="30"/>
      <c r="G65321" s="30"/>
      <c r="H65321" s="30"/>
    </row>
    <row r="65322" spans="6:8" x14ac:dyDescent="0.2">
      <c r="F65322" s="30"/>
      <c r="G65322" s="30"/>
      <c r="H65322" s="30"/>
    </row>
    <row r="65323" spans="6:8" x14ac:dyDescent="0.2">
      <c r="F65323" s="30"/>
      <c r="G65323" s="30"/>
      <c r="H65323" s="30"/>
    </row>
    <row r="65324" spans="6:8" x14ac:dyDescent="0.2">
      <c r="F65324" s="30"/>
      <c r="G65324" s="30"/>
      <c r="H65324" s="30"/>
    </row>
    <row r="65325" spans="6:8" x14ac:dyDescent="0.2">
      <c r="F65325" s="30"/>
      <c r="G65325" s="30"/>
      <c r="H65325" s="30"/>
    </row>
    <row r="65326" spans="6:8" x14ac:dyDescent="0.2">
      <c r="F65326" s="30"/>
      <c r="G65326" s="30"/>
      <c r="H65326" s="30"/>
    </row>
    <row r="65327" spans="6:8" x14ac:dyDescent="0.2">
      <c r="F65327" s="30"/>
      <c r="G65327" s="30"/>
      <c r="H65327" s="30"/>
    </row>
    <row r="65328" spans="6:8" x14ac:dyDescent="0.2">
      <c r="F65328" s="30"/>
      <c r="G65328" s="30"/>
      <c r="H65328" s="30"/>
    </row>
    <row r="65329" spans="6:8" x14ac:dyDescent="0.2">
      <c r="F65329" s="30"/>
      <c r="G65329" s="30"/>
      <c r="H65329" s="30"/>
    </row>
    <row r="65330" spans="6:8" x14ac:dyDescent="0.2">
      <c r="F65330" s="30"/>
      <c r="G65330" s="30"/>
      <c r="H65330" s="30"/>
    </row>
    <row r="65331" spans="6:8" x14ac:dyDescent="0.2">
      <c r="F65331" s="30"/>
      <c r="G65331" s="30"/>
      <c r="H65331" s="30"/>
    </row>
    <row r="65332" spans="6:8" x14ac:dyDescent="0.2">
      <c r="F65332" s="30"/>
      <c r="G65332" s="30"/>
      <c r="H65332" s="30"/>
    </row>
    <row r="65333" spans="6:8" x14ac:dyDescent="0.2">
      <c r="F65333" s="30"/>
      <c r="G65333" s="30"/>
      <c r="H65333" s="30"/>
    </row>
    <row r="65334" spans="6:8" x14ac:dyDescent="0.2">
      <c r="F65334" s="30"/>
      <c r="G65334" s="30"/>
      <c r="H65334" s="30"/>
    </row>
    <row r="65335" spans="6:8" x14ac:dyDescent="0.2">
      <c r="F65335" s="30"/>
      <c r="G65335" s="30"/>
      <c r="H65335" s="30"/>
    </row>
    <row r="65336" spans="6:8" x14ac:dyDescent="0.2">
      <c r="F65336" s="30"/>
      <c r="G65336" s="30"/>
      <c r="H65336" s="30"/>
    </row>
    <row r="65337" spans="6:8" x14ac:dyDescent="0.2">
      <c r="F65337" s="30"/>
      <c r="G65337" s="30"/>
      <c r="H65337" s="30"/>
    </row>
    <row r="65338" spans="6:8" x14ac:dyDescent="0.2">
      <c r="F65338" s="30"/>
      <c r="G65338" s="30"/>
      <c r="H65338" s="30"/>
    </row>
    <row r="65339" spans="6:8" x14ac:dyDescent="0.2">
      <c r="F65339" s="30"/>
      <c r="G65339" s="30"/>
      <c r="H65339" s="30"/>
    </row>
    <row r="65340" spans="6:8" x14ac:dyDescent="0.2">
      <c r="F65340" s="30"/>
      <c r="G65340" s="30"/>
      <c r="H65340" s="30"/>
    </row>
    <row r="65341" spans="6:8" x14ac:dyDescent="0.2">
      <c r="F65341" s="30"/>
      <c r="G65341" s="30"/>
      <c r="H65341" s="30"/>
    </row>
    <row r="65342" spans="6:8" x14ac:dyDescent="0.2">
      <c r="F65342" s="30"/>
      <c r="G65342" s="30"/>
      <c r="H65342" s="30"/>
    </row>
    <row r="65343" spans="6:8" x14ac:dyDescent="0.2">
      <c r="F65343" s="30"/>
      <c r="G65343" s="30"/>
      <c r="H65343" s="30"/>
    </row>
    <row r="65344" spans="6:8" x14ac:dyDescent="0.2">
      <c r="F65344" s="30"/>
      <c r="G65344" s="30"/>
      <c r="H65344" s="30"/>
    </row>
    <row r="65345" spans="6:8" x14ac:dyDescent="0.2">
      <c r="F65345" s="30"/>
      <c r="G65345" s="30"/>
      <c r="H65345" s="30"/>
    </row>
    <row r="65346" spans="6:8" x14ac:dyDescent="0.2">
      <c r="F65346" s="30"/>
      <c r="G65346" s="30"/>
      <c r="H65346" s="30"/>
    </row>
    <row r="65347" spans="6:8" x14ac:dyDescent="0.2">
      <c r="F65347" s="30"/>
      <c r="G65347" s="30"/>
      <c r="H65347" s="30"/>
    </row>
    <row r="65348" spans="6:8" x14ac:dyDescent="0.2">
      <c r="F65348" s="30"/>
      <c r="G65348" s="30"/>
      <c r="H65348" s="30"/>
    </row>
    <row r="65349" spans="6:8" x14ac:dyDescent="0.2">
      <c r="F65349" s="30"/>
      <c r="G65349" s="30"/>
      <c r="H65349" s="30"/>
    </row>
    <row r="65350" spans="6:8" x14ac:dyDescent="0.2">
      <c r="F65350" s="30"/>
      <c r="G65350" s="30"/>
      <c r="H65350" s="30"/>
    </row>
    <row r="65351" spans="6:8" x14ac:dyDescent="0.2">
      <c r="F65351" s="30"/>
      <c r="G65351" s="30"/>
      <c r="H65351" s="30"/>
    </row>
    <row r="65352" spans="6:8" x14ac:dyDescent="0.2">
      <c r="F65352" s="30"/>
      <c r="G65352" s="30"/>
      <c r="H65352" s="30"/>
    </row>
    <row r="65353" spans="6:8" x14ac:dyDescent="0.2">
      <c r="F65353" s="30"/>
      <c r="G65353" s="30"/>
      <c r="H65353" s="30"/>
    </row>
    <row r="65354" spans="6:8" x14ac:dyDescent="0.2">
      <c r="F65354" s="30"/>
      <c r="G65354" s="30"/>
      <c r="H65354" s="30"/>
    </row>
    <row r="65355" spans="6:8" x14ac:dyDescent="0.2">
      <c r="F65355" s="30"/>
      <c r="G65355" s="30"/>
      <c r="H65355" s="30"/>
    </row>
    <row r="65356" spans="6:8" x14ac:dyDescent="0.2">
      <c r="F65356" s="30"/>
      <c r="G65356" s="30"/>
      <c r="H65356" s="30"/>
    </row>
    <row r="65357" spans="6:8" x14ac:dyDescent="0.2">
      <c r="F65357" s="30"/>
      <c r="G65357" s="30"/>
      <c r="H65357" s="30"/>
    </row>
    <row r="65358" spans="6:8" x14ac:dyDescent="0.2">
      <c r="F65358" s="30"/>
      <c r="G65358" s="30"/>
      <c r="H65358" s="30"/>
    </row>
    <row r="65359" spans="6:8" x14ac:dyDescent="0.2">
      <c r="F65359" s="30"/>
      <c r="G65359" s="30"/>
      <c r="H65359" s="30"/>
    </row>
    <row r="65360" spans="6:8" x14ac:dyDescent="0.2">
      <c r="F65360" s="30"/>
      <c r="G65360" s="30"/>
      <c r="H65360" s="30"/>
    </row>
    <row r="65361" spans="6:8" x14ac:dyDescent="0.2">
      <c r="F65361" s="30"/>
      <c r="G65361" s="30"/>
      <c r="H65361" s="30"/>
    </row>
    <row r="65362" spans="6:8" x14ac:dyDescent="0.2">
      <c r="F65362" s="30"/>
      <c r="G65362" s="30"/>
      <c r="H65362" s="30"/>
    </row>
    <row r="65363" spans="6:8" x14ac:dyDescent="0.2">
      <c r="F65363" s="30"/>
      <c r="G65363" s="30"/>
      <c r="H65363" s="30"/>
    </row>
    <row r="65364" spans="6:8" x14ac:dyDescent="0.2">
      <c r="F65364" s="30"/>
      <c r="G65364" s="30"/>
      <c r="H65364" s="30"/>
    </row>
    <row r="65365" spans="6:8" x14ac:dyDescent="0.2">
      <c r="F65365" s="30"/>
      <c r="G65365" s="30"/>
      <c r="H65365" s="30"/>
    </row>
    <row r="65366" spans="6:8" x14ac:dyDescent="0.2">
      <c r="F65366" s="30"/>
      <c r="G65366" s="30"/>
      <c r="H65366" s="30"/>
    </row>
    <row r="65367" spans="6:8" x14ac:dyDescent="0.2">
      <c r="F65367" s="30"/>
      <c r="G65367" s="30"/>
      <c r="H65367" s="30"/>
    </row>
    <row r="65368" spans="6:8" x14ac:dyDescent="0.2">
      <c r="F65368" s="30"/>
      <c r="G65368" s="30"/>
      <c r="H65368" s="30"/>
    </row>
    <row r="65369" spans="6:8" x14ac:dyDescent="0.2">
      <c r="F65369" s="30"/>
      <c r="G65369" s="30"/>
      <c r="H65369" s="30"/>
    </row>
    <row r="65370" spans="6:8" x14ac:dyDescent="0.2">
      <c r="F65370" s="30"/>
      <c r="G65370" s="30"/>
      <c r="H65370" s="30"/>
    </row>
    <row r="65371" spans="6:8" x14ac:dyDescent="0.2">
      <c r="F65371" s="30"/>
      <c r="G65371" s="30"/>
      <c r="H65371" s="30"/>
    </row>
    <row r="65372" spans="6:8" x14ac:dyDescent="0.2">
      <c r="F65372" s="30"/>
      <c r="G65372" s="30"/>
      <c r="H65372" s="30"/>
    </row>
    <row r="65373" spans="6:8" x14ac:dyDescent="0.2">
      <c r="F65373" s="30"/>
      <c r="G65373" s="30"/>
      <c r="H65373" s="30"/>
    </row>
    <row r="65374" spans="6:8" x14ac:dyDescent="0.2">
      <c r="F65374" s="30"/>
      <c r="G65374" s="30"/>
      <c r="H65374" s="30"/>
    </row>
    <row r="65375" spans="6:8" x14ac:dyDescent="0.2">
      <c r="F65375" s="30"/>
      <c r="G65375" s="30"/>
      <c r="H65375" s="30"/>
    </row>
    <row r="65376" spans="6:8" x14ac:dyDescent="0.2">
      <c r="F65376" s="30"/>
      <c r="G65376" s="30"/>
      <c r="H65376" s="30"/>
    </row>
    <row r="65377" spans="6:8" x14ac:dyDescent="0.2">
      <c r="F65377" s="30"/>
      <c r="G65377" s="30"/>
      <c r="H65377" s="30"/>
    </row>
    <row r="65378" spans="6:8" x14ac:dyDescent="0.2">
      <c r="F65378" s="30"/>
      <c r="G65378" s="30"/>
      <c r="H65378" s="30"/>
    </row>
    <row r="65379" spans="6:8" x14ac:dyDescent="0.2">
      <c r="F65379" s="30"/>
      <c r="G65379" s="30"/>
      <c r="H65379" s="30"/>
    </row>
    <row r="65380" spans="6:8" x14ac:dyDescent="0.2">
      <c r="F65380" s="30"/>
      <c r="G65380" s="30"/>
      <c r="H65380" s="30"/>
    </row>
    <row r="65381" spans="6:8" x14ac:dyDescent="0.2">
      <c r="F65381" s="30"/>
      <c r="G65381" s="30"/>
      <c r="H65381" s="30"/>
    </row>
    <row r="65382" spans="6:8" x14ac:dyDescent="0.2">
      <c r="F65382" s="30"/>
      <c r="G65382" s="30"/>
      <c r="H65382" s="30"/>
    </row>
    <row r="65383" spans="6:8" x14ac:dyDescent="0.2">
      <c r="F65383" s="30"/>
      <c r="G65383" s="30"/>
      <c r="H65383" s="30"/>
    </row>
    <row r="65384" spans="6:8" x14ac:dyDescent="0.2">
      <c r="F65384" s="30"/>
      <c r="G65384" s="30"/>
      <c r="H65384" s="30"/>
    </row>
    <row r="65385" spans="6:8" x14ac:dyDescent="0.2">
      <c r="F65385" s="30"/>
      <c r="G65385" s="30"/>
      <c r="H65385" s="30"/>
    </row>
    <row r="65386" spans="6:8" x14ac:dyDescent="0.2">
      <c r="F65386" s="30"/>
      <c r="G65386" s="30"/>
      <c r="H65386" s="30"/>
    </row>
    <row r="65387" spans="6:8" x14ac:dyDescent="0.2">
      <c r="F65387" s="30"/>
      <c r="G65387" s="30"/>
      <c r="H65387" s="30"/>
    </row>
    <row r="65388" spans="6:8" x14ac:dyDescent="0.2">
      <c r="F65388" s="30"/>
      <c r="G65388" s="30"/>
      <c r="H65388" s="30"/>
    </row>
    <row r="65389" spans="6:8" x14ac:dyDescent="0.2">
      <c r="F65389" s="30"/>
      <c r="G65389" s="30"/>
      <c r="H65389" s="30"/>
    </row>
    <row r="65390" spans="6:8" x14ac:dyDescent="0.2">
      <c r="F65390" s="30"/>
      <c r="G65390" s="30"/>
      <c r="H65390" s="30"/>
    </row>
    <row r="65391" spans="6:8" x14ac:dyDescent="0.2">
      <c r="F65391" s="30"/>
      <c r="G65391" s="30"/>
      <c r="H65391" s="30"/>
    </row>
    <row r="65392" spans="6:8" x14ac:dyDescent="0.2">
      <c r="F65392" s="30"/>
      <c r="G65392" s="30"/>
      <c r="H65392" s="30"/>
    </row>
    <row r="65393" spans="6:8" x14ac:dyDescent="0.2">
      <c r="F65393" s="30"/>
      <c r="G65393" s="30"/>
      <c r="H65393" s="30"/>
    </row>
    <row r="65394" spans="6:8" x14ac:dyDescent="0.2">
      <c r="F65394" s="30"/>
      <c r="G65394" s="30"/>
      <c r="H65394" s="30"/>
    </row>
    <row r="65395" spans="6:8" x14ac:dyDescent="0.2">
      <c r="F65395" s="30"/>
      <c r="G65395" s="30"/>
      <c r="H65395" s="30"/>
    </row>
    <row r="65396" spans="6:8" x14ac:dyDescent="0.2">
      <c r="F65396" s="30"/>
      <c r="G65396" s="30"/>
      <c r="H65396" s="30"/>
    </row>
    <row r="65397" spans="6:8" x14ac:dyDescent="0.2">
      <c r="F65397" s="30"/>
      <c r="G65397" s="30"/>
      <c r="H65397" s="30"/>
    </row>
    <row r="65398" spans="6:8" x14ac:dyDescent="0.2">
      <c r="F65398" s="30"/>
      <c r="G65398" s="30"/>
      <c r="H65398" s="30"/>
    </row>
    <row r="65399" spans="6:8" x14ac:dyDescent="0.2">
      <c r="F65399" s="30"/>
      <c r="G65399" s="30"/>
      <c r="H65399" s="30"/>
    </row>
    <row r="65400" spans="6:8" x14ac:dyDescent="0.2">
      <c r="F65400" s="30"/>
      <c r="G65400" s="30"/>
      <c r="H65400" s="30"/>
    </row>
    <row r="65401" spans="6:8" x14ac:dyDescent="0.2">
      <c r="F65401" s="30"/>
      <c r="G65401" s="30"/>
      <c r="H65401" s="30"/>
    </row>
    <row r="65402" spans="6:8" x14ac:dyDescent="0.2">
      <c r="F65402" s="30"/>
      <c r="G65402" s="30"/>
      <c r="H65402" s="30"/>
    </row>
    <row r="65403" spans="6:8" x14ac:dyDescent="0.2">
      <c r="F65403" s="30"/>
      <c r="G65403" s="30"/>
      <c r="H65403" s="30"/>
    </row>
    <row r="65404" spans="6:8" x14ac:dyDescent="0.2">
      <c r="F65404" s="30"/>
      <c r="G65404" s="30"/>
      <c r="H65404" s="30"/>
    </row>
    <row r="65405" spans="6:8" x14ac:dyDescent="0.2">
      <c r="F65405" s="30"/>
      <c r="G65405" s="30"/>
      <c r="H65405" s="30"/>
    </row>
    <row r="65406" spans="6:8" x14ac:dyDescent="0.2">
      <c r="F65406" s="30"/>
      <c r="G65406" s="30"/>
      <c r="H65406" s="30"/>
    </row>
    <row r="65407" spans="6:8" x14ac:dyDescent="0.2">
      <c r="F65407" s="30"/>
      <c r="G65407" s="30"/>
      <c r="H65407" s="30"/>
    </row>
    <row r="65408" spans="6:8" x14ac:dyDescent="0.2">
      <c r="F65408" s="30"/>
      <c r="G65408" s="30"/>
      <c r="H65408" s="30"/>
    </row>
    <row r="65409" spans="6:8" x14ac:dyDescent="0.2">
      <c r="F65409" s="30"/>
      <c r="G65409" s="30"/>
      <c r="H65409" s="30"/>
    </row>
    <row r="65410" spans="6:8" x14ac:dyDescent="0.2">
      <c r="F65410" s="30"/>
      <c r="G65410" s="30"/>
      <c r="H65410" s="30"/>
    </row>
    <row r="65411" spans="6:8" x14ac:dyDescent="0.2">
      <c r="F65411" s="30"/>
      <c r="G65411" s="30"/>
      <c r="H65411" s="30"/>
    </row>
    <row r="65412" spans="6:8" x14ac:dyDescent="0.2">
      <c r="F65412" s="30"/>
      <c r="G65412" s="30"/>
      <c r="H65412" s="30"/>
    </row>
    <row r="65413" spans="6:8" x14ac:dyDescent="0.2">
      <c r="F65413" s="30"/>
      <c r="G65413" s="30"/>
      <c r="H65413" s="30"/>
    </row>
    <row r="65414" spans="6:8" x14ac:dyDescent="0.2">
      <c r="F65414" s="30"/>
      <c r="G65414" s="30"/>
      <c r="H65414" s="30"/>
    </row>
    <row r="65415" spans="6:8" x14ac:dyDescent="0.2">
      <c r="F65415" s="30"/>
      <c r="G65415" s="30"/>
      <c r="H65415" s="30"/>
    </row>
    <row r="65416" spans="6:8" x14ac:dyDescent="0.2">
      <c r="F65416" s="30"/>
      <c r="G65416" s="30"/>
      <c r="H65416" s="30"/>
    </row>
    <row r="65417" spans="6:8" x14ac:dyDescent="0.2">
      <c r="F65417" s="30"/>
      <c r="G65417" s="30"/>
      <c r="H65417" s="30"/>
    </row>
    <row r="65418" spans="6:8" x14ac:dyDescent="0.2">
      <c r="F65418" s="30"/>
      <c r="G65418" s="30"/>
      <c r="H65418" s="30"/>
    </row>
    <row r="65419" spans="6:8" x14ac:dyDescent="0.2">
      <c r="F65419" s="30"/>
      <c r="G65419" s="30"/>
      <c r="H65419" s="30"/>
    </row>
    <row r="65420" spans="6:8" x14ac:dyDescent="0.2">
      <c r="F65420" s="30"/>
      <c r="G65420" s="30"/>
      <c r="H65420" s="30"/>
    </row>
    <row r="65421" spans="6:8" x14ac:dyDescent="0.2">
      <c r="F65421" s="30"/>
      <c r="G65421" s="30"/>
      <c r="H65421" s="30"/>
    </row>
    <row r="65422" spans="6:8" x14ac:dyDescent="0.2">
      <c r="F65422" s="30"/>
      <c r="G65422" s="30"/>
      <c r="H65422" s="30"/>
    </row>
    <row r="65423" spans="6:8" x14ac:dyDescent="0.2">
      <c r="F65423" s="30"/>
      <c r="G65423" s="30"/>
      <c r="H65423" s="30"/>
    </row>
    <row r="65424" spans="6:8" x14ac:dyDescent="0.2">
      <c r="F65424" s="30"/>
      <c r="G65424" s="30"/>
      <c r="H65424" s="30"/>
    </row>
    <row r="65425" spans="6:8" x14ac:dyDescent="0.2">
      <c r="F65425" s="30"/>
      <c r="G65425" s="30"/>
      <c r="H65425" s="30"/>
    </row>
    <row r="65426" spans="6:8" x14ac:dyDescent="0.2">
      <c r="F65426" s="30"/>
      <c r="G65426" s="30"/>
      <c r="H65426" s="30"/>
    </row>
    <row r="65427" spans="6:8" x14ac:dyDescent="0.2">
      <c r="F65427" s="30"/>
      <c r="G65427" s="30"/>
      <c r="H65427" s="30"/>
    </row>
    <row r="65428" spans="6:8" x14ac:dyDescent="0.2">
      <c r="F65428" s="30"/>
      <c r="G65428" s="30"/>
      <c r="H65428" s="30"/>
    </row>
    <row r="65429" spans="6:8" x14ac:dyDescent="0.2">
      <c r="F65429" s="30"/>
      <c r="G65429" s="30"/>
      <c r="H65429" s="30"/>
    </row>
    <row r="65430" spans="6:8" x14ac:dyDescent="0.2">
      <c r="F65430" s="30"/>
      <c r="G65430" s="30"/>
      <c r="H65430" s="30"/>
    </row>
    <row r="65431" spans="6:8" x14ac:dyDescent="0.2">
      <c r="F65431" s="30"/>
      <c r="G65431" s="30"/>
      <c r="H65431" s="30"/>
    </row>
    <row r="65432" spans="6:8" x14ac:dyDescent="0.2">
      <c r="F65432" s="30"/>
      <c r="G65432" s="30"/>
      <c r="H65432" s="30"/>
    </row>
    <row r="65433" spans="6:8" x14ac:dyDescent="0.2">
      <c r="F65433" s="30"/>
      <c r="G65433" s="30"/>
      <c r="H65433" s="30"/>
    </row>
    <row r="65434" spans="6:8" x14ac:dyDescent="0.2">
      <c r="F65434" s="30"/>
      <c r="G65434" s="30"/>
      <c r="H65434" s="30"/>
    </row>
    <row r="65435" spans="6:8" x14ac:dyDescent="0.2">
      <c r="F65435" s="30"/>
      <c r="G65435" s="30"/>
      <c r="H65435" s="30"/>
    </row>
    <row r="65436" spans="6:8" x14ac:dyDescent="0.2">
      <c r="F65436" s="30"/>
      <c r="G65436" s="30"/>
      <c r="H65436" s="30"/>
    </row>
    <row r="65437" spans="6:8" x14ac:dyDescent="0.2">
      <c r="F65437" s="30"/>
      <c r="G65437" s="30"/>
      <c r="H65437" s="30"/>
    </row>
    <row r="65438" spans="6:8" x14ac:dyDescent="0.2">
      <c r="F65438" s="30"/>
      <c r="G65438" s="30"/>
      <c r="H65438" s="30"/>
    </row>
    <row r="65439" spans="6:8" x14ac:dyDescent="0.2">
      <c r="F65439" s="30"/>
      <c r="G65439" s="30"/>
      <c r="H65439" s="30"/>
    </row>
    <row r="65440" spans="6:8" x14ac:dyDescent="0.2">
      <c r="F65440" s="30"/>
      <c r="G65440" s="30"/>
      <c r="H65440" s="30"/>
    </row>
    <row r="65441" spans="6:8" x14ac:dyDescent="0.2">
      <c r="F65441" s="30"/>
      <c r="G65441" s="30"/>
      <c r="H65441" s="30"/>
    </row>
    <row r="65442" spans="6:8" x14ac:dyDescent="0.2">
      <c r="F65442" s="30"/>
      <c r="G65442" s="30"/>
      <c r="H65442" s="30"/>
    </row>
    <row r="65443" spans="6:8" x14ac:dyDescent="0.2">
      <c r="F65443" s="30"/>
      <c r="G65443" s="30"/>
      <c r="H65443" s="30"/>
    </row>
    <row r="65444" spans="6:8" x14ac:dyDescent="0.2">
      <c r="F65444" s="30"/>
      <c r="G65444" s="30"/>
      <c r="H65444" s="30"/>
    </row>
    <row r="65445" spans="6:8" x14ac:dyDescent="0.2">
      <c r="F65445" s="30"/>
      <c r="G65445" s="30"/>
      <c r="H65445" s="30"/>
    </row>
    <row r="65446" spans="6:8" x14ac:dyDescent="0.2">
      <c r="F65446" s="30"/>
      <c r="G65446" s="30"/>
      <c r="H65446" s="30"/>
    </row>
    <row r="65447" spans="6:8" x14ac:dyDescent="0.2">
      <c r="F65447" s="30"/>
      <c r="G65447" s="30"/>
      <c r="H65447" s="30"/>
    </row>
    <row r="65448" spans="6:8" x14ac:dyDescent="0.2">
      <c r="F65448" s="30"/>
      <c r="G65448" s="30"/>
      <c r="H65448" s="30"/>
    </row>
    <row r="65449" spans="6:8" x14ac:dyDescent="0.2">
      <c r="F65449" s="30"/>
      <c r="G65449" s="30"/>
      <c r="H65449" s="30"/>
    </row>
    <row r="65450" spans="6:8" x14ac:dyDescent="0.2">
      <c r="F65450" s="30"/>
      <c r="G65450" s="30"/>
      <c r="H65450" s="30"/>
    </row>
    <row r="65451" spans="6:8" x14ac:dyDescent="0.2">
      <c r="F65451" s="30"/>
      <c r="G65451" s="30"/>
      <c r="H65451" s="30"/>
    </row>
    <row r="65452" spans="6:8" x14ac:dyDescent="0.2">
      <c r="F65452" s="30"/>
      <c r="G65452" s="30"/>
      <c r="H65452" s="30"/>
    </row>
    <row r="65453" spans="6:8" x14ac:dyDescent="0.2">
      <c r="F65453" s="30"/>
      <c r="G65453" s="30"/>
      <c r="H65453" s="30"/>
    </row>
    <row r="65454" spans="6:8" x14ac:dyDescent="0.2">
      <c r="F65454" s="30"/>
      <c r="G65454" s="30"/>
      <c r="H65454" s="30"/>
    </row>
    <row r="65455" spans="6:8" x14ac:dyDescent="0.2">
      <c r="F65455" s="30"/>
      <c r="G65455" s="30"/>
      <c r="H65455" s="30"/>
    </row>
    <row r="65456" spans="6:8" x14ac:dyDescent="0.2">
      <c r="F65456" s="30"/>
      <c r="G65456" s="30"/>
      <c r="H65456" s="30"/>
    </row>
    <row r="65457" spans="6:8" x14ac:dyDescent="0.2">
      <c r="F65457" s="30"/>
      <c r="G65457" s="30"/>
      <c r="H65457" s="30"/>
    </row>
    <row r="65458" spans="6:8" x14ac:dyDescent="0.2">
      <c r="F65458" s="30"/>
      <c r="G65458" s="30"/>
      <c r="H65458" s="30"/>
    </row>
    <row r="65459" spans="6:8" x14ac:dyDescent="0.2">
      <c r="F65459" s="30"/>
      <c r="G65459" s="30"/>
      <c r="H65459" s="30"/>
    </row>
    <row r="65460" spans="6:8" x14ac:dyDescent="0.2">
      <c r="F65460" s="30"/>
      <c r="G65460" s="30"/>
      <c r="H65460" s="30"/>
    </row>
    <row r="65461" spans="6:8" x14ac:dyDescent="0.2">
      <c r="F65461" s="30"/>
      <c r="G65461" s="30"/>
      <c r="H65461" s="30"/>
    </row>
    <row r="65462" spans="6:8" x14ac:dyDescent="0.2">
      <c r="F65462" s="30"/>
      <c r="G65462" s="30"/>
      <c r="H65462" s="30"/>
    </row>
    <row r="65463" spans="6:8" x14ac:dyDescent="0.2">
      <c r="F65463" s="30"/>
      <c r="G65463" s="30"/>
      <c r="H65463" s="30"/>
    </row>
    <row r="65464" spans="6:8" x14ac:dyDescent="0.2">
      <c r="F65464" s="30"/>
      <c r="G65464" s="30"/>
      <c r="H65464" s="30"/>
    </row>
    <row r="65465" spans="6:8" x14ac:dyDescent="0.2">
      <c r="F65465" s="30"/>
      <c r="G65465" s="30"/>
      <c r="H65465" s="30"/>
    </row>
    <row r="65466" spans="6:8" x14ac:dyDescent="0.2">
      <c r="F65466" s="30"/>
      <c r="G65466" s="30"/>
      <c r="H65466" s="30"/>
    </row>
    <row r="65467" spans="6:8" x14ac:dyDescent="0.2">
      <c r="F65467" s="30"/>
      <c r="G65467" s="30"/>
      <c r="H65467" s="30"/>
    </row>
    <row r="65468" spans="6:8" x14ac:dyDescent="0.2">
      <c r="F65468" s="30"/>
      <c r="G65468" s="30"/>
      <c r="H65468" s="30"/>
    </row>
    <row r="65469" spans="6:8" x14ac:dyDescent="0.2">
      <c r="F65469" s="33"/>
      <c r="G65469" s="30"/>
      <c r="H65469" s="30"/>
    </row>
    <row r="65470" spans="6:8" x14ac:dyDescent="0.2">
      <c r="F65470" s="33"/>
      <c r="G65470" s="30"/>
      <c r="H65470" s="30"/>
    </row>
    <row r="65471" spans="6:8" x14ac:dyDescent="0.2">
      <c r="F65471" s="33"/>
      <c r="G65471" s="30"/>
      <c r="H65471" s="30"/>
    </row>
    <row r="65472" spans="6:8" x14ac:dyDescent="0.2">
      <c r="F65472" s="33"/>
      <c r="G65472" s="30"/>
      <c r="H65472" s="30"/>
    </row>
    <row r="65473" spans="6:8" x14ac:dyDescent="0.2">
      <c r="F65473" s="33"/>
      <c r="G65473" s="30"/>
      <c r="H65473" s="30"/>
    </row>
    <row r="65474" spans="6:8" x14ac:dyDescent="0.2">
      <c r="F65474" s="33"/>
      <c r="G65474" s="30"/>
      <c r="H65474" s="30"/>
    </row>
    <row r="65475" spans="6:8" x14ac:dyDescent="0.2">
      <c r="F65475" s="33"/>
      <c r="G65475" s="30"/>
      <c r="H65475" s="30"/>
    </row>
    <row r="65476" spans="6:8" x14ac:dyDescent="0.2">
      <c r="F65476" s="33"/>
      <c r="G65476" s="30"/>
      <c r="H65476" s="30"/>
    </row>
    <row r="65477" spans="6:8" x14ac:dyDescent="0.2">
      <c r="F65477" s="33"/>
      <c r="G65477" s="30"/>
      <c r="H65477" s="30"/>
    </row>
    <row r="65478" spans="6:8" x14ac:dyDescent="0.2">
      <c r="F65478" s="33"/>
      <c r="G65478" s="30"/>
      <c r="H65478" s="30"/>
    </row>
    <row r="65479" spans="6:8" x14ac:dyDescent="0.2">
      <c r="F65479" s="33"/>
      <c r="G65479" s="30"/>
      <c r="H65479" s="30"/>
    </row>
    <row r="65480" spans="6:8" x14ac:dyDescent="0.2">
      <c r="F65480" s="33"/>
      <c r="G65480" s="30"/>
      <c r="H65480" s="30"/>
    </row>
    <row r="65481" spans="6:8" x14ac:dyDescent="0.2">
      <c r="F65481" s="33"/>
      <c r="G65481" s="30"/>
      <c r="H65481" s="30"/>
    </row>
    <row r="65482" spans="6:8" x14ac:dyDescent="0.2">
      <c r="F65482" s="33"/>
      <c r="G65482" s="30"/>
      <c r="H65482" s="30"/>
    </row>
    <row r="65483" spans="6:8" x14ac:dyDescent="0.2">
      <c r="F65483" s="33"/>
      <c r="G65483" s="30"/>
      <c r="H65483" s="30"/>
    </row>
    <row r="65484" spans="6:8" x14ac:dyDescent="0.2">
      <c r="F65484" s="33"/>
      <c r="G65484" s="30"/>
      <c r="H65484" s="30"/>
    </row>
    <row r="65485" spans="6:8" x14ac:dyDescent="0.2">
      <c r="F65485" s="33"/>
      <c r="G65485" s="30"/>
      <c r="H65485" s="30"/>
    </row>
    <row r="65486" spans="6:8" x14ac:dyDescent="0.2">
      <c r="F65486" s="33"/>
      <c r="G65486" s="30"/>
      <c r="H65486" s="30"/>
    </row>
    <row r="65487" spans="6:8" x14ac:dyDescent="0.2">
      <c r="F65487" s="33"/>
      <c r="G65487" s="30"/>
      <c r="H65487" s="30"/>
    </row>
  </sheetData>
  <mergeCells count="1">
    <mergeCell ref="B2:H2"/>
  </mergeCells>
  <pageMargins left="0.70866141732283472" right="0.70866141732283472" top="0.74803149606299213" bottom="0.74803149606299213" header="0.31496062992125984" footer="0.31496062992125984"/>
  <pageSetup scale="54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P5263"/>
  <sheetViews>
    <sheetView topLeftCell="A4975" workbookViewId="0">
      <selection activeCell="H5000" sqref="H5000"/>
    </sheetView>
  </sheetViews>
  <sheetFormatPr defaultRowHeight="12.75" x14ac:dyDescent="0.2"/>
  <cols>
    <col min="1" max="1" width="2.85546875" style="13" customWidth="1"/>
    <col min="2" max="2" width="7.140625" style="9" bestFit="1" customWidth="1"/>
    <col min="3" max="3" width="16.28515625" style="10" bestFit="1" customWidth="1"/>
    <col min="4" max="4" width="24.28515625" style="10" bestFit="1" customWidth="1"/>
    <col min="5" max="5" width="36.7109375" style="10" bestFit="1" customWidth="1"/>
    <col min="6" max="6" width="15.85546875" style="11" customWidth="1"/>
    <col min="7" max="7" width="16.5703125" style="11" customWidth="1"/>
    <col min="8" max="8" width="19.28515625" style="12" customWidth="1"/>
    <col min="9" max="9" width="9.140625" style="13"/>
    <col min="10" max="10" width="14.5703125" style="13" customWidth="1"/>
    <col min="11" max="42" width="9.140625" style="13"/>
    <col min="43" max="16384" width="9.140625" style="1"/>
  </cols>
  <sheetData>
    <row r="1" spans="2:10" s="13" customFormat="1" x14ac:dyDescent="0.2">
      <c r="B1" s="14"/>
      <c r="C1" s="15"/>
      <c r="D1" s="15"/>
      <c r="E1" s="15"/>
      <c r="F1" s="16"/>
      <c r="G1" s="16"/>
      <c r="H1" s="17"/>
    </row>
    <row r="2" spans="2:10" x14ac:dyDescent="0.2">
      <c r="B2" s="48" t="s">
        <v>9663</v>
      </c>
      <c r="C2" s="48"/>
      <c r="D2" s="48"/>
      <c r="E2" s="48"/>
      <c r="F2" s="48"/>
      <c r="G2" s="48"/>
      <c r="H2" s="48"/>
    </row>
    <row r="3" spans="2:10" ht="25.5" x14ac:dyDescent="0.2">
      <c r="B3" s="2" t="s">
        <v>9657</v>
      </c>
      <c r="C3" s="2" t="s">
        <v>0</v>
      </c>
      <c r="D3" s="2" t="s">
        <v>9658</v>
      </c>
      <c r="E3" s="2" t="s">
        <v>9659</v>
      </c>
      <c r="F3" s="2" t="s">
        <v>9660</v>
      </c>
      <c r="G3" s="2" t="s">
        <v>9661</v>
      </c>
      <c r="H3" s="3" t="s">
        <v>9662</v>
      </c>
    </row>
    <row r="4" spans="2:10" x14ac:dyDescent="0.2">
      <c r="B4" s="4">
        <v>1</v>
      </c>
      <c r="C4" s="5" t="s">
        <v>4</v>
      </c>
      <c r="D4" s="5" t="s">
        <v>3</v>
      </c>
      <c r="E4" s="5" t="s">
        <v>5</v>
      </c>
      <c r="F4" s="6">
        <v>42200</v>
      </c>
      <c r="G4" s="6">
        <v>45853</v>
      </c>
      <c r="H4" s="7">
        <v>1300</v>
      </c>
      <c r="I4" s="13" t="e">
        <f>VLOOKUP(C4,[1]Sheet18!$A$1:$C$362,3,0)</f>
        <v>#N/A</v>
      </c>
      <c r="J4" s="18">
        <f t="shared" ref="J4:J67" si="0">H4</f>
        <v>1300</v>
      </c>
    </row>
    <row r="5" spans="2:10" x14ac:dyDescent="0.2">
      <c r="B5" s="4">
        <v>2</v>
      </c>
      <c r="C5" s="5" t="s">
        <v>33</v>
      </c>
      <c r="D5" s="5" t="s">
        <v>3</v>
      </c>
      <c r="E5" s="5" t="s">
        <v>34</v>
      </c>
      <c r="F5" s="6">
        <v>42214</v>
      </c>
      <c r="G5" s="6">
        <v>45867</v>
      </c>
      <c r="H5" s="7">
        <v>1000</v>
      </c>
      <c r="I5" s="13" t="e">
        <f>VLOOKUP(C5,[1]Sheet18!$A$1:$C$362,3,0)</f>
        <v>#N/A</v>
      </c>
      <c r="J5" s="18">
        <f t="shared" si="0"/>
        <v>1000</v>
      </c>
    </row>
    <row r="6" spans="2:10" x14ac:dyDescent="0.2">
      <c r="B6" s="4">
        <v>3</v>
      </c>
      <c r="C6" s="5" t="s">
        <v>70</v>
      </c>
      <c r="D6" s="5" t="s">
        <v>3</v>
      </c>
      <c r="E6" s="5" t="s">
        <v>71</v>
      </c>
      <c r="F6" s="6">
        <v>42228</v>
      </c>
      <c r="G6" s="6">
        <v>45881</v>
      </c>
      <c r="H6" s="7">
        <v>1200</v>
      </c>
      <c r="I6" s="13" t="e">
        <f>VLOOKUP(C6,[1]Sheet18!$A$1:$C$362,3,0)</f>
        <v>#N/A</v>
      </c>
      <c r="J6" s="18">
        <f t="shared" si="0"/>
        <v>1200</v>
      </c>
    </row>
    <row r="7" spans="2:10" x14ac:dyDescent="0.2">
      <c r="B7" s="4">
        <v>4</v>
      </c>
      <c r="C7" s="5" t="s">
        <v>112</v>
      </c>
      <c r="D7" s="5" t="s">
        <v>3</v>
      </c>
      <c r="E7" s="5" t="s">
        <v>113</v>
      </c>
      <c r="F7" s="6">
        <v>42256</v>
      </c>
      <c r="G7" s="6">
        <v>45909</v>
      </c>
      <c r="H7" s="7">
        <v>1000</v>
      </c>
      <c r="I7" s="13" t="e">
        <f>VLOOKUP(C7,[1]Sheet18!$A$1:$C$362,3,0)</f>
        <v>#N/A</v>
      </c>
      <c r="J7" s="18">
        <f t="shared" si="0"/>
        <v>1000</v>
      </c>
    </row>
    <row r="8" spans="2:10" x14ac:dyDescent="0.2">
      <c r="B8" s="4">
        <v>5</v>
      </c>
      <c r="C8" s="5" t="s">
        <v>160</v>
      </c>
      <c r="D8" s="5" t="s">
        <v>3</v>
      </c>
      <c r="E8" s="5" t="s">
        <v>161</v>
      </c>
      <c r="F8" s="6">
        <v>42291</v>
      </c>
      <c r="G8" s="6">
        <v>45944</v>
      </c>
      <c r="H8" s="7">
        <v>1500</v>
      </c>
      <c r="I8" s="13" t="e">
        <f>VLOOKUP(C8,[1]Sheet18!$A$1:$C$362,3,0)</f>
        <v>#N/A</v>
      </c>
      <c r="J8" s="18">
        <f t="shared" si="0"/>
        <v>1500</v>
      </c>
    </row>
    <row r="9" spans="2:10" x14ac:dyDescent="0.2">
      <c r="B9" s="4">
        <v>6</v>
      </c>
      <c r="C9" s="5" t="s">
        <v>205</v>
      </c>
      <c r="D9" s="5" t="s">
        <v>3</v>
      </c>
      <c r="E9" s="5" t="s">
        <v>206</v>
      </c>
      <c r="F9" s="6">
        <v>42321</v>
      </c>
      <c r="G9" s="6">
        <v>45974</v>
      </c>
      <c r="H9" s="7">
        <v>550</v>
      </c>
      <c r="I9" s="13" t="e">
        <f>VLOOKUP(C9,[1]Sheet18!$A$1:$C$362,3,0)</f>
        <v>#N/A</v>
      </c>
      <c r="J9" s="18">
        <f t="shared" si="0"/>
        <v>550</v>
      </c>
    </row>
    <row r="10" spans="2:10" x14ac:dyDescent="0.2">
      <c r="B10" s="4">
        <v>7</v>
      </c>
      <c r="C10" s="5" t="s">
        <v>271</v>
      </c>
      <c r="D10" s="5" t="s">
        <v>3</v>
      </c>
      <c r="E10" s="5" t="s">
        <v>113</v>
      </c>
      <c r="F10" s="6">
        <v>42347</v>
      </c>
      <c r="G10" s="6">
        <v>46000</v>
      </c>
      <c r="H10" s="7">
        <v>1500</v>
      </c>
      <c r="I10" s="13" t="e">
        <f>VLOOKUP(C10,[1]Sheet18!$A$1:$C$362,3,0)</f>
        <v>#N/A</v>
      </c>
      <c r="J10" s="18">
        <f t="shared" si="0"/>
        <v>1500</v>
      </c>
    </row>
    <row r="11" spans="2:10" x14ac:dyDescent="0.2">
      <c r="B11" s="4">
        <v>8</v>
      </c>
      <c r="C11" s="5" t="s">
        <v>296</v>
      </c>
      <c r="D11" s="5" t="s">
        <v>3</v>
      </c>
      <c r="E11" s="5" t="s">
        <v>297</v>
      </c>
      <c r="F11" s="6">
        <v>42361</v>
      </c>
      <c r="G11" s="6">
        <v>46014</v>
      </c>
      <c r="H11" s="7">
        <v>500</v>
      </c>
      <c r="I11" s="13" t="e">
        <f>VLOOKUP(C11,[1]Sheet18!$A$1:$C$362,3,0)</f>
        <v>#N/A</v>
      </c>
      <c r="J11" s="18">
        <f t="shared" si="0"/>
        <v>500</v>
      </c>
    </row>
    <row r="12" spans="2:10" x14ac:dyDescent="0.2">
      <c r="B12" s="4">
        <v>9</v>
      </c>
      <c r="C12" s="5" t="s">
        <v>321</v>
      </c>
      <c r="D12" s="5" t="s">
        <v>3</v>
      </c>
      <c r="E12" s="5" t="s">
        <v>322</v>
      </c>
      <c r="F12" s="6">
        <v>42382</v>
      </c>
      <c r="G12" s="6">
        <v>46035</v>
      </c>
      <c r="H12" s="7">
        <v>2000</v>
      </c>
      <c r="I12" s="13" t="e">
        <f>VLOOKUP(C12,[1]Sheet18!$A$1:$C$362,3,0)</f>
        <v>#N/A</v>
      </c>
      <c r="J12" s="18">
        <f t="shared" si="0"/>
        <v>2000</v>
      </c>
    </row>
    <row r="13" spans="2:10" x14ac:dyDescent="0.2">
      <c r="B13" s="4">
        <v>10</v>
      </c>
      <c r="C13" s="5" t="s">
        <v>353</v>
      </c>
      <c r="D13" s="5" t="s">
        <v>3</v>
      </c>
      <c r="E13" s="5" t="s">
        <v>354</v>
      </c>
      <c r="F13" s="6">
        <v>42396</v>
      </c>
      <c r="G13" s="6">
        <v>46049</v>
      </c>
      <c r="H13" s="7">
        <v>1000</v>
      </c>
      <c r="I13" s="13" t="e">
        <f>VLOOKUP(C13,[1]Sheet18!$A$1:$C$362,3,0)</f>
        <v>#N/A</v>
      </c>
      <c r="J13" s="18">
        <f t="shared" si="0"/>
        <v>1000</v>
      </c>
    </row>
    <row r="14" spans="2:10" x14ac:dyDescent="0.2">
      <c r="B14" s="4">
        <v>11</v>
      </c>
      <c r="C14" s="5" t="s">
        <v>410</v>
      </c>
      <c r="D14" s="5" t="s">
        <v>3</v>
      </c>
      <c r="E14" s="5" t="s">
        <v>411</v>
      </c>
      <c r="F14" s="6">
        <v>42424</v>
      </c>
      <c r="G14" s="6">
        <v>46077</v>
      </c>
      <c r="H14" s="7">
        <v>1000</v>
      </c>
      <c r="I14" s="13" t="e">
        <f>VLOOKUP(C14,[1]Sheet18!$A$1:$C$362,3,0)</f>
        <v>#N/A</v>
      </c>
      <c r="J14" s="18">
        <f t="shared" si="0"/>
        <v>1000</v>
      </c>
    </row>
    <row r="15" spans="2:10" x14ac:dyDescent="0.2">
      <c r="B15" s="4">
        <v>12</v>
      </c>
      <c r="C15" s="5" t="s">
        <v>450</v>
      </c>
      <c r="D15" s="5" t="s">
        <v>3</v>
      </c>
      <c r="E15" s="5" t="s">
        <v>451</v>
      </c>
      <c r="F15" s="6">
        <v>42438</v>
      </c>
      <c r="G15" s="6">
        <v>46090</v>
      </c>
      <c r="H15" s="7">
        <v>1500</v>
      </c>
      <c r="I15" s="13" t="e">
        <f>VLOOKUP(C15,[1]Sheet18!$A$1:$C$362,3,0)</f>
        <v>#N/A</v>
      </c>
      <c r="J15" s="18">
        <f t="shared" si="0"/>
        <v>1500</v>
      </c>
    </row>
    <row r="16" spans="2:10" x14ac:dyDescent="0.2">
      <c r="B16" s="4">
        <v>13</v>
      </c>
      <c r="C16" s="5" t="s">
        <v>476</v>
      </c>
      <c r="D16" s="5" t="s">
        <v>3</v>
      </c>
      <c r="E16" s="5" t="s">
        <v>477</v>
      </c>
      <c r="F16" s="6">
        <v>42452</v>
      </c>
      <c r="G16" s="6">
        <v>46104</v>
      </c>
      <c r="H16" s="7">
        <v>1500</v>
      </c>
      <c r="I16" s="13" t="e">
        <f>VLOOKUP(C16,[1]Sheet18!$A$1:$C$362,3,0)</f>
        <v>#N/A</v>
      </c>
      <c r="J16" s="18">
        <f t="shared" si="0"/>
        <v>1500</v>
      </c>
    </row>
    <row r="17" spans="2:10" x14ac:dyDescent="0.2">
      <c r="B17" s="4">
        <v>14</v>
      </c>
      <c r="C17" s="5" t="s">
        <v>3453</v>
      </c>
      <c r="D17" s="5" t="s">
        <v>3</v>
      </c>
      <c r="E17" s="5" t="s">
        <v>3454</v>
      </c>
      <c r="F17" s="6">
        <v>43943</v>
      </c>
      <c r="G17" s="6">
        <v>46134</v>
      </c>
      <c r="H17" s="7">
        <v>1000</v>
      </c>
      <c r="I17" s="13" t="e">
        <f>VLOOKUP(C17,[1]Sheet18!$A$1:$C$362,3,0)</f>
        <v>#N/A</v>
      </c>
      <c r="J17" s="18">
        <f t="shared" si="0"/>
        <v>1000</v>
      </c>
    </row>
    <row r="18" spans="2:10" x14ac:dyDescent="0.2">
      <c r="B18" s="4">
        <v>15</v>
      </c>
      <c r="C18" s="5" t="s">
        <v>3503</v>
      </c>
      <c r="D18" s="5" t="s">
        <v>3</v>
      </c>
      <c r="E18" s="5" t="s">
        <v>3504</v>
      </c>
      <c r="F18" s="6">
        <v>43971</v>
      </c>
      <c r="G18" s="6">
        <v>46162</v>
      </c>
      <c r="H18" s="7">
        <v>1000</v>
      </c>
      <c r="I18" s="13" t="e">
        <f>VLOOKUP(C18,[1]Sheet18!$A$1:$C$362,3,0)</f>
        <v>#N/A</v>
      </c>
      <c r="J18" s="18">
        <f t="shared" si="0"/>
        <v>1000</v>
      </c>
    </row>
    <row r="19" spans="2:10" x14ac:dyDescent="0.2">
      <c r="B19" s="4">
        <v>16</v>
      </c>
      <c r="C19" s="5" t="s">
        <v>537</v>
      </c>
      <c r="D19" s="5" t="s">
        <v>3</v>
      </c>
      <c r="E19" s="5" t="s">
        <v>538</v>
      </c>
      <c r="F19" s="6">
        <v>42515</v>
      </c>
      <c r="G19" s="6">
        <v>46167</v>
      </c>
      <c r="H19" s="7">
        <v>1500</v>
      </c>
      <c r="I19" s="13" t="e">
        <f>VLOOKUP(C19,[1]Sheet18!$A$1:$C$362,3,0)</f>
        <v>#N/A</v>
      </c>
      <c r="J19" s="18">
        <f t="shared" si="0"/>
        <v>1500</v>
      </c>
    </row>
    <row r="20" spans="2:10" x14ac:dyDescent="0.2">
      <c r="B20" s="4">
        <v>17</v>
      </c>
      <c r="C20" s="5" t="s">
        <v>552</v>
      </c>
      <c r="D20" s="5" t="s">
        <v>3</v>
      </c>
      <c r="E20" s="5" t="s">
        <v>477</v>
      </c>
      <c r="F20" s="6">
        <v>42536</v>
      </c>
      <c r="G20" s="6">
        <v>46188</v>
      </c>
      <c r="H20" s="7">
        <v>1500</v>
      </c>
      <c r="I20" s="13" t="e">
        <f>VLOOKUP(C20,[1]Sheet18!$A$1:$C$362,3,0)</f>
        <v>#N/A</v>
      </c>
      <c r="J20" s="18">
        <f t="shared" si="0"/>
        <v>1500</v>
      </c>
    </row>
    <row r="21" spans="2:10" x14ac:dyDescent="0.2">
      <c r="B21" s="4">
        <v>18</v>
      </c>
      <c r="C21" s="5" t="s">
        <v>589</v>
      </c>
      <c r="D21" s="5" t="s">
        <v>3</v>
      </c>
      <c r="E21" s="5" t="s">
        <v>590</v>
      </c>
      <c r="F21" s="6">
        <v>42564</v>
      </c>
      <c r="G21" s="6">
        <v>46216</v>
      </c>
      <c r="H21" s="7">
        <v>1000</v>
      </c>
      <c r="I21" s="13" t="e">
        <f>VLOOKUP(C21,[1]Sheet18!$A$1:$C$362,3,0)</f>
        <v>#N/A</v>
      </c>
      <c r="J21" s="18">
        <f t="shared" si="0"/>
        <v>1000</v>
      </c>
    </row>
    <row r="22" spans="2:10" x14ac:dyDescent="0.2">
      <c r="B22" s="4">
        <v>19</v>
      </c>
      <c r="C22" s="5" t="s">
        <v>623</v>
      </c>
      <c r="D22" s="5" t="s">
        <v>3</v>
      </c>
      <c r="E22" s="5" t="s">
        <v>624</v>
      </c>
      <c r="F22" s="6">
        <v>42591</v>
      </c>
      <c r="G22" s="6">
        <v>46243</v>
      </c>
      <c r="H22" s="7">
        <v>1000</v>
      </c>
      <c r="I22" s="13" t="e">
        <f>VLOOKUP(C22,[1]Sheet18!$A$1:$C$362,3,0)</f>
        <v>#N/A</v>
      </c>
      <c r="J22" s="18">
        <f t="shared" si="0"/>
        <v>1000</v>
      </c>
    </row>
    <row r="23" spans="2:10" x14ac:dyDescent="0.2">
      <c r="B23" s="4">
        <v>20</v>
      </c>
      <c r="C23" s="5" t="s">
        <v>748</v>
      </c>
      <c r="D23" s="5" t="s">
        <v>3</v>
      </c>
      <c r="E23" s="5" t="s">
        <v>749</v>
      </c>
      <c r="F23" s="6">
        <v>42669</v>
      </c>
      <c r="G23" s="6">
        <v>46321</v>
      </c>
      <c r="H23" s="7">
        <v>1500</v>
      </c>
      <c r="I23" s="13" t="e">
        <f>VLOOKUP(C23,[1]Sheet18!$A$1:$C$362,3,0)</f>
        <v>#N/A</v>
      </c>
      <c r="J23" s="18">
        <f t="shared" si="0"/>
        <v>1500</v>
      </c>
    </row>
    <row r="24" spans="2:10" x14ac:dyDescent="0.2">
      <c r="B24" s="4">
        <v>21</v>
      </c>
      <c r="C24" s="5" t="s">
        <v>782</v>
      </c>
      <c r="D24" s="5" t="s">
        <v>3</v>
      </c>
      <c r="E24" s="5" t="s">
        <v>783</v>
      </c>
      <c r="F24" s="6">
        <v>42683</v>
      </c>
      <c r="G24" s="6">
        <v>46335</v>
      </c>
      <c r="H24" s="7">
        <v>1500</v>
      </c>
      <c r="I24" s="13" t="e">
        <f>VLOOKUP(C24,[1]Sheet18!$A$1:$C$362,3,0)</f>
        <v>#N/A</v>
      </c>
      <c r="J24" s="18">
        <f t="shared" si="0"/>
        <v>1500</v>
      </c>
    </row>
    <row r="25" spans="2:10" x14ac:dyDescent="0.2">
      <c r="B25" s="4">
        <v>22</v>
      </c>
      <c r="C25" s="5" t="s">
        <v>852</v>
      </c>
      <c r="D25" s="5" t="s">
        <v>3</v>
      </c>
      <c r="E25" s="5" t="s">
        <v>853</v>
      </c>
      <c r="F25" s="6">
        <v>42718</v>
      </c>
      <c r="G25" s="6">
        <v>46370</v>
      </c>
      <c r="H25" s="7">
        <v>1000</v>
      </c>
      <c r="I25" s="13" t="e">
        <f>VLOOKUP(C25,[1]Sheet18!$A$1:$C$362,3,0)</f>
        <v>#N/A</v>
      </c>
      <c r="J25" s="18">
        <f t="shared" si="0"/>
        <v>1000</v>
      </c>
    </row>
    <row r="26" spans="2:10" x14ac:dyDescent="0.2">
      <c r="B26" s="4">
        <v>23</v>
      </c>
      <c r="C26" s="5" t="s">
        <v>884</v>
      </c>
      <c r="D26" s="5" t="s">
        <v>3</v>
      </c>
      <c r="E26" s="5" t="s">
        <v>885</v>
      </c>
      <c r="F26" s="6">
        <v>42732</v>
      </c>
      <c r="G26" s="6">
        <v>46384</v>
      </c>
      <c r="H26" s="7">
        <v>1000</v>
      </c>
      <c r="I26" s="13" t="e">
        <f>VLOOKUP(C26,[1]Sheet18!$A$1:$C$362,3,0)</f>
        <v>#N/A</v>
      </c>
      <c r="J26" s="18">
        <f t="shared" si="0"/>
        <v>1000</v>
      </c>
    </row>
    <row r="27" spans="2:10" x14ac:dyDescent="0.2">
      <c r="B27" s="4">
        <v>24</v>
      </c>
      <c r="C27" s="5" t="s">
        <v>906</v>
      </c>
      <c r="D27" s="5" t="s">
        <v>3</v>
      </c>
      <c r="E27" s="5" t="s">
        <v>907</v>
      </c>
      <c r="F27" s="6">
        <v>42746</v>
      </c>
      <c r="G27" s="6">
        <v>46398</v>
      </c>
      <c r="H27" s="7">
        <v>1000</v>
      </c>
      <c r="I27" s="13" t="e">
        <f>VLOOKUP(C27,[1]Sheet18!$A$1:$C$362,3,0)</f>
        <v>#N/A</v>
      </c>
      <c r="J27" s="18">
        <f t="shared" si="0"/>
        <v>1000</v>
      </c>
    </row>
    <row r="28" spans="2:10" x14ac:dyDescent="0.2">
      <c r="B28" s="4">
        <v>25</v>
      </c>
      <c r="C28" s="5" t="s">
        <v>968</v>
      </c>
      <c r="D28" s="5" t="s">
        <v>3</v>
      </c>
      <c r="E28" s="5" t="s">
        <v>969</v>
      </c>
      <c r="F28" s="6">
        <v>42781</v>
      </c>
      <c r="G28" s="6">
        <v>46433</v>
      </c>
      <c r="H28" s="7">
        <v>1000</v>
      </c>
      <c r="I28" s="13" t="e">
        <f>VLOOKUP(C28,[1]Sheet18!$A$1:$C$362,3,0)</f>
        <v>#N/A</v>
      </c>
      <c r="J28" s="18">
        <f t="shared" si="0"/>
        <v>1000</v>
      </c>
    </row>
    <row r="29" spans="2:10" x14ac:dyDescent="0.2">
      <c r="B29" s="4">
        <v>26</v>
      </c>
      <c r="C29" s="5" t="s">
        <v>1028</v>
      </c>
      <c r="D29" s="5" t="s">
        <v>3</v>
      </c>
      <c r="E29" s="5" t="s">
        <v>1029</v>
      </c>
      <c r="F29" s="6">
        <v>42809</v>
      </c>
      <c r="G29" s="6">
        <v>46461</v>
      </c>
      <c r="H29" s="7">
        <v>1000</v>
      </c>
      <c r="I29" s="13" t="e">
        <f>VLOOKUP(C29,[1]Sheet18!$A$1:$C$362,3,0)</f>
        <v>#N/A</v>
      </c>
      <c r="J29" s="18">
        <f t="shared" si="0"/>
        <v>1000</v>
      </c>
    </row>
    <row r="30" spans="2:10" x14ac:dyDescent="0.2">
      <c r="B30" s="4">
        <v>27</v>
      </c>
      <c r="C30" s="5" t="s">
        <v>1091</v>
      </c>
      <c r="D30" s="5" t="s">
        <v>3</v>
      </c>
      <c r="E30" s="5" t="s">
        <v>1092</v>
      </c>
      <c r="F30" s="6">
        <v>42823</v>
      </c>
      <c r="G30" s="6">
        <v>46475</v>
      </c>
      <c r="H30" s="7">
        <v>1000</v>
      </c>
      <c r="I30" s="13" t="e">
        <f>VLOOKUP(C30,[1]Sheet18!$A$1:$C$362,3,0)</f>
        <v>#N/A</v>
      </c>
      <c r="J30" s="18">
        <f t="shared" si="0"/>
        <v>1000</v>
      </c>
    </row>
    <row r="31" spans="2:10" x14ac:dyDescent="0.2">
      <c r="B31" s="4">
        <v>28</v>
      </c>
      <c r="C31" s="5" t="s">
        <v>3455</v>
      </c>
      <c r="D31" s="5" t="s">
        <v>3</v>
      </c>
      <c r="E31" s="5" t="s">
        <v>3456</v>
      </c>
      <c r="F31" s="6">
        <v>43943</v>
      </c>
      <c r="G31" s="6">
        <v>46499</v>
      </c>
      <c r="H31" s="7">
        <v>1000</v>
      </c>
      <c r="I31" s="13" t="e">
        <f>VLOOKUP(C31,[1]Sheet18!$A$1:$C$362,3,0)</f>
        <v>#N/A</v>
      </c>
      <c r="J31" s="18">
        <f t="shared" si="0"/>
        <v>1000</v>
      </c>
    </row>
    <row r="32" spans="2:10" x14ac:dyDescent="0.2">
      <c r="B32" s="4">
        <v>29</v>
      </c>
      <c r="C32" s="5" t="s">
        <v>1111</v>
      </c>
      <c r="D32" s="5" t="s">
        <v>3</v>
      </c>
      <c r="E32" s="5" t="s">
        <v>1112</v>
      </c>
      <c r="F32" s="6">
        <v>42851</v>
      </c>
      <c r="G32" s="6">
        <v>46503</v>
      </c>
      <c r="H32" s="7">
        <v>2000</v>
      </c>
      <c r="I32" s="13" t="e">
        <f>VLOOKUP(C32,[1]Sheet18!$A$1:$C$362,3,0)</f>
        <v>#N/A</v>
      </c>
      <c r="J32" s="18">
        <f t="shared" si="0"/>
        <v>2000</v>
      </c>
    </row>
    <row r="33" spans="2:10" x14ac:dyDescent="0.2">
      <c r="B33" s="4">
        <v>30</v>
      </c>
      <c r="C33" s="5" t="s">
        <v>3471</v>
      </c>
      <c r="D33" s="5" t="s">
        <v>3</v>
      </c>
      <c r="E33" s="5" t="s">
        <v>3472</v>
      </c>
      <c r="F33" s="6">
        <v>43957</v>
      </c>
      <c r="G33" s="6">
        <v>46513</v>
      </c>
      <c r="H33" s="7">
        <v>1000</v>
      </c>
      <c r="I33" s="13" t="e">
        <f>VLOOKUP(C33,[1]Sheet18!$A$1:$C$362,3,0)</f>
        <v>#N/A</v>
      </c>
      <c r="J33" s="18">
        <f t="shared" si="0"/>
        <v>1000</v>
      </c>
    </row>
    <row r="34" spans="2:10" x14ac:dyDescent="0.2">
      <c r="B34" s="4">
        <v>31</v>
      </c>
      <c r="C34" s="5" t="s">
        <v>5532</v>
      </c>
      <c r="D34" s="5" t="s">
        <v>3</v>
      </c>
      <c r="E34" s="5" t="s">
        <v>5533</v>
      </c>
      <c r="F34" s="6">
        <v>44699</v>
      </c>
      <c r="G34" s="6">
        <v>46525</v>
      </c>
      <c r="H34" s="7">
        <v>1000</v>
      </c>
      <c r="I34" s="13" t="e">
        <f>VLOOKUP(C34,[1]Sheet18!$A$1:$C$362,3,0)</f>
        <v>#N/A</v>
      </c>
      <c r="J34" s="18">
        <f t="shared" si="0"/>
        <v>1000</v>
      </c>
    </row>
    <row r="35" spans="2:10" x14ac:dyDescent="0.2">
      <c r="B35" s="4">
        <v>32</v>
      </c>
      <c r="C35" s="5" t="s">
        <v>1835</v>
      </c>
      <c r="D35" s="5" t="s">
        <v>3</v>
      </c>
      <c r="E35" s="5" t="s">
        <v>1836</v>
      </c>
      <c r="F35" s="6">
        <v>43250</v>
      </c>
      <c r="G35" s="6">
        <v>46537</v>
      </c>
      <c r="H35" s="7">
        <v>1000</v>
      </c>
      <c r="I35" s="13" t="e">
        <f>VLOOKUP(C35,[1]Sheet18!$A$1:$C$362,3,0)</f>
        <v>#N/A</v>
      </c>
      <c r="J35" s="18">
        <f t="shared" si="0"/>
        <v>1000</v>
      </c>
    </row>
    <row r="36" spans="2:10" x14ac:dyDescent="0.2">
      <c r="B36" s="4">
        <v>33</v>
      </c>
      <c r="C36" s="5" t="s">
        <v>3565</v>
      </c>
      <c r="D36" s="5" t="s">
        <v>3</v>
      </c>
      <c r="E36" s="5" t="s">
        <v>3566</v>
      </c>
      <c r="F36" s="6">
        <v>43999</v>
      </c>
      <c r="G36" s="6">
        <v>46555</v>
      </c>
      <c r="H36" s="7">
        <v>500</v>
      </c>
      <c r="I36" s="13" t="e">
        <f>VLOOKUP(C36,[1]Sheet18!$A$1:$C$362,3,0)</f>
        <v>#N/A</v>
      </c>
      <c r="J36" s="18">
        <f t="shared" si="0"/>
        <v>500</v>
      </c>
    </row>
    <row r="37" spans="2:10" x14ac:dyDescent="0.2">
      <c r="B37" s="4">
        <v>34</v>
      </c>
      <c r="C37" s="5" t="s">
        <v>1179</v>
      </c>
      <c r="D37" s="5" t="s">
        <v>3</v>
      </c>
      <c r="E37" s="5" t="s">
        <v>1180</v>
      </c>
      <c r="F37" s="6">
        <v>42914</v>
      </c>
      <c r="G37" s="6">
        <v>46566</v>
      </c>
      <c r="H37" s="7">
        <v>1200</v>
      </c>
      <c r="I37" s="13" t="e">
        <f>VLOOKUP(C37,[1]Sheet18!$A$1:$C$362,3,0)</f>
        <v>#N/A</v>
      </c>
      <c r="J37" s="18">
        <f t="shared" si="0"/>
        <v>1200</v>
      </c>
    </row>
    <row r="38" spans="2:10" x14ac:dyDescent="0.2">
      <c r="B38" s="4">
        <v>35</v>
      </c>
      <c r="C38" s="5" t="s">
        <v>1955</v>
      </c>
      <c r="D38" s="5" t="s">
        <v>3</v>
      </c>
      <c r="E38" s="5" t="s">
        <v>1956</v>
      </c>
      <c r="F38" s="6">
        <v>43333</v>
      </c>
      <c r="G38" s="6">
        <v>46620</v>
      </c>
      <c r="H38" s="7">
        <v>1000</v>
      </c>
      <c r="I38" s="13" t="e">
        <f>VLOOKUP(C38,[1]Sheet18!$A$1:$C$362,3,0)</f>
        <v>#N/A</v>
      </c>
      <c r="J38" s="18">
        <f t="shared" si="0"/>
        <v>1000</v>
      </c>
    </row>
    <row r="39" spans="2:10" x14ac:dyDescent="0.2">
      <c r="B39" s="4">
        <v>36</v>
      </c>
      <c r="C39" s="5" t="s">
        <v>1463</v>
      </c>
      <c r="D39" s="5" t="s">
        <v>3</v>
      </c>
      <c r="E39" s="5" t="s">
        <v>1464</v>
      </c>
      <c r="F39" s="6">
        <v>43068</v>
      </c>
      <c r="G39" s="6">
        <v>46720</v>
      </c>
      <c r="H39" s="7">
        <v>800</v>
      </c>
      <c r="I39" s="13" t="e">
        <f>VLOOKUP(C39,[1]Sheet18!$A$1:$C$362,3,0)</f>
        <v>#N/A</v>
      </c>
      <c r="J39" s="18">
        <f t="shared" si="0"/>
        <v>800</v>
      </c>
    </row>
    <row r="40" spans="2:10" x14ac:dyDescent="0.2">
      <c r="B40" s="4">
        <v>37</v>
      </c>
      <c r="C40" s="5" t="s">
        <v>1551</v>
      </c>
      <c r="D40" s="5" t="s">
        <v>3</v>
      </c>
      <c r="E40" s="5" t="s">
        <v>1552</v>
      </c>
      <c r="F40" s="6">
        <v>43110</v>
      </c>
      <c r="G40" s="6">
        <v>46762</v>
      </c>
      <c r="H40" s="7">
        <v>3000</v>
      </c>
      <c r="I40" s="13" t="e">
        <f>VLOOKUP(C40,[1]Sheet18!$A$1:$C$362,3,0)</f>
        <v>#N/A</v>
      </c>
      <c r="J40" s="18">
        <f t="shared" si="0"/>
        <v>3000</v>
      </c>
    </row>
    <row r="41" spans="2:10" x14ac:dyDescent="0.2">
      <c r="B41" s="4">
        <v>38</v>
      </c>
      <c r="C41" s="5" t="s">
        <v>2298</v>
      </c>
      <c r="D41" s="5" t="s">
        <v>3</v>
      </c>
      <c r="E41" s="5" t="s">
        <v>2299</v>
      </c>
      <c r="F41" s="6">
        <v>43502</v>
      </c>
      <c r="G41" s="6">
        <v>46789</v>
      </c>
      <c r="H41" s="7">
        <v>1000</v>
      </c>
      <c r="I41" s="13" t="e">
        <f>VLOOKUP(C41,[1]Sheet18!$A$1:$C$362,3,0)</f>
        <v>#N/A</v>
      </c>
      <c r="J41" s="18">
        <f t="shared" si="0"/>
        <v>1000</v>
      </c>
    </row>
    <row r="42" spans="2:10" x14ac:dyDescent="0.2">
      <c r="B42" s="4">
        <v>39</v>
      </c>
      <c r="C42" s="5" t="s">
        <v>6430</v>
      </c>
      <c r="D42" s="5" t="s">
        <v>3</v>
      </c>
      <c r="E42" s="5" t="s">
        <v>6431</v>
      </c>
      <c r="F42" s="6">
        <v>44986</v>
      </c>
      <c r="G42" s="6">
        <v>46813</v>
      </c>
      <c r="H42" s="7">
        <v>500</v>
      </c>
      <c r="I42" s="13" t="e">
        <f>VLOOKUP(C42,[1]Sheet18!$A$1:$C$362,3,0)</f>
        <v>#N/A</v>
      </c>
      <c r="J42" s="18">
        <f t="shared" si="0"/>
        <v>500</v>
      </c>
    </row>
    <row r="43" spans="2:10" x14ac:dyDescent="0.2">
      <c r="B43" s="4">
        <v>40</v>
      </c>
      <c r="C43" s="5" t="s">
        <v>1765</v>
      </c>
      <c r="D43" s="5" t="s">
        <v>3</v>
      </c>
      <c r="E43" s="5" t="s">
        <v>1766</v>
      </c>
      <c r="F43" s="6">
        <v>43201</v>
      </c>
      <c r="G43" s="6">
        <v>46854</v>
      </c>
      <c r="H43" s="7">
        <v>1553.1</v>
      </c>
      <c r="I43" s="13" t="e">
        <f>VLOOKUP(C43,[1]Sheet18!$A$1:$C$362,3,0)</f>
        <v>#N/A</v>
      </c>
      <c r="J43" s="18">
        <f t="shared" si="0"/>
        <v>1553.1</v>
      </c>
    </row>
    <row r="44" spans="2:10" x14ac:dyDescent="0.2">
      <c r="B44" s="4">
        <v>41</v>
      </c>
      <c r="C44" s="5" t="s">
        <v>3487</v>
      </c>
      <c r="D44" s="5" t="s">
        <v>3</v>
      </c>
      <c r="E44" s="5" t="s">
        <v>3488</v>
      </c>
      <c r="F44" s="6">
        <v>43964</v>
      </c>
      <c r="G44" s="6">
        <v>46886</v>
      </c>
      <c r="H44" s="7">
        <v>1000</v>
      </c>
      <c r="I44" s="13" t="e">
        <f>VLOOKUP(C44,[1]Sheet18!$A$1:$C$362,3,0)</f>
        <v>#N/A</v>
      </c>
      <c r="J44" s="18">
        <f t="shared" si="0"/>
        <v>1000</v>
      </c>
    </row>
    <row r="45" spans="2:10" x14ac:dyDescent="0.2">
      <c r="B45" s="4">
        <v>42</v>
      </c>
      <c r="C45" s="5" t="s">
        <v>1826</v>
      </c>
      <c r="D45" s="5" t="s">
        <v>3</v>
      </c>
      <c r="E45" s="5" t="s">
        <v>1827</v>
      </c>
      <c r="F45" s="6">
        <v>43243</v>
      </c>
      <c r="G45" s="6">
        <v>46896</v>
      </c>
      <c r="H45" s="7">
        <v>2000</v>
      </c>
      <c r="I45" s="13" t="e">
        <f>VLOOKUP(C45,[1]Sheet18!$A$1:$C$362,3,0)</f>
        <v>#N/A</v>
      </c>
      <c r="J45" s="18">
        <f t="shared" si="0"/>
        <v>2000</v>
      </c>
    </row>
    <row r="46" spans="2:10" x14ac:dyDescent="0.2">
      <c r="B46" s="4">
        <v>43</v>
      </c>
      <c r="C46" s="5" t="s">
        <v>3511</v>
      </c>
      <c r="D46" s="5" t="s">
        <v>3</v>
      </c>
      <c r="E46" s="5" t="s">
        <v>3512</v>
      </c>
      <c r="F46" s="6">
        <v>43978</v>
      </c>
      <c r="G46" s="6">
        <v>46900</v>
      </c>
      <c r="H46" s="7">
        <v>1000</v>
      </c>
      <c r="I46" s="13" t="e">
        <f>VLOOKUP(C46,[1]Sheet18!$A$1:$C$362,3,0)</f>
        <v>#N/A</v>
      </c>
      <c r="J46" s="18">
        <f t="shared" si="0"/>
        <v>1000</v>
      </c>
    </row>
    <row r="47" spans="2:10" x14ac:dyDescent="0.2">
      <c r="B47" s="4">
        <v>44</v>
      </c>
      <c r="C47" s="5" t="s">
        <v>1863</v>
      </c>
      <c r="D47" s="5" t="s">
        <v>3</v>
      </c>
      <c r="E47" s="5" t="s">
        <v>1864</v>
      </c>
      <c r="F47" s="6">
        <v>43271</v>
      </c>
      <c r="G47" s="6">
        <v>46924</v>
      </c>
      <c r="H47" s="7">
        <v>1000</v>
      </c>
      <c r="I47" s="13" t="e">
        <f>VLOOKUP(C47,[1]Sheet18!$A$1:$C$362,3,0)</f>
        <v>#N/A</v>
      </c>
      <c r="J47" s="18">
        <f t="shared" si="0"/>
        <v>1000</v>
      </c>
    </row>
    <row r="48" spans="2:10" x14ac:dyDescent="0.2">
      <c r="B48" s="4">
        <v>45</v>
      </c>
      <c r="C48" s="5" t="s">
        <v>1871</v>
      </c>
      <c r="D48" s="5" t="s">
        <v>3</v>
      </c>
      <c r="E48" s="5" t="s">
        <v>1872</v>
      </c>
      <c r="F48" s="6">
        <v>43278</v>
      </c>
      <c r="G48" s="6">
        <v>46931</v>
      </c>
      <c r="H48" s="7">
        <v>1000</v>
      </c>
      <c r="I48" s="13" t="e">
        <f>VLOOKUP(C48,[1]Sheet18!$A$1:$C$362,3,0)</f>
        <v>#N/A</v>
      </c>
      <c r="J48" s="18">
        <f t="shared" si="0"/>
        <v>1000</v>
      </c>
    </row>
    <row r="49" spans="2:10" x14ac:dyDescent="0.2">
      <c r="B49" s="4">
        <v>46</v>
      </c>
      <c r="C49" s="5" t="s">
        <v>1892</v>
      </c>
      <c r="D49" s="5" t="s">
        <v>3</v>
      </c>
      <c r="E49" s="5" t="s">
        <v>1893</v>
      </c>
      <c r="F49" s="6">
        <v>43292</v>
      </c>
      <c r="G49" s="6">
        <v>46945</v>
      </c>
      <c r="H49" s="7">
        <v>563.4</v>
      </c>
      <c r="I49" s="13" t="e">
        <f>VLOOKUP(C49,[1]Sheet18!$A$1:$C$362,3,0)</f>
        <v>#N/A</v>
      </c>
      <c r="J49" s="18">
        <f t="shared" si="0"/>
        <v>563.4</v>
      </c>
    </row>
    <row r="50" spans="2:10" x14ac:dyDescent="0.2">
      <c r="B50" s="4">
        <v>47</v>
      </c>
      <c r="C50" s="5" t="s">
        <v>1203</v>
      </c>
      <c r="D50" s="5" t="s">
        <v>3</v>
      </c>
      <c r="E50" s="5" t="s">
        <v>1204</v>
      </c>
      <c r="F50" s="6">
        <v>42928</v>
      </c>
      <c r="G50" s="6">
        <v>46946</v>
      </c>
      <c r="H50" s="7">
        <v>1000</v>
      </c>
      <c r="I50" s="13" t="e">
        <f>VLOOKUP(C50,[1]Sheet18!$A$1:$C$362,3,0)</f>
        <v>#N/A</v>
      </c>
      <c r="J50" s="18">
        <f t="shared" si="0"/>
        <v>1000</v>
      </c>
    </row>
    <row r="51" spans="2:10" x14ac:dyDescent="0.2">
      <c r="B51" s="4">
        <v>48</v>
      </c>
      <c r="C51" s="5" t="s">
        <v>1910</v>
      </c>
      <c r="D51" s="5" t="s">
        <v>3</v>
      </c>
      <c r="E51" s="5" t="s">
        <v>1911</v>
      </c>
      <c r="F51" s="6">
        <v>43299</v>
      </c>
      <c r="G51" s="6">
        <v>46952</v>
      </c>
      <c r="H51" s="7">
        <v>1500</v>
      </c>
      <c r="I51" s="13" t="e">
        <f>VLOOKUP(C51,[1]Sheet18!$A$1:$C$362,3,0)</f>
        <v>#N/A</v>
      </c>
      <c r="J51" s="18">
        <f t="shared" si="0"/>
        <v>1500</v>
      </c>
    </row>
    <row r="52" spans="2:10" x14ac:dyDescent="0.2">
      <c r="B52" s="4">
        <v>49</v>
      </c>
      <c r="C52" s="5" t="s">
        <v>1957</v>
      </c>
      <c r="D52" s="5" t="s">
        <v>3</v>
      </c>
      <c r="E52" s="5" t="s">
        <v>1958</v>
      </c>
      <c r="F52" s="6">
        <v>43333</v>
      </c>
      <c r="G52" s="6">
        <v>46986</v>
      </c>
      <c r="H52" s="7">
        <v>1000</v>
      </c>
      <c r="I52" s="13" t="e">
        <f>VLOOKUP(C52,[1]Sheet18!$A$1:$C$362,3,0)</f>
        <v>#N/A</v>
      </c>
      <c r="J52" s="18">
        <f t="shared" si="0"/>
        <v>1000</v>
      </c>
    </row>
    <row r="53" spans="2:10" x14ac:dyDescent="0.2">
      <c r="B53" s="4">
        <v>50</v>
      </c>
      <c r="C53" s="5" t="s">
        <v>5898</v>
      </c>
      <c r="D53" s="5" t="s">
        <v>3</v>
      </c>
      <c r="E53" s="5" t="s">
        <v>5899</v>
      </c>
      <c r="F53" s="6">
        <v>44832</v>
      </c>
      <c r="G53" s="6">
        <v>47024</v>
      </c>
      <c r="H53" s="7">
        <v>500</v>
      </c>
      <c r="I53" s="13" t="e">
        <f>VLOOKUP(C53,[1]Sheet18!$A$1:$C$362,3,0)</f>
        <v>#N/A</v>
      </c>
      <c r="J53" s="18">
        <f t="shared" si="0"/>
        <v>500</v>
      </c>
    </row>
    <row r="54" spans="2:10" x14ac:dyDescent="0.2">
      <c r="B54" s="4">
        <v>51</v>
      </c>
      <c r="C54" s="5" t="s">
        <v>2906</v>
      </c>
      <c r="D54" s="5" t="s">
        <v>3</v>
      </c>
      <c r="E54" s="5" t="s">
        <v>1204</v>
      </c>
      <c r="F54" s="6">
        <v>43775</v>
      </c>
      <c r="G54" s="6">
        <v>47063</v>
      </c>
      <c r="H54" s="7">
        <v>650</v>
      </c>
      <c r="I54" s="13" t="e">
        <f>VLOOKUP(C54,[1]Sheet18!$A$1:$C$362,3,0)</f>
        <v>#N/A</v>
      </c>
      <c r="J54" s="18">
        <f t="shared" si="0"/>
        <v>650</v>
      </c>
    </row>
    <row r="55" spans="2:10" x14ac:dyDescent="0.2">
      <c r="B55" s="4">
        <v>52</v>
      </c>
      <c r="C55" s="5" t="s">
        <v>6094</v>
      </c>
      <c r="D55" s="5" t="s">
        <v>3</v>
      </c>
      <c r="E55" s="5" t="s">
        <v>6095</v>
      </c>
      <c r="F55" s="6">
        <v>44895</v>
      </c>
      <c r="G55" s="6">
        <v>47087</v>
      </c>
      <c r="H55" s="7">
        <v>500</v>
      </c>
      <c r="I55" s="13" t="e">
        <f>VLOOKUP(C55,[1]Sheet18!$A$1:$C$362,3,0)</f>
        <v>#N/A</v>
      </c>
      <c r="J55" s="18">
        <f t="shared" si="0"/>
        <v>500</v>
      </c>
    </row>
    <row r="56" spans="2:10" x14ac:dyDescent="0.2">
      <c r="B56" s="4">
        <v>53</v>
      </c>
      <c r="C56" s="5" t="s">
        <v>4123</v>
      </c>
      <c r="D56" s="5" t="s">
        <v>3</v>
      </c>
      <c r="E56" s="5" t="s">
        <v>4124</v>
      </c>
      <c r="F56" s="6">
        <v>44167</v>
      </c>
      <c r="G56" s="6">
        <v>47089</v>
      </c>
      <c r="H56" s="7">
        <v>1000</v>
      </c>
      <c r="I56" s="13" t="e">
        <f>VLOOKUP(C56,[1]Sheet18!$A$1:$C$362,3,0)</f>
        <v>#N/A</v>
      </c>
      <c r="J56" s="18">
        <f t="shared" si="0"/>
        <v>1000</v>
      </c>
    </row>
    <row r="57" spans="2:10" x14ac:dyDescent="0.2">
      <c r="B57" s="4">
        <v>54</v>
      </c>
      <c r="C57" s="5" t="s">
        <v>2971</v>
      </c>
      <c r="D57" s="5" t="s">
        <v>3</v>
      </c>
      <c r="E57" s="5" t="s">
        <v>2972</v>
      </c>
      <c r="F57" s="6">
        <v>43803</v>
      </c>
      <c r="G57" s="6">
        <v>47091</v>
      </c>
      <c r="H57" s="7">
        <v>513.47</v>
      </c>
      <c r="I57" s="13" t="e">
        <f>VLOOKUP(C57,[1]Sheet18!$A$1:$C$362,3,0)</f>
        <v>#N/A</v>
      </c>
      <c r="J57" s="18">
        <f t="shared" si="0"/>
        <v>513.47</v>
      </c>
    </row>
    <row r="58" spans="2:10" x14ac:dyDescent="0.2">
      <c r="B58" s="4">
        <v>55</v>
      </c>
      <c r="C58" s="5" t="s">
        <v>6230</v>
      </c>
      <c r="D58" s="5" t="s">
        <v>3</v>
      </c>
      <c r="E58" s="5" t="s">
        <v>6231</v>
      </c>
      <c r="F58" s="6">
        <v>44937</v>
      </c>
      <c r="G58" s="6">
        <v>47129</v>
      </c>
      <c r="H58" s="7">
        <v>1000</v>
      </c>
      <c r="I58" s="13" t="e">
        <f>VLOOKUP(C58,[1]Sheet18!$A$1:$C$362,3,0)</f>
        <v>#N/A</v>
      </c>
      <c r="J58" s="18">
        <f t="shared" si="0"/>
        <v>1000</v>
      </c>
    </row>
    <row r="59" spans="2:10" x14ac:dyDescent="0.2">
      <c r="B59" s="4">
        <v>56</v>
      </c>
      <c r="C59" s="5" t="s">
        <v>7608</v>
      </c>
      <c r="D59" s="5" t="s">
        <v>3</v>
      </c>
      <c r="E59" s="5" t="s">
        <v>7609</v>
      </c>
      <c r="F59" s="6">
        <v>45329</v>
      </c>
      <c r="G59" s="6">
        <v>47156</v>
      </c>
      <c r="H59" s="7">
        <v>1000</v>
      </c>
      <c r="I59" s="13" t="e">
        <f>VLOOKUP(C59,[1]Sheet18!$A$1:$C$362,3,0)</f>
        <v>#N/A</v>
      </c>
      <c r="J59" s="18">
        <f t="shared" si="0"/>
        <v>1000</v>
      </c>
    </row>
    <row r="60" spans="2:10" x14ac:dyDescent="0.2">
      <c r="B60" s="4">
        <v>57</v>
      </c>
      <c r="C60" s="5" t="s">
        <v>6436</v>
      </c>
      <c r="D60" s="5" t="s">
        <v>3</v>
      </c>
      <c r="E60" s="5" t="s">
        <v>6437</v>
      </c>
      <c r="F60" s="6">
        <v>44993</v>
      </c>
      <c r="G60" s="6">
        <v>47185</v>
      </c>
      <c r="H60" s="7">
        <v>958</v>
      </c>
      <c r="I60" s="13" t="e">
        <f>VLOOKUP(C60,[1]Sheet18!$A$1:$C$362,3,0)</f>
        <v>#N/A</v>
      </c>
      <c r="J60" s="18">
        <f t="shared" si="0"/>
        <v>958</v>
      </c>
    </row>
    <row r="61" spans="2:10" x14ac:dyDescent="0.2">
      <c r="B61" s="4">
        <v>58</v>
      </c>
      <c r="C61" s="5" t="s">
        <v>6584</v>
      </c>
      <c r="D61" s="5" t="s">
        <v>3</v>
      </c>
      <c r="E61" s="5" t="s">
        <v>6585</v>
      </c>
      <c r="F61" s="6">
        <v>45022</v>
      </c>
      <c r="G61" s="6">
        <v>47214</v>
      </c>
      <c r="H61" s="7">
        <v>1000</v>
      </c>
      <c r="I61" s="13" t="e">
        <f>VLOOKUP(C61,[1]Sheet18!$A$1:$C$362,3,0)</f>
        <v>#N/A</v>
      </c>
      <c r="J61" s="18">
        <f t="shared" si="0"/>
        <v>1000</v>
      </c>
    </row>
    <row r="62" spans="2:10" x14ac:dyDescent="0.2">
      <c r="B62" s="4">
        <v>59</v>
      </c>
      <c r="C62" s="5" t="s">
        <v>6640</v>
      </c>
      <c r="D62" s="5" t="s">
        <v>3</v>
      </c>
      <c r="E62" s="5" t="s">
        <v>6641</v>
      </c>
      <c r="F62" s="6">
        <v>45056</v>
      </c>
      <c r="G62" s="6">
        <v>47248</v>
      </c>
      <c r="H62" s="7">
        <v>1000</v>
      </c>
      <c r="I62" s="13" t="e">
        <f>VLOOKUP(C62,[1]Sheet18!$A$1:$C$362,3,0)</f>
        <v>#N/A</v>
      </c>
      <c r="J62" s="18">
        <f t="shared" si="0"/>
        <v>1000</v>
      </c>
    </row>
    <row r="63" spans="2:10" x14ac:dyDescent="0.2">
      <c r="B63" s="4">
        <v>60</v>
      </c>
      <c r="C63" s="5" t="s">
        <v>1837</v>
      </c>
      <c r="D63" s="5" t="s">
        <v>3</v>
      </c>
      <c r="E63" s="5" t="s">
        <v>1838</v>
      </c>
      <c r="F63" s="6">
        <v>43250</v>
      </c>
      <c r="G63" s="6">
        <v>47268</v>
      </c>
      <c r="H63" s="7">
        <v>500</v>
      </c>
      <c r="I63" s="13" t="e">
        <f>VLOOKUP(C63,[1]Sheet18!$A$1:$C$362,3,0)</f>
        <v>#N/A</v>
      </c>
      <c r="J63" s="18">
        <f t="shared" si="0"/>
        <v>500</v>
      </c>
    </row>
    <row r="64" spans="2:10" x14ac:dyDescent="0.2">
      <c r="B64" s="4">
        <v>61</v>
      </c>
      <c r="C64" s="5" t="s">
        <v>1159</v>
      </c>
      <c r="D64" s="5" t="s">
        <v>3</v>
      </c>
      <c r="E64" s="5" t="s">
        <v>1160</v>
      </c>
      <c r="F64" s="6">
        <v>42900</v>
      </c>
      <c r="G64" s="6">
        <v>47283</v>
      </c>
      <c r="H64" s="7">
        <v>1200</v>
      </c>
      <c r="I64" s="13" t="e">
        <f>VLOOKUP(C64,[1]Sheet18!$A$1:$C$362,3,0)</f>
        <v>#N/A</v>
      </c>
      <c r="J64" s="18">
        <f t="shared" si="0"/>
        <v>1200</v>
      </c>
    </row>
    <row r="65" spans="2:10" x14ac:dyDescent="0.2">
      <c r="B65" s="4">
        <v>62</v>
      </c>
      <c r="C65" s="5" t="s">
        <v>2573</v>
      </c>
      <c r="D65" s="5" t="s">
        <v>3</v>
      </c>
      <c r="E65" s="5" t="s">
        <v>2574</v>
      </c>
      <c r="F65" s="6">
        <v>43642</v>
      </c>
      <c r="G65" s="6">
        <v>47295</v>
      </c>
      <c r="H65" s="7">
        <v>1000</v>
      </c>
      <c r="I65" s="13" t="e">
        <f>VLOOKUP(C65,[1]Sheet18!$A$1:$C$362,3,0)</f>
        <v>#N/A</v>
      </c>
      <c r="J65" s="18">
        <f t="shared" si="0"/>
        <v>1000</v>
      </c>
    </row>
    <row r="66" spans="2:10" x14ac:dyDescent="0.2">
      <c r="B66" s="4">
        <v>63</v>
      </c>
      <c r="C66" s="5" t="s">
        <v>1230</v>
      </c>
      <c r="D66" s="5" t="s">
        <v>3</v>
      </c>
      <c r="E66" s="5" t="s">
        <v>1231</v>
      </c>
      <c r="F66" s="6">
        <v>42942</v>
      </c>
      <c r="G66" s="6">
        <v>47325</v>
      </c>
      <c r="H66" s="7">
        <v>2000</v>
      </c>
      <c r="I66" s="13" t="e">
        <f>VLOOKUP(C66,[1]Sheet18!$A$1:$C$362,3,0)</f>
        <v>#N/A</v>
      </c>
      <c r="J66" s="18">
        <f t="shared" si="0"/>
        <v>2000</v>
      </c>
    </row>
    <row r="67" spans="2:10" x14ac:dyDescent="0.2">
      <c r="B67" s="4">
        <v>64</v>
      </c>
      <c r="C67" s="5" t="s">
        <v>1930</v>
      </c>
      <c r="D67" s="5" t="s">
        <v>3</v>
      </c>
      <c r="E67" s="5" t="s">
        <v>1931</v>
      </c>
      <c r="F67" s="6">
        <v>43313</v>
      </c>
      <c r="G67" s="6">
        <v>47331</v>
      </c>
      <c r="H67" s="7">
        <v>1000</v>
      </c>
      <c r="I67" s="13" t="e">
        <f>VLOOKUP(C67,[1]Sheet18!$A$1:$C$362,3,0)</f>
        <v>#N/A</v>
      </c>
      <c r="J67" s="18">
        <f t="shared" si="0"/>
        <v>1000</v>
      </c>
    </row>
    <row r="68" spans="2:10" x14ac:dyDescent="0.2">
      <c r="B68" s="4">
        <v>65</v>
      </c>
      <c r="C68" s="5" t="s">
        <v>1938</v>
      </c>
      <c r="D68" s="5" t="s">
        <v>3</v>
      </c>
      <c r="E68" s="5" t="s">
        <v>1939</v>
      </c>
      <c r="F68" s="6">
        <v>43320</v>
      </c>
      <c r="G68" s="6">
        <v>47338</v>
      </c>
      <c r="H68" s="7">
        <v>500.5</v>
      </c>
      <c r="I68" s="13" t="e">
        <f>VLOOKUP(C68,[1]Sheet18!$A$1:$C$362,3,0)</f>
        <v>#N/A</v>
      </c>
      <c r="J68" s="18">
        <f t="shared" ref="J68:J131" si="1">H68</f>
        <v>500.5</v>
      </c>
    </row>
    <row r="69" spans="2:10" x14ac:dyDescent="0.2">
      <c r="B69" s="4">
        <v>66</v>
      </c>
      <c r="C69" s="5" t="s">
        <v>1252</v>
      </c>
      <c r="D69" s="5" t="s">
        <v>3</v>
      </c>
      <c r="E69" s="5" t="s">
        <v>1231</v>
      </c>
      <c r="F69" s="6">
        <v>42956</v>
      </c>
      <c r="G69" s="6">
        <v>47339</v>
      </c>
      <c r="H69" s="7">
        <v>2000</v>
      </c>
      <c r="I69" s="13" t="e">
        <f>VLOOKUP(C69,[1]Sheet18!$A$1:$C$362,3,0)</f>
        <v>#N/A</v>
      </c>
      <c r="J69" s="18">
        <f t="shared" si="1"/>
        <v>2000</v>
      </c>
    </row>
    <row r="70" spans="2:10" x14ac:dyDescent="0.2">
      <c r="B70" s="4">
        <v>67</v>
      </c>
      <c r="C70" s="5" t="s">
        <v>2756</v>
      </c>
      <c r="D70" s="5" t="s">
        <v>3</v>
      </c>
      <c r="E70" s="5" t="s">
        <v>2757</v>
      </c>
      <c r="F70" s="6">
        <v>43712</v>
      </c>
      <c r="G70" s="6">
        <v>47365</v>
      </c>
      <c r="H70" s="7">
        <v>1000</v>
      </c>
      <c r="I70" s="13" t="e">
        <f>VLOOKUP(C70,[1]Sheet18!$A$1:$C$362,3,0)</f>
        <v>#N/A</v>
      </c>
      <c r="J70" s="18">
        <f t="shared" si="1"/>
        <v>1000</v>
      </c>
    </row>
    <row r="71" spans="2:10" x14ac:dyDescent="0.2">
      <c r="B71" s="4">
        <v>68</v>
      </c>
      <c r="C71" s="5" t="s">
        <v>2873</v>
      </c>
      <c r="D71" s="5" t="s">
        <v>3</v>
      </c>
      <c r="E71" s="5" t="s">
        <v>2874</v>
      </c>
      <c r="F71" s="6">
        <v>43761</v>
      </c>
      <c r="G71" s="6">
        <v>47414</v>
      </c>
      <c r="H71" s="7">
        <v>737.76300000000003</v>
      </c>
      <c r="I71" s="13" t="e">
        <f>VLOOKUP(C71,[1]Sheet18!$A$1:$C$362,3,0)</f>
        <v>#N/A</v>
      </c>
      <c r="J71" s="18">
        <f t="shared" si="1"/>
        <v>737.76300000000003</v>
      </c>
    </row>
    <row r="72" spans="2:10" x14ac:dyDescent="0.2">
      <c r="B72" s="4">
        <v>69</v>
      </c>
      <c r="C72" s="5" t="s">
        <v>6025</v>
      </c>
      <c r="D72" s="5" t="s">
        <v>3</v>
      </c>
      <c r="E72" s="5" t="s">
        <v>6026</v>
      </c>
      <c r="F72" s="6">
        <v>44867</v>
      </c>
      <c r="G72" s="6">
        <v>47424</v>
      </c>
      <c r="H72" s="7">
        <v>700</v>
      </c>
      <c r="I72" s="13" t="e">
        <f>VLOOKUP(C72,[1]Sheet18!$A$1:$C$362,3,0)</f>
        <v>#N/A</v>
      </c>
      <c r="J72" s="18">
        <f t="shared" si="1"/>
        <v>700</v>
      </c>
    </row>
    <row r="73" spans="2:10" x14ac:dyDescent="0.2">
      <c r="B73" s="4">
        <v>70</v>
      </c>
      <c r="C73" s="5" t="s">
        <v>6096</v>
      </c>
      <c r="D73" s="5" t="s">
        <v>3</v>
      </c>
      <c r="E73" s="5" t="s">
        <v>6097</v>
      </c>
      <c r="F73" s="6">
        <v>44895</v>
      </c>
      <c r="G73" s="6">
        <v>47452</v>
      </c>
      <c r="H73" s="7">
        <v>500</v>
      </c>
      <c r="I73" s="13" t="e">
        <f>VLOOKUP(C73,[1]Sheet18!$A$1:$C$362,3,0)</f>
        <v>#N/A</v>
      </c>
      <c r="J73" s="18">
        <f t="shared" si="1"/>
        <v>500</v>
      </c>
    </row>
    <row r="74" spans="2:10" x14ac:dyDescent="0.2">
      <c r="B74" s="4">
        <v>71</v>
      </c>
      <c r="C74" s="5" t="s">
        <v>7369</v>
      </c>
      <c r="D74" s="5" t="s">
        <v>3</v>
      </c>
      <c r="E74" s="5" t="s">
        <v>6437</v>
      </c>
      <c r="F74" s="6">
        <v>45266</v>
      </c>
      <c r="G74" s="6">
        <v>47458</v>
      </c>
      <c r="H74" s="7">
        <v>1000</v>
      </c>
      <c r="I74" s="13" t="e">
        <f>VLOOKUP(C74,[1]Sheet18!$A$1:$C$362,3,0)</f>
        <v>#N/A</v>
      </c>
      <c r="J74" s="18">
        <f t="shared" si="1"/>
        <v>1000</v>
      </c>
    </row>
    <row r="75" spans="2:10" x14ac:dyDescent="0.2">
      <c r="B75" s="4">
        <v>72</v>
      </c>
      <c r="C75" s="5" t="s">
        <v>3070</v>
      </c>
      <c r="D75" s="5" t="s">
        <v>3</v>
      </c>
      <c r="E75" s="5" t="s">
        <v>3071</v>
      </c>
      <c r="F75" s="6">
        <v>43845</v>
      </c>
      <c r="G75" s="6">
        <v>47498</v>
      </c>
      <c r="H75" s="7">
        <v>1000</v>
      </c>
      <c r="I75" s="13" t="e">
        <f>VLOOKUP(C75,[1]Sheet18!$A$1:$C$362,3,0)</f>
        <v>#N/A</v>
      </c>
      <c r="J75" s="18">
        <f t="shared" si="1"/>
        <v>1000</v>
      </c>
    </row>
    <row r="76" spans="2:10" x14ac:dyDescent="0.2">
      <c r="B76" s="4">
        <v>73</v>
      </c>
      <c r="C76" s="5" t="s">
        <v>6375</v>
      </c>
      <c r="D76" s="5" t="s">
        <v>3</v>
      </c>
      <c r="E76" s="5" t="s">
        <v>6376</v>
      </c>
      <c r="F76" s="6">
        <v>44979</v>
      </c>
      <c r="G76" s="6">
        <v>47536</v>
      </c>
      <c r="H76" s="7">
        <v>1000</v>
      </c>
      <c r="I76" s="13" t="e">
        <f>VLOOKUP(C76,[1]Sheet18!$A$1:$C$362,3,0)</f>
        <v>#N/A</v>
      </c>
      <c r="J76" s="18">
        <f t="shared" si="1"/>
        <v>1000</v>
      </c>
    </row>
    <row r="77" spans="2:10" x14ac:dyDescent="0.2">
      <c r="B77" s="4">
        <v>74</v>
      </c>
      <c r="C77" s="5" t="s">
        <v>3194</v>
      </c>
      <c r="D77" s="5" t="s">
        <v>3</v>
      </c>
      <c r="E77" s="5" t="s">
        <v>3195</v>
      </c>
      <c r="F77" s="6">
        <v>43887</v>
      </c>
      <c r="G77" s="6">
        <v>47540</v>
      </c>
      <c r="H77" s="7">
        <v>1000</v>
      </c>
      <c r="I77" s="13" t="e">
        <f>VLOOKUP(C77,[1]Sheet18!$A$1:$C$362,3,0)</f>
        <v>#N/A</v>
      </c>
      <c r="J77" s="18">
        <f t="shared" si="1"/>
        <v>1000</v>
      </c>
    </row>
    <row r="78" spans="2:10" x14ac:dyDescent="0.2">
      <c r="B78" s="4">
        <v>75</v>
      </c>
      <c r="C78" s="5" t="s">
        <v>3232</v>
      </c>
      <c r="D78" s="5" t="s">
        <v>3</v>
      </c>
      <c r="E78" s="5" t="s">
        <v>3233</v>
      </c>
      <c r="F78" s="6">
        <v>43894</v>
      </c>
      <c r="G78" s="6">
        <v>47546</v>
      </c>
      <c r="H78" s="7">
        <v>1000</v>
      </c>
      <c r="I78" s="13" t="e">
        <f>VLOOKUP(C78,[1]Sheet18!$A$1:$C$362,3,0)</f>
        <v>#N/A</v>
      </c>
      <c r="J78" s="18">
        <f t="shared" si="1"/>
        <v>1000</v>
      </c>
    </row>
    <row r="79" spans="2:10" x14ac:dyDescent="0.2">
      <c r="B79" s="4">
        <v>76</v>
      </c>
      <c r="C79" s="5" t="s">
        <v>6492</v>
      </c>
      <c r="D79" s="5" t="s">
        <v>3</v>
      </c>
      <c r="E79" s="5" t="s">
        <v>6376</v>
      </c>
      <c r="F79" s="6">
        <v>45008</v>
      </c>
      <c r="G79" s="6">
        <v>47565</v>
      </c>
      <c r="H79" s="7">
        <v>760</v>
      </c>
      <c r="I79" s="13" t="e">
        <f>VLOOKUP(C79,[1]Sheet18!$A$1:$C$362,3,0)</f>
        <v>#N/A</v>
      </c>
      <c r="J79" s="18">
        <f t="shared" si="1"/>
        <v>760</v>
      </c>
    </row>
    <row r="80" spans="2:10" x14ac:dyDescent="0.2">
      <c r="B80" s="4">
        <v>77</v>
      </c>
      <c r="C80" s="5" t="s">
        <v>7971</v>
      </c>
      <c r="D80" s="5" t="s">
        <v>3</v>
      </c>
      <c r="E80" s="5" t="s">
        <v>7972</v>
      </c>
      <c r="F80" s="6">
        <v>45385</v>
      </c>
      <c r="G80" s="6">
        <v>47576</v>
      </c>
      <c r="H80" s="7">
        <v>500</v>
      </c>
      <c r="I80" s="13" t="e">
        <f>VLOOKUP(C80,[1]Sheet18!$A$1:$C$362,3,0)</f>
        <v>#N/A</v>
      </c>
      <c r="J80" s="18">
        <f t="shared" si="1"/>
        <v>500</v>
      </c>
    </row>
    <row r="81" spans="2:10" x14ac:dyDescent="0.2">
      <c r="B81" s="4">
        <v>78</v>
      </c>
      <c r="C81" s="5" t="s">
        <v>6611</v>
      </c>
      <c r="D81" s="5" t="s">
        <v>3</v>
      </c>
      <c r="E81" s="5" t="s">
        <v>6612</v>
      </c>
      <c r="F81" s="6">
        <v>45042</v>
      </c>
      <c r="G81" s="6">
        <v>47599</v>
      </c>
      <c r="H81" s="7">
        <v>1000</v>
      </c>
      <c r="I81" s="13" t="e">
        <f>VLOOKUP(C81,[1]Sheet18!$A$1:$C$362,3,0)</f>
        <v>#N/A</v>
      </c>
      <c r="J81" s="18">
        <f t="shared" si="1"/>
        <v>1000</v>
      </c>
    </row>
    <row r="82" spans="2:10" x14ac:dyDescent="0.2">
      <c r="B82" s="4">
        <v>79</v>
      </c>
      <c r="C82" s="5" t="s">
        <v>5534</v>
      </c>
      <c r="D82" s="5" t="s">
        <v>3</v>
      </c>
      <c r="E82" s="5" t="s">
        <v>5535</v>
      </c>
      <c r="F82" s="6">
        <v>44699</v>
      </c>
      <c r="G82" s="6">
        <v>47621</v>
      </c>
      <c r="H82" s="7">
        <v>1000</v>
      </c>
      <c r="I82" s="13" t="e">
        <f>VLOOKUP(C82,[1]Sheet18!$A$1:$C$362,3,0)</f>
        <v>#N/A</v>
      </c>
      <c r="J82" s="18">
        <f t="shared" si="1"/>
        <v>1000</v>
      </c>
    </row>
    <row r="83" spans="2:10" x14ac:dyDescent="0.2">
      <c r="B83" s="4">
        <v>80</v>
      </c>
      <c r="C83" s="5" t="s">
        <v>1129</v>
      </c>
      <c r="D83" s="5" t="s">
        <v>3</v>
      </c>
      <c r="E83" s="5" t="s">
        <v>1130</v>
      </c>
      <c r="F83" s="6">
        <v>42879</v>
      </c>
      <c r="G83" s="6">
        <v>47627</v>
      </c>
      <c r="H83" s="7">
        <v>1200</v>
      </c>
      <c r="I83" s="13" t="e">
        <f>VLOOKUP(C83,[1]Sheet18!$A$1:$C$362,3,0)</f>
        <v>#N/A</v>
      </c>
      <c r="J83" s="18">
        <f t="shared" si="1"/>
        <v>1200</v>
      </c>
    </row>
    <row r="84" spans="2:10" x14ac:dyDescent="0.2">
      <c r="B84" s="4">
        <v>81</v>
      </c>
      <c r="C84" s="5" t="s">
        <v>3529</v>
      </c>
      <c r="D84" s="5" t="s">
        <v>3</v>
      </c>
      <c r="E84" s="5" t="s">
        <v>3530</v>
      </c>
      <c r="F84" s="6">
        <v>43985</v>
      </c>
      <c r="G84" s="6">
        <v>47637</v>
      </c>
      <c r="H84" s="7">
        <v>1000</v>
      </c>
      <c r="I84" s="13" t="e">
        <f>VLOOKUP(C84,[1]Sheet18!$A$1:$C$362,3,0)</f>
        <v>#N/A</v>
      </c>
      <c r="J84" s="18">
        <f t="shared" si="1"/>
        <v>1000</v>
      </c>
    </row>
    <row r="85" spans="2:10" x14ac:dyDescent="0.2">
      <c r="B85" s="4">
        <v>82</v>
      </c>
      <c r="C85" s="5" t="s">
        <v>3567</v>
      </c>
      <c r="D85" s="5" t="s">
        <v>3</v>
      </c>
      <c r="E85" s="5" t="s">
        <v>3568</v>
      </c>
      <c r="F85" s="6">
        <v>43999</v>
      </c>
      <c r="G85" s="6">
        <v>47651</v>
      </c>
      <c r="H85" s="7">
        <v>500</v>
      </c>
      <c r="I85" s="13" t="e">
        <f>VLOOKUP(C85,[1]Sheet18!$A$1:$C$362,3,0)</f>
        <v>#N/A</v>
      </c>
      <c r="J85" s="18">
        <f t="shared" si="1"/>
        <v>500</v>
      </c>
    </row>
    <row r="86" spans="2:10" x14ac:dyDescent="0.2">
      <c r="B86" s="4">
        <v>83</v>
      </c>
      <c r="C86" s="5" t="s">
        <v>2575</v>
      </c>
      <c r="D86" s="5" t="s">
        <v>3</v>
      </c>
      <c r="E86" s="5" t="s">
        <v>2576</v>
      </c>
      <c r="F86" s="6">
        <v>43642</v>
      </c>
      <c r="G86" s="6">
        <v>47660</v>
      </c>
      <c r="H86" s="7">
        <v>1000</v>
      </c>
      <c r="I86" s="13" t="e">
        <f>VLOOKUP(C86,[1]Sheet18!$A$1:$C$362,3,0)</f>
        <v>#N/A</v>
      </c>
      <c r="J86" s="18">
        <f t="shared" si="1"/>
        <v>1000</v>
      </c>
    </row>
    <row r="87" spans="2:10" x14ac:dyDescent="0.2">
      <c r="B87" s="4">
        <v>84</v>
      </c>
      <c r="C87" s="5" t="s">
        <v>3591</v>
      </c>
      <c r="D87" s="5" t="s">
        <v>3</v>
      </c>
      <c r="E87" s="5" t="s">
        <v>3592</v>
      </c>
      <c r="F87" s="6">
        <v>44013</v>
      </c>
      <c r="G87" s="6">
        <v>47665</v>
      </c>
      <c r="H87" s="7">
        <v>1000</v>
      </c>
      <c r="I87" s="13" t="e">
        <f>VLOOKUP(C87,[1]Sheet18!$A$1:$C$362,3,0)</f>
        <v>#N/A</v>
      </c>
      <c r="J87" s="18">
        <f t="shared" si="1"/>
        <v>1000</v>
      </c>
    </row>
    <row r="88" spans="2:10" x14ac:dyDescent="0.2">
      <c r="B88" s="4">
        <v>85</v>
      </c>
      <c r="C88" s="5" t="s">
        <v>3605</v>
      </c>
      <c r="D88" s="5" t="s">
        <v>3</v>
      </c>
      <c r="E88" s="5" t="s">
        <v>3606</v>
      </c>
      <c r="F88" s="6">
        <v>44020</v>
      </c>
      <c r="G88" s="6">
        <v>47672</v>
      </c>
      <c r="H88" s="7">
        <v>1000</v>
      </c>
      <c r="I88" s="13" t="e">
        <f>VLOOKUP(C88,[1]Sheet18!$A$1:$C$362,3,0)</f>
        <v>#N/A</v>
      </c>
      <c r="J88" s="18">
        <f t="shared" si="1"/>
        <v>1000</v>
      </c>
    </row>
    <row r="89" spans="2:10" x14ac:dyDescent="0.2">
      <c r="B89" s="4">
        <v>86</v>
      </c>
      <c r="C89" s="5" t="s">
        <v>2615</v>
      </c>
      <c r="D89" s="5" t="s">
        <v>3</v>
      </c>
      <c r="E89" s="5" t="s">
        <v>2616</v>
      </c>
      <c r="F89" s="6">
        <v>43656</v>
      </c>
      <c r="G89" s="6">
        <v>47674</v>
      </c>
      <c r="H89" s="7">
        <v>1000</v>
      </c>
      <c r="I89" s="13" t="e">
        <f>VLOOKUP(C89,[1]Sheet18!$A$1:$C$362,3,0)</f>
        <v>#N/A</v>
      </c>
      <c r="J89" s="18">
        <f t="shared" si="1"/>
        <v>1000</v>
      </c>
    </row>
    <row r="90" spans="2:10" x14ac:dyDescent="0.2">
      <c r="B90" s="4">
        <v>87</v>
      </c>
      <c r="C90" s="5" t="s">
        <v>2679</v>
      </c>
      <c r="D90" s="5" t="s">
        <v>3</v>
      </c>
      <c r="E90" s="5" t="s">
        <v>2680</v>
      </c>
      <c r="F90" s="6">
        <v>43684</v>
      </c>
      <c r="G90" s="6">
        <v>47702</v>
      </c>
      <c r="H90" s="7">
        <v>1000</v>
      </c>
      <c r="I90" s="13" t="e">
        <f>VLOOKUP(C90,[1]Sheet18!$A$1:$C$362,3,0)</f>
        <v>#N/A</v>
      </c>
      <c r="J90" s="18">
        <f t="shared" si="1"/>
        <v>1000</v>
      </c>
    </row>
    <row r="91" spans="2:10" x14ac:dyDescent="0.2">
      <c r="B91" s="4">
        <v>88</v>
      </c>
      <c r="C91" s="5" t="s">
        <v>1999</v>
      </c>
      <c r="D91" s="5" t="s">
        <v>3</v>
      </c>
      <c r="E91" s="5" t="s">
        <v>2000</v>
      </c>
      <c r="F91" s="6">
        <v>43355</v>
      </c>
      <c r="G91" s="6">
        <v>47738</v>
      </c>
      <c r="H91" s="7">
        <v>1000</v>
      </c>
      <c r="I91" s="13" t="e">
        <f>VLOOKUP(C91,[1]Sheet18!$A$1:$C$362,3,0)</f>
        <v>#N/A</v>
      </c>
      <c r="J91" s="18">
        <f t="shared" si="1"/>
        <v>1000</v>
      </c>
    </row>
    <row r="92" spans="2:10" x14ac:dyDescent="0.2">
      <c r="B92" s="4">
        <v>89</v>
      </c>
      <c r="C92" s="5" t="s">
        <v>2803</v>
      </c>
      <c r="D92" s="5" t="s">
        <v>3</v>
      </c>
      <c r="E92" s="5" t="s">
        <v>2804</v>
      </c>
      <c r="F92" s="6">
        <v>43733</v>
      </c>
      <c r="G92" s="6">
        <v>47751</v>
      </c>
      <c r="H92" s="7">
        <v>1000</v>
      </c>
      <c r="I92" s="13" t="e">
        <f>VLOOKUP(C92,[1]Sheet18!$A$1:$C$362,3,0)</f>
        <v>#N/A</v>
      </c>
      <c r="J92" s="18">
        <f t="shared" si="1"/>
        <v>1000</v>
      </c>
    </row>
    <row r="93" spans="2:10" x14ac:dyDescent="0.2">
      <c r="B93" s="4">
        <v>90</v>
      </c>
      <c r="C93" s="5" t="s">
        <v>2831</v>
      </c>
      <c r="D93" s="5" t="s">
        <v>3</v>
      </c>
      <c r="E93" s="5" t="s">
        <v>2832</v>
      </c>
      <c r="F93" s="6">
        <v>43747</v>
      </c>
      <c r="G93" s="6">
        <v>47765</v>
      </c>
      <c r="H93" s="7">
        <v>1000</v>
      </c>
      <c r="I93" s="13" t="e">
        <f>VLOOKUP(C93,[1]Sheet18!$A$1:$C$362,3,0)</f>
        <v>#N/A</v>
      </c>
      <c r="J93" s="18">
        <f t="shared" si="1"/>
        <v>1000</v>
      </c>
    </row>
    <row r="94" spans="2:10" x14ac:dyDescent="0.2">
      <c r="B94" s="4">
        <v>91</v>
      </c>
      <c r="C94" s="5" t="s">
        <v>2859</v>
      </c>
      <c r="D94" s="5" t="s">
        <v>3</v>
      </c>
      <c r="E94" s="5" t="s">
        <v>2860</v>
      </c>
      <c r="F94" s="6">
        <v>43754</v>
      </c>
      <c r="G94" s="6">
        <v>47772</v>
      </c>
      <c r="H94" s="7">
        <v>1000</v>
      </c>
      <c r="I94" s="13" t="e">
        <f>VLOOKUP(C94,[1]Sheet18!$A$1:$C$362,3,0)</f>
        <v>#N/A</v>
      </c>
      <c r="J94" s="18">
        <f t="shared" si="1"/>
        <v>1000</v>
      </c>
    </row>
    <row r="95" spans="2:10" x14ac:dyDescent="0.2">
      <c r="B95" s="4">
        <v>92</v>
      </c>
      <c r="C95" s="5" t="s">
        <v>2075</v>
      </c>
      <c r="D95" s="5" t="s">
        <v>3</v>
      </c>
      <c r="E95" s="5" t="s">
        <v>2076</v>
      </c>
      <c r="F95" s="6">
        <v>43397</v>
      </c>
      <c r="G95" s="6">
        <v>47780</v>
      </c>
      <c r="H95" s="7">
        <v>543.20000000000005</v>
      </c>
      <c r="I95" s="13" t="e">
        <f>VLOOKUP(C95,[1]Sheet18!$A$1:$C$362,3,0)</f>
        <v>#N/A</v>
      </c>
      <c r="J95" s="18">
        <f t="shared" si="1"/>
        <v>543.20000000000005</v>
      </c>
    </row>
    <row r="96" spans="2:10" x14ac:dyDescent="0.2">
      <c r="B96" s="4">
        <v>93</v>
      </c>
      <c r="C96" s="5" t="s">
        <v>3998</v>
      </c>
      <c r="D96" s="5" t="s">
        <v>3</v>
      </c>
      <c r="E96" s="5" t="s">
        <v>3999</v>
      </c>
      <c r="F96" s="6">
        <v>44139</v>
      </c>
      <c r="G96" s="6">
        <v>47791</v>
      </c>
      <c r="H96" s="7">
        <v>1000</v>
      </c>
      <c r="I96" s="13" t="e">
        <f>VLOOKUP(C96,[1]Sheet18!$A$1:$C$362,3,0)</f>
        <v>#N/A</v>
      </c>
      <c r="J96" s="18">
        <f t="shared" si="1"/>
        <v>1000</v>
      </c>
    </row>
    <row r="97" spans="2:10" x14ac:dyDescent="0.2">
      <c r="B97" s="4">
        <v>94</v>
      </c>
      <c r="C97" s="5" t="s">
        <v>2927</v>
      </c>
      <c r="D97" s="5" t="s">
        <v>3</v>
      </c>
      <c r="E97" s="5" t="s">
        <v>2928</v>
      </c>
      <c r="F97" s="6">
        <v>43789</v>
      </c>
      <c r="G97" s="6">
        <v>47807</v>
      </c>
      <c r="H97" s="7">
        <v>512.5</v>
      </c>
      <c r="I97" s="13" t="e">
        <f>VLOOKUP(C97,[1]Sheet18!$A$1:$C$362,3,0)</f>
        <v>#N/A</v>
      </c>
      <c r="J97" s="18">
        <f t="shared" si="1"/>
        <v>512.5</v>
      </c>
    </row>
    <row r="98" spans="2:10" x14ac:dyDescent="0.2">
      <c r="B98" s="4">
        <v>95</v>
      </c>
      <c r="C98" s="5" t="s">
        <v>2944</v>
      </c>
      <c r="D98" s="5" t="s">
        <v>3</v>
      </c>
      <c r="E98" s="5" t="s">
        <v>2945</v>
      </c>
      <c r="F98" s="6">
        <v>43796</v>
      </c>
      <c r="G98" s="6">
        <v>47814</v>
      </c>
      <c r="H98" s="7">
        <v>560.35</v>
      </c>
      <c r="I98" s="13" t="e">
        <f>VLOOKUP(C98,[1]Sheet18!$A$1:$C$362,3,0)</f>
        <v>#N/A</v>
      </c>
      <c r="J98" s="18">
        <f t="shared" si="1"/>
        <v>560.35</v>
      </c>
    </row>
    <row r="99" spans="2:10" x14ac:dyDescent="0.2">
      <c r="B99" s="4">
        <v>96</v>
      </c>
      <c r="C99" s="5" t="s">
        <v>2158</v>
      </c>
      <c r="D99" s="5" t="s">
        <v>3</v>
      </c>
      <c r="E99" s="5" t="s">
        <v>2159</v>
      </c>
      <c r="F99" s="6">
        <v>43439</v>
      </c>
      <c r="G99" s="6">
        <v>47822</v>
      </c>
      <c r="H99" s="7">
        <v>500</v>
      </c>
      <c r="I99" s="13" t="e">
        <f>VLOOKUP(C99,[1]Sheet18!$A$1:$C$362,3,0)</f>
        <v>#N/A</v>
      </c>
      <c r="J99" s="18">
        <f t="shared" si="1"/>
        <v>500</v>
      </c>
    </row>
    <row r="100" spans="2:10" x14ac:dyDescent="0.2">
      <c r="B100" s="4">
        <v>97</v>
      </c>
      <c r="C100" s="5" t="s">
        <v>2228</v>
      </c>
      <c r="D100" s="5" t="s">
        <v>3</v>
      </c>
      <c r="E100" s="5" t="s">
        <v>2229</v>
      </c>
      <c r="F100" s="6">
        <v>43467</v>
      </c>
      <c r="G100" s="6">
        <v>47850</v>
      </c>
      <c r="H100" s="7">
        <v>1000</v>
      </c>
      <c r="I100" s="13" t="e">
        <f>VLOOKUP(C100,[1]Sheet18!$A$1:$C$362,3,0)</f>
        <v>#N/A</v>
      </c>
      <c r="J100" s="18">
        <f t="shared" si="1"/>
        <v>1000</v>
      </c>
    </row>
    <row r="101" spans="2:10" x14ac:dyDescent="0.2">
      <c r="B101" s="4">
        <v>98</v>
      </c>
      <c r="C101" s="5" t="s">
        <v>7507</v>
      </c>
      <c r="D101" s="5" t="s">
        <v>3</v>
      </c>
      <c r="E101" s="5" t="s">
        <v>7508</v>
      </c>
      <c r="F101" s="6">
        <v>45308</v>
      </c>
      <c r="G101" s="6">
        <v>47865</v>
      </c>
      <c r="H101" s="7">
        <v>450</v>
      </c>
      <c r="I101" s="13" t="e">
        <f>VLOOKUP(C101,[1]Sheet18!$A$1:$C$362,3,0)</f>
        <v>#N/A</v>
      </c>
      <c r="J101" s="18">
        <f t="shared" si="1"/>
        <v>450</v>
      </c>
    </row>
    <row r="102" spans="2:10" x14ac:dyDescent="0.2">
      <c r="B102" s="4">
        <v>99</v>
      </c>
      <c r="C102" s="5" t="s">
        <v>2300</v>
      </c>
      <c r="D102" s="5" t="s">
        <v>3</v>
      </c>
      <c r="E102" s="5" t="s">
        <v>2301</v>
      </c>
      <c r="F102" s="6">
        <v>43502</v>
      </c>
      <c r="G102" s="6">
        <v>47885</v>
      </c>
      <c r="H102" s="7">
        <v>1500</v>
      </c>
      <c r="I102" s="13" t="e">
        <f>VLOOKUP(C102,[1]Sheet18!$A$1:$C$362,3,0)</f>
        <v>#N/A</v>
      </c>
      <c r="J102" s="18">
        <f t="shared" si="1"/>
        <v>1500</v>
      </c>
    </row>
    <row r="103" spans="2:10" x14ac:dyDescent="0.2">
      <c r="B103" s="4">
        <v>100</v>
      </c>
      <c r="C103" s="5" t="s">
        <v>3156</v>
      </c>
      <c r="D103" s="5" t="s">
        <v>3</v>
      </c>
      <c r="E103" s="5" t="s">
        <v>3157</v>
      </c>
      <c r="F103" s="6">
        <v>43873</v>
      </c>
      <c r="G103" s="6">
        <v>47891</v>
      </c>
      <c r="H103" s="7">
        <v>428.017</v>
      </c>
      <c r="I103" s="13" t="e">
        <f>VLOOKUP(C103,[1]Sheet18!$A$1:$C$362,3,0)</f>
        <v>#N/A</v>
      </c>
      <c r="J103" s="18">
        <f t="shared" si="1"/>
        <v>428.017</v>
      </c>
    </row>
    <row r="104" spans="2:10" x14ac:dyDescent="0.2">
      <c r="B104" s="4">
        <v>101</v>
      </c>
      <c r="C104" s="5" t="s">
        <v>3234</v>
      </c>
      <c r="D104" s="5" t="s">
        <v>3</v>
      </c>
      <c r="E104" s="5" t="s">
        <v>3235</v>
      </c>
      <c r="F104" s="6">
        <v>43894</v>
      </c>
      <c r="G104" s="6">
        <v>47911</v>
      </c>
      <c r="H104" s="7">
        <v>1000</v>
      </c>
      <c r="I104" s="13" t="e">
        <f>VLOOKUP(C104,[1]Sheet18!$A$1:$C$362,3,0)</f>
        <v>#N/A</v>
      </c>
      <c r="J104" s="18">
        <f t="shared" si="1"/>
        <v>1000</v>
      </c>
    </row>
    <row r="105" spans="2:10" x14ac:dyDescent="0.2">
      <c r="B105" s="4">
        <v>102</v>
      </c>
      <c r="C105" s="5" t="s">
        <v>3400</v>
      </c>
      <c r="D105" s="5" t="s">
        <v>3</v>
      </c>
      <c r="E105" s="5" t="s">
        <v>3401</v>
      </c>
      <c r="F105" s="6">
        <v>43929</v>
      </c>
      <c r="G105" s="6">
        <v>47946</v>
      </c>
      <c r="H105" s="7">
        <v>1000</v>
      </c>
      <c r="I105" s="13" t="e">
        <f>VLOOKUP(C105,[1]Sheet18!$A$1:$C$362,3,0)</f>
        <v>#N/A</v>
      </c>
      <c r="J105" s="18">
        <f t="shared" si="1"/>
        <v>1000</v>
      </c>
    </row>
    <row r="106" spans="2:10" x14ac:dyDescent="0.2">
      <c r="B106" s="4">
        <v>103</v>
      </c>
      <c r="C106" s="5" t="s">
        <v>6613</v>
      </c>
      <c r="D106" s="5" t="s">
        <v>3</v>
      </c>
      <c r="E106" s="5" t="s">
        <v>6614</v>
      </c>
      <c r="F106" s="6">
        <v>45042</v>
      </c>
      <c r="G106" s="6">
        <v>47964</v>
      </c>
      <c r="H106" s="7">
        <v>1000</v>
      </c>
      <c r="I106" s="13" t="e">
        <f>VLOOKUP(C106,[1]Sheet18!$A$1:$C$362,3,0)</f>
        <v>#N/A</v>
      </c>
      <c r="J106" s="18">
        <f t="shared" si="1"/>
        <v>1000</v>
      </c>
    </row>
    <row r="107" spans="2:10" x14ac:dyDescent="0.2">
      <c r="B107" s="4">
        <v>104</v>
      </c>
      <c r="C107" s="5" t="s">
        <v>2513</v>
      </c>
      <c r="D107" s="5" t="s">
        <v>3</v>
      </c>
      <c r="E107" s="5" t="s">
        <v>2514</v>
      </c>
      <c r="F107" s="6">
        <v>43588</v>
      </c>
      <c r="G107" s="6">
        <v>47971</v>
      </c>
      <c r="H107" s="7">
        <v>500</v>
      </c>
      <c r="I107" s="13" t="e">
        <f>VLOOKUP(C107,[1]Sheet18!$A$1:$C$362,3,0)</f>
        <v>#N/A</v>
      </c>
      <c r="J107" s="18">
        <f t="shared" si="1"/>
        <v>500</v>
      </c>
    </row>
    <row r="108" spans="2:10" x14ac:dyDescent="0.2">
      <c r="B108" s="4">
        <v>105</v>
      </c>
      <c r="C108" s="5" t="s">
        <v>6642</v>
      </c>
      <c r="D108" s="5" t="s">
        <v>3</v>
      </c>
      <c r="E108" s="5" t="s">
        <v>6643</v>
      </c>
      <c r="F108" s="6">
        <v>45056</v>
      </c>
      <c r="G108" s="6">
        <v>47978</v>
      </c>
      <c r="H108" s="7">
        <v>500</v>
      </c>
      <c r="I108" s="13" t="e">
        <f>VLOOKUP(C108,[1]Sheet18!$A$1:$C$362,3,0)</f>
        <v>#N/A</v>
      </c>
      <c r="J108" s="18">
        <f t="shared" si="1"/>
        <v>500</v>
      </c>
    </row>
    <row r="109" spans="2:10" x14ac:dyDescent="0.2">
      <c r="B109" s="4">
        <v>106</v>
      </c>
      <c r="C109" s="5" t="s">
        <v>5538</v>
      </c>
      <c r="D109" s="5" t="s">
        <v>3</v>
      </c>
      <c r="E109" s="5" t="s">
        <v>5539</v>
      </c>
      <c r="F109" s="6">
        <v>44706</v>
      </c>
      <c r="G109" s="6">
        <v>47993</v>
      </c>
      <c r="H109" s="7">
        <v>1000</v>
      </c>
      <c r="I109" s="13" t="e">
        <f>VLOOKUP(C109,[1]Sheet18!$A$1:$C$362,3,0)</f>
        <v>#N/A</v>
      </c>
      <c r="J109" s="18">
        <f t="shared" si="1"/>
        <v>1000</v>
      </c>
    </row>
    <row r="110" spans="2:10" x14ac:dyDescent="0.2">
      <c r="B110" s="4">
        <v>107</v>
      </c>
      <c r="C110" s="5" t="s">
        <v>5557</v>
      </c>
      <c r="D110" s="5" t="s">
        <v>3</v>
      </c>
      <c r="E110" s="5" t="s">
        <v>5558</v>
      </c>
      <c r="F110" s="6">
        <v>44713</v>
      </c>
      <c r="G110" s="6">
        <v>48000</v>
      </c>
      <c r="H110" s="7">
        <v>1000</v>
      </c>
      <c r="I110" s="13" t="e">
        <f>VLOOKUP(C110,[1]Sheet18!$A$1:$C$362,3,0)</f>
        <v>#N/A</v>
      </c>
      <c r="J110" s="18">
        <f t="shared" si="1"/>
        <v>1000</v>
      </c>
    </row>
    <row r="111" spans="2:10" x14ac:dyDescent="0.2">
      <c r="B111" s="4">
        <v>108</v>
      </c>
      <c r="C111" s="5" t="s">
        <v>5607</v>
      </c>
      <c r="D111" s="5" t="s">
        <v>3</v>
      </c>
      <c r="E111" s="5" t="s">
        <v>5558</v>
      </c>
      <c r="F111" s="6">
        <v>44734</v>
      </c>
      <c r="G111" s="6">
        <v>48021</v>
      </c>
      <c r="H111" s="7">
        <v>500</v>
      </c>
      <c r="I111" s="13" t="e">
        <f>VLOOKUP(C111,[1]Sheet18!$A$1:$C$362,3,0)</f>
        <v>#N/A</v>
      </c>
      <c r="J111" s="18">
        <f t="shared" si="1"/>
        <v>500</v>
      </c>
    </row>
    <row r="112" spans="2:10" x14ac:dyDescent="0.2">
      <c r="B112" s="4">
        <v>109</v>
      </c>
      <c r="C112" s="5" t="s">
        <v>3607</v>
      </c>
      <c r="D112" s="5" t="s">
        <v>3</v>
      </c>
      <c r="E112" s="5" t="s">
        <v>3608</v>
      </c>
      <c r="F112" s="6">
        <v>44020</v>
      </c>
      <c r="G112" s="6">
        <v>48037</v>
      </c>
      <c r="H112" s="7">
        <v>1000</v>
      </c>
      <c r="I112" s="13" t="e">
        <f>VLOOKUP(C112,[1]Sheet18!$A$1:$C$362,3,0)</f>
        <v>#N/A</v>
      </c>
      <c r="J112" s="18">
        <f t="shared" si="1"/>
        <v>1000</v>
      </c>
    </row>
    <row r="113" spans="2:10" x14ac:dyDescent="0.2">
      <c r="B113" s="4">
        <v>110</v>
      </c>
      <c r="C113" s="5" t="s">
        <v>591</v>
      </c>
      <c r="D113" s="5" t="s">
        <v>3</v>
      </c>
      <c r="E113" s="5" t="s">
        <v>592</v>
      </c>
      <c r="F113" s="6">
        <v>42564</v>
      </c>
      <c r="G113" s="6">
        <v>48042</v>
      </c>
      <c r="H113" s="7">
        <v>500</v>
      </c>
      <c r="I113" s="13" t="e">
        <f>VLOOKUP(C113,[1]Sheet18!$A$1:$C$362,3,0)</f>
        <v>#N/A</v>
      </c>
      <c r="J113" s="18">
        <f t="shared" si="1"/>
        <v>500</v>
      </c>
    </row>
    <row r="114" spans="2:10" x14ac:dyDescent="0.2">
      <c r="B114" s="4">
        <v>111</v>
      </c>
      <c r="C114" s="5" t="s">
        <v>5718</v>
      </c>
      <c r="D114" s="5" t="s">
        <v>3</v>
      </c>
      <c r="E114" s="5" t="s">
        <v>5719</v>
      </c>
      <c r="F114" s="6">
        <v>44769</v>
      </c>
      <c r="G114" s="6">
        <v>48056</v>
      </c>
      <c r="H114" s="7">
        <v>1000</v>
      </c>
      <c r="I114" s="13" t="e">
        <f>VLOOKUP(C114,[1]Sheet18!$A$1:$C$362,3,0)</f>
        <v>#N/A</v>
      </c>
      <c r="J114" s="18">
        <f t="shared" si="1"/>
        <v>1000</v>
      </c>
    </row>
    <row r="115" spans="2:10" x14ac:dyDescent="0.2">
      <c r="B115" s="4">
        <v>112</v>
      </c>
      <c r="C115" s="5" t="s">
        <v>5782</v>
      </c>
      <c r="D115" s="5" t="s">
        <v>3</v>
      </c>
      <c r="E115" s="5" t="s">
        <v>5783</v>
      </c>
      <c r="F115" s="6">
        <v>44783</v>
      </c>
      <c r="G115" s="6">
        <v>48070</v>
      </c>
      <c r="H115" s="7">
        <v>500</v>
      </c>
      <c r="I115" s="13" t="e">
        <f>VLOOKUP(C115,[1]Sheet18!$A$1:$C$362,3,0)</f>
        <v>#N/A</v>
      </c>
      <c r="J115" s="18">
        <f t="shared" si="1"/>
        <v>500</v>
      </c>
    </row>
    <row r="116" spans="2:10" x14ac:dyDescent="0.2">
      <c r="B116" s="4">
        <v>113</v>
      </c>
      <c r="C116" s="5" t="s">
        <v>2723</v>
      </c>
      <c r="D116" s="5" t="s">
        <v>3</v>
      </c>
      <c r="E116" s="5" t="s">
        <v>2724</v>
      </c>
      <c r="F116" s="6">
        <v>43698</v>
      </c>
      <c r="G116" s="6">
        <v>48081</v>
      </c>
      <c r="H116" s="7">
        <v>1000</v>
      </c>
      <c r="I116" s="13" t="e">
        <f>VLOOKUP(C116,[1]Sheet18!$A$1:$C$362,3,0)</f>
        <v>#N/A</v>
      </c>
      <c r="J116" s="18">
        <f t="shared" si="1"/>
        <v>1000</v>
      </c>
    </row>
    <row r="117" spans="2:10" x14ac:dyDescent="0.2">
      <c r="B117" s="4">
        <v>114</v>
      </c>
      <c r="C117" s="5" t="s">
        <v>1983</v>
      </c>
      <c r="D117" s="5" t="s">
        <v>3</v>
      </c>
      <c r="E117" s="5" t="s">
        <v>1984</v>
      </c>
      <c r="F117" s="6">
        <v>43346</v>
      </c>
      <c r="G117" s="6">
        <v>48094</v>
      </c>
      <c r="H117" s="7">
        <v>1000</v>
      </c>
      <c r="I117" s="13" t="e">
        <f>VLOOKUP(C117,[1]Sheet18!$A$1:$C$362,3,0)</f>
        <v>#N/A</v>
      </c>
      <c r="J117" s="18">
        <f t="shared" si="1"/>
        <v>1000</v>
      </c>
    </row>
    <row r="118" spans="2:10" x14ac:dyDescent="0.2">
      <c r="B118" s="4">
        <v>115</v>
      </c>
      <c r="C118" s="5" t="s">
        <v>675</v>
      </c>
      <c r="D118" s="5" t="s">
        <v>3</v>
      </c>
      <c r="E118" s="5" t="s">
        <v>676</v>
      </c>
      <c r="F118" s="6">
        <v>42627</v>
      </c>
      <c r="G118" s="6">
        <v>48105</v>
      </c>
      <c r="H118" s="7">
        <v>1500</v>
      </c>
      <c r="I118" s="13" t="e">
        <f>VLOOKUP(C118,[1]Sheet18!$A$1:$C$362,3,0)</f>
        <v>#N/A</v>
      </c>
      <c r="J118" s="18">
        <f t="shared" si="1"/>
        <v>1500</v>
      </c>
    </row>
    <row r="119" spans="2:10" x14ac:dyDescent="0.2">
      <c r="B119" s="4">
        <v>116</v>
      </c>
      <c r="C119" s="5" t="s">
        <v>719</v>
      </c>
      <c r="D119" s="5" t="s">
        <v>3</v>
      </c>
      <c r="E119" s="5" t="s">
        <v>720</v>
      </c>
      <c r="F119" s="6">
        <v>42656</v>
      </c>
      <c r="G119" s="6">
        <v>48134</v>
      </c>
      <c r="H119" s="7">
        <v>800</v>
      </c>
      <c r="I119" s="13" t="e">
        <f>VLOOKUP(C119,[1]Sheet18!$A$1:$C$362,3,0)</f>
        <v>#N/A</v>
      </c>
      <c r="J119" s="18">
        <f t="shared" si="1"/>
        <v>800</v>
      </c>
    </row>
    <row r="120" spans="2:10" x14ac:dyDescent="0.2">
      <c r="B120" s="4">
        <v>117</v>
      </c>
      <c r="C120" s="5" t="s">
        <v>2892</v>
      </c>
      <c r="D120" s="5" t="s">
        <v>3</v>
      </c>
      <c r="E120" s="5" t="s">
        <v>2893</v>
      </c>
      <c r="F120" s="6">
        <v>43768</v>
      </c>
      <c r="G120" s="6">
        <v>48151</v>
      </c>
      <c r="H120" s="7">
        <v>432</v>
      </c>
      <c r="I120" s="13" t="e">
        <f>VLOOKUP(C120,[1]Sheet18!$A$1:$C$362,3,0)</f>
        <v>#N/A</v>
      </c>
      <c r="J120" s="18">
        <f t="shared" si="1"/>
        <v>432</v>
      </c>
    </row>
    <row r="121" spans="2:10" x14ac:dyDescent="0.2">
      <c r="B121" s="4">
        <v>118</v>
      </c>
      <c r="C121" s="5" t="s">
        <v>2907</v>
      </c>
      <c r="D121" s="5" t="s">
        <v>3</v>
      </c>
      <c r="E121" s="5" t="s">
        <v>720</v>
      </c>
      <c r="F121" s="6">
        <v>43775</v>
      </c>
      <c r="G121" s="6">
        <v>48158</v>
      </c>
      <c r="H121" s="7">
        <v>1000</v>
      </c>
      <c r="I121" s="13" t="e">
        <f>VLOOKUP(C121,[1]Sheet18!$A$1:$C$362,3,0)</f>
        <v>#N/A</v>
      </c>
      <c r="J121" s="18">
        <f t="shared" si="1"/>
        <v>1000</v>
      </c>
    </row>
    <row r="122" spans="2:10" x14ac:dyDescent="0.2">
      <c r="B122" s="4">
        <v>119</v>
      </c>
      <c r="C122" s="5" t="s">
        <v>2929</v>
      </c>
      <c r="D122" s="5" t="s">
        <v>3</v>
      </c>
      <c r="E122" s="5" t="s">
        <v>720</v>
      </c>
      <c r="F122" s="6">
        <v>43789</v>
      </c>
      <c r="G122" s="6">
        <v>48172</v>
      </c>
      <c r="H122" s="7">
        <v>483</v>
      </c>
      <c r="I122" s="13" t="e">
        <f>VLOOKUP(C122,[1]Sheet18!$A$1:$C$362,3,0)</f>
        <v>#N/A</v>
      </c>
      <c r="J122" s="18">
        <f t="shared" si="1"/>
        <v>483</v>
      </c>
    </row>
    <row r="123" spans="2:10" x14ac:dyDescent="0.2">
      <c r="B123" s="4">
        <v>120</v>
      </c>
      <c r="C123" s="5" t="s">
        <v>2946</v>
      </c>
      <c r="D123" s="5" t="s">
        <v>3</v>
      </c>
      <c r="E123" s="5" t="s">
        <v>2947</v>
      </c>
      <c r="F123" s="6">
        <v>43796</v>
      </c>
      <c r="G123" s="6">
        <v>48179</v>
      </c>
      <c r="H123" s="7">
        <v>1000</v>
      </c>
      <c r="I123" s="13" t="e">
        <f>VLOOKUP(C123,[1]Sheet18!$A$1:$C$362,3,0)</f>
        <v>#N/A</v>
      </c>
      <c r="J123" s="18">
        <f t="shared" si="1"/>
        <v>1000</v>
      </c>
    </row>
    <row r="124" spans="2:10" x14ac:dyDescent="0.2">
      <c r="B124" s="4">
        <v>121</v>
      </c>
      <c r="C124" s="5" t="s">
        <v>7390</v>
      </c>
      <c r="D124" s="5" t="s">
        <v>3</v>
      </c>
      <c r="E124" s="5" t="s">
        <v>7391</v>
      </c>
      <c r="F124" s="6">
        <v>45273</v>
      </c>
      <c r="G124" s="6">
        <v>48195</v>
      </c>
      <c r="H124" s="7">
        <v>500</v>
      </c>
      <c r="I124" s="13" t="e">
        <f>VLOOKUP(C124,[1]Sheet18!$A$1:$C$362,3,0)</f>
        <v>#N/A</v>
      </c>
      <c r="J124" s="18">
        <f t="shared" si="1"/>
        <v>500</v>
      </c>
    </row>
    <row r="125" spans="2:10" x14ac:dyDescent="0.2">
      <c r="B125" s="4">
        <v>122</v>
      </c>
      <c r="C125" s="5" t="s">
        <v>7461</v>
      </c>
      <c r="D125" s="5" t="s">
        <v>3</v>
      </c>
      <c r="E125" s="5" t="s">
        <v>6396</v>
      </c>
      <c r="F125" s="6">
        <v>45294</v>
      </c>
      <c r="G125" s="6">
        <v>48216</v>
      </c>
      <c r="H125" s="7">
        <v>1000</v>
      </c>
      <c r="I125" s="13" t="e">
        <f>VLOOKUP(C125,[1]Sheet18!$A$1:$C$362,3,0)</f>
        <v>#N/A</v>
      </c>
      <c r="J125" s="18">
        <f t="shared" si="1"/>
        <v>1000</v>
      </c>
    </row>
    <row r="126" spans="2:10" x14ac:dyDescent="0.2">
      <c r="B126" s="4">
        <v>123</v>
      </c>
      <c r="C126" s="5" t="s">
        <v>2280</v>
      </c>
      <c r="D126" s="5" t="s">
        <v>3</v>
      </c>
      <c r="E126" s="5" t="s">
        <v>2281</v>
      </c>
      <c r="F126" s="6">
        <v>43495</v>
      </c>
      <c r="G126" s="6">
        <v>48243</v>
      </c>
      <c r="H126" s="7">
        <v>1000</v>
      </c>
      <c r="I126" s="13" t="e">
        <f>VLOOKUP(C126,[1]Sheet18!$A$1:$C$362,3,0)</f>
        <v>#N/A</v>
      </c>
      <c r="J126" s="18">
        <f t="shared" si="1"/>
        <v>1000</v>
      </c>
    </row>
    <row r="127" spans="2:10" x14ac:dyDescent="0.2">
      <c r="B127" s="4">
        <v>124</v>
      </c>
      <c r="C127" s="5" t="s">
        <v>6292</v>
      </c>
      <c r="D127" s="5" t="s">
        <v>3</v>
      </c>
      <c r="E127" s="5" t="s">
        <v>6293</v>
      </c>
      <c r="F127" s="6">
        <v>44958</v>
      </c>
      <c r="G127" s="6">
        <v>48245</v>
      </c>
      <c r="H127" s="7">
        <v>557</v>
      </c>
      <c r="I127" s="13" t="e">
        <f>VLOOKUP(C127,[1]Sheet18!$A$1:$C$362,3,0)</f>
        <v>#N/A</v>
      </c>
      <c r="J127" s="18">
        <f t="shared" si="1"/>
        <v>557</v>
      </c>
    </row>
    <row r="128" spans="2:10" x14ac:dyDescent="0.2">
      <c r="B128" s="4">
        <v>125</v>
      </c>
      <c r="C128" s="5" t="s">
        <v>4286</v>
      </c>
      <c r="D128" s="5" t="s">
        <v>3</v>
      </c>
      <c r="E128" s="5" t="s">
        <v>4287</v>
      </c>
      <c r="F128" s="6">
        <v>44230</v>
      </c>
      <c r="G128" s="6">
        <v>48247</v>
      </c>
      <c r="H128" s="7">
        <v>332</v>
      </c>
      <c r="I128" s="13" t="e">
        <f>VLOOKUP(C128,[1]Sheet18!$A$1:$C$362,3,0)</f>
        <v>#N/A</v>
      </c>
      <c r="J128" s="18">
        <f t="shared" si="1"/>
        <v>332</v>
      </c>
    </row>
    <row r="129" spans="2:10" x14ac:dyDescent="0.2">
      <c r="B129" s="4">
        <v>126</v>
      </c>
      <c r="C129" s="5" t="s">
        <v>8977</v>
      </c>
      <c r="D129" s="5" t="s">
        <v>3</v>
      </c>
      <c r="E129" s="5" t="s">
        <v>8978</v>
      </c>
      <c r="F129" s="6">
        <v>45693</v>
      </c>
      <c r="G129" s="6">
        <v>48249</v>
      </c>
      <c r="H129" s="7">
        <v>820.06100000000004</v>
      </c>
      <c r="I129" s="13" t="e">
        <f>VLOOKUP(C129,[1]Sheet18!$A$1:$C$362,3,0)</f>
        <v>#N/A</v>
      </c>
      <c r="J129" s="18">
        <f t="shared" si="1"/>
        <v>820.06100000000004</v>
      </c>
    </row>
    <row r="130" spans="2:10" x14ac:dyDescent="0.2">
      <c r="B130" s="4">
        <v>127</v>
      </c>
      <c r="C130" s="5" t="s">
        <v>6395</v>
      </c>
      <c r="D130" s="5" t="s">
        <v>3</v>
      </c>
      <c r="E130" s="5" t="s">
        <v>6396</v>
      </c>
      <c r="F130" s="6">
        <v>44986</v>
      </c>
      <c r="G130" s="6">
        <v>48274</v>
      </c>
      <c r="H130" s="7">
        <v>900</v>
      </c>
      <c r="I130" s="13" t="e">
        <f>VLOOKUP(C130,[1]Sheet18!$A$1:$C$362,3,0)</f>
        <v>#N/A</v>
      </c>
      <c r="J130" s="18">
        <f t="shared" si="1"/>
        <v>900</v>
      </c>
    </row>
    <row r="131" spans="2:10" x14ac:dyDescent="0.2">
      <c r="B131" s="4">
        <v>128</v>
      </c>
      <c r="C131" s="5" t="s">
        <v>3236</v>
      </c>
      <c r="D131" s="5" t="s">
        <v>3</v>
      </c>
      <c r="E131" s="5" t="s">
        <v>3237</v>
      </c>
      <c r="F131" s="6">
        <v>43894</v>
      </c>
      <c r="G131" s="6">
        <v>48277</v>
      </c>
      <c r="H131" s="7">
        <v>500</v>
      </c>
      <c r="I131" s="13" t="e">
        <f>VLOOKUP(C131,[1]Sheet18!$A$1:$C$362,3,0)</f>
        <v>#N/A</v>
      </c>
      <c r="J131" s="18">
        <f t="shared" si="1"/>
        <v>500</v>
      </c>
    </row>
    <row r="132" spans="2:10" x14ac:dyDescent="0.2">
      <c r="B132" s="4">
        <v>129</v>
      </c>
      <c r="C132" s="5" t="s">
        <v>6493</v>
      </c>
      <c r="D132" s="5" t="s">
        <v>3</v>
      </c>
      <c r="E132" s="5" t="s">
        <v>6494</v>
      </c>
      <c r="F132" s="6">
        <v>45008</v>
      </c>
      <c r="G132" s="6">
        <v>48296</v>
      </c>
      <c r="H132" s="7">
        <v>1000</v>
      </c>
      <c r="I132" s="13" t="e">
        <f>VLOOKUP(C132,[1]Sheet18!$A$1:$C$362,3,0)</f>
        <v>#N/A</v>
      </c>
      <c r="J132" s="18">
        <f t="shared" ref="J132:J195" si="2">H132</f>
        <v>1000</v>
      </c>
    </row>
    <row r="133" spans="2:10" x14ac:dyDescent="0.2">
      <c r="B133" s="4">
        <v>130</v>
      </c>
      <c r="C133" s="5" t="s">
        <v>6586</v>
      </c>
      <c r="D133" s="5" t="s">
        <v>3</v>
      </c>
      <c r="E133" s="5" t="s">
        <v>6587</v>
      </c>
      <c r="F133" s="6">
        <v>45022</v>
      </c>
      <c r="G133" s="6">
        <v>48310</v>
      </c>
      <c r="H133" s="7">
        <v>1000</v>
      </c>
      <c r="I133" s="13" t="e">
        <f>VLOOKUP(C133,[1]Sheet18!$A$1:$C$362,3,0)</f>
        <v>#N/A</v>
      </c>
      <c r="J133" s="18">
        <f t="shared" si="2"/>
        <v>1000</v>
      </c>
    </row>
    <row r="134" spans="2:10" x14ac:dyDescent="0.2">
      <c r="B134" s="4">
        <v>131</v>
      </c>
      <c r="C134" s="5" t="s">
        <v>8009</v>
      </c>
      <c r="D134" s="5" t="s">
        <v>3</v>
      </c>
      <c r="E134" s="5" t="s">
        <v>8010</v>
      </c>
      <c r="F134" s="6">
        <v>45406</v>
      </c>
      <c r="G134" s="6">
        <v>48328</v>
      </c>
      <c r="H134" s="7">
        <v>1000</v>
      </c>
      <c r="I134" s="13" t="e">
        <f>VLOOKUP(C134,[1]Sheet18!$A$1:$C$362,3,0)</f>
        <v>#N/A</v>
      </c>
      <c r="J134" s="18">
        <f t="shared" si="2"/>
        <v>1000</v>
      </c>
    </row>
    <row r="135" spans="2:10" x14ac:dyDescent="0.2">
      <c r="B135" s="4">
        <v>132</v>
      </c>
      <c r="C135" s="5" t="s">
        <v>9451</v>
      </c>
      <c r="D135" s="5" t="s">
        <v>3</v>
      </c>
      <c r="E135" s="5" t="s">
        <v>9452</v>
      </c>
      <c r="F135" s="6">
        <v>45784</v>
      </c>
      <c r="G135" s="6">
        <v>48341</v>
      </c>
      <c r="H135" s="7">
        <v>1000</v>
      </c>
      <c r="I135" s="13" t="e">
        <f>VLOOKUP(C135,[1]Sheet18!$A$1:$C$362,3,0)</f>
        <v>#N/A</v>
      </c>
      <c r="J135" s="18">
        <f t="shared" si="2"/>
        <v>1000</v>
      </c>
    </row>
    <row r="136" spans="2:10" x14ac:dyDescent="0.2">
      <c r="B136" s="4">
        <v>133</v>
      </c>
      <c r="C136" s="5" t="s">
        <v>5514</v>
      </c>
      <c r="D136" s="5" t="s">
        <v>3</v>
      </c>
      <c r="E136" s="5" t="s">
        <v>5515</v>
      </c>
      <c r="F136" s="6">
        <v>44692</v>
      </c>
      <c r="G136" s="6">
        <v>48345</v>
      </c>
      <c r="H136" s="7">
        <v>1000</v>
      </c>
      <c r="I136" s="13" t="e">
        <f>VLOOKUP(C136,[1]Sheet18!$A$1:$C$362,3,0)</f>
        <v>#N/A</v>
      </c>
      <c r="J136" s="18">
        <f t="shared" si="2"/>
        <v>1000</v>
      </c>
    </row>
    <row r="137" spans="2:10" x14ac:dyDescent="0.2">
      <c r="B137" s="4">
        <v>134</v>
      </c>
      <c r="C137" s="5" t="s">
        <v>5540</v>
      </c>
      <c r="D137" s="5" t="s">
        <v>3</v>
      </c>
      <c r="E137" s="5" t="s">
        <v>5541</v>
      </c>
      <c r="F137" s="6">
        <v>44706</v>
      </c>
      <c r="G137" s="6">
        <v>48359</v>
      </c>
      <c r="H137" s="7">
        <v>1000</v>
      </c>
      <c r="I137" s="13" t="e">
        <f>VLOOKUP(C137,[1]Sheet18!$A$1:$C$362,3,0)</f>
        <v>#N/A</v>
      </c>
      <c r="J137" s="18">
        <f t="shared" si="2"/>
        <v>1000</v>
      </c>
    </row>
    <row r="138" spans="2:10" x14ac:dyDescent="0.2">
      <c r="B138" s="4">
        <v>135</v>
      </c>
      <c r="C138" s="5" t="s">
        <v>2541</v>
      </c>
      <c r="D138" s="5" t="s">
        <v>3</v>
      </c>
      <c r="E138" s="5" t="s">
        <v>2542</v>
      </c>
      <c r="F138" s="6">
        <v>43620</v>
      </c>
      <c r="G138" s="6">
        <v>48369</v>
      </c>
      <c r="H138" s="7">
        <v>1104</v>
      </c>
      <c r="I138" s="13" t="e">
        <f>VLOOKUP(C138,[1]Sheet18!$A$1:$C$362,3,0)</f>
        <v>#N/A</v>
      </c>
      <c r="J138" s="18">
        <f t="shared" si="2"/>
        <v>1104</v>
      </c>
    </row>
    <row r="139" spans="2:10" x14ac:dyDescent="0.2">
      <c r="B139" s="4">
        <v>136</v>
      </c>
      <c r="C139" s="5" t="s">
        <v>6792</v>
      </c>
      <c r="D139" s="5" t="s">
        <v>3</v>
      </c>
      <c r="E139" s="5" t="s">
        <v>6793</v>
      </c>
      <c r="F139" s="6">
        <v>45098</v>
      </c>
      <c r="G139" s="6">
        <v>48386</v>
      </c>
      <c r="H139" s="7">
        <v>500</v>
      </c>
      <c r="I139" s="13" t="e">
        <f>VLOOKUP(C139,[1]Sheet18!$A$1:$C$362,3,0)</f>
        <v>#N/A</v>
      </c>
      <c r="J139" s="18">
        <f t="shared" si="2"/>
        <v>500</v>
      </c>
    </row>
    <row r="140" spans="2:10" x14ac:dyDescent="0.2">
      <c r="B140" s="4">
        <v>137</v>
      </c>
      <c r="C140" s="5" t="s">
        <v>2595</v>
      </c>
      <c r="D140" s="5" t="s">
        <v>3</v>
      </c>
      <c r="E140" s="5" t="s">
        <v>2596</v>
      </c>
      <c r="F140" s="6">
        <v>43649</v>
      </c>
      <c r="G140" s="6">
        <v>48398</v>
      </c>
      <c r="H140" s="7">
        <v>887.9</v>
      </c>
      <c r="I140" s="13" t="e">
        <f>VLOOKUP(C140,[1]Sheet18!$A$1:$C$362,3,0)</f>
        <v>#N/A</v>
      </c>
      <c r="J140" s="18">
        <f t="shared" si="2"/>
        <v>887.9</v>
      </c>
    </row>
    <row r="141" spans="2:10" x14ac:dyDescent="0.2">
      <c r="B141" s="4">
        <v>138</v>
      </c>
      <c r="C141" s="5" t="s">
        <v>3633</v>
      </c>
      <c r="D141" s="5" t="s">
        <v>3</v>
      </c>
      <c r="E141" s="5" t="s">
        <v>3634</v>
      </c>
      <c r="F141" s="6">
        <v>44027</v>
      </c>
      <c r="G141" s="6">
        <v>48410</v>
      </c>
      <c r="H141" s="7">
        <v>1000</v>
      </c>
      <c r="I141" s="13" t="e">
        <f>VLOOKUP(C141,[1]Sheet18!$A$1:$C$362,3,0)</f>
        <v>#N/A</v>
      </c>
      <c r="J141" s="18">
        <f t="shared" si="2"/>
        <v>1000</v>
      </c>
    </row>
    <row r="142" spans="2:10" x14ac:dyDescent="0.2">
      <c r="B142" s="4">
        <v>139</v>
      </c>
      <c r="C142" s="5" t="s">
        <v>6938</v>
      </c>
      <c r="D142" s="5" t="s">
        <v>3</v>
      </c>
      <c r="E142" s="5" t="s">
        <v>6939</v>
      </c>
      <c r="F142" s="6">
        <v>45147</v>
      </c>
      <c r="G142" s="6">
        <v>48435</v>
      </c>
      <c r="H142" s="7">
        <v>1000</v>
      </c>
      <c r="I142" s="13" t="e">
        <f>VLOOKUP(C142,[1]Sheet18!$A$1:$C$362,3,0)</f>
        <v>#N/A</v>
      </c>
      <c r="J142" s="18">
        <f t="shared" si="2"/>
        <v>1000</v>
      </c>
    </row>
    <row r="143" spans="2:10" x14ac:dyDescent="0.2">
      <c r="B143" s="4">
        <v>140</v>
      </c>
      <c r="C143" s="5" t="s">
        <v>1281</v>
      </c>
      <c r="D143" s="5" t="s">
        <v>3</v>
      </c>
      <c r="E143" s="5" t="s">
        <v>1282</v>
      </c>
      <c r="F143" s="6">
        <v>42970</v>
      </c>
      <c r="G143" s="6">
        <v>48449</v>
      </c>
      <c r="H143" s="7">
        <v>2500</v>
      </c>
      <c r="I143" s="13" t="e">
        <f>VLOOKUP(C143,[1]Sheet18!$A$1:$C$362,3,0)</f>
        <v>#N/A</v>
      </c>
      <c r="J143" s="18">
        <f t="shared" si="2"/>
        <v>2500</v>
      </c>
    </row>
    <row r="144" spans="2:10" x14ac:dyDescent="0.2">
      <c r="B144" s="4">
        <v>141</v>
      </c>
      <c r="C144" s="5" t="s">
        <v>2782</v>
      </c>
      <c r="D144" s="5" t="s">
        <v>3</v>
      </c>
      <c r="E144" s="5" t="s">
        <v>2783</v>
      </c>
      <c r="F144" s="6">
        <v>43719</v>
      </c>
      <c r="G144" s="6">
        <v>48468</v>
      </c>
      <c r="H144" s="7">
        <v>1000</v>
      </c>
      <c r="I144" s="13" t="e">
        <f>VLOOKUP(C144,[1]Sheet18!$A$1:$C$362,3,0)</f>
        <v>#N/A</v>
      </c>
      <c r="J144" s="18">
        <f t="shared" si="2"/>
        <v>1000</v>
      </c>
    </row>
    <row r="145" spans="2:10" x14ac:dyDescent="0.2">
      <c r="B145" s="4">
        <v>142</v>
      </c>
      <c r="C145" s="5" t="s">
        <v>2833</v>
      </c>
      <c r="D145" s="5" t="s">
        <v>3</v>
      </c>
      <c r="E145" s="5" t="s">
        <v>2834</v>
      </c>
      <c r="F145" s="6">
        <v>43747</v>
      </c>
      <c r="G145" s="6">
        <v>48496</v>
      </c>
      <c r="H145" s="7">
        <v>1000</v>
      </c>
      <c r="I145" s="13" t="e">
        <f>VLOOKUP(C145,[1]Sheet18!$A$1:$C$362,3,0)</f>
        <v>#N/A</v>
      </c>
      <c r="J145" s="18">
        <f t="shared" si="2"/>
        <v>1000</v>
      </c>
    </row>
    <row r="146" spans="2:10" x14ac:dyDescent="0.2">
      <c r="B146" s="4">
        <v>143</v>
      </c>
      <c r="C146" s="5" t="s">
        <v>2047</v>
      </c>
      <c r="D146" s="5" t="s">
        <v>3</v>
      </c>
      <c r="E146" s="5" t="s">
        <v>2048</v>
      </c>
      <c r="F146" s="6">
        <v>43383</v>
      </c>
      <c r="G146" s="6">
        <v>48497</v>
      </c>
      <c r="H146" s="7">
        <v>1000</v>
      </c>
      <c r="I146" s="13" t="e">
        <f>VLOOKUP(C146,[1]Sheet18!$A$1:$C$362,3,0)</f>
        <v>#N/A</v>
      </c>
      <c r="J146" s="18">
        <f t="shared" si="2"/>
        <v>1000</v>
      </c>
    </row>
    <row r="147" spans="2:10" x14ac:dyDescent="0.2">
      <c r="B147" s="4">
        <v>144</v>
      </c>
      <c r="C147" s="5" t="s">
        <v>2063</v>
      </c>
      <c r="D147" s="5" t="s">
        <v>3</v>
      </c>
      <c r="E147" s="5" t="s">
        <v>2064</v>
      </c>
      <c r="F147" s="6">
        <v>43390</v>
      </c>
      <c r="G147" s="6">
        <v>48504</v>
      </c>
      <c r="H147" s="7">
        <v>1000</v>
      </c>
      <c r="I147" s="13" t="e">
        <f>VLOOKUP(C147,[1]Sheet18!$A$1:$C$362,3,0)</f>
        <v>#N/A</v>
      </c>
      <c r="J147" s="18">
        <f t="shared" si="2"/>
        <v>1000</v>
      </c>
    </row>
    <row r="148" spans="2:10" x14ac:dyDescent="0.2">
      <c r="B148" s="4">
        <v>145</v>
      </c>
      <c r="C148" s="5" t="s">
        <v>2089</v>
      </c>
      <c r="D148" s="5" t="s">
        <v>3</v>
      </c>
      <c r="E148" s="5" t="s">
        <v>2090</v>
      </c>
      <c r="F148" s="6">
        <v>43404</v>
      </c>
      <c r="G148" s="6">
        <v>48518</v>
      </c>
      <c r="H148" s="7">
        <v>1000</v>
      </c>
      <c r="I148" s="13" t="e">
        <f>VLOOKUP(C148,[1]Sheet18!$A$1:$C$362,3,0)</f>
        <v>#N/A</v>
      </c>
      <c r="J148" s="18">
        <f t="shared" si="2"/>
        <v>1000</v>
      </c>
    </row>
    <row r="149" spans="2:10" x14ac:dyDescent="0.2">
      <c r="B149" s="4">
        <v>146</v>
      </c>
      <c r="C149" s="5" t="s">
        <v>2099</v>
      </c>
      <c r="D149" s="5" t="s">
        <v>3</v>
      </c>
      <c r="E149" s="5" t="s">
        <v>2100</v>
      </c>
      <c r="F149" s="6">
        <v>43410</v>
      </c>
      <c r="G149" s="6">
        <v>48524</v>
      </c>
      <c r="H149" s="7">
        <v>1000</v>
      </c>
      <c r="I149" s="13" t="e">
        <f>VLOOKUP(C149,[1]Sheet18!$A$1:$C$362,3,0)</f>
        <v>#N/A</v>
      </c>
      <c r="J149" s="18">
        <f t="shared" si="2"/>
        <v>1000</v>
      </c>
    </row>
    <row r="150" spans="2:10" x14ac:dyDescent="0.2">
      <c r="B150" s="4">
        <v>147</v>
      </c>
      <c r="C150" s="5" t="s">
        <v>2117</v>
      </c>
      <c r="D150" s="5" t="s">
        <v>3</v>
      </c>
      <c r="E150" s="5" t="s">
        <v>2118</v>
      </c>
      <c r="F150" s="6">
        <v>43418</v>
      </c>
      <c r="G150" s="6">
        <v>48532</v>
      </c>
      <c r="H150" s="7">
        <v>1000</v>
      </c>
      <c r="I150" s="13" t="e">
        <f>VLOOKUP(C150,[1]Sheet18!$A$1:$C$362,3,0)</f>
        <v>#N/A</v>
      </c>
      <c r="J150" s="18">
        <f t="shared" si="2"/>
        <v>1000</v>
      </c>
    </row>
    <row r="151" spans="2:10" x14ac:dyDescent="0.2">
      <c r="B151" s="4">
        <v>148</v>
      </c>
      <c r="C151" s="5" t="s">
        <v>7370</v>
      </c>
      <c r="D151" s="5" t="s">
        <v>3</v>
      </c>
      <c r="E151" s="5" t="s">
        <v>6494</v>
      </c>
      <c r="F151" s="6">
        <v>45266</v>
      </c>
      <c r="G151" s="6">
        <v>48554</v>
      </c>
      <c r="H151" s="7">
        <v>1000</v>
      </c>
      <c r="I151" s="13" t="e">
        <f>VLOOKUP(C151,[1]Sheet18!$A$1:$C$362,3,0)</f>
        <v>#N/A</v>
      </c>
      <c r="J151" s="18">
        <f t="shared" si="2"/>
        <v>1000</v>
      </c>
    </row>
    <row r="152" spans="2:10" x14ac:dyDescent="0.2">
      <c r="B152" s="4">
        <v>149</v>
      </c>
      <c r="C152" s="5" t="s">
        <v>6232</v>
      </c>
      <c r="D152" s="5" t="s">
        <v>3</v>
      </c>
      <c r="E152" s="5" t="s">
        <v>6233</v>
      </c>
      <c r="F152" s="6">
        <v>44937</v>
      </c>
      <c r="G152" s="6">
        <v>48590</v>
      </c>
      <c r="H152" s="7">
        <v>1000</v>
      </c>
      <c r="I152" s="13" t="e">
        <f>VLOOKUP(C152,[1]Sheet18!$A$1:$C$362,3,0)</f>
        <v>#N/A</v>
      </c>
      <c r="J152" s="18">
        <f t="shared" si="2"/>
        <v>1000</v>
      </c>
    </row>
    <row r="153" spans="2:10" x14ac:dyDescent="0.2">
      <c r="B153" s="4">
        <v>150</v>
      </c>
      <c r="C153" s="5" t="s">
        <v>3072</v>
      </c>
      <c r="D153" s="5" t="s">
        <v>3</v>
      </c>
      <c r="E153" s="5" t="s">
        <v>3073</v>
      </c>
      <c r="F153" s="6">
        <v>43845</v>
      </c>
      <c r="G153" s="6">
        <v>48594</v>
      </c>
      <c r="H153" s="7">
        <v>1000</v>
      </c>
      <c r="I153" s="13" t="e">
        <f>VLOOKUP(C153,[1]Sheet18!$A$1:$C$362,3,0)</f>
        <v>#N/A</v>
      </c>
      <c r="J153" s="18">
        <f t="shared" si="2"/>
        <v>1000</v>
      </c>
    </row>
    <row r="154" spans="2:10" x14ac:dyDescent="0.2">
      <c r="B154" s="4">
        <v>151</v>
      </c>
      <c r="C154" s="5" t="s">
        <v>3127</v>
      </c>
      <c r="D154" s="5" t="s">
        <v>3</v>
      </c>
      <c r="E154" s="5" t="s">
        <v>3128</v>
      </c>
      <c r="F154" s="6">
        <v>43866</v>
      </c>
      <c r="G154" s="6">
        <v>48615</v>
      </c>
      <c r="H154" s="7">
        <v>1000</v>
      </c>
      <c r="I154" s="13" t="e">
        <f>VLOOKUP(C154,[1]Sheet18!$A$1:$C$362,3,0)</f>
        <v>#N/A</v>
      </c>
      <c r="J154" s="18">
        <f t="shared" si="2"/>
        <v>1000</v>
      </c>
    </row>
    <row r="155" spans="2:10" x14ac:dyDescent="0.2">
      <c r="B155" s="4">
        <v>152</v>
      </c>
      <c r="C155" s="5" t="s">
        <v>6377</v>
      </c>
      <c r="D155" s="5" t="s">
        <v>3</v>
      </c>
      <c r="E155" s="5" t="s">
        <v>6378</v>
      </c>
      <c r="F155" s="6">
        <v>44979</v>
      </c>
      <c r="G155" s="6">
        <v>48632</v>
      </c>
      <c r="H155" s="7">
        <v>1000</v>
      </c>
      <c r="I155" s="13" t="e">
        <f>VLOOKUP(C155,[1]Sheet18!$A$1:$C$362,3,0)</f>
        <v>#N/A</v>
      </c>
      <c r="J155" s="18">
        <f t="shared" si="2"/>
        <v>1000</v>
      </c>
    </row>
    <row r="156" spans="2:10" x14ac:dyDescent="0.2">
      <c r="B156" s="4">
        <v>153</v>
      </c>
      <c r="C156" s="5" t="s">
        <v>9294</v>
      </c>
      <c r="D156" s="5" t="s">
        <v>3</v>
      </c>
      <c r="E156" s="5" t="s">
        <v>9295</v>
      </c>
      <c r="F156" s="6">
        <v>45742</v>
      </c>
      <c r="G156" s="6">
        <v>48664</v>
      </c>
      <c r="H156" s="7">
        <v>400</v>
      </c>
      <c r="I156" s="13" t="e">
        <f>VLOOKUP(C156,[1]Sheet18!$A$1:$C$362,3,0)</f>
        <v>#N/A</v>
      </c>
      <c r="J156" s="18">
        <f t="shared" si="2"/>
        <v>400</v>
      </c>
    </row>
    <row r="157" spans="2:10" x14ac:dyDescent="0.2">
      <c r="B157" s="4">
        <v>154</v>
      </c>
      <c r="C157" s="5" t="s">
        <v>3370</v>
      </c>
      <c r="D157" s="5" t="s">
        <v>3</v>
      </c>
      <c r="E157" s="5" t="s">
        <v>3371</v>
      </c>
      <c r="F157" s="6">
        <v>43921</v>
      </c>
      <c r="G157" s="6">
        <v>48669</v>
      </c>
      <c r="H157" s="7">
        <v>520</v>
      </c>
      <c r="I157" s="13" t="e">
        <f>VLOOKUP(C157,[1]Sheet18!$A$1:$C$362,3,0)</f>
        <v>#N/A</v>
      </c>
      <c r="J157" s="18">
        <f t="shared" si="2"/>
        <v>520</v>
      </c>
    </row>
    <row r="158" spans="2:10" x14ac:dyDescent="0.2">
      <c r="B158" s="4">
        <v>155</v>
      </c>
      <c r="C158" s="5" t="s">
        <v>9375</v>
      </c>
      <c r="D158" s="5" t="s">
        <v>3</v>
      </c>
      <c r="E158" s="5" t="s">
        <v>9376</v>
      </c>
      <c r="F158" s="6">
        <v>45751</v>
      </c>
      <c r="G158" s="6">
        <v>48673</v>
      </c>
      <c r="H158" s="7">
        <v>1000</v>
      </c>
      <c r="I158" s="13" t="e">
        <f>VLOOKUP(C158,[1]Sheet18!$A$1:$C$362,3,0)</f>
        <v>#N/A</v>
      </c>
      <c r="J158" s="18">
        <f t="shared" si="2"/>
        <v>1000</v>
      </c>
    </row>
    <row r="159" spans="2:10" x14ac:dyDescent="0.2">
      <c r="B159" s="4">
        <v>156</v>
      </c>
      <c r="C159" s="5" t="s">
        <v>6588</v>
      </c>
      <c r="D159" s="5" t="s">
        <v>3</v>
      </c>
      <c r="E159" s="5" t="s">
        <v>6378</v>
      </c>
      <c r="F159" s="6">
        <v>45022</v>
      </c>
      <c r="G159" s="6">
        <v>48675</v>
      </c>
      <c r="H159" s="7">
        <v>1000</v>
      </c>
      <c r="I159" s="13" t="e">
        <f>VLOOKUP(C159,[1]Sheet18!$A$1:$C$362,3,0)</f>
        <v>#N/A</v>
      </c>
      <c r="J159" s="18">
        <f t="shared" si="2"/>
        <v>1000</v>
      </c>
    </row>
    <row r="160" spans="2:10" x14ac:dyDescent="0.2">
      <c r="B160" s="4">
        <v>157</v>
      </c>
      <c r="C160" s="5" t="s">
        <v>2523</v>
      </c>
      <c r="D160" s="5" t="s">
        <v>3</v>
      </c>
      <c r="E160" s="5" t="s">
        <v>2524</v>
      </c>
      <c r="F160" s="6">
        <v>43593</v>
      </c>
      <c r="G160" s="6">
        <v>48707</v>
      </c>
      <c r="H160" s="7">
        <v>500</v>
      </c>
      <c r="I160" s="13" t="e">
        <f>VLOOKUP(C160,[1]Sheet18!$A$1:$C$362,3,0)</f>
        <v>#N/A</v>
      </c>
      <c r="J160" s="18">
        <f t="shared" si="2"/>
        <v>500</v>
      </c>
    </row>
    <row r="161" spans="2:10" x14ac:dyDescent="0.2">
      <c r="B161" s="4">
        <v>158</v>
      </c>
      <c r="C161" s="5" t="s">
        <v>6644</v>
      </c>
      <c r="D161" s="5" t="s">
        <v>3</v>
      </c>
      <c r="E161" s="5" t="s">
        <v>6645</v>
      </c>
      <c r="F161" s="6">
        <v>45056</v>
      </c>
      <c r="G161" s="6">
        <v>48709</v>
      </c>
      <c r="H161" s="7">
        <v>500</v>
      </c>
      <c r="I161" s="13" t="e">
        <f>VLOOKUP(C161,[1]Sheet18!$A$1:$C$362,3,0)</f>
        <v>#N/A</v>
      </c>
      <c r="J161" s="18">
        <f t="shared" si="2"/>
        <v>500</v>
      </c>
    </row>
    <row r="162" spans="2:10" x14ac:dyDescent="0.2">
      <c r="B162" s="4">
        <v>159</v>
      </c>
      <c r="C162" s="5" t="s">
        <v>8070</v>
      </c>
      <c r="D162" s="5" t="s">
        <v>3</v>
      </c>
      <c r="E162" s="5" t="s">
        <v>6920</v>
      </c>
      <c r="F162" s="6">
        <v>45427</v>
      </c>
      <c r="G162" s="6">
        <v>48714</v>
      </c>
      <c r="H162" s="7">
        <v>500</v>
      </c>
      <c r="I162" s="13" t="e">
        <f>VLOOKUP(C162,[1]Sheet18!$A$1:$C$362,3,0)</f>
        <v>#N/A</v>
      </c>
      <c r="J162" s="18">
        <f t="shared" si="2"/>
        <v>500</v>
      </c>
    </row>
    <row r="163" spans="2:10" x14ac:dyDescent="0.2">
      <c r="B163" s="4">
        <v>160</v>
      </c>
      <c r="C163" s="5" t="s">
        <v>6694</v>
      </c>
      <c r="D163" s="5" t="s">
        <v>3</v>
      </c>
      <c r="E163" s="5" t="s">
        <v>6695</v>
      </c>
      <c r="F163" s="6">
        <v>45077</v>
      </c>
      <c r="G163" s="6">
        <v>48730</v>
      </c>
      <c r="H163" s="7">
        <v>1000</v>
      </c>
      <c r="I163" s="13" t="e">
        <f>VLOOKUP(C163,[1]Sheet18!$A$1:$C$362,3,0)</f>
        <v>#N/A</v>
      </c>
      <c r="J163" s="18">
        <f t="shared" si="2"/>
        <v>1000</v>
      </c>
    </row>
    <row r="164" spans="2:10" x14ac:dyDescent="0.2">
      <c r="B164" s="4">
        <v>161</v>
      </c>
      <c r="C164" s="5" t="s">
        <v>5559</v>
      </c>
      <c r="D164" s="5" t="s">
        <v>3</v>
      </c>
      <c r="E164" s="5" t="s">
        <v>5560</v>
      </c>
      <c r="F164" s="6">
        <v>44713</v>
      </c>
      <c r="G164" s="6">
        <v>48731</v>
      </c>
      <c r="H164" s="7">
        <v>500</v>
      </c>
      <c r="I164" s="13" t="e">
        <f>VLOOKUP(C164,[1]Sheet18!$A$1:$C$362,3,0)</f>
        <v>#N/A</v>
      </c>
      <c r="J164" s="18">
        <f t="shared" si="2"/>
        <v>500</v>
      </c>
    </row>
    <row r="165" spans="2:10" x14ac:dyDescent="0.2">
      <c r="B165" s="4">
        <v>162</v>
      </c>
      <c r="C165" s="5" t="s">
        <v>6734</v>
      </c>
      <c r="D165" s="5" t="s">
        <v>3</v>
      </c>
      <c r="E165" s="5" t="s">
        <v>6735</v>
      </c>
      <c r="F165" s="6">
        <v>45084</v>
      </c>
      <c r="G165" s="6">
        <v>48737</v>
      </c>
      <c r="H165" s="7">
        <v>500</v>
      </c>
      <c r="I165" s="13" t="e">
        <f>VLOOKUP(C165,[1]Sheet18!$A$1:$C$362,3,0)</f>
        <v>#N/A</v>
      </c>
      <c r="J165" s="18">
        <f t="shared" si="2"/>
        <v>500</v>
      </c>
    </row>
    <row r="166" spans="2:10" x14ac:dyDescent="0.2">
      <c r="B166" s="4">
        <v>163</v>
      </c>
      <c r="C166" s="5" t="s">
        <v>9583</v>
      </c>
      <c r="D166" s="5" t="s">
        <v>3</v>
      </c>
      <c r="E166" s="5" t="s">
        <v>9584</v>
      </c>
      <c r="F166" s="6">
        <v>45819</v>
      </c>
      <c r="G166" s="6">
        <v>48741</v>
      </c>
      <c r="H166" s="7">
        <v>1000</v>
      </c>
      <c r="I166" s="13" t="e">
        <f>VLOOKUP(C166,[1]Sheet18!$A$1:$C$362,3,0)</f>
        <v>#N/A</v>
      </c>
      <c r="J166" s="18">
        <f t="shared" si="2"/>
        <v>1000</v>
      </c>
    </row>
    <row r="167" spans="2:10" x14ac:dyDescent="0.2">
      <c r="B167" s="4">
        <v>164</v>
      </c>
      <c r="C167" s="5" t="s">
        <v>5624</v>
      </c>
      <c r="D167" s="5" t="s">
        <v>3</v>
      </c>
      <c r="E167" s="5" t="s">
        <v>5625</v>
      </c>
      <c r="F167" s="6">
        <v>44741</v>
      </c>
      <c r="G167" s="6">
        <v>48759</v>
      </c>
      <c r="H167" s="7">
        <v>500</v>
      </c>
      <c r="I167" s="13" t="e">
        <f>VLOOKUP(C167,[1]Sheet18!$A$1:$C$362,3,0)</f>
        <v>#N/A</v>
      </c>
      <c r="J167" s="18">
        <f t="shared" si="2"/>
        <v>500</v>
      </c>
    </row>
    <row r="168" spans="2:10" x14ac:dyDescent="0.2">
      <c r="B168" s="4">
        <v>165</v>
      </c>
      <c r="C168" s="5" t="s">
        <v>8217</v>
      </c>
      <c r="D168" s="5" t="s">
        <v>3</v>
      </c>
      <c r="E168" s="5" t="s">
        <v>6695</v>
      </c>
      <c r="F168" s="6">
        <v>45476</v>
      </c>
      <c r="G168" s="6">
        <v>48763</v>
      </c>
      <c r="H168" s="7">
        <v>1000</v>
      </c>
      <c r="I168" s="13" t="e">
        <f>VLOOKUP(C168,[1]Sheet18!$A$1:$C$362,3,0)</f>
        <v>#N/A</v>
      </c>
      <c r="J168" s="18">
        <f t="shared" si="2"/>
        <v>1000</v>
      </c>
    </row>
    <row r="169" spans="2:10" x14ac:dyDescent="0.2">
      <c r="B169" s="4">
        <v>166</v>
      </c>
      <c r="C169" s="5" t="s">
        <v>1918</v>
      </c>
      <c r="D169" s="5" t="s">
        <v>3</v>
      </c>
      <c r="E169" s="5" t="s">
        <v>1919</v>
      </c>
      <c r="F169" s="6">
        <v>43306</v>
      </c>
      <c r="G169" s="6">
        <v>48785</v>
      </c>
      <c r="H169" s="7">
        <v>1000</v>
      </c>
      <c r="I169" s="13" t="e">
        <f>VLOOKUP(C169,[1]Sheet18!$A$1:$C$362,3,0)</f>
        <v>#N/A</v>
      </c>
      <c r="J169" s="18">
        <f t="shared" si="2"/>
        <v>1000</v>
      </c>
    </row>
    <row r="170" spans="2:10" x14ac:dyDescent="0.2">
      <c r="B170" s="4">
        <v>167</v>
      </c>
      <c r="C170" s="5" t="s">
        <v>3661</v>
      </c>
      <c r="D170" s="5" t="s">
        <v>3</v>
      </c>
      <c r="E170" s="5" t="s">
        <v>3662</v>
      </c>
      <c r="F170" s="6">
        <v>44041</v>
      </c>
      <c r="G170" s="6">
        <v>48789</v>
      </c>
      <c r="H170" s="7">
        <v>1000</v>
      </c>
      <c r="I170" s="13" t="e">
        <f>VLOOKUP(C170,[1]Sheet18!$A$1:$C$362,3,0)</f>
        <v>#N/A</v>
      </c>
      <c r="J170" s="18">
        <f t="shared" si="2"/>
        <v>1000</v>
      </c>
    </row>
    <row r="171" spans="2:10" x14ac:dyDescent="0.2">
      <c r="B171" s="4">
        <v>168</v>
      </c>
      <c r="C171" s="5" t="s">
        <v>6919</v>
      </c>
      <c r="D171" s="5" t="s">
        <v>3</v>
      </c>
      <c r="E171" s="5" t="s">
        <v>6920</v>
      </c>
      <c r="F171" s="6">
        <v>45140</v>
      </c>
      <c r="G171" s="6">
        <v>48793</v>
      </c>
      <c r="H171" s="7">
        <v>1000</v>
      </c>
      <c r="I171" s="13" t="e">
        <f>VLOOKUP(C171,[1]Sheet18!$A$1:$C$362,3,0)</f>
        <v>#N/A</v>
      </c>
      <c r="J171" s="18">
        <f t="shared" si="2"/>
        <v>1000</v>
      </c>
    </row>
    <row r="172" spans="2:10" x14ac:dyDescent="0.2">
      <c r="B172" s="4">
        <v>169</v>
      </c>
      <c r="C172" s="5" t="s">
        <v>2733</v>
      </c>
      <c r="D172" s="5" t="s">
        <v>3</v>
      </c>
      <c r="E172" s="5" t="s">
        <v>2734</v>
      </c>
      <c r="F172" s="6">
        <v>43705</v>
      </c>
      <c r="G172" s="6">
        <v>48819</v>
      </c>
      <c r="H172" s="7">
        <v>1000</v>
      </c>
      <c r="I172" s="13" t="e">
        <f>VLOOKUP(C172,[1]Sheet18!$A$1:$C$362,3,0)</f>
        <v>#N/A</v>
      </c>
      <c r="J172" s="18">
        <f t="shared" si="2"/>
        <v>1000</v>
      </c>
    </row>
    <row r="173" spans="2:10" x14ac:dyDescent="0.2">
      <c r="B173" s="4">
        <v>170</v>
      </c>
      <c r="C173" s="5" t="s">
        <v>7005</v>
      </c>
      <c r="D173" s="5" t="s">
        <v>3</v>
      </c>
      <c r="E173" s="5" t="s">
        <v>7006</v>
      </c>
      <c r="F173" s="6">
        <v>45175</v>
      </c>
      <c r="G173" s="6">
        <v>48828</v>
      </c>
      <c r="H173" s="7">
        <v>1000</v>
      </c>
      <c r="I173" s="13" t="e">
        <f>VLOOKUP(C173,[1]Sheet18!$A$1:$C$362,3,0)</f>
        <v>#N/A</v>
      </c>
      <c r="J173" s="18">
        <f t="shared" si="2"/>
        <v>1000</v>
      </c>
    </row>
    <row r="174" spans="2:10" x14ac:dyDescent="0.2">
      <c r="B174" s="4">
        <v>171</v>
      </c>
      <c r="C174" s="5" t="s">
        <v>2021</v>
      </c>
      <c r="D174" s="5" t="s">
        <v>3</v>
      </c>
      <c r="E174" s="5" t="s">
        <v>2022</v>
      </c>
      <c r="F174" s="6">
        <v>43369</v>
      </c>
      <c r="G174" s="6">
        <v>48848</v>
      </c>
      <c r="H174" s="7">
        <v>1000</v>
      </c>
      <c r="I174" s="13" t="e">
        <f>VLOOKUP(C174,[1]Sheet18!$A$1:$C$362,3,0)</f>
        <v>#N/A</v>
      </c>
      <c r="J174" s="18">
        <f t="shared" si="2"/>
        <v>1000</v>
      </c>
    </row>
    <row r="175" spans="2:10" x14ac:dyDescent="0.2">
      <c r="B175" s="4">
        <v>172</v>
      </c>
      <c r="C175" s="5" t="s">
        <v>2037</v>
      </c>
      <c r="D175" s="5" t="s">
        <v>3</v>
      </c>
      <c r="E175" s="5" t="s">
        <v>2038</v>
      </c>
      <c r="F175" s="6">
        <v>43376</v>
      </c>
      <c r="G175" s="6">
        <v>48855</v>
      </c>
      <c r="H175" s="7">
        <v>1000</v>
      </c>
      <c r="I175" s="13" t="e">
        <f>VLOOKUP(C175,[1]Sheet18!$A$1:$C$362,3,0)</f>
        <v>#N/A</v>
      </c>
      <c r="J175" s="18">
        <f t="shared" si="2"/>
        <v>1000</v>
      </c>
    </row>
    <row r="176" spans="2:10" x14ac:dyDescent="0.2">
      <c r="B176" s="4">
        <v>173</v>
      </c>
      <c r="C176" s="5" t="s">
        <v>3964</v>
      </c>
      <c r="D176" s="5" t="s">
        <v>3</v>
      </c>
      <c r="E176" s="5" t="s">
        <v>3965</v>
      </c>
      <c r="F176" s="6">
        <v>44132</v>
      </c>
      <c r="G176" s="6">
        <v>48880</v>
      </c>
      <c r="H176" s="7">
        <v>1000</v>
      </c>
      <c r="I176" s="13" t="e">
        <f>VLOOKUP(C176,[1]Sheet18!$A$1:$C$362,3,0)</f>
        <v>#N/A</v>
      </c>
      <c r="J176" s="18">
        <f t="shared" si="2"/>
        <v>1000</v>
      </c>
    </row>
    <row r="177" spans="2:10" x14ac:dyDescent="0.2">
      <c r="B177" s="4">
        <v>174</v>
      </c>
      <c r="C177" s="5" t="s">
        <v>6027</v>
      </c>
      <c r="D177" s="5" t="s">
        <v>3</v>
      </c>
      <c r="E177" s="5" t="s">
        <v>6028</v>
      </c>
      <c r="F177" s="6">
        <v>44867</v>
      </c>
      <c r="G177" s="6">
        <v>48885</v>
      </c>
      <c r="H177" s="7">
        <v>713</v>
      </c>
      <c r="I177" s="13" t="e">
        <f>VLOOKUP(C177,[1]Sheet18!$A$1:$C$362,3,0)</f>
        <v>#N/A</v>
      </c>
      <c r="J177" s="18">
        <f t="shared" si="2"/>
        <v>713</v>
      </c>
    </row>
    <row r="178" spans="2:10" x14ac:dyDescent="0.2">
      <c r="B178" s="4">
        <v>175</v>
      </c>
      <c r="C178" s="5" t="s">
        <v>6098</v>
      </c>
      <c r="D178" s="5" t="s">
        <v>3</v>
      </c>
      <c r="E178" s="5" t="s">
        <v>6099</v>
      </c>
      <c r="F178" s="6">
        <v>44895</v>
      </c>
      <c r="G178" s="6">
        <v>48913</v>
      </c>
      <c r="H178" s="7">
        <v>500</v>
      </c>
      <c r="I178" s="13" t="e">
        <f>VLOOKUP(C178,[1]Sheet18!$A$1:$C$362,3,0)</f>
        <v>#N/A</v>
      </c>
      <c r="J178" s="18">
        <f t="shared" si="2"/>
        <v>500</v>
      </c>
    </row>
    <row r="179" spans="2:10" x14ac:dyDescent="0.2">
      <c r="B179" s="4">
        <v>176</v>
      </c>
      <c r="C179" s="5" t="s">
        <v>4125</v>
      </c>
      <c r="D179" s="5" t="s">
        <v>3</v>
      </c>
      <c r="E179" s="5" t="s">
        <v>4126</v>
      </c>
      <c r="F179" s="6">
        <v>44167</v>
      </c>
      <c r="G179" s="6">
        <v>48915</v>
      </c>
      <c r="H179" s="7">
        <v>1000</v>
      </c>
      <c r="I179" s="13" t="e">
        <f>VLOOKUP(C179,[1]Sheet18!$A$1:$C$362,3,0)</f>
        <v>#N/A</v>
      </c>
      <c r="J179" s="18">
        <f t="shared" si="2"/>
        <v>1000</v>
      </c>
    </row>
    <row r="180" spans="2:10" x14ac:dyDescent="0.2">
      <c r="B180" s="4">
        <v>177</v>
      </c>
      <c r="C180" s="5" t="s">
        <v>2156</v>
      </c>
      <c r="D180" s="5" t="s">
        <v>3</v>
      </c>
      <c r="E180" s="5" t="s">
        <v>2157</v>
      </c>
      <c r="F180" s="6">
        <v>43439</v>
      </c>
      <c r="G180" s="6">
        <v>48918</v>
      </c>
      <c r="H180" s="7">
        <v>1000</v>
      </c>
      <c r="I180" s="13" t="e">
        <f>VLOOKUP(C180,[1]Sheet18!$A$1:$C$362,3,0)</f>
        <v>#N/A</v>
      </c>
      <c r="J180" s="18">
        <f t="shared" si="2"/>
        <v>1000</v>
      </c>
    </row>
    <row r="181" spans="2:10" x14ac:dyDescent="0.2">
      <c r="B181" s="4">
        <v>178</v>
      </c>
      <c r="C181" s="5" t="s">
        <v>2260</v>
      </c>
      <c r="D181" s="5" t="s">
        <v>3</v>
      </c>
      <c r="E181" s="5" t="s">
        <v>2261</v>
      </c>
      <c r="F181" s="6">
        <v>43481</v>
      </c>
      <c r="G181" s="6">
        <v>48960</v>
      </c>
      <c r="H181" s="7">
        <v>1039.8</v>
      </c>
      <c r="I181" s="13" t="e">
        <f>VLOOKUP(C181,[1]Sheet18!$A$1:$C$362,3,0)</f>
        <v>#N/A</v>
      </c>
      <c r="J181" s="18">
        <f t="shared" si="2"/>
        <v>1039.8</v>
      </c>
    </row>
    <row r="182" spans="2:10" x14ac:dyDescent="0.2">
      <c r="B182" s="4">
        <v>179</v>
      </c>
      <c r="C182" s="5" t="s">
        <v>3096</v>
      </c>
      <c r="D182" s="5" t="s">
        <v>3</v>
      </c>
      <c r="E182" s="5" t="s">
        <v>3097</v>
      </c>
      <c r="F182" s="6">
        <v>43852</v>
      </c>
      <c r="G182" s="6">
        <v>48966</v>
      </c>
      <c r="H182" s="7">
        <v>1000</v>
      </c>
      <c r="I182" s="13" t="e">
        <f>VLOOKUP(C182,[1]Sheet18!$A$1:$C$362,3,0)</f>
        <v>#N/A</v>
      </c>
      <c r="J182" s="18">
        <f t="shared" si="2"/>
        <v>1000</v>
      </c>
    </row>
    <row r="183" spans="2:10" x14ac:dyDescent="0.2">
      <c r="B183" s="4">
        <v>180</v>
      </c>
      <c r="C183" s="5" t="s">
        <v>3129</v>
      </c>
      <c r="D183" s="5" t="s">
        <v>3</v>
      </c>
      <c r="E183" s="5" t="s">
        <v>3130</v>
      </c>
      <c r="F183" s="6">
        <v>43866</v>
      </c>
      <c r="G183" s="6">
        <v>48980</v>
      </c>
      <c r="H183" s="7">
        <v>1000</v>
      </c>
      <c r="I183" s="13" t="e">
        <f>VLOOKUP(C183,[1]Sheet18!$A$1:$C$362,3,0)</f>
        <v>#N/A</v>
      </c>
      <c r="J183" s="18">
        <f t="shared" si="2"/>
        <v>1000</v>
      </c>
    </row>
    <row r="184" spans="2:10" x14ac:dyDescent="0.2">
      <c r="B184" s="4">
        <v>181</v>
      </c>
      <c r="C184" s="5" t="s">
        <v>8979</v>
      </c>
      <c r="D184" s="5" t="s">
        <v>3</v>
      </c>
      <c r="E184" s="5" t="s">
        <v>8980</v>
      </c>
      <c r="F184" s="6">
        <v>45693</v>
      </c>
      <c r="G184" s="6">
        <v>48980</v>
      </c>
      <c r="H184" s="7">
        <v>1000</v>
      </c>
      <c r="I184" s="13" t="e">
        <f>VLOOKUP(C184,[1]Sheet18!$A$1:$C$362,3,0)</f>
        <v>#N/A</v>
      </c>
      <c r="J184" s="18">
        <f t="shared" si="2"/>
        <v>1000</v>
      </c>
    </row>
    <row r="185" spans="2:10" x14ac:dyDescent="0.2">
      <c r="B185" s="4">
        <v>182</v>
      </c>
      <c r="C185" s="5" t="s">
        <v>9129</v>
      </c>
      <c r="D185" s="5" t="s">
        <v>3</v>
      </c>
      <c r="E185" s="5" t="s">
        <v>9130</v>
      </c>
      <c r="F185" s="6">
        <v>45721</v>
      </c>
      <c r="G185" s="6">
        <v>49008</v>
      </c>
      <c r="H185" s="7">
        <v>1000</v>
      </c>
      <c r="I185" s="13" t="e">
        <f>VLOOKUP(C185,[1]Sheet18!$A$1:$C$362,3,0)</f>
        <v>#N/A</v>
      </c>
      <c r="J185" s="18">
        <f t="shared" si="2"/>
        <v>1000</v>
      </c>
    </row>
    <row r="186" spans="2:10" x14ac:dyDescent="0.2">
      <c r="B186" s="4">
        <v>183</v>
      </c>
      <c r="C186" s="5" t="s">
        <v>3268</v>
      </c>
      <c r="D186" s="5" t="s">
        <v>3</v>
      </c>
      <c r="E186" s="5" t="s">
        <v>3269</v>
      </c>
      <c r="F186" s="6">
        <v>43901</v>
      </c>
      <c r="G186" s="6">
        <v>49014</v>
      </c>
      <c r="H186" s="7">
        <v>1000</v>
      </c>
      <c r="I186" s="13" t="e">
        <f>VLOOKUP(C186,[1]Sheet18!$A$1:$C$362,3,0)</f>
        <v>#N/A</v>
      </c>
      <c r="J186" s="18">
        <f t="shared" si="2"/>
        <v>1000</v>
      </c>
    </row>
    <row r="187" spans="2:10" x14ac:dyDescent="0.2">
      <c r="B187" s="4">
        <v>184</v>
      </c>
      <c r="C187" s="5" t="s">
        <v>9377</v>
      </c>
      <c r="D187" s="5" t="s">
        <v>3</v>
      </c>
      <c r="E187" s="5" t="s">
        <v>9378</v>
      </c>
      <c r="F187" s="6">
        <v>45751</v>
      </c>
      <c r="G187" s="6">
        <v>49038</v>
      </c>
      <c r="H187" s="7">
        <v>1000</v>
      </c>
      <c r="I187" s="13" t="e">
        <f>VLOOKUP(C187,[1]Sheet18!$A$1:$C$362,3,0)</f>
        <v>#N/A</v>
      </c>
      <c r="J187" s="18">
        <f t="shared" si="2"/>
        <v>1000</v>
      </c>
    </row>
    <row r="188" spans="2:10" x14ac:dyDescent="0.2">
      <c r="B188" s="4">
        <v>185</v>
      </c>
      <c r="C188" s="5" t="s">
        <v>5495</v>
      </c>
      <c r="D188" s="5" t="s">
        <v>3</v>
      </c>
      <c r="E188" s="5" t="s">
        <v>5496</v>
      </c>
      <c r="F188" s="6">
        <v>44659</v>
      </c>
      <c r="G188" s="6">
        <v>49042</v>
      </c>
      <c r="H188" s="7">
        <v>1000</v>
      </c>
      <c r="I188" s="13" t="e">
        <f>VLOOKUP(C188,[1]Sheet18!$A$1:$C$362,3,0)</f>
        <v>#N/A</v>
      </c>
      <c r="J188" s="18">
        <f t="shared" si="2"/>
        <v>1000</v>
      </c>
    </row>
    <row r="189" spans="2:10" x14ac:dyDescent="0.2">
      <c r="B189" s="4">
        <v>186</v>
      </c>
      <c r="C189" s="5" t="s">
        <v>9453</v>
      </c>
      <c r="D189" s="5" t="s">
        <v>3</v>
      </c>
      <c r="E189" s="5" t="s">
        <v>9454</v>
      </c>
      <c r="F189" s="6">
        <v>45784</v>
      </c>
      <c r="G189" s="6">
        <v>49071</v>
      </c>
      <c r="H189" s="7">
        <v>1822.03</v>
      </c>
      <c r="I189" s="13" t="e">
        <f>VLOOKUP(C189,[1]Sheet18!$A$1:$C$362,3,0)</f>
        <v>#N/A</v>
      </c>
      <c r="J189" s="18">
        <f t="shared" si="2"/>
        <v>1822.03</v>
      </c>
    </row>
    <row r="190" spans="2:10" x14ac:dyDescent="0.2">
      <c r="B190" s="4">
        <v>187</v>
      </c>
      <c r="C190" s="5" t="s">
        <v>2525</v>
      </c>
      <c r="D190" s="5" t="s">
        <v>3</v>
      </c>
      <c r="E190" s="5" t="s">
        <v>2526</v>
      </c>
      <c r="F190" s="6">
        <v>43600</v>
      </c>
      <c r="G190" s="6">
        <v>49079</v>
      </c>
      <c r="H190" s="7">
        <v>1000</v>
      </c>
      <c r="I190" s="13" t="e">
        <f>VLOOKUP(C190,[1]Sheet18!$A$1:$C$362,3,0)</f>
        <v>#N/A</v>
      </c>
      <c r="J190" s="18">
        <f t="shared" si="2"/>
        <v>1000</v>
      </c>
    </row>
    <row r="191" spans="2:10" x14ac:dyDescent="0.2">
      <c r="B191" s="4">
        <v>188</v>
      </c>
      <c r="C191" s="5" t="s">
        <v>6668</v>
      </c>
      <c r="D191" s="5" t="s">
        <v>3</v>
      </c>
      <c r="E191" s="5" t="s">
        <v>6669</v>
      </c>
      <c r="F191" s="6">
        <v>45070</v>
      </c>
      <c r="G191" s="6">
        <v>49088</v>
      </c>
      <c r="H191" s="7">
        <v>1000</v>
      </c>
      <c r="I191" s="13" t="e">
        <f>VLOOKUP(C191,[1]Sheet18!$A$1:$C$362,3,0)</f>
        <v>#N/A</v>
      </c>
      <c r="J191" s="18">
        <f t="shared" si="2"/>
        <v>1000</v>
      </c>
    </row>
    <row r="192" spans="2:10" x14ac:dyDescent="0.2">
      <c r="B192" s="4">
        <v>189</v>
      </c>
      <c r="C192" s="5" t="s">
        <v>5561</v>
      </c>
      <c r="D192" s="5" t="s">
        <v>3</v>
      </c>
      <c r="E192" s="5" t="s">
        <v>5562</v>
      </c>
      <c r="F192" s="6">
        <v>44713</v>
      </c>
      <c r="G192" s="6">
        <v>49096</v>
      </c>
      <c r="H192" s="7">
        <v>1000</v>
      </c>
      <c r="I192" s="13" t="e">
        <f>VLOOKUP(C192,[1]Sheet18!$A$1:$C$362,3,0)</f>
        <v>#N/A</v>
      </c>
      <c r="J192" s="18">
        <f t="shared" si="2"/>
        <v>1000</v>
      </c>
    </row>
    <row r="193" spans="2:10" x14ac:dyDescent="0.2">
      <c r="B193" s="4">
        <v>190</v>
      </c>
      <c r="C193" s="5" t="s">
        <v>9545</v>
      </c>
      <c r="D193" s="5" t="s">
        <v>3</v>
      </c>
      <c r="E193" s="5" t="s">
        <v>9546</v>
      </c>
      <c r="F193" s="6">
        <v>45812</v>
      </c>
      <c r="G193" s="6">
        <v>49099</v>
      </c>
      <c r="H193" s="7">
        <v>1000</v>
      </c>
      <c r="I193" s="13" t="e">
        <f>VLOOKUP(C193,[1]Sheet18!$A$1:$C$362,3,0)</f>
        <v>#N/A</v>
      </c>
      <c r="J193" s="18">
        <f t="shared" si="2"/>
        <v>1000</v>
      </c>
    </row>
    <row r="194" spans="2:10" x14ac:dyDescent="0.2">
      <c r="B194" s="4">
        <v>191</v>
      </c>
      <c r="C194" s="5" t="s">
        <v>9585</v>
      </c>
      <c r="D194" s="5" t="s">
        <v>3</v>
      </c>
      <c r="E194" s="5" t="s">
        <v>9586</v>
      </c>
      <c r="F194" s="6">
        <v>45819</v>
      </c>
      <c r="G194" s="6">
        <v>49106</v>
      </c>
      <c r="H194" s="7">
        <v>1000</v>
      </c>
      <c r="I194" s="13" t="e">
        <f>VLOOKUP(C194,[1]Sheet18!$A$1:$C$362,3,0)</f>
        <v>#N/A</v>
      </c>
      <c r="J194" s="18">
        <f t="shared" si="2"/>
        <v>1000</v>
      </c>
    </row>
    <row r="195" spans="2:10" x14ac:dyDescent="0.2">
      <c r="B195" s="4">
        <v>192</v>
      </c>
      <c r="C195" s="5" t="s">
        <v>5626</v>
      </c>
      <c r="D195" s="5" t="s">
        <v>3</v>
      </c>
      <c r="E195" s="5" t="s">
        <v>5627</v>
      </c>
      <c r="F195" s="6">
        <v>44741</v>
      </c>
      <c r="G195" s="6">
        <v>49124</v>
      </c>
      <c r="H195" s="7">
        <v>500</v>
      </c>
      <c r="I195" s="13" t="e">
        <f>VLOOKUP(C195,[1]Sheet18!$A$1:$C$362,3,0)</f>
        <v>#N/A</v>
      </c>
      <c r="J195" s="18">
        <f t="shared" si="2"/>
        <v>500</v>
      </c>
    </row>
    <row r="196" spans="2:10" x14ac:dyDescent="0.2">
      <c r="B196" s="4">
        <v>193</v>
      </c>
      <c r="C196" s="5" t="s">
        <v>6838</v>
      </c>
      <c r="D196" s="5" t="s">
        <v>3</v>
      </c>
      <c r="E196" s="5" t="s">
        <v>6839</v>
      </c>
      <c r="F196" s="6">
        <v>45112</v>
      </c>
      <c r="G196" s="6">
        <v>49130</v>
      </c>
      <c r="H196" s="7">
        <v>1000</v>
      </c>
      <c r="I196" s="13" t="e">
        <f>VLOOKUP(C196,[1]Sheet18!$A$1:$C$362,3,0)</f>
        <v>#N/A</v>
      </c>
      <c r="J196" s="18">
        <f t="shared" ref="J196:J259" si="3">H196</f>
        <v>1000</v>
      </c>
    </row>
    <row r="197" spans="2:10" x14ac:dyDescent="0.2">
      <c r="B197" s="4">
        <v>194</v>
      </c>
      <c r="C197" s="5" t="s">
        <v>2645</v>
      </c>
      <c r="D197" s="5" t="s">
        <v>3</v>
      </c>
      <c r="E197" s="5" t="s">
        <v>2646</v>
      </c>
      <c r="F197" s="6">
        <v>43670</v>
      </c>
      <c r="G197" s="6">
        <v>49149</v>
      </c>
      <c r="H197" s="7">
        <v>323</v>
      </c>
      <c r="I197" s="13" t="e">
        <f>VLOOKUP(C197,[1]Sheet18!$A$1:$C$362,3,0)</f>
        <v>#N/A</v>
      </c>
      <c r="J197" s="18">
        <f t="shared" si="3"/>
        <v>323</v>
      </c>
    </row>
    <row r="198" spans="2:10" x14ac:dyDescent="0.2">
      <c r="B198" s="4">
        <v>195</v>
      </c>
      <c r="C198" s="5" t="s">
        <v>2657</v>
      </c>
      <c r="D198" s="5" t="s">
        <v>3</v>
      </c>
      <c r="E198" s="5" t="s">
        <v>2658</v>
      </c>
      <c r="F198" s="6">
        <v>43677</v>
      </c>
      <c r="G198" s="6">
        <v>49156</v>
      </c>
      <c r="H198" s="7">
        <v>763</v>
      </c>
      <c r="I198" s="13" t="e">
        <f>VLOOKUP(C198,[1]Sheet18!$A$1:$C$362,3,0)</f>
        <v>#N/A</v>
      </c>
      <c r="J198" s="18">
        <f t="shared" si="3"/>
        <v>763</v>
      </c>
    </row>
    <row r="199" spans="2:10" x14ac:dyDescent="0.2">
      <c r="B199" s="4">
        <v>196</v>
      </c>
      <c r="C199" s="5" t="s">
        <v>5746</v>
      </c>
      <c r="D199" s="5" t="s">
        <v>3</v>
      </c>
      <c r="E199" s="5" t="s">
        <v>5747</v>
      </c>
      <c r="F199" s="6">
        <v>44776</v>
      </c>
      <c r="G199" s="6">
        <v>49159</v>
      </c>
      <c r="H199" s="7">
        <v>1000</v>
      </c>
      <c r="I199" s="13" t="e">
        <f>VLOOKUP(C199,[1]Sheet18!$A$1:$C$362,3,0)</f>
        <v>#N/A</v>
      </c>
      <c r="J199" s="18">
        <f t="shared" si="3"/>
        <v>1000</v>
      </c>
    </row>
    <row r="200" spans="2:10" x14ac:dyDescent="0.2">
      <c r="B200" s="4">
        <v>197</v>
      </c>
      <c r="C200" s="5" t="s">
        <v>6984</v>
      </c>
      <c r="D200" s="5" t="s">
        <v>3</v>
      </c>
      <c r="E200" s="5" t="s">
        <v>6985</v>
      </c>
      <c r="F200" s="6">
        <v>45168</v>
      </c>
      <c r="G200" s="6">
        <v>49186</v>
      </c>
      <c r="H200" s="7">
        <v>1000</v>
      </c>
      <c r="I200" s="13" t="e">
        <f>VLOOKUP(C200,[1]Sheet18!$A$1:$C$362,3,0)</f>
        <v>#N/A</v>
      </c>
      <c r="J200" s="18">
        <f t="shared" si="3"/>
        <v>1000</v>
      </c>
    </row>
    <row r="201" spans="2:10" x14ac:dyDescent="0.2">
      <c r="B201" s="4">
        <v>198</v>
      </c>
      <c r="C201" s="5" t="s">
        <v>8451</v>
      </c>
      <c r="D201" s="5" t="s">
        <v>3</v>
      </c>
      <c r="E201" s="5" t="s">
        <v>8452</v>
      </c>
      <c r="F201" s="6">
        <v>45539</v>
      </c>
      <c r="G201" s="6">
        <v>49191</v>
      </c>
      <c r="H201" s="7">
        <v>1000</v>
      </c>
      <c r="I201" s="13" t="e">
        <f>VLOOKUP(C201,[1]Sheet18!$A$1:$C$362,3,0)</f>
        <v>#N/A</v>
      </c>
      <c r="J201" s="18">
        <f t="shared" si="3"/>
        <v>1000</v>
      </c>
    </row>
    <row r="202" spans="2:10" x14ac:dyDescent="0.2">
      <c r="B202" s="4">
        <v>199</v>
      </c>
      <c r="C202" s="5" t="s">
        <v>2792</v>
      </c>
      <c r="D202" s="5" t="s">
        <v>3</v>
      </c>
      <c r="E202" s="5" t="s">
        <v>2793</v>
      </c>
      <c r="F202" s="6">
        <v>43726</v>
      </c>
      <c r="G202" s="6">
        <v>49205</v>
      </c>
      <c r="H202" s="7">
        <v>1000</v>
      </c>
      <c r="I202" s="13" t="e">
        <f>VLOOKUP(C202,[1]Sheet18!$A$1:$C$362,3,0)</f>
        <v>#N/A</v>
      </c>
      <c r="J202" s="18">
        <f t="shared" si="3"/>
        <v>1000</v>
      </c>
    </row>
    <row r="203" spans="2:10" x14ac:dyDescent="0.2">
      <c r="B203" s="4">
        <v>200</v>
      </c>
      <c r="C203" s="5" t="s">
        <v>5900</v>
      </c>
      <c r="D203" s="5" t="s">
        <v>3</v>
      </c>
      <c r="E203" s="5" t="s">
        <v>5901</v>
      </c>
      <c r="F203" s="6">
        <v>44832</v>
      </c>
      <c r="G203" s="6">
        <v>49215</v>
      </c>
      <c r="H203" s="7">
        <v>500</v>
      </c>
      <c r="I203" s="13" t="e">
        <f>VLOOKUP(C203,[1]Sheet18!$A$1:$C$362,3,0)</f>
        <v>#N/A</v>
      </c>
      <c r="J203" s="18">
        <f t="shared" si="3"/>
        <v>500</v>
      </c>
    </row>
    <row r="204" spans="2:10" x14ac:dyDescent="0.2">
      <c r="B204" s="4">
        <v>201</v>
      </c>
      <c r="C204" s="5" t="s">
        <v>7110</v>
      </c>
      <c r="D204" s="5" t="s">
        <v>3</v>
      </c>
      <c r="E204" s="5" t="s">
        <v>7111</v>
      </c>
      <c r="F204" s="6">
        <v>45203</v>
      </c>
      <c r="G204" s="6">
        <v>49221</v>
      </c>
      <c r="H204" s="7">
        <v>1000</v>
      </c>
      <c r="I204" s="13" t="e">
        <f>VLOOKUP(C204,[1]Sheet18!$A$1:$C$362,3,0)</f>
        <v>#N/A</v>
      </c>
      <c r="J204" s="18">
        <f t="shared" si="3"/>
        <v>1000</v>
      </c>
    </row>
    <row r="205" spans="2:10" x14ac:dyDescent="0.2">
      <c r="B205" s="4">
        <v>202</v>
      </c>
      <c r="C205" s="5" t="s">
        <v>4978</v>
      </c>
      <c r="D205" s="5" t="s">
        <v>3</v>
      </c>
      <c r="E205" s="5" t="s">
        <v>4979</v>
      </c>
      <c r="F205" s="6">
        <v>44475</v>
      </c>
      <c r="G205" s="6">
        <v>49223</v>
      </c>
      <c r="H205" s="7">
        <v>1000</v>
      </c>
      <c r="I205" s="13" t="e">
        <f>VLOOKUP(C205,[1]Sheet18!$A$1:$C$362,3,0)</f>
        <v>#N/A</v>
      </c>
      <c r="J205" s="18">
        <f t="shared" si="3"/>
        <v>1000</v>
      </c>
    </row>
    <row r="206" spans="2:10" x14ac:dyDescent="0.2">
      <c r="B206" s="4">
        <v>203</v>
      </c>
      <c r="C206" s="5" t="s">
        <v>4000</v>
      </c>
      <c r="D206" s="5" t="s">
        <v>3</v>
      </c>
      <c r="E206" s="5" t="s">
        <v>4001</v>
      </c>
      <c r="F206" s="6">
        <v>44139</v>
      </c>
      <c r="G206" s="6">
        <v>49252</v>
      </c>
      <c r="H206" s="7">
        <v>1000</v>
      </c>
      <c r="I206" s="13" t="e">
        <f>VLOOKUP(C206,[1]Sheet18!$A$1:$C$362,3,0)</f>
        <v>#N/A</v>
      </c>
      <c r="J206" s="18">
        <f t="shared" si="3"/>
        <v>1000</v>
      </c>
    </row>
    <row r="207" spans="2:10" x14ac:dyDescent="0.2">
      <c r="B207" s="4">
        <v>204</v>
      </c>
      <c r="C207" s="5" t="s">
        <v>8701</v>
      </c>
      <c r="D207" s="5" t="s">
        <v>3</v>
      </c>
      <c r="E207" s="5" t="s">
        <v>8702</v>
      </c>
      <c r="F207" s="6">
        <v>45623</v>
      </c>
      <c r="G207" s="6">
        <v>49275</v>
      </c>
      <c r="H207" s="7">
        <v>1000</v>
      </c>
      <c r="I207" s="13" t="e">
        <f>VLOOKUP(C207,[1]Sheet18!$A$1:$C$362,3,0)</f>
        <v>#N/A</v>
      </c>
      <c r="J207" s="18">
        <f t="shared" si="3"/>
        <v>1000</v>
      </c>
    </row>
    <row r="208" spans="2:10" x14ac:dyDescent="0.2">
      <c r="B208" s="4">
        <v>205</v>
      </c>
      <c r="C208" s="5" t="s">
        <v>8738</v>
      </c>
      <c r="D208" s="5" t="s">
        <v>3</v>
      </c>
      <c r="E208" s="5" t="s">
        <v>8739</v>
      </c>
      <c r="F208" s="6">
        <v>45630</v>
      </c>
      <c r="G208" s="6">
        <v>49282</v>
      </c>
      <c r="H208" s="7">
        <v>1237</v>
      </c>
      <c r="I208" s="13" t="e">
        <f>VLOOKUP(C208,[1]Sheet18!$A$1:$C$362,3,0)</f>
        <v>#N/A</v>
      </c>
      <c r="J208" s="18">
        <f t="shared" si="3"/>
        <v>1237</v>
      </c>
    </row>
    <row r="209" spans="2:10" x14ac:dyDescent="0.2">
      <c r="B209" s="4">
        <v>206</v>
      </c>
      <c r="C209" s="5" t="s">
        <v>3074</v>
      </c>
      <c r="D209" s="5" t="s">
        <v>3</v>
      </c>
      <c r="E209" s="5" t="s">
        <v>3075</v>
      </c>
      <c r="F209" s="6">
        <v>43845</v>
      </c>
      <c r="G209" s="6">
        <v>49324</v>
      </c>
      <c r="H209" s="7">
        <v>1000</v>
      </c>
      <c r="I209" s="13" t="e">
        <f>VLOOKUP(C209,[1]Sheet18!$A$1:$C$362,3,0)</f>
        <v>#N/A</v>
      </c>
      <c r="J209" s="18">
        <f t="shared" si="3"/>
        <v>1000</v>
      </c>
    </row>
    <row r="210" spans="2:10" x14ac:dyDescent="0.2">
      <c r="B210" s="4">
        <v>207</v>
      </c>
      <c r="C210" s="5" t="s">
        <v>6254</v>
      </c>
      <c r="D210" s="5" t="s">
        <v>3</v>
      </c>
      <c r="E210" s="5" t="s">
        <v>6255</v>
      </c>
      <c r="F210" s="6">
        <v>44951</v>
      </c>
      <c r="G210" s="6">
        <v>49334</v>
      </c>
      <c r="H210" s="7">
        <v>1000</v>
      </c>
      <c r="I210" s="13" t="e">
        <f>VLOOKUP(C210,[1]Sheet18!$A$1:$C$362,3,0)</f>
        <v>#N/A</v>
      </c>
      <c r="J210" s="18">
        <f t="shared" si="3"/>
        <v>1000</v>
      </c>
    </row>
    <row r="211" spans="2:10" x14ac:dyDescent="0.2">
      <c r="B211" s="4">
        <v>208</v>
      </c>
      <c r="C211" s="5" t="s">
        <v>4288</v>
      </c>
      <c r="D211" s="5" t="s">
        <v>3</v>
      </c>
      <c r="E211" s="5" t="s">
        <v>4289</v>
      </c>
      <c r="F211" s="6">
        <v>44230</v>
      </c>
      <c r="G211" s="6">
        <v>49343</v>
      </c>
      <c r="H211" s="7">
        <v>1000</v>
      </c>
      <c r="I211" s="13" t="e">
        <f>VLOOKUP(C211,[1]Sheet18!$A$1:$C$362,3,0)</f>
        <v>#N/A</v>
      </c>
      <c r="J211" s="18">
        <f t="shared" si="3"/>
        <v>1000</v>
      </c>
    </row>
    <row r="212" spans="2:10" x14ac:dyDescent="0.2">
      <c r="B212" s="4">
        <v>209</v>
      </c>
      <c r="C212" s="5" t="s">
        <v>8981</v>
      </c>
      <c r="D212" s="5" t="s">
        <v>3</v>
      </c>
      <c r="E212" s="5" t="s">
        <v>8982</v>
      </c>
      <c r="F212" s="6">
        <v>45693</v>
      </c>
      <c r="G212" s="6">
        <v>49345</v>
      </c>
      <c r="H212" s="7">
        <v>1000</v>
      </c>
      <c r="I212" s="13" t="e">
        <f>VLOOKUP(C212,[1]Sheet18!$A$1:$C$362,3,0)</f>
        <v>#N/A</v>
      </c>
      <c r="J212" s="18">
        <f t="shared" si="3"/>
        <v>1000</v>
      </c>
    </row>
    <row r="213" spans="2:10" x14ac:dyDescent="0.2">
      <c r="B213" s="4">
        <v>210</v>
      </c>
      <c r="C213" s="5" t="s">
        <v>9131</v>
      </c>
      <c r="D213" s="5" t="s">
        <v>3</v>
      </c>
      <c r="E213" s="5" t="s">
        <v>9132</v>
      </c>
      <c r="F213" s="6">
        <v>45721</v>
      </c>
      <c r="G213" s="6">
        <v>49373</v>
      </c>
      <c r="H213" s="7">
        <v>1000</v>
      </c>
      <c r="I213" s="13" t="e">
        <f>VLOOKUP(C213,[1]Sheet18!$A$1:$C$362,3,0)</f>
        <v>#N/A</v>
      </c>
      <c r="J213" s="18">
        <f t="shared" si="3"/>
        <v>1000</v>
      </c>
    </row>
    <row r="214" spans="2:10" x14ac:dyDescent="0.2">
      <c r="B214" s="4">
        <v>211</v>
      </c>
      <c r="C214" s="5" t="s">
        <v>3270</v>
      </c>
      <c r="D214" s="5" t="s">
        <v>3</v>
      </c>
      <c r="E214" s="5" t="s">
        <v>3271</v>
      </c>
      <c r="F214" s="6">
        <v>43901</v>
      </c>
      <c r="G214" s="6">
        <v>49379</v>
      </c>
      <c r="H214" s="7">
        <v>1000</v>
      </c>
      <c r="I214" s="13" t="e">
        <f>VLOOKUP(C214,[1]Sheet18!$A$1:$C$362,3,0)</f>
        <v>#N/A</v>
      </c>
      <c r="J214" s="18">
        <f t="shared" si="3"/>
        <v>1000</v>
      </c>
    </row>
    <row r="215" spans="2:10" x14ac:dyDescent="0.2">
      <c r="B215" s="4">
        <v>212</v>
      </c>
      <c r="C215" s="5" t="s">
        <v>9296</v>
      </c>
      <c r="D215" s="5" t="s">
        <v>3</v>
      </c>
      <c r="E215" s="5" t="s">
        <v>9297</v>
      </c>
      <c r="F215" s="6">
        <v>45742</v>
      </c>
      <c r="G215" s="6">
        <v>49394</v>
      </c>
      <c r="H215" s="7">
        <v>1148</v>
      </c>
      <c r="I215" s="13" t="e">
        <f>VLOOKUP(C215,[1]Sheet18!$A$1:$C$362,3,0)</f>
        <v>#N/A</v>
      </c>
      <c r="J215" s="18">
        <f t="shared" si="3"/>
        <v>1148</v>
      </c>
    </row>
    <row r="216" spans="2:10" x14ac:dyDescent="0.2">
      <c r="B216" s="4">
        <v>213</v>
      </c>
      <c r="C216" s="5" t="s">
        <v>2464</v>
      </c>
      <c r="D216" s="5" t="s">
        <v>3</v>
      </c>
      <c r="E216" s="5" t="s">
        <v>2465</v>
      </c>
      <c r="F216" s="6">
        <v>43565</v>
      </c>
      <c r="G216" s="6">
        <v>49409</v>
      </c>
      <c r="H216" s="7">
        <v>1000</v>
      </c>
      <c r="I216" s="13" t="e">
        <f>VLOOKUP(C216,[1]Sheet18!$A$1:$C$362,3,0)</f>
        <v>#N/A</v>
      </c>
      <c r="J216" s="18">
        <f t="shared" si="3"/>
        <v>1000</v>
      </c>
    </row>
    <row r="217" spans="2:10" x14ac:dyDescent="0.2">
      <c r="B217" s="4">
        <v>214</v>
      </c>
      <c r="C217" s="5" t="s">
        <v>9455</v>
      </c>
      <c r="D217" s="5" t="s">
        <v>3</v>
      </c>
      <c r="E217" s="5" t="s">
        <v>9456</v>
      </c>
      <c r="F217" s="6">
        <v>45784</v>
      </c>
      <c r="G217" s="6">
        <v>49436</v>
      </c>
      <c r="H217" s="7">
        <v>2000</v>
      </c>
      <c r="I217" s="13" t="e">
        <f>VLOOKUP(C217,[1]Sheet18!$A$1:$C$362,3,0)</f>
        <v>#N/A</v>
      </c>
      <c r="J217" s="18">
        <f t="shared" si="3"/>
        <v>2000</v>
      </c>
    </row>
    <row r="218" spans="2:10" x14ac:dyDescent="0.2">
      <c r="B218" s="4">
        <v>215</v>
      </c>
      <c r="C218" s="5" t="s">
        <v>4590</v>
      </c>
      <c r="D218" s="5" t="s">
        <v>3</v>
      </c>
      <c r="E218" s="5" t="s">
        <v>4591</v>
      </c>
      <c r="F218" s="6">
        <v>44335</v>
      </c>
      <c r="G218" s="6">
        <v>49448</v>
      </c>
      <c r="H218" s="7">
        <v>1000</v>
      </c>
      <c r="I218" s="13" t="e">
        <f>VLOOKUP(C218,[1]Sheet18!$A$1:$C$362,3,0)</f>
        <v>#N/A</v>
      </c>
      <c r="J218" s="18">
        <f t="shared" si="3"/>
        <v>1000</v>
      </c>
    </row>
    <row r="219" spans="2:10" x14ac:dyDescent="0.2">
      <c r="B219" s="4">
        <v>216</v>
      </c>
      <c r="C219" s="5" t="s">
        <v>6696</v>
      </c>
      <c r="D219" s="5" t="s">
        <v>3</v>
      </c>
      <c r="E219" s="5" t="s">
        <v>6697</v>
      </c>
      <c r="F219" s="6">
        <v>45077</v>
      </c>
      <c r="G219" s="6">
        <v>49460</v>
      </c>
      <c r="H219" s="7">
        <v>1000</v>
      </c>
      <c r="I219" s="13" t="e">
        <f>VLOOKUP(C219,[1]Sheet18!$A$1:$C$362,3,0)</f>
        <v>#N/A</v>
      </c>
      <c r="J219" s="18">
        <f t="shared" si="3"/>
        <v>1000</v>
      </c>
    </row>
    <row r="220" spans="2:10" x14ac:dyDescent="0.2">
      <c r="B220" s="4">
        <v>217</v>
      </c>
      <c r="C220" s="5" t="s">
        <v>5585</v>
      </c>
      <c r="D220" s="5" t="s">
        <v>3</v>
      </c>
      <c r="E220" s="5" t="s">
        <v>5586</v>
      </c>
      <c r="F220" s="6">
        <v>44720</v>
      </c>
      <c r="G220" s="6">
        <v>49468</v>
      </c>
      <c r="H220" s="7">
        <v>1000</v>
      </c>
      <c r="I220" s="13" t="e">
        <f>VLOOKUP(C220,[1]Sheet18!$A$1:$C$362,3,0)</f>
        <v>#N/A</v>
      </c>
      <c r="J220" s="18">
        <f t="shared" si="3"/>
        <v>1000</v>
      </c>
    </row>
    <row r="221" spans="2:10" x14ac:dyDescent="0.2">
      <c r="B221" s="4">
        <v>218</v>
      </c>
      <c r="C221" s="5" t="s">
        <v>9587</v>
      </c>
      <c r="D221" s="5" t="s">
        <v>3</v>
      </c>
      <c r="E221" s="5" t="s">
        <v>9588</v>
      </c>
      <c r="F221" s="6">
        <v>45819</v>
      </c>
      <c r="G221" s="6">
        <v>49471</v>
      </c>
      <c r="H221" s="7">
        <v>1000</v>
      </c>
      <c r="I221" s="13" t="e">
        <f>VLOOKUP(C221,[1]Sheet18!$A$1:$C$362,3,0)</f>
        <v>#N/A</v>
      </c>
      <c r="J221" s="18">
        <f t="shared" si="3"/>
        <v>1000</v>
      </c>
    </row>
    <row r="222" spans="2:10" x14ac:dyDescent="0.2">
      <c r="B222" s="4">
        <v>219</v>
      </c>
      <c r="C222" s="5" t="s">
        <v>6762</v>
      </c>
      <c r="D222" s="5" t="s">
        <v>3</v>
      </c>
      <c r="E222" s="5" t="s">
        <v>6763</v>
      </c>
      <c r="F222" s="6">
        <v>45091</v>
      </c>
      <c r="G222" s="6">
        <v>49474</v>
      </c>
      <c r="H222" s="7">
        <v>500</v>
      </c>
      <c r="I222" s="13" t="e">
        <f>VLOOKUP(C222,[1]Sheet18!$A$1:$C$362,3,0)</f>
        <v>#N/A</v>
      </c>
      <c r="J222" s="18">
        <f t="shared" si="3"/>
        <v>500</v>
      </c>
    </row>
    <row r="223" spans="2:10" x14ac:dyDescent="0.2">
      <c r="B223" s="4">
        <v>220</v>
      </c>
      <c r="C223" s="5" t="s">
        <v>8191</v>
      </c>
      <c r="D223" s="5" t="s">
        <v>3</v>
      </c>
      <c r="E223" s="5" t="s">
        <v>8192</v>
      </c>
      <c r="F223" s="6">
        <v>45469</v>
      </c>
      <c r="G223" s="6">
        <v>49486</v>
      </c>
      <c r="H223" s="7">
        <v>1000</v>
      </c>
      <c r="I223" s="13" t="e">
        <f>VLOOKUP(C223,[1]Sheet18!$A$1:$C$362,3,0)</f>
        <v>#N/A</v>
      </c>
      <c r="J223" s="18">
        <f t="shared" si="3"/>
        <v>1000</v>
      </c>
    </row>
    <row r="224" spans="2:10" x14ac:dyDescent="0.2">
      <c r="B224" s="4">
        <v>221</v>
      </c>
      <c r="C224" s="5" t="s">
        <v>4769</v>
      </c>
      <c r="D224" s="5" t="s">
        <v>3</v>
      </c>
      <c r="E224" s="5" t="s">
        <v>4770</v>
      </c>
      <c r="F224" s="6">
        <v>44391</v>
      </c>
      <c r="G224" s="6">
        <v>49504</v>
      </c>
      <c r="H224" s="7">
        <v>1000</v>
      </c>
      <c r="I224" s="13" t="e">
        <f>VLOOKUP(C224,[1]Sheet18!$A$1:$C$362,3,0)</f>
        <v>#N/A</v>
      </c>
      <c r="J224" s="18">
        <f t="shared" si="3"/>
        <v>1000</v>
      </c>
    </row>
    <row r="225" spans="2:10" x14ac:dyDescent="0.2">
      <c r="B225" s="4">
        <v>222</v>
      </c>
      <c r="C225" s="5" t="s">
        <v>6898</v>
      </c>
      <c r="D225" s="5" t="s">
        <v>3</v>
      </c>
      <c r="E225" s="5" t="s">
        <v>6899</v>
      </c>
      <c r="F225" s="6">
        <v>45133</v>
      </c>
      <c r="G225" s="6">
        <v>49516</v>
      </c>
      <c r="H225" s="7">
        <v>1000</v>
      </c>
      <c r="I225" s="13" t="e">
        <f>VLOOKUP(C225,[1]Sheet18!$A$1:$C$362,3,0)</f>
        <v>#N/A</v>
      </c>
      <c r="J225" s="18">
        <f t="shared" si="3"/>
        <v>1000</v>
      </c>
    </row>
    <row r="226" spans="2:10" x14ac:dyDescent="0.2">
      <c r="B226" s="4">
        <v>223</v>
      </c>
      <c r="C226" s="5" t="s">
        <v>3679</v>
      </c>
      <c r="D226" s="5" t="s">
        <v>3</v>
      </c>
      <c r="E226" s="5" t="s">
        <v>3680</v>
      </c>
      <c r="F226" s="6">
        <v>44048</v>
      </c>
      <c r="G226" s="6">
        <v>49526</v>
      </c>
      <c r="H226" s="7">
        <v>1000</v>
      </c>
      <c r="I226" s="13" t="e">
        <f>VLOOKUP(C226,[1]Sheet18!$A$1:$C$362,3,0)</f>
        <v>#N/A</v>
      </c>
      <c r="J226" s="18">
        <f t="shared" si="3"/>
        <v>1000</v>
      </c>
    </row>
    <row r="227" spans="2:10" x14ac:dyDescent="0.2">
      <c r="B227" s="4">
        <v>224</v>
      </c>
      <c r="C227" s="5" t="s">
        <v>5805</v>
      </c>
      <c r="D227" s="5" t="s">
        <v>3</v>
      </c>
      <c r="E227" s="5" t="s">
        <v>5806</v>
      </c>
      <c r="F227" s="6">
        <v>44792</v>
      </c>
      <c r="G227" s="6">
        <v>49540</v>
      </c>
      <c r="H227" s="7">
        <v>500</v>
      </c>
      <c r="I227" s="13" t="e">
        <f>VLOOKUP(C227,[1]Sheet18!$A$1:$C$362,3,0)</f>
        <v>#N/A</v>
      </c>
      <c r="J227" s="18">
        <f t="shared" si="3"/>
        <v>500</v>
      </c>
    </row>
    <row r="228" spans="2:10" x14ac:dyDescent="0.2">
      <c r="B228" s="4">
        <v>225</v>
      </c>
      <c r="C228" s="5" t="s">
        <v>4869</v>
      </c>
      <c r="D228" s="5" t="s">
        <v>3</v>
      </c>
      <c r="E228" s="5" t="s">
        <v>4870</v>
      </c>
      <c r="F228" s="6">
        <v>44440</v>
      </c>
      <c r="G228" s="6">
        <v>49553</v>
      </c>
      <c r="H228" s="7">
        <v>1000</v>
      </c>
      <c r="I228" s="13" t="e">
        <f>VLOOKUP(C228,[1]Sheet18!$A$1:$C$362,3,0)</f>
        <v>#N/A</v>
      </c>
      <c r="J228" s="18">
        <f t="shared" si="3"/>
        <v>1000</v>
      </c>
    </row>
    <row r="229" spans="2:10" x14ac:dyDescent="0.2">
      <c r="B229" s="4">
        <v>226</v>
      </c>
      <c r="C229" s="5" t="s">
        <v>3774</v>
      </c>
      <c r="D229" s="5" t="s">
        <v>3</v>
      </c>
      <c r="E229" s="5" t="s">
        <v>3775</v>
      </c>
      <c r="F229" s="6">
        <v>44076</v>
      </c>
      <c r="G229" s="6">
        <v>49554</v>
      </c>
      <c r="H229" s="7">
        <v>1000</v>
      </c>
      <c r="I229" s="13" t="e">
        <f>VLOOKUP(C229,[1]Sheet18!$A$1:$C$362,3,0)</f>
        <v>#N/A</v>
      </c>
      <c r="J229" s="18">
        <f t="shared" si="3"/>
        <v>1000</v>
      </c>
    </row>
    <row r="230" spans="2:10" x14ac:dyDescent="0.2">
      <c r="B230" s="4">
        <v>227</v>
      </c>
      <c r="C230" s="5" t="s">
        <v>4935</v>
      </c>
      <c r="D230" s="5" t="s">
        <v>3</v>
      </c>
      <c r="E230" s="5" t="s">
        <v>4936</v>
      </c>
      <c r="F230" s="6">
        <v>44461</v>
      </c>
      <c r="G230" s="6">
        <v>49574</v>
      </c>
      <c r="H230" s="7">
        <v>500</v>
      </c>
      <c r="I230" s="13" t="e">
        <f>VLOOKUP(C230,[1]Sheet18!$A$1:$C$362,3,0)</f>
        <v>#N/A</v>
      </c>
      <c r="J230" s="18">
        <f t="shared" si="3"/>
        <v>500</v>
      </c>
    </row>
    <row r="231" spans="2:10" x14ac:dyDescent="0.2">
      <c r="B231" s="4">
        <v>228</v>
      </c>
      <c r="C231" s="5" t="s">
        <v>5930</v>
      </c>
      <c r="D231" s="5" t="s">
        <v>3</v>
      </c>
      <c r="E231" s="5" t="s">
        <v>5931</v>
      </c>
      <c r="F231" s="6">
        <v>44838</v>
      </c>
      <c r="G231" s="6">
        <v>49586</v>
      </c>
      <c r="H231" s="7">
        <v>1000</v>
      </c>
      <c r="I231" s="13" t="e">
        <f>VLOOKUP(C231,[1]Sheet18!$A$1:$C$362,3,0)</f>
        <v>#N/A</v>
      </c>
      <c r="J231" s="18">
        <f t="shared" si="3"/>
        <v>1000</v>
      </c>
    </row>
    <row r="232" spans="2:10" x14ac:dyDescent="0.2">
      <c r="B232" s="4">
        <v>229</v>
      </c>
      <c r="C232" s="5" t="s">
        <v>721</v>
      </c>
      <c r="D232" s="5" t="s">
        <v>3</v>
      </c>
      <c r="E232" s="5" t="s">
        <v>722</v>
      </c>
      <c r="F232" s="6">
        <v>42656</v>
      </c>
      <c r="G232" s="6">
        <v>49595</v>
      </c>
      <c r="H232" s="7">
        <v>500</v>
      </c>
      <c r="I232" s="13" t="e">
        <f>VLOOKUP(C232,[1]Sheet18!$A$1:$C$362,3,0)</f>
        <v>#N/A</v>
      </c>
      <c r="J232" s="18">
        <f t="shared" si="3"/>
        <v>500</v>
      </c>
    </row>
    <row r="233" spans="2:10" x14ac:dyDescent="0.2">
      <c r="B233" s="4">
        <v>230</v>
      </c>
      <c r="C233" s="5" t="s">
        <v>3946</v>
      </c>
      <c r="D233" s="5" t="s">
        <v>3</v>
      </c>
      <c r="E233" s="5" t="s">
        <v>3947</v>
      </c>
      <c r="F233" s="6">
        <v>44125</v>
      </c>
      <c r="G233" s="6">
        <v>49603</v>
      </c>
      <c r="H233" s="7">
        <v>1000</v>
      </c>
      <c r="I233" s="13" t="e">
        <f>VLOOKUP(C233,[1]Sheet18!$A$1:$C$362,3,0)</f>
        <v>#N/A</v>
      </c>
      <c r="J233" s="18">
        <f t="shared" si="3"/>
        <v>1000</v>
      </c>
    </row>
    <row r="234" spans="2:10" x14ac:dyDescent="0.2">
      <c r="B234" s="4">
        <v>231</v>
      </c>
      <c r="C234" s="5" t="s">
        <v>5056</v>
      </c>
      <c r="D234" s="5" t="s">
        <v>3</v>
      </c>
      <c r="E234" s="5" t="s">
        <v>5057</v>
      </c>
      <c r="F234" s="6">
        <v>44502</v>
      </c>
      <c r="G234" s="6">
        <v>49615</v>
      </c>
      <c r="H234" s="7">
        <v>500</v>
      </c>
      <c r="I234" s="13" t="e">
        <f>VLOOKUP(C234,[1]Sheet18!$A$1:$C$362,3,0)</f>
        <v>#N/A</v>
      </c>
      <c r="J234" s="18">
        <f t="shared" si="3"/>
        <v>500</v>
      </c>
    </row>
    <row r="235" spans="2:10" x14ac:dyDescent="0.2">
      <c r="B235" s="4">
        <v>232</v>
      </c>
      <c r="C235" s="5" t="s">
        <v>7326</v>
      </c>
      <c r="D235" s="5" t="s">
        <v>3</v>
      </c>
      <c r="E235" s="5" t="s">
        <v>7327</v>
      </c>
      <c r="F235" s="6">
        <v>45259</v>
      </c>
      <c r="G235" s="6">
        <v>49642</v>
      </c>
      <c r="H235" s="7">
        <v>1000</v>
      </c>
      <c r="I235" s="13" t="e">
        <f>VLOOKUP(C235,[1]Sheet18!$A$1:$C$362,3,0)</f>
        <v>#N/A</v>
      </c>
      <c r="J235" s="18">
        <f t="shared" si="3"/>
        <v>1000</v>
      </c>
    </row>
    <row r="236" spans="2:10" x14ac:dyDescent="0.2">
      <c r="B236" s="4">
        <v>233</v>
      </c>
      <c r="C236" s="5" t="s">
        <v>4145</v>
      </c>
      <c r="D236" s="5" t="s">
        <v>3</v>
      </c>
      <c r="E236" s="5" t="s">
        <v>3775</v>
      </c>
      <c r="F236" s="6">
        <v>44174</v>
      </c>
      <c r="G236" s="6">
        <v>49652</v>
      </c>
      <c r="H236" s="7">
        <v>1000</v>
      </c>
      <c r="I236" s="13" t="e">
        <f>VLOOKUP(C236,[1]Sheet18!$A$1:$C$362,3,0)</f>
        <v>#N/A</v>
      </c>
      <c r="J236" s="18">
        <f t="shared" si="3"/>
        <v>1000</v>
      </c>
    </row>
    <row r="237" spans="2:10" x14ac:dyDescent="0.2">
      <c r="B237" s="4">
        <v>234</v>
      </c>
      <c r="C237" s="5" t="s">
        <v>5194</v>
      </c>
      <c r="D237" s="5" t="s">
        <v>3</v>
      </c>
      <c r="E237" s="5" t="s">
        <v>5195</v>
      </c>
      <c r="F237" s="6">
        <v>44559</v>
      </c>
      <c r="G237" s="6">
        <v>49672</v>
      </c>
      <c r="H237" s="7">
        <v>250</v>
      </c>
      <c r="I237" s="13" t="e">
        <f>VLOOKUP(C237,[1]Sheet18!$A$1:$C$362,3,0)</f>
        <v>#N/A</v>
      </c>
      <c r="J237" s="18">
        <f t="shared" si="3"/>
        <v>250</v>
      </c>
    </row>
    <row r="238" spans="2:10" x14ac:dyDescent="0.2">
      <c r="B238" s="4">
        <v>235</v>
      </c>
      <c r="C238" s="5" t="s">
        <v>7462</v>
      </c>
      <c r="D238" s="5" t="s">
        <v>3</v>
      </c>
      <c r="E238" s="5" t="s">
        <v>7219</v>
      </c>
      <c r="F238" s="6">
        <v>45294</v>
      </c>
      <c r="G238" s="6">
        <v>49677</v>
      </c>
      <c r="H238" s="7">
        <v>1000</v>
      </c>
      <c r="I238" s="13" t="e">
        <f>VLOOKUP(C238,[1]Sheet18!$A$1:$C$362,3,0)</f>
        <v>#N/A</v>
      </c>
      <c r="J238" s="18">
        <f t="shared" si="3"/>
        <v>1000</v>
      </c>
    </row>
    <row r="239" spans="2:10" x14ac:dyDescent="0.2">
      <c r="B239" s="4">
        <v>236</v>
      </c>
      <c r="C239" s="5" t="s">
        <v>3107</v>
      </c>
      <c r="D239" s="5" t="s">
        <v>3</v>
      </c>
      <c r="E239" s="5" t="s">
        <v>3108</v>
      </c>
      <c r="F239" s="6">
        <v>43859</v>
      </c>
      <c r="G239" s="6">
        <v>49703</v>
      </c>
      <c r="H239" s="7">
        <v>1000</v>
      </c>
      <c r="I239" s="13" t="e">
        <f>VLOOKUP(C239,[1]Sheet18!$A$1:$C$362,3,0)</f>
        <v>#N/A</v>
      </c>
      <c r="J239" s="18">
        <f t="shared" si="3"/>
        <v>1000</v>
      </c>
    </row>
    <row r="240" spans="2:10" x14ac:dyDescent="0.2">
      <c r="B240" s="4">
        <v>237</v>
      </c>
      <c r="C240" s="5" t="s">
        <v>6294</v>
      </c>
      <c r="D240" s="5" t="s">
        <v>3</v>
      </c>
      <c r="E240" s="5" t="s">
        <v>6295</v>
      </c>
      <c r="F240" s="6">
        <v>44958</v>
      </c>
      <c r="G240" s="6">
        <v>49706</v>
      </c>
      <c r="H240" s="7">
        <v>1000</v>
      </c>
      <c r="I240" s="13" t="e">
        <f>VLOOKUP(C240,[1]Sheet18!$A$1:$C$362,3,0)</f>
        <v>#N/A</v>
      </c>
      <c r="J240" s="18">
        <f t="shared" si="3"/>
        <v>1000</v>
      </c>
    </row>
    <row r="241" spans="2:10" x14ac:dyDescent="0.2">
      <c r="B241" s="4">
        <v>238</v>
      </c>
      <c r="C241" s="5" t="s">
        <v>7610</v>
      </c>
      <c r="D241" s="5" t="s">
        <v>3</v>
      </c>
      <c r="E241" s="5" t="s">
        <v>7611</v>
      </c>
      <c r="F241" s="6">
        <v>45329</v>
      </c>
      <c r="G241" s="6">
        <v>49712</v>
      </c>
      <c r="H241" s="7">
        <v>500</v>
      </c>
      <c r="I241" s="13" t="e">
        <f>VLOOKUP(C241,[1]Sheet18!$A$1:$C$362,3,0)</f>
        <v>#N/A</v>
      </c>
      <c r="J241" s="18">
        <f t="shared" si="3"/>
        <v>500</v>
      </c>
    </row>
    <row r="242" spans="2:10" x14ac:dyDescent="0.2">
      <c r="B242" s="4">
        <v>239</v>
      </c>
      <c r="C242" s="5" t="s">
        <v>9078</v>
      </c>
      <c r="D242" s="5" t="s">
        <v>3</v>
      </c>
      <c r="E242" s="5" t="s">
        <v>9079</v>
      </c>
      <c r="F242" s="6">
        <v>45715</v>
      </c>
      <c r="G242" s="6">
        <v>49732</v>
      </c>
      <c r="H242" s="7">
        <v>1000</v>
      </c>
      <c r="I242" s="13" t="e">
        <f>VLOOKUP(C242,[1]Sheet18!$A$1:$C$362,3,0)</f>
        <v>#N/A</v>
      </c>
      <c r="J242" s="18">
        <f t="shared" si="3"/>
        <v>1000</v>
      </c>
    </row>
    <row r="243" spans="2:10" x14ac:dyDescent="0.2">
      <c r="B243" s="4">
        <v>240</v>
      </c>
      <c r="C243" s="5" t="s">
        <v>9133</v>
      </c>
      <c r="D243" s="5" t="s">
        <v>3</v>
      </c>
      <c r="E243" s="5" t="s">
        <v>9134</v>
      </c>
      <c r="F243" s="6">
        <v>45721</v>
      </c>
      <c r="G243" s="6">
        <v>49739</v>
      </c>
      <c r="H243" s="7">
        <v>1600</v>
      </c>
      <c r="I243" s="13" t="e">
        <f>VLOOKUP(C243,[1]Sheet18!$A$1:$C$362,3,0)</f>
        <v>#N/A</v>
      </c>
      <c r="J243" s="18">
        <f t="shared" si="3"/>
        <v>1600</v>
      </c>
    </row>
    <row r="244" spans="2:10" x14ac:dyDescent="0.2">
      <c r="B244" s="4">
        <v>241</v>
      </c>
      <c r="C244" s="5" t="s">
        <v>9298</v>
      </c>
      <c r="D244" s="5" t="s">
        <v>3</v>
      </c>
      <c r="E244" s="5" t="s">
        <v>9299</v>
      </c>
      <c r="F244" s="6">
        <v>45742</v>
      </c>
      <c r="G244" s="6">
        <v>49760</v>
      </c>
      <c r="H244" s="7">
        <v>1000</v>
      </c>
      <c r="I244" s="13" t="e">
        <f>VLOOKUP(C244,[1]Sheet18!$A$1:$C$362,3,0)</f>
        <v>#N/A</v>
      </c>
      <c r="J244" s="18">
        <f t="shared" si="3"/>
        <v>1000</v>
      </c>
    </row>
    <row r="245" spans="2:10" x14ac:dyDescent="0.2">
      <c r="B245" s="4">
        <v>242</v>
      </c>
      <c r="C245" s="5" t="s">
        <v>2466</v>
      </c>
      <c r="D245" s="5" t="s">
        <v>3</v>
      </c>
      <c r="E245" s="5" t="s">
        <v>2467</v>
      </c>
      <c r="F245" s="6">
        <v>43565</v>
      </c>
      <c r="G245" s="6">
        <v>49775</v>
      </c>
      <c r="H245" s="7">
        <v>1000</v>
      </c>
      <c r="I245" s="13" t="e">
        <f>VLOOKUP(C245,[1]Sheet18!$A$1:$C$362,3,0)</f>
        <v>#N/A</v>
      </c>
      <c r="J245" s="18">
        <f t="shared" si="3"/>
        <v>1000</v>
      </c>
    </row>
    <row r="246" spans="2:10" x14ac:dyDescent="0.2">
      <c r="B246" s="4">
        <v>243</v>
      </c>
      <c r="C246" s="5" t="s">
        <v>8026</v>
      </c>
      <c r="D246" s="5" t="s">
        <v>3</v>
      </c>
      <c r="E246" s="5" t="s">
        <v>8027</v>
      </c>
      <c r="F246" s="6">
        <v>45414</v>
      </c>
      <c r="G246" s="6">
        <v>49797</v>
      </c>
      <c r="H246" s="7">
        <v>1000</v>
      </c>
      <c r="I246" s="13" t="e">
        <f>VLOOKUP(C246,[1]Sheet18!$A$1:$C$362,3,0)</f>
        <v>#N/A</v>
      </c>
      <c r="J246" s="18">
        <f t="shared" si="3"/>
        <v>1000</v>
      </c>
    </row>
    <row r="247" spans="2:10" x14ac:dyDescent="0.2">
      <c r="B247" s="4">
        <v>244</v>
      </c>
      <c r="C247" s="5" t="s">
        <v>9457</v>
      </c>
      <c r="D247" s="5" t="s">
        <v>3</v>
      </c>
      <c r="E247" s="5" t="s">
        <v>9458</v>
      </c>
      <c r="F247" s="6">
        <v>45784</v>
      </c>
      <c r="G247" s="6">
        <v>49802</v>
      </c>
      <c r="H247" s="7">
        <v>1000</v>
      </c>
      <c r="I247" s="13" t="e">
        <f>VLOOKUP(C247,[1]Sheet18!$A$1:$C$362,3,0)</f>
        <v>#N/A</v>
      </c>
      <c r="J247" s="18">
        <f t="shared" si="3"/>
        <v>1000</v>
      </c>
    </row>
    <row r="248" spans="2:10" x14ac:dyDescent="0.2">
      <c r="B248" s="4">
        <v>245</v>
      </c>
      <c r="C248" s="5" t="s">
        <v>4592</v>
      </c>
      <c r="D248" s="5" t="s">
        <v>3</v>
      </c>
      <c r="E248" s="5" t="s">
        <v>4593</v>
      </c>
      <c r="F248" s="6">
        <v>44335</v>
      </c>
      <c r="G248" s="6">
        <v>49814</v>
      </c>
      <c r="H248" s="7">
        <v>1000</v>
      </c>
      <c r="I248" s="13" t="e">
        <f>VLOOKUP(C248,[1]Sheet18!$A$1:$C$362,3,0)</f>
        <v>#N/A</v>
      </c>
      <c r="J248" s="18">
        <f t="shared" si="3"/>
        <v>1000</v>
      </c>
    </row>
    <row r="249" spans="2:10" x14ac:dyDescent="0.2">
      <c r="B249" s="4">
        <v>246</v>
      </c>
      <c r="C249" s="5" t="s">
        <v>9547</v>
      </c>
      <c r="D249" s="5" t="s">
        <v>3</v>
      </c>
      <c r="E249" s="5" t="s">
        <v>9548</v>
      </c>
      <c r="F249" s="6">
        <v>45812</v>
      </c>
      <c r="G249" s="6">
        <v>49830</v>
      </c>
      <c r="H249" s="7">
        <v>1500</v>
      </c>
      <c r="I249" s="13" t="e">
        <f>VLOOKUP(C249,[1]Sheet18!$A$1:$C$362,3,0)</f>
        <v>#N/A</v>
      </c>
      <c r="J249" s="18">
        <f t="shared" si="3"/>
        <v>1500</v>
      </c>
    </row>
    <row r="250" spans="2:10" x14ac:dyDescent="0.2">
      <c r="B250" s="4">
        <v>247</v>
      </c>
      <c r="C250" s="5" t="s">
        <v>5587</v>
      </c>
      <c r="D250" s="5" t="s">
        <v>3</v>
      </c>
      <c r="E250" s="5" t="s">
        <v>5588</v>
      </c>
      <c r="F250" s="6">
        <v>44720</v>
      </c>
      <c r="G250" s="6">
        <v>49834</v>
      </c>
      <c r="H250" s="7">
        <v>1000</v>
      </c>
      <c r="I250" s="13" t="e">
        <f>VLOOKUP(C250,[1]Sheet18!$A$1:$C$362,3,0)</f>
        <v>#N/A</v>
      </c>
      <c r="J250" s="18">
        <f t="shared" si="3"/>
        <v>1000</v>
      </c>
    </row>
    <row r="251" spans="2:10" x14ac:dyDescent="0.2">
      <c r="B251" s="4">
        <v>248</v>
      </c>
      <c r="C251" s="5" t="s">
        <v>4682</v>
      </c>
      <c r="D251" s="5" t="s">
        <v>3</v>
      </c>
      <c r="E251" s="5" t="s">
        <v>4683</v>
      </c>
      <c r="F251" s="6">
        <v>44370</v>
      </c>
      <c r="G251" s="6">
        <v>49849</v>
      </c>
      <c r="H251" s="7">
        <v>1000</v>
      </c>
      <c r="I251" s="13" t="e">
        <f>VLOOKUP(C251,[1]Sheet18!$A$1:$C$362,3,0)</f>
        <v>#N/A</v>
      </c>
      <c r="J251" s="18">
        <f t="shared" si="3"/>
        <v>1000</v>
      </c>
    </row>
    <row r="252" spans="2:10" x14ac:dyDescent="0.2">
      <c r="B252" s="4">
        <v>249</v>
      </c>
      <c r="C252" s="5" t="s">
        <v>8218</v>
      </c>
      <c r="D252" s="5" t="s">
        <v>3</v>
      </c>
      <c r="E252" s="5" t="s">
        <v>8219</v>
      </c>
      <c r="F252" s="6">
        <v>45476</v>
      </c>
      <c r="G252" s="6">
        <v>49859</v>
      </c>
      <c r="H252" s="7">
        <v>1000</v>
      </c>
      <c r="I252" s="13" t="e">
        <f>VLOOKUP(C252,[1]Sheet18!$A$1:$C$362,3,0)</f>
        <v>#N/A</v>
      </c>
      <c r="J252" s="18">
        <f t="shared" si="3"/>
        <v>1000</v>
      </c>
    </row>
    <row r="253" spans="2:10" x14ac:dyDescent="0.2">
      <c r="B253" s="4">
        <v>250</v>
      </c>
      <c r="C253" s="5" t="s">
        <v>4771</v>
      </c>
      <c r="D253" s="5" t="s">
        <v>3</v>
      </c>
      <c r="E253" s="5" t="s">
        <v>4772</v>
      </c>
      <c r="F253" s="6">
        <v>44391</v>
      </c>
      <c r="G253" s="6">
        <v>49870</v>
      </c>
      <c r="H253" s="7">
        <v>750</v>
      </c>
      <c r="I253" s="13" t="e">
        <f>VLOOKUP(C253,[1]Sheet18!$A$1:$C$362,3,0)</f>
        <v>#N/A</v>
      </c>
      <c r="J253" s="18">
        <f t="shared" si="3"/>
        <v>750</v>
      </c>
    </row>
    <row r="254" spans="2:10" x14ac:dyDescent="0.2">
      <c r="B254" s="4">
        <v>251</v>
      </c>
      <c r="C254" s="5" t="s">
        <v>5697</v>
      </c>
      <c r="D254" s="5" t="s">
        <v>3</v>
      </c>
      <c r="E254" s="5" t="s">
        <v>5698</v>
      </c>
      <c r="F254" s="6">
        <v>44762</v>
      </c>
      <c r="G254" s="6">
        <v>49876</v>
      </c>
      <c r="H254" s="7">
        <v>1000</v>
      </c>
      <c r="I254" s="13" t="e">
        <f>VLOOKUP(C254,[1]Sheet18!$A$1:$C$362,3,0)</f>
        <v>#N/A</v>
      </c>
      <c r="J254" s="18">
        <f t="shared" si="3"/>
        <v>1000</v>
      </c>
    </row>
    <row r="255" spans="2:10" x14ac:dyDescent="0.2">
      <c r="B255" s="4">
        <v>252</v>
      </c>
      <c r="C255" s="5" t="s">
        <v>5784</v>
      </c>
      <c r="D255" s="5" t="s">
        <v>3</v>
      </c>
      <c r="E255" s="5" t="s">
        <v>5785</v>
      </c>
      <c r="F255" s="6">
        <v>44783</v>
      </c>
      <c r="G255" s="6">
        <v>49897</v>
      </c>
      <c r="H255" s="7">
        <v>1000</v>
      </c>
      <c r="I255" s="13" t="e">
        <f>VLOOKUP(C255,[1]Sheet18!$A$1:$C$362,3,0)</f>
        <v>#N/A</v>
      </c>
      <c r="J255" s="18">
        <f t="shared" si="3"/>
        <v>1000</v>
      </c>
    </row>
    <row r="256" spans="2:10" x14ac:dyDescent="0.2">
      <c r="B256" s="4">
        <v>253</v>
      </c>
      <c r="C256" s="5" t="s">
        <v>643</v>
      </c>
      <c r="D256" s="5" t="s">
        <v>3</v>
      </c>
      <c r="E256" s="5" t="s">
        <v>644</v>
      </c>
      <c r="F256" s="6">
        <v>42606</v>
      </c>
      <c r="G256" s="6">
        <v>49911</v>
      </c>
      <c r="H256" s="7">
        <v>400</v>
      </c>
      <c r="I256" s="13" t="e">
        <f>VLOOKUP(C256,[1]Sheet18!$A$1:$C$362,3,0)</f>
        <v>#N/A</v>
      </c>
      <c r="J256" s="18">
        <f t="shared" si="3"/>
        <v>400</v>
      </c>
    </row>
    <row r="257" spans="2:10" x14ac:dyDescent="0.2">
      <c r="B257" s="4">
        <v>254</v>
      </c>
      <c r="C257" s="5" t="s">
        <v>8400</v>
      </c>
      <c r="D257" s="5" t="s">
        <v>3</v>
      </c>
      <c r="E257" s="5" t="s">
        <v>8401</v>
      </c>
      <c r="F257" s="6">
        <v>45532</v>
      </c>
      <c r="G257" s="6">
        <v>49915</v>
      </c>
      <c r="H257" s="7">
        <v>1000</v>
      </c>
      <c r="I257" s="13" t="e">
        <f>VLOOKUP(C257,[1]Sheet18!$A$1:$C$362,3,0)</f>
        <v>#N/A</v>
      </c>
      <c r="J257" s="18">
        <f t="shared" si="3"/>
        <v>1000</v>
      </c>
    </row>
    <row r="258" spans="2:10" x14ac:dyDescent="0.2">
      <c r="B258" s="4">
        <v>255</v>
      </c>
      <c r="C258" s="5" t="s">
        <v>3778</v>
      </c>
      <c r="D258" s="5" t="s">
        <v>3</v>
      </c>
      <c r="E258" s="5" t="s">
        <v>3779</v>
      </c>
      <c r="F258" s="6">
        <v>44083</v>
      </c>
      <c r="G258" s="6">
        <v>49927</v>
      </c>
      <c r="H258" s="7">
        <v>1000</v>
      </c>
      <c r="I258" s="13" t="e">
        <f>VLOOKUP(C258,[1]Sheet18!$A$1:$C$362,3,0)</f>
        <v>#N/A</v>
      </c>
      <c r="J258" s="18">
        <f t="shared" si="3"/>
        <v>1000</v>
      </c>
    </row>
    <row r="259" spans="2:10" x14ac:dyDescent="0.2">
      <c r="B259" s="4">
        <v>256</v>
      </c>
      <c r="C259" s="5" t="s">
        <v>4914</v>
      </c>
      <c r="D259" s="5" t="s">
        <v>3</v>
      </c>
      <c r="E259" s="5" t="s">
        <v>4915</v>
      </c>
      <c r="F259" s="6">
        <v>44454</v>
      </c>
      <c r="G259" s="6">
        <v>49933</v>
      </c>
      <c r="H259" s="7">
        <v>1000</v>
      </c>
      <c r="I259" s="13" t="e">
        <f>VLOOKUP(C259,[1]Sheet18!$A$1:$C$362,3,0)</f>
        <v>#N/A</v>
      </c>
      <c r="J259" s="18">
        <f t="shared" si="3"/>
        <v>1000</v>
      </c>
    </row>
    <row r="260" spans="2:10" x14ac:dyDescent="0.2">
      <c r="B260" s="4">
        <v>257</v>
      </c>
      <c r="C260" s="5" t="s">
        <v>7056</v>
      </c>
      <c r="D260" s="5" t="s">
        <v>3</v>
      </c>
      <c r="E260" s="5" t="s">
        <v>7057</v>
      </c>
      <c r="F260" s="6">
        <v>45191</v>
      </c>
      <c r="G260" s="6">
        <v>49940</v>
      </c>
      <c r="H260" s="7">
        <v>1000</v>
      </c>
      <c r="I260" s="13" t="e">
        <f>VLOOKUP(C260,[1]Sheet18!$A$1:$C$362,3,0)</f>
        <v>#N/A</v>
      </c>
      <c r="J260" s="18">
        <f t="shared" ref="J260:J323" si="4">H260</f>
        <v>1000</v>
      </c>
    </row>
    <row r="261" spans="2:10" x14ac:dyDescent="0.2">
      <c r="B261" s="4">
        <v>258</v>
      </c>
      <c r="C261" s="5" t="s">
        <v>5012</v>
      </c>
      <c r="D261" s="5" t="s">
        <v>3</v>
      </c>
      <c r="E261" s="5" t="s">
        <v>4683</v>
      </c>
      <c r="F261" s="6">
        <v>44482</v>
      </c>
      <c r="G261" s="6">
        <v>49961</v>
      </c>
      <c r="H261" s="7">
        <v>1000</v>
      </c>
      <c r="I261" s="13" t="e">
        <f>VLOOKUP(C261,[1]Sheet18!$A$1:$C$362,3,0)</f>
        <v>#N/A</v>
      </c>
      <c r="J261" s="18">
        <f t="shared" si="4"/>
        <v>1000</v>
      </c>
    </row>
    <row r="262" spans="2:10" x14ac:dyDescent="0.2">
      <c r="B262" s="4">
        <v>259</v>
      </c>
      <c r="C262" s="5" t="s">
        <v>7192</v>
      </c>
      <c r="D262" s="5" t="s">
        <v>3</v>
      </c>
      <c r="E262" s="5" t="s">
        <v>7193</v>
      </c>
      <c r="F262" s="6">
        <v>45224</v>
      </c>
      <c r="G262" s="6">
        <v>49973</v>
      </c>
      <c r="H262" s="7">
        <v>1000</v>
      </c>
      <c r="I262" s="13" t="e">
        <f>VLOOKUP(C262,[1]Sheet18!$A$1:$C$362,3,0)</f>
        <v>#N/A</v>
      </c>
      <c r="J262" s="18">
        <f t="shared" si="4"/>
        <v>1000</v>
      </c>
    </row>
    <row r="263" spans="2:10" x14ac:dyDescent="0.2">
      <c r="B263" s="4">
        <v>260</v>
      </c>
      <c r="C263" s="5" t="s">
        <v>5034</v>
      </c>
      <c r="D263" s="5" t="s">
        <v>3</v>
      </c>
      <c r="E263" s="5" t="s">
        <v>5035</v>
      </c>
      <c r="F263" s="6">
        <v>44496</v>
      </c>
      <c r="G263" s="6">
        <v>49975</v>
      </c>
      <c r="H263" s="7">
        <v>500</v>
      </c>
      <c r="I263" s="13" t="e">
        <f>VLOOKUP(C263,[1]Sheet18!$A$1:$C$362,3,0)</f>
        <v>#N/A</v>
      </c>
      <c r="J263" s="18">
        <f t="shared" si="4"/>
        <v>500</v>
      </c>
    </row>
    <row r="264" spans="2:10" x14ac:dyDescent="0.2">
      <c r="B264" s="4">
        <v>261</v>
      </c>
      <c r="C264" s="5" t="s">
        <v>7218</v>
      </c>
      <c r="D264" s="5" t="s">
        <v>3</v>
      </c>
      <c r="E264" s="5" t="s">
        <v>7219</v>
      </c>
      <c r="F264" s="6">
        <v>45231</v>
      </c>
      <c r="G264" s="6">
        <v>49980</v>
      </c>
      <c r="H264" s="7">
        <v>500</v>
      </c>
      <c r="I264" s="13" t="e">
        <f>VLOOKUP(C264,[1]Sheet18!$A$1:$C$362,3,0)</f>
        <v>#N/A</v>
      </c>
      <c r="J264" s="18">
        <f t="shared" si="4"/>
        <v>500</v>
      </c>
    </row>
    <row r="265" spans="2:10" x14ac:dyDescent="0.2">
      <c r="B265" s="4">
        <v>262</v>
      </c>
      <c r="C265" s="5" t="s">
        <v>4175</v>
      </c>
      <c r="D265" s="5" t="s">
        <v>3</v>
      </c>
      <c r="E265" s="5" t="s">
        <v>4176</v>
      </c>
      <c r="F265" s="6">
        <v>44195</v>
      </c>
      <c r="G265" s="6">
        <v>50039</v>
      </c>
      <c r="H265" s="7">
        <v>1000</v>
      </c>
      <c r="I265" s="13" t="e">
        <f>VLOOKUP(C265,[1]Sheet18!$A$1:$C$362,3,0)</f>
        <v>#N/A</v>
      </c>
      <c r="J265" s="18">
        <f t="shared" si="4"/>
        <v>1000</v>
      </c>
    </row>
    <row r="266" spans="2:10" x14ac:dyDescent="0.2">
      <c r="B266" s="4">
        <v>263</v>
      </c>
      <c r="C266" s="5" t="s">
        <v>8843</v>
      </c>
      <c r="D266" s="5" t="s">
        <v>3</v>
      </c>
      <c r="E266" s="5" t="s">
        <v>8844</v>
      </c>
      <c r="F266" s="6">
        <v>45658</v>
      </c>
      <c r="G266" s="6">
        <v>50041</v>
      </c>
      <c r="H266" s="7">
        <v>1500</v>
      </c>
      <c r="I266" s="13" t="e">
        <f>VLOOKUP(C266,[1]Sheet18!$A$1:$C$362,3,0)</f>
        <v>#N/A</v>
      </c>
      <c r="J266" s="18">
        <f t="shared" si="4"/>
        <v>1500</v>
      </c>
    </row>
    <row r="267" spans="2:10" x14ac:dyDescent="0.2">
      <c r="B267" s="4">
        <v>264</v>
      </c>
      <c r="C267" s="5" t="s">
        <v>4229</v>
      </c>
      <c r="D267" s="5" t="s">
        <v>3</v>
      </c>
      <c r="E267" s="5" t="s">
        <v>4230</v>
      </c>
      <c r="F267" s="6">
        <v>44209</v>
      </c>
      <c r="G267" s="6">
        <v>50053</v>
      </c>
      <c r="H267" s="7">
        <v>1000</v>
      </c>
      <c r="I267" s="13" t="e">
        <f>VLOOKUP(C267,[1]Sheet18!$A$1:$C$362,3,0)</f>
        <v>#N/A</v>
      </c>
      <c r="J267" s="18">
        <f t="shared" si="4"/>
        <v>1000</v>
      </c>
    </row>
    <row r="268" spans="2:10" x14ac:dyDescent="0.2">
      <c r="B268" s="4">
        <v>265</v>
      </c>
      <c r="C268" s="5" t="s">
        <v>7547</v>
      </c>
      <c r="D268" s="5" t="s">
        <v>3</v>
      </c>
      <c r="E268" s="5" t="s">
        <v>7548</v>
      </c>
      <c r="F268" s="6">
        <v>45315</v>
      </c>
      <c r="G268" s="6">
        <v>50064</v>
      </c>
      <c r="H268" s="7">
        <v>500</v>
      </c>
      <c r="I268" s="13" t="e">
        <f>VLOOKUP(C268,[1]Sheet18!$A$1:$C$362,3,0)</f>
        <v>#N/A</v>
      </c>
      <c r="J268" s="18">
        <f t="shared" si="4"/>
        <v>500</v>
      </c>
    </row>
    <row r="269" spans="2:10" x14ac:dyDescent="0.2">
      <c r="B269" s="4">
        <v>266</v>
      </c>
      <c r="C269" s="5" t="s">
        <v>4290</v>
      </c>
      <c r="D269" s="5" t="s">
        <v>3</v>
      </c>
      <c r="E269" s="5" t="s">
        <v>4291</v>
      </c>
      <c r="F269" s="6">
        <v>44230</v>
      </c>
      <c r="G269" s="6">
        <v>50074</v>
      </c>
      <c r="H269" s="7">
        <v>1000</v>
      </c>
      <c r="I269" s="13" t="e">
        <f>VLOOKUP(C269,[1]Sheet18!$A$1:$C$362,3,0)</f>
        <v>#N/A</v>
      </c>
      <c r="J269" s="18">
        <f t="shared" si="4"/>
        <v>1000</v>
      </c>
    </row>
    <row r="270" spans="2:10" x14ac:dyDescent="0.2">
      <c r="B270" s="4">
        <v>267</v>
      </c>
      <c r="C270" s="5" t="s">
        <v>4365</v>
      </c>
      <c r="D270" s="5" t="s">
        <v>3</v>
      </c>
      <c r="E270" s="5" t="s">
        <v>4366</v>
      </c>
      <c r="F270" s="6">
        <v>44251</v>
      </c>
      <c r="G270" s="6">
        <v>50095</v>
      </c>
      <c r="H270" s="7">
        <v>1314</v>
      </c>
      <c r="I270" s="13" t="e">
        <f>VLOOKUP(C270,[1]Sheet18!$A$1:$C$362,3,0)</f>
        <v>#N/A</v>
      </c>
      <c r="J270" s="18">
        <f t="shared" si="4"/>
        <v>1314</v>
      </c>
    </row>
    <row r="271" spans="2:10" x14ac:dyDescent="0.2">
      <c r="B271" s="4">
        <v>268</v>
      </c>
      <c r="C271" s="5" t="s">
        <v>9300</v>
      </c>
      <c r="D271" s="5" t="s">
        <v>3</v>
      </c>
      <c r="E271" s="5" t="s">
        <v>9301</v>
      </c>
      <c r="F271" s="6">
        <v>45742</v>
      </c>
      <c r="G271" s="6">
        <v>50125</v>
      </c>
      <c r="H271" s="7">
        <v>2000</v>
      </c>
      <c r="I271" s="13" t="e">
        <f>VLOOKUP(C271,[1]Sheet18!$A$1:$C$362,3,0)</f>
        <v>#N/A</v>
      </c>
      <c r="J271" s="18">
        <f t="shared" si="4"/>
        <v>2000</v>
      </c>
    </row>
    <row r="272" spans="2:10" x14ac:dyDescent="0.2">
      <c r="B272" s="4">
        <v>269</v>
      </c>
      <c r="C272" s="5" t="s">
        <v>9379</v>
      </c>
      <c r="D272" s="5" t="s">
        <v>3</v>
      </c>
      <c r="E272" s="5" t="s">
        <v>9380</v>
      </c>
      <c r="F272" s="6">
        <v>45751</v>
      </c>
      <c r="G272" s="6">
        <v>50134</v>
      </c>
      <c r="H272" s="7">
        <v>1000</v>
      </c>
      <c r="I272" s="13" t="e">
        <f>VLOOKUP(C272,[1]Sheet18!$A$1:$C$362,3,0)</f>
        <v>#N/A</v>
      </c>
      <c r="J272" s="18">
        <f t="shared" si="4"/>
        <v>1000</v>
      </c>
    </row>
    <row r="273" spans="2:10" x14ac:dyDescent="0.2">
      <c r="B273" s="4">
        <v>270</v>
      </c>
      <c r="C273" s="5" t="s">
        <v>2468</v>
      </c>
      <c r="D273" s="5" t="s">
        <v>3</v>
      </c>
      <c r="E273" s="5" t="s">
        <v>2469</v>
      </c>
      <c r="F273" s="6">
        <v>43565</v>
      </c>
      <c r="G273" s="6">
        <v>50140</v>
      </c>
      <c r="H273" s="7">
        <v>1000</v>
      </c>
      <c r="I273" s="13" t="e">
        <f>VLOOKUP(C273,[1]Sheet18!$A$1:$C$362,3,0)</f>
        <v>#N/A</v>
      </c>
      <c r="J273" s="18">
        <f t="shared" si="4"/>
        <v>1000</v>
      </c>
    </row>
    <row r="274" spans="2:10" x14ac:dyDescent="0.2">
      <c r="B274" s="4">
        <v>271</v>
      </c>
      <c r="C274" s="5" t="s">
        <v>6615</v>
      </c>
      <c r="D274" s="5" t="s">
        <v>3</v>
      </c>
      <c r="E274" s="5" t="s">
        <v>6616</v>
      </c>
      <c r="F274" s="6">
        <v>45042</v>
      </c>
      <c r="G274" s="6">
        <v>50156</v>
      </c>
      <c r="H274" s="7">
        <v>1000</v>
      </c>
      <c r="I274" s="13" t="e">
        <f>VLOOKUP(C274,[1]Sheet18!$A$1:$C$362,3,0)</f>
        <v>#N/A</v>
      </c>
      <c r="J274" s="18">
        <f t="shared" si="4"/>
        <v>1000</v>
      </c>
    </row>
    <row r="275" spans="2:10" x14ac:dyDescent="0.2">
      <c r="B275" s="4">
        <v>272</v>
      </c>
      <c r="C275" s="5" t="s">
        <v>5508</v>
      </c>
      <c r="D275" s="5" t="s">
        <v>3</v>
      </c>
      <c r="E275" s="5" t="s">
        <v>5509</v>
      </c>
      <c r="F275" s="6">
        <v>44685</v>
      </c>
      <c r="G275" s="6">
        <v>50164</v>
      </c>
      <c r="H275" s="7">
        <v>390</v>
      </c>
      <c r="I275" s="13" t="e">
        <f>VLOOKUP(C275,[1]Sheet18!$A$1:$C$362,3,0)</f>
        <v>#N/A</v>
      </c>
      <c r="J275" s="18">
        <f t="shared" si="4"/>
        <v>390</v>
      </c>
    </row>
    <row r="276" spans="2:10" x14ac:dyDescent="0.2">
      <c r="B276" s="4">
        <v>273</v>
      </c>
      <c r="C276" s="5" t="s">
        <v>9459</v>
      </c>
      <c r="D276" s="5" t="s">
        <v>3</v>
      </c>
      <c r="E276" s="5" t="s">
        <v>9460</v>
      </c>
      <c r="F276" s="6">
        <v>45784</v>
      </c>
      <c r="G276" s="6">
        <v>50167</v>
      </c>
      <c r="H276" s="7">
        <v>1000</v>
      </c>
      <c r="I276" s="13" t="e">
        <f>VLOOKUP(C276,[1]Sheet18!$A$1:$C$362,3,0)</f>
        <v>#N/A</v>
      </c>
      <c r="J276" s="18">
        <f t="shared" si="4"/>
        <v>1000</v>
      </c>
    </row>
    <row r="277" spans="2:10" x14ac:dyDescent="0.2">
      <c r="B277" s="4">
        <v>274</v>
      </c>
      <c r="C277" s="5" t="s">
        <v>8054</v>
      </c>
      <c r="D277" s="5" t="s">
        <v>3</v>
      </c>
      <c r="E277" s="5" t="s">
        <v>6616</v>
      </c>
      <c r="F277" s="6">
        <v>45420</v>
      </c>
      <c r="G277" s="6">
        <v>50168</v>
      </c>
      <c r="H277" s="7">
        <v>500</v>
      </c>
      <c r="I277" s="13" t="e">
        <f>VLOOKUP(C277,[1]Sheet18!$A$1:$C$362,3,0)</f>
        <v>#N/A</v>
      </c>
      <c r="J277" s="18">
        <f t="shared" si="4"/>
        <v>500</v>
      </c>
    </row>
    <row r="278" spans="2:10" x14ac:dyDescent="0.2">
      <c r="B278" s="4">
        <v>275</v>
      </c>
      <c r="C278" s="5" t="s">
        <v>4573</v>
      </c>
      <c r="D278" s="5" t="s">
        <v>3</v>
      </c>
      <c r="E278" s="5" t="s">
        <v>4574</v>
      </c>
      <c r="F278" s="6">
        <v>44328</v>
      </c>
      <c r="G278" s="6">
        <v>50172</v>
      </c>
      <c r="H278" s="7">
        <v>1000</v>
      </c>
      <c r="I278" s="13" t="e">
        <f>VLOOKUP(C278,[1]Sheet18!$A$1:$C$362,3,0)</f>
        <v>#N/A</v>
      </c>
      <c r="J278" s="18">
        <f t="shared" si="4"/>
        <v>1000</v>
      </c>
    </row>
    <row r="279" spans="2:10" x14ac:dyDescent="0.2">
      <c r="B279" s="4">
        <v>276</v>
      </c>
      <c r="C279" s="5" t="s">
        <v>9549</v>
      </c>
      <c r="D279" s="5" t="s">
        <v>3</v>
      </c>
      <c r="E279" s="5" t="s">
        <v>9550</v>
      </c>
      <c r="F279" s="6">
        <v>45812</v>
      </c>
      <c r="G279" s="6">
        <v>50195</v>
      </c>
      <c r="H279" s="7">
        <v>1500</v>
      </c>
      <c r="I279" s="13" t="e">
        <f>VLOOKUP(C279,[1]Sheet18!$A$1:$C$362,3,0)</f>
        <v>#N/A</v>
      </c>
      <c r="J279" s="18">
        <f t="shared" si="4"/>
        <v>1500</v>
      </c>
    </row>
    <row r="280" spans="2:10" x14ac:dyDescent="0.2">
      <c r="B280" s="4">
        <v>277</v>
      </c>
      <c r="C280" s="5" t="s">
        <v>6736</v>
      </c>
      <c r="D280" s="5" t="s">
        <v>3</v>
      </c>
      <c r="E280" s="5" t="s">
        <v>6737</v>
      </c>
      <c r="F280" s="6">
        <v>45084</v>
      </c>
      <c r="G280" s="6">
        <v>50198</v>
      </c>
      <c r="H280" s="7">
        <v>1000</v>
      </c>
      <c r="I280" s="13" t="e">
        <f>VLOOKUP(C280,[1]Sheet18!$A$1:$C$362,3,0)</f>
        <v>#N/A</v>
      </c>
      <c r="J280" s="18">
        <f t="shared" si="4"/>
        <v>1000</v>
      </c>
    </row>
    <row r="281" spans="2:10" x14ac:dyDescent="0.2">
      <c r="B281" s="4">
        <v>278</v>
      </c>
      <c r="C281" s="5" t="s">
        <v>5608</v>
      </c>
      <c r="D281" s="5" t="s">
        <v>3</v>
      </c>
      <c r="E281" s="5" t="s">
        <v>5609</v>
      </c>
      <c r="F281" s="6">
        <v>44734</v>
      </c>
      <c r="G281" s="6">
        <v>50213</v>
      </c>
      <c r="H281" s="7">
        <v>500</v>
      </c>
      <c r="I281" s="13" t="e">
        <f>VLOOKUP(C281,[1]Sheet18!$A$1:$C$362,3,0)</f>
        <v>#N/A</v>
      </c>
      <c r="J281" s="18">
        <f t="shared" si="4"/>
        <v>500</v>
      </c>
    </row>
    <row r="282" spans="2:10" x14ac:dyDescent="0.2">
      <c r="B282" s="4">
        <v>279</v>
      </c>
      <c r="C282" s="5" t="s">
        <v>4684</v>
      </c>
      <c r="D282" s="5" t="s">
        <v>3</v>
      </c>
      <c r="E282" s="5" t="s">
        <v>4685</v>
      </c>
      <c r="F282" s="6">
        <v>44370</v>
      </c>
      <c r="G282" s="6">
        <v>50214</v>
      </c>
      <c r="H282" s="7">
        <v>1000</v>
      </c>
      <c r="I282" s="13" t="e">
        <f>VLOOKUP(C282,[1]Sheet18!$A$1:$C$362,3,0)</f>
        <v>#N/A</v>
      </c>
      <c r="J282" s="18">
        <f t="shared" si="4"/>
        <v>1000</v>
      </c>
    </row>
    <row r="283" spans="2:10" x14ac:dyDescent="0.2">
      <c r="B283" s="4">
        <v>280</v>
      </c>
      <c r="C283" s="5" t="s">
        <v>4744</v>
      </c>
      <c r="D283" s="5" t="s">
        <v>3</v>
      </c>
      <c r="E283" s="5" t="s">
        <v>4745</v>
      </c>
      <c r="F283" s="6">
        <v>44384</v>
      </c>
      <c r="G283" s="6">
        <v>50228</v>
      </c>
      <c r="H283" s="7">
        <v>1000</v>
      </c>
      <c r="I283" s="13" t="e">
        <f>VLOOKUP(C283,[1]Sheet18!$A$1:$C$362,3,0)</f>
        <v>#N/A</v>
      </c>
      <c r="J283" s="18">
        <f t="shared" si="4"/>
        <v>1000</v>
      </c>
    </row>
    <row r="284" spans="2:10" x14ac:dyDescent="0.2">
      <c r="B284" s="4">
        <v>281</v>
      </c>
      <c r="C284" s="5" t="s">
        <v>5720</v>
      </c>
      <c r="D284" s="5" t="s">
        <v>3</v>
      </c>
      <c r="E284" s="5" t="s">
        <v>5721</v>
      </c>
      <c r="F284" s="6">
        <v>44769</v>
      </c>
      <c r="G284" s="6">
        <v>50248</v>
      </c>
      <c r="H284" s="7">
        <v>1000</v>
      </c>
      <c r="I284" s="13" t="e">
        <f>VLOOKUP(C284,[1]Sheet18!$A$1:$C$362,3,0)</f>
        <v>#N/A</v>
      </c>
      <c r="J284" s="18">
        <f t="shared" si="4"/>
        <v>1000</v>
      </c>
    </row>
    <row r="285" spans="2:10" x14ac:dyDescent="0.2">
      <c r="B285" s="4">
        <v>282</v>
      </c>
      <c r="C285" s="5" t="s">
        <v>4812</v>
      </c>
      <c r="D285" s="5" t="s">
        <v>3</v>
      </c>
      <c r="E285" s="5" t="s">
        <v>4813</v>
      </c>
      <c r="F285" s="6">
        <v>44412</v>
      </c>
      <c r="G285" s="6">
        <v>50256</v>
      </c>
      <c r="H285" s="7">
        <v>1000</v>
      </c>
      <c r="I285" s="13" t="e">
        <f>VLOOKUP(C285,[1]Sheet18!$A$1:$C$362,3,0)</f>
        <v>#N/A</v>
      </c>
      <c r="J285" s="18">
        <f t="shared" si="4"/>
        <v>1000</v>
      </c>
    </row>
    <row r="286" spans="2:10" x14ac:dyDescent="0.2">
      <c r="B286" s="4">
        <v>283</v>
      </c>
      <c r="C286" s="5" t="s">
        <v>5825</v>
      </c>
      <c r="D286" s="5" t="s">
        <v>3</v>
      </c>
      <c r="E286" s="5" t="s">
        <v>5826</v>
      </c>
      <c r="F286" s="6">
        <v>44803</v>
      </c>
      <c r="G286" s="6">
        <v>50282</v>
      </c>
      <c r="H286" s="7">
        <v>500</v>
      </c>
      <c r="I286" s="13" t="e">
        <f>VLOOKUP(C286,[1]Sheet18!$A$1:$C$362,3,0)</f>
        <v>#N/A</v>
      </c>
      <c r="J286" s="18">
        <f t="shared" si="4"/>
        <v>500</v>
      </c>
    </row>
    <row r="287" spans="2:10" x14ac:dyDescent="0.2">
      <c r="B287" s="4">
        <v>284</v>
      </c>
      <c r="C287" s="5" t="s">
        <v>8453</v>
      </c>
      <c r="D287" s="5" t="s">
        <v>3</v>
      </c>
      <c r="E287" s="5" t="s">
        <v>8454</v>
      </c>
      <c r="F287" s="6">
        <v>45539</v>
      </c>
      <c r="G287" s="6">
        <v>50287</v>
      </c>
      <c r="H287" s="7">
        <v>1000</v>
      </c>
      <c r="I287" s="13" t="e">
        <f>VLOOKUP(C287,[1]Sheet18!$A$1:$C$362,3,0)</f>
        <v>#N/A</v>
      </c>
      <c r="J287" s="18">
        <f t="shared" si="4"/>
        <v>1000</v>
      </c>
    </row>
    <row r="288" spans="2:10" x14ac:dyDescent="0.2">
      <c r="B288" s="4">
        <v>285</v>
      </c>
      <c r="C288" s="5" t="s">
        <v>1311</v>
      </c>
      <c r="D288" s="5" t="s">
        <v>3</v>
      </c>
      <c r="E288" s="5" t="s">
        <v>1312</v>
      </c>
      <c r="F288" s="6">
        <v>42991</v>
      </c>
      <c r="G288" s="6">
        <v>50296</v>
      </c>
      <c r="H288" s="7">
        <v>3000</v>
      </c>
      <c r="I288" s="13" t="e">
        <f>VLOOKUP(C288,[1]Sheet18!$A$1:$C$362,3,0)</f>
        <v>#N/A</v>
      </c>
      <c r="J288" s="18">
        <f t="shared" si="4"/>
        <v>3000</v>
      </c>
    </row>
    <row r="289" spans="2:10" x14ac:dyDescent="0.2">
      <c r="B289" s="4">
        <v>286</v>
      </c>
      <c r="C289" s="5" t="s">
        <v>3880</v>
      </c>
      <c r="D289" s="5" t="s">
        <v>3</v>
      </c>
      <c r="E289" s="5" t="s">
        <v>3881</v>
      </c>
      <c r="F289" s="6">
        <v>44111</v>
      </c>
      <c r="G289" s="6">
        <v>50320</v>
      </c>
      <c r="H289" s="7">
        <v>1000</v>
      </c>
      <c r="I289" s="13" t="e">
        <f>VLOOKUP(C289,[1]Sheet18!$A$1:$C$362,3,0)</f>
        <v>#N/A</v>
      </c>
      <c r="J289" s="18">
        <f t="shared" si="4"/>
        <v>1000</v>
      </c>
    </row>
    <row r="290" spans="2:10" x14ac:dyDescent="0.2">
      <c r="B290" s="4">
        <v>287</v>
      </c>
      <c r="C290" s="5" t="s">
        <v>7162</v>
      </c>
      <c r="D290" s="5" t="s">
        <v>3</v>
      </c>
      <c r="E290" s="5" t="s">
        <v>7163</v>
      </c>
      <c r="F290" s="6">
        <v>45217</v>
      </c>
      <c r="G290" s="6">
        <v>50331</v>
      </c>
      <c r="H290" s="7">
        <v>500</v>
      </c>
      <c r="I290" s="13" t="e">
        <f>VLOOKUP(C290,[1]Sheet18!$A$1:$C$362,3,0)</f>
        <v>#N/A</v>
      </c>
      <c r="J290" s="18">
        <f t="shared" si="4"/>
        <v>500</v>
      </c>
    </row>
    <row r="291" spans="2:10" x14ac:dyDescent="0.2">
      <c r="B291" s="4">
        <v>288</v>
      </c>
      <c r="C291" s="5" t="s">
        <v>5036</v>
      </c>
      <c r="D291" s="5" t="s">
        <v>3</v>
      </c>
      <c r="E291" s="5" t="s">
        <v>5037</v>
      </c>
      <c r="F291" s="6">
        <v>44496</v>
      </c>
      <c r="G291" s="6">
        <v>50340</v>
      </c>
      <c r="H291" s="7">
        <v>500</v>
      </c>
      <c r="I291" s="13" t="e">
        <f>VLOOKUP(C291,[1]Sheet18!$A$1:$C$362,3,0)</f>
        <v>#N/A</v>
      </c>
      <c r="J291" s="18">
        <f t="shared" si="4"/>
        <v>500</v>
      </c>
    </row>
    <row r="292" spans="2:10" x14ac:dyDescent="0.2">
      <c r="B292" s="4">
        <v>289</v>
      </c>
      <c r="C292" s="5" t="s">
        <v>7220</v>
      </c>
      <c r="D292" s="5" t="s">
        <v>3</v>
      </c>
      <c r="E292" s="5" t="s">
        <v>7221</v>
      </c>
      <c r="F292" s="6">
        <v>45231</v>
      </c>
      <c r="G292" s="6">
        <v>50345</v>
      </c>
      <c r="H292" s="7">
        <v>500</v>
      </c>
      <c r="I292" s="13" t="e">
        <f>VLOOKUP(C292,[1]Sheet18!$A$1:$C$362,3,0)</f>
        <v>#N/A</v>
      </c>
      <c r="J292" s="18">
        <f t="shared" si="4"/>
        <v>500</v>
      </c>
    </row>
    <row r="293" spans="2:10" x14ac:dyDescent="0.2">
      <c r="B293" s="4">
        <v>290</v>
      </c>
      <c r="C293" s="5" t="s">
        <v>7371</v>
      </c>
      <c r="D293" s="5" t="s">
        <v>3</v>
      </c>
      <c r="E293" s="5" t="s">
        <v>5826</v>
      </c>
      <c r="F293" s="6">
        <v>45266</v>
      </c>
      <c r="G293" s="6">
        <v>50380</v>
      </c>
      <c r="H293" s="7">
        <v>1000</v>
      </c>
      <c r="I293" s="13" t="e">
        <f>VLOOKUP(C293,[1]Sheet18!$A$1:$C$362,3,0)</f>
        <v>#N/A</v>
      </c>
      <c r="J293" s="18">
        <f t="shared" si="4"/>
        <v>1000</v>
      </c>
    </row>
    <row r="294" spans="2:10" x14ac:dyDescent="0.2">
      <c r="B294" s="4">
        <v>291</v>
      </c>
      <c r="C294" s="5" t="s">
        <v>8845</v>
      </c>
      <c r="D294" s="5" t="s">
        <v>3</v>
      </c>
      <c r="E294" s="5" t="s">
        <v>8846</v>
      </c>
      <c r="F294" s="6">
        <v>45658</v>
      </c>
      <c r="G294" s="6">
        <v>50406</v>
      </c>
      <c r="H294" s="7">
        <v>1500</v>
      </c>
      <c r="I294" s="13" t="e">
        <f>VLOOKUP(C294,[1]Sheet18!$A$1:$C$362,3,0)</f>
        <v>#N/A</v>
      </c>
      <c r="J294" s="18">
        <f t="shared" si="4"/>
        <v>1500</v>
      </c>
    </row>
    <row r="295" spans="2:10" x14ac:dyDescent="0.2">
      <c r="B295" s="4">
        <v>292</v>
      </c>
      <c r="C295" s="5" t="s">
        <v>5219</v>
      </c>
      <c r="D295" s="5" t="s">
        <v>3</v>
      </c>
      <c r="E295" s="5" t="s">
        <v>5220</v>
      </c>
      <c r="F295" s="6">
        <v>44566</v>
      </c>
      <c r="G295" s="6">
        <v>50410</v>
      </c>
      <c r="H295" s="7">
        <v>500</v>
      </c>
      <c r="I295" s="13" t="e">
        <f>VLOOKUP(C295,[1]Sheet18!$A$1:$C$362,3,0)</f>
        <v>#N/A</v>
      </c>
      <c r="J295" s="18">
        <f t="shared" si="4"/>
        <v>500</v>
      </c>
    </row>
    <row r="296" spans="2:10" x14ac:dyDescent="0.2">
      <c r="B296" s="4">
        <v>293</v>
      </c>
      <c r="C296" s="5" t="s">
        <v>7509</v>
      </c>
      <c r="D296" s="5" t="s">
        <v>3</v>
      </c>
      <c r="E296" s="5" t="s">
        <v>7147</v>
      </c>
      <c r="F296" s="6">
        <v>45308</v>
      </c>
      <c r="G296" s="6">
        <v>50422</v>
      </c>
      <c r="H296" s="7">
        <v>1000</v>
      </c>
      <c r="I296" s="13" t="e">
        <f>VLOOKUP(C296,[1]Sheet18!$A$1:$C$362,3,0)</f>
        <v>#N/A</v>
      </c>
      <c r="J296" s="18">
        <f t="shared" si="4"/>
        <v>1000</v>
      </c>
    </row>
    <row r="297" spans="2:10" x14ac:dyDescent="0.2">
      <c r="B297" s="4">
        <v>294</v>
      </c>
      <c r="C297" s="5" t="s">
        <v>8983</v>
      </c>
      <c r="D297" s="5" t="s">
        <v>3</v>
      </c>
      <c r="E297" s="5" t="s">
        <v>8564</v>
      </c>
      <c r="F297" s="6">
        <v>45693</v>
      </c>
      <c r="G297" s="6">
        <v>50441</v>
      </c>
      <c r="H297" s="7">
        <v>1000</v>
      </c>
      <c r="I297" s="13" t="e">
        <f>VLOOKUP(C297,[1]Sheet18!$A$1:$C$362,3,0)</f>
        <v>#N/A</v>
      </c>
      <c r="J297" s="18">
        <f t="shared" si="4"/>
        <v>1000</v>
      </c>
    </row>
    <row r="298" spans="2:10" x14ac:dyDescent="0.2">
      <c r="B298" s="4">
        <v>295</v>
      </c>
      <c r="C298" s="5" t="s">
        <v>5299</v>
      </c>
      <c r="D298" s="5" t="s">
        <v>3</v>
      </c>
      <c r="E298" s="5" t="s">
        <v>5300</v>
      </c>
      <c r="F298" s="6">
        <v>44601</v>
      </c>
      <c r="G298" s="6">
        <v>50445</v>
      </c>
      <c r="H298" s="7">
        <v>1000</v>
      </c>
      <c r="I298" s="13" t="e">
        <f>VLOOKUP(C298,[1]Sheet18!$A$1:$C$362,3,0)</f>
        <v>#N/A</v>
      </c>
      <c r="J298" s="18">
        <f t="shared" si="4"/>
        <v>1000</v>
      </c>
    </row>
    <row r="299" spans="2:10" x14ac:dyDescent="0.2">
      <c r="B299" s="4">
        <v>296</v>
      </c>
      <c r="C299" s="5" t="s">
        <v>7648</v>
      </c>
      <c r="D299" s="5" t="s">
        <v>3</v>
      </c>
      <c r="E299" s="5" t="s">
        <v>7649</v>
      </c>
      <c r="F299" s="6">
        <v>45336</v>
      </c>
      <c r="G299" s="6">
        <v>50450</v>
      </c>
      <c r="H299" s="7">
        <v>500</v>
      </c>
      <c r="I299" s="13" t="e">
        <f>VLOOKUP(C299,[1]Sheet18!$A$1:$C$362,3,0)</f>
        <v>#N/A</v>
      </c>
      <c r="J299" s="18">
        <f t="shared" si="4"/>
        <v>500</v>
      </c>
    </row>
    <row r="300" spans="2:10" x14ac:dyDescent="0.2">
      <c r="B300" s="4">
        <v>297</v>
      </c>
      <c r="C300" s="5" t="s">
        <v>5388</v>
      </c>
      <c r="D300" s="5" t="s">
        <v>3</v>
      </c>
      <c r="E300" s="5" t="s">
        <v>5389</v>
      </c>
      <c r="F300" s="6">
        <v>44629</v>
      </c>
      <c r="G300" s="6">
        <v>50473</v>
      </c>
      <c r="H300" s="7">
        <v>1000</v>
      </c>
      <c r="I300" s="13" t="e">
        <f>VLOOKUP(C300,[1]Sheet18!$A$1:$C$362,3,0)</f>
        <v>#N/A</v>
      </c>
      <c r="J300" s="18">
        <f t="shared" si="4"/>
        <v>1000</v>
      </c>
    </row>
    <row r="301" spans="2:10" x14ac:dyDescent="0.2">
      <c r="B301" s="4">
        <v>298</v>
      </c>
      <c r="C301" s="5" t="s">
        <v>4534</v>
      </c>
      <c r="D301" s="5" t="s">
        <v>3</v>
      </c>
      <c r="E301" s="5" t="s">
        <v>4535</v>
      </c>
      <c r="F301" s="6">
        <v>44295</v>
      </c>
      <c r="G301" s="6">
        <v>50504</v>
      </c>
      <c r="H301" s="7">
        <v>1000</v>
      </c>
      <c r="I301" s="13" t="e">
        <f>VLOOKUP(C301,[1]Sheet18!$A$1:$C$362,3,0)</f>
        <v>#N/A</v>
      </c>
      <c r="J301" s="18">
        <f t="shared" si="4"/>
        <v>1000</v>
      </c>
    </row>
    <row r="302" spans="2:10" x14ac:dyDescent="0.2">
      <c r="B302" s="4">
        <v>299</v>
      </c>
      <c r="C302" s="5" t="s">
        <v>2470</v>
      </c>
      <c r="D302" s="5" t="s">
        <v>3</v>
      </c>
      <c r="E302" s="5" t="s">
        <v>2471</v>
      </c>
      <c r="F302" s="6">
        <v>43565</v>
      </c>
      <c r="G302" s="6">
        <v>50505</v>
      </c>
      <c r="H302" s="7">
        <v>1000</v>
      </c>
      <c r="I302" s="13" t="e">
        <f>VLOOKUP(C302,[1]Sheet18!$A$1:$C$362,3,0)</f>
        <v>#N/A</v>
      </c>
      <c r="J302" s="18">
        <f t="shared" si="4"/>
        <v>1000</v>
      </c>
    </row>
    <row r="303" spans="2:10" x14ac:dyDescent="0.2">
      <c r="B303" s="4">
        <v>300</v>
      </c>
      <c r="C303" s="5" t="s">
        <v>5502</v>
      </c>
      <c r="D303" s="5" t="s">
        <v>3</v>
      </c>
      <c r="E303" s="5" t="s">
        <v>5503</v>
      </c>
      <c r="F303" s="6">
        <v>44663</v>
      </c>
      <c r="G303" s="6">
        <v>50507</v>
      </c>
      <c r="H303" s="7">
        <v>1000</v>
      </c>
      <c r="I303" s="13" t="e">
        <f>VLOOKUP(C303,[1]Sheet18!$A$1:$C$362,3,0)</f>
        <v>#N/A</v>
      </c>
      <c r="J303" s="18">
        <f t="shared" si="4"/>
        <v>1000</v>
      </c>
    </row>
    <row r="304" spans="2:10" x14ac:dyDescent="0.2">
      <c r="B304" s="4">
        <v>301</v>
      </c>
      <c r="C304" s="5" t="s">
        <v>8055</v>
      </c>
      <c r="D304" s="5" t="s">
        <v>3</v>
      </c>
      <c r="E304" s="5" t="s">
        <v>6971</v>
      </c>
      <c r="F304" s="6">
        <v>45420</v>
      </c>
      <c r="G304" s="6">
        <v>50533</v>
      </c>
      <c r="H304" s="7">
        <v>500</v>
      </c>
      <c r="I304" s="13" t="e">
        <f>VLOOKUP(C304,[1]Sheet18!$A$1:$C$362,3,0)</f>
        <v>#N/A</v>
      </c>
      <c r="J304" s="18">
        <f t="shared" si="4"/>
        <v>500</v>
      </c>
    </row>
    <row r="305" spans="2:10" x14ac:dyDescent="0.2">
      <c r="B305" s="4">
        <v>302</v>
      </c>
      <c r="C305" s="5" t="s">
        <v>4575</v>
      </c>
      <c r="D305" s="5" t="s">
        <v>3</v>
      </c>
      <c r="E305" s="5" t="s">
        <v>4576</v>
      </c>
      <c r="F305" s="6">
        <v>44328</v>
      </c>
      <c r="G305" s="6">
        <v>50537</v>
      </c>
      <c r="H305" s="7">
        <v>1000</v>
      </c>
      <c r="I305" s="13" t="e">
        <f>VLOOKUP(C305,[1]Sheet18!$A$1:$C$362,3,0)</f>
        <v>#N/A</v>
      </c>
      <c r="J305" s="18">
        <f t="shared" si="4"/>
        <v>1000</v>
      </c>
    </row>
    <row r="306" spans="2:10" x14ac:dyDescent="0.2">
      <c r="B306" s="4">
        <v>303</v>
      </c>
      <c r="C306" s="5" t="s">
        <v>6670</v>
      </c>
      <c r="D306" s="5" t="s">
        <v>3</v>
      </c>
      <c r="E306" s="5" t="s">
        <v>6671</v>
      </c>
      <c r="F306" s="6">
        <v>45070</v>
      </c>
      <c r="G306" s="6">
        <v>50549</v>
      </c>
      <c r="H306" s="7">
        <v>1000</v>
      </c>
      <c r="I306" s="13" t="e">
        <f>VLOOKUP(C306,[1]Sheet18!$A$1:$C$362,3,0)</f>
        <v>#N/A</v>
      </c>
      <c r="J306" s="18">
        <f t="shared" si="4"/>
        <v>1000</v>
      </c>
    </row>
    <row r="307" spans="2:10" x14ac:dyDescent="0.2">
      <c r="B307" s="4">
        <v>304</v>
      </c>
      <c r="C307" s="5" t="s">
        <v>9551</v>
      </c>
      <c r="D307" s="5" t="s">
        <v>3</v>
      </c>
      <c r="E307" s="5" t="s">
        <v>9552</v>
      </c>
      <c r="F307" s="6">
        <v>45812</v>
      </c>
      <c r="G307" s="6">
        <v>50560</v>
      </c>
      <c r="H307" s="7">
        <v>1500</v>
      </c>
      <c r="I307" s="13" t="e">
        <f>VLOOKUP(C307,[1]Sheet18!$A$1:$C$362,3,0)</f>
        <v>#N/A</v>
      </c>
      <c r="J307" s="18">
        <f t="shared" si="4"/>
        <v>1500</v>
      </c>
    </row>
    <row r="308" spans="2:10" x14ac:dyDescent="0.2">
      <c r="B308" s="4">
        <v>305</v>
      </c>
      <c r="C308" s="5" t="s">
        <v>4653</v>
      </c>
      <c r="D308" s="5" t="s">
        <v>3</v>
      </c>
      <c r="E308" s="5" t="s">
        <v>4654</v>
      </c>
      <c r="F308" s="6">
        <v>44356</v>
      </c>
      <c r="G308" s="6">
        <v>50565</v>
      </c>
      <c r="H308" s="7">
        <v>1000</v>
      </c>
      <c r="I308" s="13" t="e">
        <f>VLOOKUP(C308,[1]Sheet18!$A$1:$C$362,3,0)</f>
        <v>#N/A</v>
      </c>
      <c r="J308" s="18">
        <f t="shared" si="4"/>
        <v>1000</v>
      </c>
    </row>
    <row r="309" spans="2:10" x14ac:dyDescent="0.2">
      <c r="B309" s="4">
        <v>306</v>
      </c>
      <c r="C309" s="5" t="s">
        <v>6764</v>
      </c>
      <c r="D309" s="5" t="s">
        <v>3</v>
      </c>
      <c r="E309" s="5" t="s">
        <v>6765</v>
      </c>
      <c r="F309" s="6">
        <v>45091</v>
      </c>
      <c r="G309" s="6">
        <v>50570</v>
      </c>
      <c r="H309" s="7">
        <v>500</v>
      </c>
      <c r="I309" s="13" t="e">
        <f>VLOOKUP(C309,[1]Sheet18!$A$1:$C$362,3,0)</f>
        <v>#N/A</v>
      </c>
      <c r="J309" s="18">
        <f t="shared" si="4"/>
        <v>500</v>
      </c>
    </row>
    <row r="310" spans="2:10" x14ac:dyDescent="0.2">
      <c r="B310" s="4">
        <v>307</v>
      </c>
      <c r="C310" s="5" t="s">
        <v>5628</v>
      </c>
      <c r="D310" s="5" t="s">
        <v>3</v>
      </c>
      <c r="E310" s="5" t="s">
        <v>5629</v>
      </c>
      <c r="F310" s="6">
        <v>44741</v>
      </c>
      <c r="G310" s="6">
        <v>50585</v>
      </c>
      <c r="H310" s="7">
        <v>500</v>
      </c>
      <c r="I310" s="13" t="e">
        <f>VLOOKUP(C310,[1]Sheet18!$A$1:$C$362,3,0)</f>
        <v>#N/A</v>
      </c>
      <c r="J310" s="18">
        <f t="shared" si="4"/>
        <v>500</v>
      </c>
    </row>
    <row r="311" spans="2:10" x14ac:dyDescent="0.2">
      <c r="B311" s="4">
        <v>308</v>
      </c>
      <c r="C311" s="5" t="s">
        <v>4746</v>
      </c>
      <c r="D311" s="5" t="s">
        <v>3</v>
      </c>
      <c r="E311" s="5" t="s">
        <v>4747</v>
      </c>
      <c r="F311" s="6">
        <v>44384</v>
      </c>
      <c r="G311" s="6">
        <v>50593</v>
      </c>
      <c r="H311" s="7">
        <v>1000</v>
      </c>
      <c r="I311" s="13" t="e">
        <f>VLOOKUP(C311,[1]Sheet18!$A$1:$C$362,3,0)</f>
        <v>#N/A</v>
      </c>
      <c r="J311" s="18">
        <f t="shared" si="4"/>
        <v>1000</v>
      </c>
    </row>
    <row r="312" spans="2:10" x14ac:dyDescent="0.2">
      <c r="B312" s="4">
        <v>309</v>
      </c>
      <c r="C312" s="5" t="s">
        <v>6885</v>
      </c>
      <c r="D312" s="5" t="s">
        <v>3</v>
      </c>
      <c r="E312" s="5" t="s">
        <v>6765</v>
      </c>
      <c r="F312" s="6">
        <v>45126</v>
      </c>
      <c r="G312" s="6">
        <v>50605</v>
      </c>
      <c r="H312" s="7">
        <v>1000</v>
      </c>
      <c r="I312" s="13" t="e">
        <f>VLOOKUP(C312,[1]Sheet18!$A$1:$C$362,3,0)</f>
        <v>#N/A</v>
      </c>
      <c r="J312" s="18">
        <f t="shared" si="4"/>
        <v>1000</v>
      </c>
    </row>
    <row r="313" spans="2:10" x14ac:dyDescent="0.2">
      <c r="B313" s="4">
        <v>310</v>
      </c>
      <c r="C313" s="5" t="s">
        <v>5699</v>
      </c>
      <c r="D313" s="5" t="s">
        <v>3</v>
      </c>
      <c r="E313" s="5" t="s">
        <v>5700</v>
      </c>
      <c r="F313" s="6">
        <v>44762</v>
      </c>
      <c r="G313" s="6">
        <v>50606</v>
      </c>
      <c r="H313" s="7">
        <v>1000</v>
      </c>
      <c r="I313" s="13" t="e">
        <f>VLOOKUP(C313,[1]Sheet18!$A$1:$C$362,3,0)</f>
        <v>#N/A</v>
      </c>
      <c r="J313" s="18">
        <f t="shared" si="4"/>
        <v>1000</v>
      </c>
    </row>
    <row r="314" spans="2:10" x14ac:dyDescent="0.2">
      <c r="B314" s="4">
        <v>311</v>
      </c>
      <c r="C314" s="5" t="s">
        <v>3681</v>
      </c>
      <c r="D314" s="5" t="s">
        <v>3</v>
      </c>
      <c r="E314" s="5" t="s">
        <v>3682</v>
      </c>
      <c r="F314" s="6">
        <v>44048</v>
      </c>
      <c r="G314" s="6">
        <v>50622</v>
      </c>
      <c r="H314" s="7">
        <v>1000</v>
      </c>
      <c r="I314" s="13" t="e">
        <f>VLOOKUP(C314,[1]Sheet18!$A$1:$C$362,3,0)</f>
        <v>#N/A</v>
      </c>
      <c r="J314" s="18">
        <f t="shared" si="4"/>
        <v>1000</v>
      </c>
    </row>
    <row r="315" spans="2:10" x14ac:dyDescent="0.2">
      <c r="B315" s="4">
        <v>312</v>
      </c>
      <c r="C315" s="5" t="s">
        <v>5807</v>
      </c>
      <c r="D315" s="5" t="s">
        <v>3</v>
      </c>
      <c r="E315" s="5" t="s">
        <v>5808</v>
      </c>
      <c r="F315" s="6">
        <v>44792</v>
      </c>
      <c r="G315" s="6">
        <v>50636</v>
      </c>
      <c r="H315" s="7">
        <v>500</v>
      </c>
      <c r="I315" s="13" t="e">
        <f>VLOOKUP(C315,[1]Sheet18!$A$1:$C$362,3,0)</f>
        <v>#N/A</v>
      </c>
      <c r="J315" s="18">
        <f t="shared" si="4"/>
        <v>500</v>
      </c>
    </row>
    <row r="316" spans="2:10" x14ac:dyDescent="0.2">
      <c r="B316" s="4">
        <v>313</v>
      </c>
      <c r="C316" s="5" t="s">
        <v>6970</v>
      </c>
      <c r="D316" s="5" t="s">
        <v>3</v>
      </c>
      <c r="E316" s="5" t="s">
        <v>6971</v>
      </c>
      <c r="F316" s="6">
        <v>45161</v>
      </c>
      <c r="G316" s="6">
        <v>50640</v>
      </c>
      <c r="H316" s="7">
        <v>1000</v>
      </c>
      <c r="I316" s="13" t="e">
        <f>VLOOKUP(C316,[1]Sheet18!$A$1:$C$362,3,0)</f>
        <v>#N/A</v>
      </c>
      <c r="J316" s="18">
        <f t="shared" si="4"/>
        <v>1000</v>
      </c>
    </row>
    <row r="317" spans="2:10" x14ac:dyDescent="0.2">
      <c r="B317" s="4">
        <v>314</v>
      </c>
      <c r="C317" s="5" t="s">
        <v>3780</v>
      </c>
      <c r="D317" s="5" t="s">
        <v>3</v>
      </c>
      <c r="E317" s="5" t="s">
        <v>3781</v>
      </c>
      <c r="F317" s="6">
        <v>44083</v>
      </c>
      <c r="G317" s="6">
        <v>50657</v>
      </c>
      <c r="H317" s="7">
        <v>1000</v>
      </c>
      <c r="I317" s="13" t="e">
        <f>VLOOKUP(C317,[1]Sheet18!$A$1:$C$362,3,0)</f>
        <v>#N/A</v>
      </c>
      <c r="J317" s="18">
        <f t="shared" si="4"/>
        <v>1000</v>
      </c>
    </row>
    <row r="318" spans="2:10" x14ac:dyDescent="0.2">
      <c r="B318" s="4">
        <v>315</v>
      </c>
      <c r="C318" s="5" t="s">
        <v>7031</v>
      </c>
      <c r="D318" s="5" t="s">
        <v>3</v>
      </c>
      <c r="E318" s="5" t="s">
        <v>7032</v>
      </c>
      <c r="F318" s="6">
        <v>45182</v>
      </c>
      <c r="G318" s="6">
        <v>50661</v>
      </c>
      <c r="H318" s="7">
        <v>1000</v>
      </c>
      <c r="I318" s="13" t="e">
        <f>VLOOKUP(C318,[1]Sheet18!$A$1:$C$362,3,0)</f>
        <v>#N/A</v>
      </c>
      <c r="J318" s="18">
        <f t="shared" si="4"/>
        <v>1000</v>
      </c>
    </row>
    <row r="319" spans="2:10" x14ac:dyDescent="0.2">
      <c r="B319" s="4">
        <v>316</v>
      </c>
      <c r="C319" s="5" t="s">
        <v>4950</v>
      </c>
      <c r="D319" s="5" t="s">
        <v>3</v>
      </c>
      <c r="E319" s="5" t="s">
        <v>4951</v>
      </c>
      <c r="F319" s="6">
        <v>44468</v>
      </c>
      <c r="G319" s="6">
        <v>50677</v>
      </c>
      <c r="H319" s="7">
        <v>500</v>
      </c>
      <c r="I319" s="13" t="e">
        <f>VLOOKUP(C319,[1]Sheet18!$A$1:$C$362,3,0)</f>
        <v>#N/A</v>
      </c>
      <c r="J319" s="18">
        <f t="shared" si="4"/>
        <v>500</v>
      </c>
    </row>
    <row r="320" spans="2:10" x14ac:dyDescent="0.2">
      <c r="B320" s="4">
        <v>317</v>
      </c>
      <c r="C320" s="5" t="s">
        <v>8563</v>
      </c>
      <c r="D320" s="5" t="s">
        <v>3</v>
      </c>
      <c r="E320" s="5" t="s">
        <v>8564</v>
      </c>
      <c r="F320" s="6">
        <v>45568</v>
      </c>
      <c r="G320" s="6">
        <v>50681</v>
      </c>
      <c r="H320" s="7">
        <v>1000</v>
      </c>
      <c r="I320" s="13" t="e">
        <f>VLOOKUP(C320,[1]Sheet18!$A$1:$C$362,3,0)</f>
        <v>#N/A</v>
      </c>
      <c r="J320" s="18">
        <f t="shared" si="4"/>
        <v>1000</v>
      </c>
    </row>
    <row r="321" spans="2:10" x14ac:dyDescent="0.2">
      <c r="B321" s="4">
        <v>318</v>
      </c>
      <c r="C321" s="5" t="s">
        <v>7146</v>
      </c>
      <c r="D321" s="5" t="s">
        <v>3</v>
      </c>
      <c r="E321" s="5" t="s">
        <v>7147</v>
      </c>
      <c r="F321" s="6">
        <v>45210</v>
      </c>
      <c r="G321" s="6">
        <v>50689</v>
      </c>
      <c r="H321" s="7">
        <v>450</v>
      </c>
      <c r="I321" s="13" t="e">
        <f>VLOOKUP(C321,[1]Sheet18!$A$1:$C$362,3,0)</f>
        <v>#N/A</v>
      </c>
      <c r="J321" s="18">
        <f t="shared" si="4"/>
        <v>450</v>
      </c>
    </row>
    <row r="322" spans="2:10" x14ac:dyDescent="0.2">
      <c r="B322" s="4">
        <v>319</v>
      </c>
      <c r="C322" s="5" t="s">
        <v>3966</v>
      </c>
      <c r="D322" s="5" t="s">
        <v>3</v>
      </c>
      <c r="E322" s="5" t="s">
        <v>3967</v>
      </c>
      <c r="F322" s="6">
        <v>44132</v>
      </c>
      <c r="G322" s="6">
        <v>50706</v>
      </c>
      <c r="H322" s="7">
        <v>1000</v>
      </c>
      <c r="I322" s="13" t="e">
        <f>VLOOKUP(C322,[1]Sheet18!$A$1:$C$362,3,0)</f>
        <v>#N/A</v>
      </c>
      <c r="J322" s="18">
        <f t="shared" si="4"/>
        <v>1000</v>
      </c>
    </row>
    <row r="323" spans="2:10" x14ac:dyDescent="0.2">
      <c r="B323" s="4">
        <v>320</v>
      </c>
      <c r="C323" s="5" t="s">
        <v>5074</v>
      </c>
      <c r="D323" s="5" t="s">
        <v>3</v>
      </c>
      <c r="E323" s="5" t="s">
        <v>4654</v>
      </c>
      <c r="F323" s="6">
        <v>44510</v>
      </c>
      <c r="G323" s="6">
        <v>50719</v>
      </c>
      <c r="H323" s="7">
        <v>500</v>
      </c>
      <c r="I323" s="13" t="e">
        <f>VLOOKUP(C323,[1]Sheet18!$A$1:$C$362,3,0)</f>
        <v>#N/A</v>
      </c>
      <c r="J323" s="18">
        <f t="shared" si="4"/>
        <v>500</v>
      </c>
    </row>
    <row r="324" spans="2:10" x14ac:dyDescent="0.2">
      <c r="B324" s="4">
        <v>321</v>
      </c>
      <c r="C324" s="5" t="s">
        <v>7291</v>
      </c>
      <c r="D324" s="5" t="s">
        <v>3</v>
      </c>
      <c r="E324" s="5" t="s">
        <v>7292</v>
      </c>
      <c r="F324" s="6">
        <v>45245</v>
      </c>
      <c r="G324" s="6">
        <v>50724</v>
      </c>
      <c r="H324" s="7">
        <v>500</v>
      </c>
      <c r="I324" s="13" t="e">
        <f>VLOOKUP(C324,[1]Sheet18!$A$1:$C$362,3,0)</f>
        <v>#N/A</v>
      </c>
      <c r="J324" s="18">
        <f t="shared" ref="J324:J387" si="5">H324</f>
        <v>500</v>
      </c>
    </row>
    <row r="325" spans="2:10" x14ac:dyDescent="0.2">
      <c r="B325" s="4">
        <v>322</v>
      </c>
      <c r="C325" s="5" t="s">
        <v>8740</v>
      </c>
      <c r="D325" s="5" t="s">
        <v>3</v>
      </c>
      <c r="E325" s="5" t="s">
        <v>8564</v>
      </c>
      <c r="F325" s="6">
        <v>45630</v>
      </c>
      <c r="G325" s="6">
        <v>50743</v>
      </c>
      <c r="H325" s="7">
        <v>1500</v>
      </c>
      <c r="I325" s="13" t="e">
        <f>VLOOKUP(C325,[1]Sheet18!$A$1:$C$362,3,0)</f>
        <v>#N/A</v>
      </c>
      <c r="J325" s="18">
        <f t="shared" si="5"/>
        <v>1500</v>
      </c>
    </row>
    <row r="326" spans="2:10" x14ac:dyDescent="0.2">
      <c r="B326" s="4">
        <v>323</v>
      </c>
      <c r="C326" s="5" t="s">
        <v>7392</v>
      </c>
      <c r="D326" s="5" t="s">
        <v>3</v>
      </c>
      <c r="E326" s="5" t="s">
        <v>7393</v>
      </c>
      <c r="F326" s="6">
        <v>45273</v>
      </c>
      <c r="G326" s="6">
        <v>50752</v>
      </c>
      <c r="H326" s="7">
        <v>500</v>
      </c>
      <c r="I326" s="13" t="e">
        <f>VLOOKUP(C326,[1]Sheet18!$A$1:$C$362,3,0)</f>
        <v>#N/A</v>
      </c>
      <c r="J326" s="18">
        <f t="shared" si="5"/>
        <v>500</v>
      </c>
    </row>
    <row r="327" spans="2:10" x14ac:dyDescent="0.2">
      <c r="B327" s="4">
        <v>324</v>
      </c>
      <c r="C327" s="5" t="s">
        <v>8847</v>
      </c>
      <c r="D327" s="5" t="s">
        <v>3</v>
      </c>
      <c r="E327" s="5" t="s">
        <v>8848</v>
      </c>
      <c r="F327" s="6">
        <v>45658</v>
      </c>
      <c r="G327" s="6">
        <v>50771</v>
      </c>
      <c r="H327" s="7">
        <v>2000</v>
      </c>
      <c r="I327" s="13" t="e">
        <f>VLOOKUP(C327,[1]Sheet18!$A$1:$C$362,3,0)</f>
        <v>#N/A</v>
      </c>
      <c r="J327" s="18">
        <f t="shared" si="5"/>
        <v>2000</v>
      </c>
    </row>
    <row r="328" spans="2:10" x14ac:dyDescent="0.2">
      <c r="B328" s="4">
        <v>325</v>
      </c>
      <c r="C328" s="5" t="s">
        <v>4202</v>
      </c>
      <c r="D328" s="5" t="s">
        <v>3</v>
      </c>
      <c r="E328" s="5" t="s">
        <v>4203</v>
      </c>
      <c r="F328" s="6">
        <v>44202</v>
      </c>
      <c r="G328" s="6">
        <v>50776</v>
      </c>
      <c r="H328" s="7">
        <v>1000</v>
      </c>
      <c r="I328" s="13" t="e">
        <f>VLOOKUP(C328,[1]Sheet18!$A$1:$C$362,3,0)</f>
        <v>#N/A</v>
      </c>
      <c r="J328" s="18">
        <f t="shared" si="5"/>
        <v>1000</v>
      </c>
    </row>
    <row r="329" spans="2:10" x14ac:dyDescent="0.2">
      <c r="B329" s="4">
        <v>326</v>
      </c>
      <c r="C329" s="5" t="s">
        <v>7612</v>
      </c>
      <c r="D329" s="5" t="s">
        <v>3</v>
      </c>
      <c r="E329" s="5" t="s">
        <v>7613</v>
      </c>
      <c r="F329" s="6">
        <v>45329</v>
      </c>
      <c r="G329" s="6">
        <v>50808</v>
      </c>
      <c r="H329" s="7">
        <v>1000</v>
      </c>
      <c r="I329" s="13" t="e">
        <f>VLOOKUP(C329,[1]Sheet18!$A$1:$C$362,3,0)</f>
        <v>#N/A</v>
      </c>
      <c r="J329" s="18">
        <f t="shared" si="5"/>
        <v>1000</v>
      </c>
    </row>
    <row r="330" spans="2:10" x14ac:dyDescent="0.2">
      <c r="B330" s="4">
        <v>327</v>
      </c>
      <c r="C330" s="5" t="s">
        <v>7650</v>
      </c>
      <c r="D330" s="5" t="s">
        <v>3</v>
      </c>
      <c r="E330" s="5" t="s">
        <v>7651</v>
      </c>
      <c r="F330" s="6">
        <v>45336</v>
      </c>
      <c r="G330" s="6">
        <v>50815</v>
      </c>
      <c r="H330" s="7">
        <v>500</v>
      </c>
      <c r="I330" s="13" t="e">
        <f>VLOOKUP(C330,[1]Sheet18!$A$1:$C$362,3,0)</f>
        <v>#N/A</v>
      </c>
      <c r="J330" s="18">
        <f t="shared" si="5"/>
        <v>500</v>
      </c>
    </row>
    <row r="331" spans="2:10" x14ac:dyDescent="0.2">
      <c r="B331" s="4">
        <v>328</v>
      </c>
      <c r="C331" s="5" t="s">
        <v>7680</v>
      </c>
      <c r="D331" s="5" t="s">
        <v>3</v>
      </c>
      <c r="E331" s="5" t="s">
        <v>7651</v>
      </c>
      <c r="F331" s="6">
        <v>45343</v>
      </c>
      <c r="G331" s="6">
        <v>50822</v>
      </c>
      <c r="H331" s="7">
        <v>900</v>
      </c>
      <c r="I331" s="13" t="e">
        <f>VLOOKUP(C331,[1]Sheet18!$A$1:$C$362,3,0)</f>
        <v>#N/A</v>
      </c>
      <c r="J331" s="18">
        <f t="shared" si="5"/>
        <v>900</v>
      </c>
    </row>
    <row r="332" spans="2:10" x14ac:dyDescent="0.2">
      <c r="B332" s="4">
        <v>329</v>
      </c>
      <c r="C332" s="5" t="s">
        <v>5360</v>
      </c>
      <c r="D332" s="5" t="s">
        <v>3</v>
      </c>
      <c r="E332" s="5" t="s">
        <v>5361</v>
      </c>
      <c r="F332" s="6">
        <v>44622</v>
      </c>
      <c r="G332" s="6">
        <v>50831</v>
      </c>
      <c r="H332" s="7">
        <v>1000</v>
      </c>
      <c r="I332" s="13" t="e">
        <f>VLOOKUP(C332,[1]Sheet18!$A$1:$C$362,3,0)</f>
        <v>#N/A</v>
      </c>
      <c r="J332" s="18">
        <f t="shared" si="5"/>
        <v>1000</v>
      </c>
    </row>
    <row r="333" spans="2:10" x14ac:dyDescent="0.2">
      <c r="B333" s="4">
        <v>330</v>
      </c>
      <c r="C333" s="5" t="s">
        <v>4536</v>
      </c>
      <c r="D333" s="5" t="s">
        <v>3</v>
      </c>
      <c r="E333" s="5" t="s">
        <v>4537</v>
      </c>
      <c r="F333" s="6">
        <v>44295</v>
      </c>
      <c r="G333" s="6">
        <v>50869</v>
      </c>
      <c r="H333" s="7">
        <v>1000</v>
      </c>
      <c r="I333" s="13" t="e">
        <f>VLOOKUP(C333,[1]Sheet18!$A$1:$C$362,3,0)</f>
        <v>#N/A</v>
      </c>
      <c r="J333" s="18">
        <f t="shared" si="5"/>
        <v>1000</v>
      </c>
    </row>
    <row r="334" spans="2:10" x14ac:dyDescent="0.2">
      <c r="B334" s="4">
        <v>331</v>
      </c>
      <c r="C334" s="5" t="s">
        <v>2472</v>
      </c>
      <c r="D334" s="5" t="s">
        <v>3</v>
      </c>
      <c r="E334" s="5" t="s">
        <v>2473</v>
      </c>
      <c r="F334" s="6">
        <v>43565</v>
      </c>
      <c r="G334" s="6">
        <v>50870</v>
      </c>
      <c r="H334" s="7">
        <v>1000</v>
      </c>
      <c r="I334" s="13" t="e">
        <f>VLOOKUP(C334,[1]Sheet18!$A$1:$C$362,3,0)</f>
        <v>#N/A</v>
      </c>
      <c r="J334" s="18">
        <f t="shared" si="5"/>
        <v>1000</v>
      </c>
    </row>
    <row r="335" spans="2:10" x14ac:dyDescent="0.2">
      <c r="B335" s="4">
        <v>332</v>
      </c>
      <c r="C335" s="5" t="s">
        <v>4569</v>
      </c>
      <c r="D335" s="5" t="s">
        <v>3</v>
      </c>
      <c r="E335" s="5" t="s">
        <v>4570</v>
      </c>
      <c r="F335" s="6">
        <v>44321</v>
      </c>
      <c r="G335" s="6">
        <v>50895</v>
      </c>
      <c r="H335" s="7">
        <v>1000</v>
      </c>
      <c r="I335" s="13" t="e">
        <f>VLOOKUP(C335,[1]Sheet18!$A$1:$C$362,3,0)</f>
        <v>#N/A</v>
      </c>
      <c r="J335" s="18">
        <f t="shared" si="5"/>
        <v>1000</v>
      </c>
    </row>
    <row r="336" spans="2:10" x14ac:dyDescent="0.2">
      <c r="B336" s="4">
        <v>333</v>
      </c>
      <c r="C336" s="5" t="s">
        <v>6656</v>
      </c>
      <c r="D336" s="5" t="s">
        <v>3</v>
      </c>
      <c r="E336" s="5" t="s">
        <v>6657</v>
      </c>
      <c r="F336" s="6">
        <v>45063</v>
      </c>
      <c r="G336" s="6">
        <v>50907</v>
      </c>
      <c r="H336" s="7">
        <v>1000</v>
      </c>
      <c r="I336" s="13" t="e">
        <f>VLOOKUP(C336,[1]Sheet18!$A$1:$C$362,3,0)</f>
        <v>#N/A</v>
      </c>
      <c r="J336" s="18">
        <f t="shared" si="5"/>
        <v>1000</v>
      </c>
    </row>
    <row r="337" spans="2:10" x14ac:dyDescent="0.2">
      <c r="B337" s="4">
        <v>334</v>
      </c>
      <c r="C337" s="5" t="s">
        <v>9553</v>
      </c>
      <c r="D337" s="5" t="s">
        <v>3</v>
      </c>
      <c r="E337" s="5" t="s">
        <v>9554</v>
      </c>
      <c r="F337" s="6">
        <v>45812</v>
      </c>
      <c r="G337" s="6">
        <v>50925</v>
      </c>
      <c r="H337" s="7">
        <v>1500</v>
      </c>
      <c r="I337" s="13" t="e">
        <f>VLOOKUP(C337,[1]Sheet18!$A$1:$C$362,3,0)</f>
        <v>#N/A</v>
      </c>
      <c r="J337" s="18">
        <f t="shared" si="5"/>
        <v>1500</v>
      </c>
    </row>
    <row r="338" spans="2:10" x14ac:dyDescent="0.2">
      <c r="B338" s="4">
        <v>335</v>
      </c>
      <c r="C338" s="5" t="s">
        <v>4655</v>
      </c>
      <c r="D338" s="5" t="s">
        <v>3</v>
      </c>
      <c r="E338" s="5" t="s">
        <v>4656</v>
      </c>
      <c r="F338" s="6">
        <v>44356</v>
      </c>
      <c r="G338" s="6">
        <v>50930</v>
      </c>
      <c r="H338" s="7">
        <v>1000</v>
      </c>
      <c r="I338" s="13" t="e">
        <f>VLOOKUP(C338,[1]Sheet18!$A$1:$C$362,3,0)</f>
        <v>#N/A</v>
      </c>
      <c r="J338" s="18">
        <f t="shared" si="5"/>
        <v>1000</v>
      </c>
    </row>
    <row r="339" spans="2:10" x14ac:dyDescent="0.2">
      <c r="B339" s="4">
        <v>336</v>
      </c>
      <c r="C339" s="5" t="s">
        <v>9589</v>
      </c>
      <c r="D339" s="5" t="s">
        <v>3</v>
      </c>
      <c r="E339" s="5" t="s">
        <v>9590</v>
      </c>
      <c r="F339" s="6">
        <v>45819</v>
      </c>
      <c r="G339" s="6">
        <v>50932</v>
      </c>
      <c r="H339" s="7">
        <v>2000</v>
      </c>
      <c r="I339" s="13" t="e">
        <f>VLOOKUP(C339,[1]Sheet18!$A$1:$C$362,3,0)</f>
        <v>#N/A</v>
      </c>
      <c r="J339" s="18">
        <f t="shared" si="5"/>
        <v>2000</v>
      </c>
    </row>
    <row r="340" spans="2:10" x14ac:dyDescent="0.2">
      <c r="B340" s="4">
        <v>337</v>
      </c>
      <c r="C340" s="5" t="s">
        <v>6803</v>
      </c>
      <c r="D340" s="5" t="s">
        <v>3</v>
      </c>
      <c r="E340" s="5" t="s">
        <v>6804</v>
      </c>
      <c r="F340" s="6">
        <v>45105</v>
      </c>
      <c r="G340" s="6">
        <v>50949</v>
      </c>
      <c r="H340" s="7">
        <v>500</v>
      </c>
      <c r="I340" s="13" t="e">
        <f>VLOOKUP(C340,[1]Sheet18!$A$1:$C$362,3,0)</f>
        <v>#N/A</v>
      </c>
      <c r="J340" s="18">
        <f t="shared" si="5"/>
        <v>500</v>
      </c>
    </row>
    <row r="341" spans="2:10" x14ac:dyDescent="0.2">
      <c r="B341" s="4">
        <v>338</v>
      </c>
      <c r="C341" s="5" t="s">
        <v>5630</v>
      </c>
      <c r="D341" s="5" t="s">
        <v>3</v>
      </c>
      <c r="E341" s="5" t="s">
        <v>5631</v>
      </c>
      <c r="F341" s="6">
        <v>44741</v>
      </c>
      <c r="G341" s="6">
        <v>50950</v>
      </c>
      <c r="H341" s="7">
        <v>500</v>
      </c>
      <c r="I341" s="13" t="e">
        <f>VLOOKUP(C341,[1]Sheet18!$A$1:$C$362,3,0)</f>
        <v>#N/A</v>
      </c>
      <c r="J341" s="18">
        <f t="shared" si="5"/>
        <v>500</v>
      </c>
    </row>
    <row r="342" spans="2:10" x14ac:dyDescent="0.2">
      <c r="B342" s="4">
        <v>339</v>
      </c>
      <c r="C342" s="5" t="s">
        <v>6840</v>
      </c>
      <c r="D342" s="5" t="s">
        <v>3</v>
      </c>
      <c r="E342" s="5" t="s">
        <v>6841</v>
      </c>
      <c r="F342" s="6">
        <v>45112</v>
      </c>
      <c r="G342" s="6">
        <v>50956</v>
      </c>
      <c r="H342" s="7">
        <v>1000</v>
      </c>
      <c r="I342" s="13" t="e">
        <f>VLOOKUP(C342,[1]Sheet18!$A$1:$C$362,3,0)</f>
        <v>#N/A</v>
      </c>
      <c r="J342" s="18">
        <f t="shared" si="5"/>
        <v>1000</v>
      </c>
    </row>
    <row r="343" spans="2:10" x14ac:dyDescent="0.2">
      <c r="B343" s="4">
        <v>340</v>
      </c>
      <c r="C343" s="5" t="s">
        <v>5682</v>
      </c>
      <c r="D343" s="5" t="s">
        <v>3</v>
      </c>
      <c r="E343" s="5" t="s">
        <v>5683</v>
      </c>
      <c r="F343" s="6">
        <v>44755</v>
      </c>
      <c r="G343" s="6">
        <v>50964</v>
      </c>
      <c r="H343" s="7">
        <v>1000</v>
      </c>
      <c r="I343" s="13" t="e">
        <f>VLOOKUP(C343,[1]Sheet18!$A$1:$C$362,3,0)</f>
        <v>#N/A</v>
      </c>
      <c r="J343" s="18">
        <f t="shared" si="5"/>
        <v>1000</v>
      </c>
    </row>
    <row r="344" spans="2:10" x14ac:dyDescent="0.2">
      <c r="B344" s="4">
        <v>341</v>
      </c>
      <c r="C344" s="5" t="s">
        <v>8290</v>
      </c>
      <c r="D344" s="5" t="s">
        <v>3</v>
      </c>
      <c r="E344" s="5" t="s">
        <v>8291</v>
      </c>
      <c r="F344" s="6">
        <v>45504</v>
      </c>
      <c r="G344" s="6">
        <v>50982</v>
      </c>
      <c r="H344" s="7">
        <v>1000</v>
      </c>
      <c r="I344" s="13" t="e">
        <f>VLOOKUP(C344,[1]Sheet18!$A$1:$C$362,3,0)</f>
        <v>#N/A</v>
      </c>
      <c r="J344" s="18">
        <f t="shared" si="5"/>
        <v>1000</v>
      </c>
    </row>
    <row r="345" spans="2:10" x14ac:dyDescent="0.2">
      <c r="B345" s="4">
        <v>342</v>
      </c>
      <c r="C345" s="5" t="s">
        <v>3703</v>
      </c>
      <c r="D345" s="5" t="s">
        <v>3</v>
      </c>
      <c r="E345" s="5" t="s">
        <v>3704</v>
      </c>
      <c r="F345" s="6">
        <v>44055</v>
      </c>
      <c r="G345" s="6">
        <v>50994</v>
      </c>
      <c r="H345" s="7">
        <v>1000</v>
      </c>
      <c r="I345" s="13" t="e">
        <f>VLOOKUP(C345,[1]Sheet18!$A$1:$C$362,3,0)</f>
        <v>#N/A</v>
      </c>
      <c r="J345" s="18">
        <f t="shared" si="5"/>
        <v>1000</v>
      </c>
    </row>
    <row r="346" spans="2:10" x14ac:dyDescent="0.2">
      <c r="B346" s="4">
        <v>343</v>
      </c>
      <c r="C346" s="5" t="s">
        <v>5827</v>
      </c>
      <c r="D346" s="5" t="s">
        <v>3</v>
      </c>
      <c r="E346" s="5" t="s">
        <v>5828</v>
      </c>
      <c r="F346" s="6">
        <v>44803</v>
      </c>
      <c r="G346" s="6">
        <v>51012</v>
      </c>
      <c r="H346" s="7">
        <v>500</v>
      </c>
      <c r="I346" s="13" t="e">
        <f>VLOOKUP(C346,[1]Sheet18!$A$1:$C$362,3,0)</f>
        <v>#N/A</v>
      </c>
      <c r="J346" s="18">
        <f t="shared" si="5"/>
        <v>500</v>
      </c>
    </row>
    <row r="347" spans="2:10" x14ac:dyDescent="0.2">
      <c r="B347" s="4">
        <v>344</v>
      </c>
      <c r="C347" s="5" t="s">
        <v>3776</v>
      </c>
      <c r="D347" s="5" t="s">
        <v>3</v>
      </c>
      <c r="E347" s="5" t="s">
        <v>3777</v>
      </c>
      <c r="F347" s="6">
        <v>44076</v>
      </c>
      <c r="G347" s="6">
        <v>51015</v>
      </c>
      <c r="H347" s="7">
        <v>1000</v>
      </c>
      <c r="I347" s="13" t="e">
        <f>VLOOKUP(C347,[1]Sheet18!$A$1:$C$362,3,0)</f>
        <v>#N/A</v>
      </c>
      <c r="J347" s="18">
        <f t="shared" si="5"/>
        <v>1000</v>
      </c>
    </row>
    <row r="348" spans="2:10" x14ac:dyDescent="0.2">
      <c r="B348" s="4">
        <v>345</v>
      </c>
      <c r="C348" s="5" t="s">
        <v>4911</v>
      </c>
      <c r="D348" s="5" t="s">
        <v>3</v>
      </c>
      <c r="E348" s="5" t="s">
        <v>3856</v>
      </c>
      <c r="F348" s="6">
        <v>44447</v>
      </c>
      <c r="G348" s="6">
        <v>51021</v>
      </c>
      <c r="H348" s="7">
        <v>1000</v>
      </c>
      <c r="I348" s="13" t="e">
        <f>VLOOKUP(C348,[1]Sheet18!$A$1:$C$362,3,0)</f>
        <v>#N/A</v>
      </c>
      <c r="J348" s="18">
        <f t="shared" si="5"/>
        <v>1000</v>
      </c>
    </row>
    <row r="349" spans="2:10" x14ac:dyDescent="0.2">
      <c r="B349" s="4">
        <v>346</v>
      </c>
      <c r="C349" s="5" t="s">
        <v>3855</v>
      </c>
      <c r="D349" s="5" t="s">
        <v>3</v>
      </c>
      <c r="E349" s="5" t="s">
        <v>3856</v>
      </c>
      <c r="F349" s="6">
        <v>44104</v>
      </c>
      <c r="G349" s="6">
        <v>51043</v>
      </c>
      <c r="H349" s="7">
        <v>1000</v>
      </c>
      <c r="I349" s="13" t="e">
        <f>VLOOKUP(C349,[1]Sheet18!$A$1:$C$362,3,0)</f>
        <v>#N/A</v>
      </c>
      <c r="J349" s="18">
        <f t="shared" si="5"/>
        <v>1000</v>
      </c>
    </row>
    <row r="350" spans="2:10" x14ac:dyDescent="0.2">
      <c r="B350" s="4">
        <v>347</v>
      </c>
      <c r="C350" s="5" t="s">
        <v>4980</v>
      </c>
      <c r="D350" s="5" t="s">
        <v>3</v>
      </c>
      <c r="E350" s="5" t="s">
        <v>4981</v>
      </c>
      <c r="F350" s="6">
        <v>44475</v>
      </c>
      <c r="G350" s="6">
        <v>51049</v>
      </c>
      <c r="H350" s="7">
        <v>1000</v>
      </c>
      <c r="I350" s="13" t="e">
        <f>VLOOKUP(C350,[1]Sheet18!$A$1:$C$362,3,0)</f>
        <v>#N/A</v>
      </c>
      <c r="J350" s="18">
        <f t="shared" si="5"/>
        <v>1000</v>
      </c>
    </row>
    <row r="351" spans="2:10" x14ac:dyDescent="0.2">
      <c r="B351" s="4">
        <v>348</v>
      </c>
      <c r="C351" s="5" t="s">
        <v>3921</v>
      </c>
      <c r="D351" s="5" t="s">
        <v>3</v>
      </c>
      <c r="E351" s="5" t="s">
        <v>3922</v>
      </c>
      <c r="F351" s="6">
        <v>44118</v>
      </c>
      <c r="G351" s="6">
        <v>51057</v>
      </c>
      <c r="H351" s="7">
        <v>1000</v>
      </c>
      <c r="I351" s="13" t="e">
        <f>VLOOKUP(C351,[1]Sheet18!$A$1:$C$362,3,0)</f>
        <v>#N/A</v>
      </c>
      <c r="J351" s="18">
        <f t="shared" si="5"/>
        <v>1000</v>
      </c>
    </row>
    <row r="352" spans="2:10" x14ac:dyDescent="0.2">
      <c r="B352" s="4">
        <v>349</v>
      </c>
      <c r="C352" s="5" t="s">
        <v>8636</v>
      </c>
      <c r="D352" s="5" t="s">
        <v>3</v>
      </c>
      <c r="E352" s="5" t="s">
        <v>8637</v>
      </c>
      <c r="F352" s="6">
        <v>45595</v>
      </c>
      <c r="G352" s="6">
        <v>51073</v>
      </c>
      <c r="H352" s="7">
        <v>1000</v>
      </c>
      <c r="I352" s="13" t="e">
        <f>VLOOKUP(C352,[1]Sheet18!$A$1:$C$362,3,0)</f>
        <v>#N/A</v>
      </c>
      <c r="J352" s="18">
        <f t="shared" si="5"/>
        <v>1000</v>
      </c>
    </row>
    <row r="353" spans="2:10" x14ac:dyDescent="0.2">
      <c r="B353" s="4">
        <v>350</v>
      </c>
      <c r="C353" s="5" t="s">
        <v>5075</v>
      </c>
      <c r="D353" s="5" t="s">
        <v>3</v>
      </c>
      <c r="E353" s="5" t="s">
        <v>3856</v>
      </c>
      <c r="F353" s="6">
        <v>44510</v>
      </c>
      <c r="G353" s="6">
        <v>51084</v>
      </c>
      <c r="H353" s="7">
        <v>500</v>
      </c>
      <c r="I353" s="13" t="e">
        <f>VLOOKUP(C353,[1]Sheet18!$A$1:$C$362,3,0)</f>
        <v>#N/A</v>
      </c>
      <c r="J353" s="18">
        <f t="shared" si="5"/>
        <v>500</v>
      </c>
    </row>
    <row r="354" spans="2:10" x14ac:dyDescent="0.2">
      <c r="B354" s="4">
        <v>351</v>
      </c>
      <c r="C354" s="5" t="s">
        <v>8741</v>
      </c>
      <c r="D354" s="5" t="s">
        <v>3</v>
      </c>
      <c r="E354" s="5" t="s">
        <v>8742</v>
      </c>
      <c r="F354" s="6">
        <v>45630</v>
      </c>
      <c r="G354" s="6">
        <v>51108</v>
      </c>
      <c r="H354" s="7">
        <v>1500</v>
      </c>
      <c r="I354" s="13" t="e">
        <f>VLOOKUP(C354,[1]Sheet18!$A$1:$C$362,3,0)</f>
        <v>#N/A</v>
      </c>
      <c r="J354" s="18">
        <f t="shared" si="5"/>
        <v>1500</v>
      </c>
    </row>
    <row r="355" spans="2:10" x14ac:dyDescent="0.2">
      <c r="B355" s="4">
        <v>352</v>
      </c>
      <c r="C355" s="5" t="s">
        <v>5221</v>
      </c>
      <c r="D355" s="5" t="s">
        <v>3</v>
      </c>
      <c r="E355" s="5" t="s">
        <v>5222</v>
      </c>
      <c r="F355" s="6">
        <v>44566</v>
      </c>
      <c r="G355" s="6">
        <v>51140</v>
      </c>
      <c r="H355" s="7">
        <v>1000</v>
      </c>
      <c r="I355" s="13" t="e">
        <f>VLOOKUP(C355,[1]Sheet18!$A$1:$C$362,3,0)</f>
        <v>#N/A</v>
      </c>
      <c r="J355" s="18">
        <f t="shared" si="5"/>
        <v>1000</v>
      </c>
    </row>
    <row r="356" spans="2:10" x14ac:dyDescent="0.2">
      <c r="B356" s="4">
        <v>353</v>
      </c>
      <c r="C356" s="5" t="s">
        <v>8984</v>
      </c>
      <c r="D356" s="5" t="s">
        <v>3</v>
      </c>
      <c r="E356" s="5" t="s">
        <v>8985</v>
      </c>
      <c r="F356" s="6">
        <v>45693</v>
      </c>
      <c r="G356" s="6">
        <v>51171</v>
      </c>
      <c r="H356" s="7">
        <v>2000</v>
      </c>
      <c r="I356" s="13" t="e">
        <f>VLOOKUP(C356,[1]Sheet18!$A$1:$C$362,3,0)</f>
        <v>#N/A</v>
      </c>
      <c r="J356" s="18">
        <f t="shared" si="5"/>
        <v>2000</v>
      </c>
    </row>
    <row r="357" spans="2:10" x14ac:dyDescent="0.2">
      <c r="B357" s="4">
        <v>354</v>
      </c>
      <c r="C357" s="5" t="s">
        <v>5321</v>
      </c>
      <c r="D357" s="5" t="s">
        <v>3</v>
      </c>
      <c r="E357" s="5" t="s">
        <v>5322</v>
      </c>
      <c r="F357" s="6">
        <v>44608</v>
      </c>
      <c r="G357" s="6">
        <v>51182</v>
      </c>
      <c r="H357" s="7">
        <v>1000</v>
      </c>
      <c r="I357" s="13" t="e">
        <f>VLOOKUP(C357,[1]Sheet18!$A$1:$C$362,3,0)</f>
        <v>#N/A</v>
      </c>
      <c r="J357" s="18">
        <f t="shared" si="5"/>
        <v>1000</v>
      </c>
    </row>
    <row r="358" spans="2:10" x14ac:dyDescent="0.2">
      <c r="B358" s="4">
        <v>355</v>
      </c>
      <c r="C358" s="5" t="s">
        <v>6432</v>
      </c>
      <c r="D358" s="5" t="s">
        <v>3</v>
      </c>
      <c r="E358" s="5" t="s">
        <v>6433</v>
      </c>
      <c r="F358" s="6">
        <v>44986</v>
      </c>
      <c r="G358" s="6">
        <v>51196</v>
      </c>
      <c r="H358" s="7">
        <v>1000</v>
      </c>
      <c r="I358" s="13" t="e">
        <f>VLOOKUP(C358,[1]Sheet18!$A$1:$C$362,3,0)</f>
        <v>#N/A</v>
      </c>
      <c r="J358" s="18">
        <f t="shared" si="5"/>
        <v>1000</v>
      </c>
    </row>
    <row r="359" spans="2:10" x14ac:dyDescent="0.2">
      <c r="B359" s="4">
        <v>356</v>
      </c>
      <c r="C359" s="5" t="s">
        <v>9381</v>
      </c>
      <c r="D359" s="5" t="s">
        <v>3</v>
      </c>
      <c r="E359" s="5" t="s">
        <v>9382</v>
      </c>
      <c r="F359" s="6">
        <v>45751</v>
      </c>
      <c r="G359" s="6">
        <v>51230</v>
      </c>
      <c r="H359" s="7">
        <v>1350</v>
      </c>
      <c r="I359" s="13" t="e">
        <f>VLOOKUP(C359,[1]Sheet18!$A$1:$C$362,3,0)</f>
        <v>#N/A</v>
      </c>
      <c r="J359" s="18">
        <f t="shared" si="5"/>
        <v>1350</v>
      </c>
    </row>
    <row r="360" spans="2:10" x14ac:dyDescent="0.2">
      <c r="B360" s="4">
        <v>357</v>
      </c>
      <c r="C360" s="5" t="s">
        <v>5497</v>
      </c>
      <c r="D360" s="5" t="s">
        <v>3</v>
      </c>
      <c r="E360" s="5" t="s">
        <v>5498</v>
      </c>
      <c r="F360" s="6">
        <v>44659</v>
      </c>
      <c r="G360" s="6">
        <v>51234</v>
      </c>
      <c r="H360" s="7">
        <v>1000</v>
      </c>
      <c r="I360" s="13" t="e">
        <f>VLOOKUP(C360,[1]Sheet18!$A$1:$C$362,3,0)</f>
        <v>#N/A</v>
      </c>
      <c r="J360" s="18">
        <f t="shared" si="5"/>
        <v>1000</v>
      </c>
    </row>
    <row r="361" spans="2:10" x14ac:dyDescent="0.2">
      <c r="B361" s="4">
        <v>358</v>
      </c>
      <c r="C361" s="5" t="s">
        <v>8011</v>
      </c>
      <c r="D361" s="5" t="s">
        <v>3</v>
      </c>
      <c r="E361" s="5" t="s">
        <v>8012</v>
      </c>
      <c r="F361" s="6">
        <v>45406</v>
      </c>
      <c r="G361" s="6">
        <v>51250</v>
      </c>
      <c r="H361" s="7">
        <v>1000</v>
      </c>
      <c r="I361" s="13" t="e">
        <f>VLOOKUP(C361,[1]Sheet18!$A$1:$C$362,3,0)</f>
        <v>#N/A</v>
      </c>
      <c r="J361" s="18">
        <f t="shared" si="5"/>
        <v>1000</v>
      </c>
    </row>
    <row r="362" spans="2:10" x14ac:dyDescent="0.2">
      <c r="B362" s="4">
        <v>359</v>
      </c>
      <c r="C362" s="5" t="s">
        <v>4571</v>
      </c>
      <c r="D362" s="5" t="s">
        <v>3</v>
      </c>
      <c r="E362" s="5" t="s">
        <v>4572</v>
      </c>
      <c r="F362" s="6">
        <v>44321</v>
      </c>
      <c r="G362" s="6">
        <v>51261</v>
      </c>
      <c r="H362" s="7">
        <v>1000</v>
      </c>
      <c r="I362" s="13" t="e">
        <f>VLOOKUP(C362,[1]Sheet18!$A$1:$C$362,3,0)</f>
        <v>#N/A</v>
      </c>
      <c r="J362" s="18">
        <f t="shared" si="5"/>
        <v>1000</v>
      </c>
    </row>
    <row r="363" spans="2:10" x14ac:dyDescent="0.2">
      <c r="B363" s="4">
        <v>360</v>
      </c>
      <c r="C363" s="5" t="s">
        <v>6646</v>
      </c>
      <c r="D363" s="5" t="s">
        <v>3</v>
      </c>
      <c r="E363" s="5" t="s">
        <v>6647</v>
      </c>
      <c r="F363" s="6">
        <v>45056</v>
      </c>
      <c r="G363" s="6">
        <v>51266</v>
      </c>
      <c r="H363" s="7">
        <v>500</v>
      </c>
      <c r="I363" s="13" t="e">
        <f>VLOOKUP(C363,[1]Sheet18!$A$1:$C$362,3,0)</f>
        <v>#N/A</v>
      </c>
      <c r="J363" s="18">
        <f t="shared" si="5"/>
        <v>500</v>
      </c>
    </row>
    <row r="364" spans="2:10" x14ac:dyDescent="0.2">
      <c r="B364" s="4">
        <v>361</v>
      </c>
      <c r="C364" s="5" t="s">
        <v>8071</v>
      </c>
      <c r="D364" s="5" t="s">
        <v>3</v>
      </c>
      <c r="E364" s="5" t="s">
        <v>5862</v>
      </c>
      <c r="F364" s="6">
        <v>45427</v>
      </c>
      <c r="G364" s="6">
        <v>51271</v>
      </c>
      <c r="H364" s="7">
        <v>500</v>
      </c>
      <c r="I364" s="13" t="e">
        <f>VLOOKUP(C364,[1]Sheet18!$A$1:$C$362,3,0)</f>
        <v>#N/A</v>
      </c>
      <c r="J364" s="18">
        <f t="shared" si="5"/>
        <v>500</v>
      </c>
    </row>
    <row r="365" spans="2:10" x14ac:dyDescent="0.2">
      <c r="B365" s="4">
        <v>362</v>
      </c>
      <c r="C365" s="5" t="s">
        <v>4624</v>
      </c>
      <c r="D365" s="5" t="s">
        <v>3</v>
      </c>
      <c r="E365" s="5" t="s">
        <v>4625</v>
      </c>
      <c r="F365" s="6">
        <v>44349</v>
      </c>
      <c r="G365" s="6">
        <v>51289</v>
      </c>
      <c r="H365" s="7">
        <v>1000</v>
      </c>
      <c r="I365" s="13" t="e">
        <f>VLOOKUP(C365,[1]Sheet18!$A$1:$C$362,3,0)</f>
        <v>#N/A</v>
      </c>
      <c r="J365" s="18">
        <f t="shared" si="5"/>
        <v>1000</v>
      </c>
    </row>
    <row r="366" spans="2:10" x14ac:dyDescent="0.2">
      <c r="B366" s="4">
        <v>363</v>
      </c>
      <c r="C366" s="5" t="s">
        <v>9591</v>
      </c>
      <c r="D366" s="5" t="s">
        <v>3</v>
      </c>
      <c r="E366" s="5" t="s">
        <v>9592</v>
      </c>
      <c r="F366" s="6">
        <v>45819</v>
      </c>
      <c r="G366" s="6">
        <v>51298</v>
      </c>
      <c r="H366" s="7">
        <v>2000</v>
      </c>
      <c r="I366" s="13" t="e">
        <f>VLOOKUP(C366,[1]Sheet18!$A$1:$C$362,3,0)</f>
        <v>#N/A</v>
      </c>
      <c r="J366" s="18">
        <f t="shared" si="5"/>
        <v>2000</v>
      </c>
    </row>
    <row r="367" spans="2:10" x14ac:dyDescent="0.2">
      <c r="B367" s="4">
        <v>364</v>
      </c>
      <c r="C367" s="5" t="s">
        <v>6794</v>
      </c>
      <c r="D367" s="5" t="s">
        <v>3</v>
      </c>
      <c r="E367" s="5" t="s">
        <v>6795</v>
      </c>
      <c r="F367" s="6">
        <v>45098</v>
      </c>
      <c r="G367" s="6">
        <v>51308</v>
      </c>
      <c r="H367" s="7">
        <v>500</v>
      </c>
      <c r="I367" s="13" t="e">
        <f>VLOOKUP(C367,[1]Sheet18!$A$1:$C$362,3,0)</f>
        <v>#N/A</v>
      </c>
      <c r="J367" s="18">
        <f t="shared" si="5"/>
        <v>500</v>
      </c>
    </row>
    <row r="368" spans="2:10" x14ac:dyDescent="0.2">
      <c r="B368" s="4">
        <v>365</v>
      </c>
      <c r="C368" s="5" t="s">
        <v>5632</v>
      </c>
      <c r="D368" s="5" t="s">
        <v>3</v>
      </c>
      <c r="E368" s="5" t="s">
        <v>5633</v>
      </c>
      <c r="F368" s="6">
        <v>44741</v>
      </c>
      <c r="G368" s="6">
        <v>51316</v>
      </c>
      <c r="H368" s="7">
        <v>500</v>
      </c>
      <c r="I368" s="13" t="e">
        <f>VLOOKUP(C368,[1]Sheet18!$A$1:$C$362,3,0)</f>
        <v>#N/A</v>
      </c>
      <c r="J368" s="18">
        <f t="shared" si="5"/>
        <v>500</v>
      </c>
    </row>
    <row r="369" spans="2:10" x14ac:dyDescent="0.2">
      <c r="B369" s="4">
        <v>366</v>
      </c>
      <c r="C369" s="5" t="s">
        <v>5660</v>
      </c>
      <c r="D369" s="5" t="s">
        <v>3</v>
      </c>
      <c r="E369" s="5" t="s">
        <v>5633</v>
      </c>
      <c r="F369" s="6">
        <v>44748</v>
      </c>
      <c r="G369" s="6">
        <v>51323</v>
      </c>
      <c r="H369" s="7">
        <v>1000</v>
      </c>
      <c r="I369" s="13" t="e">
        <f>VLOOKUP(C369,[1]Sheet18!$A$1:$C$362,3,0)</f>
        <v>#N/A</v>
      </c>
      <c r="J369" s="18">
        <f t="shared" si="5"/>
        <v>1000</v>
      </c>
    </row>
    <row r="370" spans="2:10" x14ac:dyDescent="0.2">
      <c r="B370" s="4">
        <v>367</v>
      </c>
      <c r="C370" s="5" t="s">
        <v>8257</v>
      </c>
      <c r="D370" s="5" t="s">
        <v>3</v>
      </c>
      <c r="E370" s="5" t="s">
        <v>8258</v>
      </c>
      <c r="F370" s="6">
        <v>45491</v>
      </c>
      <c r="G370" s="6">
        <v>51335</v>
      </c>
      <c r="H370" s="7">
        <v>1000</v>
      </c>
      <c r="I370" s="13" t="e">
        <f>VLOOKUP(C370,[1]Sheet18!$A$1:$C$362,3,0)</f>
        <v>#N/A</v>
      </c>
      <c r="J370" s="18">
        <f t="shared" si="5"/>
        <v>1000</v>
      </c>
    </row>
    <row r="371" spans="2:10" x14ac:dyDescent="0.2">
      <c r="B371" s="4">
        <v>368</v>
      </c>
      <c r="C371" s="5" t="s">
        <v>6921</v>
      </c>
      <c r="D371" s="5" t="s">
        <v>3</v>
      </c>
      <c r="E371" s="5" t="s">
        <v>5862</v>
      </c>
      <c r="F371" s="6">
        <v>45140</v>
      </c>
      <c r="G371" s="6">
        <v>51350</v>
      </c>
      <c r="H371" s="7">
        <v>1000</v>
      </c>
      <c r="I371" s="13" t="e">
        <f>VLOOKUP(C371,[1]Sheet18!$A$1:$C$362,3,0)</f>
        <v>#N/A</v>
      </c>
      <c r="J371" s="18">
        <f t="shared" si="5"/>
        <v>1000</v>
      </c>
    </row>
    <row r="372" spans="2:10" x14ac:dyDescent="0.2">
      <c r="B372" s="4">
        <v>369</v>
      </c>
      <c r="C372" s="5" t="s">
        <v>5786</v>
      </c>
      <c r="D372" s="5" t="s">
        <v>3</v>
      </c>
      <c r="E372" s="5" t="s">
        <v>5787</v>
      </c>
      <c r="F372" s="6">
        <v>44783</v>
      </c>
      <c r="G372" s="6">
        <v>51358</v>
      </c>
      <c r="H372" s="7">
        <v>500</v>
      </c>
      <c r="I372" s="13" t="e">
        <f>VLOOKUP(C372,[1]Sheet18!$A$1:$C$362,3,0)</f>
        <v>#N/A</v>
      </c>
      <c r="J372" s="18">
        <f t="shared" si="5"/>
        <v>500</v>
      </c>
    </row>
    <row r="373" spans="2:10" x14ac:dyDescent="0.2">
      <c r="B373" s="4">
        <v>370</v>
      </c>
      <c r="C373" s="5" t="s">
        <v>3705</v>
      </c>
      <c r="D373" s="5" t="s">
        <v>3</v>
      </c>
      <c r="E373" s="5" t="s">
        <v>3706</v>
      </c>
      <c r="F373" s="6">
        <v>44055</v>
      </c>
      <c r="G373" s="6">
        <v>51360</v>
      </c>
      <c r="H373" s="7">
        <v>1000</v>
      </c>
      <c r="I373" s="13" t="e">
        <f>VLOOKUP(C373,[1]Sheet18!$A$1:$C$362,3,0)</f>
        <v>#N/A</v>
      </c>
      <c r="J373" s="18">
        <f t="shared" si="5"/>
        <v>1000</v>
      </c>
    </row>
    <row r="374" spans="2:10" x14ac:dyDescent="0.2">
      <c r="B374" s="4">
        <v>371</v>
      </c>
      <c r="C374" s="5" t="s">
        <v>3737</v>
      </c>
      <c r="D374" s="5" t="s">
        <v>3</v>
      </c>
      <c r="E374" s="5" t="s">
        <v>3738</v>
      </c>
      <c r="F374" s="6">
        <v>44069</v>
      </c>
      <c r="G374" s="6">
        <v>51374</v>
      </c>
      <c r="H374" s="7">
        <v>250</v>
      </c>
      <c r="I374" s="13" t="e">
        <f>VLOOKUP(C374,[1]Sheet18!$A$1:$C$362,3,0)</f>
        <v>#N/A</v>
      </c>
      <c r="J374" s="18">
        <f t="shared" si="5"/>
        <v>250</v>
      </c>
    </row>
    <row r="375" spans="2:10" x14ac:dyDescent="0.2">
      <c r="B375" s="4">
        <v>372</v>
      </c>
      <c r="C375" s="5" t="s">
        <v>7007</v>
      </c>
      <c r="D375" s="5" t="s">
        <v>3</v>
      </c>
      <c r="E375" s="5" t="s">
        <v>7008</v>
      </c>
      <c r="F375" s="6">
        <v>45175</v>
      </c>
      <c r="G375" s="6">
        <v>51385</v>
      </c>
      <c r="H375" s="7">
        <v>1000</v>
      </c>
      <c r="I375" s="13" t="e">
        <f>VLOOKUP(C375,[1]Sheet18!$A$1:$C$362,3,0)</f>
        <v>#N/A</v>
      </c>
      <c r="J375" s="18">
        <f t="shared" si="5"/>
        <v>1000</v>
      </c>
    </row>
    <row r="376" spans="2:10" x14ac:dyDescent="0.2">
      <c r="B376" s="4">
        <v>373</v>
      </c>
      <c r="C376" s="5" t="s">
        <v>5845</v>
      </c>
      <c r="D376" s="5" t="s">
        <v>3</v>
      </c>
      <c r="E376" s="5" t="s">
        <v>5846</v>
      </c>
      <c r="F376" s="6">
        <v>44811</v>
      </c>
      <c r="G376" s="6">
        <v>51386</v>
      </c>
      <c r="H376" s="7">
        <v>500</v>
      </c>
      <c r="I376" s="13" t="e">
        <f>VLOOKUP(C376,[1]Sheet18!$A$1:$C$362,3,0)</f>
        <v>#N/A</v>
      </c>
      <c r="J376" s="18">
        <f t="shared" si="5"/>
        <v>500</v>
      </c>
    </row>
    <row r="377" spans="2:10" x14ac:dyDescent="0.2">
      <c r="B377" s="4">
        <v>374</v>
      </c>
      <c r="C377" s="5" t="s">
        <v>5861</v>
      </c>
      <c r="D377" s="5" t="s">
        <v>3</v>
      </c>
      <c r="E377" s="5" t="s">
        <v>5862</v>
      </c>
      <c r="F377" s="6">
        <v>44818</v>
      </c>
      <c r="G377" s="6">
        <v>51393</v>
      </c>
      <c r="H377" s="7">
        <v>500</v>
      </c>
      <c r="I377" s="13" t="e">
        <f>VLOOKUP(C377,[1]Sheet18!$A$1:$C$362,3,0)</f>
        <v>#N/A</v>
      </c>
      <c r="J377" s="18">
        <f t="shared" si="5"/>
        <v>500</v>
      </c>
    </row>
    <row r="378" spans="2:10" x14ac:dyDescent="0.2">
      <c r="B378" s="4">
        <v>375</v>
      </c>
      <c r="C378" s="5" t="s">
        <v>4937</v>
      </c>
      <c r="D378" s="5" t="s">
        <v>3</v>
      </c>
      <c r="E378" s="5" t="s">
        <v>4938</v>
      </c>
      <c r="F378" s="6">
        <v>44461</v>
      </c>
      <c r="G378" s="6">
        <v>51401</v>
      </c>
      <c r="H378" s="7">
        <v>500</v>
      </c>
      <c r="I378" s="13" t="e">
        <f>VLOOKUP(C378,[1]Sheet18!$A$1:$C$362,3,0)</f>
        <v>#N/A</v>
      </c>
      <c r="J378" s="18">
        <f t="shared" si="5"/>
        <v>500</v>
      </c>
    </row>
    <row r="379" spans="2:10" x14ac:dyDescent="0.2">
      <c r="B379" s="4">
        <v>376</v>
      </c>
      <c r="C379" s="5" t="s">
        <v>3882</v>
      </c>
      <c r="D379" s="5" t="s">
        <v>3</v>
      </c>
      <c r="E379" s="5" t="s">
        <v>3883</v>
      </c>
      <c r="F379" s="6">
        <v>44111</v>
      </c>
      <c r="G379" s="6">
        <v>51416</v>
      </c>
      <c r="H379" s="7">
        <v>1000</v>
      </c>
      <c r="I379" s="13" t="e">
        <f>VLOOKUP(C379,[1]Sheet18!$A$1:$C$362,3,0)</f>
        <v>#N/A</v>
      </c>
      <c r="J379" s="18">
        <f t="shared" si="5"/>
        <v>1000</v>
      </c>
    </row>
    <row r="380" spans="2:10" x14ac:dyDescent="0.2">
      <c r="B380" s="4">
        <v>377</v>
      </c>
      <c r="C380" s="5" t="s">
        <v>5958</v>
      </c>
      <c r="D380" s="5" t="s">
        <v>3</v>
      </c>
      <c r="E380" s="5" t="s">
        <v>5959</v>
      </c>
      <c r="F380" s="6">
        <v>44846</v>
      </c>
      <c r="G380" s="6">
        <v>51421</v>
      </c>
      <c r="H380" s="7">
        <v>500</v>
      </c>
      <c r="I380" s="13" t="e">
        <f>VLOOKUP(C380,[1]Sheet18!$A$1:$C$362,3,0)</f>
        <v>#N/A</v>
      </c>
      <c r="J380" s="18">
        <f t="shared" si="5"/>
        <v>500</v>
      </c>
    </row>
    <row r="381" spans="2:10" x14ac:dyDescent="0.2">
      <c r="B381" s="4">
        <v>378</v>
      </c>
      <c r="C381" s="5" t="s">
        <v>5058</v>
      </c>
      <c r="D381" s="5" t="s">
        <v>3</v>
      </c>
      <c r="E381" s="5" t="s">
        <v>5059</v>
      </c>
      <c r="F381" s="6">
        <v>44502</v>
      </c>
      <c r="G381" s="6">
        <v>51442</v>
      </c>
      <c r="H381" s="7">
        <v>500</v>
      </c>
      <c r="I381" s="13" t="e">
        <f>VLOOKUP(C381,[1]Sheet18!$A$1:$C$362,3,0)</f>
        <v>#N/A</v>
      </c>
      <c r="J381" s="18">
        <f t="shared" si="5"/>
        <v>500</v>
      </c>
    </row>
    <row r="382" spans="2:10" x14ac:dyDescent="0.2">
      <c r="B382" s="4">
        <v>379</v>
      </c>
      <c r="C382" s="5" t="s">
        <v>8703</v>
      </c>
      <c r="D382" s="5" t="s">
        <v>3</v>
      </c>
      <c r="E382" s="5" t="s">
        <v>8704</v>
      </c>
      <c r="F382" s="6">
        <v>45623</v>
      </c>
      <c r="G382" s="6">
        <v>51467</v>
      </c>
      <c r="H382" s="7">
        <v>1000</v>
      </c>
      <c r="I382" s="13" t="e">
        <f>VLOOKUP(C382,[1]Sheet18!$A$1:$C$362,3,0)</f>
        <v>#N/A</v>
      </c>
      <c r="J382" s="18">
        <f t="shared" si="5"/>
        <v>1000</v>
      </c>
    </row>
    <row r="383" spans="2:10" x14ac:dyDescent="0.2">
      <c r="B383" s="4">
        <v>380</v>
      </c>
      <c r="C383" s="5" t="s">
        <v>5196</v>
      </c>
      <c r="D383" s="5" t="s">
        <v>3</v>
      </c>
      <c r="E383" s="5" t="s">
        <v>5197</v>
      </c>
      <c r="F383" s="6">
        <v>44559</v>
      </c>
      <c r="G383" s="6">
        <v>51499</v>
      </c>
      <c r="H383" s="7">
        <v>1000</v>
      </c>
      <c r="I383" s="13" t="e">
        <f>VLOOKUP(C383,[1]Sheet18!$A$1:$C$362,3,0)</f>
        <v>#N/A</v>
      </c>
      <c r="J383" s="18">
        <f t="shared" si="5"/>
        <v>1000</v>
      </c>
    </row>
    <row r="384" spans="2:10" x14ac:dyDescent="0.2">
      <c r="B384" s="4">
        <v>381</v>
      </c>
      <c r="C384" s="5" t="s">
        <v>4177</v>
      </c>
      <c r="D384" s="5" t="s">
        <v>3</v>
      </c>
      <c r="E384" s="5" t="s">
        <v>4178</v>
      </c>
      <c r="F384" s="6">
        <v>44195</v>
      </c>
      <c r="G384" s="6">
        <v>51500</v>
      </c>
      <c r="H384" s="7">
        <v>1000</v>
      </c>
      <c r="I384" s="13" t="e">
        <f>VLOOKUP(C384,[1]Sheet18!$A$1:$C$362,3,0)</f>
        <v>#N/A</v>
      </c>
      <c r="J384" s="18">
        <f t="shared" si="5"/>
        <v>1000</v>
      </c>
    </row>
    <row r="385" spans="2:10" x14ac:dyDescent="0.2">
      <c r="B385" s="4">
        <v>382</v>
      </c>
      <c r="C385" s="5" t="s">
        <v>4204</v>
      </c>
      <c r="D385" s="5" t="s">
        <v>3</v>
      </c>
      <c r="E385" s="5" t="s">
        <v>4205</v>
      </c>
      <c r="F385" s="6">
        <v>44202</v>
      </c>
      <c r="G385" s="6">
        <v>51507</v>
      </c>
      <c r="H385" s="7">
        <v>1000</v>
      </c>
      <c r="I385" s="13" t="e">
        <f>VLOOKUP(C385,[1]Sheet18!$A$1:$C$362,3,0)</f>
        <v>#N/A</v>
      </c>
      <c r="J385" s="18">
        <f t="shared" si="5"/>
        <v>1000</v>
      </c>
    </row>
    <row r="386" spans="2:10" x14ac:dyDescent="0.2">
      <c r="B386" s="4">
        <v>383</v>
      </c>
      <c r="C386" s="5" t="s">
        <v>7614</v>
      </c>
      <c r="D386" s="5" t="s">
        <v>3</v>
      </c>
      <c r="E386" s="5" t="s">
        <v>7034</v>
      </c>
      <c r="F386" s="6">
        <v>45329</v>
      </c>
      <c r="G386" s="6">
        <v>51539</v>
      </c>
      <c r="H386" s="7">
        <v>500</v>
      </c>
      <c r="I386" s="13" t="e">
        <f>VLOOKUP(C386,[1]Sheet18!$A$1:$C$362,3,0)</f>
        <v>#N/A</v>
      </c>
      <c r="J386" s="18">
        <f t="shared" si="5"/>
        <v>500</v>
      </c>
    </row>
    <row r="387" spans="2:10" x14ac:dyDescent="0.2">
      <c r="B387" s="4">
        <v>384</v>
      </c>
      <c r="C387" s="5" t="s">
        <v>5323</v>
      </c>
      <c r="D387" s="5" t="s">
        <v>3</v>
      </c>
      <c r="E387" s="5" t="s">
        <v>5324</v>
      </c>
      <c r="F387" s="6">
        <v>44608</v>
      </c>
      <c r="G387" s="6">
        <v>51548</v>
      </c>
      <c r="H387" s="7">
        <v>1000</v>
      </c>
      <c r="I387" s="13" t="e">
        <f>VLOOKUP(C387,[1]Sheet18!$A$1:$C$362,3,0)</f>
        <v>#N/A</v>
      </c>
      <c r="J387" s="18">
        <f t="shared" si="5"/>
        <v>1000</v>
      </c>
    </row>
    <row r="388" spans="2:10" x14ac:dyDescent="0.2">
      <c r="B388" s="4">
        <v>385</v>
      </c>
      <c r="C388" s="5" t="s">
        <v>7973</v>
      </c>
      <c r="D388" s="5" t="s">
        <v>3</v>
      </c>
      <c r="E388" s="5" t="s">
        <v>7034</v>
      </c>
      <c r="F388" s="6">
        <v>45385</v>
      </c>
      <c r="G388" s="6">
        <v>51594</v>
      </c>
      <c r="H388" s="7">
        <v>1000</v>
      </c>
      <c r="I388" s="13" t="e">
        <f>VLOOKUP(C388,[1]Sheet18!$A$1:$C$362,3,0)</f>
        <v>#N/A</v>
      </c>
      <c r="J388" s="18">
        <f t="shared" ref="J388:J451" si="6">H388</f>
        <v>1000</v>
      </c>
    </row>
    <row r="389" spans="2:10" x14ac:dyDescent="0.2">
      <c r="B389" s="4">
        <v>386</v>
      </c>
      <c r="C389" s="5" t="s">
        <v>9383</v>
      </c>
      <c r="D389" s="5" t="s">
        <v>3</v>
      </c>
      <c r="E389" s="5" t="s">
        <v>9384</v>
      </c>
      <c r="F389" s="6">
        <v>45751</v>
      </c>
      <c r="G389" s="6">
        <v>51595</v>
      </c>
      <c r="H389" s="7">
        <v>1400</v>
      </c>
      <c r="I389" s="13" t="e">
        <f>VLOOKUP(C389,[1]Sheet18!$A$1:$C$362,3,0)</f>
        <v>#N/A</v>
      </c>
      <c r="J389" s="18">
        <f t="shared" si="6"/>
        <v>1400</v>
      </c>
    </row>
    <row r="390" spans="2:10" x14ac:dyDescent="0.2">
      <c r="B390" s="4">
        <v>387</v>
      </c>
      <c r="C390" s="5" t="s">
        <v>8028</v>
      </c>
      <c r="D390" s="5" t="s">
        <v>3</v>
      </c>
      <c r="E390" s="5" t="s">
        <v>8029</v>
      </c>
      <c r="F390" s="6">
        <v>45414</v>
      </c>
      <c r="G390" s="6">
        <v>51623</v>
      </c>
      <c r="H390" s="7">
        <v>1000</v>
      </c>
      <c r="I390" s="13" t="e">
        <f>VLOOKUP(C390,[1]Sheet18!$A$1:$C$362,3,0)</f>
        <v>#N/A</v>
      </c>
      <c r="J390" s="18">
        <f t="shared" si="6"/>
        <v>1000</v>
      </c>
    </row>
    <row r="391" spans="2:10" x14ac:dyDescent="0.2">
      <c r="B391" s="4">
        <v>388</v>
      </c>
      <c r="C391" s="5" t="s">
        <v>5516</v>
      </c>
      <c r="D391" s="5" t="s">
        <v>3</v>
      </c>
      <c r="E391" s="5" t="s">
        <v>5517</v>
      </c>
      <c r="F391" s="6">
        <v>44692</v>
      </c>
      <c r="G391" s="6">
        <v>51632</v>
      </c>
      <c r="H391" s="7">
        <v>1000</v>
      </c>
      <c r="I391" s="13" t="e">
        <f>VLOOKUP(C391,[1]Sheet18!$A$1:$C$362,3,0)</f>
        <v>#N/A</v>
      </c>
      <c r="J391" s="18">
        <f t="shared" si="6"/>
        <v>1000</v>
      </c>
    </row>
    <row r="392" spans="2:10" x14ac:dyDescent="0.2">
      <c r="B392" s="4">
        <v>389</v>
      </c>
      <c r="C392" s="5" t="s">
        <v>8084</v>
      </c>
      <c r="D392" s="5" t="s">
        <v>3</v>
      </c>
      <c r="E392" s="5" t="s">
        <v>8085</v>
      </c>
      <c r="F392" s="6">
        <v>45434</v>
      </c>
      <c r="G392" s="6">
        <v>51643</v>
      </c>
      <c r="H392" s="7">
        <v>1000</v>
      </c>
      <c r="I392" s="13" t="e">
        <f>VLOOKUP(C392,[1]Sheet18!$A$1:$C$362,3,0)</f>
        <v>#N/A</v>
      </c>
      <c r="J392" s="18">
        <f t="shared" si="6"/>
        <v>1000</v>
      </c>
    </row>
    <row r="393" spans="2:10" x14ac:dyDescent="0.2">
      <c r="B393" s="4">
        <v>390</v>
      </c>
      <c r="C393" s="5" t="s">
        <v>4626</v>
      </c>
      <c r="D393" s="5" t="s">
        <v>3</v>
      </c>
      <c r="E393" s="5" t="s">
        <v>4627</v>
      </c>
      <c r="F393" s="6">
        <v>44349</v>
      </c>
      <c r="G393" s="6">
        <v>51654</v>
      </c>
      <c r="H393" s="7">
        <v>1000</v>
      </c>
      <c r="I393" s="13" t="e">
        <f>VLOOKUP(C393,[1]Sheet18!$A$1:$C$362,3,0)</f>
        <v>#N/A</v>
      </c>
      <c r="J393" s="18">
        <f t="shared" si="6"/>
        <v>1000</v>
      </c>
    </row>
    <row r="394" spans="2:10" x14ac:dyDescent="0.2">
      <c r="B394" s="4">
        <v>391</v>
      </c>
      <c r="C394" s="5" t="s">
        <v>5597</v>
      </c>
      <c r="D394" s="5" t="s">
        <v>3</v>
      </c>
      <c r="E394" s="5" t="s">
        <v>5598</v>
      </c>
      <c r="F394" s="6">
        <v>44727</v>
      </c>
      <c r="G394" s="6">
        <v>51667</v>
      </c>
      <c r="H394" s="7">
        <v>1000</v>
      </c>
      <c r="I394" s="13" t="e">
        <f>VLOOKUP(C394,[1]Sheet18!$A$1:$C$362,3,0)</f>
        <v>#N/A</v>
      </c>
      <c r="J394" s="18">
        <f t="shared" si="6"/>
        <v>1000</v>
      </c>
    </row>
    <row r="395" spans="2:10" x14ac:dyDescent="0.2">
      <c r="B395" s="4">
        <v>392</v>
      </c>
      <c r="C395" s="5" t="s">
        <v>6805</v>
      </c>
      <c r="D395" s="5" t="s">
        <v>3</v>
      </c>
      <c r="E395" s="5" t="s">
        <v>6806</v>
      </c>
      <c r="F395" s="6">
        <v>45105</v>
      </c>
      <c r="G395" s="6">
        <v>51680</v>
      </c>
      <c r="H395" s="7">
        <v>500</v>
      </c>
      <c r="I395" s="13" t="e">
        <f>VLOOKUP(C395,[1]Sheet18!$A$1:$C$362,3,0)</f>
        <v>#N/A</v>
      </c>
      <c r="J395" s="18">
        <f t="shared" si="6"/>
        <v>500</v>
      </c>
    </row>
    <row r="396" spans="2:10" x14ac:dyDescent="0.2">
      <c r="B396" s="4">
        <v>393</v>
      </c>
      <c r="C396" s="5" t="s">
        <v>8220</v>
      </c>
      <c r="D396" s="5" t="s">
        <v>3</v>
      </c>
      <c r="E396" s="5" t="s">
        <v>8221</v>
      </c>
      <c r="F396" s="6">
        <v>45476</v>
      </c>
      <c r="G396" s="6">
        <v>51685</v>
      </c>
      <c r="H396" s="7">
        <v>1000</v>
      </c>
      <c r="I396" s="13" t="e">
        <f>VLOOKUP(C396,[1]Sheet18!$A$1:$C$362,3,0)</f>
        <v>#N/A</v>
      </c>
      <c r="J396" s="18">
        <f t="shared" si="6"/>
        <v>1000</v>
      </c>
    </row>
    <row r="397" spans="2:10" x14ac:dyDescent="0.2">
      <c r="B397" s="4">
        <v>394</v>
      </c>
      <c r="C397" s="5" t="s">
        <v>6869</v>
      </c>
      <c r="D397" s="5" t="s">
        <v>3</v>
      </c>
      <c r="E397" s="5" t="s">
        <v>6870</v>
      </c>
      <c r="F397" s="6">
        <v>45119</v>
      </c>
      <c r="G397" s="6">
        <v>51694</v>
      </c>
      <c r="H397" s="7">
        <v>1000</v>
      </c>
      <c r="I397" s="13" t="e">
        <f>VLOOKUP(C397,[1]Sheet18!$A$1:$C$362,3,0)</f>
        <v>#N/A</v>
      </c>
      <c r="J397" s="18">
        <f t="shared" si="6"/>
        <v>1000</v>
      </c>
    </row>
    <row r="398" spans="2:10" x14ac:dyDescent="0.2">
      <c r="B398" s="4">
        <v>395</v>
      </c>
      <c r="C398" s="5" t="s">
        <v>5684</v>
      </c>
      <c r="D398" s="5" t="s">
        <v>3</v>
      </c>
      <c r="E398" s="5" t="s">
        <v>5685</v>
      </c>
      <c r="F398" s="6">
        <v>44755</v>
      </c>
      <c r="G398" s="6">
        <v>51695</v>
      </c>
      <c r="H398" s="7">
        <v>1000</v>
      </c>
      <c r="I398" s="13" t="e">
        <f>VLOOKUP(C398,[1]Sheet18!$A$1:$C$362,3,0)</f>
        <v>#N/A</v>
      </c>
      <c r="J398" s="18">
        <f t="shared" si="6"/>
        <v>1000</v>
      </c>
    </row>
    <row r="399" spans="2:10" x14ac:dyDescent="0.2">
      <c r="B399" s="4">
        <v>396</v>
      </c>
      <c r="C399" s="5" t="s">
        <v>4814</v>
      </c>
      <c r="D399" s="5" t="s">
        <v>3</v>
      </c>
      <c r="E399" s="5" t="s">
        <v>4815</v>
      </c>
      <c r="F399" s="6">
        <v>44412</v>
      </c>
      <c r="G399" s="6">
        <v>51717</v>
      </c>
      <c r="H399" s="7">
        <v>1000</v>
      </c>
      <c r="I399" s="13" t="e">
        <f>VLOOKUP(C399,[1]Sheet18!$A$1:$C$362,3,0)</f>
        <v>#N/A</v>
      </c>
      <c r="J399" s="18">
        <f t="shared" si="6"/>
        <v>1000</v>
      </c>
    </row>
    <row r="400" spans="2:10" x14ac:dyDescent="0.2">
      <c r="B400" s="4">
        <v>397</v>
      </c>
      <c r="C400" s="5" t="s">
        <v>8402</v>
      </c>
      <c r="D400" s="5" t="s">
        <v>3</v>
      </c>
      <c r="E400" s="5" t="s">
        <v>8403</v>
      </c>
      <c r="F400" s="6">
        <v>45532</v>
      </c>
      <c r="G400" s="6">
        <v>51741</v>
      </c>
      <c r="H400" s="7">
        <v>1000</v>
      </c>
      <c r="I400" s="13" t="e">
        <f>VLOOKUP(C400,[1]Sheet18!$A$1:$C$362,3,0)</f>
        <v>#N/A</v>
      </c>
      <c r="J400" s="18">
        <f t="shared" si="6"/>
        <v>1000</v>
      </c>
    </row>
    <row r="401" spans="2:10" x14ac:dyDescent="0.2">
      <c r="B401" s="4">
        <v>398</v>
      </c>
      <c r="C401" s="5" t="s">
        <v>4912</v>
      </c>
      <c r="D401" s="5" t="s">
        <v>3</v>
      </c>
      <c r="E401" s="5" t="s">
        <v>4913</v>
      </c>
      <c r="F401" s="6">
        <v>44447</v>
      </c>
      <c r="G401" s="6">
        <v>51752</v>
      </c>
      <c r="H401" s="7">
        <v>1000</v>
      </c>
      <c r="I401" s="13" t="e">
        <f>VLOOKUP(C401,[1]Sheet18!$A$1:$C$362,3,0)</f>
        <v>#N/A</v>
      </c>
      <c r="J401" s="18">
        <f t="shared" si="6"/>
        <v>1000</v>
      </c>
    </row>
    <row r="402" spans="2:10" x14ac:dyDescent="0.2">
      <c r="B402" s="4">
        <v>399</v>
      </c>
      <c r="C402" s="5" t="s">
        <v>7033</v>
      </c>
      <c r="D402" s="5" t="s">
        <v>3</v>
      </c>
      <c r="E402" s="5" t="s">
        <v>7034</v>
      </c>
      <c r="F402" s="6">
        <v>45182</v>
      </c>
      <c r="G402" s="6">
        <v>51757</v>
      </c>
      <c r="H402" s="7">
        <v>1000</v>
      </c>
      <c r="I402" s="13" t="e">
        <f>VLOOKUP(C402,[1]Sheet18!$A$1:$C$362,3,0)</f>
        <v>#N/A</v>
      </c>
      <c r="J402" s="18">
        <f t="shared" si="6"/>
        <v>1000</v>
      </c>
    </row>
    <row r="403" spans="2:10" x14ac:dyDescent="0.2">
      <c r="B403" s="4">
        <v>400</v>
      </c>
      <c r="C403" s="5" t="s">
        <v>4952</v>
      </c>
      <c r="D403" s="5" t="s">
        <v>3</v>
      </c>
      <c r="E403" s="5" t="s">
        <v>4953</v>
      </c>
      <c r="F403" s="6">
        <v>44468</v>
      </c>
      <c r="G403" s="6">
        <v>51773</v>
      </c>
      <c r="H403" s="7">
        <v>500</v>
      </c>
      <c r="I403" s="13" t="e">
        <f>VLOOKUP(C403,[1]Sheet18!$A$1:$C$362,3,0)</f>
        <v>#N/A</v>
      </c>
      <c r="J403" s="18">
        <f t="shared" si="6"/>
        <v>500</v>
      </c>
    </row>
    <row r="404" spans="2:10" x14ac:dyDescent="0.2">
      <c r="B404" s="4">
        <v>401</v>
      </c>
      <c r="C404" s="5" t="s">
        <v>7112</v>
      </c>
      <c r="D404" s="5" t="s">
        <v>3</v>
      </c>
      <c r="E404" s="5" t="s">
        <v>7113</v>
      </c>
      <c r="F404" s="6">
        <v>45203</v>
      </c>
      <c r="G404" s="6">
        <v>51778</v>
      </c>
      <c r="H404" s="7">
        <v>1000</v>
      </c>
      <c r="I404" s="13" t="e">
        <f>VLOOKUP(C404,[1]Sheet18!$A$1:$C$362,3,0)</f>
        <v>#N/A</v>
      </c>
      <c r="J404" s="18">
        <f t="shared" si="6"/>
        <v>1000</v>
      </c>
    </row>
    <row r="405" spans="2:10" x14ac:dyDescent="0.2">
      <c r="B405" s="4">
        <v>402</v>
      </c>
      <c r="C405" s="5" t="s">
        <v>5013</v>
      </c>
      <c r="D405" s="5" t="s">
        <v>3</v>
      </c>
      <c r="E405" s="5" t="s">
        <v>4815</v>
      </c>
      <c r="F405" s="6">
        <v>44482</v>
      </c>
      <c r="G405" s="6">
        <v>51787</v>
      </c>
      <c r="H405" s="7">
        <v>1000</v>
      </c>
      <c r="I405" s="13" t="e">
        <f>VLOOKUP(C405,[1]Sheet18!$A$1:$C$362,3,0)</f>
        <v>#N/A</v>
      </c>
      <c r="J405" s="18">
        <f t="shared" si="6"/>
        <v>1000</v>
      </c>
    </row>
    <row r="406" spans="2:10" x14ac:dyDescent="0.2">
      <c r="B406" s="4">
        <v>403</v>
      </c>
      <c r="C406" s="5" t="s">
        <v>7222</v>
      </c>
      <c r="D406" s="5" t="s">
        <v>3</v>
      </c>
      <c r="E406" s="5" t="s">
        <v>7223</v>
      </c>
      <c r="F406" s="6">
        <v>45231</v>
      </c>
      <c r="G406" s="6">
        <v>51806</v>
      </c>
      <c r="H406" s="7">
        <v>500</v>
      </c>
      <c r="I406" s="13" t="e">
        <f>VLOOKUP(C406,[1]Sheet18!$A$1:$C$362,3,0)</f>
        <v>#N/A</v>
      </c>
      <c r="J406" s="18">
        <f t="shared" si="6"/>
        <v>500</v>
      </c>
    </row>
    <row r="407" spans="2:10" x14ac:dyDescent="0.2">
      <c r="B407" s="4">
        <v>404</v>
      </c>
      <c r="C407" s="5" t="s">
        <v>5108</v>
      </c>
      <c r="D407" s="5" t="s">
        <v>3</v>
      </c>
      <c r="E407" s="5" t="s">
        <v>5109</v>
      </c>
      <c r="F407" s="6">
        <v>44531</v>
      </c>
      <c r="G407" s="6">
        <v>51836</v>
      </c>
      <c r="H407" s="7">
        <v>1000</v>
      </c>
      <c r="I407" s="13" t="e">
        <f>VLOOKUP(C407,[1]Sheet18!$A$1:$C$362,3,0)</f>
        <v>#N/A</v>
      </c>
      <c r="J407" s="18">
        <f t="shared" si="6"/>
        <v>1000</v>
      </c>
    </row>
    <row r="408" spans="2:10" x14ac:dyDescent="0.2">
      <c r="B408" s="4">
        <v>405</v>
      </c>
      <c r="C408" s="5" t="s">
        <v>5198</v>
      </c>
      <c r="D408" s="5" t="s">
        <v>3</v>
      </c>
      <c r="E408" s="5" t="s">
        <v>4815</v>
      </c>
      <c r="F408" s="6">
        <v>44559</v>
      </c>
      <c r="G408" s="6">
        <v>51864</v>
      </c>
      <c r="H408" s="7">
        <v>1000</v>
      </c>
      <c r="I408" s="13" t="e">
        <f>VLOOKUP(C408,[1]Sheet18!$A$1:$C$362,3,0)</f>
        <v>#N/A</v>
      </c>
      <c r="J408" s="18">
        <f t="shared" si="6"/>
        <v>1000</v>
      </c>
    </row>
    <row r="409" spans="2:10" x14ac:dyDescent="0.2">
      <c r="B409" s="4">
        <v>406</v>
      </c>
      <c r="C409" s="5" t="s">
        <v>5223</v>
      </c>
      <c r="D409" s="5" t="s">
        <v>3</v>
      </c>
      <c r="E409" s="5" t="s">
        <v>5224</v>
      </c>
      <c r="F409" s="6">
        <v>44566</v>
      </c>
      <c r="G409" s="6">
        <v>51871</v>
      </c>
      <c r="H409" s="7">
        <v>1000</v>
      </c>
      <c r="I409" s="13" t="e">
        <f>VLOOKUP(C409,[1]Sheet18!$A$1:$C$362,3,0)</f>
        <v>#N/A</v>
      </c>
      <c r="J409" s="18">
        <f t="shared" si="6"/>
        <v>1000</v>
      </c>
    </row>
    <row r="410" spans="2:10" x14ac:dyDescent="0.2">
      <c r="B410" s="4">
        <v>407</v>
      </c>
      <c r="C410" s="5" t="s">
        <v>7553</v>
      </c>
      <c r="D410" s="5" t="s">
        <v>3</v>
      </c>
      <c r="E410" s="5" t="s">
        <v>7554</v>
      </c>
      <c r="F410" s="6">
        <v>45315</v>
      </c>
      <c r="G410" s="6">
        <v>51890</v>
      </c>
      <c r="H410" s="7">
        <v>600</v>
      </c>
      <c r="I410" s="13" t="e">
        <f>VLOOKUP(C410,[1]Sheet18!$A$1:$C$362,3,0)</f>
        <v>#N/A</v>
      </c>
      <c r="J410" s="18">
        <f t="shared" si="6"/>
        <v>600</v>
      </c>
    </row>
    <row r="411" spans="2:10" x14ac:dyDescent="0.2">
      <c r="B411" s="4">
        <v>408</v>
      </c>
      <c r="C411" s="5" t="s">
        <v>5301</v>
      </c>
      <c r="D411" s="5" t="s">
        <v>3</v>
      </c>
      <c r="E411" s="5" t="s">
        <v>5302</v>
      </c>
      <c r="F411" s="6">
        <v>44601</v>
      </c>
      <c r="G411" s="6">
        <v>51906</v>
      </c>
      <c r="H411" s="7">
        <v>1000</v>
      </c>
      <c r="I411" s="13" t="e">
        <f>VLOOKUP(C411,[1]Sheet18!$A$1:$C$362,3,0)</f>
        <v>#N/A</v>
      </c>
      <c r="J411" s="18">
        <f t="shared" si="6"/>
        <v>1000</v>
      </c>
    </row>
    <row r="412" spans="2:10" x14ac:dyDescent="0.2">
      <c r="B412" s="4">
        <v>409</v>
      </c>
      <c r="C412" s="5" t="s">
        <v>5390</v>
      </c>
      <c r="D412" s="5" t="s">
        <v>3</v>
      </c>
      <c r="E412" s="5" t="s">
        <v>5391</v>
      </c>
      <c r="F412" s="6">
        <v>44629</v>
      </c>
      <c r="G412" s="6">
        <v>51934</v>
      </c>
      <c r="H412" s="7">
        <v>1000</v>
      </c>
      <c r="I412" s="13" t="e">
        <f>VLOOKUP(C412,[1]Sheet18!$A$1:$C$362,3,0)</f>
        <v>#N/A</v>
      </c>
      <c r="J412" s="18">
        <f t="shared" si="6"/>
        <v>1000</v>
      </c>
    </row>
    <row r="413" spans="2:10" x14ac:dyDescent="0.2">
      <c r="B413" s="4">
        <v>410</v>
      </c>
      <c r="C413" s="5" t="s">
        <v>5455</v>
      </c>
      <c r="D413" s="5" t="s">
        <v>3</v>
      </c>
      <c r="E413" s="5" t="s">
        <v>5456</v>
      </c>
      <c r="F413" s="6">
        <v>44650</v>
      </c>
      <c r="G413" s="6">
        <v>51955</v>
      </c>
      <c r="H413" s="7">
        <v>943</v>
      </c>
      <c r="I413" s="13" t="e">
        <f>VLOOKUP(C413,[1]Sheet18!$A$1:$C$362,3,0)</f>
        <v>#N/A</v>
      </c>
      <c r="J413" s="18">
        <f t="shared" si="6"/>
        <v>943</v>
      </c>
    </row>
    <row r="414" spans="2:10" x14ac:dyDescent="0.2">
      <c r="B414" s="4">
        <v>411</v>
      </c>
      <c r="C414" s="5" t="s">
        <v>7974</v>
      </c>
      <c r="D414" s="5" t="s">
        <v>3</v>
      </c>
      <c r="E414" s="5" t="s">
        <v>7975</v>
      </c>
      <c r="F414" s="6">
        <v>45385</v>
      </c>
      <c r="G414" s="6">
        <v>51959</v>
      </c>
      <c r="H414" s="7">
        <v>500</v>
      </c>
      <c r="I414" s="13" t="e">
        <f>VLOOKUP(C414,[1]Sheet18!$A$1:$C$362,3,0)</f>
        <v>#N/A</v>
      </c>
      <c r="J414" s="18">
        <f t="shared" si="6"/>
        <v>500</v>
      </c>
    </row>
    <row r="415" spans="2:10" x14ac:dyDescent="0.2">
      <c r="B415" s="4">
        <v>412</v>
      </c>
      <c r="C415" s="5" t="s">
        <v>5504</v>
      </c>
      <c r="D415" s="5" t="s">
        <v>3</v>
      </c>
      <c r="E415" s="5" t="s">
        <v>5505</v>
      </c>
      <c r="F415" s="6">
        <v>44663</v>
      </c>
      <c r="G415" s="6">
        <v>51968</v>
      </c>
      <c r="H415" s="7">
        <v>1000</v>
      </c>
      <c r="I415" s="13" t="e">
        <f>VLOOKUP(C415,[1]Sheet18!$A$1:$C$362,3,0)</f>
        <v>#N/A</v>
      </c>
      <c r="J415" s="18">
        <f t="shared" si="6"/>
        <v>1000</v>
      </c>
    </row>
    <row r="416" spans="2:10" x14ac:dyDescent="0.2">
      <c r="B416" s="4">
        <v>413</v>
      </c>
      <c r="C416" s="5" t="s">
        <v>8056</v>
      </c>
      <c r="D416" s="5" t="s">
        <v>3</v>
      </c>
      <c r="E416" s="5" t="s">
        <v>6872</v>
      </c>
      <c r="F416" s="6">
        <v>45420</v>
      </c>
      <c r="G416" s="6">
        <v>51994</v>
      </c>
      <c r="H416" s="7">
        <v>1000</v>
      </c>
      <c r="I416" s="13" t="e">
        <f>VLOOKUP(C416,[1]Sheet18!$A$1:$C$362,3,0)</f>
        <v>#N/A</v>
      </c>
      <c r="J416" s="18">
        <f t="shared" si="6"/>
        <v>1000</v>
      </c>
    </row>
    <row r="417" spans="2:10" x14ac:dyDescent="0.2">
      <c r="B417" s="4">
        <v>414</v>
      </c>
      <c r="C417" s="5" t="s">
        <v>5518</v>
      </c>
      <c r="D417" s="5" t="s">
        <v>3</v>
      </c>
      <c r="E417" s="5" t="s">
        <v>5519</v>
      </c>
      <c r="F417" s="6">
        <v>44692</v>
      </c>
      <c r="G417" s="6">
        <v>51997</v>
      </c>
      <c r="H417" s="7">
        <v>1000</v>
      </c>
      <c r="I417" s="13" t="e">
        <f>VLOOKUP(C417,[1]Sheet18!$A$1:$C$362,3,0)</f>
        <v>#N/A</v>
      </c>
      <c r="J417" s="18">
        <f t="shared" si="6"/>
        <v>1000</v>
      </c>
    </row>
    <row r="418" spans="2:10" x14ac:dyDescent="0.2">
      <c r="B418" s="4">
        <v>415</v>
      </c>
      <c r="C418" s="5" t="s">
        <v>8129</v>
      </c>
      <c r="D418" s="5" t="s">
        <v>3</v>
      </c>
      <c r="E418" s="5" t="s">
        <v>6872</v>
      </c>
      <c r="F418" s="6">
        <v>45448</v>
      </c>
      <c r="G418" s="6">
        <v>52022</v>
      </c>
      <c r="H418" s="7">
        <v>1000</v>
      </c>
      <c r="I418" s="13" t="e">
        <f>VLOOKUP(C418,[1]Sheet18!$A$1:$C$362,3,0)</f>
        <v>#N/A</v>
      </c>
      <c r="J418" s="18">
        <f t="shared" si="6"/>
        <v>1000</v>
      </c>
    </row>
    <row r="419" spans="2:10" x14ac:dyDescent="0.2">
      <c r="B419" s="4">
        <v>416</v>
      </c>
      <c r="C419" s="5" t="s">
        <v>6738</v>
      </c>
      <c r="D419" s="5" t="s">
        <v>3</v>
      </c>
      <c r="E419" s="5" t="s">
        <v>6739</v>
      </c>
      <c r="F419" s="6">
        <v>45084</v>
      </c>
      <c r="G419" s="6">
        <v>52024</v>
      </c>
      <c r="H419" s="7">
        <v>500</v>
      </c>
      <c r="I419" s="13" t="e">
        <f>VLOOKUP(C419,[1]Sheet18!$A$1:$C$362,3,0)</f>
        <v>#N/A</v>
      </c>
      <c r="J419" s="18">
        <f t="shared" si="6"/>
        <v>500</v>
      </c>
    </row>
    <row r="420" spans="2:10" x14ac:dyDescent="0.2">
      <c r="B420" s="4">
        <v>417</v>
      </c>
      <c r="C420" s="5" t="s">
        <v>5599</v>
      </c>
      <c r="D420" s="5" t="s">
        <v>3</v>
      </c>
      <c r="E420" s="5" t="s">
        <v>5600</v>
      </c>
      <c r="F420" s="6">
        <v>44727</v>
      </c>
      <c r="G420" s="6">
        <v>52032</v>
      </c>
      <c r="H420" s="7">
        <v>1000</v>
      </c>
      <c r="I420" s="13" t="e">
        <f>VLOOKUP(C420,[1]Sheet18!$A$1:$C$362,3,0)</f>
        <v>#N/A</v>
      </c>
      <c r="J420" s="18">
        <f t="shared" si="6"/>
        <v>1000</v>
      </c>
    </row>
    <row r="421" spans="2:10" x14ac:dyDescent="0.2">
      <c r="B421" s="4">
        <v>418</v>
      </c>
      <c r="C421" s="5" t="s">
        <v>5634</v>
      </c>
      <c r="D421" s="5" t="s">
        <v>3</v>
      </c>
      <c r="E421" s="5" t="s">
        <v>5635</v>
      </c>
      <c r="F421" s="6">
        <v>44741</v>
      </c>
      <c r="G421" s="6">
        <v>52046</v>
      </c>
      <c r="H421" s="7">
        <v>500</v>
      </c>
      <c r="I421" s="13" t="e">
        <f>VLOOKUP(C421,[1]Sheet18!$A$1:$C$362,3,0)</f>
        <v>#N/A</v>
      </c>
      <c r="J421" s="18">
        <f t="shared" si="6"/>
        <v>500</v>
      </c>
    </row>
    <row r="422" spans="2:10" x14ac:dyDescent="0.2">
      <c r="B422" s="4">
        <v>419</v>
      </c>
      <c r="C422" s="5" t="s">
        <v>5661</v>
      </c>
      <c r="D422" s="5" t="s">
        <v>3</v>
      </c>
      <c r="E422" s="5" t="s">
        <v>5635</v>
      </c>
      <c r="F422" s="6">
        <v>44748</v>
      </c>
      <c r="G422" s="6">
        <v>52053</v>
      </c>
      <c r="H422" s="7">
        <v>1000</v>
      </c>
      <c r="I422" s="13" t="e">
        <f>VLOOKUP(C422,[1]Sheet18!$A$1:$C$362,3,0)</f>
        <v>#N/A</v>
      </c>
      <c r="J422" s="18">
        <f t="shared" si="6"/>
        <v>1000</v>
      </c>
    </row>
    <row r="423" spans="2:10" x14ac:dyDescent="0.2">
      <c r="B423" s="4">
        <v>420</v>
      </c>
      <c r="C423" s="5" t="s">
        <v>6871</v>
      </c>
      <c r="D423" s="5" t="s">
        <v>3</v>
      </c>
      <c r="E423" s="5" t="s">
        <v>6872</v>
      </c>
      <c r="F423" s="6">
        <v>45119</v>
      </c>
      <c r="G423" s="6">
        <v>52059</v>
      </c>
      <c r="H423" s="7">
        <v>1000</v>
      </c>
      <c r="I423" s="13" t="e">
        <f>VLOOKUP(C423,[1]Sheet18!$A$1:$C$362,3,0)</f>
        <v>#N/A</v>
      </c>
      <c r="J423" s="18">
        <f t="shared" si="6"/>
        <v>1000</v>
      </c>
    </row>
    <row r="424" spans="2:10" x14ac:dyDescent="0.2">
      <c r="B424" s="4">
        <v>421</v>
      </c>
      <c r="C424" s="5" t="s">
        <v>5748</v>
      </c>
      <c r="D424" s="5" t="s">
        <v>3</v>
      </c>
      <c r="E424" s="5" t="s">
        <v>5749</v>
      </c>
      <c r="F424" s="6">
        <v>44776</v>
      </c>
      <c r="G424" s="6">
        <v>52081</v>
      </c>
      <c r="H424" s="7">
        <v>1000</v>
      </c>
      <c r="I424" s="13" t="e">
        <f>VLOOKUP(C424,[1]Sheet18!$A$1:$C$362,3,0)</f>
        <v>#N/A</v>
      </c>
      <c r="J424" s="18">
        <f t="shared" si="6"/>
        <v>1000</v>
      </c>
    </row>
    <row r="425" spans="2:10" x14ac:dyDescent="0.2">
      <c r="B425" s="4">
        <v>422</v>
      </c>
      <c r="C425" s="5" t="s">
        <v>5829</v>
      </c>
      <c r="D425" s="5" t="s">
        <v>3</v>
      </c>
      <c r="E425" s="5" t="s">
        <v>5830</v>
      </c>
      <c r="F425" s="6">
        <v>44803</v>
      </c>
      <c r="G425" s="6">
        <v>52108</v>
      </c>
      <c r="H425" s="7">
        <v>1000</v>
      </c>
      <c r="I425" s="13" t="e">
        <f>VLOOKUP(C425,[1]Sheet18!$A$1:$C$362,3,0)</f>
        <v>#N/A</v>
      </c>
      <c r="J425" s="18">
        <f t="shared" si="6"/>
        <v>1000</v>
      </c>
    </row>
    <row r="426" spans="2:10" x14ac:dyDescent="0.2">
      <c r="B426" s="4">
        <v>423</v>
      </c>
      <c r="C426" s="5" t="s">
        <v>5847</v>
      </c>
      <c r="D426" s="5" t="s">
        <v>3</v>
      </c>
      <c r="E426" s="5" t="s">
        <v>5848</v>
      </c>
      <c r="F426" s="6">
        <v>44811</v>
      </c>
      <c r="G426" s="6">
        <v>52116</v>
      </c>
      <c r="H426" s="7">
        <v>500</v>
      </c>
      <c r="I426" s="13" t="e">
        <f>VLOOKUP(C426,[1]Sheet18!$A$1:$C$362,3,0)</f>
        <v>#N/A</v>
      </c>
      <c r="J426" s="18">
        <f t="shared" si="6"/>
        <v>500</v>
      </c>
    </row>
    <row r="427" spans="2:10" x14ac:dyDescent="0.2">
      <c r="B427" s="4">
        <v>424</v>
      </c>
      <c r="C427" s="5" t="s">
        <v>5863</v>
      </c>
      <c r="D427" s="5" t="s">
        <v>3</v>
      </c>
      <c r="E427" s="5" t="s">
        <v>5864</v>
      </c>
      <c r="F427" s="6">
        <v>44818</v>
      </c>
      <c r="G427" s="6">
        <v>52123</v>
      </c>
      <c r="H427" s="7">
        <v>500</v>
      </c>
      <c r="I427" s="13" t="e">
        <f>VLOOKUP(C427,[1]Sheet18!$A$1:$C$362,3,0)</f>
        <v>#N/A</v>
      </c>
      <c r="J427" s="18">
        <f t="shared" si="6"/>
        <v>500</v>
      </c>
    </row>
    <row r="428" spans="2:10" x14ac:dyDescent="0.2">
      <c r="B428" s="4">
        <v>425</v>
      </c>
      <c r="C428" s="5" t="s">
        <v>5932</v>
      </c>
      <c r="D428" s="5" t="s">
        <v>3</v>
      </c>
      <c r="E428" s="5" t="s">
        <v>5933</v>
      </c>
      <c r="F428" s="6">
        <v>44838</v>
      </c>
      <c r="G428" s="6">
        <v>52143</v>
      </c>
      <c r="H428" s="7">
        <v>1000</v>
      </c>
      <c r="I428" s="13" t="e">
        <f>VLOOKUP(C428,[1]Sheet18!$A$1:$C$362,3,0)</f>
        <v>#N/A</v>
      </c>
      <c r="J428" s="18">
        <f t="shared" si="6"/>
        <v>1000</v>
      </c>
    </row>
    <row r="429" spans="2:10" x14ac:dyDescent="0.2">
      <c r="B429" s="4">
        <v>426</v>
      </c>
      <c r="C429" s="5" t="s">
        <v>7194</v>
      </c>
      <c r="D429" s="5" t="s">
        <v>3</v>
      </c>
      <c r="E429" s="5" t="s">
        <v>7195</v>
      </c>
      <c r="F429" s="6">
        <v>45224</v>
      </c>
      <c r="G429" s="6">
        <v>52164</v>
      </c>
      <c r="H429" s="7">
        <v>1000</v>
      </c>
      <c r="I429" s="13" t="e">
        <f>VLOOKUP(C429,[1]Sheet18!$A$1:$C$362,3,0)</f>
        <v>#N/A</v>
      </c>
      <c r="J429" s="18">
        <f t="shared" si="6"/>
        <v>1000</v>
      </c>
    </row>
    <row r="430" spans="2:10" x14ac:dyDescent="0.2">
      <c r="B430" s="4">
        <v>427</v>
      </c>
      <c r="C430" s="5" t="s">
        <v>8664</v>
      </c>
      <c r="D430" s="5" t="s">
        <v>3</v>
      </c>
      <c r="E430" s="5" t="s">
        <v>8665</v>
      </c>
      <c r="F430" s="6">
        <v>45602</v>
      </c>
      <c r="G430" s="6">
        <v>52176</v>
      </c>
      <c r="H430" s="7">
        <v>1000</v>
      </c>
      <c r="I430" s="13" t="e">
        <f>VLOOKUP(C430,[1]Sheet18!$A$1:$C$362,3,0)</f>
        <v>#N/A</v>
      </c>
      <c r="J430" s="18">
        <f t="shared" si="6"/>
        <v>1000</v>
      </c>
    </row>
    <row r="431" spans="2:10" x14ac:dyDescent="0.2">
      <c r="B431" s="4">
        <v>428</v>
      </c>
      <c r="C431" s="5" t="s">
        <v>7293</v>
      </c>
      <c r="D431" s="5" t="s">
        <v>3</v>
      </c>
      <c r="E431" s="5" t="s">
        <v>7294</v>
      </c>
      <c r="F431" s="6">
        <v>45245</v>
      </c>
      <c r="G431" s="6">
        <v>52185</v>
      </c>
      <c r="H431" s="7">
        <v>500</v>
      </c>
      <c r="I431" s="13" t="e">
        <f>VLOOKUP(C431,[1]Sheet18!$A$1:$C$362,3,0)</f>
        <v>#N/A</v>
      </c>
      <c r="J431" s="18">
        <f t="shared" si="6"/>
        <v>500</v>
      </c>
    </row>
    <row r="432" spans="2:10" x14ac:dyDescent="0.2">
      <c r="B432" s="4">
        <v>429</v>
      </c>
      <c r="C432" s="5" t="s">
        <v>7463</v>
      </c>
      <c r="D432" s="5" t="s">
        <v>3</v>
      </c>
      <c r="E432" s="5" t="s">
        <v>7225</v>
      </c>
      <c r="F432" s="6">
        <v>45294</v>
      </c>
      <c r="G432" s="6">
        <v>52234</v>
      </c>
      <c r="H432" s="7">
        <v>1000</v>
      </c>
      <c r="I432" s="13" t="e">
        <f>VLOOKUP(C432,[1]Sheet18!$A$1:$C$362,3,0)</f>
        <v>#N/A</v>
      </c>
      <c r="J432" s="18">
        <f t="shared" si="6"/>
        <v>1000</v>
      </c>
    </row>
    <row r="433" spans="2:10" x14ac:dyDescent="0.2">
      <c r="B433" s="4">
        <v>430</v>
      </c>
      <c r="C433" s="5" t="s">
        <v>7615</v>
      </c>
      <c r="D433" s="5" t="s">
        <v>3</v>
      </c>
      <c r="E433" s="5" t="s">
        <v>7616</v>
      </c>
      <c r="F433" s="6">
        <v>45329</v>
      </c>
      <c r="G433" s="6">
        <v>52269</v>
      </c>
      <c r="H433" s="7">
        <v>1000</v>
      </c>
      <c r="I433" s="13" t="e">
        <f>VLOOKUP(C433,[1]Sheet18!$A$1:$C$362,3,0)</f>
        <v>#N/A</v>
      </c>
      <c r="J433" s="18">
        <f t="shared" si="6"/>
        <v>1000</v>
      </c>
    </row>
    <row r="434" spans="2:10" x14ac:dyDescent="0.2">
      <c r="B434" s="4">
        <v>431</v>
      </c>
      <c r="C434" s="5" t="s">
        <v>6434</v>
      </c>
      <c r="D434" s="5" t="s">
        <v>3</v>
      </c>
      <c r="E434" s="5" t="s">
        <v>6435</v>
      </c>
      <c r="F434" s="6">
        <v>44986</v>
      </c>
      <c r="G434" s="6">
        <v>52291</v>
      </c>
      <c r="H434" s="7">
        <v>500</v>
      </c>
      <c r="I434" s="13" t="e">
        <f>VLOOKUP(C434,[1]Sheet18!$A$1:$C$362,3,0)</f>
        <v>#N/A</v>
      </c>
      <c r="J434" s="18">
        <f t="shared" si="6"/>
        <v>500</v>
      </c>
    </row>
    <row r="435" spans="2:10" x14ac:dyDescent="0.2">
      <c r="B435" s="4">
        <v>432</v>
      </c>
      <c r="C435" s="5" t="s">
        <v>7976</v>
      </c>
      <c r="D435" s="5" t="s">
        <v>3</v>
      </c>
      <c r="E435" s="5" t="s">
        <v>6843</v>
      </c>
      <c r="F435" s="6">
        <v>45385</v>
      </c>
      <c r="G435" s="6">
        <v>52324</v>
      </c>
      <c r="H435" s="7">
        <v>1000</v>
      </c>
      <c r="I435" s="13" t="e">
        <f>VLOOKUP(C435,[1]Sheet18!$A$1:$C$362,3,0)</f>
        <v>#N/A</v>
      </c>
      <c r="J435" s="18">
        <f t="shared" si="6"/>
        <v>1000</v>
      </c>
    </row>
    <row r="436" spans="2:10" x14ac:dyDescent="0.2">
      <c r="B436" s="4">
        <v>433</v>
      </c>
      <c r="C436" s="5" t="s">
        <v>8057</v>
      </c>
      <c r="D436" s="5" t="s">
        <v>3</v>
      </c>
      <c r="E436" s="5" t="s">
        <v>6808</v>
      </c>
      <c r="F436" s="6">
        <v>45420</v>
      </c>
      <c r="G436" s="6">
        <v>52359</v>
      </c>
      <c r="H436" s="7">
        <v>500</v>
      </c>
      <c r="I436" s="13" t="e">
        <f>VLOOKUP(C436,[1]Sheet18!$A$1:$C$362,3,0)</f>
        <v>#N/A</v>
      </c>
      <c r="J436" s="18">
        <f t="shared" si="6"/>
        <v>500</v>
      </c>
    </row>
    <row r="437" spans="2:10" x14ac:dyDescent="0.2">
      <c r="B437" s="4">
        <v>434</v>
      </c>
      <c r="C437" s="5" t="s">
        <v>6648</v>
      </c>
      <c r="D437" s="5" t="s">
        <v>3</v>
      </c>
      <c r="E437" s="5" t="s">
        <v>6649</v>
      </c>
      <c r="F437" s="6">
        <v>45056</v>
      </c>
      <c r="G437" s="6">
        <v>52361</v>
      </c>
      <c r="H437" s="7">
        <v>1000</v>
      </c>
      <c r="I437" s="13" t="e">
        <f>VLOOKUP(C437,[1]Sheet18!$A$1:$C$362,3,0)</f>
        <v>#N/A</v>
      </c>
      <c r="J437" s="18">
        <f t="shared" si="6"/>
        <v>1000</v>
      </c>
    </row>
    <row r="438" spans="2:10" x14ac:dyDescent="0.2">
      <c r="B438" s="4">
        <v>435</v>
      </c>
      <c r="C438" s="5" t="s">
        <v>6658</v>
      </c>
      <c r="D438" s="5" t="s">
        <v>3</v>
      </c>
      <c r="E438" s="5" t="s">
        <v>6659</v>
      </c>
      <c r="F438" s="6">
        <v>45063</v>
      </c>
      <c r="G438" s="6">
        <v>52368</v>
      </c>
      <c r="H438" s="7">
        <v>1000</v>
      </c>
      <c r="I438" s="13" t="e">
        <f>VLOOKUP(C438,[1]Sheet18!$A$1:$C$362,3,0)</f>
        <v>#N/A</v>
      </c>
      <c r="J438" s="18">
        <f t="shared" si="6"/>
        <v>1000</v>
      </c>
    </row>
    <row r="439" spans="2:10" x14ac:dyDescent="0.2">
      <c r="B439" s="4">
        <v>436</v>
      </c>
      <c r="C439" s="5" t="s">
        <v>6740</v>
      </c>
      <c r="D439" s="5" t="s">
        <v>3</v>
      </c>
      <c r="E439" s="5" t="s">
        <v>6741</v>
      </c>
      <c r="F439" s="6">
        <v>45084</v>
      </c>
      <c r="G439" s="6">
        <v>52389</v>
      </c>
      <c r="H439" s="7">
        <v>1000</v>
      </c>
      <c r="I439" s="13" t="e">
        <f>VLOOKUP(C439,[1]Sheet18!$A$1:$C$362,3,0)</f>
        <v>#N/A</v>
      </c>
      <c r="J439" s="18">
        <f t="shared" si="6"/>
        <v>1000</v>
      </c>
    </row>
    <row r="440" spans="2:10" x14ac:dyDescent="0.2">
      <c r="B440" s="4">
        <v>437</v>
      </c>
      <c r="C440" s="5" t="s">
        <v>6807</v>
      </c>
      <c r="D440" s="5" t="s">
        <v>3</v>
      </c>
      <c r="E440" s="5" t="s">
        <v>6808</v>
      </c>
      <c r="F440" s="6">
        <v>45105</v>
      </c>
      <c r="G440" s="6">
        <v>52410</v>
      </c>
      <c r="H440" s="7">
        <v>1000</v>
      </c>
      <c r="I440" s="13" t="e">
        <f>VLOOKUP(C440,[1]Sheet18!$A$1:$C$362,3,0)</f>
        <v>#N/A</v>
      </c>
      <c r="J440" s="18">
        <f t="shared" si="6"/>
        <v>1000</v>
      </c>
    </row>
    <row r="441" spans="2:10" x14ac:dyDescent="0.2">
      <c r="B441" s="4">
        <v>438</v>
      </c>
      <c r="C441" s="5" t="s">
        <v>6842</v>
      </c>
      <c r="D441" s="5" t="s">
        <v>3</v>
      </c>
      <c r="E441" s="5" t="s">
        <v>6843</v>
      </c>
      <c r="F441" s="6">
        <v>45112</v>
      </c>
      <c r="G441" s="6">
        <v>52417</v>
      </c>
      <c r="H441" s="7">
        <v>1000</v>
      </c>
      <c r="I441" s="13" t="e">
        <f>VLOOKUP(C441,[1]Sheet18!$A$1:$C$362,3,0)</f>
        <v>#N/A</v>
      </c>
      <c r="J441" s="18">
        <f t="shared" si="6"/>
        <v>1000</v>
      </c>
    </row>
    <row r="442" spans="2:10" x14ac:dyDescent="0.2">
      <c r="B442" s="4">
        <v>439</v>
      </c>
      <c r="C442" s="5" t="s">
        <v>8256</v>
      </c>
      <c r="D442" s="5" t="s">
        <v>3</v>
      </c>
      <c r="E442" s="5" t="s">
        <v>6741</v>
      </c>
      <c r="F442" s="6">
        <v>45491</v>
      </c>
      <c r="G442" s="6">
        <v>52430</v>
      </c>
      <c r="H442" s="7">
        <v>1000</v>
      </c>
      <c r="I442" s="13" t="e">
        <f>VLOOKUP(C442,[1]Sheet18!$A$1:$C$362,3,0)</f>
        <v>#N/A</v>
      </c>
      <c r="J442" s="18">
        <f t="shared" si="6"/>
        <v>1000</v>
      </c>
    </row>
    <row r="443" spans="2:10" x14ac:dyDescent="0.2">
      <c r="B443" s="4">
        <v>440</v>
      </c>
      <c r="C443" s="5" t="s">
        <v>6922</v>
      </c>
      <c r="D443" s="5" t="s">
        <v>3</v>
      </c>
      <c r="E443" s="5" t="s">
        <v>6923</v>
      </c>
      <c r="F443" s="6">
        <v>45140</v>
      </c>
      <c r="G443" s="6">
        <v>52445</v>
      </c>
      <c r="H443" s="7">
        <v>1000</v>
      </c>
      <c r="I443" s="13" t="e">
        <f>VLOOKUP(C443,[1]Sheet18!$A$1:$C$362,3,0)</f>
        <v>#N/A</v>
      </c>
      <c r="J443" s="18">
        <f t="shared" si="6"/>
        <v>1000</v>
      </c>
    </row>
    <row r="444" spans="2:10" x14ac:dyDescent="0.2">
      <c r="B444" s="4">
        <v>441</v>
      </c>
      <c r="C444" s="5" t="s">
        <v>7009</v>
      </c>
      <c r="D444" s="5" t="s">
        <v>3</v>
      </c>
      <c r="E444" s="5" t="s">
        <v>7010</v>
      </c>
      <c r="F444" s="6">
        <v>45175</v>
      </c>
      <c r="G444" s="6">
        <v>52480</v>
      </c>
      <c r="H444" s="7">
        <v>1000</v>
      </c>
      <c r="I444" s="13" t="e">
        <f>VLOOKUP(C444,[1]Sheet18!$A$1:$C$362,3,0)</f>
        <v>#N/A</v>
      </c>
      <c r="J444" s="18">
        <f t="shared" si="6"/>
        <v>1000</v>
      </c>
    </row>
    <row r="445" spans="2:10" x14ac:dyDescent="0.2">
      <c r="B445" s="4">
        <v>442</v>
      </c>
      <c r="C445" s="5" t="s">
        <v>7164</v>
      </c>
      <c r="D445" s="5" t="s">
        <v>3</v>
      </c>
      <c r="E445" s="5" t="s">
        <v>7165</v>
      </c>
      <c r="F445" s="6">
        <v>45217</v>
      </c>
      <c r="G445" s="6">
        <v>52522</v>
      </c>
      <c r="H445" s="7">
        <v>500</v>
      </c>
      <c r="I445" s="13" t="e">
        <f>VLOOKUP(C445,[1]Sheet18!$A$1:$C$362,3,0)</f>
        <v>#N/A</v>
      </c>
      <c r="J445" s="18">
        <f t="shared" si="6"/>
        <v>500</v>
      </c>
    </row>
    <row r="446" spans="2:10" x14ac:dyDescent="0.2">
      <c r="B446" s="4">
        <v>443</v>
      </c>
      <c r="C446" s="5" t="s">
        <v>8638</v>
      </c>
      <c r="D446" s="5" t="s">
        <v>3</v>
      </c>
      <c r="E446" s="5" t="s">
        <v>8639</v>
      </c>
      <c r="F446" s="6">
        <v>45595</v>
      </c>
      <c r="G446" s="6">
        <v>52534</v>
      </c>
      <c r="H446" s="7">
        <v>1000</v>
      </c>
      <c r="I446" s="13" t="e">
        <f>VLOOKUP(C446,[1]Sheet18!$A$1:$C$362,3,0)</f>
        <v>#N/A</v>
      </c>
      <c r="J446" s="18">
        <f t="shared" si="6"/>
        <v>1000</v>
      </c>
    </row>
    <row r="447" spans="2:10" x14ac:dyDescent="0.2">
      <c r="B447" s="4">
        <v>444</v>
      </c>
      <c r="C447" s="5" t="s">
        <v>7224</v>
      </c>
      <c r="D447" s="5" t="s">
        <v>3</v>
      </c>
      <c r="E447" s="5" t="s">
        <v>7225</v>
      </c>
      <c r="F447" s="6">
        <v>45231</v>
      </c>
      <c r="G447" s="6">
        <v>52536</v>
      </c>
      <c r="H447" s="7">
        <v>500</v>
      </c>
      <c r="I447" s="13" t="e">
        <f>VLOOKUP(C447,[1]Sheet18!$A$1:$C$362,3,0)</f>
        <v>#N/A</v>
      </c>
      <c r="J447" s="18">
        <f t="shared" si="6"/>
        <v>500</v>
      </c>
    </row>
    <row r="448" spans="2:10" x14ac:dyDescent="0.2">
      <c r="B448" s="4">
        <v>445</v>
      </c>
      <c r="C448" s="5" t="s">
        <v>7510</v>
      </c>
      <c r="D448" s="5" t="s">
        <v>3</v>
      </c>
      <c r="E448" s="5" t="s">
        <v>7511</v>
      </c>
      <c r="F448" s="6">
        <v>45308</v>
      </c>
      <c r="G448" s="6">
        <v>52613</v>
      </c>
      <c r="H448" s="7">
        <v>1000</v>
      </c>
      <c r="I448" s="13" t="e">
        <f>VLOOKUP(C448,[1]Sheet18!$A$1:$C$362,3,0)</f>
        <v>#N/A</v>
      </c>
      <c r="J448" s="18">
        <f t="shared" si="6"/>
        <v>1000</v>
      </c>
    </row>
    <row r="449" spans="2:10" x14ac:dyDescent="0.2">
      <c r="B449" s="4">
        <v>446</v>
      </c>
      <c r="C449" s="5" t="s">
        <v>7652</v>
      </c>
      <c r="D449" s="5" t="s">
        <v>3</v>
      </c>
      <c r="E449" s="5" t="s">
        <v>7653</v>
      </c>
      <c r="F449" s="6">
        <v>45336</v>
      </c>
      <c r="G449" s="6">
        <v>52641</v>
      </c>
      <c r="H449" s="7">
        <v>1000</v>
      </c>
      <c r="I449" s="13" t="e">
        <f>VLOOKUP(C449,[1]Sheet18!$A$1:$C$362,3,0)</f>
        <v>#N/A</v>
      </c>
      <c r="J449" s="18">
        <f t="shared" si="6"/>
        <v>1000</v>
      </c>
    </row>
    <row r="450" spans="2:10" x14ac:dyDescent="0.2">
      <c r="B450" s="4">
        <v>447</v>
      </c>
      <c r="C450" s="5" t="s">
        <v>7977</v>
      </c>
      <c r="D450" s="5" t="s">
        <v>3</v>
      </c>
      <c r="E450" s="5" t="s">
        <v>7978</v>
      </c>
      <c r="F450" s="6">
        <v>45385</v>
      </c>
      <c r="G450" s="6">
        <v>52690</v>
      </c>
      <c r="H450" s="7">
        <v>1000</v>
      </c>
      <c r="I450" s="13" t="e">
        <f>VLOOKUP(C450,[1]Sheet18!$A$1:$C$362,3,0)</f>
        <v>#N/A</v>
      </c>
      <c r="J450" s="18">
        <f t="shared" si="6"/>
        <v>1000</v>
      </c>
    </row>
    <row r="451" spans="2:10" x14ac:dyDescent="0.2">
      <c r="B451" s="4">
        <v>448</v>
      </c>
      <c r="C451" s="5" t="s">
        <v>8013</v>
      </c>
      <c r="D451" s="5" t="s">
        <v>3</v>
      </c>
      <c r="E451" s="5" t="s">
        <v>7653</v>
      </c>
      <c r="F451" s="6">
        <v>45406</v>
      </c>
      <c r="G451" s="6">
        <v>52711</v>
      </c>
      <c r="H451" s="7">
        <v>1000</v>
      </c>
      <c r="I451" s="13" t="e">
        <f>VLOOKUP(C451,[1]Sheet18!$A$1:$C$362,3,0)</f>
        <v>#N/A</v>
      </c>
      <c r="J451" s="18">
        <f t="shared" si="6"/>
        <v>1000</v>
      </c>
    </row>
    <row r="452" spans="2:10" x14ac:dyDescent="0.2">
      <c r="B452" s="4">
        <v>449</v>
      </c>
      <c r="C452" s="5" t="s">
        <v>8030</v>
      </c>
      <c r="D452" s="5" t="s">
        <v>3</v>
      </c>
      <c r="E452" s="5" t="s">
        <v>8031</v>
      </c>
      <c r="F452" s="6">
        <v>45414</v>
      </c>
      <c r="G452" s="6">
        <v>52719</v>
      </c>
      <c r="H452" s="7">
        <v>1000</v>
      </c>
      <c r="I452" s="13" t="e">
        <f>VLOOKUP(C452,[1]Sheet18!$A$1:$C$362,3,0)</f>
        <v>#N/A</v>
      </c>
      <c r="J452" s="18">
        <f t="shared" ref="J452:J515" si="7">H452</f>
        <v>1000</v>
      </c>
    </row>
    <row r="453" spans="2:10" x14ac:dyDescent="0.2">
      <c r="B453" s="4">
        <v>450</v>
      </c>
      <c r="C453" s="5" t="s">
        <v>8058</v>
      </c>
      <c r="D453" s="5" t="s">
        <v>3</v>
      </c>
      <c r="E453" s="5" t="s">
        <v>8059</v>
      </c>
      <c r="F453" s="6">
        <v>45420</v>
      </c>
      <c r="G453" s="6">
        <v>52725</v>
      </c>
      <c r="H453" s="7">
        <v>500</v>
      </c>
      <c r="I453" s="13" t="e">
        <f>VLOOKUP(C453,[1]Sheet18!$A$1:$C$362,3,0)</f>
        <v>#N/A</v>
      </c>
      <c r="J453" s="18">
        <f t="shared" si="7"/>
        <v>500</v>
      </c>
    </row>
    <row r="454" spans="2:10" x14ac:dyDescent="0.2">
      <c r="B454" s="4">
        <v>451</v>
      </c>
      <c r="C454" s="5" t="s">
        <v>8086</v>
      </c>
      <c r="D454" s="5" t="s">
        <v>3</v>
      </c>
      <c r="E454" s="5" t="s">
        <v>8087</v>
      </c>
      <c r="F454" s="6">
        <v>45434</v>
      </c>
      <c r="G454" s="6">
        <v>52739</v>
      </c>
      <c r="H454" s="7">
        <v>1000</v>
      </c>
      <c r="I454" s="13" t="e">
        <f>VLOOKUP(C454,[1]Sheet18!$A$1:$C$362,3,0)</f>
        <v>#N/A</v>
      </c>
      <c r="J454" s="18">
        <f t="shared" si="7"/>
        <v>1000</v>
      </c>
    </row>
    <row r="455" spans="2:10" x14ac:dyDescent="0.2">
      <c r="B455" s="4">
        <v>452</v>
      </c>
      <c r="C455" s="5" t="s">
        <v>8130</v>
      </c>
      <c r="D455" s="5" t="s">
        <v>3</v>
      </c>
      <c r="E455" s="5" t="s">
        <v>8131</v>
      </c>
      <c r="F455" s="6">
        <v>45448</v>
      </c>
      <c r="G455" s="6">
        <v>52753</v>
      </c>
      <c r="H455" s="7">
        <v>1000</v>
      </c>
      <c r="I455" s="13" t="e">
        <f>VLOOKUP(C455,[1]Sheet18!$A$1:$C$362,3,0)</f>
        <v>#N/A</v>
      </c>
      <c r="J455" s="18">
        <f t="shared" si="7"/>
        <v>1000</v>
      </c>
    </row>
    <row r="456" spans="2:10" x14ac:dyDescent="0.2">
      <c r="B456" s="4">
        <v>453</v>
      </c>
      <c r="C456" s="5" t="s">
        <v>8193</v>
      </c>
      <c r="D456" s="5" t="s">
        <v>3</v>
      </c>
      <c r="E456" s="5" t="s">
        <v>8194</v>
      </c>
      <c r="F456" s="6">
        <v>45469</v>
      </c>
      <c r="G456" s="6">
        <v>52774</v>
      </c>
      <c r="H456" s="7">
        <v>1000</v>
      </c>
      <c r="I456" s="13" t="e">
        <f>VLOOKUP(C456,[1]Sheet18!$A$1:$C$362,3,0)</f>
        <v>#N/A</v>
      </c>
      <c r="J456" s="18">
        <f t="shared" si="7"/>
        <v>1000</v>
      </c>
    </row>
    <row r="457" spans="2:10" x14ac:dyDescent="0.2">
      <c r="B457" s="4">
        <v>454</v>
      </c>
      <c r="C457" s="5" t="s">
        <v>8292</v>
      </c>
      <c r="D457" s="5" t="s">
        <v>3</v>
      </c>
      <c r="E457" s="5" t="s">
        <v>8293</v>
      </c>
      <c r="F457" s="6">
        <v>45504</v>
      </c>
      <c r="G457" s="6">
        <v>52809</v>
      </c>
      <c r="H457" s="7">
        <v>1000</v>
      </c>
      <c r="I457" s="13" t="e">
        <f>VLOOKUP(C457,[1]Sheet18!$A$1:$C$362,3,0)</f>
        <v>#N/A</v>
      </c>
      <c r="J457" s="18">
        <f t="shared" si="7"/>
        <v>1000</v>
      </c>
    </row>
    <row r="458" spans="2:10" x14ac:dyDescent="0.2">
      <c r="B458" s="4">
        <v>455</v>
      </c>
      <c r="C458" s="5" t="s">
        <v>8455</v>
      </c>
      <c r="D458" s="5" t="s">
        <v>3</v>
      </c>
      <c r="E458" s="5" t="s">
        <v>8456</v>
      </c>
      <c r="F458" s="6">
        <v>45539</v>
      </c>
      <c r="G458" s="6">
        <v>52844</v>
      </c>
      <c r="H458" s="7">
        <v>1000</v>
      </c>
      <c r="I458" s="13" t="e">
        <f>VLOOKUP(C458,[1]Sheet18!$A$1:$C$362,3,0)</f>
        <v>#N/A</v>
      </c>
      <c r="J458" s="18">
        <f t="shared" si="7"/>
        <v>1000</v>
      </c>
    </row>
    <row r="459" spans="2:10" x14ac:dyDescent="0.2">
      <c r="B459" s="4">
        <v>456</v>
      </c>
      <c r="C459" s="5" t="s">
        <v>8565</v>
      </c>
      <c r="D459" s="5" t="s">
        <v>3</v>
      </c>
      <c r="E459" s="5" t="s">
        <v>8566</v>
      </c>
      <c r="F459" s="6">
        <v>45568</v>
      </c>
      <c r="G459" s="6">
        <v>52873</v>
      </c>
      <c r="H459" s="7">
        <v>1000</v>
      </c>
      <c r="I459" s="13" t="e">
        <f>VLOOKUP(C459,[1]Sheet18!$A$1:$C$362,3,0)</f>
        <v>#N/A</v>
      </c>
      <c r="J459" s="18">
        <f t="shared" si="7"/>
        <v>1000</v>
      </c>
    </row>
    <row r="460" spans="2:10" x14ac:dyDescent="0.2">
      <c r="B460" s="4">
        <v>457</v>
      </c>
      <c r="C460" s="5" t="s">
        <v>8072</v>
      </c>
      <c r="D460" s="5" t="s">
        <v>3</v>
      </c>
      <c r="E460" s="5" t="s">
        <v>8073</v>
      </c>
      <c r="F460" s="6">
        <v>45427</v>
      </c>
      <c r="G460" s="6">
        <v>53097</v>
      </c>
      <c r="H460" s="7">
        <v>1000</v>
      </c>
      <c r="I460" s="13" t="e">
        <f>VLOOKUP(C460,[1]Sheet18!$A$1:$C$362,3,0)</f>
        <v>#N/A</v>
      </c>
      <c r="J460" s="18">
        <f t="shared" si="7"/>
        <v>1000</v>
      </c>
    </row>
    <row r="461" spans="2:10" x14ac:dyDescent="0.2">
      <c r="B461" s="4">
        <v>458</v>
      </c>
      <c r="C461" s="5" t="s">
        <v>8222</v>
      </c>
      <c r="D461" s="5" t="s">
        <v>3</v>
      </c>
      <c r="E461" s="5" t="s">
        <v>8223</v>
      </c>
      <c r="F461" s="6">
        <v>45476</v>
      </c>
      <c r="G461" s="6">
        <v>53146</v>
      </c>
      <c r="H461" s="7">
        <v>1000</v>
      </c>
      <c r="I461" s="13" t="e">
        <f>VLOOKUP(C461,[1]Sheet18!$A$1:$C$362,3,0)</f>
        <v>#N/A</v>
      </c>
      <c r="J461" s="18">
        <f t="shared" si="7"/>
        <v>1000</v>
      </c>
    </row>
    <row r="462" spans="2:10" x14ac:dyDescent="0.2">
      <c r="B462" s="4">
        <v>459</v>
      </c>
      <c r="C462" s="5" t="s">
        <v>8074</v>
      </c>
      <c r="D462" s="5" t="s">
        <v>3</v>
      </c>
      <c r="E462" s="5" t="s">
        <v>8075</v>
      </c>
      <c r="F462" s="6">
        <v>45427</v>
      </c>
      <c r="G462" s="6">
        <v>53462</v>
      </c>
      <c r="H462" s="7">
        <v>1000</v>
      </c>
      <c r="I462" s="13" t="e">
        <f>VLOOKUP(C462,[1]Sheet18!$A$1:$C$362,3,0)</f>
        <v>#N/A</v>
      </c>
      <c r="J462" s="18">
        <f t="shared" si="7"/>
        <v>1000</v>
      </c>
    </row>
    <row r="463" spans="2:10" x14ac:dyDescent="0.2">
      <c r="B463" s="4">
        <v>460</v>
      </c>
      <c r="C463" s="5" t="s">
        <v>8132</v>
      </c>
      <c r="D463" s="5" t="s">
        <v>3</v>
      </c>
      <c r="E463" s="5" t="s">
        <v>8133</v>
      </c>
      <c r="F463" s="6">
        <v>45448</v>
      </c>
      <c r="G463" s="6">
        <v>53483</v>
      </c>
      <c r="H463" s="7">
        <v>1000</v>
      </c>
      <c r="I463" s="13" t="e">
        <f>VLOOKUP(C463,[1]Sheet18!$A$1:$C$362,3,0)</f>
        <v>#N/A</v>
      </c>
      <c r="J463" s="18">
        <f t="shared" si="7"/>
        <v>1000</v>
      </c>
    </row>
    <row r="464" spans="2:10" x14ac:dyDescent="0.2">
      <c r="B464" s="4">
        <v>461</v>
      </c>
      <c r="C464" s="5" t="s">
        <v>8404</v>
      </c>
      <c r="D464" s="5" t="s">
        <v>3</v>
      </c>
      <c r="E464" s="5" t="s">
        <v>8405</v>
      </c>
      <c r="F464" s="6">
        <v>45532</v>
      </c>
      <c r="G464" s="6">
        <v>53567</v>
      </c>
      <c r="H464" s="7">
        <v>1000</v>
      </c>
      <c r="I464" s="13" t="e">
        <f>VLOOKUP(C464,[1]Sheet18!$A$1:$C$362,3,0)</f>
        <v>#N/A</v>
      </c>
      <c r="J464" s="18">
        <f t="shared" si="7"/>
        <v>1000</v>
      </c>
    </row>
    <row r="465" spans="2:10" x14ac:dyDescent="0.2">
      <c r="B465" s="4">
        <v>462</v>
      </c>
      <c r="C465" s="5" t="s">
        <v>8076</v>
      </c>
      <c r="D465" s="5" t="s">
        <v>3</v>
      </c>
      <c r="E465" s="5" t="s">
        <v>8077</v>
      </c>
      <c r="F465" s="6">
        <v>45427</v>
      </c>
      <c r="G465" s="6">
        <v>53827</v>
      </c>
      <c r="H465" s="7">
        <v>1000</v>
      </c>
      <c r="I465" s="13" t="e">
        <f>VLOOKUP(C465,[1]Sheet18!$A$1:$C$362,3,0)</f>
        <v>#N/A</v>
      </c>
      <c r="J465" s="18">
        <f t="shared" si="7"/>
        <v>1000</v>
      </c>
    </row>
    <row r="466" spans="2:10" x14ac:dyDescent="0.2">
      <c r="B466" s="4">
        <v>463</v>
      </c>
      <c r="C466" s="5" t="s">
        <v>8457</v>
      </c>
      <c r="D466" s="5" t="s">
        <v>3</v>
      </c>
      <c r="E466" s="5" t="s">
        <v>8458</v>
      </c>
      <c r="F466" s="6">
        <v>45539</v>
      </c>
      <c r="G466" s="6">
        <v>53939</v>
      </c>
      <c r="H466" s="7">
        <v>1000</v>
      </c>
      <c r="I466" s="13" t="e">
        <f>VLOOKUP(C466,[1]Sheet18!$A$1:$C$362,3,0)</f>
        <v>#N/A</v>
      </c>
      <c r="J466" s="18">
        <f t="shared" si="7"/>
        <v>1000</v>
      </c>
    </row>
    <row r="467" spans="2:10" x14ac:dyDescent="0.2">
      <c r="B467" s="4">
        <v>464</v>
      </c>
      <c r="C467" s="5" t="s">
        <v>8640</v>
      </c>
      <c r="D467" s="5" t="s">
        <v>3</v>
      </c>
      <c r="E467" s="5" t="s">
        <v>8641</v>
      </c>
      <c r="F467" s="6">
        <v>45595</v>
      </c>
      <c r="G467" s="6">
        <v>53995</v>
      </c>
      <c r="H467" s="7">
        <v>1000</v>
      </c>
      <c r="I467" s="13" t="e">
        <f>VLOOKUP(C467,[1]Sheet18!$A$1:$C$362,3,0)</f>
        <v>#N/A</v>
      </c>
      <c r="J467" s="18">
        <f t="shared" si="7"/>
        <v>1000</v>
      </c>
    </row>
    <row r="468" spans="2:10" x14ac:dyDescent="0.2">
      <c r="B468" s="4">
        <v>465</v>
      </c>
      <c r="C468" s="5" t="s">
        <v>8666</v>
      </c>
      <c r="D468" s="5" t="s">
        <v>3</v>
      </c>
      <c r="E468" s="5" t="s">
        <v>8667</v>
      </c>
      <c r="F468" s="6">
        <v>45602</v>
      </c>
      <c r="G468" s="6">
        <v>54002</v>
      </c>
      <c r="H468" s="7">
        <v>1000</v>
      </c>
      <c r="I468" s="13" t="e">
        <f>VLOOKUP(C468,[1]Sheet18!$A$1:$C$362,3,0)</f>
        <v>#N/A</v>
      </c>
      <c r="J468" s="18">
        <f t="shared" si="7"/>
        <v>1000</v>
      </c>
    </row>
    <row r="469" spans="2:10" x14ac:dyDescent="0.2">
      <c r="B469" s="4">
        <v>466</v>
      </c>
      <c r="C469" s="5" t="s">
        <v>8098</v>
      </c>
      <c r="D469" s="5" t="s">
        <v>3</v>
      </c>
      <c r="E469" s="5" t="s">
        <v>8099</v>
      </c>
      <c r="F469" s="6">
        <v>45441</v>
      </c>
      <c r="G469" s="6">
        <v>54207</v>
      </c>
      <c r="H469" s="7">
        <v>1000</v>
      </c>
      <c r="I469" s="13" t="e">
        <f>VLOOKUP(C469,[1]Sheet18!$A$1:$C$362,3,0)</f>
        <v>#N/A</v>
      </c>
      <c r="J469" s="18">
        <f t="shared" si="7"/>
        <v>1000</v>
      </c>
    </row>
    <row r="470" spans="2:10" x14ac:dyDescent="0.2">
      <c r="B470" s="4">
        <v>467</v>
      </c>
      <c r="C470" s="5" t="s">
        <v>8224</v>
      </c>
      <c r="D470" s="5" t="s">
        <v>3</v>
      </c>
      <c r="E470" s="5" t="s">
        <v>8225</v>
      </c>
      <c r="F470" s="6">
        <v>45476</v>
      </c>
      <c r="G470" s="6">
        <v>54242</v>
      </c>
      <c r="H470" s="7">
        <v>1000</v>
      </c>
      <c r="I470" s="13" t="e">
        <f>VLOOKUP(C470,[1]Sheet18!$A$1:$C$362,3,0)</f>
        <v>#N/A</v>
      </c>
      <c r="J470" s="18">
        <f t="shared" si="7"/>
        <v>1000</v>
      </c>
    </row>
    <row r="471" spans="2:10" x14ac:dyDescent="0.2">
      <c r="B471" s="4">
        <v>468</v>
      </c>
      <c r="C471" s="5" t="s">
        <v>8567</v>
      </c>
      <c r="D471" s="5" t="s">
        <v>3</v>
      </c>
      <c r="E471" s="5" t="s">
        <v>8568</v>
      </c>
      <c r="F471" s="6">
        <v>45568</v>
      </c>
      <c r="G471" s="6">
        <v>54334</v>
      </c>
      <c r="H471" s="7">
        <v>1000</v>
      </c>
      <c r="I471" s="13" t="e">
        <f>VLOOKUP(C471,[1]Sheet18!$A$1:$C$362,3,0)</f>
        <v>#N/A</v>
      </c>
      <c r="J471" s="18">
        <f t="shared" si="7"/>
        <v>1000</v>
      </c>
    </row>
    <row r="472" spans="2:10" x14ac:dyDescent="0.2">
      <c r="B472" s="4">
        <v>469</v>
      </c>
      <c r="C472" s="5" t="s">
        <v>8100</v>
      </c>
      <c r="D472" s="5" t="s">
        <v>3</v>
      </c>
      <c r="E472" s="5" t="s">
        <v>8101</v>
      </c>
      <c r="F472" s="6">
        <v>45441</v>
      </c>
      <c r="G472" s="6">
        <v>54572</v>
      </c>
      <c r="H472" s="7">
        <v>1000</v>
      </c>
      <c r="I472" s="13" t="e">
        <f>VLOOKUP(C472,[1]Sheet18!$A$1:$C$362,3,0)</f>
        <v>#N/A</v>
      </c>
      <c r="J472" s="18">
        <f t="shared" si="7"/>
        <v>1000</v>
      </c>
    </row>
    <row r="473" spans="2:10" x14ac:dyDescent="0.2">
      <c r="B473" s="4">
        <v>470</v>
      </c>
      <c r="C473" s="5" t="s">
        <v>8134</v>
      </c>
      <c r="D473" s="5" t="s">
        <v>3</v>
      </c>
      <c r="E473" s="5" t="s">
        <v>8135</v>
      </c>
      <c r="F473" s="6">
        <v>45448</v>
      </c>
      <c r="G473" s="6">
        <v>54579</v>
      </c>
      <c r="H473" s="7">
        <v>1000</v>
      </c>
      <c r="I473" s="13" t="e">
        <f>VLOOKUP(C473,[1]Sheet18!$A$1:$C$362,3,0)</f>
        <v>#N/A</v>
      </c>
      <c r="J473" s="18">
        <f t="shared" si="7"/>
        <v>1000</v>
      </c>
    </row>
    <row r="474" spans="2:10" x14ac:dyDescent="0.2">
      <c r="B474" s="4">
        <v>471</v>
      </c>
      <c r="C474" s="5" t="s">
        <v>8294</v>
      </c>
      <c r="D474" s="5" t="s">
        <v>3</v>
      </c>
      <c r="E474" s="5" t="s">
        <v>8101</v>
      </c>
      <c r="F474" s="6">
        <v>45504</v>
      </c>
      <c r="G474" s="6">
        <v>54635</v>
      </c>
      <c r="H474" s="7">
        <v>1000</v>
      </c>
      <c r="I474" s="13" t="e">
        <f>VLOOKUP(C474,[1]Sheet18!$A$1:$C$362,3,0)</f>
        <v>#N/A</v>
      </c>
      <c r="J474" s="18">
        <f t="shared" si="7"/>
        <v>1000</v>
      </c>
    </row>
    <row r="475" spans="2:10" x14ac:dyDescent="0.2">
      <c r="B475" s="4">
        <v>472</v>
      </c>
      <c r="C475" s="5" t="s">
        <v>510</v>
      </c>
      <c r="D475" s="5" t="s">
        <v>512</v>
      </c>
      <c r="E475" s="5" t="s">
        <v>511</v>
      </c>
      <c r="F475" s="6">
        <v>42487</v>
      </c>
      <c r="G475" s="6">
        <v>46139</v>
      </c>
      <c r="H475" s="7">
        <v>75</v>
      </c>
      <c r="I475" s="13" t="e">
        <f>VLOOKUP(C475,[1]Sheet18!$A$1:$C$362,3,0)</f>
        <v>#N/A</v>
      </c>
      <c r="J475" s="18">
        <f t="shared" si="7"/>
        <v>75</v>
      </c>
    </row>
    <row r="476" spans="2:10" x14ac:dyDescent="0.2">
      <c r="B476" s="4">
        <v>473</v>
      </c>
      <c r="C476" s="5" t="s">
        <v>723</v>
      </c>
      <c r="D476" s="5" t="s">
        <v>512</v>
      </c>
      <c r="E476" s="5" t="s">
        <v>724</v>
      </c>
      <c r="F476" s="6">
        <v>42656</v>
      </c>
      <c r="G476" s="6">
        <v>46308</v>
      </c>
      <c r="H476" s="7">
        <v>250</v>
      </c>
      <c r="I476" s="13" t="e">
        <f>VLOOKUP(C476,[1]Sheet18!$A$1:$C$362,3,0)</f>
        <v>#N/A</v>
      </c>
      <c r="J476" s="18">
        <f t="shared" si="7"/>
        <v>250</v>
      </c>
    </row>
    <row r="477" spans="2:10" x14ac:dyDescent="0.2">
      <c r="B477" s="4">
        <v>474</v>
      </c>
      <c r="C477" s="5" t="s">
        <v>1093</v>
      </c>
      <c r="D477" s="5" t="s">
        <v>512</v>
      </c>
      <c r="E477" s="5" t="s">
        <v>1094</v>
      </c>
      <c r="F477" s="6">
        <v>42823</v>
      </c>
      <c r="G477" s="6">
        <v>46475</v>
      </c>
      <c r="H477" s="7">
        <v>128</v>
      </c>
      <c r="I477" s="13" t="e">
        <f>VLOOKUP(C477,[1]Sheet18!$A$1:$C$362,3,0)</f>
        <v>#N/A</v>
      </c>
      <c r="J477" s="18">
        <f t="shared" si="7"/>
        <v>128</v>
      </c>
    </row>
    <row r="478" spans="2:10" x14ac:dyDescent="0.2">
      <c r="B478" s="4">
        <v>475</v>
      </c>
      <c r="C478" s="5" t="s">
        <v>1109</v>
      </c>
      <c r="D478" s="5" t="s">
        <v>512</v>
      </c>
      <c r="E478" s="5" t="s">
        <v>1110</v>
      </c>
      <c r="F478" s="6">
        <v>42844</v>
      </c>
      <c r="G478" s="6">
        <v>46496</v>
      </c>
      <c r="H478" s="7">
        <v>250</v>
      </c>
      <c r="I478" s="13" t="e">
        <f>VLOOKUP(C478,[1]Sheet18!$A$1:$C$362,3,0)</f>
        <v>#N/A</v>
      </c>
      <c r="J478" s="18">
        <f t="shared" si="7"/>
        <v>250</v>
      </c>
    </row>
    <row r="479" spans="2:10" x14ac:dyDescent="0.2">
      <c r="B479" s="4">
        <v>476</v>
      </c>
      <c r="C479" s="5" t="s">
        <v>1205</v>
      </c>
      <c r="D479" s="5" t="s">
        <v>512</v>
      </c>
      <c r="E479" s="5" t="s">
        <v>1206</v>
      </c>
      <c r="F479" s="6">
        <v>42928</v>
      </c>
      <c r="G479" s="6">
        <v>46580</v>
      </c>
      <c r="H479" s="7">
        <v>150</v>
      </c>
      <c r="I479" s="13" t="e">
        <f>VLOOKUP(C479,[1]Sheet18!$A$1:$C$362,3,0)</f>
        <v>#N/A</v>
      </c>
      <c r="J479" s="18">
        <f t="shared" si="7"/>
        <v>150</v>
      </c>
    </row>
    <row r="480" spans="2:10" x14ac:dyDescent="0.2">
      <c r="B480" s="4">
        <v>477</v>
      </c>
      <c r="C480" s="5" t="s">
        <v>1690</v>
      </c>
      <c r="D480" s="5" t="s">
        <v>512</v>
      </c>
      <c r="E480" s="5" t="s">
        <v>1691</v>
      </c>
      <c r="F480" s="6">
        <v>43166</v>
      </c>
      <c r="G480" s="6">
        <v>46819</v>
      </c>
      <c r="H480" s="7">
        <v>250</v>
      </c>
      <c r="I480" s="13" t="e">
        <f>VLOOKUP(C480,[1]Sheet18!$A$1:$C$362,3,0)</f>
        <v>#N/A</v>
      </c>
      <c r="J480" s="18">
        <f t="shared" si="7"/>
        <v>250</v>
      </c>
    </row>
    <row r="481" spans="2:10" x14ac:dyDescent="0.2">
      <c r="B481" s="4">
        <v>478</v>
      </c>
      <c r="C481" s="5" t="s">
        <v>1735</v>
      </c>
      <c r="D481" s="5" t="s">
        <v>512</v>
      </c>
      <c r="E481" s="5" t="s">
        <v>1736</v>
      </c>
      <c r="F481" s="6">
        <v>43180</v>
      </c>
      <c r="G481" s="6">
        <v>46833</v>
      </c>
      <c r="H481" s="7">
        <v>237.5</v>
      </c>
      <c r="I481" s="13" t="e">
        <f>VLOOKUP(C481,[1]Sheet18!$A$1:$C$362,3,0)</f>
        <v>#N/A</v>
      </c>
      <c r="J481" s="18">
        <f t="shared" si="7"/>
        <v>237.5</v>
      </c>
    </row>
    <row r="482" spans="2:10" x14ac:dyDescent="0.2">
      <c r="B482" s="4">
        <v>479</v>
      </c>
      <c r="C482" s="5" t="s">
        <v>1767</v>
      </c>
      <c r="D482" s="5" t="s">
        <v>512</v>
      </c>
      <c r="E482" s="5" t="s">
        <v>1768</v>
      </c>
      <c r="F482" s="6">
        <v>43201</v>
      </c>
      <c r="G482" s="6">
        <v>46854</v>
      </c>
      <c r="H482" s="7">
        <v>400</v>
      </c>
      <c r="I482" s="13" t="e">
        <f>VLOOKUP(C482,[1]Sheet18!$A$1:$C$362,3,0)</f>
        <v>#N/A</v>
      </c>
      <c r="J482" s="18">
        <f t="shared" si="7"/>
        <v>400</v>
      </c>
    </row>
    <row r="483" spans="2:10" x14ac:dyDescent="0.2">
      <c r="B483" s="4">
        <v>480</v>
      </c>
      <c r="C483" s="5" t="s">
        <v>2432</v>
      </c>
      <c r="D483" s="5" t="s">
        <v>512</v>
      </c>
      <c r="E483" s="5" t="s">
        <v>2433</v>
      </c>
      <c r="F483" s="6">
        <v>43544</v>
      </c>
      <c r="G483" s="6">
        <v>47197</v>
      </c>
      <c r="H483" s="7">
        <v>319</v>
      </c>
      <c r="I483" s="13" t="e">
        <f>VLOOKUP(C483,[1]Sheet18!$A$1:$C$362,3,0)</f>
        <v>#N/A</v>
      </c>
      <c r="J483" s="18">
        <f t="shared" si="7"/>
        <v>319</v>
      </c>
    </row>
    <row r="484" spans="2:10" x14ac:dyDescent="0.2">
      <c r="B484" s="4">
        <v>481</v>
      </c>
      <c r="C484" s="5" t="s">
        <v>2474</v>
      </c>
      <c r="D484" s="5" t="s">
        <v>512</v>
      </c>
      <c r="E484" s="5" t="s">
        <v>2475</v>
      </c>
      <c r="F484" s="6">
        <v>43565</v>
      </c>
      <c r="G484" s="6">
        <v>47218</v>
      </c>
      <c r="H484" s="7">
        <v>211</v>
      </c>
      <c r="I484" s="13" t="e">
        <f>VLOOKUP(C484,[1]Sheet18!$A$1:$C$362,3,0)</f>
        <v>#N/A</v>
      </c>
      <c r="J484" s="18">
        <f t="shared" si="7"/>
        <v>211</v>
      </c>
    </row>
    <row r="485" spans="2:10" x14ac:dyDescent="0.2">
      <c r="B485" s="4">
        <v>482</v>
      </c>
      <c r="C485" s="5" t="s">
        <v>2577</v>
      </c>
      <c r="D485" s="5" t="s">
        <v>512</v>
      </c>
      <c r="E485" s="5" t="s">
        <v>2578</v>
      </c>
      <c r="F485" s="6">
        <v>43642</v>
      </c>
      <c r="G485" s="6">
        <v>47295</v>
      </c>
      <c r="H485" s="7">
        <v>261</v>
      </c>
      <c r="I485" s="13" t="e">
        <f>VLOOKUP(C485,[1]Sheet18!$A$1:$C$362,3,0)</f>
        <v>#N/A</v>
      </c>
      <c r="J485" s="18">
        <f t="shared" si="7"/>
        <v>261</v>
      </c>
    </row>
    <row r="486" spans="2:10" x14ac:dyDescent="0.2">
      <c r="B486" s="4">
        <v>483</v>
      </c>
      <c r="C486" s="5" t="s">
        <v>3196</v>
      </c>
      <c r="D486" s="5" t="s">
        <v>512</v>
      </c>
      <c r="E486" s="5" t="s">
        <v>3197</v>
      </c>
      <c r="F486" s="6">
        <v>43887</v>
      </c>
      <c r="G486" s="6">
        <v>47540</v>
      </c>
      <c r="H486" s="7">
        <v>87</v>
      </c>
      <c r="I486" s="13" t="e">
        <f>VLOOKUP(C486,[1]Sheet18!$A$1:$C$362,3,0)</f>
        <v>#N/A</v>
      </c>
      <c r="J486" s="18">
        <f t="shared" si="7"/>
        <v>87</v>
      </c>
    </row>
    <row r="487" spans="2:10" x14ac:dyDescent="0.2">
      <c r="B487" s="4">
        <v>484</v>
      </c>
      <c r="C487" s="5" t="s">
        <v>3308</v>
      </c>
      <c r="D487" s="5" t="s">
        <v>512</v>
      </c>
      <c r="E487" s="5" t="s">
        <v>3309</v>
      </c>
      <c r="F487" s="6">
        <v>43908</v>
      </c>
      <c r="G487" s="6">
        <v>47560</v>
      </c>
      <c r="H487" s="7">
        <v>807</v>
      </c>
      <c r="I487" s="13" t="e">
        <f>VLOOKUP(C487,[1]Sheet18!$A$1:$C$362,3,0)</f>
        <v>#N/A</v>
      </c>
      <c r="J487" s="18">
        <f t="shared" si="7"/>
        <v>807</v>
      </c>
    </row>
    <row r="488" spans="2:10" x14ac:dyDescent="0.2">
      <c r="B488" s="4">
        <v>485</v>
      </c>
      <c r="C488" s="5" t="s">
        <v>3402</v>
      </c>
      <c r="D488" s="5" t="s">
        <v>512</v>
      </c>
      <c r="E488" s="5" t="s">
        <v>3403</v>
      </c>
      <c r="F488" s="6">
        <v>43929</v>
      </c>
      <c r="G488" s="6">
        <v>47581</v>
      </c>
      <c r="H488" s="7">
        <v>400</v>
      </c>
      <c r="I488" s="13" t="e">
        <f>VLOOKUP(C488,[1]Sheet18!$A$1:$C$362,3,0)</f>
        <v>#N/A</v>
      </c>
      <c r="J488" s="18">
        <f t="shared" si="7"/>
        <v>400</v>
      </c>
    </row>
    <row r="489" spans="2:10" x14ac:dyDescent="0.2">
      <c r="B489" s="4">
        <v>486</v>
      </c>
      <c r="C489" s="5" t="s">
        <v>3439</v>
      </c>
      <c r="D489" s="5" t="s">
        <v>512</v>
      </c>
      <c r="E489" s="5" t="s">
        <v>3440</v>
      </c>
      <c r="F489" s="6">
        <v>43936</v>
      </c>
      <c r="G489" s="6">
        <v>47588</v>
      </c>
      <c r="H489" s="7">
        <v>28</v>
      </c>
      <c r="I489" s="13" t="e">
        <f>VLOOKUP(C489,[1]Sheet18!$A$1:$C$362,3,0)</f>
        <v>#N/A</v>
      </c>
      <c r="J489" s="18">
        <f t="shared" si="7"/>
        <v>28</v>
      </c>
    </row>
    <row r="490" spans="2:10" x14ac:dyDescent="0.2">
      <c r="B490" s="4">
        <v>487</v>
      </c>
      <c r="C490" s="5" t="s">
        <v>4056</v>
      </c>
      <c r="D490" s="5" t="s">
        <v>512</v>
      </c>
      <c r="E490" s="5" t="s">
        <v>4057</v>
      </c>
      <c r="F490" s="6">
        <v>44153</v>
      </c>
      <c r="G490" s="6">
        <v>47805</v>
      </c>
      <c r="H490" s="7">
        <v>53</v>
      </c>
      <c r="I490" s="13" t="e">
        <f>VLOOKUP(C490,[1]Sheet18!$A$1:$C$362,3,0)</f>
        <v>#N/A</v>
      </c>
      <c r="J490" s="18">
        <f t="shared" si="7"/>
        <v>53</v>
      </c>
    </row>
    <row r="491" spans="2:10" x14ac:dyDescent="0.2">
      <c r="B491" s="4">
        <v>488</v>
      </c>
      <c r="C491" s="5" t="s">
        <v>4483</v>
      </c>
      <c r="D491" s="5" t="s">
        <v>512</v>
      </c>
      <c r="E491" s="5" t="s">
        <v>4484</v>
      </c>
      <c r="F491" s="6">
        <v>44279</v>
      </c>
      <c r="G491" s="6">
        <v>47931</v>
      </c>
      <c r="H491" s="7">
        <v>286</v>
      </c>
      <c r="I491" s="13" t="e">
        <f>VLOOKUP(C491,[1]Sheet18!$A$1:$C$362,3,0)</f>
        <v>#N/A</v>
      </c>
      <c r="J491" s="18">
        <f t="shared" si="7"/>
        <v>286</v>
      </c>
    </row>
    <row r="492" spans="2:10" x14ac:dyDescent="0.2">
      <c r="B492" s="4">
        <v>489</v>
      </c>
      <c r="C492" s="5" t="s">
        <v>4546</v>
      </c>
      <c r="D492" s="5" t="s">
        <v>512</v>
      </c>
      <c r="E492" s="5" t="s">
        <v>4547</v>
      </c>
      <c r="F492" s="6">
        <v>44306</v>
      </c>
      <c r="G492" s="6">
        <v>47958</v>
      </c>
      <c r="H492" s="7">
        <v>400</v>
      </c>
      <c r="I492" s="13" t="e">
        <f>VLOOKUP(C492,[1]Sheet18!$A$1:$C$362,3,0)</f>
        <v>#N/A</v>
      </c>
      <c r="J492" s="18">
        <f t="shared" si="7"/>
        <v>400</v>
      </c>
    </row>
    <row r="493" spans="2:10" x14ac:dyDescent="0.2">
      <c r="B493" s="4">
        <v>490</v>
      </c>
      <c r="C493" s="5" t="s">
        <v>5263</v>
      </c>
      <c r="D493" s="5" t="s">
        <v>512</v>
      </c>
      <c r="E493" s="5" t="s">
        <v>5264</v>
      </c>
      <c r="F493" s="6">
        <v>44586</v>
      </c>
      <c r="G493" s="6">
        <v>48238</v>
      </c>
      <c r="H493" s="7">
        <v>163</v>
      </c>
      <c r="I493" s="13" t="e">
        <f>VLOOKUP(C493,[1]Sheet18!$A$1:$C$362,3,0)</f>
        <v>#N/A</v>
      </c>
      <c r="J493" s="18">
        <f t="shared" si="7"/>
        <v>163</v>
      </c>
    </row>
    <row r="494" spans="2:10" x14ac:dyDescent="0.2">
      <c r="B494" s="4">
        <v>491</v>
      </c>
      <c r="C494" s="5" t="s">
        <v>6175</v>
      </c>
      <c r="D494" s="5" t="s">
        <v>512</v>
      </c>
      <c r="E494" s="5" t="s">
        <v>6176</v>
      </c>
      <c r="F494" s="6">
        <v>44923</v>
      </c>
      <c r="G494" s="6">
        <v>48576</v>
      </c>
      <c r="H494" s="7">
        <v>559</v>
      </c>
      <c r="I494" s="13" t="e">
        <f>VLOOKUP(C494,[1]Sheet18!$A$1:$C$362,3,0)</f>
        <v>#N/A</v>
      </c>
      <c r="J494" s="18">
        <f t="shared" si="7"/>
        <v>559</v>
      </c>
    </row>
    <row r="495" spans="2:10" x14ac:dyDescent="0.2">
      <c r="B495" s="4">
        <v>492</v>
      </c>
      <c r="C495" s="5" t="s">
        <v>7307</v>
      </c>
      <c r="D495" s="5" t="s">
        <v>512</v>
      </c>
      <c r="E495" s="5" t="s">
        <v>7308</v>
      </c>
      <c r="F495" s="6">
        <v>45252</v>
      </c>
      <c r="G495" s="6">
        <v>48905</v>
      </c>
      <c r="H495" s="7">
        <v>500</v>
      </c>
      <c r="I495" s="13" t="e">
        <f>VLOOKUP(C495,[1]Sheet18!$A$1:$C$362,3,0)</f>
        <v>#N/A</v>
      </c>
      <c r="J495" s="18">
        <f t="shared" si="7"/>
        <v>500</v>
      </c>
    </row>
    <row r="496" spans="2:10" x14ac:dyDescent="0.2">
      <c r="B496" s="4">
        <v>493</v>
      </c>
      <c r="C496" s="5" t="s">
        <v>7405</v>
      </c>
      <c r="D496" s="5" t="s">
        <v>512</v>
      </c>
      <c r="E496" s="5" t="s">
        <v>7406</v>
      </c>
      <c r="F496" s="6">
        <v>45280</v>
      </c>
      <c r="G496" s="6">
        <v>48933</v>
      </c>
      <c r="H496" s="7">
        <v>170</v>
      </c>
      <c r="I496" s="13" t="e">
        <f>VLOOKUP(C496,[1]Sheet18!$A$1:$C$362,3,0)</f>
        <v>#N/A</v>
      </c>
      <c r="J496" s="18">
        <f t="shared" si="7"/>
        <v>170</v>
      </c>
    </row>
    <row r="497" spans="2:10" x14ac:dyDescent="0.2">
      <c r="B497" s="4">
        <v>494</v>
      </c>
      <c r="C497" s="5" t="s">
        <v>7785</v>
      </c>
      <c r="D497" s="5" t="s">
        <v>512</v>
      </c>
      <c r="E497" s="5" t="s">
        <v>7786</v>
      </c>
      <c r="F497" s="6">
        <v>45364</v>
      </c>
      <c r="G497" s="6">
        <v>49016</v>
      </c>
      <c r="H497" s="7">
        <v>232</v>
      </c>
      <c r="I497" s="13" t="e">
        <f>VLOOKUP(C497,[1]Sheet18!$A$1:$C$362,3,0)</f>
        <v>#N/A</v>
      </c>
      <c r="J497" s="18">
        <f t="shared" si="7"/>
        <v>232</v>
      </c>
    </row>
    <row r="498" spans="2:10" x14ac:dyDescent="0.2">
      <c r="B498" s="4">
        <v>495</v>
      </c>
      <c r="C498" s="5" t="s">
        <v>8705</v>
      </c>
      <c r="D498" s="5" t="s">
        <v>512</v>
      </c>
      <c r="E498" s="5" t="s">
        <v>8706</v>
      </c>
      <c r="F498" s="6">
        <v>45623</v>
      </c>
      <c r="G498" s="6">
        <v>52928</v>
      </c>
      <c r="H498" s="7">
        <v>400</v>
      </c>
      <c r="I498" s="13" t="e">
        <f>VLOOKUP(C498,[1]Sheet18!$A$1:$C$362,3,0)</f>
        <v>#N/A</v>
      </c>
      <c r="J498" s="18">
        <f t="shared" si="7"/>
        <v>400</v>
      </c>
    </row>
    <row r="499" spans="2:10" x14ac:dyDescent="0.2">
      <c r="B499" s="4">
        <v>496</v>
      </c>
      <c r="C499" s="5" t="s">
        <v>8777</v>
      </c>
      <c r="D499" s="5" t="s">
        <v>512</v>
      </c>
      <c r="E499" s="5" t="s">
        <v>8778</v>
      </c>
      <c r="F499" s="6">
        <v>45644</v>
      </c>
      <c r="G499" s="6">
        <v>52949</v>
      </c>
      <c r="H499" s="7">
        <v>395</v>
      </c>
      <c r="I499" s="13" t="e">
        <f>VLOOKUP(C499,[1]Sheet18!$A$1:$C$362,3,0)</f>
        <v>#N/A</v>
      </c>
      <c r="J499" s="18">
        <f t="shared" si="7"/>
        <v>395</v>
      </c>
    </row>
    <row r="500" spans="2:10" x14ac:dyDescent="0.2">
      <c r="B500" s="4">
        <v>497</v>
      </c>
      <c r="C500" s="5" t="s">
        <v>9189</v>
      </c>
      <c r="D500" s="5" t="s">
        <v>512</v>
      </c>
      <c r="E500" s="5" t="s">
        <v>9190</v>
      </c>
      <c r="F500" s="6">
        <v>45728</v>
      </c>
      <c r="G500" s="6">
        <v>53033</v>
      </c>
      <c r="H500" s="7">
        <v>215</v>
      </c>
      <c r="I500" s="13" t="e">
        <f>VLOOKUP(C500,[1]Sheet18!$A$1:$C$362,3,0)</f>
        <v>#N/A</v>
      </c>
      <c r="J500" s="18">
        <f t="shared" si="7"/>
        <v>215</v>
      </c>
    </row>
    <row r="501" spans="2:10" x14ac:dyDescent="0.2">
      <c r="B501" s="4">
        <v>498</v>
      </c>
      <c r="C501" s="5" t="s">
        <v>3801</v>
      </c>
      <c r="D501" s="5" t="s">
        <v>357</v>
      </c>
      <c r="E501" s="5" t="s">
        <v>3802</v>
      </c>
      <c r="F501" s="6">
        <v>44090</v>
      </c>
      <c r="G501" s="6">
        <v>45916</v>
      </c>
      <c r="H501" s="7">
        <v>500</v>
      </c>
      <c r="I501" s="13" t="e">
        <f>VLOOKUP(C501,[1]Sheet18!$A$1:$C$362,3,0)</f>
        <v>#N/A</v>
      </c>
      <c r="J501" s="18">
        <f t="shared" si="7"/>
        <v>500</v>
      </c>
    </row>
    <row r="502" spans="2:10" x14ac:dyDescent="0.2">
      <c r="B502" s="4">
        <v>499</v>
      </c>
      <c r="C502" s="5" t="s">
        <v>3884</v>
      </c>
      <c r="D502" s="5" t="s">
        <v>357</v>
      </c>
      <c r="E502" s="5" t="s">
        <v>3885</v>
      </c>
      <c r="F502" s="6">
        <v>44111</v>
      </c>
      <c r="G502" s="6">
        <v>45937</v>
      </c>
      <c r="H502" s="7">
        <v>500</v>
      </c>
      <c r="I502" s="13" t="e">
        <f>VLOOKUP(C502,[1]Sheet18!$A$1:$C$362,3,0)</f>
        <v>#N/A</v>
      </c>
      <c r="J502" s="18">
        <f t="shared" si="7"/>
        <v>500</v>
      </c>
    </row>
    <row r="503" spans="2:10" x14ac:dyDescent="0.2">
      <c r="B503" s="4">
        <v>500</v>
      </c>
      <c r="C503" s="5" t="s">
        <v>4070</v>
      </c>
      <c r="D503" s="5" t="s">
        <v>357</v>
      </c>
      <c r="E503" s="5" t="s">
        <v>4071</v>
      </c>
      <c r="F503" s="6">
        <v>44160</v>
      </c>
      <c r="G503" s="6">
        <v>45986</v>
      </c>
      <c r="H503" s="7">
        <v>500</v>
      </c>
      <c r="I503" s="13" t="e">
        <f>VLOOKUP(C503,[1]Sheet18!$A$1:$C$362,3,0)</f>
        <v>#N/A</v>
      </c>
      <c r="J503" s="18">
        <f t="shared" si="7"/>
        <v>500</v>
      </c>
    </row>
    <row r="504" spans="2:10" x14ac:dyDescent="0.2">
      <c r="B504" s="4">
        <v>501</v>
      </c>
      <c r="C504" s="5" t="s">
        <v>4206</v>
      </c>
      <c r="D504" s="5" t="s">
        <v>357</v>
      </c>
      <c r="E504" s="5" t="s">
        <v>4207</v>
      </c>
      <c r="F504" s="6">
        <v>44202</v>
      </c>
      <c r="G504" s="6">
        <v>46028</v>
      </c>
      <c r="H504" s="7">
        <v>500</v>
      </c>
      <c r="I504" s="13" t="e">
        <f>VLOOKUP(C504,[1]Sheet18!$A$1:$C$362,3,0)</f>
        <v>#N/A</v>
      </c>
      <c r="J504" s="18">
        <f t="shared" si="7"/>
        <v>500</v>
      </c>
    </row>
    <row r="505" spans="2:10" x14ac:dyDescent="0.2">
      <c r="B505" s="4">
        <v>502</v>
      </c>
      <c r="C505" s="5" t="s">
        <v>355</v>
      </c>
      <c r="D505" s="5" t="s">
        <v>357</v>
      </c>
      <c r="E505" s="5" t="s">
        <v>356</v>
      </c>
      <c r="F505" s="6">
        <v>42396</v>
      </c>
      <c r="G505" s="6">
        <v>46049</v>
      </c>
      <c r="H505" s="7">
        <v>950</v>
      </c>
      <c r="I505" s="13" t="e">
        <f>VLOOKUP(C505,[1]Sheet18!$A$1:$C$362,3,0)</f>
        <v>#N/A</v>
      </c>
      <c r="J505" s="18">
        <f t="shared" si="7"/>
        <v>950</v>
      </c>
    </row>
    <row r="506" spans="2:10" x14ac:dyDescent="0.2">
      <c r="B506" s="4">
        <v>503</v>
      </c>
      <c r="C506" s="5" t="s">
        <v>384</v>
      </c>
      <c r="D506" s="5" t="s">
        <v>357</v>
      </c>
      <c r="E506" s="5" t="s">
        <v>385</v>
      </c>
      <c r="F506" s="6">
        <v>42410</v>
      </c>
      <c r="G506" s="6">
        <v>46063</v>
      </c>
      <c r="H506" s="7">
        <v>900</v>
      </c>
      <c r="I506" s="13" t="e">
        <f>VLOOKUP(C506,[1]Sheet18!$A$1:$C$362,3,0)</f>
        <v>#N/A</v>
      </c>
      <c r="J506" s="18">
        <f t="shared" si="7"/>
        <v>900</v>
      </c>
    </row>
    <row r="507" spans="2:10" x14ac:dyDescent="0.2">
      <c r="B507" s="4">
        <v>504</v>
      </c>
      <c r="C507" s="5" t="s">
        <v>4314</v>
      </c>
      <c r="D507" s="5" t="s">
        <v>357</v>
      </c>
      <c r="E507" s="5" t="s">
        <v>4315</v>
      </c>
      <c r="F507" s="6">
        <v>44237</v>
      </c>
      <c r="G507" s="6">
        <v>46063</v>
      </c>
      <c r="H507" s="7">
        <v>500</v>
      </c>
      <c r="I507" s="13" t="e">
        <f>VLOOKUP(C507,[1]Sheet18!$A$1:$C$362,3,0)</f>
        <v>#N/A</v>
      </c>
      <c r="J507" s="18">
        <f t="shared" si="7"/>
        <v>500</v>
      </c>
    </row>
    <row r="508" spans="2:10" x14ac:dyDescent="0.2">
      <c r="B508" s="4">
        <v>505</v>
      </c>
      <c r="C508" s="5" t="s">
        <v>4336</v>
      </c>
      <c r="D508" s="5" t="s">
        <v>357</v>
      </c>
      <c r="E508" s="5" t="s">
        <v>4337</v>
      </c>
      <c r="F508" s="6">
        <v>44244</v>
      </c>
      <c r="G508" s="6">
        <v>46070</v>
      </c>
      <c r="H508" s="7">
        <v>500</v>
      </c>
      <c r="I508" s="13" t="e">
        <f>VLOOKUP(C508,[1]Sheet18!$A$1:$C$362,3,0)</f>
        <v>#N/A</v>
      </c>
      <c r="J508" s="18">
        <f t="shared" si="7"/>
        <v>500</v>
      </c>
    </row>
    <row r="509" spans="2:10" x14ac:dyDescent="0.2">
      <c r="B509" s="4">
        <v>506</v>
      </c>
      <c r="C509" s="5" t="s">
        <v>412</v>
      </c>
      <c r="D509" s="5" t="s">
        <v>357</v>
      </c>
      <c r="E509" s="5" t="s">
        <v>413</v>
      </c>
      <c r="F509" s="6">
        <v>42424</v>
      </c>
      <c r="G509" s="6">
        <v>46077</v>
      </c>
      <c r="H509" s="7">
        <v>350</v>
      </c>
      <c r="I509" s="13" t="e">
        <f>VLOOKUP(C509,[1]Sheet18!$A$1:$C$362,3,0)</f>
        <v>#N/A</v>
      </c>
      <c r="J509" s="18">
        <f t="shared" si="7"/>
        <v>350</v>
      </c>
    </row>
    <row r="510" spans="2:10" x14ac:dyDescent="0.2">
      <c r="B510" s="4">
        <v>507</v>
      </c>
      <c r="C510" s="5" t="s">
        <v>4460</v>
      </c>
      <c r="D510" s="5" t="s">
        <v>357</v>
      </c>
      <c r="E510" s="5" t="s">
        <v>4461</v>
      </c>
      <c r="F510" s="6">
        <v>44272</v>
      </c>
      <c r="G510" s="6">
        <v>46098</v>
      </c>
      <c r="H510" s="7">
        <v>500</v>
      </c>
      <c r="I510" s="13" t="e">
        <f>VLOOKUP(C510,[1]Sheet18!$A$1:$C$362,3,0)</f>
        <v>#N/A</v>
      </c>
      <c r="J510" s="18">
        <f t="shared" si="7"/>
        <v>500</v>
      </c>
    </row>
    <row r="511" spans="2:10" x14ac:dyDescent="0.2">
      <c r="B511" s="4">
        <v>508</v>
      </c>
      <c r="C511" s="5" t="s">
        <v>4748</v>
      </c>
      <c r="D511" s="5" t="s">
        <v>357</v>
      </c>
      <c r="E511" s="5" t="s">
        <v>4749</v>
      </c>
      <c r="F511" s="6">
        <v>44384</v>
      </c>
      <c r="G511" s="6">
        <v>46210</v>
      </c>
      <c r="H511" s="7">
        <v>500</v>
      </c>
      <c r="I511" s="13" t="e">
        <f>VLOOKUP(C511,[1]Sheet18!$A$1:$C$362,3,0)</f>
        <v>#N/A</v>
      </c>
      <c r="J511" s="18">
        <f t="shared" si="7"/>
        <v>500</v>
      </c>
    </row>
    <row r="512" spans="2:10" x14ac:dyDescent="0.2">
      <c r="B512" s="4">
        <v>509</v>
      </c>
      <c r="C512" s="5" t="s">
        <v>4816</v>
      </c>
      <c r="D512" s="5" t="s">
        <v>357</v>
      </c>
      <c r="E512" s="5" t="s">
        <v>4817</v>
      </c>
      <c r="F512" s="6">
        <v>44412</v>
      </c>
      <c r="G512" s="6">
        <v>46238</v>
      </c>
      <c r="H512" s="7">
        <v>500</v>
      </c>
      <c r="I512" s="13" t="e">
        <f>VLOOKUP(C512,[1]Sheet18!$A$1:$C$362,3,0)</f>
        <v>#N/A</v>
      </c>
      <c r="J512" s="18">
        <f t="shared" si="7"/>
        <v>500</v>
      </c>
    </row>
    <row r="513" spans="2:10" x14ac:dyDescent="0.2">
      <c r="B513" s="4">
        <v>510</v>
      </c>
      <c r="C513" s="5" t="s">
        <v>750</v>
      </c>
      <c r="D513" s="5" t="s">
        <v>357</v>
      </c>
      <c r="E513" s="5" t="s">
        <v>751</v>
      </c>
      <c r="F513" s="6">
        <v>42669</v>
      </c>
      <c r="G513" s="6">
        <v>46321</v>
      </c>
      <c r="H513" s="7">
        <v>500</v>
      </c>
      <c r="I513" s="13" t="e">
        <f>VLOOKUP(C513,[1]Sheet18!$A$1:$C$362,3,0)</f>
        <v>#N/A</v>
      </c>
      <c r="J513" s="18">
        <f t="shared" si="7"/>
        <v>500</v>
      </c>
    </row>
    <row r="514" spans="2:10" x14ac:dyDescent="0.2">
      <c r="B514" s="4">
        <v>511</v>
      </c>
      <c r="C514" s="5" t="s">
        <v>5038</v>
      </c>
      <c r="D514" s="5" t="s">
        <v>357</v>
      </c>
      <c r="E514" s="5" t="s">
        <v>5039</v>
      </c>
      <c r="F514" s="6">
        <v>44496</v>
      </c>
      <c r="G514" s="6">
        <v>46322</v>
      </c>
      <c r="H514" s="7">
        <v>500</v>
      </c>
      <c r="I514" s="13" t="e">
        <f>VLOOKUP(C514,[1]Sheet18!$A$1:$C$362,3,0)</f>
        <v>#N/A</v>
      </c>
      <c r="J514" s="18">
        <f t="shared" si="7"/>
        <v>500</v>
      </c>
    </row>
    <row r="515" spans="2:10" x14ac:dyDescent="0.2">
      <c r="B515" s="4">
        <v>512</v>
      </c>
      <c r="C515" s="5" t="s">
        <v>784</v>
      </c>
      <c r="D515" s="5" t="s">
        <v>357</v>
      </c>
      <c r="E515" s="5" t="s">
        <v>785</v>
      </c>
      <c r="F515" s="6">
        <v>42683</v>
      </c>
      <c r="G515" s="6">
        <v>46335</v>
      </c>
      <c r="H515" s="7">
        <v>500</v>
      </c>
      <c r="I515" s="13" t="e">
        <f>VLOOKUP(C515,[1]Sheet18!$A$1:$C$362,3,0)</f>
        <v>#N/A</v>
      </c>
      <c r="J515" s="18">
        <f t="shared" si="7"/>
        <v>500</v>
      </c>
    </row>
    <row r="516" spans="2:10" x14ac:dyDescent="0.2">
      <c r="B516" s="4">
        <v>513</v>
      </c>
      <c r="C516" s="5" t="s">
        <v>814</v>
      </c>
      <c r="D516" s="5" t="s">
        <v>357</v>
      </c>
      <c r="E516" s="5" t="s">
        <v>815</v>
      </c>
      <c r="F516" s="6">
        <v>42697</v>
      </c>
      <c r="G516" s="6">
        <v>46349</v>
      </c>
      <c r="H516" s="7">
        <v>412.79</v>
      </c>
      <c r="I516" s="13" t="e">
        <f>VLOOKUP(C516,[1]Sheet18!$A$1:$C$362,3,0)</f>
        <v>#N/A</v>
      </c>
      <c r="J516" s="18">
        <f t="shared" ref="J516:J579" si="8">H516</f>
        <v>412.79</v>
      </c>
    </row>
    <row r="517" spans="2:10" x14ac:dyDescent="0.2">
      <c r="B517" s="4">
        <v>514</v>
      </c>
      <c r="C517" s="5" t="s">
        <v>5119</v>
      </c>
      <c r="D517" s="5" t="s">
        <v>357</v>
      </c>
      <c r="E517" s="5" t="s">
        <v>5120</v>
      </c>
      <c r="F517" s="6">
        <v>44538</v>
      </c>
      <c r="G517" s="6">
        <v>46364</v>
      </c>
      <c r="H517" s="7">
        <v>500</v>
      </c>
      <c r="I517" s="13" t="e">
        <f>VLOOKUP(C517,[1]Sheet18!$A$1:$C$362,3,0)</f>
        <v>#N/A</v>
      </c>
      <c r="J517" s="18">
        <f t="shared" si="8"/>
        <v>500</v>
      </c>
    </row>
    <row r="518" spans="2:10" x14ac:dyDescent="0.2">
      <c r="B518" s="4">
        <v>515</v>
      </c>
      <c r="C518" s="5" t="s">
        <v>854</v>
      </c>
      <c r="D518" s="5" t="s">
        <v>357</v>
      </c>
      <c r="E518" s="5" t="s">
        <v>855</v>
      </c>
      <c r="F518" s="6">
        <v>42718</v>
      </c>
      <c r="G518" s="6">
        <v>46370</v>
      </c>
      <c r="H518" s="7">
        <v>1000</v>
      </c>
      <c r="I518" s="13" t="e">
        <f>VLOOKUP(C518,[1]Sheet18!$A$1:$C$362,3,0)</f>
        <v>#N/A</v>
      </c>
      <c r="J518" s="18">
        <f t="shared" si="8"/>
        <v>1000</v>
      </c>
    </row>
    <row r="519" spans="2:10" x14ac:dyDescent="0.2">
      <c r="B519" s="4">
        <v>516</v>
      </c>
      <c r="C519" s="5" t="s">
        <v>886</v>
      </c>
      <c r="D519" s="5" t="s">
        <v>357</v>
      </c>
      <c r="E519" s="5" t="s">
        <v>887</v>
      </c>
      <c r="F519" s="6">
        <v>42732</v>
      </c>
      <c r="G519" s="6">
        <v>46384</v>
      </c>
      <c r="H519" s="7">
        <v>677.21</v>
      </c>
      <c r="I519" s="13" t="e">
        <f>VLOOKUP(C519,[1]Sheet18!$A$1:$C$362,3,0)</f>
        <v>#N/A</v>
      </c>
      <c r="J519" s="18">
        <f t="shared" si="8"/>
        <v>677.21</v>
      </c>
    </row>
    <row r="520" spans="2:10" x14ac:dyDescent="0.2">
      <c r="B520" s="4">
        <v>517</v>
      </c>
      <c r="C520" s="5" t="s">
        <v>5160</v>
      </c>
      <c r="D520" s="5" t="s">
        <v>357</v>
      </c>
      <c r="E520" s="5" t="s">
        <v>4749</v>
      </c>
      <c r="F520" s="6">
        <v>44559</v>
      </c>
      <c r="G520" s="6">
        <v>46385</v>
      </c>
      <c r="H520" s="7">
        <v>600</v>
      </c>
      <c r="I520" s="13" t="e">
        <f>VLOOKUP(C520,[1]Sheet18!$A$1:$C$362,3,0)</f>
        <v>#N/A</v>
      </c>
      <c r="J520" s="18">
        <f t="shared" si="8"/>
        <v>600</v>
      </c>
    </row>
    <row r="521" spans="2:10" x14ac:dyDescent="0.2">
      <c r="B521" s="4">
        <v>518</v>
      </c>
      <c r="C521" s="5" t="s">
        <v>4367</v>
      </c>
      <c r="D521" s="5" t="s">
        <v>357</v>
      </c>
      <c r="E521" s="5" t="s">
        <v>4368</v>
      </c>
      <c r="F521" s="6">
        <v>44251</v>
      </c>
      <c r="G521" s="6">
        <v>46442</v>
      </c>
      <c r="H521" s="7">
        <v>500</v>
      </c>
      <c r="I521" s="13" t="e">
        <f>VLOOKUP(C521,[1]Sheet18!$A$1:$C$362,3,0)</f>
        <v>#N/A</v>
      </c>
      <c r="J521" s="18">
        <f t="shared" si="8"/>
        <v>500</v>
      </c>
    </row>
    <row r="522" spans="2:10" x14ac:dyDescent="0.2">
      <c r="B522" s="4">
        <v>519</v>
      </c>
      <c r="C522" s="5" t="s">
        <v>1131</v>
      </c>
      <c r="D522" s="5" t="s">
        <v>357</v>
      </c>
      <c r="E522" s="5" t="s">
        <v>1132</v>
      </c>
      <c r="F522" s="6">
        <v>42879</v>
      </c>
      <c r="G522" s="6">
        <v>46531</v>
      </c>
      <c r="H522" s="7">
        <v>700</v>
      </c>
      <c r="I522" s="13" t="e">
        <f>VLOOKUP(C522,[1]Sheet18!$A$1:$C$362,3,0)</f>
        <v>#N/A</v>
      </c>
      <c r="J522" s="18">
        <f t="shared" si="8"/>
        <v>700</v>
      </c>
    </row>
    <row r="523" spans="2:10" x14ac:dyDescent="0.2">
      <c r="B523" s="4">
        <v>520</v>
      </c>
      <c r="C523" s="5" t="s">
        <v>1161</v>
      </c>
      <c r="D523" s="5" t="s">
        <v>357</v>
      </c>
      <c r="E523" s="5" t="s">
        <v>1162</v>
      </c>
      <c r="F523" s="6">
        <v>42900</v>
      </c>
      <c r="G523" s="6">
        <v>46552</v>
      </c>
      <c r="H523" s="7">
        <v>300</v>
      </c>
      <c r="I523" s="13" t="e">
        <f>VLOOKUP(C523,[1]Sheet18!$A$1:$C$362,3,0)</f>
        <v>#N/A</v>
      </c>
      <c r="J523" s="18">
        <f t="shared" si="8"/>
        <v>300</v>
      </c>
    </row>
    <row r="524" spans="2:10" x14ac:dyDescent="0.2">
      <c r="B524" s="4">
        <v>521</v>
      </c>
      <c r="C524" s="5" t="s">
        <v>1181</v>
      </c>
      <c r="D524" s="5" t="s">
        <v>357</v>
      </c>
      <c r="E524" s="5" t="s">
        <v>1182</v>
      </c>
      <c r="F524" s="6">
        <v>42914</v>
      </c>
      <c r="G524" s="6">
        <v>46566</v>
      </c>
      <c r="H524" s="7">
        <v>530</v>
      </c>
      <c r="I524" s="13" t="e">
        <f>VLOOKUP(C524,[1]Sheet18!$A$1:$C$362,3,0)</f>
        <v>#N/A</v>
      </c>
      <c r="J524" s="18">
        <f t="shared" si="8"/>
        <v>530</v>
      </c>
    </row>
    <row r="525" spans="2:10" x14ac:dyDescent="0.2">
      <c r="B525" s="4">
        <v>522</v>
      </c>
      <c r="C525" s="5" t="s">
        <v>5636</v>
      </c>
      <c r="D525" s="5" t="s">
        <v>357</v>
      </c>
      <c r="E525" s="5" t="s">
        <v>5637</v>
      </c>
      <c r="F525" s="6">
        <v>44741</v>
      </c>
      <c r="G525" s="6">
        <v>46567</v>
      </c>
      <c r="H525" s="7">
        <v>500</v>
      </c>
      <c r="I525" s="13" t="e">
        <f>VLOOKUP(C525,[1]Sheet18!$A$1:$C$362,3,0)</f>
        <v>#N/A</v>
      </c>
      <c r="J525" s="18">
        <f t="shared" si="8"/>
        <v>500</v>
      </c>
    </row>
    <row r="526" spans="2:10" x14ac:dyDescent="0.2">
      <c r="B526" s="4">
        <v>523</v>
      </c>
      <c r="C526" s="5" t="s">
        <v>1232</v>
      </c>
      <c r="D526" s="5" t="s">
        <v>357</v>
      </c>
      <c r="E526" s="5" t="s">
        <v>1233</v>
      </c>
      <c r="F526" s="6">
        <v>42942</v>
      </c>
      <c r="G526" s="6">
        <v>46594</v>
      </c>
      <c r="H526" s="7">
        <v>500</v>
      </c>
      <c r="I526" s="13" t="e">
        <f>VLOOKUP(C526,[1]Sheet18!$A$1:$C$362,3,0)</f>
        <v>#N/A</v>
      </c>
      <c r="J526" s="18">
        <f t="shared" si="8"/>
        <v>500</v>
      </c>
    </row>
    <row r="527" spans="2:10" x14ac:dyDescent="0.2">
      <c r="B527" s="4">
        <v>524</v>
      </c>
      <c r="C527" s="5" t="s">
        <v>1253</v>
      </c>
      <c r="D527" s="5" t="s">
        <v>357</v>
      </c>
      <c r="E527" s="5" t="s">
        <v>1254</v>
      </c>
      <c r="F527" s="6">
        <v>42956</v>
      </c>
      <c r="G527" s="6">
        <v>46608</v>
      </c>
      <c r="H527" s="7">
        <v>531.58000000000004</v>
      </c>
      <c r="I527" s="13" t="e">
        <f>VLOOKUP(C527,[1]Sheet18!$A$1:$C$362,3,0)</f>
        <v>#N/A</v>
      </c>
      <c r="J527" s="18">
        <f t="shared" si="8"/>
        <v>531.58000000000004</v>
      </c>
    </row>
    <row r="528" spans="2:10" x14ac:dyDescent="0.2">
      <c r="B528" s="4">
        <v>525</v>
      </c>
      <c r="C528" s="5" t="s">
        <v>1283</v>
      </c>
      <c r="D528" s="5" t="s">
        <v>357</v>
      </c>
      <c r="E528" s="5" t="s">
        <v>1233</v>
      </c>
      <c r="F528" s="6">
        <v>42970</v>
      </c>
      <c r="G528" s="6">
        <v>46622</v>
      </c>
      <c r="H528" s="7">
        <v>418.42</v>
      </c>
      <c r="I528" s="13" t="e">
        <f>VLOOKUP(C528,[1]Sheet18!$A$1:$C$362,3,0)</f>
        <v>#N/A</v>
      </c>
      <c r="J528" s="18">
        <f t="shared" si="8"/>
        <v>418.42</v>
      </c>
    </row>
    <row r="529" spans="2:10" x14ac:dyDescent="0.2">
      <c r="B529" s="4">
        <v>526</v>
      </c>
      <c r="C529" s="5" t="s">
        <v>1392</v>
      </c>
      <c r="D529" s="5" t="s">
        <v>357</v>
      </c>
      <c r="E529" s="5" t="s">
        <v>1393</v>
      </c>
      <c r="F529" s="6">
        <v>43033</v>
      </c>
      <c r="G529" s="6">
        <v>46685</v>
      </c>
      <c r="H529" s="7">
        <v>600</v>
      </c>
      <c r="I529" s="13" t="e">
        <f>VLOOKUP(C529,[1]Sheet18!$A$1:$C$362,3,0)</f>
        <v>#N/A</v>
      </c>
      <c r="J529" s="18">
        <f t="shared" si="8"/>
        <v>600</v>
      </c>
    </row>
    <row r="530" spans="2:10" x14ac:dyDescent="0.2">
      <c r="B530" s="4">
        <v>527</v>
      </c>
      <c r="C530" s="5" t="s">
        <v>1426</v>
      </c>
      <c r="D530" s="5" t="s">
        <v>357</v>
      </c>
      <c r="E530" s="5" t="s">
        <v>1427</v>
      </c>
      <c r="F530" s="6">
        <v>43047</v>
      </c>
      <c r="G530" s="6">
        <v>46699</v>
      </c>
      <c r="H530" s="7">
        <v>600</v>
      </c>
      <c r="I530" s="13" t="e">
        <f>VLOOKUP(C530,[1]Sheet18!$A$1:$C$362,3,0)</f>
        <v>#N/A</v>
      </c>
      <c r="J530" s="18">
        <f t="shared" si="8"/>
        <v>600</v>
      </c>
    </row>
    <row r="531" spans="2:10" x14ac:dyDescent="0.2">
      <c r="B531" s="4">
        <v>528</v>
      </c>
      <c r="C531" s="5" t="s">
        <v>1439</v>
      </c>
      <c r="D531" s="5" t="s">
        <v>357</v>
      </c>
      <c r="E531" s="5" t="s">
        <v>1440</v>
      </c>
      <c r="F531" s="6">
        <v>43054</v>
      </c>
      <c r="G531" s="6">
        <v>46706</v>
      </c>
      <c r="H531" s="7">
        <v>567.25</v>
      </c>
      <c r="I531" s="13" t="e">
        <f>VLOOKUP(C531,[1]Sheet18!$A$1:$C$362,3,0)</f>
        <v>#N/A</v>
      </c>
      <c r="J531" s="18">
        <f t="shared" si="8"/>
        <v>567.25</v>
      </c>
    </row>
    <row r="532" spans="2:10" x14ac:dyDescent="0.2">
      <c r="B532" s="4">
        <v>529</v>
      </c>
      <c r="C532" s="5" t="s">
        <v>1595</v>
      </c>
      <c r="D532" s="5" t="s">
        <v>357</v>
      </c>
      <c r="E532" s="5" t="s">
        <v>1596</v>
      </c>
      <c r="F532" s="6">
        <v>43131</v>
      </c>
      <c r="G532" s="6">
        <v>46783</v>
      </c>
      <c r="H532" s="7">
        <v>500</v>
      </c>
      <c r="I532" s="13" t="e">
        <f>VLOOKUP(C532,[1]Sheet18!$A$1:$C$362,3,0)</f>
        <v>#N/A</v>
      </c>
      <c r="J532" s="18">
        <f t="shared" si="8"/>
        <v>500</v>
      </c>
    </row>
    <row r="533" spans="2:10" x14ac:dyDescent="0.2">
      <c r="B533" s="4">
        <v>530</v>
      </c>
      <c r="C533" s="5" t="s">
        <v>1616</v>
      </c>
      <c r="D533" s="5" t="s">
        <v>357</v>
      </c>
      <c r="E533" s="5" t="s">
        <v>1617</v>
      </c>
      <c r="F533" s="6">
        <v>43138</v>
      </c>
      <c r="G533" s="6">
        <v>46790</v>
      </c>
      <c r="H533" s="7">
        <v>500</v>
      </c>
      <c r="I533" s="13" t="e">
        <f>VLOOKUP(C533,[1]Sheet18!$A$1:$C$362,3,0)</f>
        <v>#N/A</v>
      </c>
      <c r="J533" s="18">
        <f t="shared" si="8"/>
        <v>500</v>
      </c>
    </row>
    <row r="534" spans="2:10" x14ac:dyDescent="0.2">
      <c r="B534" s="4">
        <v>531</v>
      </c>
      <c r="C534" s="5" t="s">
        <v>1629</v>
      </c>
      <c r="D534" s="5" t="s">
        <v>357</v>
      </c>
      <c r="E534" s="5" t="s">
        <v>1630</v>
      </c>
      <c r="F534" s="6">
        <v>43145</v>
      </c>
      <c r="G534" s="6">
        <v>46797</v>
      </c>
      <c r="H534" s="7">
        <v>500</v>
      </c>
      <c r="I534" s="13" t="e">
        <f>VLOOKUP(C534,[1]Sheet18!$A$1:$C$362,3,0)</f>
        <v>#N/A</v>
      </c>
      <c r="J534" s="18">
        <f t="shared" si="8"/>
        <v>500</v>
      </c>
    </row>
    <row r="535" spans="2:10" x14ac:dyDescent="0.2">
      <c r="B535" s="4">
        <v>532</v>
      </c>
      <c r="C535" s="5" t="s">
        <v>1644</v>
      </c>
      <c r="D535" s="5" t="s">
        <v>357</v>
      </c>
      <c r="E535" s="5" t="s">
        <v>1645</v>
      </c>
      <c r="F535" s="6">
        <v>43152</v>
      </c>
      <c r="G535" s="6">
        <v>46804</v>
      </c>
      <c r="H535" s="7">
        <v>500</v>
      </c>
      <c r="I535" s="13" t="e">
        <f>VLOOKUP(C535,[1]Sheet18!$A$1:$C$362,3,0)</f>
        <v>#N/A</v>
      </c>
      <c r="J535" s="18">
        <f t="shared" si="8"/>
        <v>500</v>
      </c>
    </row>
    <row r="536" spans="2:10" x14ac:dyDescent="0.2">
      <c r="B536" s="4">
        <v>533</v>
      </c>
      <c r="C536" s="5" t="s">
        <v>1668</v>
      </c>
      <c r="D536" s="5" t="s">
        <v>357</v>
      </c>
      <c r="E536" s="5" t="s">
        <v>1669</v>
      </c>
      <c r="F536" s="6">
        <v>43159</v>
      </c>
      <c r="G536" s="6">
        <v>46811</v>
      </c>
      <c r="H536" s="7">
        <v>500</v>
      </c>
      <c r="I536" s="13" t="e">
        <f>VLOOKUP(C536,[1]Sheet18!$A$1:$C$362,3,0)</f>
        <v>#N/A</v>
      </c>
      <c r="J536" s="18">
        <f t="shared" si="8"/>
        <v>500</v>
      </c>
    </row>
    <row r="537" spans="2:10" x14ac:dyDescent="0.2">
      <c r="B537" s="4">
        <v>534</v>
      </c>
      <c r="C537" s="5" t="s">
        <v>1712</v>
      </c>
      <c r="D537" s="5" t="s">
        <v>357</v>
      </c>
      <c r="E537" s="5" t="s">
        <v>1645</v>
      </c>
      <c r="F537" s="6">
        <v>43173</v>
      </c>
      <c r="G537" s="6">
        <v>46826</v>
      </c>
      <c r="H537" s="7">
        <v>512.75</v>
      </c>
      <c r="I537" s="13" t="e">
        <f>VLOOKUP(C537,[1]Sheet18!$A$1:$C$362,3,0)</f>
        <v>#N/A</v>
      </c>
      <c r="J537" s="18">
        <f t="shared" si="8"/>
        <v>512.75</v>
      </c>
    </row>
    <row r="538" spans="2:10" x14ac:dyDescent="0.2">
      <c r="B538" s="4">
        <v>535</v>
      </c>
      <c r="C538" s="5" t="s">
        <v>1769</v>
      </c>
      <c r="D538" s="5" t="s">
        <v>357</v>
      </c>
      <c r="E538" s="5" t="s">
        <v>1770</v>
      </c>
      <c r="F538" s="6">
        <v>43201</v>
      </c>
      <c r="G538" s="6">
        <v>46854</v>
      </c>
      <c r="H538" s="7">
        <v>1000</v>
      </c>
      <c r="I538" s="13" t="e">
        <f>VLOOKUP(C538,[1]Sheet18!$A$1:$C$362,3,0)</f>
        <v>#N/A</v>
      </c>
      <c r="J538" s="18">
        <f t="shared" si="8"/>
        <v>1000</v>
      </c>
    </row>
    <row r="539" spans="2:10" x14ac:dyDescent="0.2">
      <c r="B539" s="4">
        <v>536</v>
      </c>
      <c r="C539" s="5" t="s">
        <v>1789</v>
      </c>
      <c r="D539" s="5" t="s">
        <v>357</v>
      </c>
      <c r="E539" s="5" t="s">
        <v>1790</v>
      </c>
      <c r="F539" s="6">
        <v>43208</v>
      </c>
      <c r="G539" s="6">
        <v>46861</v>
      </c>
      <c r="H539" s="7">
        <v>500</v>
      </c>
      <c r="I539" s="13" t="e">
        <f>VLOOKUP(C539,[1]Sheet18!$A$1:$C$362,3,0)</f>
        <v>#N/A</v>
      </c>
      <c r="J539" s="18">
        <f t="shared" si="8"/>
        <v>500</v>
      </c>
    </row>
    <row r="540" spans="2:10" x14ac:dyDescent="0.2">
      <c r="B540" s="4">
        <v>537</v>
      </c>
      <c r="C540" s="5" t="s">
        <v>1882</v>
      </c>
      <c r="D540" s="5" t="s">
        <v>357</v>
      </c>
      <c r="E540" s="5" t="s">
        <v>1883</v>
      </c>
      <c r="F540" s="6">
        <v>43285</v>
      </c>
      <c r="G540" s="6">
        <v>46938</v>
      </c>
      <c r="H540" s="7">
        <v>500</v>
      </c>
      <c r="I540" s="13" t="e">
        <f>VLOOKUP(C540,[1]Sheet18!$A$1:$C$362,3,0)</f>
        <v>#N/A</v>
      </c>
      <c r="J540" s="18">
        <f t="shared" si="8"/>
        <v>500</v>
      </c>
    </row>
    <row r="541" spans="2:10" x14ac:dyDescent="0.2">
      <c r="B541" s="4">
        <v>538</v>
      </c>
      <c r="C541" s="5" t="s">
        <v>1912</v>
      </c>
      <c r="D541" s="5" t="s">
        <v>357</v>
      </c>
      <c r="E541" s="5" t="s">
        <v>1913</v>
      </c>
      <c r="F541" s="6">
        <v>43299</v>
      </c>
      <c r="G541" s="6">
        <v>46952</v>
      </c>
      <c r="H541" s="7">
        <v>500</v>
      </c>
      <c r="I541" s="13" t="e">
        <f>VLOOKUP(C541,[1]Sheet18!$A$1:$C$362,3,0)</f>
        <v>#N/A</v>
      </c>
      <c r="J541" s="18">
        <f t="shared" si="8"/>
        <v>500</v>
      </c>
    </row>
    <row r="542" spans="2:10" x14ac:dyDescent="0.2">
      <c r="B542" s="4">
        <v>539</v>
      </c>
      <c r="C542" s="5" t="s">
        <v>1932</v>
      </c>
      <c r="D542" s="5" t="s">
        <v>357</v>
      </c>
      <c r="E542" s="5" t="s">
        <v>1933</v>
      </c>
      <c r="F542" s="6">
        <v>43313</v>
      </c>
      <c r="G542" s="6">
        <v>46966</v>
      </c>
      <c r="H542" s="7">
        <v>500</v>
      </c>
      <c r="I542" s="13" t="e">
        <f>VLOOKUP(C542,[1]Sheet18!$A$1:$C$362,3,0)</f>
        <v>#N/A</v>
      </c>
      <c r="J542" s="18">
        <f t="shared" si="8"/>
        <v>500</v>
      </c>
    </row>
    <row r="543" spans="2:10" x14ac:dyDescent="0.2">
      <c r="B543" s="4">
        <v>540</v>
      </c>
      <c r="C543" s="5" t="s">
        <v>1940</v>
      </c>
      <c r="D543" s="5" t="s">
        <v>357</v>
      </c>
      <c r="E543" s="5" t="s">
        <v>1941</v>
      </c>
      <c r="F543" s="6">
        <v>43320</v>
      </c>
      <c r="G543" s="6">
        <v>46973</v>
      </c>
      <c r="H543" s="7">
        <v>500</v>
      </c>
      <c r="I543" s="13" t="e">
        <f>VLOOKUP(C543,[1]Sheet18!$A$1:$C$362,3,0)</f>
        <v>#N/A</v>
      </c>
      <c r="J543" s="18">
        <f t="shared" si="8"/>
        <v>500</v>
      </c>
    </row>
    <row r="544" spans="2:10" x14ac:dyDescent="0.2">
      <c r="B544" s="4">
        <v>541</v>
      </c>
      <c r="C544" s="5" t="s">
        <v>5788</v>
      </c>
      <c r="D544" s="5" t="s">
        <v>357</v>
      </c>
      <c r="E544" s="5" t="s">
        <v>5789</v>
      </c>
      <c r="F544" s="6">
        <v>44783</v>
      </c>
      <c r="G544" s="6">
        <v>46975</v>
      </c>
      <c r="H544" s="7">
        <v>800</v>
      </c>
      <c r="I544" s="13" t="e">
        <f>VLOOKUP(C544,[1]Sheet18!$A$1:$C$362,3,0)</f>
        <v>#N/A</v>
      </c>
      <c r="J544" s="18">
        <f t="shared" si="8"/>
        <v>800</v>
      </c>
    </row>
    <row r="545" spans="2:10" x14ac:dyDescent="0.2">
      <c r="B545" s="4">
        <v>542</v>
      </c>
      <c r="C545" s="5" t="s">
        <v>1959</v>
      </c>
      <c r="D545" s="5" t="s">
        <v>357</v>
      </c>
      <c r="E545" s="5" t="s">
        <v>1960</v>
      </c>
      <c r="F545" s="6">
        <v>43333</v>
      </c>
      <c r="G545" s="6">
        <v>46986</v>
      </c>
      <c r="H545" s="7">
        <v>500</v>
      </c>
      <c r="I545" s="13" t="e">
        <f>VLOOKUP(C545,[1]Sheet18!$A$1:$C$362,3,0)</f>
        <v>#N/A</v>
      </c>
      <c r="J545" s="18">
        <f t="shared" si="8"/>
        <v>500</v>
      </c>
    </row>
    <row r="546" spans="2:10" x14ac:dyDescent="0.2">
      <c r="B546" s="4">
        <v>543</v>
      </c>
      <c r="C546" s="5" t="s">
        <v>6972</v>
      </c>
      <c r="D546" s="5" t="s">
        <v>357</v>
      </c>
      <c r="E546" s="5" t="s">
        <v>6973</v>
      </c>
      <c r="F546" s="6">
        <v>45161</v>
      </c>
      <c r="G546" s="6">
        <v>46988</v>
      </c>
      <c r="H546" s="7">
        <v>250</v>
      </c>
      <c r="I546" s="13" t="e">
        <f>VLOOKUP(C546,[1]Sheet18!$A$1:$C$362,3,0)</f>
        <v>#N/A</v>
      </c>
      <c r="J546" s="18">
        <f t="shared" si="8"/>
        <v>250</v>
      </c>
    </row>
    <row r="547" spans="2:10" x14ac:dyDescent="0.2">
      <c r="B547" s="4">
        <v>544</v>
      </c>
      <c r="C547" s="5" t="s">
        <v>2023</v>
      </c>
      <c r="D547" s="5" t="s">
        <v>357</v>
      </c>
      <c r="E547" s="5" t="s">
        <v>2024</v>
      </c>
      <c r="F547" s="6">
        <v>43369</v>
      </c>
      <c r="G547" s="6">
        <v>47022</v>
      </c>
      <c r="H547" s="7">
        <v>400</v>
      </c>
      <c r="I547" s="13" t="e">
        <f>VLOOKUP(C547,[1]Sheet18!$A$1:$C$362,3,0)</f>
        <v>#N/A</v>
      </c>
      <c r="J547" s="18">
        <f t="shared" si="8"/>
        <v>400</v>
      </c>
    </row>
    <row r="548" spans="2:10" x14ac:dyDescent="0.2">
      <c r="B548" s="4">
        <v>545</v>
      </c>
      <c r="C548" s="5" t="s">
        <v>7407</v>
      </c>
      <c r="D548" s="5" t="s">
        <v>357</v>
      </c>
      <c r="E548" s="5" t="s">
        <v>7408</v>
      </c>
      <c r="F548" s="6">
        <v>45280</v>
      </c>
      <c r="G548" s="6">
        <v>47107</v>
      </c>
      <c r="H548" s="7">
        <v>500</v>
      </c>
      <c r="I548" s="13" t="e">
        <f>VLOOKUP(C548,[1]Sheet18!$A$1:$C$362,3,0)</f>
        <v>#N/A</v>
      </c>
      <c r="J548" s="18">
        <f t="shared" si="8"/>
        <v>500</v>
      </c>
    </row>
    <row r="549" spans="2:10" x14ac:dyDescent="0.2">
      <c r="B549" s="4">
        <v>546</v>
      </c>
      <c r="C549" s="5" t="s">
        <v>7479</v>
      </c>
      <c r="D549" s="5" t="s">
        <v>357</v>
      </c>
      <c r="E549" s="5" t="s">
        <v>7480</v>
      </c>
      <c r="F549" s="6">
        <v>45301</v>
      </c>
      <c r="G549" s="6">
        <v>47128</v>
      </c>
      <c r="H549" s="7">
        <v>500</v>
      </c>
      <c r="I549" s="13" t="e">
        <f>VLOOKUP(C549,[1]Sheet18!$A$1:$C$362,3,0)</f>
        <v>#N/A</v>
      </c>
      <c r="J549" s="18">
        <f t="shared" si="8"/>
        <v>500</v>
      </c>
    </row>
    <row r="550" spans="2:10" x14ac:dyDescent="0.2">
      <c r="B550" s="4">
        <v>547</v>
      </c>
      <c r="C550" s="5" t="s">
        <v>2282</v>
      </c>
      <c r="D550" s="5" t="s">
        <v>357</v>
      </c>
      <c r="E550" s="5" t="s">
        <v>2283</v>
      </c>
      <c r="F550" s="6">
        <v>43495</v>
      </c>
      <c r="G550" s="6">
        <v>47148</v>
      </c>
      <c r="H550" s="7">
        <v>500</v>
      </c>
      <c r="I550" s="13" t="e">
        <f>VLOOKUP(C550,[1]Sheet18!$A$1:$C$362,3,0)</f>
        <v>#N/A</v>
      </c>
      <c r="J550" s="18">
        <f t="shared" si="8"/>
        <v>500</v>
      </c>
    </row>
    <row r="551" spans="2:10" x14ac:dyDescent="0.2">
      <c r="B551" s="4">
        <v>548</v>
      </c>
      <c r="C551" s="5" t="s">
        <v>2302</v>
      </c>
      <c r="D551" s="5" t="s">
        <v>357</v>
      </c>
      <c r="E551" s="5" t="s">
        <v>2303</v>
      </c>
      <c r="F551" s="6">
        <v>43502</v>
      </c>
      <c r="G551" s="6">
        <v>47155</v>
      </c>
      <c r="H551" s="7">
        <v>1000</v>
      </c>
      <c r="I551" s="13" t="e">
        <f>VLOOKUP(C551,[1]Sheet18!$A$1:$C$362,3,0)</f>
        <v>#N/A</v>
      </c>
      <c r="J551" s="18">
        <f t="shared" si="8"/>
        <v>1000</v>
      </c>
    </row>
    <row r="552" spans="2:10" x14ac:dyDescent="0.2">
      <c r="B552" s="4">
        <v>549</v>
      </c>
      <c r="C552" s="5" t="s">
        <v>5325</v>
      </c>
      <c r="D552" s="5" t="s">
        <v>357</v>
      </c>
      <c r="E552" s="5" t="s">
        <v>5326</v>
      </c>
      <c r="F552" s="6">
        <v>44608</v>
      </c>
      <c r="G552" s="6">
        <v>47165</v>
      </c>
      <c r="H552" s="7">
        <v>500</v>
      </c>
      <c r="I552" s="13" t="e">
        <f>VLOOKUP(C552,[1]Sheet18!$A$1:$C$362,3,0)</f>
        <v>#N/A</v>
      </c>
      <c r="J552" s="18">
        <f t="shared" si="8"/>
        <v>500</v>
      </c>
    </row>
    <row r="553" spans="2:10" x14ac:dyDescent="0.2">
      <c r="B553" s="4">
        <v>550</v>
      </c>
      <c r="C553" s="5" t="s">
        <v>2380</v>
      </c>
      <c r="D553" s="5" t="s">
        <v>357</v>
      </c>
      <c r="E553" s="5" t="s">
        <v>2381</v>
      </c>
      <c r="F553" s="6">
        <v>43530</v>
      </c>
      <c r="G553" s="6">
        <v>47183</v>
      </c>
      <c r="H553" s="7">
        <v>500</v>
      </c>
      <c r="I553" s="13" t="e">
        <f>VLOOKUP(C553,[1]Sheet18!$A$1:$C$362,3,0)</f>
        <v>#N/A</v>
      </c>
      <c r="J553" s="18">
        <f t="shared" si="8"/>
        <v>500</v>
      </c>
    </row>
    <row r="554" spans="2:10" x14ac:dyDescent="0.2">
      <c r="B554" s="4">
        <v>551</v>
      </c>
      <c r="C554" s="5" t="s">
        <v>2629</v>
      </c>
      <c r="D554" s="5" t="s">
        <v>357</v>
      </c>
      <c r="E554" s="5" t="s">
        <v>2630</v>
      </c>
      <c r="F554" s="6">
        <v>43663</v>
      </c>
      <c r="G554" s="6">
        <v>47316</v>
      </c>
      <c r="H554" s="7">
        <v>500</v>
      </c>
      <c r="I554" s="13" t="e">
        <f>VLOOKUP(C554,[1]Sheet18!$A$1:$C$362,3,0)</f>
        <v>#N/A</v>
      </c>
      <c r="J554" s="18">
        <f t="shared" si="8"/>
        <v>500</v>
      </c>
    </row>
    <row r="555" spans="2:10" x14ac:dyDescent="0.2">
      <c r="B555" s="4">
        <v>552</v>
      </c>
      <c r="C555" s="5" t="s">
        <v>2701</v>
      </c>
      <c r="D555" s="5" t="s">
        <v>357</v>
      </c>
      <c r="E555" s="5" t="s">
        <v>2702</v>
      </c>
      <c r="F555" s="6">
        <v>43691</v>
      </c>
      <c r="G555" s="6">
        <v>47344</v>
      </c>
      <c r="H555" s="7">
        <v>500</v>
      </c>
      <c r="I555" s="13" t="e">
        <f>VLOOKUP(C555,[1]Sheet18!$A$1:$C$362,3,0)</f>
        <v>#N/A</v>
      </c>
      <c r="J555" s="18">
        <f t="shared" si="8"/>
        <v>500</v>
      </c>
    </row>
    <row r="556" spans="2:10" x14ac:dyDescent="0.2">
      <c r="B556" s="4">
        <v>553</v>
      </c>
      <c r="C556" s="5" t="s">
        <v>2735</v>
      </c>
      <c r="D556" s="5" t="s">
        <v>357</v>
      </c>
      <c r="E556" s="5" t="s">
        <v>2736</v>
      </c>
      <c r="F556" s="6">
        <v>43705</v>
      </c>
      <c r="G556" s="6">
        <v>47358</v>
      </c>
      <c r="H556" s="7">
        <v>700</v>
      </c>
      <c r="I556" s="13" t="e">
        <f>VLOOKUP(C556,[1]Sheet18!$A$1:$C$362,3,0)</f>
        <v>#N/A</v>
      </c>
      <c r="J556" s="18">
        <f t="shared" si="8"/>
        <v>700</v>
      </c>
    </row>
    <row r="557" spans="2:10" x14ac:dyDescent="0.2">
      <c r="B557" s="4">
        <v>554</v>
      </c>
      <c r="C557" s="5" t="s">
        <v>2784</v>
      </c>
      <c r="D557" s="5" t="s">
        <v>357</v>
      </c>
      <c r="E557" s="5" t="s">
        <v>2785</v>
      </c>
      <c r="F557" s="6">
        <v>43719</v>
      </c>
      <c r="G557" s="6">
        <v>47372</v>
      </c>
      <c r="H557" s="7">
        <v>500</v>
      </c>
      <c r="I557" s="13" t="e">
        <f>VLOOKUP(C557,[1]Sheet18!$A$1:$C$362,3,0)</f>
        <v>#N/A</v>
      </c>
      <c r="J557" s="18">
        <f t="shared" si="8"/>
        <v>500</v>
      </c>
    </row>
    <row r="558" spans="2:10" x14ac:dyDescent="0.2">
      <c r="B558" s="4">
        <v>555</v>
      </c>
      <c r="C558" s="5" t="s">
        <v>2805</v>
      </c>
      <c r="D558" s="5" t="s">
        <v>357</v>
      </c>
      <c r="E558" s="5" t="s">
        <v>2806</v>
      </c>
      <c r="F558" s="6">
        <v>43733</v>
      </c>
      <c r="G558" s="6">
        <v>47386</v>
      </c>
      <c r="H558" s="7">
        <v>500</v>
      </c>
      <c r="I558" s="13" t="e">
        <f>VLOOKUP(C558,[1]Sheet18!$A$1:$C$362,3,0)</f>
        <v>#N/A</v>
      </c>
      <c r="J558" s="18">
        <f t="shared" si="8"/>
        <v>500</v>
      </c>
    </row>
    <row r="559" spans="2:10" x14ac:dyDescent="0.2">
      <c r="B559" s="4">
        <v>556</v>
      </c>
      <c r="C559" s="5" t="s">
        <v>2875</v>
      </c>
      <c r="D559" s="5" t="s">
        <v>357</v>
      </c>
      <c r="E559" s="5" t="s">
        <v>2876</v>
      </c>
      <c r="F559" s="6">
        <v>43761</v>
      </c>
      <c r="G559" s="6">
        <v>47414</v>
      </c>
      <c r="H559" s="7">
        <v>500</v>
      </c>
      <c r="I559" s="13" t="e">
        <f>VLOOKUP(C559,[1]Sheet18!$A$1:$C$362,3,0)</f>
        <v>#N/A</v>
      </c>
      <c r="J559" s="18">
        <f t="shared" si="8"/>
        <v>500</v>
      </c>
    </row>
    <row r="560" spans="2:10" x14ac:dyDescent="0.2">
      <c r="B560" s="4">
        <v>557</v>
      </c>
      <c r="C560" s="5" t="s">
        <v>2894</v>
      </c>
      <c r="D560" s="5" t="s">
        <v>357</v>
      </c>
      <c r="E560" s="5" t="s">
        <v>2876</v>
      </c>
      <c r="F560" s="6">
        <v>43768</v>
      </c>
      <c r="G560" s="6">
        <v>47421</v>
      </c>
      <c r="H560" s="7">
        <v>500</v>
      </c>
      <c r="I560" s="13" t="e">
        <f>VLOOKUP(C560,[1]Sheet18!$A$1:$C$362,3,0)</f>
        <v>#N/A</v>
      </c>
      <c r="J560" s="18">
        <f t="shared" si="8"/>
        <v>500</v>
      </c>
    </row>
    <row r="561" spans="2:10" x14ac:dyDescent="0.2">
      <c r="B561" s="4">
        <v>558</v>
      </c>
      <c r="C561" s="5" t="s">
        <v>2908</v>
      </c>
      <c r="D561" s="5" t="s">
        <v>357</v>
      </c>
      <c r="E561" s="5" t="s">
        <v>2909</v>
      </c>
      <c r="F561" s="6">
        <v>43775</v>
      </c>
      <c r="G561" s="6">
        <v>47428</v>
      </c>
      <c r="H561" s="7">
        <v>500</v>
      </c>
      <c r="I561" s="13" t="e">
        <f>VLOOKUP(C561,[1]Sheet18!$A$1:$C$362,3,0)</f>
        <v>#N/A</v>
      </c>
      <c r="J561" s="18">
        <f t="shared" si="8"/>
        <v>500</v>
      </c>
    </row>
    <row r="562" spans="2:10" x14ac:dyDescent="0.2">
      <c r="B562" s="4">
        <v>559</v>
      </c>
      <c r="C562" s="5" t="s">
        <v>2914</v>
      </c>
      <c r="D562" s="5" t="s">
        <v>357</v>
      </c>
      <c r="E562" s="5" t="s">
        <v>2806</v>
      </c>
      <c r="F562" s="6">
        <v>43782</v>
      </c>
      <c r="G562" s="6">
        <v>47435</v>
      </c>
      <c r="H562" s="7">
        <v>500</v>
      </c>
      <c r="I562" s="13" t="e">
        <f>VLOOKUP(C562,[1]Sheet18!$A$1:$C$362,3,0)</f>
        <v>#N/A</v>
      </c>
      <c r="J562" s="18">
        <f t="shared" si="8"/>
        <v>500</v>
      </c>
    </row>
    <row r="563" spans="2:10" x14ac:dyDescent="0.2">
      <c r="B563" s="4">
        <v>560</v>
      </c>
      <c r="C563" s="5" t="s">
        <v>2930</v>
      </c>
      <c r="D563" s="5" t="s">
        <v>357</v>
      </c>
      <c r="E563" s="5" t="s">
        <v>2931</v>
      </c>
      <c r="F563" s="6">
        <v>43789</v>
      </c>
      <c r="G563" s="6">
        <v>47442</v>
      </c>
      <c r="H563" s="7">
        <v>500</v>
      </c>
      <c r="I563" s="13" t="e">
        <f>VLOOKUP(C563,[1]Sheet18!$A$1:$C$362,3,0)</f>
        <v>#N/A</v>
      </c>
      <c r="J563" s="18">
        <f t="shared" si="8"/>
        <v>500</v>
      </c>
    </row>
    <row r="564" spans="2:10" x14ac:dyDescent="0.2">
      <c r="B564" s="4">
        <v>561</v>
      </c>
      <c r="C564" s="5" t="s">
        <v>2948</v>
      </c>
      <c r="D564" s="5" t="s">
        <v>357</v>
      </c>
      <c r="E564" s="5" t="s">
        <v>2949</v>
      </c>
      <c r="F564" s="6">
        <v>43796</v>
      </c>
      <c r="G564" s="6">
        <v>47449</v>
      </c>
      <c r="H564" s="7">
        <v>500</v>
      </c>
      <c r="I564" s="13" t="e">
        <f>VLOOKUP(C564,[1]Sheet18!$A$1:$C$362,3,0)</f>
        <v>#N/A</v>
      </c>
      <c r="J564" s="18">
        <f t="shared" si="8"/>
        <v>500</v>
      </c>
    </row>
    <row r="565" spans="2:10" x14ac:dyDescent="0.2">
      <c r="B565" s="4">
        <v>562</v>
      </c>
      <c r="C565" s="5" t="s">
        <v>2973</v>
      </c>
      <c r="D565" s="5" t="s">
        <v>357</v>
      </c>
      <c r="E565" s="5" t="s">
        <v>2974</v>
      </c>
      <c r="F565" s="6">
        <v>43803</v>
      </c>
      <c r="G565" s="6">
        <v>47456</v>
      </c>
      <c r="H565" s="7">
        <v>600</v>
      </c>
      <c r="I565" s="13" t="e">
        <f>VLOOKUP(C565,[1]Sheet18!$A$1:$C$362,3,0)</f>
        <v>#N/A</v>
      </c>
      <c r="J565" s="18">
        <f t="shared" si="8"/>
        <v>600</v>
      </c>
    </row>
    <row r="566" spans="2:10" x14ac:dyDescent="0.2">
      <c r="B566" s="4">
        <v>563</v>
      </c>
      <c r="C566" s="5" t="s">
        <v>2999</v>
      </c>
      <c r="D566" s="5" t="s">
        <v>357</v>
      </c>
      <c r="E566" s="5" t="s">
        <v>3000</v>
      </c>
      <c r="F566" s="6">
        <v>43810</v>
      </c>
      <c r="G566" s="6">
        <v>47463</v>
      </c>
      <c r="H566" s="7">
        <v>600</v>
      </c>
      <c r="I566" s="13" t="e">
        <f>VLOOKUP(C566,[1]Sheet18!$A$1:$C$362,3,0)</f>
        <v>#N/A</v>
      </c>
      <c r="J566" s="18">
        <f t="shared" si="8"/>
        <v>600</v>
      </c>
    </row>
    <row r="567" spans="2:10" x14ac:dyDescent="0.2">
      <c r="B567" s="4">
        <v>564</v>
      </c>
      <c r="C567" s="5" t="s">
        <v>3046</v>
      </c>
      <c r="D567" s="5" t="s">
        <v>357</v>
      </c>
      <c r="E567" s="5" t="s">
        <v>3047</v>
      </c>
      <c r="F567" s="6">
        <v>43838</v>
      </c>
      <c r="G567" s="6">
        <v>47491</v>
      </c>
      <c r="H567" s="7">
        <v>500</v>
      </c>
      <c r="I567" s="13" t="e">
        <f>VLOOKUP(C567,[1]Sheet18!$A$1:$C$362,3,0)</f>
        <v>#N/A</v>
      </c>
      <c r="J567" s="18">
        <f t="shared" si="8"/>
        <v>500</v>
      </c>
    </row>
    <row r="568" spans="2:10" x14ac:dyDescent="0.2">
      <c r="B568" s="4">
        <v>565</v>
      </c>
      <c r="C568" s="5" t="s">
        <v>3098</v>
      </c>
      <c r="D568" s="5" t="s">
        <v>357</v>
      </c>
      <c r="E568" s="5" t="s">
        <v>3099</v>
      </c>
      <c r="F568" s="6">
        <v>43852</v>
      </c>
      <c r="G568" s="6">
        <v>47505</v>
      </c>
      <c r="H568" s="7">
        <v>500</v>
      </c>
      <c r="I568" s="13" t="e">
        <f>VLOOKUP(C568,[1]Sheet18!$A$1:$C$362,3,0)</f>
        <v>#N/A</v>
      </c>
      <c r="J568" s="18">
        <f t="shared" si="8"/>
        <v>500</v>
      </c>
    </row>
    <row r="569" spans="2:10" x14ac:dyDescent="0.2">
      <c r="B569" s="4">
        <v>566</v>
      </c>
      <c r="C569" s="5" t="s">
        <v>3109</v>
      </c>
      <c r="D569" s="5" t="s">
        <v>357</v>
      </c>
      <c r="E569" s="5" t="s">
        <v>3110</v>
      </c>
      <c r="F569" s="6">
        <v>43859</v>
      </c>
      <c r="G569" s="6">
        <v>47512</v>
      </c>
      <c r="H569" s="7">
        <v>500</v>
      </c>
      <c r="I569" s="13" t="e">
        <f>VLOOKUP(C569,[1]Sheet18!$A$1:$C$362,3,0)</f>
        <v>#N/A</v>
      </c>
      <c r="J569" s="18">
        <f t="shared" si="8"/>
        <v>500</v>
      </c>
    </row>
    <row r="570" spans="2:10" x14ac:dyDescent="0.2">
      <c r="B570" s="4">
        <v>567</v>
      </c>
      <c r="C570" s="5" t="s">
        <v>3131</v>
      </c>
      <c r="D570" s="5" t="s">
        <v>357</v>
      </c>
      <c r="E570" s="5" t="s">
        <v>3132</v>
      </c>
      <c r="F570" s="6">
        <v>43866</v>
      </c>
      <c r="G570" s="6">
        <v>47519</v>
      </c>
      <c r="H570" s="7">
        <v>500</v>
      </c>
      <c r="I570" s="13" t="e">
        <f>VLOOKUP(C570,[1]Sheet18!$A$1:$C$362,3,0)</f>
        <v>#N/A</v>
      </c>
      <c r="J570" s="18">
        <f t="shared" si="8"/>
        <v>500</v>
      </c>
    </row>
    <row r="571" spans="2:10" x14ac:dyDescent="0.2">
      <c r="B571" s="4">
        <v>568</v>
      </c>
      <c r="C571" s="5" t="s">
        <v>3178</v>
      </c>
      <c r="D571" s="5" t="s">
        <v>357</v>
      </c>
      <c r="E571" s="5" t="s">
        <v>3179</v>
      </c>
      <c r="F571" s="6">
        <v>43879</v>
      </c>
      <c r="G571" s="6">
        <v>47532</v>
      </c>
      <c r="H571" s="7">
        <v>500</v>
      </c>
      <c r="I571" s="13" t="e">
        <f>VLOOKUP(C571,[1]Sheet18!$A$1:$C$362,3,0)</f>
        <v>#N/A</v>
      </c>
      <c r="J571" s="18">
        <f t="shared" si="8"/>
        <v>500</v>
      </c>
    </row>
    <row r="572" spans="2:10" x14ac:dyDescent="0.2">
      <c r="B572" s="4">
        <v>569</v>
      </c>
      <c r="C572" s="5" t="s">
        <v>3198</v>
      </c>
      <c r="D572" s="5" t="s">
        <v>357</v>
      </c>
      <c r="E572" s="5" t="s">
        <v>3199</v>
      </c>
      <c r="F572" s="6">
        <v>43887</v>
      </c>
      <c r="G572" s="6">
        <v>47540</v>
      </c>
      <c r="H572" s="7">
        <v>500</v>
      </c>
      <c r="I572" s="13" t="e">
        <f>VLOOKUP(C572,[1]Sheet18!$A$1:$C$362,3,0)</f>
        <v>#N/A</v>
      </c>
      <c r="J572" s="18">
        <f t="shared" si="8"/>
        <v>500</v>
      </c>
    </row>
    <row r="573" spans="2:10" x14ac:dyDescent="0.2">
      <c r="B573" s="4">
        <v>570</v>
      </c>
      <c r="C573" s="5" t="s">
        <v>3238</v>
      </c>
      <c r="D573" s="5" t="s">
        <v>357</v>
      </c>
      <c r="E573" s="5" t="s">
        <v>3239</v>
      </c>
      <c r="F573" s="6">
        <v>43894</v>
      </c>
      <c r="G573" s="6">
        <v>47546</v>
      </c>
      <c r="H573" s="7">
        <v>357</v>
      </c>
      <c r="I573" s="13" t="e">
        <f>VLOOKUP(C573,[1]Sheet18!$A$1:$C$362,3,0)</f>
        <v>#N/A</v>
      </c>
      <c r="J573" s="18">
        <f t="shared" si="8"/>
        <v>357</v>
      </c>
    </row>
    <row r="574" spans="2:10" x14ac:dyDescent="0.2">
      <c r="B574" s="4">
        <v>571</v>
      </c>
      <c r="C574" s="5" t="s">
        <v>3272</v>
      </c>
      <c r="D574" s="5" t="s">
        <v>357</v>
      </c>
      <c r="E574" s="5" t="s">
        <v>3273</v>
      </c>
      <c r="F574" s="6">
        <v>43901</v>
      </c>
      <c r="G574" s="6">
        <v>47553</v>
      </c>
      <c r="H574" s="7">
        <v>500</v>
      </c>
      <c r="I574" s="13" t="e">
        <f>VLOOKUP(C574,[1]Sheet18!$A$1:$C$362,3,0)</f>
        <v>#N/A</v>
      </c>
      <c r="J574" s="18">
        <f t="shared" si="8"/>
        <v>500</v>
      </c>
    </row>
    <row r="575" spans="2:10" x14ac:dyDescent="0.2">
      <c r="B575" s="4">
        <v>572</v>
      </c>
      <c r="C575" s="5" t="s">
        <v>3310</v>
      </c>
      <c r="D575" s="5" t="s">
        <v>357</v>
      </c>
      <c r="E575" s="5" t="s">
        <v>3311</v>
      </c>
      <c r="F575" s="6">
        <v>43908</v>
      </c>
      <c r="G575" s="6">
        <v>47560</v>
      </c>
      <c r="H575" s="7">
        <v>949</v>
      </c>
      <c r="I575" s="13" t="e">
        <f>VLOOKUP(C575,[1]Sheet18!$A$1:$C$362,3,0)</f>
        <v>#N/A</v>
      </c>
      <c r="J575" s="18">
        <f t="shared" si="8"/>
        <v>949</v>
      </c>
    </row>
    <row r="576" spans="2:10" x14ac:dyDescent="0.2">
      <c r="B576" s="4">
        <v>573</v>
      </c>
      <c r="C576" s="5" t="s">
        <v>3340</v>
      </c>
      <c r="D576" s="5" t="s">
        <v>357</v>
      </c>
      <c r="E576" s="5" t="s">
        <v>3341</v>
      </c>
      <c r="F576" s="6">
        <v>43914</v>
      </c>
      <c r="G576" s="6">
        <v>47566</v>
      </c>
      <c r="H576" s="7">
        <v>500</v>
      </c>
      <c r="I576" s="13" t="e">
        <f>VLOOKUP(C576,[1]Sheet18!$A$1:$C$362,3,0)</f>
        <v>#N/A</v>
      </c>
      <c r="J576" s="18">
        <f t="shared" si="8"/>
        <v>500</v>
      </c>
    </row>
    <row r="577" spans="2:10" x14ac:dyDescent="0.2">
      <c r="B577" s="4">
        <v>574</v>
      </c>
      <c r="C577" s="5" t="s">
        <v>3432</v>
      </c>
      <c r="D577" s="5" t="s">
        <v>357</v>
      </c>
      <c r="E577" s="5" t="s">
        <v>3433</v>
      </c>
      <c r="F577" s="6">
        <v>43929</v>
      </c>
      <c r="G577" s="6">
        <v>47581</v>
      </c>
      <c r="H577" s="7">
        <v>500</v>
      </c>
      <c r="I577" s="13" t="e">
        <f>VLOOKUP(C577,[1]Sheet18!$A$1:$C$362,3,0)</f>
        <v>#N/A</v>
      </c>
      <c r="J577" s="18">
        <f t="shared" si="8"/>
        <v>500</v>
      </c>
    </row>
    <row r="578" spans="2:10" x14ac:dyDescent="0.2">
      <c r="B578" s="4">
        <v>575</v>
      </c>
      <c r="C578" s="5" t="s">
        <v>9523</v>
      </c>
      <c r="D578" s="5" t="s">
        <v>357</v>
      </c>
      <c r="E578" s="5" t="s">
        <v>9524</v>
      </c>
      <c r="F578" s="6">
        <v>45805</v>
      </c>
      <c r="G578" s="6">
        <v>47631</v>
      </c>
      <c r="H578" s="7">
        <v>500</v>
      </c>
      <c r="I578" s="13" t="e">
        <f>VLOOKUP(C578,[1]Sheet18!$A$1:$C$362,3,0)</f>
        <v>#N/A</v>
      </c>
      <c r="J578" s="18">
        <f t="shared" si="8"/>
        <v>500</v>
      </c>
    </row>
    <row r="579" spans="2:10" x14ac:dyDescent="0.2">
      <c r="B579" s="4">
        <v>576</v>
      </c>
      <c r="C579" s="5" t="s">
        <v>3609</v>
      </c>
      <c r="D579" s="5" t="s">
        <v>357</v>
      </c>
      <c r="E579" s="5" t="s">
        <v>3610</v>
      </c>
      <c r="F579" s="6">
        <v>44020</v>
      </c>
      <c r="G579" s="6">
        <v>47672</v>
      </c>
      <c r="H579" s="7">
        <v>500</v>
      </c>
      <c r="I579" s="13" t="e">
        <f>VLOOKUP(C579,[1]Sheet18!$A$1:$C$362,3,0)</f>
        <v>#N/A</v>
      </c>
      <c r="J579" s="18">
        <f t="shared" si="8"/>
        <v>500</v>
      </c>
    </row>
    <row r="580" spans="2:10" x14ac:dyDescent="0.2">
      <c r="B580" s="4">
        <v>577</v>
      </c>
      <c r="C580" s="5" t="s">
        <v>3759</v>
      </c>
      <c r="D580" s="5" t="s">
        <v>357</v>
      </c>
      <c r="E580" s="5" t="s">
        <v>3610</v>
      </c>
      <c r="F580" s="6">
        <v>44076</v>
      </c>
      <c r="G580" s="6">
        <v>47728</v>
      </c>
      <c r="H580" s="7">
        <v>600</v>
      </c>
      <c r="I580" s="13" t="e">
        <f>VLOOKUP(C580,[1]Sheet18!$A$1:$C$362,3,0)</f>
        <v>#N/A</v>
      </c>
      <c r="J580" s="18">
        <f t="shared" ref="J580:J643" si="9">H580</f>
        <v>600</v>
      </c>
    </row>
    <row r="581" spans="2:10" x14ac:dyDescent="0.2">
      <c r="B581" s="4">
        <v>578</v>
      </c>
      <c r="C581" s="5" t="s">
        <v>3825</v>
      </c>
      <c r="D581" s="5" t="s">
        <v>357</v>
      </c>
      <c r="E581" s="5" t="s">
        <v>3826</v>
      </c>
      <c r="F581" s="6">
        <v>44097</v>
      </c>
      <c r="G581" s="6">
        <v>47749</v>
      </c>
      <c r="H581" s="7">
        <v>600</v>
      </c>
      <c r="I581" s="13" t="e">
        <f>VLOOKUP(C581,[1]Sheet18!$A$1:$C$362,3,0)</f>
        <v>#N/A</v>
      </c>
      <c r="J581" s="18">
        <f t="shared" si="9"/>
        <v>600</v>
      </c>
    </row>
    <row r="582" spans="2:10" x14ac:dyDescent="0.2">
      <c r="B582" s="4">
        <v>579</v>
      </c>
      <c r="C582" s="5" t="s">
        <v>9302</v>
      </c>
      <c r="D582" s="5" t="s">
        <v>357</v>
      </c>
      <c r="E582" s="5" t="s">
        <v>9303</v>
      </c>
      <c r="F582" s="6">
        <v>45742</v>
      </c>
      <c r="G582" s="6">
        <v>47752</v>
      </c>
      <c r="H582" s="7">
        <v>500</v>
      </c>
      <c r="I582" s="13" t="e">
        <f>VLOOKUP(C582,[1]Sheet18!$A$1:$C$362,3,0)</f>
        <v>#N/A</v>
      </c>
      <c r="J582" s="18">
        <f t="shared" si="9"/>
        <v>500</v>
      </c>
    </row>
    <row r="583" spans="2:10" x14ac:dyDescent="0.2">
      <c r="B583" s="4">
        <v>580</v>
      </c>
      <c r="C583" s="5" t="s">
        <v>3861</v>
      </c>
      <c r="D583" s="5" t="s">
        <v>357</v>
      </c>
      <c r="E583" s="5" t="s">
        <v>3179</v>
      </c>
      <c r="F583" s="6">
        <v>44104</v>
      </c>
      <c r="G583" s="6">
        <v>47756</v>
      </c>
      <c r="H583" s="7">
        <v>600</v>
      </c>
      <c r="I583" s="13" t="e">
        <f>VLOOKUP(C583,[1]Sheet18!$A$1:$C$362,3,0)</f>
        <v>#N/A</v>
      </c>
      <c r="J583" s="18">
        <f t="shared" si="9"/>
        <v>600</v>
      </c>
    </row>
    <row r="584" spans="2:10" x14ac:dyDescent="0.2">
      <c r="B584" s="4">
        <v>581</v>
      </c>
      <c r="C584" s="5" t="s">
        <v>3886</v>
      </c>
      <c r="D584" s="5" t="s">
        <v>357</v>
      </c>
      <c r="E584" s="5" t="s">
        <v>3887</v>
      </c>
      <c r="F584" s="6">
        <v>44111</v>
      </c>
      <c r="G584" s="6">
        <v>47763</v>
      </c>
      <c r="H584" s="7">
        <v>500</v>
      </c>
      <c r="I584" s="13" t="e">
        <f>VLOOKUP(C584,[1]Sheet18!$A$1:$C$362,3,0)</f>
        <v>#N/A</v>
      </c>
      <c r="J584" s="18">
        <f t="shared" si="9"/>
        <v>500</v>
      </c>
    </row>
    <row r="585" spans="2:10" x14ac:dyDescent="0.2">
      <c r="B585" s="4">
        <v>582</v>
      </c>
      <c r="C585" s="5" t="s">
        <v>3948</v>
      </c>
      <c r="D585" s="5" t="s">
        <v>357</v>
      </c>
      <c r="E585" s="5" t="s">
        <v>3949</v>
      </c>
      <c r="F585" s="6">
        <v>44125</v>
      </c>
      <c r="G585" s="6">
        <v>47777</v>
      </c>
      <c r="H585" s="7">
        <v>500</v>
      </c>
      <c r="I585" s="13" t="e">
        <f>VLOOKUP(C585,[1]Sheet18!$A$1:$C$362,3,0)</f>
        <v>#N/A</v>
      </c>
      <c r="J585" s="18">
        <f t="shared" si="9"/>
        <v>500</v>
      </c>
    </row>
    <row r="586" spans="2:10" x14ac:dyDescent="0.2">
      <c r="B586" s="4">
        <v>583</v>
      </c>
      <c r="C586" s="5" t="s">
        <v>4002</v>
      </c>
      <c r="D586" s="5" t="s">
        <v>357</v>
      </c>
      <c r="E586" s="5" t="s">
        <v>4003</v>
      </c>
      <c r="F586" s="6">
        <v>44139</v>
      </c>
      <c r="G586" s="6">
        <v>47791</v>
      </c>
      <c r="H586" s="7">
        <v>500</v>
      </c>
      <c r="I586" s="13" t="e">
        <f>VLOOKUP(C586,[1]Sheet18!$A$1:$C$362,3,0)</f>
        <v>#N/A</v>
      </c>
      <c r="J586" s="18">
        <f t="shared" si="9"/>
        <v>500</v>
      </c>
    </row>
    <row r="587" spans="2:10" x14ac:dyDescent="0.2">
      <c r="B587" s="4">
        <v>584</v>
      </c>
      <c r="C587" s="5" t="s">
        <v>4058</v>
      </c>
      <c r="D587" s="5" t="s">
        <v>357</v>
      </c>
      <c r="E587" s="5" t="s">
        <v>4059</v>
      </c>
      <c r="F587" s="6">
        <v>44153</v>
      </c>
      <c r="G587" s="6">
        <v>47805</v>
      </c>
      <c r="H587" s="7">
        <v>500</v>
      </c>
      <c r="I587" s="13" t="e">
        <f>VLOOKUP(C587,[1]Sheet18!$A$1:$C$362,3,0)</f>
        <v>#N/A</v>
      </c>
      <c r="J587" s="18">
        <f t="shared" si="9"/>
        <v>500</v>
      </c>
    </row>
    <row r="588" spans="2:10" x14ac:dyDescent="0.2">
      <c r="B588" s="4">
        <v>585</v>
      </c>
      <c r="C588" s="5" t="s">
        <v>4072</v>
      </c>
      <c r="D588" s="5" t="s">
        <v>357</v>
      </c>
      <c r="E588" s="5" t="s">
        <v>4073</v>
      </c>
      <c r="F588" s="6">
        <v>44160</v>
      </c>
      <c r="G588" s="6">
        <v>47812</v>
      </c>
      <c r="H588" s="7">
        <v>500</v>
      </c>
      <c r="I588" s="13" t="e">
        <f>VLOOKUP(C588,[1]Sheet18!$A$1:$C$362,3,0)</f>
        <v>#N/A</v>
      </c>
      <c r="J588" s="18">
        <f t="shared" si="9"/>
        <v>500</v>
      </c>
    </row>
    <row r="589" spans="2:10" x14ac:dyDescent="0.2">
      <c r="B589" s="4">
        <v>586</v>
      </c>
      <c r="C589" s="5" t="s">
        <v>4127</v>
      </c>
      <c r="D589" s="5" t="s">
        <v>357</v>
      </c>
      <c r="E589" s="5" t="s">
        <v>4128</v>
      </c>
      <c r="F589" s="6">
        <v>44174</v>
      </c>
      <c r="G589" s="6">
        <v>47826</v>
      </c>
      <c r="H589" s="7">
        <v>500</v>
      </c>
      <c r="I589" s="13" t="e">
        <f>VLOOKUP(C589,[1]Sheet18!$A$1:$C$362,3,0)</f>
        <v>#N/A</v>
      </c>
      <c r="J589" s="18">
        <f t="shared" si="9"/>
        <v>500</v>
      </c>
    </row>
    <row r="590" spans="2:10" x14ac:dyDescent="0.2">
      <c r="B590" s="4">
        <v>587</v>
      </c>
      <c r="C590" s="5" t="s">
        <v>4161</v>
      </c>
      <c r="D590" s="5" t="s">
        <v>357</v>
      </c>
      <c r="E590" s="5" t="s">
        <v>4059</v>
      </c>
      <c r="F590" s="6">
        <v>44188</v>
      </c>
      <c r="G590" s="6">
        <v>47840</v>
      </c>
      <c r="H590" s="7">
        <v>600</v>
      </c>
      <c r="I590" s="13" t="e">
        <f>VLOOKUP(C590,[1]Sheet18!$A$1:$C$362,3,0)</f>
        <v>#N/A</v>
      </c>
      <c r="J590" s="18">
        <f t="shared" si="9"/>
        <v>600</v>
      </c>
    </row>
    <row r="591" spans="2:10" x14ac:dyDescent="0.2">
      <c r="B591" s="4">
        <v>588</v>
      </c>
      <c r="C591" s="5" t="s">
        <v>7512</v>
      </c>
      <c r="D591" s="5" t="s">
        <v>357</v>
      </c>
      <c r="E591" s="5" t="s">
        <v>7513</v>
      </c>
      <c r="F591" s="6">
        <v>45308</v>
      </c>
      <c r="G591" s="6">
        <v>47865</v>
      </c>
      <c r="H591" s="7">
        <v>750</v>
      </c>
      <c r="I591" s="13" t="e">
        <f>VLOOKUP(C591,[1]Sheet18!$A$1:$C$362,3,0)</f>
        <v>#N/A</v>
      </c>
      <c r="J591" s="18">
        <f t="shared" si="9"/>
        <v>750</v>
      </c>
    </row>
    <row r="592" spans="2:10" x14ac:dyDescent="0.2">
      <c r="B592" s="4">
        <v>589</v>
      </c>
      <c r="C592" s="5" t="s">
        <v>4316</v>
      </c>
      <c r="D592" s="5" t="s">
        <v>357</v>
      </c>
      <c r="E592" s="5" t="s">
        <v>4317</v>
      </c>
      <c r="F592" s="6">
        <v>44237</v>
      </c>
      <c r="G592" s="6">
        <v>47889</v>
      </c>
      <c r="H592" s="7">
        <v>500</v>
      </c>
      <c r="I592" s="13" t="e">
        <f>VLOOKUP(C592,[1]Sheet18!$A$1:$C$362,3,0)</f>
        <v>#N/A</v>
      </c>
      <c r="J592" s="18">
        <f t="shared" si="9"/>
        <v>500</v>
      </c>
    </row>
    <row r="593" spans="2:10" x14ac:dyDescent="0.2">
      <c r="B593" s="4">
        <v>590</v>
      </c>
      <c r="C593" s="5" t="s">
        <v>7654</v>
      </c>
      <c r="D593" s="5" t="s">
        <v>357</v>
      </c>
      <c r="E593" s="5" t="s">
        <v>7655</v>
      </c>
      <c r="F593" s="6">
        <v>45336</v>
      </c>
      <c r="G593" s="6">
        <v>47893</v>
      </c>
      <c r="H593" s="7">
        <v>500</v>
      </c>
      <c r="I593" s="13" t="e">
        <f>VLOOKUP(C593,[1]Sheet18!$A$1:$C$362,3,0)</f>
        <v>#N/A</v>
      </c>
      <c r="J593" s="18">
        <f t="shared" si="9"/>
        <v>500</v>
      </c>
    </row>
    <row r="594" spans="2:10" x14ac:dyDescent="0.2">
      <c r="B594" s="4">
        <v>591</v>
      </c>
      <c r="C594" s="5" t="s">
        <v>4338</v>
      </c>
      <c r="D594" s="5" t="s">
        <v>357</v>
      </c>
      <c r="E594" s="5" t="s">
        <v>4339</v>
      </c>
      <c r="F594" s="6">
        <v>44244</v>
      </c>
      <c r="G594" s="6">
        <v>47896</v>
      </c>
      <c r="H594" s="7">
        <v>500</v>
      </c>
      <c r="I594" s="13" t="e">
        <f>VLOOKUP(C594,[1]Sheet18!$A$1:$C$362,3,0)</f>
        <v>#N/A</v>
      </c>
      <c r="J594" s="18">
        <f t="shared" si="9"/>
        <v>500</v>
      </c>
    </row>
    <row r="595" spans="2:10" x14ac:dyDescent="0.2">
      <c r="B595" s="4">
        <v>592</v>
      </c>
      <c r="C595" s="5" t="s">
        <v>4369</v>
      </c>
      <c r="D595" s="5" t="s">
        <v>357</v>
      </c>
      <c r="E595" s="5" t="s">
        <v>4370</v>
      </c>
      <c r="F595" s="6">
        <v>44251</v>
      </c>
      <c r="G595" s="6">
        <v>47903</v>
      </c>
      <c r="H595" s="7">
        <v>1000</v>
      </c>
      <c r="I595" s="13" t="e">
        <f>VLOOKUP(C595,[1]Sheet18!$A$1:$C$362,3,0)</f>
        <v>#N/A</v>
      </c>
      <c r="J595" s="18">
        <f t="shared" si="9"/>
        <v>1000</v>
      </c>
    </row>
    <row r="596" spans="2:10" x14ac:dyDescent="0.2">
      <c r="B596" s="4">
        <v>593</v>
      </c>
      <c r="C596" s="5" t="s">
        <v>4428</v>
      </c>
      <c r="D596" s="5" t="s">
        <v>357</v>
      </c>
      <c r="E596" s="5" t="s">
        <v>4429</v>
      </c>
      <c r="F596" s="6">
        <v>44258</v>
      </c>
      <c r="G596" s="6">
        <v>47910</v>
      </c>
      <c r="H596" s="7">
        <v>500</v>
      </c>
      <c r="I596" s="13" t="e">
        <f>VLOOKUP(C596,[1]Sheet18!$A$1:$C$362,3,0)</f>
        <v>#N/A</v>
      </c>
      <c r="J596" s="18">
        <f t="shared" si="9"/>
        <v>500</v>
      </c>
    </row>
    <row r="597" spans="2:10" x14ac:dyDescent="0.2">
      <c r="B597" s="4">
        <v>594</v>
      </c>
      <c r="C597" s="5" t="s">
        <v>4485</v>
      </c>
      <c r="D597" s="5" t="s">
        <v>357</v>
      </c>
      <c r="E597" s="5" t="s">
        <v>4486</v>
      </c>
      <c r="F597" s="6">
        <v>44279</v>
      </c>
      <c r="G597" s="6">
        <v>47931</v>
      </c>
      <c r="H597" s="7">
        <v>630</v>
      </c>
      <c r="I597" s="13" t="e">
        <f>VLOOKUP(C597,[1]Sheet18!$A$1:$C$362,3,0)</f>
        <v>#N/A</v>
      </c>
      <c r="J597" s="18">
        <f t="shared" si="9"/>
        <v>630</v>
      </c>
    </row>
    <row r="598" spans="2:10" x14ac:dyDescent="0.2">
      <c r="B598" s="4">
        <v>595</v>
      </c>
      <c r="C598" s="5" t="s">
        <v>7910</v>
      </c>
      <c r="D598" s="5" t="s">
        <v>357</v>
      </c>
      <c r="E598" s="5" t="s">
        <v>7911</v>
      </c>
      <c r="F598" s="6">
        <v>45378</v>
      </c>
      <c r="G598" s="6">
        <v>47934</v>
      </c>
      <c r="H598" s="7">
        <v>500</v>
      </c>
      <c r="I598" s="13" t="e">
        <f>VLOOKUP(C598,[1]Sheet18!$A$1:$C$362,3,0)</f>
        <v>#N/A</v>
      </c>
      <c r="J598" s="18">
        <f t="shared" si="9"/>
        <v>500</v>
      </c>
    </row>
    <row r="599" spans="2:10" x14ac:dyDescent="0.2">
      <c r="B599" s="4">
        <v>596</v>
      </c>
      <c r="C599" s="5" t="s">
        <v>4842</v>
      </c>
      <c r="D599" s="5" t="s">
        <v>357</v>
      </c>
      <c r="E599" s="5" t="s">
        <v>4843</v>
      </c>
      <c r="F599" s="6">
        <v>44426</v>
      </c>
      <c r="G599" s="6">
        <v>48078</v>
      </c>
      <c r="H599" s="7">
        <v>600</v>
      </c>
      <c r="I599" s="13" t="e">
        <f>VLOOKUP(C599,[1]Sheet18!$A$1:$C$362,3,0)</f>
        <v>#N/A</v>
      </c>
      <c r="J599" s="18">
        <f t="shared" si="9"/>
        <v>600</v>
      </c>
    </row>
    <row r="600" spans="2:10" x14ac:dyDescent="0.2">
      <c r="B600" s="4">
        <v>597</v>
      </c>
      <c r="C600" s="5" t="s">
        <v>4855</v>
      </c>
      <c r="D600" s="5" t="s">
        <v>357</v>
      </c>
      <c r="E600" s="5" t="s">
        <v>4317</v>
      </c>
      <c r="F600" s="6">
        <v>44433</v>
      </c>
      <c r="G600" s="6">
        <v>48085</v>
      </c>
      <c r="H600" s="7">
        <v>600</v>
      </c>
      <c r="I600" s="13" t="e">
        <f>VLOOKUP(C600,[1]Sheet18!$A$1:$C$362,3,0)</f>
        <v>#N/A</v>
      </c>
      <c r="J600" s="18">
        <f t="shared" si="9"/>
        <v>600</v>
      </c>
    </row>
    <row r="601" spans="2:10" x14ac:dyDescent="0.2">
      <c r="B601" s="4">
        <v>598</v>
      </c>
      <c r="C601" s="5" t="s">
        <v>4916</v>
      </c>
      <c r="D601" s="5" t="s">
        <v>357</v>
      </c>
      <c r="E601" s="5" t="s">
        <v>4917</v>
      </c>
      <c r="F601" s="6">
        <v>44454</v>
      </c>
      <c r="G601" s="6">
        <v>48106</v>
      </c>
      <c r="H601" s="7">
        <v>600</v>
      </c>
      <c r="I601" s="13" t="e">
        <f>VLOOKUP(C601,[1]Sheet18!$A$1:$C$362,3,0)</f>
        <v>#N/A</v>
      </c>
      <c r="J601" s="18">
        <f t="shared" si="9"/>
        <v>600</v>
      </c>
    </row>
    <row r="602" spans="2:10" x14ac:dyDescent="0.2">
      <c r="B602" s="4">
        <v>599</v>
      </c>
      <c r="C602" s="5" t="s">
        <v>8523</v>
      </c>
      <c r="D602" s="5" t="s">
        <v>357</v>
      </c>
      <c r="E602" s="5" t="s">
        <v>8524</v>
      </c>
      <c r="F602" s="6">
        <v>45560</v>
      </c>
      <c r="G602" s="6">
        <v>48116</v>
      </c>
      <c r="H602" s="7">
        <v>250</v>
      </c>
      <c r="I602" s="13" t="e">
        <f>VLOOKUP(C602,[1]Sheet18!$A$1:$C$362,3,0)</f>
        <v>#N/A</v>
      </c>
      <c r="J602" s="18">
        <f t="shared" si="9"/>
        <v>250</v>
      </c>
    </row>
    <row r="603" spans="2:10" x14ac:dyDescent="0.2">
      <c r="B603" s="4">
        <v>600</v>
      </c>
      <c r="C603" s="5" t="s">
        <v>4954</v>
      </c>
      <c r="D603" s="5" t="s">
        <v>357</v>
      </c>
      <c r="E603" s="5" t="s">
        <v>4486</v>
      </c>
      <c r="F603" s="6">
        <v>44468</v>
      </c>
      <c r="G603" s="6">
        <v>48120</v>
      </c>
      <c r="H603" s="7">
        <v>600</v>
      </c>
      <c r="I603" s="13" t="e">
        <f>VLOOKUP(C603,[1]Sheet18!$A$1:$C$362,3,0)</f>
        <v>#N/A</v>
      </c>
      <c r="J603" s="18">
        <f t="shared" si="9"/>
        <v>600</v>
      </c>
    </row>
    <row r="604" spans="2:10" x14ac:dyDescent="0.2">
      <c r="B604" s="4">
        <v>601</v>
      </c>
      <c r="C604" s="5" t="s">
        <v>4982</v>
      </c>
      <c r="D604" s="5" t="s">
        <v>357</v>
      </c>
      <c r="E604" s="5" t="s">
        <v>4983</v>
      </c>
      <c r="F604" s="6">
        <v>44475</v>
      </c>
      <c r="G604" s="6">
        <v>48127</v>
      </c>
      <c r="H604" s="7">
        <v>600</v>
      </c>
      <c r="I604" s="13" t="e">
        <f>VLOOKUP(C604,[1]Sheet18!$A$1:$C$362,3,0)</f>
        <v>#N/A</v>
      </c>
      <c r="J604" s="18">
        <f t="shared" si="9"/>
        <v>600</v>
      </c>
    </row>
    <row r="605" spans="2:10" x14ac:dyDescent="0.2">
      <c r="B605" s="4">
        <v>602</v>
      </c>
      <c r="C605" s="5" t="s">
        <v>5040</v>
      </c>
      <c r="D605" s="5" t="s">
        <v>357</v>
      </c>
      <c r="E605" s="5" t="s">
        <v>5041</v>
      </c>
      <c r="F605" s="6">
        <v>44496</v>
      </c>
      <c r="G605" s="6">
        <v>48148</v>
      </c>
      <c r="H605" s="7">
        <v>500</v>
      </c>
      <c r="I605" s="13" t="e">
        <f>VLOOKUP(C605,[1]Sheet18!$A$1:$C$362,3,0)</f>
        <v>#N/A</v>
      </c>
      <c r="J605" s="18">
        <f t="shared" si="9"/>
        <v>500</v>
      </c>
    </row>
    <row r="606" spans="2:10" x14ac:dyDescent="0.2">
      <c r="B606" s="4">
        <v>603</v>
      </c>
      <c r="C606" s="5" t="s">
        <v>5076</v>
      </c>
      <c r="D606" s="5" t="s">
        <v>357</v>
      </c>
      <c r="E606" s="5" t="s">
        <v>5077</v>
      </c>
      <c r="F606" s="6">
        <v>44510</v>
      </c>
      <c r="G606" s="6">
        <v>48162</v>
      </c>
      <c r="H606" s="7">
        <v>500</v>
      </c>
      <c r="I606" s="13" t="e">
        <f>VLOOKUP(C606,[1]Sheet18!$A$1:$C$362,3,0)</f>
        <v>#N/A</v>
      </c>
      <c r="J606" s="18">
        <f t="shared" si="9"/>
        <v>500</v>
      </c>
    </row>
    <row r="607" spans="2:10" x14ac:dyDescent="0.2">
      <c r="B607" s="4">
        <v>604</v>
      </c>
      <c r="C607" s="5" t="s">
        <v>5121</v>
      </c>
      <c r="D607" s="5" t="s">
        <v>357</v>
      </c>
      <c r="E607" s="5" t="s">
        <v>4917</v>
      </c>
      <c r="F607" s="6">
        <v>44538</v>
      </c>
      <c r="G607" s="6">
        <v>48190</v>
      </c>
      <c r="H607" s="7">
        <v>500</v>
      </c>
      <c r="I607" s="13" t="e">
        <f>VLOOKUP(C607,[1]Sheet18!$A$1:$C$362,3,0)</f>
        <v>#N/A</v>
      </c>
      <c r="J607" s="18">
        <f t="shared" si="9"/>
        <v>500</v>
      </c>
    </row>
    <row r="608" spans="2:10" x14ac:dyDescent="0.2">
      <c r="B608" s="4">
        <v>605</v>
      </c>
      <c r="C608" s="5" t="s">
        <v>5144</v>
      </c>
      <c r="D608" s="5" t="s">
        <v>357</v>
      </c>
      <c r="E608" s="5" t="s">
        <v>4843</v>
      </c>
      <c r="F608" s="6">
        <v>44552</v>
      </c>
      <c r="G608" s="6">
        <v>48204</v>
      </c>
      <c r="H608" s="7">
        <v>600</v>
      </c>
      <c r="I608" s="13" t="e">
        <f>VLOOKUP(C608,[1]Sheet18!$A$1:$C$362,3,0)</f>
        <v>#N/A</v>
      </c>
      <c r="J608" s="18">
        <f t="shared" si="9"/>
        <v>600</v>
      </c>
    </row>
    <row r="609" spans="2:10" x14ac:dyDescent="0.2">
      <c r="B609" s="4">
        <v>606</v>
      </c>
      <c r="C609" s="5" t="s">
        <v>5161</v>
      </c>
      <c r="D609" s="5" t="s">
        <v>357</v>
      </c>
      <c r="E609" s="5" t="s">
        <v>5162</v>
      </c>
      <c r="F609" s="6">
        <v>44559</v>
      </c>
      <c r="G609" s="6">
        <v>48211</v>
      </c>
      <c r="H609" s="7">
        <v>600</v>
      </c>
      <c r="I609" s="13" t="e">
        <f>VLOOKUP(C609,[1]Sheet18!$A$1:$C$362,3,0)</f>
        <v>#N/A</v>
      </c>
      <c r="J609" s="18">
        <f t="shared" si="9"/>
        <v>600</v>
      </c>
    </row>
    <row r="610" spans="2:10" x14ac:dyDescent="0.2">
      <c r="B610" s="4">
        <v>607</v>
      </c>
      <c r="C610" s="5" t="s">
        <v>5199</v>
      </c>
      <c r="D610" s="5" t="s">
        <v>357</v>
      </c>
      <c r="E610" s="5" t="s">
        <v>5200</v>
      </c>
      <c r="F610" s="6">
        <v>44566</v>
      </c>
      <c r="G610" s="6">
        <v>48218</v>
      </c>
      <c r="H610" s="7">
        <v>653</v>
      </c>
      <c r="I610" s="13" t="e">
        <f>VLOOKUP(C610,[1]Sheet18!$A$1:$C$362,3,0)</f>
        <v>#N/A</v>
      </c>
      <c r="J610" s="18">
        <f t="shared" si="9"/>
        <v>653</v>
      </c>
    </row>
    <row r="611" spans="2:10" x14ac:dyDescent="0.2">
      <c r="B611" s="4">
        <v>608</v>
      </c>
      <c r="C611" s="5" t="s">
        <v>5303</v>
      </c>
      <c r="D611" s="5" t="s">
        <v>357</v>
      </c>
      <c r="E611" s="5" t="s">
        <v>5304</v>
      </c>
      <c r="F611" s="6">
        <v>44601</v>
      </c>
      <c r="G611" s="6">
        <v>48253</v>
      </c>
      <c r="H611" s="7">
        <v>600</v>
      </c>
      <c r="I611" s="13" t="e">
        <f>VLOOKUP(C611,[1]Sheet18!$A$1:$C$362,3,0)</f>
        <v>#N/A</v>
      </c>
      <c r="J611" s="18">
        <f t="shared" si="9"/>
        <v>600</v>
      </c>
    </row>
    <row r="612" spans="2:10" x14ac:dyDescent="0.2">
      <c r="B612" s="4">
        <v>609</v>
      </c>
      <c r="C612" s="5" t="s">
        <v>5327</v>
      </c>
      <c r="D612" s="5" t="s">
        <v>357</v>
      </c>
      <c r="E612" s="5" t="s">
        <v>5328</v>
      </c>
      <c r="F612" s="6">
        <v>44608</v>
      </c>
      <c r="G612" s="6">
        <v>48260</v>
      </c>
      <c r="H612" s="7">
        <v>500</v>
      </c>
      <c r="I612" s="13" t="e">
        <f>VLOOKUP(C612,[1]Sheet18!$A$1:$C$362,3,0)</f>
        <v>#N/A</v>
      </c>
      <c r="J612" s="18">
        <f t="shared" si="9"/>
        <v>500</v>
      </c>
    </row>
    <row r="613" spans="2:10" x14ac:dyDescent="0.2">
      <c r="B613" s="4">
        <v>610</v>
      </c>
      <c r="C613" s="5" t="s">
        <v>5343</v>
      </c>
      <c r="D613" s="5" t="s">
        <v>357</v>
      </c>
      <c r="E613" s="5" t="s">
        <v>5200</v>
      </c>
      <c r="F613" s="6">
        <v>44615</v>
      </c>
      <c r="G613" s="6">
        <v>48267</v>
      </c>
      <c r="H613" s="7">
        <v>600</v>
      </c>
      <c r="I613" s="13" t="e">
        <f>VLOOKUP(C613,[1]Sheet18!$A$1:$C$362,3,0)</f>
        <v>#N/A</v>
      </c>
      <c r="J613" s="18">
        <f t="shared" si="9"/>
        <v>600</v>
      </c>
    </row>
    <row r="614" spans="2:10" x14ac:dyDescent="0.2">
      <c r="B614" s="4">
        <v>611</v>
      </c>
      <c r="C614" s="5" t="s">
        <v>5457</v>
      </c>
      <c r="D614" s="5" t="s">
        <v>357</v>
      </c>
      <c r="E614" s="5" t="s">
        <v>5458</v>
      </c>
      <c r="F614" s="6">
        <v>44650</v>
      </c>
      <c r="G614" s="6">
        <v>48303</v>
      </c>
      <c r="H614" s="7">
        <v>600</v>
      </c>
      <c r="I614" s="13" t="e">
        <f>VLOOKUP(C614,[1]Sheet18!$A$1:$C$362,3,0)</f>
        <v>#N/A</v>
      </c>
      <c r="J614" s="18">
        <f t="shared" si="9"/>
        <v>600</v>
      </c>
    </row>
    <row r="615" spans="2:10" x14ac:dyDescent="0.2">
      <c r="B615" s="4">
        <v>612</v>
      </c>
      <c r="C615" s="5" t="s">
        <v>5610</v>
      </c>
      <c r="D615" s="5" t="s">
        <v>357</v>
      </c>
      <c r="E615" s="5" t="s">
        <v>5611</v>
      </c>
      <c r="F615" s="6">
        <v>44734</v>
      </c>
      <c r="G615" s="6">
        <v>48387</v>
      </c>
      <c r="H615" s="7">
        <v>1000</v>
      </c>
      <c r="I615" s="13" t="e">
        <f>VLOOKUP(C615,[1]Sheet18!$A$1:$C$362,3,0)</f>
        <v>#N/A</v>
      </c>
      <c r="J615" s="18">
        <f t="shared" si="9"/>
        <v>1000</v>
      </c>
    </row>
    <row r="616" spans="2:10" x14ac:dyDescent="0.2">
      <c r="B616" s="4">
        <v>613</v>
      </c>
      <c r="C616" s="5" t="s">
        <v>5638</v>
      </c>
      <c r="D616" s="5" t="s">
        <v>357</v>
      </c>
      <c r="E616" s="5" t="s">
        <v>5639</v>
      </c>
      <c r="F616" s="6">
        <v>44741</v>
      </c>
      <c r="G616" s="6">
        <v>48394</v>
      </c>
      <c r="H616" s="7">
        <v>500</v>
      </c>
      <c r="I616" s="13" t="e">
        <f>VLOOKUP(C616,[1]Sheet18!$A$1:$C$362,3,0)</f>
        <v>#N/A</v>
      </c>
      <c r="J616" s="18">
        <f t="shared" si="9"/>
        <v>500</v>
      </c>
    </row>
    <row r="617" spans="2:10" x14ac:dyDescent="0.2">
      <c r="B617" s="4">
        <v>614</v>
      </c>
      <c r="C617" s="5" t="s">
        <v>5662</v>
      </c>
      <c r="D617" s="5" t="s">
        <v>357</v>
      </c>
      <c r="E617" s="5" t="s">
        <v>5663</v>
      </c>
      <c r="F617" s="6">
        <v>44748</v>
      </c>
      <c r="G617" s="6">
        <v>48401</v>
      </c>
      <c r="H617" s="7">
        <v>1000</v>
      </c>
      <c r="I617" s="13" t="e">
        <f>VLOOKUP(C617,[1]Sheet18!$A$1:$C$362,3,0)</f>
        <v>#N/A</v>
      </c>
      <c r="J617" s="18">
        <f t="shared" si="9"/>
        <v>1000</v>
      </c>
    </row>
    <row r="618" spans="2:10" x14ac:dyDescent="0.2">
      <c r="B618" s="4">
        <v>615</v>
      </c>
      <c r="C618" s="5" t="s">
        <v>5701</v>
      </c>
      <c r="D618" s="5" t="s">
        <v>357</v>
      </c>
      <c r="E618" s="5" t="s">
        <v>5702</v>
      </c>
      <c r="F618" s="6">
        <v>44762</v>
      </c>
      <c r="G618" s="6">
        <v>48415</v>
      </c>
      <c r="H618" s="7">
        <v>1000</v>
      </c>
      <c r="I618" s="13" t="e">
        <f>VLOOKUP(C618,[1]Sheet18!$A$1:$C$362,3,0)</f>
        <v>#N/A</v>
      </c>
      <c r="J618" s="18">
        <f t="shared" si="9"/>
        <v>1000</v>
      </c>
    </row>
    <row r="619" spans="2:10" x14ac:dyDescent="0.2">
      <c r="B619" s="4">
        <v>616</v>
      </c>
      <c r="C619" s="5" t="s">
        <v>5750</v>
      </c>
      <c r="D619" s="5" t="s">
        <v>357</v>
      </c>
      <c r="E619" s="5" t="s">
        <v>5751</v>
      </c>
      <c r="F619" s="6">
        <v>44776</v>
      </c>
      <c r="G619" s="6">
        <v>48429</v>
      </c>
      <c r="H619" s="7">
        <v>800</v>
      </c>
      <c r="I619" s="13" t="e">
        <f>VLOOKUP(C619,[1]Sheet18!$A$1:$C$362,3,0)</f>
        <v>#N/A</v>
      </c>
      <c r="J619" s="18">
        <f t="shared" si="9"/>
        <v>800</v>
      </c>
    </row>
    <row r="620" spans="2:10" x14ac:dyDescent="0.2">
      <c r="B620" s="4">
        <v>617</v>
      </c>
      <c r="C620" s="5" t="s">
        <v>5813</v>
      </c>
      <c r="D620" s="5" t="s">
        <v>357</v>
      </c>
      <c r="E620" s="5" t="s">
        <v>5814</v>
      </c>
      <c r="F620" s="6">
        <v>44797</v>
      </c>
      <c r="G620" s="6">
        <v>48450</v>
      </c>
      <c r="H620" s="7">
        <v>800</v>
      </c>
      <c r="I620" s="13" t="e">
        <f>VLOOKUP(C620,[1]Sheet18!$A$1:$C$362,3,0)</f>
        <v>#N/A</v>
      </c>
      <c r="J620" s="18">
        <f t="shared" si="9"/>
        <v>800</v>
      </c>
    </row>
    <row r="621" spans="2:10" x14ac:dyDescent="0.2">
      <c r="B621" s="4">
        <v>618</v>
      </c>
      <c r="C621" s="5" t="s">
        <v>5849</v>
      </c>
      <c r="D621" s="5" t="s">
        <v>357</v>
      </c>
      <c r="E621" s="5" t="s">
        <v>5850</v>
      </c>
      <c r="F621" s="6">
        <v>44811</v>
      </c>
      <c r="G621" s="6">
        <v>48464</v>
      </c>
      <c r="H621" s="7">
        <v>800</v>
      </c>
      <c r="I621" s="13" t="e">
        <f>VLOOKUP(C621,[1]Sheet18!$A$1:$C$362,3,0)</f>
        <v>#N/A</v>
      </c>
      <c r="J621" s="18">
        <f t="shared" si="9"/>
        <v>800</v>
      </c>
    </row>
    <row r="622" spans="2:10" x14ac:dyDescent="0.2">
      <c r="B622" s="4">
        <v>619</v>
      </c>
      <c r="C622" s="5" t="s">
        <v>5885</v>
      </c>
      <c r="D622" s="5" t="s">
        <v>357</v>
      </c>
      <c r="E622" s="5" t="s">
        <v>5886</v>
      </c>
      <c r="F622" s="6">
        <v>44825</v>
      </c>
      <c r="G622" s="6">
        <v>48478</v>
      </c>
      <c r="H622" s="7">
        <v>800</v>
      </c>
      <c r="I622" s="13" t="e">
        <f>VLOOKUP(C622,[1]Sheet18!$A$1:$C$362,3,0)</f>
        <v>#N/A</v>
      </c>
      <c r="J622" s="18">
        <f t="shared" si="9"/>
        <v>800</v>
      </c>
    </row>
    <row r="623" spans="2:10" x14ac:dyDescent="0.2">
      <c r="B623" s="4">
        <v>620</v>
      </c>
      <c r="C623" s="5" t="s">
        <v>5960</v>
      </c>
      <c r="D623" s="5" t="s">
        <v>357</v>
      </c>
      <c r="E623" s="5" t="s">
        <v>5961</v>
      </c>
      <c r="F623" s="6">
        <v>44846</v>
      </c>
      <c r="G623" s="6">
        <v>48499</v>
      </c>
      <c r="H623" s="7">
        <v>900</v>
      </c>
      <c r="I623" s="13" t="e">
        <f>VLOOKUP(C623,[1]Sheet18!$A$1:$C$362,3,0)</f>
        <v>#N/A</v>
      </c>
      <c r="J623" s="18">
        <f t="shared" si="9"/>
        <v>900</v>
      </c>
    </row>
    <row r="624" spans="2:10" x14ac:dyDescent="0.2">
      <c r="B624" s="4">
        <v>621</v>
      </c>
      <c r="C624" s="5" t="s">
        <v>5990</v>
      </c>
      <c r="D624" s="5" t="s">
        <v>357</v>
      </c>
      <c r="E624" s="5" t="s">
        <v>5991</v>
      </c>
      <c r="F624" s="6">
        <v>44861</v>
      </c>
      <c r="G624" s="6">
        <v>48514</v>
      </c>
      <c r="H624" s="7">
        <v>800</v>
      </c>
      <c r="I624" s="13" t="e">
        <f>VLOOKUP(C624,[1]Sheet18!$A$1:$C$362,3,0)</f>
        <v>#N/A</v>
      </c>
      <c r="J624" s="18">
        <f t="shared" si="9"/>
        <v>800</v>
      </c>
    </row>
    <row r="625" spans="2:10" x14ac:dyDescent="0.2">
      <c r="B625" s="4">
        <v>622</v>
      </c>
      <c r="C625" s="5" t="s">
        <v>6029</v>
      </c>
      <c r="D625" s="5" t="s">
        <v>357</v>
      </c>
      <c r="E625" s="5" t="s">
        <v>6030</v>
      </c>
      <c r="F625" s="6">
        <v>44867</v>
      </c>
      <c r="G625" s="6">
        <v>48520</v>
      </c>
      <c r="H625" s="7">
        <v>800</v>
      </c>
      <c r="I625" s="13" t="e">
        <f>VLOOKUP(C625,[1]Sheet18!$A$1:$C$362,3,0)</f>
        <v>#N/A</v>
      </c>
      <c r="J625" s="18">
        <f t="shared" si="9"/>
        <v>800</v>
      </c>
    </row>
    <row r="626" spans="2:10" x14ac:dyDescent="0.2">
      <c r="B626" s="4">
        <v>623</v>
      </c>
      <c r="C626" s="5" t="s">
        <v>6065</v>
      </c>
      <c r="D626" s="5" t="s">
        <v>357</v>
      </c>
      <c r="E626" s="5" t="s">
        <v>6066</v>
      </c>
      <c r="F626" s="6">
        <v>44881</v>
      </c>
      <c r="G626" s="6">
        <v>48534</v>
      </c>
      <c r="H626" s="7">
        <v>800</v>
      </c>
      <c r="I626" s="13" t="e">
        <f>VLOOKUP(C626,[1]Sheet18!$A$1:$C$362,3,0)</f>
        <v>#N/A</v>
      </c>
      <c r="J626" s="18">
        <f t="shared" si="9"/>
        <v>800</v>
      </c>
    </row>
    <row r="627" spans="2:10" x14ac:dyDescent="0.2">
      <c r="B627" s="4">
        <v>624</v>
      </c>
      <c r="C627" s="5" t="s">
        <v>6100</v>
      </c>
      <c r="D627" s="5" t="s">
        <v>357</v>
      </c>
      <c r="E627" s="5" t="s">
        <v>6101</v>
      </c>
      <c r="F627" s="6">
        <v>44895</v>
      </c>
      <c r="G627" s="6">
        <v>48548</v>
      </c>
      <c r="H627" s="7">
        <v>800</v>
      </c>
      <c r="I627" s="13" t="e">
        <f>VLOOKUP(C627,[1]Sheet18!$A$1:$C$362,3,0)</f>
        <v>#N/A</v>
      </c>
      <c r="J627" s="18">
        <f t="shared" si="9"/>
        <v>800</v>
      </c>
    </row>
    <row r="628" spans="2:10" x14ac:dyDescent="0.2">
      <c r="B628" s="4">
        <v>625</v>
      </c>
      <c r="C628" s="5" t="s">
        <v>6129</v>
      </c>
      <c r="D628" s="5" t="s">
        <v>357</v>
      </c>
      <c r="E628" s="5" t="s">
        <v>6130</v>
      </c>
      <c r="F628" s="6">
        <v>44909</v>
      </c>
      <c r="G628" s="6">
        <v>48562</v>
      </c>
      <c r="H628" s="7">
        <v>800</v>
      </c>
      <c r="I628" s="13" t="e">
        <f>VLOOKUP(C628,[1]Sheet18!$A$1:$C$362,3,0)</f>
        <v>#N/A</v>
      </c>
      <c r="J628" s="18">
        <f t="shared" si="9"/>
        <v>800</v>
      </c>
    </row>
    <row r="629" spans="2:10" x14ac:dyDescent="0.2">
      <c r="B629" s="4">
        <v>626</v>
      </c>
      <c r="C629" s="5" t="s">
        <v>6256</v>
      </c>
      <c r="D629" s="5" t="s">
        <v>357</v>
      </c>
      <c r="E629" s="5" t="s">
        <v>6257</v>
      </c>
      <c r="F629" s="6">
        <v>44951</v>
      </c>
      <c r="G629" s="6">
        <v>48604</v>
      </c>
      <c r="H629" s="7">
        <v>800</v>
      </c>
      <c r="I629" s="13" t="e">
        <f>VLOOKUP(C629,[1]Sheet18!$A$1:$C$362,3,0)</f>
        <v>#N/A</v>
      </c>
      <c r="J629" s="18">
        <f t="shared" si="9"/>
        <v>800</v>
      </c>
    </row>
    <row r="630" spans="2:10" x14ac:dyDescent="0.2">
      <c r="B630" s="4">
        <v>627</v>
      </c>
      <c r="C630" s="5" t="s">
        <v>6296</v>
      </c>
      <c r="D630" s="5" t="s">
        <v>357</v>
      </c>
      <c r="E630" s="5" t="s">
        <v>6297</v>
      </c>
      <c r="F630" s="6">
        <v>44958</v>
      </c>
      <c r="G630" s="6">
        <v>48611</v>
      </c>
      <c r="H630" s="7">
        <v>800</v>
      </c>
      <c r="I630" s="13" t="e">
        <f>VLOOKUP(C630,[1]Sheet18!$A$1:$C$362,3,0)</f>
        <v>#N/A</v>
      </c>
      <c r="J630" s="18">
        <f t="shared" si="9"/>
        <v>800</v>
      </c>
    </row>
    <row r="631" spans="2:10" x14ac:dyDescent="0.2">
      <c r="B631" s="4">
        <v>628</v>
      </c>
      <c r="C631" s="5" t="s">
        <v>6329</v>
      </c>
      <c r="D631" s="5" t="s">
        <v>357</v>
      </c>
      <c r="E631" s="5" t="s">
        <v>6257</v>
      </c>
      <c r="F631" s="6">
        <v>44965</v>
      </c>
      <c r="G631" s="6">
        <v>48618</v>
      </c>
      <c r="H631" s="7">
        <v>800</v>
      </c>
      <c r="I631" s="13" t="e">
        <f>VLOOKUP(C631,[1]Sheet18!$A$1:$C$362,3,0)</f>
        <v>#N/A</v>
      </c>
      <c r="J631" s="18">
        <f t="shared" si="9"/>
        <v>800</v>
      </c>
    </row>
    <row r="632" spans="2:10" x14ac:dyDescent="0.2">
      <c r="B632" s="4">
        <v>629</v>
      </c>
      <c r="C632" s="5" t="s">
        <v>6354</v>
      </c>
      <c r="D632" s="5" t="s">
        <v>357</v>
      </c>
      <c r="E632" s="5" t="s">
        <v>6355</v>
      </c>
      <c r="F632" s="6">
        <v>44972</v>
      </c>
      <c r="G632" s="6">
        <v>48625</v>
      </c>
      <c r="H632" s="7">
        <v>800</v>
      </c>
      <c r="I632" s="13" t="e">
        <f>VLOOKUP(C632,[1]Sheet18!$A$1:$C$362,3,0)</f>
        <v>#N/A</v>
      </c>
      <c r="J632" s="18">
        <f t="shared" si="9"/>
        <v>800</v>
      </c>
    </row>
    <row r="633" spans="2:10" x14ac:dyDescent="0.2">
      <c r="B633" s="4">
        <v>630</v>
      </c>
      <c r="C633" s="5" t="s">
        <v>6464</v>
      </c>
      <c r="D633" s="5" t="s">
        <v>357</v>
      </c>
      <c r="E633" s="5" t="s">
        <v>6465</v>
      </c>
      <c r="F633" s="6">
        <v>45000</v>
      </c>
      <c r="G633" s="6">
        <v>48653</v>
      </c>
      <c r="H633" s="7">
        <v>1000</v>
      </c>
      <c r="I633" s="13" t="e">
        <f>VLOOKUP(C633,[1]Sheet18!$A$1:$C$362,3,0)</f>
        <v>#N/A</v>
      </c>
      <c r="J633" s="18">
        <f t="shared" si="9"/>
        <v>1000</v>
      </c>
    </row>
    <row r="634" spans="2:10" x14ac:dyDescent="0.2">
      <c r="B634" s="4">
        <v>631</v>
      </c>
      <c r="C634" s="5" t="s">
        <v>6589</v>
      </c>
      <c r="D634" s="5" t="s">
        <v>357</v>
      </c>
      <c r="E634" s="5" t="s">
        <v>6590</v>
      </c>
      <c r="F634" s="6">
        <v>45028</v>
      </c>
      <c r="G634" s="6">
        <v>48681</v>
      </c>
      <c r="H634" s="7">
        <v>1000</v>
      </c>
      <c r="I634" s="13" t="e">
        <f>VLOOKUP(C634,[1]Sheet18!$A$1:$C$362,3,0)</f>
        <v>#N/A</v>
      </c>
      <c r="J634" s="18">
        <f t="shared" si="9"/>
        <v>1000</v>
      </c>
    </row>
    <row r="635" spans="2:10" x14ac:dyDescent="0.2">
      <c r="B635" s="4">
        <v>632</v>
      </c>
      <c r="C635" s="5" t="s">
        <v>6650</v>
      </c>
      <c r="D635" s="5" t="s">
        <v>357</v>
      </c>
      <c r="E635" s="5" t="s">
        <v>6651</v>
      </c>
      <c r="F635" s="6">
        <v>45056</v>
      </c>
      <c r="G635" s="6">
        <v>48709</v>
      </c>
      <c r="H635" s="7">
        <v>1000</v>
      </c>
      <c r="I635" s="13" t="e">
        <f>VLOOKUP(C635,[1]Sheet18!$A$1:$C$362,3,0)</f>
        <v>#N/A</v>
      </c>
      <c r="J635" s="18">
        <f t="shared" si="9"/>
        <v>1000</v>
      </c>
    </row>
    <row r="636" spans="2:10" x14ac:dyDescent="0.2">
      <c r="B636" s="4">
        <v>633</v>
      </c>
      <c r="C636" s="5" t="s">
        <v>6660</v>
      </c>
      <c r="D636" s="5" t="s">
        <v>357</v>
      </c>
      <c r="E636" s="5" t="s">
        <v>6661</v>
      </c>
      <c r="F636" s="6">
        <v>45063</v>
      </c>
      <c r="G636" s="6">
        <v>48716</v>
      </c>
      <c r="H636" s="7">
        <v>1000</v>
      </c>
      <c r="I636" s="13" t="e">
        <f>VLOOKUP(C636,[1]Sheet18!$A$1:$C$362,3,0)</f>
        <v>#N/A</v>
      </c>
      <c r="J636" s="18">
        <f t="shared" si="9"/>
        <v>1000</v>
      </c>
    </row>
    <row r="637" spans="2:10" x14ac:dyDescent="0.2">
      <c r="B637" s="4">
        <v>634</v>
      </c>
      <c r="C637" s="5" t="s">
        <v>6672</v>
      </c>
      <c r="D637" s="5" t="s">
        <v>357</v>
      </c>
      <c r="E637" s="5" t="s">
        <v>6673</v>
      </c>
      <c r="F637" s="6">
        <v>45070</v>
      </c>
      <c r="G637" s="6">
        <v>48723</v>
      </c>
      <c r="H637" s="7">
        <v>1000</v>
      </c>
      <c r="I637" s="13" t="e">
        <f>VLOOKUP(C637,[1]Sheet18!$A$1:$C$362,3,0)</f>
        <v>#N/A</v>
      </c>
      <c r="J637" s="18">
        <f t="shared" si="9"/>
        <v>1000</v>
      </c>
    </row>
    <row r="638" spans="2:10" x14ac:dyDescent="0.2">
      <c r="B638" s="4">
        <v>635</v>
      </c>
      <c r="C638" s="5" t="s">
        <v>6742</v>
      </c>
      <c r="D638" s="5" t="s">
        <v>357</v>
      </c>
      <c r="E638" s="5" t="s">
        <v>6673</v>
      </c>
      <c r="F638" s="6">
        <v>45084</v>
      </c>
      <c r="G638" s="6">
        <v>48737</v>
      </c>
      <c r="H638" s="7">
        <v>1000</v>
      </c>
      <c r="I638" s="13" t="e">
        <f>VLOOKUP(C638,[1]Sheet18!$A$1:$C$362,3,0)</f>
        <v>#N/A</v>
      </c>
      <c r="J638" s="18">
        <f t="shared" si="9"/>
        <v>1000</v>
      </c>
    </row>
    <row r="639" spans="2:10" x14ac:dyDescent="0.2">
      <c r="B639" s="4">
        <v>636</v>
      </c>
      <c r="C639" s="5" t="s">
        <v>6844</v>
      </c>
      <c r="D639" s="5" t="s">
        <v>357</v>
      </c>
      <c r="E639" s="5" t="s">
        <v>6845</v>
      </c>
      <c r="F639" s="6">
        <v>45112</v>
      </c>
      <c r="G639" s="6">
        <v>48765</v>
      </c>
      <c r="H639" s="7">
        <v>1000</v>
      </c>
      <c r="I639" s="13" t="e">
        <f>VLOOKUP(C639,[1]Sheet18!$A$1:$C$362,3,0)</f>
        <v>#N/A</v>
      </c>
      <c r="J639" s="18">
        <f t="shared" si="9"/>
        <v>1000</v>
      </c>
    </row>
    <row r="640" spans="2:10" x14ac:dyDescent="0.2">
      <c r="B640" s="4">
        <v>637</v>
      </c>
      <c r="C640" s="5" t="s">
        <v>6924</v>
      </c>
      <c r="D640" s="5" t="s">
        <v>357</v>
      </c>
      <c r="E640" s="5" t="s">
        <v>6845</v>
      </c>
      <c r="F640" s="6">
        <v>45140</v>
      </c>
      <c r="G640" s="6">
        <v>48793</v>
      </c>
      <c r="H640" s="7">
        <v>1000</v>
      </c>
      <c r="I640" s="13" t="e">
        <f>VLOOKUP(C640,[1]Sheet18!$A$1:$C$362,3,0)</f>
        <v>#N/A</v>
      </c>
      <c r="J640" s="18">
        <f t="shared" si="9"/>
        <v>1000</v>
      </c>
    </row>
    <row r="641" spans="2:10" x14ac:dyDescent="0.2">
      <c r="B641" s="4">
        <v>638</v>
      </c>
      <c r="C641" s="5" t="s">
        <v>7011</v>
      </c>
      <c r="D641" s="5" t="s">
        <v>357</v>
      </c>
      <c r="E641" s="5" t="s">
        <v>7012</v>
      </c>
      <c r="F641" s="6">
        <v>45175</v>
      </c>
      <c r="G641" s="6">
        <v>48828</v>
      </c>
      <c r="H641" s="7">
        <v>1000</v>
      </c>
      <c r="I641" s="13" t="e">
        <f>VLOOKUP(C641,[1]Sheet18!$A$1:$C$362,3,0)</f>
        <v>#N/A</v>
      </c>
      <c r="J641" s="18">
        <f t="shared" si="9"/>
        <v>1000</v>
      </c>
    </row>
    <row r="642" spans="2:10" x14ac:dyDescent="0.2">
      <c r="B642" s="4">
        <v>639</v>
      </c>
      <c r="C642" s="5" t="s">
        <v>7114</v>
      </c>
      <c r="D642" s="5" t="s">
        <v>357</v>
      </c>
      <c r="E642" s="5" t="s">
        <v>7115</v>
      </c>
      <c r="F642" s="6">
        <v>45203</v>
      </c>
      <c r="G642" s="6">
        <v>48856</v>
      </c>
      <c r="H642" s="7">
        <v>1000</v>
      </c>
      <c r="I642" s="13" t="e">
        <f>VLOOKUP(C642,[1]Sheet18!$A$1:$C$362,3,0)</f>
        <v>#N/A</v>
      </c>
      <c r="J642" s="18">
        <f t="shared" si="9"/>
        <v>1000</v>
      </c>
    </row>
    <row r="643" spans="2:10" x14ac:dyDescent="0.2">
      <c r="B643" s="4">
        <v>640</v>
      </c>
      <c r="C643" s="5" t="s">
        <v>7166</v>
      </c>
      <c r="D643" s="5" t="s">
        <v>357</v>
      </c>
      <c r="E643" s="5" t="s">
        <v>6257</v>
      </c>
      <c r="F643" s="6">
        <v>45217</v>
      </c>
      <c r="G643" s="6">
        <v>48870</v>
      </c>
      <c r="H643" s="7">
        <v>1000</v>
      </c>
      <c r="I643" s="13" t="e">
        <f>VLOOKUP(C643,[1]Sheet18!$A$1:$C$362,3,0)</f>
        <v>#N/A</v>
      </c>
      <c r="J643" s="18">
        <f t="shared" si="9"/>
        <v>1000</v>
      </c>
    </row>
    <row r="644" spans="2:10" x14ac:dyDescent="0.2">
      <c r="B644" s="4">
        <v>641</v>
      </c>
      <c r="C644" s="5" t="s">
        <v>7261</v>
      </c>
      <c r="D644" s="5" t="s">
        <v>357</v>
      </c>
      <c r="E644" s="5" t="s">
        <v>7262</v>
      </c>
      <c r="F644" s="6">
        <v>45238</v>
      </c>
      <c r="G644" s="6">
        <v>48891</v>
      </c>
      <c r="H644" s="7">
        <v>1000</v>
      </c>
      <c r="I644" s="13" t="e">
        <f>VLOOKUP(C644,[1]Sheet18!$A$1:$C$362,3,0)</f>
        <v>#N/A</v>
      </c>
      <c r="J644" s="18">
        <f t="shared" ref="J644:J707" si="10">H644</f>
        <v>1000</v>
      </c>
    </row>
    <row r="645" spans="2:10" x14ac:dyDescent="0.2">
      <c r="B645" s="4">
        <v>642</v>
      </c>
      <c r="C645" s="5" t="s">
        <v>7394</v>
      </c>
      <c r="D645" s="5" t="s">
        <v>357</v>
      </c>
      <c r="E645" s="5" t="s">
        <v>7262</v>
      </c>
      <c r="F645" s="6">
        <v>45273</v>
      </c>
      <c r="G645" s="6">
        <v>48926</v>
      </c>
      <c r="H645" s="7">
        <v>1000</v>
      </c>
      <c r="I645" s="13" t="e">
        <f>VLOOKUP(C645,[1]Sheet18!$A$1:$C$362,3,0)</f>
        <v>#N/A</v>
      </c>
      <c r="J645" s="18">
        <f t="shared" si="10"/>
        <v>1000</v>
      </c>
    </row>
    <row r="646" spans="2:10" x14ac:dyDescent="0.2">
      <c r="B646" s="4">
        <v>643</v>
      </c>
      <c r="C646" s="5" t="s">
        <v>7481</v>
      </c>
      <c r="D646" s="5" t="s">
        <v>357</v>
      </c>
      <c r="E646" s="5" t="s">
        <v>7482</v>
      </c>
      <c r="F646" s="6">
        <v>45301</v>
      </c>
      <c r="G646" s="6">
        <v>48954</v>
      </c>
      <c r="H646" s="7">
        <v>500</v>
      </c>
      <c r="I646" s="13" t="e">
        <f>VLOOKUP(C646,[1]Sheet18!$A$1:$C$362,3,0)</f>
        <v>#N/A</v>
      </c>
      <c r="J646" s="18">
        <f t="shared" si="10"/>
        <v>500</v>
      </c>
    </row>
    <row r="647" spans="2:10" x14ac:dyDescent="0.2">
      <c r="B647" s="4">
        <v>644</v>
      </c>
      <c r="C647" s="5" t="s">
        <v>7617</v>
      </c>
      <c r="D647" s="5" t="s">
        <v>357</v>
      </c>
      <c r="E647" s="5" t="s">
        <v>7618</v>
      </c>
      <c r="F647" s="6">
        <v>45329</v>
      </c>
      <c r="G647" s="6">
        <v>48982</v>
      </c>
      <c r="H647" s="7">
        <v>1000</v>
      </c>
      <c r="I647" s="13" t="e">
        <f>VLOOKUP(C647,[1]Sheet18!$A$1:$C$362,3,0)</f>
        <v>#N/A</v>
      </c>
      <c r="J647" s="18">
        <f t="shared" si="10"/>
        <v>1000</v>
      </c>
    </row>
    <row r="648" spans="2:10" x14ac:dyDescent="0.2">
      <c r="B648" s="4">
        <v>645</v>
      </c>
      <c r="C648" s="5" t="s">
        <v>7755</v>
      </c>
      <c r="D648" s="5" t="s">
        <v>357</v>
      </c>
      <c r="E648" s="5" t="s">
        <v>7756</v>
      </c>
      <c r="F648" s="6">
        <v>45357</v>
      </c>
      <c r="G648" s="6">
        <v>49009</v>
      </c>
      <c r="H648" s="7">
        <v>1000</v>
      </c>
      <c r="I648" s="13" t="e">
        <f>VLOOKUP(C648,[1]Sheet18!$A$1:$C$362,3,0)</f>
        <v>#N/A</v>
      </c>
      <c r="J648" s="18">
        <f t="shared" si="10"/>
        <v>1000</v>
      </c>
    </row>
    <row r="649" spans="2:10" x14ac:dyDescent="0.2">
      <c r="B649" s="4">
        <v>646</v>
      </c>
      <c r="C649" s="5" t="s">
        <v>7837</v>
      </c>
      <c r="D649" s="5" t="s">
        <v>357</v>
      </c>
      <c r="E649" s="5" t="s">
        <v>7838</v>
      </c>
      <c r="F649" s="6">
        <v>45371</v>
      </c>
      <c r="G649" s="6">
        <v>49023</v>
      </c>
      <c r="H649" s="7">
        <v>1000</v>
      </c>
      <c r="I649" s="13" t="e">
        <f>VLOOKUP(C649,[1]Sheet18!$A$1:$C$362,3,0)</f>
        <v>#N/A</v>
      </c>
      <c r="J649" s="18">
        <f t="shared" si="10"/>
        <v>1000</v>
      </c>
    </row>
    <row r="650" spans="2:10" x14ac:dyDescent="0.2">
      <c r="B650" s="4">
        <v>647</v>
      </c>
      <c r="C650" s="5" t="s">
        <v>7996</v>
      </c>
      <c r="D650" s="5" t="s">
        <v>357</v>
      </c>
      <c r="E650" s="5" t="s">
        <v>7997</v>
      </c>
      <c r="F650" s="6">
        <v>45392</v>
      </c>
      <c r="G650" s="6">
        <v>49044</v>
      </c>
      <c r="H650" s="7">
        <v>1000</v>
      </c>
      <c r="I650" s="13" t="e">
        <f>VLOOKUP(C650,[1]Sheet18!$A$1:$C$362,3,0)</f>
        <v>#N/A</v>
      </c>
      <c r="J650" s="18">
        <f t="shared" si="10"/>
        <v>1000</v>
      </c>
    </row>
    <row r="651" spans="2:10" x14ac:dyDescent="0.2">
      <c r="B651" s="4">
        <v>648</v>
      </c>
      <c r="C651" s="5" t="s">
        <v>8032</v>
      </c>
      <c r="D651" s="5" t="s">
        <v>357</v>
      </c>
      <c r="E651" s="5" t="s">
        <v>8033</v>
      </c>
      <c r="F651" s="6">
        <v>45414</v>
      </c>
      <c r="G651" s="6">
        <v>49066</v>
      </c>
      <c r="H651" s="7">
        <v>1000</v>
      </c>
      <c r="I651" s="13" t="e">
        <f>VLOOKUP(C651,[1]Sheet18!$A$1:$C$362,3,0)</f>
        <v>#N/A</v>
      </c>
      <c r="J651" s="18">
        <f t="shared" si="10"/>
        <v>1000</v>
      </c>
    </row>
    <row r="652" spans="2:10" x14ac:dyDescent="0.2">
      <c r="B652" s="4">
        <v>649</v>
      </c>
      <c r="C652" s="5" t="s">
        <v>8102</v>
      </c>
      <c r="D652" s="5" t="s">
        <v>357</v>
      </c>
      <c r="E652" s="5" t="s">
        <v>8103</v>
      </c>
      <c r="F652" s="6">
        <v>45441</v>
      </c>
      <c r="G652" s="6">
        <v>49093</v>
      </c>
      <c r="H652" s="7">
        <v>1000</v>
      </c>
      <c r="I652" s="13" t="e">
        <f>VLOOKUP(C652,[1]Sheet18!$A$1:$C$362,3,0)</f>
        <v>#N/A</v>
      </c>
      <c r="J652" s="18">
        <f t="shared" si="10"/>
        <v>1000</v>
      </c>
    </row>
    <row r="653" spans="2:10" x14ac:dyDescent="0.2">
      <c r="B653" s="4">
        <v>650</v>
      </c>
      <c r="C653" s="5" t="s">
        <v>8501</v>
      </c>
      <c r="D653" s="5" t="s">
        <v>357</v>
      </c>
      <c r="E653" s="5" t="s">
        <v>8502</v>
      </c>
      <c r="F653" s="6">
        <v>45554</v>
      </c>
      <c r="G653" s="6">
        <v>49206</v>
      </c>
      <c r="H653" s="7">
        <v>500</v>
      </c>
      <c r="I653" s="13" t="e">
        <f>VLOOKUP(C653,[1]Sheet18!$A$1:$C$362,3,0)</f>
        <v>#N/A</v>
      </c>
      <c r="J653" s="18">
        <f t="shared" si="10"/>
        <v>500</v>
      </c>
    </row>
    <row r="654" spans="2:10" x14ac:dyDescent="0.2">
      <c r="B654" s="4">
        <v>651</v>
      </c>
      <c r="C654" s="5" t="s">
        <v>8588</v>
      </c>
      <c r="D654" s="5" t="s">
        <v>357</v>
      </c>
      <c r="E654" s="5" t="s">
        <v>8502</v>
      </c>
      <c r="F654" s="6">
        <v>45574</v>
      </c>
      <c r="G654" s="6">
        <v>49226</v>
      </c>
      <c r="H654" s="7">
        <v>750</v>
      </c>
      <c r="I654" s="13" t="e">
        <f>VLOOKUP(C654,[1]Sheet18!$A$1:$C$362,3,0)</f>
        <v>#N/A</v>
      </c>
      <c r="J654" s="18">
        <f t="shared" si="10"/>
        <v>750</v>
      </c>
    </row>
    <row r="655" spans="2:10" x14ac:dyDescent="0.2">
      <c r="B655" s="4">
        <v>652</v>
      </c>
      <c r="C655" s="5" t="s">
        <v>8743</v>
      </c>
      <c r="D655" s="5" t="s">
        <v>357</v>
      </c>
      <c r="E655" s="5" t="s">
        <v>8744</v>
      </c>
      <c r="F655" s="6">
        <v>45630</v>
      </c>
      <c r="G655" s="6">
        <v>49282</v>
      </c>
      <c r="H655" s="7">
        <v>900</v>
      </c>
      <c r="I655" s="13" t="e">
        <f>VLOOKUP(C655,[1]Sheet18!$A$1:$C$362,3,0)</f>
        <v>#N/A</v>
      </c>
      <c r="J655" s="18">
        <f t="shared" si="10"/>
        <v>900</v>
      </c>
    </row>
    <row r="656" spans="2:10" x14ac:dyDescent="0.2">
      <c r="B656" s="4">
        <v>653</v>
      </c>
      <c r="C656" s="5" t="s">
        <v>8811</v>
      </c>
      <c r="D656" s="5" t="s">
        <v>357</v>
      </c>
      <c r="E656" s="5" t="s">
        <v>8812</v>
      </c>
      <c r="F656" s="6">
        <v>45652</v>
      </c>
      <c r="G656" s="6">
        <v>49304</v>
      </c>
      <c r="H656" s="7">
        <v>900</v>
      </c>
      <c r="I656" s="13" t="e">
        <f>VLOOKUP(C656,[1]Sheet18!$A$1:$C$362,3,0)</f>
        <v>#N/A</v>
      </c>
      <c r="J656" s="18">
        <f t="shared" si="10"/>
        <v>900</v>
      </c>
    </row>
    <row r="657" spans="2:10" x14ac:dyDescent="0.2">
      <c r="B657" s="4">
        <v>654</v>
      </c>
      <c r="C657" s="5" t="s">
        <v>8869</v>
      </c>
      <c r="D657" s="5" t="s">
        <v>357</v>
      </c>
      <c r="E657" s="5" t="s">
        <v>8870</v>
      </c>
      <c r="F657" s="6">
        <v>45665</v>
      </c>
      <c r="G657" s="6">
        <v>49317</v>
      </c>
      <c r="H657" s="7">
        <v>500</v>
      </c>
      <c r="I657" s="13" t="e">
        <f>VLOOKUP(C657,[1]Sheet18!$A$1:$C$362,3,0)</f>
        <v>#N/A</v>
      </c>
      <c r="J657" s="18">
        <f t="shared" si="10"/>
        <v>500</v>
      </c>
    </row>
    <row r="658" spans="2:10" x14ac:dyDescent="0.2">
      <c r="B658" s="4">
        <v>655</v>
      </c>
      <c r="C658" s="5" t="s">
        <v>9045</v>
      </c>
      <c r="D658" s="5" t="s">
        <v>357</v>
      </c>
      <c r="E658" s="5" t="s">
        <v>8870</v>
      </c>
      <c r="F658" s="6">
        <v>45708</v>
      </c>
      <c r="G658" s="6">
        <v>49360</v>
      </c>
      <c r="H658" s="7">
        <v>900</v>
      </c>
      <c r="I658" s="13" t="e">
        <f>VLOOKUP(C658,[1]Sheet18!$A$1:$C$362,3,0)</f>
        <v>#N/A</v>
      </c>
      <c r="J658" s="18">
        <f t="shared" si="10"/>
        <v>900</v>
      </c>
    </row>
    <row r="659" spans="2:10" x14ac:dyDescent="0.2">
      <c r="B659" s="4">
        <v>656</v>
      </c>
      <c r="C659" s="5" t="s">
        <v>9135</v>
      </c>
      <c r="D659" s="5" t="s">
        <v>357</v>
      </c>
      <c r="E659" s="5" t="s">
        <v>9136</v>
      </c>
      <c r="F659" s="6">
        <v>45721</v>
      </c>
      <c r="G659" s="6">
        <v>49373</v>
      </c>
      <c r="H659" s="7">
        <v>900</v>
      </c>
      <c r="I659" s="13" t="e">
        <f>VLOOKUP(C659,[1]Sheet18!$A$1:$C$362,3,0)</f>
        <v>#N/A</v>
      </c>
      <c r="J659" s="18">
        <f t="shared" si="10"/>
        <v>900</v>
      </c>
    </row>
    <row r="660" spans="2:10" x14ac:dyDescent="0.2">
      <c r="B660" s="4">
        <v>657</v>
      </c>
      <c r="C660" s="5" t="s">
        <v>9501</v>
      </c>
      <c r="D660" s="5" t="s">
        <v>357</v>
      </c>
      <c r="E660" s="5" t="s">
        <v>9502</v>
      </c>
      <c r="F660" s="6">
        <v>45798</v>
      </c>
      <c r="G660" s="6">
        <v>49450</v>
      </c>
      <c r="H660" s="7">
        <v>700</v>
      </c>
      <c r="I660" s="13" t="e">
        <f>VLOOKUP(C660,[1]Sheet18!$A$1:$C$362,3,0)</f>
        <v>#N/A</v>
      </c>
      <c r="J660" s="18">
        <f t="shared" si="10"/>
        <v>700</v>
      </c>
    </row>
    <row r="661" spans="2:10" x14ac:dyDescent="0.2">
      <c r="B661" s="4">
        <v>658</v>
      </c>
      <c r="C661" s="5" t="s">
        <v>8270</v>
      </c>
      <c r="D661" s="5" t="s">
        <v>357</v>
      </c>
      <c r="E661" s="5" t="s">
        <v>8271</v>
      </c>
      <c r="F661" s="6">
        <v>45497</v>
      </c>
      <c r="G661" s="6">
        <v>50975</v>
      </c>
      <c r="H661" s="7">
        <v>1000</v>
      </c>
      <c r="I661" s="13" t="e">
        <f>VLOOKUP(C661,[1]Sheet18!$A$1:$C$362,3,0)</f>
        <v>#N/A</v>
      </c>
      <c r="J661" s="18">
        <f t="shared" si="10"/>
        <v>1000</v>
      </c>
    </row>
    <row r="662" spans="2:10" x14ac:dyDescent="0.2">
      <c r="B662" s="4">
        <v>659</v>
      </c>
      <c r="C662" s="5" t="s">
        <v>8330</v>
      </c>
      <c r="D662" s="5" t="s">
        <v>357</v>
      </c>
      <c r="E662" s="5" t="s">
        <v>8331</v>
      </c>
      <c r="F662" s="6">
        <v>45511</v>
      </c>
      <c r="G662" s="6">
        <v>50989</v>
      </c>
      <c r="H662" s="7">
        <v>1000</v>
      </c>
      <c r="I662" s="13" t="e">
        <f>VLOOKUP(C662,[1]Sheet18!$A$1:$C$362,3,0)</f>
        <v>#N/A</v>
      </c>
      <c r="J662" s="18">
        <f t="shared" si="10"/>
        <v>1000</v>
      </c>
    </row>
    <row r="663" spans="2:10" x14ac:dyDescent="0.2">
      <c r="B663" s="4">
        <v>660</v>
      </c>
      <c r="C663" s="5" t="s">
        <v>8406</v>
      </c>
      <c r="D663" s="5" t="s">
        <v>357</v>
      </c>
      <c r="E663" s="5" t="s">
        <v>8407</v>
      </c>
      <c r="F663" s="6">
        <v>45532</v>
      </c>
      <c r="G663" s="6">
        <v>51010</v>
      </c>
      <c r="H663" s="7">
        <v>1000</v>
      </c>
      <c r="I663" s="13" t="e">
        <f>VLOOKUP(C663,[1]Sheet18!$A$1:$C$362,3,0)</f>
        <v>#N/A</v>
      </c>
      <c r="J663" s="18">
        <f t="shared" si="10"/>
        <v>1000</v>
      </c>
    </row>
    <row r="664" spans="2:10" x14ac:dyDescent="0.2">
      <c r="B664" s="4">
        <v>661</v>
      </c>
      <c r="C664" s="5" t="s">
        <v>8569</v>
      </c>
      <c r="D664" s="5" t="s">
        <v>357</v>
      </c>
      <c r="E664" s="5" t="s">
        <v>8570</v>
      </c>
      <c r="F664" s="6">
        <v>45568</v>
      </c>
      <c r="G664" s="6">
        <v>51046</v>
      </c>
      <c r="H664" s="7">
        <v>750</v>
      </c>
      <c r="I664" s="13" t="e">
        <f>VLOOKUP(C664,[1]Sheet18!$A$1:$C$362,3,0)</f>
        <v>#N/A</v>
      </c>
      <c r="J664" s="18">
        <f t="shared" si="10"/>
        <v>750</v>
      </c>
    </row>
    <row r="665" spans="2:10" x14ac:dyDescent="0.2">
      <c r="B665" s="4">
        <v>662</v>
      </c>
      <c r="C665" s="5" t="s">
        <v>8986</v>
      </c>
      <c r="D665" s="5" t="s">
        <v>357</v>
      </c>
      <c r="E665" s="5" t="s">
        <v>8987</v>
      </c>
      <c r="F665" s="6">
        <v>45693</v>
      </c>
      <c r="G665" s="6">
        <v>51171</v>
      </c>
      <c r="H665" s="7">
        <v>900</v>
      </c>
      <c r="I665" s="13" t="e">
        <f>VLOOKUP(C665,[1]Sheet18!$A$1:$C$362,3,0)</f>
        <v>#N/A</v>
      </c>
      <c r="J665" s="18">
        <f t="shared" si="10"/>
        <v>900</v>
      </c>
    </row>
    <row r="666" spans="2:10" x14ac:dyDescent="0.2">
      <c r="B666" s="4">
        <v>663</v>
      </c>
      <c r="C666" s="5" t="s">
        <v>9080</v>
      </c>
      <c r="D666" s="5" t="s">
        <v>357</v>
      </c>
      <c r="E666" s="5" t="s">
        <v>9081</v>
      </c>
      <c r="F666" s="6">
        <v>45715</v>
      </c>
      <c r="G666" s="6">
        <v>51193</v>
      </c>
      <c r="H666" s="7">
        <v>900</v>
      </c>
      <c r="I666" s="13" t="e">
        <f>VLOOKUP(C666,[1]Sheet18!$A$1:$C$362,3,0)</f>
        <v>#N/A</v>
      </c>
      <c r="J666" s="18">
        <f t="shared" si="10"/>
        <v>900</v>
      </c>
    </row>
    <row r="667" spans="2:10" x14ac:dyDescent="0.2">
      <c r="B667" s="4">
        <v>664</v>
      </c>
      <c r="C667" s="5" t="s">
        <v>9407</v>
      </c>
      <c r="D667" s="5" t="s">
        <v>357</v>
      </c>
      <c r="E667" s="5" t="s">
        <v>9408</v>
      </c>
      <c r="F667" s="6">
        <v>45770</v>
      </c>
      <c r="G667" s="6">
        <v>51249</v>
      </c>
      <c r="H667" s="7">
        <v>900</v>
      </c>
      <c r="I667" s="13" t="e">
        <f>VLOOKUP(C667,[1]Sheet18!$A$1:$C$362,3,0)</f>
        <v>#N/A</v>
      </c>
      <c r="J667" s="18">
        <f t="shared" si="10"/>
        <v>900</v>
      </c>
    </row>
    <row r="668" spans="2:10" x14ac:dyDescent="0.2">
      <c r="B668" s="4">
        <v>665</v>
      </c>
      <c r="C668" s="5" t="s">
        <v>9481</v>
      </c>
      <c r="D668" s="5" t="s">
        <v>357</v>
      </c>
      <c r="E668" s="5" t="s">
        <v>9482</v>
      </c>
      <c r="F668" s="6">
        <v>45791</v>
      </c>
      <c r="G668" s="6">
        <v>51270</v>
      </c>
      <c r="H668" s="7">
        <v>500</v>
      </c>
      <c r="I668" s="13" t="e">
        <f>VLOOKUP(C668,[1]Sheet18!$A$1:$C$362,3,0)</f>
        <v>#N/A</v>
      </c>
      <c r="J668" s="18">
        <f t="shared" si="10"/>
        <v>500</v>
      </c>
    </row>
    <row r="669" spans="2:10" x14ac:dyDescent="0.2">
      <c r="B669" s="4">
        <v>666</v>
      </c>
      <c r="C669" s="5" t="s">
        <v>8459</v>
      </c>
      <c r="D669" s="5" t="s">
        <v>357</v>
      </c>
      <c r="E669" s="5" t="s">
        <v>8460</v>
      </c>
      <c r="F669" s="6">
        <v>45539</v>
      </c>
      <c r="G669" s="6">
        <v>52844</v>
      </c>
      <c r="H669" s="7">
        <v>1000</v>
      </c>
      <c r="I669" s="13" t="e">
        <f>VLOOKUP(C669,[1]Sheet18!$A$1:$C$362,3,0)</f>
        <v>#N/A</v>
      </c>
      <c r="J669" s="18">
        <f t="shared" si="10"/>
        <v>1000</v>
      </c>
    </row>
    <row r="670" spans="2:10" x14ac:dyDescent="0.2">
      <c r="B670" s="4">
        <v>667</v>
      </c>
      <c r="C670" s="5" t="s">
        <v>8940</v>
      </c>
      <c r="D670" s="5" t="s">
        <v>357</v>
      </c>
      <c r="E670" s="5" t="s">
        <v>8941</v>
      </c>
      <c r="F670" s="6">
        <v>45686</v>
      </c>
      <c r="G670" s="6">
        <v>52991</v>
      </c>
      <c r="H670" s="7">
        <v>500</v>
      </c>
      <c r="I670" s="13" t="e">
        <f>VLOOKUP(C670,[1]Sheet18!$A$1:$C$362,3,0)</f>
        <v>#N/A</v>
      </c>
      <c r="J670" s="18">
        <f t="shared" si="10"/>
        <v>500</v>
      </c>
    </row>
    <row r="671" spans="2:10" x14ac:dyDescent="0.2">
      <c r="B671" s="4">
        <v>668</v>
      </c>
      <c r="C671" s="5" t="s">
        <v>9082</v>
      </c>
      <c r="D671" s="5" t="s">
        <v>357</v>
      </c>
      <c r="E671" s="5" t="s">
        <v>9083</v>
      </c>
      <c r="F671" s="6">
        <v>45715</v>
      </c>
      <c r="G671" s="6">
        <v>53020</v>
      </c>
      <c r="H671" s="7">
        <v>950</v>
      </c>
      <c r="I671" s="13" t="e">
        <f>VLOOKUP(C671,[1]Sheet18!$A$1:$C$362,3,0)</f>
        <v>#N/A</v>
      </c>
      <c r="J671" s="18">
        <f t="shared" si="10"/>
        <v>950</v>
      </c>
    </row>
    <row r="672" spans="2:10" x14ac:dyDescent="0.2">
      <c r="B672" s="4">
        <v>669</v>
      </c>
      <c r="C672" s="5" t="s">
        <v>9191</v>
      </c>
      <c r="D672" s="5" t="s">
        <v>357</v>
      </c>
      <c r="E672" s="5" t="s">
        <v>9192</v>
      </c>
      <c r="F672" s="6">
        <v>45728</v>
      </c>
      <c r="G672" s="6">
        <v>53033</v>
      </c>
      <c r="H672" s="7">
        <v>900</v>
      </c>
      <c r="I672" s="13" t="e">
        <f>VLOOKUP(C672,[1]Sheet18!$A$1:$C$362,3,0)</f>
        <v>#N/A</v>
      </c>
      <c r="J672" s="18">
        <f t="shared" si="10"/>
        <v>900</v>
      </c>
    </row>
    <row r="673" spans="2:10" x14ac:dyDescent="0.2">
      <c r="B673" s="4">
        <v>670</v>
      </c>
      <c r="C673" s="5" t="s">
        <v>9304</v>
      </c>
      <c r="D673" s="5" t="s">
        <v>357</v>
      </c>
      <c r="E673" s="5" t="s">
        <v>9305</v>
      </c>
      <c r="F673" s="6">
        <v>45742</v>
      </c>
      <c r="G673" s="6">
        <v>53047</v>
      </c>
      <c r="H673" s="7">
        <v>1000</v>
      </c>
      <c r="I673" s="13" t="e">
        <f>VLOOKUP(C673,[1]Sheet18!$A$1:$C$362,3,0)</f>
        <v>#N/A</v>
      </c>
      <c r="J673" s="18">
        <f t="shared" si="10"/>
        <v>1000</v>
      </c>
    </row>
    <row r="674" spans="2:10" x14ac:dyDescent="0.2">
      <c r="B674" s="4">
        <v>671</v>
      </c>
      <c r="C674" s="5" t="s">
        <v>9461</v>
      </c>
      <c r="D674" s="5" t="s">
        <v>357</v>
      </c>
      <c r="E674" s="5" t="s">
        <v>9462</v>
      </c>
      <c r="F674" s="6">
        <v>45784</v>
      </c>
      <c r="G674" s="6">
        <v>53089</v>
      </c>
      <c r="H674" s="7">
        <v>900</v>
      </c>
      <c r="I674" s="13" t="e">
        <f>VLOOKUP(C674,[1]Sheet18!$A$1:$C$362,3,0)</f>
        <v>#N/A</v>
      </c>
      <c r="J674" s="18">
        <f t="shared" si="10"/>
        <v>900</v>
      </c>
    </row>
    <row r="675" spans="2:10" x14ac:dyDescent="0.2">
      <c r="B675" s="4">
        <v>672</v>
      </c>
      <c r="C675" s="5" t="s">
        <v>136</v>
      </c>
      <c r="D675" s="5" t="s">
        <v>138</v>
      </c>
      <c r="E675" s="5" t="s">
        <v>137</v>
      </c>
      <c r="F675" s="6">
        <v>42270</v>
      </c>
      <c r="G675" s="6">
        <v>45923</v>
      </c>
      <c r="H675" s="7">
        <v>2000</v>
      </c>
      <c r="I675" s="13" t="e">
        <f>VLOOKUP(C675,[1]Sheet18!$A$1:$C$362,3,0)</f>
        <v>#N/A</v>
      </c>
      <c r="J675" s="18">
        <f t="shared" si="10"/>
        <v>2000</v>
      </c>
    </row>
    <row r="676" spans="2:10" x14ac:dyDescent="0.2">
      <c r="B676" s="4">
        <v>673</v>
      </c>
      <c r="C676" s="5" t="s">
        <v>162</v>
      </c>
      <c r="D676" s="5" t="s">
        <v>138</v>
      </c>
      <c r="E676" s="5" t="s">
        <v>163</v>
      </c>
      <c r="F676" s="6">
        <v>42291</v>
      </c>
      <c r="G676" s="6">
        <v>45944</v>
      </c>
      <c r="H676" s="7">
        <v>1500</v>
      </c>
      <c r="I676" s="13" t="e">
        <f>VLOOKUP(C676,[1]Sheet18!$A$1:$C$362,3,0)</f>
        <v>#N/A</v>
      </c>
      <c r="J676" s="18">
        <f t="shared" si="10"/>
        <v>1500</v>
      </c>
    </row>
    <row r="677" spans="2:10" x14ac:dyDescent="0.2">
      <c r="B677" s="4">
        <v>674</v>
      </c>
      <c r="C677" s="5" t="s">
        <v>4074</v>
      </c>
      <c r="D677" s="5" t="s">
        <v>138</v>
      </c>
      <c r="E677" s="5" t="s">
        <v>4075</v>
      </c>
      <c r="F677" s="6">
        <v>44160</v>
      </c>
      <c r="G677" s="6">
        <v>45986</v>
      </c>
      <c r="H677" s="7">
        <v>2000</v>
      </c>
      <c r="I677" s="13" t="e">
        <f>VLOOKUP(C677,[1]Sheet18!$A$1:$C$362,3,0)</f>
        <v>#N/A</v>
      </c>
      <c r="J677" s="18">
        <f t="shared" si="10"/>
        <v>2000</v>
      </c>
    </row>
    <row r="678" spans="2:10" x14ac:dyDescent="0.2">
      <c r="B678" s="4">
        <v>675</v>
      </c>
      <c r="C678" s="5" t="s">
        <v>4231</v>
      </c>
      <c r="D678" s="5" t="s">
        <v>138</v>
      </c>
      <c r="E678" s="5" t="s">
        <v>4232</v>
      </c>
      <c r="F678" s="6">
        <v>44209</v>
      </c>
      <c r="G678" s="6">
        <v>46035</v>
      </c>
      <c r="H678" s="7">
        <v>2000</v>
      </c>
      <c r="I678" s="13" t="e">
        <f>VLOOKUP(C678,[1]Sheet18!$A$1:$C$362,3,0)</f>
        <v>#N/A</v>
      </c>
      <c r="J678" s="18">
        <f t="shared" si="10"/>
        <v>2000</v>
      </c>
    </row>
    <row r="679" spans="2:10" x14ac:dyDescent="0.2">
      <c r="B679" s="4">
        <v>676</v>
      </c>
      <c r="C679" s="5" t="s">
        <v>4249</v>
      </c>
      <c r="D679" s="5" t="s">
        <v>138</v>
      </c>
      <c r="E679" s="5" t="s">
        <v>4250</v>
      </c>
      <c r="F679" s="6">
        <v>44216</v>
      </c>
      <c r="G679" s="6">
        <v>46042</v>
      </c>
      <c r="H679" s="7">
        <v>2000</v>
      </c>
      <c r="I679" s="13" t="e">
        <f>VLOOKUP(C679,[1]Sheet18!$A$1:$C$362,3,0)</f>
        <v>#N/A</v>
      </c>
      <c r="J679" s="18">
        <f t="shared" si="10"/>
        <v>2000</v>
      </c>
    </row>
    <row r="680" spans="2:10" x14ac:dyDescent="0.2">
      <c r="B680" s="4">
        <v>677</v>
      </c>
      <c r="C680" s="5" t="s">
        <v>386</v>
      </c>
      <c r="D680" s="5" t="s">
        <v>138</v>
      </c>
      <c r="E680" s="5" t="s">
        <v>387</v>
      </c>
      <c r="F680" s="6">
        <v>42410</v>
      </c>
      <c r="G680" s="6">
        <v>46063</v>
      </c>
      <c r="H680" s="7">
        <v>2500</v>
      </c>
      <c r="I680" s="13" t="e">
        <f>VLOOKUP(C680,[1]Sheet18!$A$1:$C$362,3,0)</f>
        <v>#N/A</v>
      </c>
      <c r="J680" s="18">
        <f t="shared" si="10"/>
        <v>2500</v>
      </c>
    </row>
    <row r="681" spans="2:10" x14ac:dyDescent="0.2">
      <c r="B681" s="4">
        <v>678</v>
      </c>
      <c r="C681" s="5" t="s">
        <v>414</v>
      </c>
      <c r="D681" s="5" t="s">
        <v>138</v>
      </c>
      <c r="E681" s="5" t="s">
        <v>415</v>
      </c>
      <c r="F681" s="6">
        <v>42424</v>
      </c>
      <c r="G681" s="6">
        <v>46077</v>
      </c>
      <c r="H681" s="7">
        <v>2500</v>
      </c>
      <c r="I681" s="13" t="e">
        <f>VLOOKUP(C681,[1]Sheet18!$A$1:$C$362,3,0)</f>
        <v>#N/A</v>
      </c>
      <c r="J681" s="18">
        <f t="shared" si="10"/>
        <v>2500</v>
      </c>
    </row>
    <row r="682" spans="2:10" x14ac:dyDescent="0.2">
      <c r="B682" s="4">
        <v>679</v>
      </c>
      <c r="C682" s="5" t="s">
        <v>452</v>
      </c>
      <c r="D682" s="5" t="s">
        <v>138</v>
      </c>
      <c r="E682" s="5" t="s">
        <v>453</v>
      </c>
      <c r="F682" s="6">
        <v>42438</v>
      </c>
      <c r="G682" s="6">
        <v>46090</v>
      </c>
      <c r="H682" s="7">
        <v>3000</v>
      </c>
      <c r="I682" s="13" t="e">
        <f>VLOOKUP(C682,[1]Sheet18!$A$1:$C$362,3,0)</f>
        <v>#N/A</v>
      </c>
      <c r="J682" s="18">
        <f t="shared" si="10"/>
        <v>3000</v>
      </c>
    </row>
    <row r="683" spans="2:10" x14ac:dyDescent="0.2">
      <c r="B683" s="4">
        <v>680</v>
      </c>
      <c r="C683" s="5" t="s">
        <v>816</v>
      </c>
      <c r="D683" s="5" t="s">
        <v>138</v>
      </c>
      <c r="E683" s="5" t="s">
        <v>817</v>
      </c>
      <c r="F683" s="6">
        <v>42697</v>
      </c>
      <c r="G683" s="6">
        <v>46349</v>
      </c>
      <c r="H683" s="7">
        <v>2000</v>
      </c>
      <c r="I683" s="13" t="e">
        <f>VLOOKUP(C683,[1]Sheet18!$A$1:$C$362,3,0)</f>
        <v>#N/A</v>
      </c>
      <c r="J683" s="18">
        <f t="shared" si="10"/>
        <v>2000</v>
      </c>
    </row>
    <row r="684" spans="2:10" x14ac:dyDescent="0.2">
      <c r="B684" s="4">
        <v>681</v>
      </c>
      <c r="C684" s="5" t="s">
        <v>856</v>
      </c>
      <c r="D684" s="5" t="s">
        <v>138</v>
      </c>
      <c r="E684" s="5" t="s">
        <v>857</v>
      </c>
      <c r="F684" s="6">
        <v>42718</v>
      </c>
      <c r="G684" s="6">
        <v>46370</v>
      </c>
      <c r="H684" s="7">
        <v>2000</v>
      </c>
      <c r="I684" s="13" t="e">
        <f>VLOOKUP(C684,[1]Sheet18!$A$1:$C$362,3,0)</f>
        <v>#N/A</v>
      </c>
      <c r="J684" s="18">
        <f t="shared" si="10"/>
        <v>2000</v>
      </c>
    </row>
    <row r="685" spans="2:10" x14ac:dyDescent="0.2">
      <c r="B685" s="4">
        <v>682</v>
      </c>
      <c r="C685" s="5" t="s">
        <v>888</v>
      </c>
      <c r="D685" s="5" t="s">
        <v>138</v>
      </c>
      <c r="E685" s="5" t="s">
        <v>889</v>
      </c>
      <c r="F685" s="6">
        <v>42732</v>
      </c>
      <c r="G685" s="6">
        <v>46384</v>
      </c>
      <c r="H685" s="7">
        <v>2000</v>
      </c>
      <c r="I685" s="13" t="e">
        <f>VLOOKUP(C685,[1]Sheet18!$A$1:$C$362,3,0)</f>
        <v>#N/A</v>
      </c>
      <c r="J685" s="18">
        <f t="shared" si="10"/>
        <v>2000</v>
      </c>
    </row>
    <row r="686" spans="2:10" x14ac:dyDescent="0.2">
      <c r="B686" s="4">
        <v>683</v>
      </c>
      <c r="C686" s="5" t="s">
        <v>908</v>
      </c>
      <c r="D686" s="5" t="s">
        <v>138</v>
      </c>
      <c r="E686" s="5" t="s">
        <v>909</v>
      </c>
      <c r="F686" s="6">
        <v>42746</v>
      </c>
      <c r="G686" s="6">
        <v>46398</v>
      </c>
      <c r="H686" s="7">
        <v>2000</v>
      </c>
      <c r="I686" s="13" t="e">
        <f>VLOOKUP(C686,[1]Sheet18!$A$1:$C$362,3,0)</f>
        <v>#N/A</v>
      </c>
      <c r="J686" s="18">
        <f t="shared" si="10"/>
        <v>2000</v>
      </c>
    </row>
    <row r="687" spans="2:10" x14ac:dyDescent="0.2">
      <c r="B687" s="4">
        <v>684</v>
      </c>
      <c r="C687" s="5" t="s">
        <v>934</v>
      </c>
      <c r="D687" s="5" t="s">
        <v>138</v>
      </c>
      <c r="E687" s="5" t="s">
        <v>935</v>
      </c>
      <c r="F687" s="6">
        <v>42760</v>
      </c>
      <c r="G687" s="6">
        <v>46412</v>
      </c>
      <c r="H687" s="7">
        <v>2000</v>
      </c>
      <c r="I687" s="13" t="e">
        <f>VLOOKUP(C687,[1]Sheet18!$A$1:$C$362,3,0)</f>
        <v>#N/A</v>
      </c>
      <c r="J687" s="18">
        <f t="shared" si="10"/>
        <v>2000</v>
      </c>
    </row>
    <row r="688" spans="2:10" x14ac:dyDescent="0.2">
      <c r="B688" s="4">
        <v>685</v>
      </c>
      <c r="C688" s="5" t="s">
        <v>970</v>
      </c>
      <c r="D688" s="5" t="s">
        <v>138</v>
      </c>
      <c r="E688" s="5" t="s">
        <v>971</v>
      </c>
      <c r="F688" s="6">
        <v>42781</v>
      </c>
      <c r="G688" s="6">
        <v>46433</v>
      </c>
      <c r="H688" s="7">
        <v>3000</v>
      </c>
      <c r="I688" s="13" t="e">
        <f>VLOOKUP(C688,[1]Sheet18!$A$1:$C$362,3,0)</f>
        <v>#N/A</v>
      </c>
      <c r="J688" s="18">
        <f t="shared" si="10"/>
        <v>3000</v>
      </c>
    </row>
    <row r="689" spans="2:10" x14ac:dyDescent="0.2">
      <c r="B689" s="4">
        <v>686</v>
      </c>
      <c r="C689" s="5" t="s">
        <v>998</v>
      </c>
      <c r="D689" s="5" t="s">
        <v>138</v>
      </c>
      <c r="E689" s="5" t="s">
        <v>999</v>
      </c>
      <c r="F689" s="6">
        <v>42795</v>
      </c>
      <c r="G689" s="6">
        <v>46447</v>
      </c>
      <c r="H689" s="7">
        <v>3000</v>
      </c>
      <c r="I689" s="13" t="e">
        <f>VLOOKUP(C689,[1]Sheet18!$A$1:$C$362,3,0)</f>
        <v>#N/A</v>
      </c>
      <c r="J689" s="18">
        <f t="shared" si="10"/>
        <v>3000</v>
      </c>
    </row>
    <row r="690" spans="2:10" x14ac:dyDescent="0.2">
      <c r="B690" s="4">
        <v>687</v>
      </c>
      <c r="C690" s="5" t="s">
        <v>1030</v>
      </c>
      <c r="D690" s="5" t="s">
        <v>138</v>
      </c>
      <c r="E690" s="5" t="s">
        <v>1031</v>
      </c>
      <c r="F690" s="6">
        <v>42809</v>
      </c>
      <c r="G690" s="6">
        <v>46461</v>
      </c>
      <c r="H690" s="7">
        <v>1700</v>
      </c>
      <c r="I690" s="13" t="e">
        <f>VLOOKUP(C690,[1]Sheet18!$A$1:$C$362,3,0)</f>
        <v>#N/A</v>
      </c>
      <c r="J690" s="18">
        <f t="shared" si="10"/>
        <v>1700</v>
      </c>
    </row>
    <row r="691" spans="2:10" x14ac:dyDescent="0.2">
      <c r="B691" s="4">
        <v>688</v>
      </c>
      <c r="C691" s="5" t="s">
        <v>4605</v>
      </c>
      <c r="D691" s="5" t="s">
        <v>138</v>
      </c>
      <c r="E691" s="5" t="s">
        <v>4606</v>
      </c>
      <c r="F691" s="6">
        <v>44341</v>
      </c>
      <c r="G691" s="6">
        <v>46532</v>
      </c>
      <c r="H691" s="7">
        <v>2000</v>
      </c>
      <c r="I691" s="13" t="e">
        <f>VLOOKUP(C691,[1]Sheet18!$A$1:$C$362,3,0)</f>
        <v>#N/A</v>
      </c>
      <c r="J691" s="18">
        <f t="shared" si="10"/>
        <v>2000</v>
      </c>
    </row>
    <row r="692" spans="2:10" x14ac:dyDescent="0.2">
      <c r="B692" s="4">
        <v>689</v>
      </c>
      <c r="C692" s="5" t="s">
        <v>4628</v>
      </c>
      <c r="D692" s="5" t="s">
        <v>138</v>
      </c>
      <c r="E692" s="5" t="s">
        <v>4629</v>
      </c>
      <c r="F692" s="6">
        <v>44349</v>
      </c>
      <c r="G692" s="6">
        <v>46540</v>
      </c>
      <c r="H692" s="7">
        <v>2000</v>
      </c>
      <c r="I692" s="13" t="e">
        <f>VLOOKUP(C692,[1]Sheet18!$A$1:$C$362,3,0)</f>
        <v>#N/A</v>
      </c>
      <c r="J692" s="18">
        <f t="shared" si="10"/>
        <v>2000</v>
      </c>
    </row>
    <row r="693" spans="2:10" x14ac:dyDescent="0.2">
      <c r="B693" s="4">
        <v>690</v>
      </c>
      <c r="C693" s="5" t="s">
        <v>4750</v>
      </c>
      <c r="D693" s="5" t="s">
        <v>138</v>
      </c>
      <c r="E693" s="5" t="s">
        <v>4751</v>
      </c>
      <c r="F693" s="6">
        <v>44384</v>
      </c>
      <c r="G693" s="6">
        <v>46575</v>
      </c>
      <c r="H693" s="7">
        <v>2000</v>
      </c>
      <c r="I693" s="13" t="e">
        <f>VLOOKUP(C693,[1]Sheet18!$A$1:$C$362,3,0)</f>
        <v>#N/A</v>
      </c>
      <c r="J693" s="18">
        <f t="shared" si="10"/>
        <v>2000</v>
      </c>
    </row>
    <row r="694" spans="2:10" x14ac:dyDescent="0.2">
      <c r="B694" s="4">
        <v>691</v>
      </c>
      <c r="C694" s="5" t="s">
        <v>1553</v>
      </c>
      <c r="D694" s="5" t="s">
        <v>138</v>
      </c>
      <c r="E694" s="5" t="s">
        <v>1554</v>
      </c>
      <c r="F694" s="6">
        <v>43110</v>
      </c>
      <c r="G694" s="6">
        <v>46762</v>
      </c>
      <c r="H694" s="7">
        <v>1500</v>
      </c>
      <c r="I694" s="13" t="e">
        <f>VLOOKUP(C694,[1]Sheet18!$A$1:$C$362,3,0)</f>
        <v>#N/A</v>
      </c>
      <c r="J694" s="18">
        <f t="shared" si="10"/>
        <v>1500</v>
      </c>
    </row>
    <row r="695" spans="2:10" x14ac:dyDescent="0.2">
      <c r="B695" s="4">
        <v>692</v>
      </c>
      <c r="C695" s="5" t="s">
        <v>1563</v>
      </c>
      <c r="D695" s="5" t="s">
        <v>138</v>
      </c>
      <c r="E695" s="5" t="s">
        <v>1564</v>
      </c>
      <c r="F695" s="6">
        <v>43117</v>
      </c>
      <c r="G695" s="6">
        <v>46769</v>
      </c>
      <c r="H695" s="7">
        <v>1500</v>
      </c>
      <c r="I695" s="13" t="e">
        <f>VLOOKUP(C695,[1]Sheet18!$A$1:$C$362,3,0)</f>
        <v>#N/A</v>
      </c>
      <c r="J695" s="18">
        <f t="shared" si="10"/>
        <v>1500</v>
      </c>
    </row>
    <row r="696" spans="2:10" x14ac:dyDescent="0.2">
      <c r="B696" s="4">
        <v>693</v>
      </c>
      <c r="C696" s="5" t="s">
        <v>1573</v>
      </c>
      <c r="D696" s="5" t="s">
        <v>138</v>
      </c>
      <c r="E696" s="5" t="s">
        <v>1574</v>
      </c>
      <c r="F696" s="6">
        <v>43124</v>
      </c>
      <c r="G696" s="6">
        <v>46776</v>
      </c>
      <c r="H696" s="7">
        <v>1500</v>
      </c>
      <c r="I696" s="13" t="e">
        <f>VLOOKUP(C696,[1]Sheet18!$A$1:$C$362,3,0)</f>
        <v>#N/A</v>
      </c>
      <c r="J696" s="18">
        <f t="shared" si="10"/>
        <v>1500</v>
      </c>
    </row>
    <row r="697" spans="2:10" x14ac:dyDescent="0.2">
      <c r="B697" s="4">
        <v>694</v>
      </c>
      <c r="C697" s="5" t="s">
        <v>4292</v>
      </c>
      <c r="D697" s="5" t="s">
        <v>138</v>
      </c>
      <c r="E697" s="5" t="s">
        <v>4293</v>
      </c>
      <c r="F697" s="6">
        <v>44230</v>
      </c>
      <c r="G697" s="6">
        <v>46786</v>
      </c>
      <c r="H697" s="7">
        <v>1993</v>
      </c>
      <c r="I697" s="13" t="e">
        <f>VLOOKUP(C697,[1]Sheet18!$A$1:$C$362,3,0)</f>
        <v>#N/A</v>
      </c>
      <c r="J697" s="18">
        <f t="shared" si="10"/>
        <v>1993</v>
      </c>
    </row>
    <row r="698" spans="2:10" x14ac:dyDescent="0.2">
      <c r="B698" s="4">
        <v>695</v>
      </c>
      <c r="C698" s="5" t="s">
        <v>1631</v>
      </c>
      <c r="D698" s="5" t="s">
        <v>138</v>
      </c>
      <c r="E698" s="5" t="s">
        <v>1632</v>
      </c>
      <c r="F698" s="6">
        <v>43145</v>
      </c>
      <c r="G698" s="6">
        <v>46797</v>
      </c>
      <c r="H698" s="7">
        <v>1500</v>
      </c>
      <c r="I698" s="13" t="e">
        <f>VLOOKUP(C698,[1]Sheet18!$A$1:$C$362,3,0)</f>
        <v>#N/A</v>
      </c>
      <c r="J698" s="18">
        <f t="shared" si="10"/>
        <v>1500</v>
      </c>
    </row>
    <row r="699" spans="2:10" x14ac:dyDescent="0.2">
      <c r="B699" s="4">
        <v>696</v>
      </c>
      <c r="C699" s="5" t="s">
        <v>1670</v>
      </c>
      <c r="D699" s="5" t="s">
        <v>138</v>
      </c>
      <c r="E699" s="5" t="s">
        <v>1671</v>
      </c>
      <c r="F699" s="6">
        <v>43159</v>
      </c>
      <c r="G699" s="6">
        <v>46811</v>
      </c>
      <c r="H699" s="7">
        <v>1500</v>
      </c>
      <c r="I699" s="13" t="e">
        <f>VLOOKUP(C699,[1]Sheet18!$A$1:$C$362,3,0)</f>
        <v>#N/A</v>
      </c>
      <c r="J699" s="18">
        <f t="shared" si="10"/>
        <v>1500</v>
      </c>
    </row>
    <row r="700" spans="2:10" x14ac:dyDescent="0.2">
      <c r="B700" s="4">
        <v>697</v>
      </c>
      <c r="C700" s="5" t="s">
        <v>1752</v>
      </c>
      <c r="D700" s="5" t="s">
        <v>138</v>
      </c>
      <c r="E700" s="5" t="s">
        <v>1753</v>
      </c>
      <c r="F700" s="6">
        <v>43186</v>
      </c>
      <c r="G700" s="6">
        <v>46839</v>
      </c>
      <c r="H700" s="7">
        <v>2500</v>
      </c>
      <c r="I700" s="13" t="e">
        <f>VLOOKUP(C700,[1]Sheet18!$A$1:$C$362,3,0)</f>
        <v>#N/A</v>
      </c>
      <c r="J700" s="18">
        <f t="shared" si="10"/>
        <v>2500</v>
      </c>
    </row>
    <row r="701" spans="2:10" x14ac:dyDescent="0.2">
      <c r="B701" s="4">
        <v>698</v>
      </c>
      <c r="C701" s="5" t="s">
        <v>4773</v>
      </c>
      <c r="D701" s="5" t="s">
        <v>138</v>
      </c>
      <c r="E701" s="5" t="s">
        <v>4774</v>
      </c>
      <c r="F701" s="6">
        <v>44391</v>
      </c>
      <c r="G701" s="6">
        <v>46948</v>
      </c>
      <c r="H701" s="7">
        <v>2000</v>
      </c>
      <c r="I701" s="13" t="e">
        <f>VLOOKUP(C701,[1]Sheet18!$A$1:$C$362,3,0)</f>
        <v>#N/A</v>
      </c>
      <c r="J701" s="18">
        <f t="shared" si="10"/>
        <v>2000</v>
      </c>
    </row>
    <row r="702" spans="2:10" x14ac:dyDescent="0.2">
      <c r="B702" s="4">
        <v>699</v>
      </c>
      <c r="C702" s="5" t="s">
        <v>4818</v>
      </c>
      <c r="D702" s="5" t="s">
        <v>138</v>
      </c>
      <c r="E702" s="5" t="s">
        <v>4819</v>
      </c>
      <c r="F702" s="6">
        <v>44412</v>
      </c>
      <c r="G702" s="6">
        <v>46969</v>
      </c>
      <c r="H702" s="7">
        <v>2000</v>
      </c>
      <c r="I702" s="13" t="e">
        <f>VLOOKUP(C702,[1]Sheet18!$A$1:$C$362,3,0)</f>
        <v>#N/A</v>
      </c>
      <c r="J702" s="18">
        <f t="shared" si="10"/>
        <v>2000</v>
      </c>
    </row>
    <row r="703" spans="2:10" x14ac:dyDescent="0.2">
      <c r="B703" s="4">
        <v>700</v>
      </c>
      <c r="C703" s="5" t="s">
        <v>2246</v>
      </c>
      <c r="D703" s="5" t="s">
        <v>138</v>
      </c>
      <c r="E703" s="5" t="s">
        <v>2247</v>
      </c>
      <c r="F703" s="6">
        <v>43474</v>
      </c>
      <c r="G703" s="6">
        <v>47127</v>
      </c>
      <c r="H703" s="7">
        <v>2000</v>
      </c>
      <c r="I703" s="13" t="e">
        <f>VLOOKUP(C703,[1]Sheet18!$A$1:$C$362,3,0)</f>
        <v>#N/A</v>
      </c>
      <c r="J703" s="18">
        <f t="shared" si="10"/>
        <v>2000</v>
      </c>
    </row>
    <row r="704" spans="2:10" x14ac:dyDescent="0.2">
      <c r="B704" s="4">
        <v>701</v>
      </c>
      <c r="C704" s="5" t="s">
        <v>2262</v>
      </c>
      <c r="D704" s="5" t="s">
        <v>138</v>
      </c>
      <c r="E704" s="5" t="s">
        <v>2263</v>
      </c>
      <c r="F704" s="6">
        <v>43481</v>
      </c>
      <c r="G704" s="6">
        <v>47134</v>
      </c>
      <c r="H704" s="7">
        <v>2000</v>
      </c>
      <c r="I704" s="13" t="e">
        <f>VLOOKUP(C704,[1]Sheet18!$A$1:$C$362,3,0)</f>
        <v>#N/A</v>
      </c>
      <c r="J704" s="18">
        <f t="shared" si="10"/>
        <v>2000</v>
      </c>
    </row>
    <row r="705" spans="2:10" x14ac:dyDescent="0.2">
      <c r="B705" s="4">
        <v>702</v>
      </c>
      <c r="C705" s="5" t="s">
        <v>2270</v>
      </c>
      <c r="D705" s="5" t="s">
        <v>138</v>
      </c>
      <c r="E705" s="5" t="s">
        <v>2271</v>
      </c>
      <c r="F705" s="6">
        <v>43488</v>
      </c>
      <c r="G705" s="6">
        <v>47141</v>
      </c>
      <c r="H705" s="7">
        <v>2000</v>
      </c>
      <c r="I705" s="13" t="e">
        <f>VLOOKUP(C705,[1]Sheet18!$A$1:$C$362,3,0)</f>
        <v>#N/A</v>
      </c>
      <c r="J705" s="18">
        <f t="shared" si="10"/>
        <v>2000</v>
      </c>
    </row>
    <row r="706" spans="2:10" x14ac:dyDescent="0.2">
      <c r="B706" s="4">
        <v>703</v>
      </c>
      <c r="C706" s="5" t="s">
        <v>2284</v>
      </c>
      <c r="D706" s="5" t="s">
        <v>138</v>
      </c>
      <c r="E706" s="5" t="s">
        <v>2285</v>
      </c>
      <c r="F706" s="6">
        <v>43495</v>
      </c>
      <c r="G706" s="6">
        <v>47148</v>
      </c>
      <c r="H706" s="7">
        <v>2000</v>
      </c>
      <c r="I706" s="13" t="e">
        <f>VLOOKUP(C706,[1]Sheet18!$A$1:$C$362,3,0)</f>
        <v>#N/A</v>
      </c>
      <c r="J706" s="18">
        <f t="shared" si="10"/>
        <v>2000</v>
      </c>
    </row>
    <row r="707" spans="2:10" x14ac:dyDescent="0.2">
      <c r="B707" s="4">
        <v>704</v>
      </c>
      <c r="C707" s="5" t="s">
        <v>2304</v>
      </c>
      <c r="D707" s="5" t="s">
        <v>138</v>
      </c>
      <c r="E707" s="5" t="s">
        <v>2305</v>
      </c>
      <c r="F707" s="6">
        <v>43502</v>
      </c>
      <c r="G707" s="6">
        <v>47155</v>
      </c>
      <c r="H707" s="7">
        <v>2000</v>
      </c>
      <c r="I707" s="13" t="e">
        <f>VLOOKUP(C707,[1]Sheet18!$A$1:$C$362,3,0)</f>
        <v>#N/A</v>
      </c>
      <c r="J707" s="18">
        <f t="shared" si="10"/>
        <v>2000</v>
      </c>
    </row>
    <row r="708" spans="2:10" x14ac:dyDescent="0.2">
      <c r="B708" s="4">
        <v>705</v>
      </c>
      <c r="C708" s="5" t="s">
        <v>2382</v>
      </c>
      <c r="D708" s="5" t="s">
        <v>138</v>
      </c>
      <c r="E708" s="5" t="s">
        <v>2383</v>
      </c>
      <c r="F708" s="6">
        <v>43530</v>
      </c>
      <c r="G708" s="6">
        <v>47183</v>
      </c>
      <c r="H708" s="7">
        <v>2000</v>
      </c>
      <c r="I708" s="13" t="e">
        <f>VLOOKUP(C708,[1]Sheet18!$A$1:$C$362,3,0)</f>
        <v>#N/A</v>
      </c>
      <c r="J708" s="18">
        <f t="shared" ref="J708:J727" si="11">H708</f>
        <v>2000</v>
      </c>
    </row>
    <row r="709" spans="2:10" x14ac:dyDescent="0.2">
      <c r="B709" s="4">
        <v>706</v>
      </c>
      <c r="C709" s="5" t="s">
        <v>2408</v>
      </c>
      <c r="D709" s="5" t="s">
        <v>138</v>
      </c>
      <c r="E709" s="5" t="s">
        <v>2409</v>
      </c>
      <c r="F709" s="6">
        <v>43537</v>
      </c>
      <c r="G709" s="6">
        <v>47190</v>
      </c>
      <c r="H709" s="7">
        <v>2300</v>
      </c>
      <c r="I709" s="13" t="e">
        <f>VLOOKUP(C709,[1]Sheet18!$A$1:$C$362,3,0)</f>
        <v>#N/A</v>
      </c>
      <c r="J709" s="18">
        <f t="shared" si="11"/>
        <v>2300</v>
      </c>
    </row>
    <row r="710" spans="2:10" x14ac:dyDescent="0.2">
      <c r="B710" s="4">
        <v>707</v>
      </c>
      <c r="C710" s="5" t="s">
        <v>2617</v>
      </c>
      <c r="D710" s="5" t="s">
        <v>138</v>
      </c>
      <c r="E710" s="5" t="s">
        <v>2618</v>
      </c>
      <c r="F710" s="6">
        <v>43656</v>
      </c>
      <c r="G710" s="6">
        <v>47309</v>
      </c>
      <c r="H710" s="7">
        <v>600</v>
      </c>
      <c r="I710" s="13" t="e">
        <f>VLOOKUP(C710,[1]Sheet18!$A$1:$C$362,3,0)</f>
        <v>#N/A</v>
      </c>
      <c r="J710" s="18">
        <f t="shared" si="11"/>
        <v>600</v>
      </c>
    </row>
    <row r="711" spans="2:10" x14ac:dyDescent="0.2">
      <c r="B711" s="4">
        <v>708</v>
      </c>
      <c r="C711" s="5" t="s">
        <v>2631</v>
      </c>
      <c r="D711" s="5" t="s">
        <v>138</v>
      </c>
      <c r="E711" s="5" t="s">
        <v>2632</v>
      </c>
      <c r="F711" s="6">
        <v>43663</v>
      </c>
      <c r="G711" s="6">
        <v>47316</v>
      </c>
      <c r="H711" s="7">
        <v>1000</v>
      </c>
      <c r="I711" s="13" t="e">
        <f>VLOOKUP(C711,[1]Sheet18!$A$1:$C$362,3,0)</f>
        <v>#N/A</v>
      </c>
      <c r="J711" s="18">
        <f t="shared" si="11"/>
        <v>1000</v>
      </c>
    </row>
    <row r="712" spans="2:10" x14ac:dyDescent="0.2">
      <c r="B712" s="4">
        <v>709</v>
      </c>
      <c r="C712" s="5" t="s">
        <v>2647</v>
      </c>
      <c r="D712" s="5" t="s">
        <v>138</v>
      </c>
      <c r="E712" s="5" t="s">
        <v>2648</v>
      </c>
      <c r="F712" s="6">
        <v>43670</v>
      </c>
      <c r="G712" s="6">
        <v>47323</v>
      </c>
      <c r="H712" s="7">
        <v>1000</v>
      </c>
      <c r="I712" s="13" t="e">
        <f>VLOOKUP(C712,[1]Sheet18!$A$1:$C$362,3,0)</f>
        <v>#N/A</v>
      </c>
      <c r="J712" s="18">
        <f t="shared" si="11"/>
        <v>1000</v>
      </c>
    </row>
    <row r="713" spans="2:10" x14ac:dyDescent="0.2">
      <c r="B713" s="4">
        <v>710</v>
      </c>
      <c r="C713" s="5" t="s">
        <v>2659</v>
      </c>
      <c r="D713" s="5" t="s">
        <v>138</v>
      </c>
      <c r="E713" s="5" t="s">
        <v>2660</v>
      </c>
      <c r="F713" s="6">
        <v>43677</v>
      </c>
      <c r="G713" s="6">
        <v>47330</v>
      </c>
      <c r="H713" s="7">
        <v>1000</v>
      </c>
      <c r="I713" s="13" t="e">
        <f>VLOOKUP(C713,[1]Sheet18!$A$1:$C$362,3,0)</f>
        <v>#N/A</v>
      </c>
      <c r="J713" s="18">
        <f t="shared" si="11"/>
        <v>1000</v>
      </c>
    </row>
    <row r="714" spans="2:10" x14ac:dyDescent="0.2">
      <c r="B714" s="4">
        <v>711</v>
      </c>
      <c r="C714" s="5" t="s">
        <v>2681</v>
      </c>
      <c r="D714" s="5" t="s">
        <v>138</v>
      </c>
      <c r="E714" s="5" t="s">
        <v>2682</v>
      </c>
      <c r="F714" s="6">
        <v>43684</v>
      </c>
      <c r="G714" s="6">
        <v>47337</v>
      </c>
      <c r="H714" s="7">
        <v>1000</v>
      </c>
      <c r="I714" s="13" t="e">
        <f>VLOOKUP(C714,[1]Sheet18!$A$1:$C$362,3,0)</f>
        <v>#N/A</v>
      </c>
      <c r="J714" s="18">
        <f t="shared" si="11"/>
        <v>1000</v>
      </c>
    </row>
    <row r="715" spans="2:10" x14ac:dyDescent="0.2">
      <c r="B715" s="4">
        <v>712</v>
      </c>
      <c r="C715" s="5" t="s">
        <v>2703</v>
      </c>
      <c r="D715" s="5" t="s">
        <v>138</v>
      </c>
      <c r="E715" s="5" t="s">
        <v>2704</v>
      </c>
      <c r="F715" s="6">
        <v>43691</v>
      </c>
      <c r="G715" s="6">
        <v>47344</v>
      </c>
      <c r="H715" s="7">
        <v>1000</v>
      </c>
      <c r="I715" s="13" t="e">
        <f>VLOOKUP(C715,[1]Sheet18!$A$1:$C$362,3,0)</f>
        <v>#N/A</v>
      </c>
      <c r="J715" s="18">
        <f t="shared" si="11"/>
        <v>1000</v>
      </c>
    </row>
    <row r="716" spans="2:10" x14ac:dyDescent="0.2">
      <c r="B716" s="4">
        <v>713</v>
      </c>
      <c r="C716" s="5" t="s">
        <v>2725</v>
      </c>
      <c r="D716" s="5" t="s">
        <v>138</v>
      </c>
      <c r="E716" s="5" t="s">
        <v>2704</v>
      </c>
      <c r="F716" s="6">
        <v>43698</v>
      </c>
      <c r="G716" s="6">
        <v>47351</v>
      </c>
      <c r="H716" s="7">
        <v>1000</v>
      </c>
      <c r="I716" s="13" t="e">
        <f>VLOOKUP(C716,[1]Sheet18!$A$1:$C$362,3,0)</f>
        <v>#N/A</v>
      </c>
      <c r="J716" s="18">
        <f t="shared" si="11"/>
        <v>1000</v>
      </c>
    </row>
    <row r="717" spans="2:10" x14ac:dyDescent="0.2">
      <c r="B717" s="4">
        <v>714</v>
      </c>
      <c r="C717" s="5" t="s">
        <v>2737</v>
      </c>
      <c r="D717" s="5" t="s">
        <v>138</v>
      </c>
      <c r="E717" s="5" t="s">
        <v>2738</v>
      </c>
      <c r="F717" s="6">
        <v>43705</v>
      </c>
      <c r="G717" s="6">
        <v>47358</v>
      </c>
      <c r="H717" s="7">
        <v>1000</v>
      </c>
      <c r="I717" s="13" t="e">
        <f>VLOOKUP(C717,[1]Sheet18!$A$1:$C$362,3,0)</f>
        <v>#N/A</v>
      </c>
      <c r="J717" s="18">
        <f t="shared" si="11"/>
        <v>1000</v>
      </c>
    </row>
    <row r="718" spans="2:10" x14ac:dyDescent="0.2">
      <c r="B718" s="4">
        <v>715</v>
      </c>
      <c r="C718" s="5" t="s">
        <v>2758</v>
      </c>
      <c r="D718" s="5" t="s">
        <v>138</v>
      </c>
      <c r="E718" s="5" t="s">
        <v>2759</v>
      </c>
      <c r="F718" s="6">
        <v>43712</v>
      </c>
      <c r="G718" s="6">
        <v>47365</v>
      </c>
      <c r="H718" s="7">
        <v>1000</v>
      </c>
      <c r="I718" s="13" t="e">
        <f>VLOOKUP(C718,[1]Sheet18!$A$1:$C$362,3,0)</f>
        <v>#N/A</v>
      </c>
      <c r="J718" s="18">
        <f t="shared" si="11"/>
        <v>1000</v>
      </c>
    </row>
    <row r="719" spans="2:10" x14ac:dyDescent="0.2">
      <c r="B719" s="4">
        <v>716</v>
      </c>
      <c r="C719" s="5" t="s">
        <v>2786</v>
      </c>
      <c r="D719" s="5" t="s">
        <v>138</v>
      </c>
      <c r="E719" s="5" t="s">
        <v>2759</v>
      </c>
      <c r="F719" s="6">
        <v>43719</v>
      </c>
      <c r="G719" s="6">
        <v>47372</v>
      </c>
      <c r="H719" s="7">
        <v>1000</v>
      </c>
      <c r="I719" s="13" t="e">
        <f>VLOOKUP(C719,[1]Sheet18!$A$1:$C$362,3,0)</f>
        <v>#N/A</v>
      </c>
      <c r="J719" s="18">
        <f t="shared" si="11"/>
        <v>1000</v>
      </c>
    </row>
    <row r="720" spans="2:10" x14ac:dyDescent="0.2">
      <c r="B720" s="4">
        <v>717</v>
      </c>
      <c r="C720" s="5" t="s">
        <v>2794</v>
      </c>
      <c r="D720" s="5" t="s">
        <v>138</v>
      </c>
      <c r="E720" s="5" t="s">
        <v>2795</v>
      </c>
      <c r="F720" s="6">
        <v>43726</v>
      </c>
      <c r="G720" s="6">
        <v>47379</v>
      </c>
      <c r="H720" s="7">
        <v>1000</v>
      </c>
      <c r="I720" s="13" t="e">
        <f>VLOOKUP(C720,[1]Sheet18!$A$1:$C$362,3,0)</f>
        <v>#N/A</v>
      </c>
      <c r="J720" s="18">
        <f t="shared" si="11"/>
        <v>1000</v>
      </c>
    </row>
    <row r="721" spans="2:10" x14ac:dyDescent="0.2">
      <c r="B721" s="4">
        <v>718</v>
      </c>
      <c r="C721" s="5" t="s">
        <v>2807</v>
      </c>
      <c r="D721" s="5" t="s">
        <v>138</v>
      </c>
      <c r="E721" s="5" t="s">
        <v>2808</v>
      </c>
      <c r="F721" s="6">
        <v>43733</v>
      </c>
      <c r="G721" s="6">
        <v>47386</v>
      </c>
      <c r="H721" s="7">
        <v>1000</v>
      </c>
      <c r="I721" s="13" t="e">
        <f>VLOOKUP(C721,[1]Sheet18!$A$1:$C$362,3,0)</f>
        <v>#N/A</v>
      </c>
      <c r="J721" s="18">
        <f t="shared" si="11"/>
        <v>1000</v>
      </c>
    </row>
    <row r="722" spans="2:10" x14ac:dyDescent="0.2">
      <c r="B722" s="4">
        <v>719</v>
      </c>
      <c r="C722" s="5" t="s">
        <v>2835</v>
      </c>
      <c r="D722" s="5" t="s">
        <v>138</v>
      </c>
      <c r="E722" s="5" t="s">
        <v>2836</v>
      </c>
      <c r="F722" s="6">
        <v>43747</v>
      </c>
      <c r="G722" s="6">
        <v>47400</v>
      </c>
      <c r="H722" s="7">
        <v>1000</v>
      </c>
      <c r="I722" s="13" t="e">
        <f>VLOOKUP(C722,[1]Sheet18!$A$1:$C$362,3,0)</f>
        <v>#N/A</v>
      </c>
      <c r="J722" s="18">
        <f t="shared" si="11"/>
        <v>1000</v>
      </c>
    </row>
    <row r="723" spans="2:10" x14ac:dyDescent="0.2">
      <c r="B723" s="4">
        <v>720</v>
      </c>
      <c r="C723" s="5" t="s">
        <v>2861</v>
      </c>
      <c r="D723" s="5" t="s">
        <v>138</v>
      </c>
      <c r="E723" s="5" t="s">
        <v>2862</v>
      </c>
      <c r="F723" s="6">
        <v>43754</v>
      </c>
      <c r="G723" s="6">
        <v>47407</v>
      </c>
      <c r="H723" s="7">
        <v>1000</v>
      </c>
      <c r="I723" s="13" t="e">
        <f>VLOOKUP(C723,[1]Sheet18!$A$1:$C$362,3,0)</f>
        <v>#N/A</v>
      </c>
      <c r="J723" s="18">
        <f t="shared" si="11"/>
        <v>1000</v>
      </c>
    </row>
    <row r="724" spans="2:10" x14ac:dyDescent="0.2">
      <c r="B724" s="4">
        <v>721</v>
      </c>
      <c r="C724" s="5" t="s">
        <v>2877</v>
      </c>
      <c r="D724" s="5" t="s">
        <v>138</v>
      </c>
      <c r="E724" s="5" t="s">
        <v>2878</v>
      </c>
      <c r="F724" s="6">
        <v>43761</v>
      </c>
      <c r="G724" s="6">
        <v>47414</v>
      </c>
      <c r="H724" s="7">
        <v>1042</v>
      </c>
      <c r="I724" s="13" t="e">
        <f>VLOOKUP(C724,[1]Sheet18!$A$1:$C$362,3,0)</f>
        <v>#N/A</v>
      </c>
      <c r="J724" s="18">
        <f t="shared" si="11"/>
        <v>1042</v>
      </c>
    </row>
    <row r="725" spans="2:10" x14ac:dyDescent="0.2">
      <c r="B725" s="4">
        <v>722</v>
      </c>
      <c r="C725" s="5" t="s">
        <v>3048</v>
      </c>
      <c r="D725" s="5" t="s">
        <v>138</v>
      </c>
      <c r="E725" s="5" t="s">
        <v>3049</v>
      </c>
      <c r="F725" s="6">
        <v>43838</v>
      </c>
      <c r="G725" s="6">
        <v>47491</v>
      </c>
      <c r="H725" s="7">
        <v>1000</v>
      </c>
      <c r="I725" s="13" t="e">
        <f>VLOOKUP(C725,[1]Sheet18!$A$1:$C$362,3,0)</f>
        <v>#N/A</v>
      </c>
      <c r="J725" s="18">
        <f t="shared" si="11"/>
        <v>1000</v>
      </c>
    </row>
    <row r="726" spans="2:10" x14ac:dyDescent="0.2">
      <c r="B726" s="4">
        <v>723</v>
      </c>
      <c r="C726" s="5" t="s">
        <v>3076</v>
      </c>
      <c r="D726" s="5" t="s">
        <v>138</v>
      </c>
      <c r="E726" s="5" t="s">
        <v>3077</v>
      </c>
      <c r="F726" s="6">
        <v>43845</v>
      </c>
      <c r="G726" s="6">
        <v>47498</v>
      </c>
      <c r="H726" s="7">
        <v>1000</v>
      </c>
      <c r="I726" s="13" t="e">
        <f>VLOOKUP(C726,[1]Sheet18!$A$1:$C$362,3,0)</f>
        <v>#N/A</v>
      </c>
      <c r="J726" s="18">
        <f t="shared" si="11"/>
        <v>1000</v>
      </c>
    </row>
    <row r="727" spans="2:10" x14ac:dyDescent="0.2">
      <c r="B727" s="4">
        <v>724</v>
      </c>
      <c r="C727" s="5" t="s">
        <v>3100</v>
      </c>
      <c r="D727" s="5" t="s">
        <v>138</v>
      </c>
      <c r="E727" s="5" t="s">
        <v>3101</v>
      </c>
      <c r="F727" s="6">
        <v>43852</v>
      </c>
      <c r="G727" s="6">
        <v>47505</v>
      </c>
      <c r="H727" s="7">
        <v>1000</v>
      </c>
      <c r="I727" s="13" t="e">
        <f>VLOOKUP(C727,[1]Sheet18!$A$1:$C$362,3,0)</f>
        <v>#N/A</v>
      </c>
      <c r="J727" s="18">
        <f t="shared" si="11"/>
        <v>1000</v>
      </c>
    </row>
    <row r="728" spans="2:10" hidden="1" x14ac:dyDescent="0.2">
      <c r="B728" s="4">
        <v>725</v>
      </c>
      <c r="C728" s="5" t="s">
        <v>3111</v>
      </c>
      <c r="D728" s="5" t="s">
        <v>138</v>
      </c>
      <c r="E728" s="5" t="s">
        <v>3049</v>
      </c>
      <c r="F728" s="6">
        <v>43859</v>
      </c>
      <c r="G728" s="6">
        <v>47512</v>
      </c>
      <c r="H728" s="7">
        <v>2000</v>
      </c>
      <c r="I728" s="13" t="str">
        <f>VLOOKUP(C728,[1]Sheet18!$A$1:$C$362,3,0)</f>
        <v>=1000+1000</v>
      </c>
      <c r="J728" s="13">
        <f>1000+1000</f>
        <v>2000</v>
      </c>
    </row>
    <row r="729" spans="2:10" hidden="1" x14ac:dyDescent="0.2">
      <c r="B729" s="4">
        <v>726</v>
      </c>
      <c r="C729" s="5" t="s">
        <v>3133</v>
      </c>
      <c r="D729" s="5" t="s">
        <v>138</v>
      </c>
      <c r="E729" s="5" t="s">
        <v>3134</v>
      </c>
      <c r="F729" s="6">
        <v>43866</v>
      </c>
      <c r="G729" s="6">
        <v>47519</v>
      </c>
      <c r="H729" s="7">
        <v>2000</v>
      </c>
      <c r="I729" s="13" t="str">
        <f>VLOOKUP(C729,[1]Sheet18!$A$1:$C$362,3,0)</f>
        <v>=1000+1000</v>
      </c>
      <c r="J729" s="13">
        <f>1000+1000</f>
        <v>2000</v>
      </c>
    </row>
    <row r="730" spans="2:10" x14ac:dyDescent="0.2">
      <c r="B730" s="4">
        <v>727</v>
      </c>
      <c r="C730" s="5" t="s">
        <v>3158</v>
      </c>
      <c r="D730" s="5" t="s">
        <v>138</v>
      </c>
      <c r="E730" s="5" t="s">
        <v>3159</v>
      </c>
      <c r="F730" s="6">
        <v>43873</v>
      </c>
      <c r="G730" s="6">
        <v>47526</v>
      </c>
      <c r="H730" s="7">
        <v>959</v>
      </c>
      <c r="I730" s="13" t="e">
        <f>VLOOKUP(C730,[1]Sheet18!$A$1:$C$362,3,0)</f>
        <v>#N/A</v>
      </c>
      <c r="J730" s="18">
        <f>1000+1000</f>
        <v>2000</v>
      </c>
    </row>
    <row r="731" spans="2:10" x14ac:dyDescent="0.2">
      <c r="B731" s="4">
        <v>728</v>
      </c>
      <c r="C731" s="5" t="s">
        <v>6886</v>
      </c>
      <c r="D731" s="5" t="s">
        <v>138</v>
      </c>
      <c r="E731" s="5" t="s">
        <v>6887</v>
      </c>
      <c r="F731" s="6">
        <v>45126</v>
      </c>
      <c r="G731" s="6">
        <v>47683</v>
      </c>
      <c r="H731" s="7">
        <v>2000</v>
      </c>
      <c r="I731" s="13" t="e">
        <f>VLOOKUP(C731,[1]Sheet18!$A$1:$C$362,3,0)</f>
        <v>#N/A</v>
      </c>
      <c r="J731" s="18">
        <f>1000+500</f>
        <v>1500</v>
      </c>
    </row>
    <row r="732" spans="2:10" x14ac:dyDescent="0.2">
      <c r="B732" s="4">
        <v>729</v>
      </c>
      <c r="C732" s="5" t="s">
        <v>6900</v>
      </c>
      <c r="D732" s="5" t="s">
        <v>138</v>
      </c>
      <c r="E732" s="5" t="s">
        <v>6901</v>
      </c>
      <c r="F732" s="6">
        <v>45133</v>
      </c>
      <c r="G732" s="6">
        <v>47690</v>
      </c>
      <c r="H732" s="7">
        <v>2000</v>
      </c>
      <c r="I732" s="13" t="e">
        <f>VLOOKUP(C732,[1]Sheet18!$A$1:$C$362,3,0)</f>
        <v>#N/A</v>
      </c>
      <c r="J732" s="18">
        <f>1000+1000</f>
        <v>2000</v>
      </c>
    </row>
    <row r="733" spans="2:10" x14ac:dyDescent="0.2">
      <c r="B733" s="4">
        <v>730</v>
      </c>
      <c r="C733" s="5" t="s">
        <v>4892</v>
      </c>
      <c r="D733" s="5" t="s">
        <v>138</v>
      </c>
      <c r="E733" s="5" t="s">
        <v>4893</v>
      </c>
      <c r="F733" s="6">
        <v>44447</v>
      </c>
      <c r="G733" s="6">
        <v>47734</v>
      </c>
      <c r="H733" s="7">
        <v>2000</v>
      </c>
      <c r="I733" s="13" t="e">
        <f>VLOOKUP(C733,[1]Sheet18!$A$1:$C$362,3,0)</f>
        <v>#N/A</v>
      </c>
      <c r="J733" s="18">
        <f>1000+970</f>
        <v>1970</v>
      </c>
    </row>
    <row r="734" spans="2:10" x14ac:dyDescent="0.2">
      <c r="B734" s="4">
        <v>731</v>
      </c>
      <c r="C734" s="5" t="s">
        <v>4984</v>
      </c>
      <c r="D734" s="5" t="s">
        <v>138</v>
      </c>
      <c r="E734" s="5" t="s">
        <v>4985</v>
      </c>
      <c r="F734" s="6">
        <v>44475</v>
      </c>
      <c r="G734" s="6">
        <v>47762</v>
      </c>
      <c r="H734" s="7">
        <v>2000</v>
      </c>
      <c r="I734" s="13" t="e">
        <f>VLOOKUP(C734,[1]Sheet18!$A$1:$C$362,3,0)</f>
        <v>#N/A</v>
      </c>
      <c r="J734" s="18">
        <f>1000+500</f>
        <v>1500</v>
      </c>
    </row>
    <row r="735" spans="2:10" x14ac:dyDescent="0.2">
      <c r="B735" s="4">
        <v>732</v>
      </c>
      <c r="C735" s="5" t="s">
        <v>5042</v>
      </c>
      <c r="D735" s="5" t="s">
        <v>138</v>
      </c>
      <c r="E735" s="5" t="s">
        <v>5043</v>
      </c>
      <c r="F735" s="6">
        <v>44496</v>
      </c>
      <c r="G735" s="6">
        <v>47783</v>
      </c>
      <c r="H735" s="7">
        <v>2000</v>
      </c>
      <c r="I735" s="13" t="e">
        <f>VLOOKUP(C735,[1]Sheet18!$A$1:$C$362,3,0)</f>
        <v>#N/A</v>
      </c>
      <c r="J735" s="18">
        <f>1000+500</f>
        <v>1500</v>
      </c>
    </row>
    <row r="736" spans="2:10" x14ac:dyDescent="0.2">
      <c r="B736" s="4">
        <v>733</v>
      </c>
      <c r="C736" s="5" t="s">
        <v>5060</v>
      </c>
      <c r="D736" s="5" t="s">
        <v>138</v>
      </c>
      <c r="E736" s="5" t="s">
        <v>5061</v>
      </c>
      <c r="F736" s="6">
        <v>44502</v>
      </c>
      <c r="G736" s="6">
        <v>47789</v>
      </c>
      <c r="H736" s="7">
        <v>2000</v>
      </c>
      <c r="I736" s="13" t="e">
        <f>VLOOKUP(C736,[1]Sheet18!$A$1:$C$362,3,0)</f>
        <v>#N/A</v>
      </c>
      <c r="J736" s="18">
        <f>1000+500</f>
        <v>1500</v>
      </c>
    </row>
    <row r="737" spans="2:10" x14ac:dyDescent="0.2">
      <c r="B737" s="4">
        <v>734</v>
      </c>
      <c r="C737" s="5" t="s">
        <v>5093</v>
      </c>
      <c r="D737" s="5" t="s">
        <v>138</v>
      </c>
      <c r="E737" s="5" t="s">
        <v>4985</v>
      </c>
      <c r="F737" s="6">
        <v>44524</v>
      </c>
      <c r="G737" s="6">
        <v>47811</v>
      </c>
      <c r="H737" s="7">
        <v>2000</v>
      </c>
      <c r="I737" s="13" t="e">
        <f>VLOOKUP(C737,[1]Sheet18!$A$1:$C$362,3,0)</f>
        <v>#N/A</v>
      </c>
      <c r="J737" s="18">
        <f>1000+1000</f>
        <v>2000</v>
      </c>
    </row>
    <row r="738" spans="2:10" x14ac:dyDescent="0.2">
      <c r="B738" s="4">
        <v>735</v>
      </c>
      <c r="C738" s="5" t="s">
        <v>5122</v>
      </c>
      <c r="D738" s="5" t="s">
        <v>138</v>
      </c>
      <c r="E738" s="5" t="s">
        <v>5123</v>
      </c>
      <c r="F738" s="6">
        <v>44538</v>
      </c>
      <c r="G738" s="6">
        <v>47825</v>
      </c>
      <c r="H738" s="7">
        <v>2000</v>
      </c>
      <c r="I738" s="13" t="e">
        <f>VLOOKUP(C738,[1]Sheet18!$A$1:$C$362,3,0)</f>
        <v>#N/A</v>
      </c>
      <c r="J738" s="18">
        <f>1000+1000</f>
        <v>2000</v>
      </c>
    </row>
    <row r="739" spans="2:10" x14ac:dyDescent="0.2">
      <c r="B739" s="4">
        <v>736</v>
      </c>
      <c r="C739" s="5" t="s">
        <v>5133</v>
      </c>
      <c r="D739" s="5" t="s">
        <v>138</v>
      </c>
      <c r="E739" s="5" t="s">
        <v>5134</v>
      </c>
      <c r="F739" s="6">
        <v>44545</v>
      </c>
      <c r="G739" s="6">
        <v>47832</v>
      </c>
      <c r="H739" s="7">
        <v>1000</v>
      </c>
      <c r="I739" s="13" t="e">
        <f>VLOOKUP(C739,[1]Sheet18!$A$1:$C$362,3,0)</f>
        <v>#N/A</v>
      </c>
      <c r="J739" s="18">
        <f>1000+500</f>
        <v>1500</v>
      </c>
    </row>
    <row r="740" spans="2:10" x14ac:dyDescent="0.2">
      <c r="B740" s="4">
        <v>737</v>
      </c>
      <c r="C740" s="5" t="s">
        <v>6948</v>
      </c>
      <c r="D740" s="5" t="s">
        <v>138</v>
      </c>
      <c r="E740" s="5" t="s">
        <v>6949</v>
      </c>
      <c r="F740" s="6">
        <v>45155</v>
      </c>
      <c r="G740" s="6">
        <v>48077</v>
      </c>
      <c r="H740" s="7">
        <v>2000</v>
      </c>
      <c r="I740" s="13" t="e">
        <f>VLOOKUP(C740,[1]Sheet18!$A$1:$C$362,3,0)</f>
        <v>#N/A</v>
      </c>
      <c r="J740" s="18">
        <f>1000+1000</f>
        <v>2000</v>
      </c>
    </row>
    <row r="741" spans="2:10" x14ac:dyDescent="0.2">
      <c r="B741" s="4">
        <v>738</v>
      </c>
      <c r="C741" s="5" t="s">
        <v>6974</v>
      </c>
      <c r="D741" s="5" t="s">
        <v>138</v>
      </c>
      <c r="E741" s="5" t="s">
        <v>6975</v>
      </c>
      <c r="F741" s="6">
        <v>45161</v>
      </c>
      <c r="G741" s="6">
        <v>48083</v>
      </c>
      <c r="H741" s="7">
        <v>2000</v>
      </c>
      <c r="I741" s="13" t="e">
        <f>VLOOKUP(C741,[1]Sheet18!$A$1:$C$362,3,0)</f>
        <v>#N/A</v>
      </c>
      <c r="J741" s="18">
        <f>1000+1000</f>
        <v>2000</v>
      </c>
    </row>
    <row r="742" spans="2:10" x14ac:dyDescent="0.2">
      <c r="B742" s="4">
        <v>739</v>
      </c>
      <c r="C742" s="5" t="s">
        <v>6986</v>
      </c>
      <c r="D742" s="5" t="s">
        <v>138</v>
      </c>
      <c r="E742" s="5" t="s">
        <v>6987</v>
      </c>
      <c r="F742" s="6">
        <v>45168</v>
      </c>
      <c r="G742" s="6">
        <v>48090</v>
      </c>
      <c r="H742" s="7">
        <v>2000</v>
      </c>
      <c r="I742" s="13" t="e">
        <f>VLOOKUP(C742,[1]Sheet18!$A$1:$C$362,3,0)</f>
        <v>#N/A</v>
      </c>
      <c r="J742" s="18">
        <f>1000+1000</f>
        <v>2000</v>
      </c>
    </row>
    <row r="743" spans="2:10" x14ac:dyDescent="0.2">
      <c r="B743" s="4">
        <v>740</v>
      </c>
      <c r="C743" s="5" t="s">
        <v>7058</v>
      </c>
      <c r="D743" s="5" t="s">
        <v>138</v>
      </c>
      <c r="E743" s="5" t="s">
        <v>6975</v>
      </c>
      <c r="F743" s="6">
        <v>45191</v>
      </c>
      <c r="G743" s="6">
        <v>48113</v>
      </c>
      <c r="H743" s="7">
        <v>2000</v>
      </c>
      <c r="I743" s="13" t="e">
        <f>VLOOKUP(C743,[1]Sheet18!$A$1:$C$362,3,0)</f>
        <v>#N/A</v>
      </c>
      <c r="J743" s="18">
        <f>1000+1000</f>
        <v>2000</v>
      </c>
    </row>
    <row r="744" spans="2:10" x14ac:dyDescent="0.2">
      <c r="B744" s="4">
        <v>741</v>
      </c>
      <c r="C744" s="5" t="s">
        <v>7078</v>
      </c>
      <c r="D744" s="5" t="s">
        <v>138</v>
      </c>
      <c r="E744" s="5" t="s">
        <v>7079</v>
      </c>
      <c r="F744" s="6">
        <v>45196</v>
      </c>
      <c r="G744" s="6">
        <v>48118</v>
      </c>
      <c r="H744" s="7">
        <v>2000</v>
      </c>
      <c r="I744" s="13" t="e">
        <f>VLOOKUP(C744,[1]Sheet18!$A$1:$C$362,3,0)</f>
        <v>#N/A</v>
      </c>
      <c r="J744" s="18">
        <f>1000+1000</f>
        <v>2000</v>
      </c>
    </row>
    <row r="745" spans="2:10" x14ac:dyDescent="0.2">
      <c r="B745" s="4">
        <v>742</v>
      </c>
      <c r="C745" s="5" t="s">
        <v>7116</v>
      </c>
      <c r="D745" s="5" t="s">
        <v>138</v>
      </c>
      <c r="E745" s="5" t="s">
        <v>7117</v>
      </c>
      <c r="F745" s="6">
        <v>45203</v>
      </c>
      <c r="G745" s="6">
        <v>48125</v>
      </c>
      <c r="H745" s="7">
        <v>2000</v>
      </c>
      <c r="I745" s="13" t="e">
        <f>VLOOKUP(C745,[1]Sheet18!$A$1:$C$362,3,0)</f>
        <v>#N/A</v>
      </c>
      <c r="J745" s="18">
        <f>1300+1500</f>
        <v>2800</v>
      </c>
    </row>
    <row r="746" spans="2:10" x14ac:dyDescent="0.2">
      <c r="B746" s="4">
        <v>743</v>
      </c>
      <c r="C746" s="5" t="s">
        <v>7167</v>
      </c>
      <c r="D746" s="5" t="s">
        <v>138</v>
      </c>
      <c r="E746" s="5" t="s">
        <v>7168</v>
      </c>
      <c r="F746" s="6">
        <v>45217</v>
      </c>
      <c r="G746" s="6">
        <v>48139</v>
      </c>
      <c r="H746" s="7">
        <v>2000</v>
      </c>
      <c r="I746" s="13" t="e">
        <f>VLOOKUP(C746,[1]Sheet18!$A$1:$C$362,3,0)</f>
        <v>#N/A</v>
      </c>
      <c r="J746" s="18">
        <f>1000+1000</f>
        <v>2000</v>
      </c>
    </row>
    <row r="747" spans="2:10" x14ac:dyDescent="0.2">
      <c r="B747" s="4">
        <v>744</v>
      </c>
      <c r="C747" s="5" t="s">
        <v>7226</v>
      </c>
      <c r="D747" s="5" t="s">
        <v>138</v>
      </c>
      <c r="E747" s="5" t="s">
        <v>7227</v>
      </c>
      <c r="F747" s="6">
        <v>45231</v>
      </c>
      <c r="G747" s="6">
        <v>48153</v>
      </c>
      <c r="H747" s="7">
        <v>2000</v>
      </c>
      <c r="I747" s="13" t="e">
        <f>VLOOKUP(C747,[1]Sheet18!$A$1:$C$362,3,0)</f>
        <v>#N/A</v>
      </c>
      <c r="J747" s="18">
        <f>1000+700</f>
        <v>1700</v>
      </c>
    </row>
    <row r="748" spans="2:10" x14ac:dyDescent="0.2">
      <c r="B748" s="4">
        <v>745</v>
      </c>
      <c r="C748" s="5" t="s">
        <v>5241</v>
      </c>
      <c r="D748" s="5" t="s">
        <v>138</v>
      </c>
      <c r="E748" s="5" t="s">
        <v>5242</v>
      </c>
      <c r="F748" s="6">
        <v>44580</v>
      </c>
      <c r="G748" s="6">
        <v>48232</v>
      </c>
      <c r="H748" s="7">
        <v>2000</v>
      </c>
      <c r="I748" s="13" t="e">
        <f>VLOOKUP(C748,[1]Sheet18!$A$1:$C$362,3,0)</f>
        <v>#N/A</v>
      </c>
      <c r="J748" s="18">
        <f>1300+1000</f>
        <v>2300</v>
      </c>
    </row>
    <row r="749" spans="2:10" x14ac:dyDescent="0.2">
      <c r="B749" s="4">
        <v>746</v>
      </c>
      <c r="C749" s="5" t="s">
        <v>5344</v>
      </c>
      <c r="D749" s="5" t="s">
        <v>138</v>
      </c>
      <c r="E749" s="5" t="s">
        <v>5345</v>
      </c>
      <c r="F749" s="6">
        <v>44615</v>
      </c>
      <c r="G749" s="6">
        <v>48267</v>
      </c>
      <c r="H749" s="7">
        <v>2000</v>
      </c>
      <c r="I749" s="13" t="e">
        <f>VLOOKUP(C749,[1]Sheet18!$A$1:$C$362,3,0)</f>
        <v>#N/A</v>
      </c>
      <c r="J749" s="18">
        <f>1300+1500</f>
        <v>2800</v>
      </c>
    </row>
    <row r="750" spans="2:10" x14ac:dyDescent="0.2">
      <c r="B750" s="4">
        <v>747</v>
      </c>
      <c r="C750" s="5" t="s">
        <v>5362</v>
      </c>
      <c r="D750" s="5" t="s">
        <v>138</v>
      </c>
      <c r="E750" s="5" t="s">
        <v>5363</v>
      </c>
      <c r="F750" s="6">
        <v>44622</v>
      </c>
      <c r="G750" s="6">
        <v>48275</v>
      </c>
      <c r="H750" s="7">
        <v>1489</v>
      </c>
      <c r="I750" s="13" t="e">
        <f>VLOOKUP(C750,[1]Sheet18!$A$1:$C$362,3,0)</f>
        <v>#N/A</v>
      </c>
      <c r="J750" s="18">
        <f>1300+1000</f>
        <v>2300</v>
      </c>
    </row>
    <row r="751" spans="2:10" x14ac:dyDescent="0.2">
      <c r="B751" s="4">
        <v>748</v>
      </c>
      <c r="C751" s="5" t="s">
        <v>3274</v>
      </c>
      <c r="D751" s="5" t="s">
        <v>138</v>
      </c>
      <c r="E751" s="5" t="s">
        <v>3275</v>
      </c>
      <c r="F751" s="6">
        <v>43901</v>
      </c>
      <c r="G751" s="6">
        <v>48284</v>
      </c>
      <c r="H751" s="7">
        <v>1000</v>
      </c>
      <c r="I751" s="13" t="e">
        <f>VLOOKUP(C751,[1]Sheet18!$A$1:$C$362,3,0)</f>
        <v>#N/A</v>
      </c>
      <c r="J751" s="18">
        <f>1000+1000</f>
        <v>2000</v>
      </c>
    </row>
    <row r="752" spans="2:10" x14ac:dyDescent="0.2">
      <c r="B752" s="4">
        <v>749</v>
      </c>
      <c r="C752" s="5" t="s">
        <v>5752</v>
      </c>
      <c r="D752" s="5" t="s">
        <v>138</v>
      </c>
      <c r="E752" s="5" t="s">
        <v>5753</v>
      </c>
      <c r="F752" s="6">
        <v>44776</v>
      </c>
      <c r="G752" s="6">
        <v>48429</v>
      </c>
      <c r="H752" s="7">
        <v>1000</v>
      </c>
      <c r="I752" s="13" t="e">
        <f>VLOOKUP(C752,[1]Sheet18!$A$1:$C$362,3,0)</f>
        <v>#N/A</v>
      </c>
      <c r="J752" s="18">
        <f>2500+1000</f>
        <v>3500</v>
      </c>
    </row>
    <row r="753" spans="2:10" x14ac:dyDescent="0.2">
      <c r="B753" s="4">
        <v>750</v>
      </c>
      <c r="C753" s="5" t="s">
        <v>5809</v>
      </c>
      <c r="D753" s="5" t="s">
        <v>138</v>
      </c>
      <c r="E753" s="5" t="s">
        <v>5810</v>
      </c>
      <c r="F753" s="6">
        <v>44792</v>
      </c>
      <c r="G753" s="6">
        <v>48445</v>
      </c>
      <c r="H753" s="7">
        <v>1000</v>
      </c>
      <c r="I753" s="13" t="e">
        <f>VLOOKUP(C753,[1]Sheet18!$A$1:$C$362,3,0)</f>
        <v>#N/A</v>
      </c>
      <c r="J753" s="18">
        <f>2000+1000</f>
        <v>3000</v>
      </c>
    </row>
    <row r="754" spans="2:10" x14ac:dyDescent="0.2">
      <c r="B754" s="4">
        <v>751</v>
      </c>
      <c r="C754" s="5" t="s">
        <v>5831</v>
      </c>
      <c r="D754" s="5" t="s">
        <v>138</v>
      </c>
      <c r="E754" s="5" t="s">
        <v>5832</v>
      </c>
      <c r="F754" s="6">
        <v>44803</v>
      </c>
      <c r="G754" s="6">
        <v>48456</v>
      </c>
      <c r="H754" s="7">
        <v>1000</v>
      </c>
      <c r="I754" s="13" t="e">
        <f>VLOOKUP(C754,[1]Sheet18!$A$1:$C$362,3,0)</f>
        <v>#N/A</v>
      </c>
      <c r="J754" s="18">
        <f>1000+1000</f>
        <v>2000</v>
      </c>
    </row>
    <row r="755" spans="2:10" x14ac:dyDescent="0.2">
      <c r="B755" s="4">
        <v>752</v>
      </c>
      <c r="C755" s="5" t="s">
        <v>5851</v>
      </c>
      <c r="D755" s="5" t="s">
        <v>138</v>
      </c>
      <c r="E755" s="5" t="s">
        <v>5852</v>
      </c>
      <c r="F755" s="6">
        <v>44811</v>
      </c>
      <c r="G755" s="6">
        <v>48464</v>
      </c>
      <c r="H755" s="7">
        <v>1000</v>
      </c>
      <c r="I755" s="13" t="e">
        <f>VLOOKUP(C755,[1]Sheet18!$A$1:$C$362,3,0)</f>
        <v>#N/A</v>
      </c>
      <c r="J755" s="18">
        <f>2000+1500</f>
        <v>3500</v>
      </c>
    </row>
    <row r="756" spans="2:10" x14ac:dyDescent="0.2">
      <c r="B756" s="4">
        <v>753</v>
      </c>
      <c r="C756" s="5" t="s">
        <v>5865</v>
      </c>
      <c r="D756" s="5" t="s">
        <v>138</v>
      </c>
      <c r="E756" s="5" t="s">
        <v>5866</v>
      </c>
      <c r="F756" s="6">
        <v>44818</v>
      </c>
      <c r="G756" s="6">
        <v>48471</v>
      </c>
      <c r="H756" s="7">
        <v>1000</v>
      </c>
      <c r="I756" s="13" t="e">
        <f>VLOOKUP(C756,[1]Sheet18!$A$1:$C$362,3,0)</f>
        <v>#N/A</v>
      </c>
      <c r="J756" s="18">
        <f>400+400</f>
        <v>800</v>
      </c>
    </row>
    <row r="757" spans="2:10" x14ac:dyDescent="0.2">
      <c r="B757" s="4">
        <v>754</v>
      </c>
      <c r="C757" s="5" t="s">
        <v>5887</v>
      </c>
      <c r="D757" s="5" t="s">
        <v>138</v>
      </c>
      <c r="E757" s="5" t="s">
        <v>5888</v>
      </c>
      <c r="F757" s="6">
        <v>44825</v>
      </c>
      <c r="G757" s="6">
        <v>48478</v>
      </c>
      <c r="H757" s="7">
        <v>1000</v>
      </c>
      <c r="I757" s="13" t="e">
        <f>VLOOKUP(C757,[1]Sheet18!$A$1:$C$362,3,0)</f>
        <v>#N/A</v>
      </c>
      <c r="J757" s="18">
        <f>1500+1000</f>
        <v>2500</v>
      </c>
    </row>
    <row r="758" spans="2:10" x14ac:dyDescent="0.2">
      <c r="B758" s="4">
        <v>755</v>
      </c>
      <c r="C758" s="5" t="s">
        <v>5902</v>
      </c>
      <c r="D758" s="5" t="s">
        <v>138</v>
      </c>
      <c r="E758" s="5" t="s">
        <v>5903</v>
      </c>
      <c r="F758" s="6">
        <v>44832</v>
      </c>
      <c r="G758" s="6">
        <v>48485</v>
      </c>
      <c r="H758" s="7">
        <v>1000</v>
      </c>
      <c r="I758" s="13" t="e">
        <f>VLOOKUP(C758,[1]Sheet18!$A$1:$C$362,3,0)</f>
        <v>#N/A</v>
      </c>
      <c r="J758" s="18">
        <f>1000+1000+500</f>
        <v>2500</v>
      </c>
    </row>
    <row r="759" spans="2:10" x14ac:dyDescent="0.2">
      <c r="B759" s="4">
        <v>756</v>
      </c>
      <c r="C759" s="5" t="s">
        <v>5962</v>
      </c>
      <c r="D759" s="5" t="s">
        <v>138</v>
      </c>
      <c r="E759" s="5" t="s">
        <v>5963</v>
      </c>
      <c r="F759" s="6">
        <v>44846</v>
      </c>
      <c r="G759" s="6">
        <v>48499</v>
      </c>
      <c r="H759" s="7">
        <v>2000</v>
      </c>
      <c r="I759" s="13" t="e">
        <f>VLOOKUP(C759,[1]Sheet18!$A$1:$C$362,3,0)</f>
        <v>#N/A</v>
      </c>
      <c r="J759" s="18">
        <f>1000+1000</f>
        <v>2000</v>
      </c>
    </row>
    <row r="760" spans="2:10" x14ac:dyDescent="0.2">
      <c r="B760" s="4">
        <v>757</v>
      </c>
      <c r="C760" s="5" t="s">
        <v>5974</v>
      </c>
      <c r="D760" s="5" t="s">
        <v>138</v>
      </c>
      <c r="E760" s="5" t="s">
        <v>5975</v>
      </c>
      <c r="F760" s="6">
        <v>44853</v>
      </c>
      <c r="G760" s="6">
        <v>48506</v>
      </c>
      <c r="H760" s="7">
        <v>2000</v>
      </c>
      <c r="I760" s="13" t="e">
        <f>VLOOKUP(C760,[1]Sheet18!$A$1:$C$362,3,0)</f>
        <v>#N/A</v>
      </c>
      <c r="J760" s="18">
        <f>1000+1000+1000+1000</f>
        <v>4000</v>
      </c>
    </row>
    <row r="761" spans="2:10" x14ac:dyDescent="0.2">
      <c r="B761" s="4">
        <v>758</v>
      </c>
      <c r="C761" s="5" t="s">
        <v>5992</v>
      </c>
      <c r="D761" s="5" t="s">
        <v>138</v>
      </c>
      <c r="E761" s="5" t="s">
        <v>5963</v>
      </c>
      <c r="F761" s="6">
        <v>44861</v>
      </c>
      <c r="G761" s="6">
        <v>48514</v>
      </c>
      <c r="H761" s="7">
        <v>2000</v>
      </c>
      <c r="I761" s="13" t="e">
        <f>VLOOKUP(C761,[1]Sheet18!$A$1:$C$362,3,0)</f>
        <v>#N/A</v>
      </c>
      <c r="J761" s="18">
        <f>1000+1000+1000+1000</f>
        <v>4000</v>
      </c>
    </row>
    <row r="762" spans="2:10" x14ac:dyDescent="0.2">
      <c r="B762" s="4">
        <v>759</v>
      </c>
      <c r="C762" s="5" t="s">
        <v>6041</v>
      </c>
      <c r="D762" s="5" t="s">
        <v>138</v>
      </c>
      <c r="E762" s="5" t="s">
        <v>6042</v>
      </c>
      <c r="F762" s="6">
        <v>44874</v>
      </c>
      <c r="G762" s="6">
        <v>48527</v>
      </c>
      <c r="H762" s="7">
        <v>2000</v>
      </c>
      <c r="I762" s="13" t="e">
        <f>VLOOKUP(C762,[1]Sheet18!$A$1:$C$362,3,0)</f>
        <v>#N/A</v>
      </c>
      <c r="J762" s="18">
        <f>1000+1000+2000</f>
        <v>4000</v>
      </c>
    </row>
    <row r="763" spans="2:10" x14ac:dyDescent="0.2">
      <c r="B763" s="4">
        <v>760</v>
      </c>
      <c r="C763" s="5" t="s">
        <v>6067</v>
      </c>
      <c r="D763" s="5" t="s">
        <v>138</v>
      </c>
      <c r="E763" s="5" t="s">
        <v>6068</v>
      </c>
      <c r="F763" s="6">
        <v>44881</v>
      </c>
      <c r="G763" s="6">
        <v>48534</v>
      </c>
      <c r="H763" s="7">
        <v>2000</v>
      </c>
      <c r="I763" s="13" t="e">
        <f>VLOOKUP(C763,[1]Sheet18!$A$1:$C$362,3,0)</f>
        <v>#N/A</v>
      </c>
      <c r="J763" s="18">
        <f>1200+1000+1000+1000+1000</f>
        <v>5200</v>
      </c>
    </row>
    <row r="764" spans="2:10" x14ac:dyDescent="0.2">
      <c r="B764" s="4">
        <v>761</v>
      </c>
      <c r="C764" s="5" t="s">
        <v>6075</v>
      </c>
      <c r="D764" s="5" t="s">
        <v>138</v>
      </c>
      <c r="E764" s="5" t="s">
        <v>6076</v>
      </c>
      <c r="F764" s="6">
        <v>44888</v>
      </c>
      <c r="G764" s="6">
        <v>48541</v>
      </c>
      <c r="H764" s="7">
        <v>2000</v>
      </c>
      <c r="I764" s="13" t="e">
        <f>VLOOKUP(C764,[1]Sheet18!$A$1:$C$362,3,0)</f>
        <v>#N/A</v>
      </c>
      <c r="J764" s="18">
        <f>1200+1000+1000+1000</f>
        <v>4200</v>
      </c>
    </row>
    <row r="765" spans="2:10" x14ac:dyDescent="0.2">
      <c r="B765" s="4">
        <v>762</v>
      </c>
      <c r="C765" s="5" t="s">
        <v>6122</v>
      </c>
      <c r="D765" s="5" t="s">
        <v>138</v>
      </c>
      <c r="E765" s="5" t="s">
        <v>5888</v>
      </c>
      <c r="F765" s="6">
        <v>44902</v>
      </c>
      <c r="G765" s="6">
        <v>48555</v>
      </c>
      <c r="H765" s="7">
        <v>2000</v>
      </c>
      <c r="I765" s="13" t="e">
        <f>VLOOKUP(C765,[1]Sheet18!$A$1:$C$362,3,0)</f>
        <v>#N/A</v>
      </c>
      <c r="J765" s="18">
        <f>1200+1000+1000+1000</f>
        <v>4200</v>
      </c>
    </row>
    <row r="766" spans="2:10" x14ac:dyDescent="0.2">
      <c r="B766" s="4">
        <v>763</v>
      </c>
      <c r="C766" s="5" t="s">
        <v>6131</v>
      </c>
      <c r="D766" s="5" t="s">
        <v>138</v>
      </c>
      <c r="E766" s="5" t="s">
        <v>6132</v>
      </c>
      <c r="F766" s="6">
        <v>44909</v>
      </c>
      <c r="G766" s="6">
        <v>48562</v>
      </c>
      <c r="H766" s="7">
        <v>2000</v>
      </c>
      <c r="I766" s="13" t="e">
        <f>VLOOKUP(C766,[1]Sheet18!$A$1:$C$362,3,0)</f>
        <v>#N/A</v>
      </c>
      <c r="J766" s="18">
        <f>1000+1000+1000</f>
        <v>3000</v>
      </c>
    </row>
    <row r="767" spans="2:10" x14ac:dyDescent="0.2">
      <c r="B767" s="4">
        <v>764</v>
      </c>
      <c r="C767" s="5" t="s">
        <v>6149</v>
      </c>
      <c r="D767" s="5" t="s">
        <v>138</v>
      </c>
      <c r="E767" s="5" t="s">
        <v>6150</v>
      </c>
      <c r="F767" s="6">
        <v>44916</v>
      </c>
      <c r="G767" s="6">
        <v>48569</v>
      </c>
      <c r="H767" s="7">
        <v>2000</v>
      </c>
      <c r="I767" s="13" t="e">
        <f>VLOOKUP(C767,[1]Sheet18!$A$1:$C$362,3,0)</f>
        <v>#N/A</v>
      </c>
      <c r="J767" s="18">
        <f>1000+1000</f>
        <v>2000</v>
      </c>
    </row>
    <row r="768" spans="2:10" x14ac:dyDescent="0.2">
      <c r="B768" s="4">
        <v>765</v>
      </c>
      <c r="C768" s="5" t="s">
        <v>6330</v>
      </c>
      <c r="D768" s="5" t="s">
        <v>138</v>
      </c>
      <c r="E768" s="5" t="s">
        <v>6331</v>
      </c>
      <c r="F768" s="6">
        <v>44965</v>
      </c>
      <c r="G768" s="6">
        <v>48618</v>
      </c>
      <c r="H768" s="7">
        <v>2000</v>
      </c>
      <c r="I768" s="13" t="e">
        <f>VLOOKUP(C768,[1]Sheet18!$A$1:$C$362,3,0)</f>
        <v>#N/A</v>
      </c>
      <c r="J768" s="18">
        <f>1000+1400</f>
        <v>2400</v>
      </c>
    </row>
    <row r="769" spans="2:10" x14ac:dyDescent="0.2">
      <c r="B769" s="4">
        <v>766</v>
      </c>
      <c r="C769" s="5" t="s">
        <v>6356</v>
      </c>
      <c r="D769" s="5" t="s">
        <v>138</v>
      </c>
      <c r="E769" s="5" t="s">
        <v>6357</v>
      </c>
      <c r="F769" s="6">
        <v>44972</v>
      </c>
      <c r="G769" s="6">
        <v>48625</v>
      </c>
      <c r="H769" s="7">
        <v>2000</v>
      </c>
      <c r="I769" s="13" t="e">
        <f>VLOOKUP(C769,[1]Sheet18!$A$1:$C$362,3,0)</f>
        <v>#N/A</v>
      </c>
      <c r="J769" s="18">
        <f>1500+1000</f>
        <v>2500</v>
      </c>
    </row>
    <row r="770" spans="2:10" x14ac:dyDescent="0.2">
      <c r="B770" s="4">
        <v>767</v>
      </c>
      <c r="C770" s="5" t="s">
        <v>6379</v>
      </c>
      <c r="D770" s="5" t="s">
        <v>138</v>
      </c>
      <c r="E770" s="5" t="s">
        <v>6380</v>
      </c>
      <c r="F770" s="6">
        <v>44979</v>
      </c>
      <c r="G770" s="6">
        <v>48632</v>
      </c>
      <c r="H770" s="7">
        <v>2000</v>
      </c>
      <c r="I770" s="13" t="e">
        <f>VLOOKUP(C770,[1]Sheet18!$A$1:$C$362,3,0)</f>
        <v>#N/A</v>
      </c>
      <c r="J770" s="18">
        <f>2000+2000</f>
        <v>4000</v>
      </c>
    </row>
    <row r="771" spans="2:10" x14ac:dyDescent="0.2">
      <c r="B771" s="4">
        <v>768</v>
      </c>
      <c r="C771" s="5" t="s">
        <v>6397</v>
      </c>
      <c r="D771" s="5" t="s">
        <v>138</v>
      </c>
      <c r="E771" s="5" t="s">
        <v>6357</v>
      </c>
      <c r="F771" s="6">
        <v>44986</v>
      </c>
      <c r="G771" s="6">
        <v>48639</v>
      </c>
      <c r="H771" s="7">
        <v>2000</v>
      </c>
      <c r="I771" s="13" t="e">
        <f>VLOOKUP(C771,[1]Sheet18!$A$1:$C$362,3,0)</f>
        <v>#N/A</v>
      </c>
      <c r="J771" s="18">
        <f>2000+2000+2000</f>
        <v>6000</v>
      </c>
    </row>
    <row r="772" spans="2:10" x14ac:dyDescent="0.2">
      <c r="B772" s="4">
        <v>769</v>
      </c>
      <c r="C772" s="5" t="s">
        <v>6438</v>
      </c>
      <c r="D772" s="5" t="s">
        <v>138</v>
      </c>
      <c r="E772" s="5" t="s">
        <v>6439</v>
      </c>
      <c r="F772" s="6">
        <v>44993</v>
      </c>
      <c r="G772" s="6">
        <v>48646</v>
      </c>
      <c r="H772" s="7">
        <v>2000</v>
      </c>
      <c r="I772" s="13" t="e">
        <f>VLOOKUP(C772,[1]Sheet18!$A$1:$C$362,3,0)</f>
        <v>#N/A</v>
      </c>
      <c r="J772" s="18">
        <f>2000+2000</f>
        <v>4000</v>
      </c>
    </row>
    <row r="773" spans="2:10" x14ac:dyDescent="0.2">
      <c r="B773" s="4">
        <v>770</v>
      </c>
      <c r="C773" s="5" t="s">
        <v>6466</v>
      </c>
      <c r="D773" s="5" t="s">
        <v>138</v>
      </c>
      <c r="E773" s="5" t="s">
        <v>6467</v>
      </c>
      <c r="F773" s="6">
        <v>45000</v>
      </c>
      <c r="G773" s="6">
        <v>48653</v>
      </c>
      <c r="H773" s="7">
        <v>1800</v>
      </c>
      <c r="I773" s="13" t="e">
        <f>VLOOKUP(C773,[1]Sheet18!$A$1:$C$362,3,0)</f>
        <v>#N/A</v>
      </c>
      <c r="J773" s="18">
        <f>2000+2000</f>
        <v>4000</v>
      </c>
    </row>
    <row r="774" spans="2:10" x14ac:dyDescent="0.2">
      <c r="B774" s="4">
        <v>771</v>
      </c>
      <c r="C774" s="5" t="s">
        <v>8362</v>
      </c>
      <c r="D774" s="5" t="s">
        <v>138</v>
      </c>
      <c r="E774" s="5" t="s">
        <v>8363</v>
      </c>
      <c r="F774" s="6">
        <v>45518</v>
      </c>
      <c r="G774" s="6">
        <v>48805</v>
      </c>
      <c r="H774" s="7">
        <v>2000</v>
      </c>
      <c r="I774" s="13" t="e">
        <f>VLOOKUP(C774,[1]Sheet18!$A$1:$C$362,3,0)</f>
        <v>#N/A</v>
      </c>
      <c r="J774" s="18">
        <f>1000+1000</f>
        <v>2000</v>
      </c>
    </row>
    <row r="775" spans="2:10" x14ac:dyDescent="0.2">
      <c r="B775" s="4">
        <v>772</v>
      </c>
      <c r="C775" s="5" t="s">
        <v>8378</v>
      </c>
      <c r="D775" s="5" t="s">
        <v>138</v>
      </c>
      <c r="E775" s="5" t="s">
        <v>8379</v>
      </c>
      <c r="F775" s="6">
        <v>45525</v>
      </c>
      <c r="G775" s="6">
        <v>48812</v>
      </c>
      <c r="H775" s="7">
        <v>2000</v>
      </c>
      <c r="I775" s="13" t="e">
        <f>VLOOKUP(C775,[1]Sheet18!$A$1:$C$362,3,0)</f>
        <v>#N/A</v>
      </c>
      <c r="J775" s="18">
        <f>1000+2000</f>
        <v>3000</v>
      </c>
    </row>
    <row r="776" spans="2:10" x14ac:dyDescent="0.2">
      <c r="B776" s="4">
        <v>773</v>
      </c>
      <c r="C776" s="5" t="s">
        <v>8408</v>
      </c>
      <c r="D776" s="5" t="s">
        <v>138</v>
      </c>
      <c r="E776" s="5" t="s">
        <v>8409</v>
      </c>
      <c r="F776" s="6">
        <v>45532</v>
      </c>
      <c r="G776" s="6">
        <v>48819</v>
      </c>
      <c r="H776" s="7">
        <v>2000</v>
      </c>
      <c r="I776" s="13" t="e">
        <f>VLOOKUP(C776,[1]Sheet18!$A$1:$C$362,3,0)</f>
        <v>#N/A</v>
      </c>
      <c r="J776" s="18">
        <f>1000+2000</f>
        <v>3000</v>
      </c>
    </row>
    <row r="777" spans="2:10" x14ac:dyDescent="0.2">
      <c r="B777" s="4">
        <v>774</v>
      </c>
      <c r="C777" s="5" t="s">
        <v>8488</v>
      </c>
      <c r="D777" s="5" t="s">
        <v>138</v>
      </c>
      <c r="E777" s="5" t="s">
        <v>8489</v>
      </c>
      <c r="F777" s="6">
        <v>45546</v>
      </c>
      <c r="G777" s="6">
        <v>48833</v>
      </c>
      <c r="H777" s="7">
        <v>2000</v>
      </c>
      <c r="I777" s="13" t="e">
        <f>VLOOKUP(C777,[1]Sheet18!$A$1:$C$362,3,0)</f>
        <v>#N/A</v>
      </c>
      <c r="J777" s="18">
        <f>2000+2000</f>
        <v>4000</v>
      </c>
    </row>
    <row r="778" spans="2:10" x14ac:dyDescent="0.2">
      <c r="B778" s="4">
        <v>775</v>
      </c>
      <c r="C778" s="5" t="s">
        <v>8503</v>
      </c>
      <c r="D778" s="5" t="s">
        <v>138</v>
      </c>
      <c r="E778" s="5" t="s">
        <v>8504</v>
      </c>
      <c r="F778" s="6">
        <v>45554</v>
      </c>
      <c r="G778" s="6">
        <v>48841</v>
      </c>
      <c r="H778" s="7">
        <v>2000</v>
      </c>
      <c r="I778" s="13" t="e">
        <f>VLOOKUP(C778,[1]Sheet18!$A$1:$C$362,3,0)</f>
        <v>#N/A</v>
      </c>
      <c r="J778" s="18">
        <f>2000+2000</f>
        <v>4000</v>
      </c>
    </row>
    <row r="779" spans="2:10" x14ac:dyDescent="0.2">
      <c r="B779" s="4">
        <v>776</v>
      </c>
      <c r="C779" s="5" t="s">
        <v>8525</v>
      </c>
      <c r="D779" s="5" t="s">
        <v>138</v>
      </c>
      <c r="E779" s="5" t="s">
        <v>8526</v>
      </c>
      <c r="F779" s="6">
        <v>45560</v>
      </c>
      <c r="G779" s="6">
        <v>48847</v>
      </c>
      <c r="H779" s="7">
        <v>2000</v>
      </c>
      <c r="I779" s="13" t="e">
        <f>VLOOKUP(C779,[1]Sheet18!$A$1:$C$362,3,0)</f>
        <v>#N/A</v>
      </c>
      <c r="J779" s="18">
        <f>800+1000+1000</f>
        <v>2800</v>
      </c>
    </row>
    <row r="780" spans="2:10" x14ac:dyDescent="0.2">
      <c r="B780" s="4">
        <v>777</v>
      </c>
      <c r="C780" s="5" t="s">
        <v>8571</v>
      </c>
      <c r="D780" s="5" t="s">
        <v>138</v>
      </c>
      <c r="E780" s="5" t="s">
        <v>8504</v>
      </c>
      <c r="F780" s="6">
        <v>45568</v>
      </c>
      <c r="G780" s="6">
        <v>48855</v>
      </c>
      <c r="H780" s="7">
        <v>2000</v>
      </c>
      <c r="I780" s="13" t="e">
        <f>VLOOKUP(C780,[1]Sheet18!$A$1:$C$362,3,0)</f>
        <v>#N/A</v>
      </c>
      <c r="J780" s="18">
        <f>1000+1000</f>
        <v>2000</v>
      </c>
    </row>
    <row r="781" spans="2:10" x14ac:dyDescent="0.2">
      <c r="B781" s="4">
        <v>778</v>
      </c>
      <c r="C781" s="5" t="s">
        <v>8589</v>
      </c>
      <c r="D781" s="5" t="s">
        <v>138</v>
      </c>
      <c r="E781" s="5" t="s">
        <v>8590</v>
      </c>
      <c r="F781" s="6">
        <v>45574</v>
      </c>
      <c r="G781" s="6">
        <v>48861</v>
      </c>
      <c r="H781" s="7">
        <v>2000</v>
      </c>
      <c r="I781" s="13" t="e">
        <f>VLOOKUP(C781,[1]Sheet18!$A$1:$C$362,3,0)</f>
        <v>#N/A</v>
      </c>
      <c r="J781" s="18">
        <f>3000+3000</f>
        <v>6000</v>
      </c>
    </row>
    <row r="782" spans="2:10" x14ac:dyDescent="0.2">
      <c r="B782" s="4">
        <v>779</v>
      </c>
      <c r="C782" s="5" t="s">
        <v>8630</v>
      </c>
      <c r="D782" s="5" t="s">
        <v>138</v>
      </c>
      <c r="E782" s="5" t="s">
        <v>8504</v>
      </c>
      <c r="F782" s="6">
        <v>45588</v>
      </c>
      <c r="G782" s="6">
        <v>48875</v>
      </c>
      <c r="H782" s="7">
        <v>2000</v>
      </c>
      <c r="I782" s="13" t="e">
        <f>VLOOKUP(C782,[1]Sheet18!$A$1:$C$362,3,0)</f>
        <v>#N/A</v>
      </c>
      <c r="J782" s="18">
        <f>2000+2000+2000+2000</f>
        <v>8000</v>
      </c>
    </row>
    <row r="783" spans="2:10" x14ac:dyDescent="0.2">
      <c r="B783" s="4">
        <v>780</v>
      </c>
      <c r="C783" s="5" t="s">
        <v>8642</v>
      </c>
      <c r="D783" s="5" t="s">
        <v>138</v>
      </c>
      <c r="E783" s="5" t="s">
        <v>8643</v>
      </c>
      <c r="F783" s="6">
        <v>45595</v>
      </c>
      <c r="G783" s="6">
        <v>49247</v>
      </c>
      <c r="H783" s="7">
        <v>2000</v>
      </c>
      <c r="I783" s="13" t="e">
        <f>VLOOKUP(C783,[1]Sheet18!$A$1:$C$362,3,0)</f>
        <v>#N/A</v>
      </c>
      <c r="J783" s="18">
        <f>2000+2000</f>
        <v>4000</v>
      </c>
    </row>
    <row r="784" spans="2:10" x14ac:dyDescent="0.2">
      <c r="B784" s="4">
        <v>781</v>
      </c>
      <c r="C784" s="5" t="s">
        <v>8668</v>
      </c>
      <c r="D784" s="5" t="s">
        <v>138</v>
      </c>
      <c r="E784" s="5" t="s">
        <v>8669</v>
      </c>
      <c r="F784" s="6">
        <v>45602</v>
      </c>
      <c r="G784" s="6">
        <v>49254</v>
      </c>
      <c r="H784" s="7">
        <v>2000</v>
      </c>
      <c r="I784" s="13" t="e">
        <f>VLOOKUP(C784,[1]Sheet18!$A$1:$C$362,3,0)</f>
        <v>#N/A</v>
      </c>
      <c r="J784" s="18">
        <f>2000+2000</f>
        <v>4000</v>
      </c>
    </row>
    <row r="785" spans="2:10" x14ac:dyDescent="0.2">
      <c r="B785" s="4">
        <v>782</v>
      </c>
      <c r="C785" s="5" t="s">
        <v>8690</v>
      </c>
      <c r="D785" s="5" t="s">
        <v>138</v>
      </c>
      <c r="E785" s="5" t="s">
        <v>8669</v>
      </c>
      <c r="F785" s="6">
        <v>45617</v>
      </c>
      <c r="G785" s="6">
        <v>49269</v>
      </c>
      <c r="H785" s="7">
        <v>2000</v>
      </c>
      <c r="I785" s="13" t="e">
        <f>VLOOKUP(C785,[1]Sheet18!$A$1:$C$362,3,0)</f>
        <v>#N/A</v>
      </c>
      <c r="J785" s="18">
        <f>1000+371+1000</f>
        <v>2371</v>
      </c>
    </row>
    <row r="786" spans="2:10" x14ac:dyDescent="0.2">
      <c r="B786" s="4">
        <v>783</v>
      </c>
      <c r="C786" s="5" t="s">
        <v>8707</v>
      </c>
      <c r="D786" s="5" t="s">
        <v>138</v>
      </c>
      <c r="E786" s="5" t="s">
        <v>8708</v>
      </c>
      <c r="F786" s="6">
        <v>45623</v>
      </c>
      <c r="G786" s="6">
        <v>49275</v>
      </c>
      <c r="H786" s="7">
        <v>2000</v>
      </c>
      <c r="I786" s="13" t="e">
        <f>VLOOKUP(C786,[1]Sheet18!$A$1:$C$362,3,0)</f>
        <v>#N/A</v>
      </c>
      <c r="J786" s="18">
        <f>1000+2000</f>
        <v>3000</v>
      </c>
    </row>
    <row r="787" spans="2:10" x14ac:dyDescent="0.2">
      <c r="B787" s="4">
        <v>784</v>
      </c>
      <c r="C787" s="5" t="s">
        <v>8745</v>
      </c>
      <c r="D787" s="5" t="s">
        <v>138</v>
      </c>
      <c r="E787" s="5" t="s">
        <v>8669</v>
      </c>
      <c r="F787" s="6">
        <v>45630</v>
      </c>
      <c r="G787" s="6">
        <v>49282</v>
      </c>
      <c r="H787" s="7">
        <v>2000</v>
      </c>
      <c r="I787" s="13" t="e">
        <f>VLOOKUP(C787,[1]Sheet18!$A$1:$C$362,3,0)</f>
        <v>#N/A</v>
      </c>
      <c r="J787" s="18">
        <f>1000+1000+2000+3000</f>
        <v>7000</v>
      </c>
    </row>
    <row r="788" spans="2:10" x14ac:dyDescent="0.2">
      <c r="B788" s="4">
        <v>785</v>
      </c>
      <c r="C788" s="5" t="s">
        <v>8779</v>
      </c>
      <c r="D788" s="5" t="s">
        <v>138</v>
      </c>
      <c r="E788" s="5" t="s">
        <v>8780</v>
      </c>
      <c r="F788" s="6">
        <v>45644</v>
      </c>
      <c r="G788" s="6">
        <v>49296</v>
      </c>
      <c r="H788" s="7">
        <v>2000</v>
      </c>
      <c r="I788" s="13" t="e">
        <f>VLOOKUP(C788,[1]Sheet18!$A$1:$C$362,3,0)</f>
        <v>#N/A</v>
      </c>
      <c r="J788" s="18">
        <f>325+500</f>
        <v>825</v>
      </c>
    </row>
    <row r="789" spans="2:10" x14ac:dyDescent="0.2">
      <c r="B789" s="4">
        <v>786</v>
      </c>
      <c r="C789" s="5" t="s">
        <v>8813</v>
      </c>
      <c r="D789" s="5" t="s">
        <v>138</v>
      </c>
      <c r="E789" s="5" t="s">
        <v>8643</v>
      </c>
      <c r="F789" s="6">
        <v>45652</v>
      </c>
      <c r="G789" s="6">
        <v>49304</v>
      </c>
      <c r="H789" s="7">
        <v>2000</v>
      </c>
      <c r="I789" s="13" t="e">
        <f>VLOOKUP(C789,[1]Sheet18!$A$1:$C$362,3,0)</f>
        <v>#N/A</v>
      </c>
      <c r="J789" s="18">
        <f>1000+500</f>
        <v>1500</v>
      </c>
    </row>
    <row r="790" spans="2:10" x14ac:dyDescent="0.2">
      <c r="B790" s="4">
        <v>787</v>
      </c>
      <c r="C790" s="5" t="s">
        <v>8871</v>
      </c>
      <c r="D790" s="5" t="s">
        <v>138</v>
      </c>
      <c r="E790" s="5" t="s">
        <v>8872</v>
      </c>
      <c r="F790" s="6">
        <v>45665</v>
      </c>
      <c r="G790" s="6">
        <v>49317</v>
      </c>
      <c r="H790" s="7">
        <v>1000</v>
      </c>
      <c r="I790" s="13" t="e">
        <f>VLOOKUP(C790,[1]Sheet18!$A$1:$C$362,3,0)</f>
        <v>#N/A</v>
      </c>
      <c r="J790" s="18">
        <f>1000+1000+2000+2000</f>
        <v>6000</v>
      </c>
    </row>
    <row r="791" spans="2:10" x14ac:dyDescent="0.2">
      <c r="B791" s="4">
        <v>788</v>
      </c>
      <c r="C791" s="5" t="s">
        <v>8900</v>
      </c>
      <c r="D791" s="5" t="s">
        <v>138</v>
      </c>
      <c r="E791" s="5" t="s">
        <v>8901</v>
      </c>
      <c r="F791" s="6">
        <v>45672</v>
      </c>
      <c r="G791" s="6">
        <v>49324</v>
      </c>
      <c r="H791" s="7">
        <v>1000</v>
      </c>
      <c r="I791" s="13" t="e">
        <f>VLOOKUP(C791,[1]Sheet18!$A$1:$C$362,3,0)</f>
        <v>#N/A</v>
      </c>
      <c r="J791" s="18">
        <f>2000+2000+2000</f>
        <v>6000</v>
      </c>
    </row>
    <row r="792" spans="2:10" x14ac:dyDescent="0.2">
      <c r="B792" s="4">
        <v>789</v>
      </c>
      <c r="C792" s="5" t="s">
        <v>8924</v>
      </c>
      <c r="D792" s="5" t="s">
        <v>138</v>
      </c>
      <c r="E792" s="5" t="s">
        <v>8925</v>
      </c>
      <c r="F792" s="6">
        <v>45679</v>
      </c>
      <c r="G792" s="6">
        <v>50062</v>
      </c>
      <c r="H792" s="7">
        <v>1000</v>
      </c>
      <c r="I792" s="13" t="e">
        <f>VLOOKUP(C792,[1]Sheet18!$A$1:$C$362,3,0)</f>
        <v>#N/A</v>
      </c>
      <c r="J792" s="18">
        <f>500+500</f>
        <v>1000</v>
      </c>
    </row>
    <row r="793" spans="2:10" x14ac:dyDescent="0.2">
      <c r="B793" s="4">
        <v>790</v>
      </c>
      <c r="C793" s="5" t="s">
        <v>8942</v>
      </c>
      <c r="D793" s="5" t="s">
        <v>138</v>
      </c>
      <c r="E793" s="5" t="s">
        <v>8943</v>
      </c>
      <c r="F793" s="6">
        <v>45686</v>
      </c>
      <c r="G793" s="6">
        <v>50069</v>
      </c>
      <c r="H793" s="7">
        <v>1000</v>
      </c>
      <c r="I793" s="13" t="e">
        <f>VLOOKUP(C793,[1]Sheet18!$A$1:$C$362,3,0)</f>
        <v>#N/A</v>
      </c>
      <c r="J793" s="18">
        <f>2000+2000</f>
        <v>4000</v>
      </c>
    </row>
    <row r="794" spans="2:10" x14ac:dyDescent="0.2">
      <c r="B794" s="4">
        <v>791</v>
      </c>
      <c r="C794" s="5" t="s">
        <v>8988</v>
      </c>
      <c r="D794" s="5" t="s">
        <v>138</v>
      </c>
      <c r="E794" s="5" t="s">
        <v>8943</v>
      </c>
      <c r="F794" s="6">
        <v>45693</v>
      </c>
      <c r="G794" s="6">
        <v>50076</v>
      </c>
      <c r="H794" s="7">
        <v>1000</v>
      </c>
      <c r="I794" s="13" t="e">
        <f>VLOOKUP(C794,[1]Sheet18!$A$1:$C$362,3,0)</f>
        <v>#N/A</v>
      </c>
      <c r="J794" s="18">
        <f>1000+2000</f>
        <v>3000</v>
      </c>
    </row>
    <row r="795" spans="2:10" x14ac:dyDescent="0.2">
      <c r="B795" s="4">
        <v>792</v>
      </c>
      <c r="C795" s="5" t="s">
        <v>9021</v>
      </c>
      <c r="D795" s="5" t="s">
        <v>138</v>
      </c>
      <c r="E795" s="5" t="s">
        <v>9022</v>
      </c>
      <c r="F795" s="6">
        <v>45700</v>
      </c>
      <c r="G795" s="6">
        <v>50083</v>
      </c>
      <c r="H795" s="7">
        <v>1000</v>
      </c>
      <c r="I795" s="13" t="e">
        <f>VLOOKUP(C795,[1]Sheet18!$A$1:$C$362,3,0)</f>
        <v>#N/A</v>
      </c>
      <c r="J795" s="18">
        <f>1000+1000+1000+1000+750+750+750+750+750+750+750+748+3000</f>
        <v>12998</v>
      </c>
    </row>
    <row r="796" spans="2:10" x14ac:dyDescent="0.2">
      <c r="B796" s="4">
        <v>793</v>
      </c>
      <c r="C796" s="5" t="s">
        <v>9046</v>
      </c>
      <c r="D796" s="5" t="s">
        <v>138</v>
      </c>
      <c r="E796" s="5" t="s">
        <v>8925</v>
      </c>
      <c r="F796" s="6">
        <v>45708</v>
      </c>
      <c r="G796" s="6">
        <v>50091</v>
      </c>
      <c r="H796" s="7">
        <v>1000</v>
      </c>
      <c r="I796" s="13" t="e">
        <f>VLOOKUP(C796,[1]Sheet18!$A$1:$C$362,3,0)</f>
        <v>#N/A</v>
      </c>
      <c r="J796" s="18">
        <f>800+1000+2000</f>
        <v>3800</v>
      </c>
    </row>
    <row r="797" spans="2:10" x14ac:dyDescent="0.2">
      <c r="B797" s="4">
        <v>794</v>
      </c>
      <c r="C797" s="5" t="s">
        <v>9084</v>
      </c>
      <c r="D797" s="5" t="s">
        <v>138</v>
      </c>
      <c r="E797" s="5" t="s">
        <v>9085</v>
      </c>
      <c r="F797" s="6">
        <v>45715</v>
      </c>
      <c r="G797" s="6">
        <v>50098</v>
      </c>
      <c r="H797" s="7">
        <v>1546</v>
      </c>
      <c r="I797" s="13" t="e">
        <f>VLOOKUP(C797,[1]Sheet18!$A$1:$C$362,3,0)</f>
        <v>#N/A</v>
      </c>
      <c r="J797" s="18">
        <f>1000+1000</f>
        <v>2000</v>
      </c>
    </row>
    <row r="798" spans="2:10" x14ac:dyDescent="0.2">
      <c r="B798" s="4">
        <v>795</v>
      </c>
      <c r="C798" s="5" t="s">
        <v>7263</v>
      </c>
      <c r="D798" s="5" t="s">
        <v>138</v>
      </c>
      <c r="E798" s="5" t="s">
        <v>7264</v>
      </c>
      <c r="F798" s="6">
        <v>45238</v>
      </c>
      <c r="G798" s="6">
        <v>50717</v>
      </c>
      <c r="H798" s="7">
        <v>2000</v>
      </c>
      <c r="I798" s="13" t="e">
        <f>VLOOKUP(C798,[1]Sheet18!$A$1:$C$362,3,0)</f>
        <v>#N/A</v>
      </c>
      <c r="J798" s="18">
        <f>2000+2500+1000+1000+1000</f>
        <v>7500</v>
      </c>
    </row>
    <row r="799" spans="2:10" x14ac:dyDescent="0.2">
      <c r="B799" s="4">
        <v>796</v>
      </c>
      <c r="C799" s="5" t="s">
        <v>7309</v>
      </c>
      <c r="D799" s="5" t="s">
        <v>138</v>
      </c>
      <c r="E799" s="5" t="s">
        <v>7310</v>
      </c>
      <c r="F799" s="6">
        <v>45252</v>
      </c>
      <c r="G799" s="6">
        <v>50731</v>
      </c>
      <c r="H799" s="7">
        <v>2000</v>
      </c>
      <c r="I799" s="13" t="e">
        <f>VLOOKUP(C799,[1]Sheet18!$A$1:$C$362,3,0)</f>
        <v>#N/A</v>
      </c>
      <c r="J799" s="18">
        <f>2500+3000</f>
        <v>5500</v>
      </c>
    </row>
    <row r="800" spans="2:10" x14ac:dyDescent="0.2">
      <c r="B800" s="4">
        <v>797</v>
      </c>
      <c r="C800" s="5" t="s">
        <v>7372</v>
      </c>
      <c r="D800" s="5" t="s">
        <v>138</v>
      </c>
      <c r="E800" s="5" t="s">
        <v>7373</v>
      </c>
      <c r="F800" s="6">
        <v>45266</v>
      </c>
      <c r="G800" s="6">
        <v>50745</v>
      </c>
      <c r="H800" s="7">
        <v>2000</v>
      </c>
      <c r="I800" s="13" t="e">
        <f>VLOOKUP(C800,[1]Sheet18!$A$1:$C$362,3,0)</f>
        <v>#N/A</v>
      </c>
      <c r="J800" s="18">
        <f>2000+2000+1437.5+1000+500+2000+2000+1091+730+520+882.5</f>
        <v>14161</v>
      </c>
    </row>
    <row r="801" spans="2:10" x14ac:dyDescent="0.2">
      <c r="B801" s="4">
        <v>798</v>
      </c>
      <c r="C801" s="5" t="s">
        <v>7409</v>
      </c>
      <c r="D801" s="5" t="s">
        <v>138</v>
      </c>
      <c r="E801" s="5" t="s">
        <v>7410</v>
      </c>
      <c r="F801" s="6">
        <v>45280</v>
      </c>
      <c r="G801" s="6">
        <v>50759</v>
      </c>
      <c r="H801" s="7">
        <v>2000</v>
      </c>
      <c r="I801" s="13" t="e">
        <f>VLOOKUP(C801,[1]Sheet18!$A$1:$C$362,3,0)</f>
        <v>#N/A</v>
      </c>
      <c r="J801" s="18">
        <f>2500+2000+1500</f>
        <v>6000</v>
      </c>
    </row>
    <row r="802" spans="2:10" x14ac:dyDescent="0.2">
      <c r="B802" s="4">
        <v>799</v>
      </c>
      <c r="C802" s="5" t="s">
        <v>7464</v>
      </c>
      <c r="D802" s="5" t="s">
        <v>138</v>
      </c>
      <c r="E802" s="5" t="s">
        <v>7465</v>
      </c>
      <c r="F802" s="6">
        <v>45294</v>
      </c>
      <c r="G802" s="6">
        <v>50773</v>
      </c>
      <c r="H802" s="7">
        <v>2000</v>
      </c>
      <c r="I802" s="13" t="e">
        <f>VLOOKUP(C802,[1]Sheet18!$A$1:$C$362,3,0)</f>
        <v>#N/A</v>
      </c>
      <c r="J802" s="18">
        <f>2500+2000</f>
        <v>4500</v>
      </c>
    </row>
    <row r="803" spans="2:10" x14ac:dyDescent="0.2">
      <c r="B803" s="4">
        <v>800</v>
      </c>
      <c r="C803" s="5" t="s">
        <v>7514</v>
      </c>
      <c r="D803" s="5" t="s">
        <v>138</v>
      </c>
      <c r="E803" s="5" t="s">
        <v>7465</v>
      </c>
      <c r="F803" s="6">
        <v>45308</v>
      </c>
      <c r="G803" s="6">
        <v>50787</v>
      </c>
      <c r="H803" s="7">
        <v>2000</v>
      </c>
      <c r="I803" s="13" t="e">
        <f>VLOOKUP(C803,[1]Sheet18!$A$1:$C$362,3,0)</f>
        <v>#N/A</v>
      </c>
      <c r="J803" s="18">
        <f>2000+2000</f>
        <v>4000</v>
      </c>
    </row>
    <row r="804" spans="2:10" x14ac:dyDescent="0.2">
      <c r="B804" s="4">
        <v>801</v>
      </c>
      <c r="C804" s="5" t="s">
        <v>7557</v>
      </c>
      <c r="D804" s="5" t="s">
        <v>138</v>
      </c>
      <c r="E804" s="5" t="s">
        <v>7558</v>
      </c>
      <c r="F804" s="6">
        <v>45315</v>
      </c>
      <c r="G804" s="6">
        <v>50794</v>
      </c>
      <c r="H804" s="7">
        <v>2000</v>
      </c>
      <c r="I804" s="13" t="e">
        <f>VLOOKUP(C804,[1]Sheet18!$A$1:$C$362,3,0)</f>
        <v>#N/A</v>
      </c>
      <c r="J804" s="18">
        <f>2000+2000+2500+2000+3000</f>
        <v>11500</v>
      </c>
    </row>
    <row r="805" spans="2:10" x14ac:dyDescent="0.2">
      <c r="B805" s="4">
        <v>802</v>
      </c>
      <c r="C805" s="5" t="s">
        <v>7573</v>
      </c>
      <c r="D805" s="5" t="s">
        <v>138</v>
      </c>
      <c r="E805" s="5" t="s">
        <v>7574</v>
      </c>
      <c r="F805" s="6">
        <v>45322</v>
      </c>
      <c r="G805" s="6">
        <v>50801</v>
      </c>
      <c r="H805" s="7">
        <v>2000</v>
      </c>
      <c r="I805" s="13" t="e">
        <f>VLOOKUP(C805,[1]Sheet18!$A$1:$C$362,3,0)</f>
        <v>#N/A</v>
      </c>
      <c r="J805" s="18">
        <f>3000+2000+3000+3000</f>
        <v>11000</v>
      </c>
    </row>
    <row r="806" spans="2:10" x14ac:dyDescent="0.2">
      <c r="B806" s="4">
        <v>803</v>
      </c>
      <c r="C806" s="5" t="s">
        <v>7619</v>
      </c>
      <c r="D806" s="5" t="s">
        <v>138</v>
      </c>
      <c r="E806" s="5" t="s">
        <v>7620</v>
      </c>
      <c r="F806" s="6">
        <v>45329</v>
      </c>
      <c r="G806" s="6">
        <v>50808</v>
      </c>
      <c r="H806" s="7">
        <v>2000</v>
      </c>
      <c r="I806" s="13" t="e">
        <f>VLOOKUP(C806,[1]Sheet18!$A$1:$C$362,3,0)</f>
        <v>#N/A</v>
      </c>
      <c r="J806" s="18">
        <f>2000+2000</f>
        <v>4000</v>
      </c>
    </row>
    <row r="807" spans="2:10" x14ac:dyDescent="0.2">
      <c r="B807" s="4">
        <v>804</v>
      </c>
      <c r="C807" s="5" t="s">
        <v>7656</v>
      </c>
      <c r="D807" s="5" t="s">
        <v>138</v>
      </c>
      <c r="E807" s="5" t="s">
        <v>7657</v>
      </c>
      <c r="F807" s="6">
        <v>45336</v>
      </c>
      <c r="G807" s="6">
        <v>50815</v>
      </c>
      <c r="H807" s="7">
        <v>2000</v>
      </c>
      <c r="I807" s="13" t="e">
        <f>VLOOKUP(C807,[1]Sheet18!$A$1:$C$362,3,0)</f>
        <v>#N/A</v>
      </c>
      <c r="J807" s="18">
        <f>3000+2000</f>
        <v>5000</v>
      </c>
    </row>
    <row r="808" spans="2:10" x14ac:dyDescent="0.2">
      <c r="B808" s="4">
        <v>805</v>
      </c>
      <c r="C808" s="5" t="s">
        <v>7681</v>
      </c>
      <c r="D808" s="5" t="s">
        <v>138</v>
      </c>
      <c r="E808" s="5" t="s">
        <v>7682</v>
      </c>
      <c r="F808" s="6">
        <v>45343</v>
      </c>
      <c r="G808" s="6">
        <v>50822</v>
      </c>
      <c r="H808" s="7">
        <v>2000</v>
      </c>
      <c r="I808" s="13" t="e">
        <f>VLOOKUP(C808,[1]Sheet18!$A$1:$C$362,3,0)</f>
        <v>#N/A</v>
      </c>
      <c r="J808" s="18">
        <f>3000+3000+3000</f>
        <v>9000</v>
      </c>
    </row>
    <row r="809" spans="2:10" x14ac:dyDescent="0.2">
      <c r="B809" s="4">
        <v>806</v>
      </c>
      <c r="C809" s="5" t="s">
        <v>7717</v>
      </c>
      <c r="D809" s="5" t="s">
        <v>138</v>
      </c>
      <c r="E809" s="5" t="s">
        <v>7718</v>
      </c>
      <c r="F809" s="6">
        <v>45350</v>
      </c>
      <c r="G809" s="6">
        <v>50829</v>
      </c>
      <c r="H809" s="7">
        <v>2000</v>
      </c>
      <c r="I809" s="13" t="e">
        <f>VLOOKUP(C809,[1]Sheet18!$A$1:$C$362,3,0)</f>
        <v>#N/A</v>
      </c>
      <c r="J809" s="18">
        <f>2000+2000+2000</f>
        <v>6000</v>
      </c>
    </row>
    <row r="810" spans="2:10" x14ac:dyDescent="0.2">
      <c r="B810" s="4">
        <v>807</v>
      </c>
      <c r="C810" s="5" t="s">
        <v>7757</v>
      </c>
      <c r="D810" s="5" t="s">
        <v>138</v>
      </c>
      <c r="E810" s="5" t="s">
        <v>7758</v>
      </c>
      <c r="F810" s="6">
        <v>45357</v>
      </c>
      <c r="G810" s="6">
        <v>50835</v>
      </c>
      <c r="H810" s="7">
        <v>2000</v>
      </c>
      <c r="I810" s="13" t="e">
        <f>VLOOKUP(C810,[1]Sheet18!$A$1:$C$362,3,0)</f>
        <v>#N/A</v>
      </c>
      <c r="J810" s="18">
        <f>2000+2500+3000+2500</f>
        <v>10000</v>
      </c>
    </row>
    <row r="811" spans="2:10" x14ac:dyDescent="0.2">
      <c r="B811" s="4">
        <v>808</v>
      </c>
      <c r="C811" s="5" t="s">
        <v>7787</v>
      </c>
      <c r="D811" s="5" t="s">
        <v>138</v>
      </c>
      <c r="E811" s="5" t="s">
        <v>7788</v>
      </c>
      <c r="F811" s="6">
        <v>45364</v>
      </c>
      <c r="G811" s="6">
        <v>50842</v>
      </c>
      <c r="H811" s="7">
        <v>1612</v>
      </c>
      <c r="I811" s="13" t="e">
        <f>VLOOKUP(C811,[1]Sheet18!$A$1:$C$362,3,0)</f>
        <v>#N/A</v>
      </c>
      <c r="J811" s="18">
        <f>2000+2000</f>
        <v>4000</v>
      </c>
    </row>
    <row r="812" spans="2:10" x14ac:dyDescent="0.2">
      <c r="B812" s="4">
        <v>809</v>
      </c>
      <c r="C812" s="5" t="s">
        <v>8873</v>
      </c>
      <c r="D812" s="5" t="s">
        <v>138</v>
      </c>
      <c r="E812" s="5" t="s">
        <v>8874</v>
      </c>
      <c r="F812" s="6">
        <v>45665</v>
      </c>
      <c r="G812" s="6">
        <v>51143</v>
      </c>
      <c r="H812" s="7">
        <v>1000</v>
      </c>
      <c r="I812" s="13" t="e">
        <f>VLOOKUP(C812,[1]Sheet18!$A$1:$C$362,3,0)</f>
        <v>#N/A</v>
      </c>
      <c r="J812" s="18">
        <f>2000+2000</f>
        <v>4000</v>
      </c>
    </row>
    <row r="813" spans="2:10" x14ac:dyDescent="0.2">
      <c r="B813" s="4">
        <v>810</v>
      </c>
      <c r="C813" s="5" t="s">
        <v>8902</v>
      </c>
      <c r="D813" s="5" t="s">
        <v>138</v>
      </c>
      <c r="E813" s="5" t="s">
        <v>8903</v>
      </c>
      <c r="F813" s="6">
        <v>45672</v>
      </c>
      <c r="G813" s="6">
        <v>51150</v>
      </c>
      <c r="H813" s="7">
        <v>1000</v>
      </c>
      <c r="I813" s="13" t="e">
        <f>VLOOKUP(C813,[1]Sheet18!$A$1:$C$362,3,0)</f>
        <v>#N/A</v>
      </c>
      <c r="J813" s="18">
        <f>1500+1500</f>
        <v>3000</v>
      </c>
    </row>
    <row r="814" spans="2:10" x14ac:dyDescent="0.2">
      <c r="B814" s="4">
        <v>811</v>
      </c>
      <c r="C814" s="5" t="s">
        <v>8926</v>
      </c>
      <c r="D814" s="5" t="s">
        <v>138</v>
      </c>
      <c r="E814" s="5" t="s">
        <v>8927</v>
      </c>
      <c r="F814" s="6">
        <v>45679</v>
      </c>
      <c r="G814" s="6">
        <v>52984</v>
      </c>
      <c r="H814" s="7">
        <v>1000</v>
      </c>
      <c r="I814" s="13" t="e">
        <f>VLOOKUP(C814,[1]Sheet18!$A$1:$C$362,3,0)</f>
        <v>#N/A</v>
      </c>
      <c r="J814" s="18">
        <f>1500+1500</f>
        <v>3000</v>
      </c>
    </row>
    <row r="815" spans="2:10" x14ac:dyDescent="0.2">
      <c r="B815" s="4">
        <v>812</v>
      </c>
      <c r="C815" s="5" t="s">
        <v>8944</v>
      </c>
      <c r="D815" s="5" t="s">
        <v>138</v>
      </c>
      <c r="E815" s="5" t="s">
        <v>8945</v>
      </c>
      <c r="F815" s="6">
        <v>45686</v>
      </c>
      <c r="G815" s="6">
        <v>52991</v>
      </c>
      <c r="H815" s="7">
        <v>1000</v>
      </c>
      <c r="I815" s="13" t="e">
        <f>VLOOKUP(C815,[1]Sheet18!$A$1:$C$362,3,0)</f>
        <v>#N/A</v>
      </c>
      <c r="J815" s="18">
        <f>2000+2000+2000</f>
        <v>6000</v>
      </c>
    </row>
    <row r="816" spans="2:10" x14ac:dyDescent="0.2">
      <c r="B816" s="4">
        <v>813</v>
      </c>
      <c r="C816" s="5" t="s">
        <v>8989</v>
      </c>
      <c r="D816" s="5" t="s">
        <v>138</v>
      </c>
      <c r="E816" s="5" t="s">
        <v>8990</v>
      </c>
      <c r="F816" s="6">
        <v>45693</v>
      </c>
      <c r="G816" s="6">
        <v>52998</v>
      </c>
      <c r="H816" s="7">
        <v>1000</v>
      </c>
      <c r="I816" s="13" t="e">
        <f>VLOOKUP(C816,[1]Sheet18!$A$1:$C$362,3,0)</f>
        <v>#N/A</v>
      </c>
      <c r="J816" s="18">
        <f>2000+2000</f>
        <v>4000</v>
      </c>
    </row>
    <row r="817" spans="2:10" x14ac:dyDescent="0.2">
      <c r="B817" s="4">
        <v>814</v>
      </c>
      <c r="C817" s="5" t="s">
        <v>9023</v>
      </c>
      <c r="D817" s="5" t="s">
        <v>138</v>
      </c>
      <c r="E817" s="5" t="s">
        <v>9024</v>
      </c>
      <c r="F817" s="6">
        <v>45700</v>
      </c>
      <c r="G817" s="6">
        <v>53005</v>
      </c>
      <c r="H817" s="7">
        <v>1000</v>
      </c>
      <c r="I817" s="13" t="e">
        <f>VLOOKUP(C817,[1]Sheet18!$A$1:$C$362,3,0)</f>
        <v>#N/A</v>
      </c>
      <c r="J817" s="18">
        <f>1500+1000+2000+1500+2000</f>
        <v>8000</v>
      </c>
    </row>
    <row r="818" spans="2:10" x14ac:dyDescent="0.2">
      <c r="B818" s="4">
        <v>815</v>
      </c>
      <c r="C818" s="5" t="s">
        <v>9047</v>
      </c>
      <c r="D818" s="5" t="s">
        <v>138</v>
      </c>
      <c r="E818" s="5" t="s">
        <v>9024</v>
      </c>
      <c r="F818" s="6">
        <v>45708</v>
      </c>
      <c r="G818" s="6">
        <v>53013</v>
      </c>
      <c r="H818" s="7">
        <v>1000</v>
      </c>
      <c r="I818" s="13" t="e">
        <f>VLOOKUP(C818,[1]Sheet18!$A$1:$C$362,3,0)</f>
        <v>#N/A</v>
      </c>
      <c r="J818" s="18">
        <f>2000+3000</f>
        <v>5000</v>
      </c>
    </row>
    <row r="819" spans="2:10" x14ac:dyDescent="0.2">
      <c r="B819" s="4">
        <v>816</v>
      </c>
      <c r="C819" s="5" t="s">
        <v>35</v>
      </c>
      <c r="D819" s="5" t="s">
        <v>37</v>
      </c>
      <c r="E819" s="5" t="s">
        <v>36</v>
      </c>
      <c r="F819" s="6">
        <v>42214</v>
      </c>
      <c r="G819" s="6">
        <v>45867</v>
      </c>
      <c r="H819" s="7">
        <v>700</v>
      </c>
      <c r="I819" s="13" t="e">
        <f>VLOOKUP(C819,[1]Sheet18!$A$1:$C$362,3,0)</f>
        <v>#N/A</v>
      </c>
      <c r="J819" s="18">
        <f>1500+2000</f>
        <v>3500</v>
      </c>
    </row>
    <row r="820" spans="2:10" x14ac:dyDescent="0.2">
      <c r="B820" s="4">
        <v>817</v>
      </c>
      <c r="C820" s="5" t="s">
        <v>3888</v>
      </c>
      <c r="D820" s="5" t="s">
        <v>37</v>
      </c>
      <c r="E820" s="5" t="s">
        <v>3889</v>
      </c>
      <c r="F820" s="6">
        <v>44111</v>
      </c>
      <c r="G820" s="6">
        <v>45937</v>
      </c>
      <c r="H820" s="7">
        <v>1000</v>
      </c>
      <c r="I820" s="13" t="e">
        <f>VLOOKUP(C820,[1]Sheet18!$A$1:$C$362,3,0)</f>
        <v>#N/A</v>
      </c>
      <c r="J820" s="18">
        <f>1500+1000+1500+1000+2000</f>
        <v>7000</v>
      </c>
    </row>
    <row r="821" spans="2:10" x14ac:dyDescent="0.2">
      <c r="B821" s="4">
        <v>818</v>
      </c>
      <c r="C821" s="5" t="s">
        <v>3968</v>
      </c>
      <c r="D821" s="5" t="s">
        <v>37</v>
      </c>
      <c r="E821" s="5" t="s">
        <v>3969</v>
      </c>
      <c r="F821" s="6">
        <v>44132</v>
      </c>
      <c r="G821" s="6">
        <v>45958</v>
      </c>
      <c r="H821" s="7">
        <v>1000</v>
      </c>
      <c r="I821" s="13" t="e">
        <f>VLOOKUP(C821,[1]Sheet18!$A$1:$C$362,3,0)</f>
        <v>#N/A</v>
      </c>
      <c r="J821" s="18">
        <f>1500+1000</f>
        <v>2500</v>
      </c>
    </row>
    <row r="822" spans="2:10" x14ac:dyDescent="0.2">
      <c r="B822" s="4">
        <v>819</v>
      </c>
      <c r="C822" s="5" t="s">
        <v>4004</v>
      </c>
      <c r="D822" s="5" t="s">
        <v>37</v>
      </c>
      <c r="E822" s="5" t="s">
        <v>4005</v>
      </c>
      <c r="F822" s="6">
        <v>44139</v>
      </c>
      <c r="G822" s="6">
        <v>45965</v>
      </c>
      <c r="H822" s="7">
        <v>1000</v>
      </c>
      <c r="I822" s="13" t="e">
        <f>VLOOKUP(C822,[1]Sheet18!$A$1:$C$362,3,0)</f>
        <v>#N/A</v>
      </c>
      <c r="J822" s="18">
        <f>2000+2500+2000</f>
        <v>6500</v>
      </c>
    </row>
    <row r="823" spans="2:10" x14ac:dyDescent="0.2">
      <c r="B823" s="4">
        <v>820</v>
      </c>
      <c r="C823" s="5" t="s">
        <v>4076</v>
      </c>
      <c r="D823" s="5" t="s">
        <v>37</v>
      </c>
      <c r="E823" s="5" t="s">
        <v>4077</v>
      </c>
      <c r="F823" s="6">
        <v>44160</v>
      </c>
      <c r="G823" s="6">
        <v>45986</v>
      </c>
      <c r="H823" s="7">
        <v>1000</v>
      </c>
      <c r="I823" s="13" t="e">
        <f>VLOOKUP(C823,[1]Sheet18!$A$1:$C$362,3,0)</f>
        <v>#N/A</v>
      </c>
      <c r="J823" s="18">
        <f>1000+1000+2000+1500+2000</f>
        <v>7500</v>
      </c>
    </row>
    <row r="824" spans="2:10" x14ac:dyDescent="0.2">
      <c r="B824" s="4">
        <v>821</v>
      </c>
      <c r="C824" s="5" t="s">
        <v>246</v>
      </c>
      <c r="D824" s="5" t="s">
        <v>37</v>
      </c>
      <c r="E824" s="5" t="s">
        <v>247</v>
      </c>
      <c r="F824" s="6">
        <v>42334</v>
      </c>
      <c r="G824" s="6">
        <v>45987</v>
      </c>
      <c r="H824" s="7">
        <v>800</v>
      </c>
      <c r="I824" s="13" t="e">
        <f>VLOOKUP(C824,[1]Sheet18!$A$1:$C$362,3,0)</f>
        <v>#N/A</v>
      </c>
      <c r="J824" s="18">
        <f>1500+1000</f>
        <v>2500</v>
      </c>
    </row>
    <row r="825" spans="2:10" x14ac:dyDescent="0.2">
      <c r="B825" s="4">
        <v>822</v>
      </c>
      <c r="C825" s="5" t="s">
        <v>272</v>
      </c>
      <c r="D825" s="5" t="s">
        <v>37</v>
      </c>
      <c r="E825" s="5" t="s">
        <v>273</v>
      </c>
      <c r="F825" s="6">
        <v>42347</v>
      </c>
      <c r="G825" s="6">
        <v>46000</v>
      </c>
      <c r="H825" s="7">
        <v>1500</v>
      </c>
      <c r="I825" s="13" t="e">
        <f>VLOOKUP(C825,[1]Sheet18!$A$1:$C$362,3,0)</f>
        <v>#N/A</v>
      </c>
      <c r="J825" s="18">
        <f>1000+1000+1500+1000+2000</f>
        <v>6500</v>
      </c>
    </row>
    <row r="826" spans="2:10" x14ac:dyDescent="0.2">
      <c r="B826" s="4">
        <v>823</v>
      </c>
      <c r="C826" s="5" t="s">
        <v>323</v>
      </c>
      <c r="D826" s="5" t="s">
        <v>37</v>
      </c>
      <c r="E826" s="5" t="s">
        <v>324</v>
      </c>
      <c r="F826" s="6">
        <v>42382</v>
      </c>
      <c r="G826" s="6">
        <v>46035</v>
      </c>
      <c r="H826" s="7">
        <v>700</v>
      </c>
      <c r="I826" s="13" t="e">
        <f>VLOOKUP(C826,[1]Sheet18!$A$1:$C$362,3,0)</f>
        <v>#N/A</v>
      </c>
      <c r="J826" s="18">
        <f>1000+1000</f>
        <v>2000</v>
      </c>
    </row>
    <row r="827" spans="2:10" x14ac:dyDescent="0.2">
      <c r="B827" s="4">
        <v>824</v>
      </c>
      <c r="C827" s="5" t="s">
        <v>454</v>
      </c>
      <c r="D827" s="5" t="s">
        <v>37</v>
      </c>
      <c r="E827" s="5" t="s">
        <v>455</v>
      </c>
      <c r="F827" s="6">
        <v>42438</v>
      </c>
      <c r="G827" s="6">
        <v>46090</v>
      </c>
      <c r="H827" s="7">
        <v>700</v>
      </c>
      <c r="I827" s="13" t="e">
        <f>VLOOKUP(C827,[1]Sheet18!$A$1:$C$362,3,0)</f>
        <v>#N/A</v>
      </c>
      <c r="J827" s="18">
        <f>1500+1500</f>
        <v>3000</v>
      </c>
    </row>
    <row r="828" spans="2:10" x14ac:dyDescent="0.2">
      <c r="B828" s="4">
        <v>825</v>
      </c>
      <c r="C828" s="5" t="s">
        <v>2434</v>
      </c>
      <c r="D828" s="5" t="s">
        <v>37</v>
      </c>
      <c r="E828" s="5" t="s">
        <v>2435</v>
      </c>
      <c r="F828" s="6">
        <v>43544</v>
      </c>
      <c r="G828" s="6">
        <v>46101</v>
      </c>
      <c r="H828" s="7">
        <v>700</v>
      </c>
      <c r="I828" s="13" t="e">
        <f>VLOOKUP(C828,[1]Sheet18!$A$1:$C$362,3,0)</f>
        <v>#N/A</v>
      </c>
      <c r="J828" s="18">
        <f>1500+1500</f>
        <v>3000</v>
      </c>
    </row>
    <row r="829" spans="2:10" x14ac:dyDescent="0.2">
      <c r="B829" s="4">
        <v>826</v>
      </c>
      <c r="C829" s="5" t="s">
        <v>478</v>
      </c>
      <c r="D829" s="5" t="s">
        <v>37</v>
      </c>
      <c r="E829" s="5" t="s">
        <v>479</v>
      </c>
      <c r="F829" s="6">
        <v>42452</v>
      </c>
      <c r="G829" s="6">
        <v>46104</v>
      </c>
      <c r="H829" s="7">
        <v>450</v>
      </c>
      <c r="I829" s="13" t="e">
        <f>VLOOKUP(C829,[1]Sheet18!$A$1:$C$362,3,0)</f>
        <v>#N/A</v>
      </c>
      <c r="J829" s="18">
        <f>1000+1000</f>
        <v>2000</v>
      </c>
    </row>
    <row r="830" spans="2:10" hidden="1" x14ac:dyDescent="0.2">
      <c r="B830" s="4">
        <v>827</v>
      </c>
      <c r="C830" s="5" t="s">
        <v>2739</v>
      </c>
      <c r="D830" s="5" t="s">
        <v>37</v>
      </c>
      <c r="E830" s="5" t="s">
        <v>2740</v>
      </c>
      <c r="F830" s="6">
        <v>43705</v>
      </c>
      <c r="G830" s="6">
        <v>46262</v>
      </c>
      <c r="H830" s="7">
        <v>2000</v>
      </c>
      <c r="I830" s="13" t="str">
        <f>VLOOKUP(C830,[1]Sheet18!$A$1:$C$362,3,0)</f>
        <v>=1000+1000</v>
      </c>
      <c r="J830" s="13">
        <f>2000+2500</f>
        <v>4500</v>
      </c>
    </row>
    <row r="831" spans="2:10" x14ac:dyDescent="0.2">
      <c r="B831" s="4">
        <v>828</v>
      </c>
      <c r="C831" s="5" t="s">
        <v>4129</v>
      </c>
      <c r="D831" s="5" t="s">
        <v>37</v>
      </c>
      <c r="E831" s="5" t="s">
        <v>4130</v>
      </c>
      <c r="F831" s="6">
        <v>44174</v>
      </c>
      <c r="G831" s="6">
        <v>46365</v>
      </c>
      <c r="H831" s="7">
        <v>1000</v>
      </c>
      <c r="I831" s="13" t="e">
        <f>VLOOKUP(C831,[1]Sheet18!$A$1:$C$362,3,0)</f>
        <v>#N/A</v>
      </c>
      <c r="J831" s="18">
        <f>1500+1500</f>
        <v>3000</v>
      </c>
    </row>
    <row r="832" spans="2:10" x14ac:dyDescent="0.2">
      <c r="B832" s="4">
        <v>829</v>
      </c>
      <c r="C832" s="5" t="s">
        <v>4179</v>
      </c>
      <c r="D832" s="5" t="s">
        <v>37</v>
      </c>
      <c r="E832" s="5" t="s">
        <v>4180</v>
      </c>
      <c r="F832" s="6">
        <v>44195</v>
      </c>
      <c r="G832" s="6">
        <v>46386</v>
      </c>
      <c r="H832" s="7">
        <v>1000</v>
      </c>
      <c r="I832" s="13" t="e">
        <f>VLOOKUP(C832,[1]Sheet18!$A$1:$C$362,3,0)</f>
        <v>#N/A</v>
      </c>
      <c r="J832" s="18">
        <f>1500+1500</f>
        <v>3000</v>
      </c>
    </row>
    <row r="833" spans="2:10" x14ac:dyDescent="0.2">
      <c r="B833" s="4">
        <v>830</v>
      </c>
      <c r="C833" s="5" t="s">
        <v>4233</v>
      </c>
      <c r="D833" s="5" t="s">
        <v>37</v>
      </c>
      <c r="E833" s="5" t="s">
        <v>4234</v>
      </c>
      <c r="F833" s="6">
        <v>44209</v>
      </c>
      <c r="G833" s="6">
        <v>46400</v>
      </c>
      <c r="H833" s="7">
        <v>1000</v>
      </c>
      <c r="I833" s="13" t="e">
        <f>VLOOKUP(C833,[1]Sheet18!$A$1:$C$362,3,0)</f>
        <v>#N/A</v>
      </c>
      <c r="J833" s="18">
        <f>1500+1500</f>
        <v>3000</v>
      </c>
    </row>
    <row r="834" spans="2:10" x14ac:dyDescent="0.2">
      <c r="B834" s="4">
        <v>831</v>
      </c>
      <c r="C834" s="5" t="s">
        <v>936</v>
      </c>
      <c r="D834" s="5" t="s">
        <v>37</v>
      </c>
      <c r="E834" s="5" t="s">
        <v>937</v>
      </c>
      <c r="F834" s="6">
        <v>42760</v>
      </c>
      <c r="G834" s="6">
        <v>46412</v>
      </c>
      <c r="H834" s="7">
        <v>1200</v>
      </c>
      <c r="I834" s="13" t="e">
        <f>VLOOKUP(C834,[1]Sheet18!$A$1:$C$362,3,0)</f>
        <v>#N/A</v>
      </c>
      <c r="J834" s="18">
        <f>1500+1500</f>
        <v>3000</v>
      </c>
    </row>
    <row r="835" spans="2:10" x14ac:dyDescent="0.2">
      <c r="B835" s="4">
        <v>832</v>
      </c>
      <c r="C835" s="5" t="s">
        <v>4267</v>
      </c>
      <c r="D835" s="5" t="s">
        <v>37</v>
      </c>
      <c r="E835" s="5" t="s">
        <v>4268</v>
      </c>
      <c r="F835" s="6">
        <v>44223</v>
      </c>
      <c r="G835" s="6">
        <v>46414</v>
      </c>
      <c r="H835" s="7">
        <v>1000</v>
      </c>
      <c r="I835" s="13" t="e">
        <f>VLOOKUP(C835,[1]Sheet18!$A$1:$C$362,3,0)</f>
        <v>#N/A</v>
      </c>
      <c r="J835" s="18">
        <f>200+100+100</f>
        <v>400</v>
      </c>
    </row>
    <row r="836" spans="2:10" x14ac:dyDescent="0.2">
      <c r="B836" s="4">
        <v>833</v>
      </c>
      <c r="C836" s="5" t="s">
        <v>1000</v>
      </c>
      <c r="D836" s="5" t="s">
        <v>37</v>
      </c>
      <c r="E836" s="5" t="s">
        <v>1001</v>
      </c>
      <c r="F836" s="6">
        <v>42795</v>
      </c>
      <c r="G836" s="6">
        <v>46447</v>
      </c>
      <c r="H836" s="7">
        <v>1600</v>
      </c>
      <c r="I836" s="13" t="e">
        <f>VLOOKUP(C836,[1]Sheet18!$A$1:$C$362,3,0)</f>
        <v>#N/A</v>
      </c>
      <c r="J836" s="18">
        <f>200+200</f>
        <v>400</v>
      </c>
    </row>
    <row r="837" spans="2:10" x14ac:dyDescent="0.2">
      <c r="B837" s="4">
        <v>834</v>
      </c>
      <c r="C837" s="5" t="s">
        <v>1032</v>
      </c>
      <c r="D837" s="5" t="s">
        <v>37</v>
      </c>
      <c r="E837" s="5" t="s">
        <v>1033</v>
      </c>
      <c r="F837" s="6">
        <v>42809</v>
      </c>
      <c r="G837" s="6">
        <v>46461</v>
      </c>
      <c r="H837" s="7">
        <v>1400</v>
      </c>
      <c r="I837" s="13" t="e">
        <f>VLOOKUP(C837,[1]Sheet18!$A$1:$C$362,3,0)</f>
        <v>#N/A</v>
      </c>
      <c r="J837" s="18">
        <f>100+100+100</f>
        <v>300</v>
      </c>
    </row>
    <row r="838" spans="2:10" x14ac:dyDescent="0.2">
      <c r="B838" s="4">
        <v>835</v>
      </c>
      <c r="C838" s="5" t="s">
        <v>2823</v>
      </c>
      <c r="D838" s="5" t="s">
        <v>37</v>
      </c>
      <c r="E838" s="5" t="s">
        <v>2824</v>
      </c>
      <c r="F838" s="6">
        <v>43733</v>
      </c>
      <c r="G838" s="6">
        <v>46655</v>
      </c>
      <c r="H838" s="7">
        <v>1000</v>
      </c>
      <c r="I838" s="13" t="e">
        <f>VLOOKUP(C838,[1]Sheet18!$A$1:$C$362,3,0)</f>
        <v>#N/A</v>
      </c>
      <c r="J838" s="18">
        <f>1000+500</f>
        <v>1500</v>
      </c>
    </row>
    <row r="839" spans="2:10" x14ac:dyDescent="0.2">
      <c r="B839" s="4">
        <v>836</v>
      </c>
      <c r="C839" s="5" t="s">
        <v>1345</v>
      </c>
      <c r="D839" s="5" t="s">
        <v>37</v>
      </c>
      <c r="E839" s="5" t="s">
        <v>1346</v>
      </c>
      <c r="F839" s="6">
        <v>43005</v>
      </c>
      <c r="G839" s="6">
        <v>46657</v>
      </c>
      <c r="H839" s="7">
        <v>2000</v>
      </c>
      <c r="I839" s="13" t="e">
        <f>VLOOKUP(C839,[1]Sheet18!$A$1:$C$362,3,0)</f>
        <v>#N/A</v>
      </c>
      <c r="J839" s="18">
        <f>100+200</f>
        <v>300</v>
      </c>
    </row>
    <row r="840" spans="2:10" x14ac:dyDescent="0.2">
      <c r="B840" s="4">
        <v>837</v>
      </c>
      <c r="C840" s="5" t="s">
        <v>1465</v>
      </c>
      <c r="D840" s="5" t="s">
        <v>37</v>
      </c>
      <c r="E840" s="5" t="s">
        <v>1466</v>
      </c>
      <c r="F840" s="6">
        <v>43068</v>
      </c>
      <c r="G840" s="6">
        <v>46720</v>
      </c>
      <c r="H840" s="7">
        <v>1000</v>
      </c>
      <c r="I840" s="13" t="e">
        <f>VLOOKUP(C840,[1]Sheet18!$A$1:$C$362,3,0)</f>
        <v>#N/A</v>
      </c>
      <c r="J840" s="18">
        <f>100+100</f>
        <v>200</v>
      </c>
    </row>
    <row r="841" spans="2:10" x14ac:dyDescent="0.2">
      <c r="B841" s="4">
        <v>838</v>
      </c>
      <c r="C841" s="5" t="s">
        <v>2995</v>
      </c>
      <c r="D841" s="5" t="s">
        <v>37</v>
      </c>
      <c r="E841" s="5" t="s">
        <v>2996</v>
      </c>
      <c r="F841" s="6">
        <v>43803</v>
      </c>
      <c r="G841" s="6">
        <v>46725</v>
      </c>
      <c r="H841" s="7">
        <v>2000</v>
      </c>
      <c r="I841" s="13" t="e">
        <f>VLOOKUP(C841,[1]Sheet18!$A$1:$C$362,3,0)</f>
        <v>#N/A</v>
      </c>
      <c r="J841" s="18">
        <f>100+100</f>
        <v>200</v>
      </c>
    </row>
    <row r="842" spans="2:10" x14ac:dyDescent="0.2">
      <c r="B842" s="4">
        <v>839</v>
      </c>
      <c r="C842" s="5" t="s">
        <v>1541</v>
      </c>
      <c r="D842" s="5" t="s">
        <v>37</v>
      </c>
      <c r="E842" s="5" t="s">
        <v>1542</v>
      </c>
      <c r="F842" s="6">
        <v>43103</v>
      </c>
      <c r="G842" s="6">
        <v>46755</v>
      </c>
      <c r="H842" s="7">
        <v>1000</v>
      </c>
      <c r="I842" s="13" t="e">
        <f>VLOOKUP(C842,[1]Sheet18!$A$1:$C$362,3,0)</f>
        <v>#N/A</v>
      </c>
      <c r="J842" s="18">
        <f>125+50</f>
        <v>175</v>
      </c>
    </row>
    <row r="843" spans="2:10" x14ac:dyDescent="0.2">
      <c r="B843" s="4">
        <v>840</v>
      </c>
      <c r="C843" s="5" t="s">
        <v>1597</v>
      </c>
      <c r="D843" s="5" t="s">
        <v>37</v>
      </c>
      <c r="E843" s="5" t="s">
        <v>1598</v>
      </c>
      <c r="F843" s="6">
        <v>43131</v>
      </c>
      <c r="G843" s="6">
        <v>46783</v>
      </c>
      <c r="H843" s="7">
        <v>1100</v>
      </c>
      <c r="I843" s="13" t="e">
        <f>VLOOKUP(C843,[1]Sheet18!$A$1:$C$362,3,0)</f>
        <v>#N/A</v>
      </c>
      <c r="J843" s="18">
        <f>125+125</f>
        <v>250</v>
      </c>
    </row>
    <row r="844" spans="2:10" x14ac:dyDescent="0.2">
      <c r="B844" s="4">
        <v>841</v>
      </c>
      <c r="C844" s="5" t="s">
        <v>1672</v>
      </c>
      <c r="D844" s="5" t="s">
        <v>37</v>
      </c>
      <c r="E844" s="5" t="s">
        <v>1673</v>
      </c>
      <c r="F844" s="6">
        <v>43159</v>
      </c>
      <c r="G844" s="6">
        <v>46811</v>
      </c>
      <c r="H844" s="7">
        <v>500</v>
      </c>
      <c r="I844" s="13" t="e">
        <f>VLOOKUP(C844,[1]Sheet18!$A$1:$C$362,3,0)</f>
        <v>#N/A</v>
      </c>
      <c r="J844" s="18">
        <f>125+100</f>
        <v>225</v>
      </c>
    </row>
    <row r="845" spans="2:10" x14ac:dyDescent="0.2">
      <c r="B845" s="4">
        <v>842</v>
      </c>
      <c r="C845" s="5" t="s">
        <v>1692</v>
      </c>
      <c r="D845" s="5" t="s">
        <v>37</v>
      </c>
      <c r="E845" s="5" t="s">
        <v>1693</v>
      </c>
      <c r="F845" s="6">
        <v>43166</v>
      </c>
      <c r="G845" s="6">
        <v>46819</v>
      </c>
      <c r="H845" s="7">
        <v>750</v>
      </c>
      <c r="I845" s="13" t="e">
        <f>VLOOKUP(C845,[1]Sheet18!$A$1:$C$362,3,0)</f>
        <v>#N/A</v>
      </c>
      <c r="J845" s="18">
        <f>25+200</f>
        <v>225</v>
      </c>
    </row>
    <row r="846" spans="2:10" x14ac:dyDescent="0.2">
      <c r="B846" s="4">
        <v>843</v>
      </c>
      <c r="C846" s="5" t="s">
        <v>1713</v>
      </c>
      <c r="D846" s="5" t="s">
        <v>37</v>
      </c>
      <c r="E846" s="5" t="s">
        <v>1714</v>
      </c>
      <c r="F846" s="6">
        <v>43173</v>
      </c>
      <c r="G846" s="6">
        <v>46826</v>
      </c>
      <c r="H846" s="7">
        <v>500</v>
      </c>
      <c r="I846" s="13" t="e">
        <f>VLOOKUP(C846,[1]Sheet18!$A$1:$C$362,3,0)</f>
        <v>#N/A</v>
      </c>
      <c r="J846" s="18">
        <f>200+100</f>
        <v>300</v>
      </c>
    </row>
    <row r="847" spans="2:10" x14ac:dyDescent="0.2">
      <c r="B847" s="4">
        <v>844</v>
      </c>
      <c r="C847" s="5" t="s">
        <v>1737</v>
      </c>
      <c r="D847" s="5" t="s">
        <v>37</v>
      </c>
      <c r="E847" s="5" t="s">
        <v>1738</v>
      </c>
      <c r="F847" s="6">
        <v>43180</v>
      </c>
      <c r="G847" s="6">
        <v>46833</v>
      </c>
      <c r="H847" s="7">
        <v>500</v>
      </c>
      <c r="I847" s="13" t="e">
        <f>VLOOKUP(C847,[1]Sheet18!$A$1:$C$362,3,0)</f>
        <v>#N/A</v>
      </c>
      <c r="J847" s="18">
        <f>800+500</f>
        <v>1300</v>
      </c>
    </row>
    <row r="848" spans="2:10" x14ac:dyDescent="0.2">
      <c r="B848" s="4">
        <v>845</v>
      </c>
      <c r="C848" s="5" t="s">
        <v>1754</v>
      </c>
      <c r="D848" s="5" t="s">
        <v>37</v>
      </c>
      <c r="E848" s="5" t="s">
        <v>1755</v>
      </c>
      <c r="F848" s="6">
        <v>43186</v>
      </c>
      <c r="G848" s="6">
        <v>46839</v>
      </c>
      <c r="H848" s="7">
        <v>750</v>
      </c>
      <c r="I848" s="13" t="e">
        <f>VLOOKUP(C848,[1]Sheet18!$A$1:$C$362,3,0)</f>
        <v>#N/A</v>
      </c>
      <c r="J848" s="18">
        <f>400+700</f>
        <v>1100</v>
      </c>
    </row>
    <row r="849" spans="2:10" hidden="1" x14ac:dyDescent="0.2">
      <c r="B849" s="4">
        <v>846</v>
      </c>
      <c r="C849" s="5" t="s">
        <v>4767</v>
      </c>
      <c r="D849" s="5" t="s">
        <v>37</v>
      </c>
      <c r="E849" s="5" t="s">
        <v>4768</v>
      </c>
      <c r="F849" s="6">
        <v>44384</v>
      </c>
      <c r="G849" s="6">
        <v>46941</v>
      </c>
      <c r="H849" s="7">
        <v>1500</v>
      </c>
      <c r="I849" s="13" t="str">
        <f>VLOOKUP(C849,[1]Sheet18!$A$1:$C$362,3,0)</f>
        <v>=1000+500</v>
      </c>
      <c r="J849" s="13">
        <f>255+600</f>
        <v>855</v>
      </c>
    </row>
    <row r="850" spans="2:10" hidden="1" x14ac:dyDescent="0.2">
      <c r="B850" s="4">
        <v>847</v>
      </c>
      <c r="C850" s="5" t="s">
        <v>4918</v>
      </c>
      <c r="D850" s="5" t="s">
        <v>37</v>
      </c>
      <c r="E850" s="5" t="s">
        <v>4919</v>
      </c>
      <c r="F850" s="6">
        <v>44454</v>
      </c>
      <c r="G850" s="6">
        <v>47011</v>
      </c>
      <c r="H850" s="7">
        <v>2000</v>
      </c>
      <c r="I850" s="13" t="str">
        <f>VLOOKUP(C850,[1]Sheet18!$A$1:$C$362,3,0)</f>
        <v>=1000+1000</v>
      </c>
      <c r="J850" s="13">
        <f>700+175</f>
        <v>875</v>
      </c>
    </row>
    <row r="851" spans="2:10" x14ac:dyDescent="0.2">
      <c r="B851" s="4">
        <v>848</v>
      </c>
      <c r="C851" s="5" t="s">
        <v>4986</v>
      </c>
      <c r="D851" s="5" t="s">
        <v>37</v>
      </c>
      <c r="E851" s="5" t="s">
        <v>4987</v>
      </c>
      <c r="F851" s="6">
        <v>44475</v>
      </c>
      <c r="G851" s="6">
        <v>47032</v>
      </c>
      <c r="H851" s="7">
        <v>1000</v>
      </c>
      <c r="I851" s="13" t="e">
        <f>VLOOKUP(C851,[1]Sheet18!$A$1:$C$362,3,0)</f>
        <v>#N/A</v>
      </c>
      <c r="J851" s="18">
        <f>1056+500</f>
        <v>1556</v>
      </c>
    </row>
    <row r="852" spans="2:10" hidden="1" x14ac:dyDescent="0.2">
      <c r="B852" s="4">
        <v>849</v>
      </c>
      <c r="C852" s="5" t="s">
        <v>5044</v>
      </c>
      <c r="D852" s="5" t="s">
        <v>37</v>
      </c>
      <c r="E852" s="5" t="s">
        <v>5045</v>
      </c>
      <c r="F852" s="6">
        <v>44496</v>
      </c>
      <c r="G852" s="6">
        <v>47053</v>
      </c>
      <c r="H852" s="7">
        <v>1970</v>
      </c>
      <c r="I852" s="13" t="str">
        <f>VLOOKUP(C852,[1]Sheet18!$A$1:$C$362,3,0)</f>
        <v>=1000+970</v>
      </c>
      <c r="J852" s="13">
        <f>475+1000</f>
        <v>1475</v>
      </c>
    </row>
    <row r="853" spans="2:10" x14ac:dyDescent="0.2">
      <c r="B853" s="4">
        <v>850</v>
      </c>
      <c r="C853" s="5" t="s">
        <v>7658</v>
      </c>
      <c r="D853" s="5" t="s">
        <v>37</v>
      </c>
      <c r="E853" s="5" t="s">
        <v>7659</v>
      </c>
      <c r="F853" s="6">
        <v>45336</v>
      </c>
      <c r="G853" s="6">
        <v>47163</v>
      </c>
      <c r="H853" s="7">
        <v>1000</v>
      </c>
      <c r="I853" s="13" t="e">
        <f>VLOOKUP(C853,[1]Sheet18!$A$1:$C$362,3,0)</f>
        <v>#N/A</v>
      </c>
      <c r="J853" s="18">
        <f>500+900</f>
        <v>1400</v>
      </c>
    </row>
    <row r="854" spans="2:10" x14ac:dyDescent="0.2">
      <c r="B854" s="4">
        <v>851</v>
      </c>
      <c r="C854" s="5" t="s">
        <v>7683</v>
      </c>
      <c r="D854" s="5" t="s">
        <v>37</v>
      </c>
      <c r="E854" s="5" t="s">
        <v>7684</v>
      </c>
      <c r="F854" s="6">
        <v>45343</v>
      </c>
      <c r="G854" s="6">
        <v>47170</v>
      </c>
      <c r="H854" s="7">
        <v>1000</v>
      </c>
      <c r="I854" s="13" t="e">
        <f>VLOOKUP(C854,[1]Sheet18!$A$1:$C$362,3,0)</f>
        <v>#N/A</v>
      </c>
      <c r="J854" s="18">
        <f>826+1200+300</f>
        <v>2326</v>
      </c>
    </row>
    <row r="855" spans="2:10" hidden="1" x14ac:dyDescent="0.2">
      <c r="B855" s="4">
        <v>852</v>
      </c>
      <c r="C855" s="5" t="s">
        <v>4371</v>
      </c>
      <c r="D855" s="5" t="s">
        <v>37</v>
      </c>
      <c r="E855" s="5" t="s">
        <v>4372</v>
      </c>
      <c r="F855" s="6">
        <v>44251</v>
      </c>
      <c r="G855" s="6">
        <v>47173</v>
      </c>
      <c r="H855" s="7">
        <v>1500</v>
      </c>
      <c r="I855" s="13" t="str">
        <f>VLOOKUP(C855,[1]Sheet18!$A$1:$C$362,3,0)</f>
        <v>=1000+500</v>
      </c>
      <c r="J855" s="13">
        <f>693.45+439.9+1000</f>
        <v>2133.35</v>
      </c>
    </row>
    <row r="856" spans="2:10" x14ac:dyDescent="0.2">
      <c r="B856" s="4">
        <v>853</v>
      </c>
      <c r="C856" s="5" t="s">
        <v>4462</v>
      </c>
      <c r="D856" s="5" t="s">
        <v>37</v>
      </c>
      <c r="E856" s="5" t="s">
        <v>4463</v>
      </c>
      <c r="F856" s="6">
        <v>44272</v>
      </c>
      <c r="G856" s="6">
        <v>47194</v>
      </c>
      <c r="H856" s="7">
        <v>1000</v>
      </c>
      <c r="I856" s="13" t="e">
        <f>VLOOKUP(C856,[1]Sheet18!$A$1:$C$362,3,0)</f>
        <v>#N/A</v>
      </c>
      <c r="J856" s="18">
        <f>1000+500</f>
        <v>1500</v>
      </c>
    </row>
    <row r="857" spans="2:10" hidden="1" x14ac:dyDescent="0.2">
      <c r="B857" s="4">
        <v>854</v>
      </c>
      <c r="C857" s="5" t="s">
        <v>4487</v>
      </c>
      <c r="D857" s="5" t="s">
        <v>37</v>
      </c>
      <c r="E857" s="5" t="s">
        <v>4488</v>
      </c>
      <c r="F857" s="6">
        <v>44279</v>
      </c>
      <c r="G857" s="6">
        <v>47201</v>
      </c>
      <c r="H857" s="7">
        <v>1500</v>
      </c>
      <c r="I857" s="13" t="str">
        <f>VLOOKUP(C857,[1]Sheet18!$A$1:$C$362,3,0)</f>
        <v>=1000+500</v>
      </c>
      <c r="J857" s="13">
        <f>1000+900</f>
        <v>1900</v>
      </c>
    </row>
    <row r="858" spans="2:10" hidden="1" x14ac:dyDescent="0.2">
      <c r="B858" s="4">
        <v>855</v>
      </c>
      <c r="C858" s="5" t="s">
        <v>8505</v>
      </c>
      <c r="D858" s="5" t="s">
        <v>37</v>
      </c>
      <c r="E858" s="5" t="s">
        <v>8506</v>
      </c>
      <c r="F858" s="6">
        <v>45554</v>
      </c>
      <c r="G858" s="6">
        <v>47380</v>
      </c>
      <c r="H858" s="7">
        <v>1500</v>
      </c>
      <c r="I858" s="13" t="str">
        <f>VLOOKUP(C858,[1]Sheet18!$A$1:$C$362,3,0)</f>
        <v>=1000+500</v>
      </c>
      <c r="J858" s="13">
        <f>900+1200+300</f>
        <v>2400</v>
      </c>
    </row>
    <row r="859" spans="2:10" x14ac:dyDescent="0.2">
      <c r="B859" s="4">
        <v>856</v>
      </c>
      <c r="C859" s="5" t="s">
        <v>3068</v>
      </c>
      <c r="D859" s="5" t="s">
        <v>37</v>
      </c>
      <c r="E859" s="5" t="s">
        <v>3069</v>
      </c>
      <c r="F859" s="6">
        <v>43838</v>
      </c>
      <c r="G859" s="6">
        <v>47491</v>
      </c>
      <c r="H859" s="7">
        <v>1000</v>
      </c>
      <c r="I859" s="13" t="e">
        <f>VLOOKUP(C859,[1]Sheet18!$A$1:$C$362,3,0)</f>
        <v>#N/A</v>
      </c>
      <c r="J859" s="18">
        <f>800+200+1300</f>
        <v>2300</v>
      </c>
    </row>
    <row r="860" spans="2:10" hidden="1" x14ac:dyDescent="0.2">
      <c r="B860" s="4">
        <v>857</v>
      </c>
      <c r="C860" s="5" t="s">
        <v>3112</v>
      </c>
      <c r="D860" s="5" t="s">
        <v>37</v>
      </c>
      <c r="E860" s="5" t="s">
        <v>3113</v>
      </c>
      <c r="F860" s="6">
        <v>43859</v>
      </c>
      <c r="G860" s="6">
        <v>47512</v>
      </c>
      <c r="H860" s="7">
        <v>2000</v>
      </c>
      <c r="I860" s="13" t="str">
        <f>VLOOKUP(C860,[1]Sheet18!$A$1:$C$362,3,0)</f>
        <v>=1000+1000</v>
      </c>
      <c r="J860" s="13">
        <f>1500+600</f>
        <v>2100</v>
      </c>
    </row>
    <row r="861" spans="2:10" x14ac:dyDescent="0.2">
      <c r="B861" s="4">
        <v>858</v>
      </c>
      <c r="C861" s="5" t="s">
        <v>7660</v>
      </c>
      <c r="D861" s="5" t="s">
        <v>37</v>
      </c>
      <c r="E861" s="5" t="s">
        <v>7661</v>
      </c>
      <c r="F861" s="6">
        <v>45336</v>
      </c>
      <c r="G861" s="6">
        <v>47528</v>
      </c>
      <c r="H861" s="7">
        <v>1000</v>
      </c>
      <c r="I861" s="13" t="e">
        <f>VLOOKUP(C861,[1]Sheet18!$A$1:$C$362,3,0)</f>
        <v>#N/A</v>
      </c>
      <c r="J861" s="18">
        <f>1500+700</f>
        <v>2200</v>
      </c>
    </row>
    <row r="862" spans="2:10" x14ac:dyDescent="0.2">
      <c r="B862" s="4">
        <v>859</v>
      </c>
      <c r="C862" s="5" t="s">
        <v>7685</v>
      </c>
      <c r="D862" s="5" t="s">
        <v>37</v>
      </c>
      <c r="E862" s="5" t="s">
        <v>7060</v>
      </c>
      <c r="F862" s="6">
        <v>45343</v>
      </c>
      <c r="G862" s="6">
        <v>47535</v>
      </c>
      <c r="H862" s="7">
        <v>1000</v>
      </c>
      <c r="I862" s="13" t="e">
        <f>VLOOKUP(C862,[1]Sheet18!$A$1:$C$362,3,0)</f>
        <v>#N/A</v>
      </c>
      <c r="J862" s="18">
        <f>700+700+600</f>
        <v>2000</v>
      </c>
    </row>
    <row r="863" spans="2:10" x14ac:dyDescent="0.2">
      <c r="B863" s="4">
        <v>860</v>
      </c>
      <c r="C863" s="5" t="s">
        <v>3240</v>
      </c>
      <c r="D863" s="5" t="s">
        <v>37</v>
      </c>
      <c r="E863" s="5" t="s">
        <v>3241</v>
      </c>
      <c r="F863" s="6">
        <v>43894</v>
      </c>
      <c r="G863" s="6">
        <v>47546</v>
      </c>
      <c r="H863" s="7">
        <v>1000</v>
      </c>
      <c r="I863" s="13" t="e">
        <f>VLOOKUP(C863,[1]Sheet18!$A$1:$C$362,3,0)</f>
        <v>#N/A</v>
      </c>
      <c r="J863" s="18">
        <f>900+1000</f>
        <v>1900</v>
      </c>
    </row>
    <row r="864" spans="2:10" hidden="1" x14ac:dyDescent="0.2">
      <c r="B864" s="4">
        <v>861</v>
      </c>
      <c r="C864" s="5" t="s">
        <v>3312</v>
      </c>
      <c r="D864" s="5" t="s">
        <v>37</v>
      </c>
      <c r="E864" s="5" t="s">
        <v>3313</v>
      </c>
      <c r="F864" s="6">
        <v>43908</v>
      </c>
      <c r="G864" s="6">
        <v>47560</v>
      </c>
      <c r="H864" s="7">
        <v>2000</v>
      </c>
      <c r="I864" s="13" t="str">
        <f>VLOOKUP(C864,[1]Sheet18!$A$1:$C$362,3,0)</f>
        <v>=1000+1000</v>
      </c>
      <c r="J864" s="13">
        <f>754.32+1000+300</f>
        <v>2054.3200000000002</v>
      </c>
    </row>
    <row r="865" spans="2:10" x14ac:dyDescent="0.2">
      <c r="B865" s="4">
        <v>862</v>
      </c>
      <c r="C865" s="5" t="s">
        <v>3366</v>
      </c>
      <c r="D865" s="5" t="s">
        <v>37</v>
      </c>
      <c r="E865" s="5" t="s">
        <v>3367</v>
      </c>
      <c r="F865" s="6">
        <v>43914</v>
      </c>
      <c r="G865" s="6">
        <v>47566</v>
      </c>
      <c r="H865" s="7">
        <v>1000</v>
      </c>
      <c r="I865" s="13" t="e">
        <f>VLOOKUP(C865,[1]Sheet18!$A$1:$C$362,3,0)</f>
        <v>#N/A</v>
      </c>
      <c r="J865" s="18">
        <f>1000+1500</f>
        <v>2500</v>
      </c>
    </row>
    <row r="866" spans="2:10" x14ac:dyDescent="0.2">
      <c r="B866" s="4">
        <v>863</v>
      </c>
      <c r="C866" s="5" t="s">
        <v>3372</v>
      </c>
      <c r="D866" s="5" t="s">
        <v>37</v>
      </c>
      <c r="E866" s="5" t="s">
        <v>3373</v>
      </c>
      <c r="F866" s="6">
        <v>43921</v>
      </c>
      <c r="G866" s="6">
        <v>47573</v>
      </c>
      <c r="H866" s="7">
        <v>2680</v>
      </c>
      <c r="I866" s="13" t="e">
        <f>VLOOKUP(C866,[1]Sheet18!$A$1:$C$362,3,0)</f>
        <v>#N/A</v>
      </c>
      <c r="J866" s="18">
        <f>1000+1200</f>
        <v>2200</v>
      </c>
    </row>
    <row r="867" spans="2:10" x14ac:dyDescent="0.2">
      <c r="B867" s="4">
        <v>864</v>
      </c>
      <c r="C867" s="5" t="s">
        <v>6743</v>
      </c>
      <c r="D867" s="5" t="s">
        <v>37</v>
      </c>
      <c r="E867" s="5" t="s">
        <v>6744</v>
      </c>
      <c r="F867" s="6">
        <v>45084</v>
      </c>
      <c r="G867" s="6">
        <v>47641</v>
      </c>
      <c r="H867" s="7">
        <v>1000</v>
      </c>
      <c r="I867" s="13" t="e">
        <f>VLOOKUP(C867,[1]Sheet18!$A$1:$C$362,3,0)</f>
        <v>#N/A</v>
      </c>
      <c r="J867" s="18">
        <f>1250+1250</f>
        <v>2500</v>
      </c>
    </row>
    <row r="868" spans="2:10" hidden="1" x14ac:dyDescent="0.2">
      <c r="B868" s="4">
        <v>865</v>
      </c>
      <c r="C868" s="5" t="s">
        <v>6809</v>
      </c>
      <c r="D868" s="5" t="s">
        <v>37</v>
      </c>
      <c r="E868" s="5" t="s">
        <v>6810</v>
      </c>
      <c r="F868" s="6">
        <v>45105</v>
      </c>
      <c r="G868" s="6">
        <v>47662</v>
      </c>
      <c r="H868" s="7">
        <v>1500</v>
      </c>
      <c r="I868" s="13" t="str">
        <f>VLOOKUP(C868,[1]Sheet18!$A$1:$C$362,3,0)</f>
        <v>=1000+500</v>
      </c>
      <c r="J868" s="13">
        <f>1000+1000</f>
        <v>2000</v>
      </c>
    </row>
    <row r="869" spans="2:10" x14ac:dyDescent="0.2">
      <c r="B869" s="4">
        <v>866</v>
      </c>
      <c r="C869" s="5" t="s">
        <v>7059</v>
      </c>
      <c r="D869" s="5" t="s">
        <v>37</v>
      </c>
      <c r="E869" s="5" t="s">
        <v>7060</v>
      </c>
      <c r="F869" s="6">
        <v>45191</v>
      </c>
      <c r="G869" s="6">
        <v>47748</v>
      </c>
      <c r="H869" s="7">
        <v>1000</v>
      </c>
      <c r="I869" s="13" t="e">
        <f>VLOOKUP(C869,[1]Sheet18!$A$1:$C$362,3,0)</f>
        <v>#N/A</v>
      </c>
      <c r="J869" s="18">
        <f>1000+750+357.01</f>
        <v>2107.0100000000002</v>
      </c>
    </row>
    <row r="870" spans="2:10" hidden="1" x14ac:dyDescent="0.2">
      <c r="B870" s="4">
        <v>867</v>
      </c>
      <c r="C870" s="5" t="s">
        <v>8527</v>
      </c>
      <c r="D870" s="5" t="s">
        <v>37</v>
      </c>
      <c r="E870" s="5" t="s">
        <v>8528</v>
      </c>
      <c r="F870" s="6">
        <v>45560</v>
      </c>
      <c r="G870" s="6">
        <v>47751</v>
      </c>
      <c r="H870" s="7">
        <v>2000</v>
      </c>
      <c r="I870" s="13" t="str">
        <f>VLOOKUP(C870,[1]Sheet18!$A$1:$C$362,3,0)</f>
        <v>=1000+1000</v>
      </c>
      <c r="J870" s="13">
        <f>1000+300+1000</f>
        <v>2300</v>
      </c>
    </row>
    <row r="871" spans="2:10" x14ac:dyDescent="0.2">
      <c r="B871" s="4">
        <v>868</v>
      </c>
      <c r="C871" s="5" t="s">
        <v>7080</v>
      </c>
      <c r="D871" s="5" t="s">
        <v>37</v>
      </c>
      <c r="E871" s="5" t="s">
        <v>7081</v>
      </c>
      <c r="F871" s="6">
        <v>45196</v>
      </c>
      <c r="G871" s="6">
        <v>47753</v>
      </c>
      <c r="H871" s="7">
        <v>1000</v>
      </c>
      <c r="I871" s="13" t="e">
        <f>VLOOKUP(C871,[1]Sheet18!$A$1:$C$362,3,0)</f>
        <v>#N/A</v>
      </c>
      <c r="J871" s="18">
        <f>1500+1000</f>
        <v>2500</v>
      </c>
    </row>
    <row r="872" spans="2:10" x14ac:dyDescent="0.2">
      <c r="B872" s="4">
        <v>869</v>
      </c>
      <c r="C872" s="5" t="s">
        <v>7563</v>
      </c>
      <c r="D872" s="5" t="s">
        <v>37</v>
      </c>
      <c r="E872" s="5" t="s">
        <v>7564</v>
      </c>
      <c r="F872" s="6">
        <v>45315</v>
      </c>
      <c r="G872" s="6">
        <v>47872</v>
      </c>
      <c r="H872" s="7">
        <v>1000</v>
      </c>
      <c r="I872" s="13" t="e">
        <f>VLOOKUP(C872,[1]Sheet18!$A$1:$C$362,3,0)</f>
        <v>#N/A</v>
      </c>
      <c r="J872" s="18">
        <f>600+1000</f>
        <v>1600</v>
      </c>
    </row>
    <row r="873" spans="2:10" x14ac:dyDescent="0.2">
      <c r="B873" s="4">
        <v>870</v>
      </c>
      <c r="C873" s="5" t="s">
        <v>7662</v>
      </c>
      <c r="D873" s="5" t="s">
        <v>37</v>
      </c>
      <c r="E873" s="5" t="s">
        <v>7663</v>
      </c>
      <c r="F873" s="6">
        <v>45336</v>
      </c>
      <c r="G873" s="6">
        <v>47893</v>
      </c>
      <c r="H873" s="7">
        <v>1000</v>
      </c>
      <c r="I873" s="13" t="e">
        <f>VLOOKUP(C873,[1]Sheet18!$A$1:$C$362,3,0)</f>
        <v>#N/A</v>
      </c>
      <c r="J873" s="18">
        <f>1000+1000</f>
        <v>2000</v>
      </c>
    </row>
    <row r="874" spans="2:10" x14ac:dyDescent="0.2">
      <c r="B874" s="4">
        <v>871</v>
      </c>
      <c r="C874" s="5" t="s">
        <v>7686</v>
      </c>
      <c r="D874" s="5" t="s">
        <v>37</v>
      </c>
      <c r="E874" s="5" t="s">
        <v>7687</v>
      </c>
      <c r="F874" s="6">
        <v>45343</v>
      </c>
      <c r="G874" s="6">
        <v>47900</v>
      </c>
      <c r="H874" s="7">
        <v>1000</v>
      </c>
      <c r="I874" s="13" t="e">
        <f>VLOOKUP(C874,[1]Sheet18!$A$1:$C$362,3,0)</f>
        <v>#N/A</v>
      </c>
      <c r="J874" s="18">
        <f>1500+1000</f>
        <v>2500</v>
      </c>
    </row>
    <row r="875" spans="2:10" x14ac:dyDescent="0.2">
      <c r="B875" s="4">
        <v>872</v>
      </c>
      <c r="C875" s="5" t="s">
        <v>6582</v>
      </c>
      <c r="D875" s="5" t="s">
        <v>37</v>
      </c>
      <c r="E875" s="5" t="s">
        <v>6583</v>
      </c>
      <c r="F875" s="6">
        <v>45014</v>
      </c>
      <c r="G875" s="6">
        <v>47936</v>
      </c>
      <c r="H875" s="7">
        <v>2000</v>
      </c>
      <c r="I875" s="13" t="e">
        <f>VLOOKUP(C875,[1]Sheet18!$A$1:$C$362,3,0)</f>
        <v>#N/A</v>
      </c>
      <c r="J875" s="18">
        <f>1700+800</f>
        <v>2500</v>
      </c>
    </row>
    <row r="876" spans="2:10" x14ac:dyDescent="0.2">
      <c r="B876" s="4">
        <v>873</v>
      </c>
      <c r="C876" s="5" t="s">
        <v>6811</v>
      </c>
      <c r="D876" s="5" t="s">
        <v>37</v>
      </c>
      <c r="E876" s="5" t="s">
        <v>6812</v>
      </c>
      <c r="F876" s="6">
        <v>45105</v>
      </c>
      <c r="G876" s="6">
        <v>48027</v>
      </c>
      <c r="H876" s="7">
        <v>1000</v>
      </c>
      <c r="I876" s="13" t="e">
        <f>VLOOKUP(C876,[1]Sheet18!$A$1:$C$362,3,0)</f>
        <v>#N/A</v>
      </c>
      <c r="J876" s="18">
        <f>700+700+400</f>
        <v>1800</v>
      </c>
    </row>
    <row r="877" spans="2:10" hidden="1" x14ac:dyDescent="0.2">
      <c r="B877" s="4">
        <v>874</v>
      </c>
      <c r="C877" s="5" t="s">
        <v>7118</v>
      </c>
      <c r="D877" s="5" t="s">
        <v>37</v>
      </c>
      <c r="E877" s="5" t="s">
        <v>7119</v>
      </c>
      <c r="F877" s="6">
        <v>45203</v>
      </c>
      <c r="G877" s="6">
        <v>48125</v>
      </c>
      <c r="H877" s="7">
        <v>2000</v>
      </c>
      <c r="I877" s="13" t="str">
        <f>VLOOKUP(C877,[1]Sheet18!$A$1:$C$362,3,0)</f>
        <v>=1000+1000</v>
      </c>
      <c r="J877" s="13">
        <f>919.87+55.022</f>
        <v>974.89200000000005</v>
      </c>
    </row>
    <row r="878" spans="2:10" x14ac:dyDescent="0.2">
      <c r="B878" s="4">
        <v>875</v>
      </c>
      <c r="C878" s="5" t="s">
        <v>7228</v>
      </c>
      <c r="D878" s="5" t="s">
        <v>37</v>
      </c>
      <c r="E878" s="5" t="s">
        <v>7229</v>
      </c>
      <c r="F878" s="6">
        <v>45231</v>
      </c>
      <c r="G878" s="6">
        <v>48153</v>
      </c>
      <c r="H878" s="7">
        <v>1000</v>
      </c>
      <c r="I878" s="13" t="e">
        <f>VLOOKUP(C878,[1]Sheet18!$A$1:$C$362,3,0)</f>
        <v>#N/A</v>
      </c>
      <c r="J878" s="18">
        <f>1055.513+400</f>
        <v>1455.5129999999999</v>
      </c>
    </row>
    <row r="879" spans="2:10" x14ac:dyDescent="0.2">
      <c r="B879" s="4">
        <v>876</v>
      </c>
      <c r="C879" s="5" t="s">
        <v>7328</v>
      </c>
      <c r="D879" s="5" t="s">
        <v>37</v>
      </c>
      <c r="E879" s="5" t="s">
        <v>7329</v>
      </c>
      <c r="F879" s="6">
        <v>45259</v>
      </c>
      <c r="G879" s="6">
        <v>48181</v>
      </c>
      <c r="H879" s="7">
        <v>1000</v>
      </c>
      <c r="I879" s="13" t="e">
        <f>VLOOKUP(C879,[1]Sheet18!$A$1:$C$362,3,0)</f>
        <v>#N/A</v>
      </c>
      <c r="J879" s="18">
        <f>800+500</f>
        <v>1300</v>
      </c>
    </row>
    <row r="880" spans="2:10" x14ac:dyDescent="0.2">
      <c r="B880" s="4">
        <v>877</v>
      </c>
      <c r="C880" s="5" t="s">
        <v>7515</v>
      </c>
      <c r="D880" s="5" t="s">
        <v>37</v>
      </c>
      <c r="E880" s="5" t="s">
        <v>7516</v>
      </c>
      <c r="F880" s="6">
        <v>45308</v>
      </c>
      <c r="G880" s="6">
        <v>48230</v>
      </c>
      <c r="H880" s="7">
        <v>1000</v>
      </c>
      <c r="I880" s="13" t="e">
        <f>VLOOKUP(C880,[1]Sheet18!$A$1:$C$362,3,0)</f>
        <v>#N/A</v>
      </c>
      <c r="J880" s="18">
        <f>500+500+250+500+750</f>
        <v>2500</v>
      </c>
    </row>
    <row r="881" spans="2:10" x14ac:dyDescent="0.2">
      <c r="B881" s="4">
        <v>878</v>
      </c>
      <c r="C881" s="5" t="s">
        <v>7621</v>
      </c>
      <c r="D881" s="5" t="s">
        <v>37</v>
      </c>
      <c r="E881" s="5" t="s">
        <v>7622</v>
      </c>
      <c r="F881" s="6">
        <v>45329</v>
      </c>
      <c r="G881" s="6">
        <v>48251</v>
      </c>
      <c r="H881" s="7">
        <v>1000</v>
      </c>
      <c r="I881" s="13" t="e">
        <f>VLOOKUP(C881,[1]Sheet18!$A$1:$C$362,3,0)</f>
        <v>#N/A</v>
      </c>
      <c r="J881" s="18">
        <f>100+300</f>
        <v>400</v>
      </c>
    </row>
    <row r="882" spans="2:10" x14ac:dyDescent="0.2">
      <c r="B882" s="4">
        <v>879</v>
      </c>
      <c r="C882" s="5" t="s">
        <v>7688</v>
      </c>
      <c r="D882" s="5" t="s">
        <v>37</v>
      </c>
      <c r="E882" s="5" t="s">
        <v>7689</v>
      </c>
      <c r="F882" s="6">
        <v>45343</v>
      </c>
      <c r="G882" s="6">
        <v>48265</v>
      </c>
      <c r="H882" s="7">
        <v>1000</v>
      </c>
      <c r="I882" s="13" t="e">
        <f>VLOOKUP(C882,[1]Sheet18!$A$1:$C$362,3,0)</f>
        <v>#N/A</v>
      </c>
      <c r="J882" s="18">
        <f>989.009+500</f>
        <v>1489.009</v>
      </c>
    </row>
    <row r="883" spans="2:10" hidden="1" x14ac:dyDescent="0.2">
      <c r="B883" s="4">
        <v>880</v>
      </c>
      <c r="C883" s="5" t="s">
        <v>7789</v>
      </c>
      <c r="D883" s="5" t="s">
        <v>37</v>
      </c>
      <c r="E883" s="5" t="s">
        <v>7790</v>
      </c>
      <c r="F883" s="6">
        <v>45364</v>
      </c>
      <c r="G883" s="6">
        <v>48286</v>
      </c>
      <c r="H883" s="7">
        <v>2000</v>
      </c>
      <c r="I883" s="13" t="str">
        <f>VLOOKUP(C883,[1]Sheet18!$A$1:$C$362,3,0)</f>
        <v>=1000+1000</v>
      </c>
      <c r="J883" s="13">
        <f>1000+500</f>
        <v>1500</v>
      </c>
    </row>
    <row r="884" spans="2:10" x14ac:dyDescent="0.2">
      <c r="B884" s="4">
        <v>881</v>
      </c>
      <c r="C884" s="5" t="s">
        <v>7839</v>
      </c>
      <c r="D884" s="5" t="s">
        <v>37</v>
      </c>
      <c r="E884" s="5" t="s">
        <v>7840</v>
      </c>
      <c r="F884" s="6">
        <v>45371</v>
      </c>
      <c r="G884" s="6">
        <v>48293</v>
      </c>
      <c r="H884" s="7">
        <v>1000</v>
      </c>
      <c r="I884" s="13" t="e">
        <f>VLOOKUP(C884,[1]Sheet18!$A$1:$C$362,3,0)</f>
        <v>#N/A</v>
      </c>
      <c r="J884" s="18">
        <f>600+699.5+1200</f>
        <v>2499.5</v>
      </c>
    </row>
    <row r="885" spans="2:10" x14ac:dyDescent="0.2">
      <c r="B885" s="4">
        <v>882</v>
      </c>
      <c r="C885" s="5" t="s">
        <v>7912</v>
      </c>
      <c r="D885" s="5" t="s">
        <v>37</v>
      </c>
      <c r="E885" s="5" t="s">
        <v>7913</v>
      </c>
      <c r="F885" s="6">
        <v>45378</v>
      </c>
      <c r="G885" s="6">
        <v>48300</v>
      </c>
      <c r="H885" s="7">
        <v>1000</v>
      </c>
      <c r="I885" s="13" t="e">
        <f>VLOOKUP(C885,[1]Sheet18!$A$1:$C$362,3,0)</f>
        <v>#N/A</v>
      </c>
      <c r="J885" s="18">
        <f>1000+700</f>
        <v>1700</v>
      </c>
    </row>
    <row r="886" spans="2:10" x14ac:dyDescent="0.2">
      <c r="B886" s="4">
        <v>883</v>
      </c>
      <c r="C886" s="5" t="s">
        <v>9244</v>
      </c>
      <c r="D886" s="5" t="s">
        <v>37</v>
      </c>
      <c r="E886" s="5" t="s">
        <v>9245</v>
      </c>
      <c r="F886" s="6">
        <v>45735</v>
      </c>
      <c r="G886" s="6">
        <v>48476</v>
      </c>
      <c r="H886" s="7">
        <v>1000</v>
      </c>
      <c r="I886" s="13" t="e">
        <f>VLOOKUP(C886,[1]Sheet18!$A$1:$C$362,3,0)</f>
        <v>#N/A</v>
      </c>
      <c r="J886" s="18">
        <f>1000+570.532</f>
        <v>1570.5320000000002</v>
      </c>
    </row>
    <row r="887" spans="2:10" hidden="1" x14ac:dyDescent="0.2">
      <c r="B887" s="4">
        <v>884</v>
      </c>
      <c r="C887" s="5" t="s">
        <v>7517</v>
      </c>
      <c r="D887" s="5" t="s">
        <v>37</v>
      </c>
      <c r="E887" s="5" t="s">
        <v>7518</v>
      </c>
      <c r="F887" s="6">
        <v>45308</v>
      </c>
      <c r="G887" s="6">
        <v>48596</v>
      </c>
      <c r="H887" s="7">
        <v>2000</v>
      </c>
      <c r="I887" s="13" t="str">
        <f>VLOOKUP(C887,[1]Sheet18!$A$1:$C$362,3,0)</f>
        <v>=1000+1000</v>
      </c>
      <c r="J887" s="13">
        <f>851.522+750</f>
        <v>1601.5219999999999</v>
      </c>
    </row>
    <row r="888" spans="2:10" x14ac:dyDescent="0.2">
      <c r="B888" s="4">
        <v>885</v>
      </c>
      <c r="C888" s="5" t="s">
        <v>7575</v>
      </c>
      <c r="D888" s="5" t="s">
        <v>37</v>
      </c>
      <c r="E888" s="5" t="s">
        <v>7576</v>
      </c>
      <c r="F888" s="6">
        <v>45322</v>
      </c>
      <c r="G888" s="6">
        <v>48610</v>
      </c>
      <c r="H888" s="7">
        <v>1000</v>
      </c>
      <c r="I888" s="13" t="e">
        <f>VLOOKUP(C888,[1]Sheet18!$A$1:$C$362,3,0)</f>
        <v>#N/A</v>
      </c>
      <c r="J888" s="18">
        <f>1000+500</f>
        <v>1500</v>
      </c>
    </row>
    <row r="889" spans="2:10" x14ac:dyDescent="0.2">
      <c r="B889" s="4">
        <v>886</v>
      </c>
      <c r="C889" s="5" t="s">
        <v>9025</v>
      </c>
      <c r="D889" s="5" t="s">
        <v>37</v>
      </c>
      <c r="E889" s="5" t="s">
        <v>9026</v>
      </c>
      <c r="F889" s="6">
        <v>45700</v>
      </c>
      <c r="G889" s="6">
        <v>48622</v>
      </c>
      <c r="H889" s="7">
        <v>1000</v>
      </c>
      <c r="I889" s="13" t="e">
        <f>VLOOKUP(C889,[1]Sheet18!$A$1:$C$362,3,0)</f>
        <v>#N/A</v>
      </c>
      <c r="J889" s="18">
        <f>1250+250</f>
        <v>1500</v>
      </c>
    </row>
    <row r="890" spans="2:10" hidden="1" x14ac:dyDescent="0.2">
      <c r="B890" s="4">
        <v>887</v>
      </c>
      <c r="C890" s="5" t="s">
        <v>7664</v>
      </c>
      <c r="D890" s="5" t="s">
        <v>37</v>
      </c>
      <c r="E890" s="5" t="s">
        <v>7665</v>
      </c>
      <c r="F890" s="6">
        <v>45336</v>
      </c>
      <c r="G890" s="6">
        <v>48624</v>
      </c>
      <c r="H890" s="7">
        <v>2000</v>
      </c>
      <c r="I890" s="13" t="str">
        <f>VLOOKUP(C890,[1]Sheet18!$A$1:$C$362,3,0)</f>
        <v>=1000+1000</v>
      </c>
      <c r="J890" s="13">
        <f>546.71+485.716</f>
        <v>1032.4259999999999</v>
      </c>
    </row>
    <row r="891" spans="2:10" x14ac:dyDescent="0.2">
      <c r="B891" s="4">
        <v>888</v>
      </c>
      <c r="C891" s="5" t="s">
        <v>7719</v>
      </c>
      <c r="D891" s="5" t="s">
        <v>37</v>
      </c>
      <c r="E891" s="5" t="s">
        <v>7720</v>
      </c>
      <c r="F891" s="6">
        <v>45350</v>
      </c>
      <c r="G891" s="6">
        <v>48638</v>
      </c>
      <c r="H891" s="7">
        <v>1000</v>
      </c>
      <c r="I891" s="13" t="e">
        <f>VLOOKUP(C891,[1]Sheet18!$A$1:$C$362,3,0)</f>
        <v>#N/A</v>
      </c>
      <c r="J891" s="18">
        <f>1000+1500</f>
        <v>2500</v>
      </c>
    </row>
    <row r="892" spans="2:10" x14ac:dyDescent="0.2">
      <c r="B892" s="4">
        <v>889</v>
      </c>
      <c r="C892" s="5" t="s">
        <v>7791</v>
      </c>
      <c r="D892" s="5" t="s">
        <v>37</v>
      </c>
      <c r="E892" s="5" t="s">
        <v>7792</v>
      </c>
      <c r="F892" s="6">
        <v>45364</v>
      </c>
      <c r="G892" s="6">
        <v>48651</v>
      </c>
      <c r="H892" s="7">
        <v>1000</v>
      </c>
      <c r="I892" s="13" t="e">
        <f>VLOOKUP(C892,[1]Sheet18!$A$1:$C$362,3,0)</f>
        <v>#N/A</v>
      </c>
      <c r="J892" s="18">
        <f>700+1000</f>
        <v>1700</v>
      </c>
    </row>
    <row r="893" spans="2:10" x14ac:dyDescent="0.2">
      <c r="B893" s="4">
        <v>890</v>
      </c>
      <c r="C893" s="5" t="s">
        <v>7841</v>
      </c>
      <c r="D893" s="5" t="s">
        <v>37</v>
      </c>
      <c r="E893" s="5" t="s">
        <v>7842</v>
      </c>
      <c r="F893" s="6">
        <v>45371</v>
      </c>
      <c r="G893" s="6">
        <v>48658</v>
      </c>
      <c r="H893" s="7">
        <v>1000</v>
      </c>
      <c r="I893" s="13" t="e">
        <f>VLOOKUP(C893,[1]Sheet18!$A$1:$C$362,3,0)</f>
        <v>#N/A</v>
      </c>
      <c r="J893" s="18">
        <f>1250+250</f>
        <v>1500</v>
      </c>
    </row>
    <row r="894" spans="2:10" x14ac:dyDescent="0.2">
      <c r="B894" s="4">
        <v>891</v>
      </c>
      <c r="C894" s="5" t="s">
        <v>7914</v>
      </c>
      <c r="D894" s="5" t="s">
        <v>37</v>
      </c>
      <c r="E894" s="5" t="s">
        <v>7842</v>
      </c>
      <c r="F894" s="6">
        <v>45378</v>
      </c>
      <c r="G894" s="6">
        <v>48665</v>
      </c>
      <c r="H894" s="7">
        <v>1000</v>
      </c>
      <c r="I894" s="13" t="e">
        <f>VLOOKUP(C894,[1]Sheet18!$A$1:$C$362,3,0)</f>
        <v>#N/A</v>
      </c>
      <c r="J894" s="18">
        <f>1000+500.01+1000</f>
        <v>2500.0100000000002</v>
      </c>
    </row>
    <row r="895" spans="2:10" x14ac:dyDescent="0.2">
      <c r="B895" s="4">
        <v>892</v>
      </c>
      <c r="C895" s="5" t="s">
        <v>9246</v>
      </c>
      <c r="D895" s="5" t="s">
        <v>37</v>
      </c>
      <c r="E895" s="5" t="s">
        <v>9247</v>
      </c>
      <c r="F895" s="6">
        <v>45735</v>
      </c>
      <c r="G895" s="6">
        <v>48841</v>
      </c>
      <c r="H895" s="7">
        <v>2000</v>
      </c>
      <c r="I895" s="13" t="e">
        <f>VLOOKUP(C895,[1]Sheet18!$A$1:$C$362,3,0)</f>
        <v>#N/A</v>
      </c>
      <c r="J895" s="18">
        <f>1500+1000</f>
        <v>2500</v>
      </c>
    </row>
    <row r="896" spans="2:10" x14ac:dyDescent="0.2">
      <c r="B896" s="4">
        <v>893</v>
      </c>
      <c r="C896" s="5" t="s">
        <v>9086</v>
      </c>
      <c r="D896" s="5" t="s">
        <v>37</v>
      </c>
      <c r="E896" s="5" t="s">
        <v>9087</v>
      </c>
      <c r="F896" s="6">
        <v>45715</v>
      </c>
      <c r="G896" s="6">
        <v>49002</v>
      </c>
      <c r="H896" s="7">
        <v>2000</v>
      </c>
      <c r="I896" s="13" t="e">
        <f>VLOOKUP(C896,[1]Sheet18!$A$1:$C$362,3,0)</f>
        <v>#N/A</v>
      </c>
      <c r="J896" s="18">
        <f>1000+1500</f>
        <v>2500</v>
      </c>
    </row>
    <row r="897" spans="2:10" x14ac:dyDescent="0.2">
      <c r="B897" s="4">
        <v>894</v>
      </c>
      <c r="C897" s="5" t="s">
        <v>9137</v>
      </c>
      <c r="D897" s="5" t="s">
        <v>37</v>
      </c>
      <c r="E897" s="5" t="s">
        <v>9138</v>
      </c>
      <c r="F897" s="6">
        <v>45721</v>
      </c>
      <c r="G897" s="6">
        <v>49008</v>
      </c>
      <c r="H897" s="7">
        <v>1000</v>
      </c>
      <c r="I897" s="13" t="e">
        <f>VLOOKUP(C897,[1]Sheet18!$A$1:$C$362,3,0)</f>
        <v>#N/A</v>
      </c>
      <c r="J897" s="18">
        <f>500+1836.948</f>
        <v>2336.9480000000003</v>
      </c>
    </row>
    <row r="898" spans="2:10" x14ac:dyDescent="0.2">
      <c r="B898" s="4">
        <v>895</v>
      </c>
      <c r="C898" s="5" t="s">
        <v>7793</v>
      </c>
      <c r="D898" s="5" t="s">
        <v>37</v>
      </c>
      <c r="E898" s="5" t="s">
        <v>7794</v>
      </c>
      <c r="F898" s="6">
        <v>45364</v>
      </c>
      <c r="G898" s="6">
        <v>49016</v>
      </c>
      <c r="H898" s="7">
        <v>1000</v>
      </c>
      <c r="I898" s="13" t="e">
        <f>VLOOKUP(C898,[1]Sheet18!$A$1:$C$362,3,0)</f>
        <v>#N/A</v>
      </c>
      <c r="J898" s="18">
        <f>500+420+300+400+200+800</f>
        <v>2620</v>
      </c>
    </row>
    <row r="899" spans="2:10" x14ac:dyDescent="0.2">
      <c r="B899" s="4">
        <v>896</v>
      </c>
      <c r="C899" s="5" t="s">
        <v>7843</v>
      </c>
      <c r="D899" s="5" t="s">
        <v>37</v>
      </c>
      <c r="E899" s="5" t="s">
        <v>7844</v>
      </c>
      <c r="F899" s="6">
        <v>45371</v>
      </c>
      <c r="G899" s="6">
        <v>49023</v>
      </c>
      <c r="H899" s="7">
        <v>1000</v>
      </c>
      <c r="I899" s="13" t="e">
        <f>VLOOKUP(C899,[1]Sheet18!$A$1:$C$362,3,0)</f>
        <v>#N/A</v>
      </c>
      <c r="J899" s="18">
        <f>300+302.569+1200+800</f>
        <v>2602.569</v>
      </c>
    </row>
    <row r="900" spans="2:10" x14ac:dyDescent="0.2">
      <c r="B900" s="4">
        <v>897</v>
      </c>
      <c r="C900" s="5" t="s">
        <v>7915</v>
      </c>
      <c r="D900" s="5" t="s">
        <v>37</v>
      </c>
      <c r="E900" s="5" t="s">
        <v>7844</v>
      </c>
      <c r="F900" s="6">
        <v>45378</v>
      </c>
      <c r="G900" s="6">
        <v>49030</v>
      </c>
      <c r="H900" s="7">
        <v>1000</v>
      </c>
      <c r="I900" s="13" t="e">
        <f>VLOOKUP(C900,[1]Sheet18!$A$1:$C$362,3,0)</f>
        <v>#N/A</v>
      </c>
      <c r="J900" s="18">
        <f>1942+500</f>
        <v>2442</v>
      </c>
    </row>
    <row r="901" spans="2:10" x14ac:dyDescent="0.2">
      <c r="B901" s="4">
        <v>898</v>
      </c>
      <c r="C901" s="5" t="s">
        <v>9248</v>
      </c>
      <c r="D901" s="5" t="s">
        <v>37</v>
      </c>
      <c r="E901" s="5" t="s">
        <v>9249</v>
      </c>
      <c r="F901" s="6">
        <v>45735</v>
      </c>
      <c r="G901" s="6">
        <v>49206</v>
      </c>
      <c r="H901" s="7">
        <v>2000</v>
      </c>
      <c r="I901" s="13" t="e">
        <f>VLOOKUP(C901,[1]Sheet18!$A$1:$C$362,3,0)</f>
        <v>#N/A</v>
      </c>
      <c r="J901" s="18">
        <f>428+600+600+900</f>
        <v>2528</v>
      </c>
    </row>
    <row r="902" spans="2:10" x14ac:dyDescent="0.2">
      <c r="B902" s="4">
        <v>899</v>
      </c>
      <c r="C902" s="5" t="s">
        <v>9088</v>
      </c>
      <c r="D902" s="5" t="s">
        <v>37</v>
      </c>
      <c r="E902" s="5" t="s">
        <v>9089</v>
      </c>
      <c r="F902" s="6">
        <v>45715</v>
      </c>
      <c r="G902" s="6">
        <v>49367</v>
      </c>
      <c r="H902" s="7">
        <v>1000</v>
      </c>
      <c r="I902" s="13" t="e">
        <f>VLOOKUP(C902,[1]Sheet18!$A$1:$C$362,3,0)</f>
        <v>#N/A</v>
      </c>
      <c r="J902" s="18">
        <f>1210+1100</f>
        <v>2310</v>
      </c>
    </row>
    <row r="903" spans="2:10" x14ac:dyDescent="0.2">
      <c r="B903" s="4">
        <v>900</v>
      </c>
      <c r="C903" s="5" t="s">
        <v>9139</v>
      </c>
      <c r="D903" s="5" t="s">
        <v>37</v>
      </c>
      <c r="E903" s="5" t="s">
        <v>9140</v>
      </c>
      <c r="F903" s="6">
        <v>45721</v>
      </c>
      <c r="G903" s="6">
        <v>49373</v>
      </c>
      <c r="H903" s="7">
        <v>2000</v>
      </c>
      <c r="I903" s="13" t="e">
        <f>VLOOKUP(C903,[1]Sheet18!$A$1:$C$362,3,0)</f>
        <v>#N/A</v>
      </c>
      <c r="J903" s="18">
        <f>600+1300+485.003</f>
        <v>2385.0030000000002</v>
      </c>
    </row>
    <row r="904" spans="2:10" x14ac:dyDescent="0.2">
      <c r="B904" s="4">
        <v>901</v>
      </c>
      <c r="C904" s="5" t="s">
        <v>7916</v>
      </c>
      <c r="D904" s="5" t="s">
        <v>37</v>
      </c>
      <c r="E904" s="5" t="s">
        <v>7917</v>
      </c>
      <c r="F904" s="6">
        <v>45378</v>
      </c>
      <c r="G904" s="6">
        <v>49395</v>
      </c>
      <c r="H904" s="7">
        <v>1000</v>
      </c>
      <c r="I904" s="13" t="e">
        <f>VLOOKUP(C904,[1]Sheet18!$A$1:$C$362,3,0)</f>
        <v>#N/A</v>
      </c>
      <c r="J904" s="18">
        <f>500+1000</f>
        <v>1500</v>
      </c>
    </row>
    <row r="905" spans="2:10" x14ac:dyDescent="0.2">
      <c r="B905" s="4">
        <v>902</v>
      </c>
      <c r="C905" s="5" t="s">
        <v>9141</v>
      </c>
      <c r="D905" s="5" t="s">
        <v>37</v>
      </c>
      <c r="E905" s="5" t="s">
        <v>9142</v>
      </c>
      <c r="F905" s="6">
        <v>45721</v>
      </c>
      <c r="G905" s="6">
        <v>50104</v>
      </c>
      <c r="H905" s="7">
        <v>2000</v>
      </c>
      <c r="I905" s="13" t="e">
        <f>VLOOKUP(C905,[1]Sheet18!$A$1:$C$362,3,0)</f>
        <v>#N/A</v>
      </c>
      <c r="J905" s="18">
        <f>1500+500+307.465</f>
        <v>2307.4650000000001</v>
      </c>
    </row>
    <row r="906" spans="2:10" x14ac:dyDescent="0.2">
      <c r="B906" s="4">
        <v>903</v>
      </c>
      <c r="C906" s="5" t="s">
        <v>6</v>
      </c>
      <c r="D906" s="5" t="s">
        <v>8</v>
      </c>
      <c r="E906" s="5" t="s">
        <v>7</v>
      </c>
      <c r="F906" s="6">
        <v>42200</v>
      </c>
      <c r="G906" s="6">
        <v>45853</v>
      </c>
      <c r="H906" s="7">
        <v>100</v>
      </c>
      <c r="I906" s="13" t="e">
        <f>VLOOKUP(C906,[1]Sheet18!$A$1:$C$362,3,0)</f>
        <v>#N/A</v>
      </c>
      <c r="J906" s="18">
        <f>1500+1000+1000</f>
        <v>3500</v>
      </c>
    </row>
    <row r="907" spans="2:10" x14ac:dyDescent="0.2">
      <c r="B907" s="4">
        <v>904</v>
      </c>
      <c r="C907" s="5" t="s">
        <v>89</v>
      </c>
      <c r="D907" s="5" t="s">
        <v>8</v>
      </c>
      <c r="E907" s="5" t="s">
        <v>7</v>
      </c>
      <c r="F907" s="6">
        <v>42242</v>
      </c>
      <c r="G907" s="6">
        <v>45895</v>
      </c>
      <c r="H907" s="7">
        <v>100</v>
      </c>
      <c r="I907" s="13" t="e">
        <f>VLOOKUP(C907,[1]Sheet18!$A$1:$C$362,3,0)</f>
        <v>#N/A</v>
      </c>
      <c r="J907" s="18">
        <f>1500+1000</f>
        <v>2500</v>
      </c>
    </row>
    <row r="908" spans="2:10" x14ac:dyDescent="0.2">
      <c r="B908" s="4">
        <v>905</v>
      </c>
      <c r="C908" s="5" t="s">
        <v>116</v>
      </c>
      <c r="D908" s="5" t="s">
        <v>8</v>
      </c>
      <c r="E908" s="5" t="s">
        <v>117</v>
      </c>
      <c r="F908" s="6">
        <v>42256</v>
      </c>
      <c r="G908" s="6">
        <v>45909</v>
      </c>
      <c r="H908" s="7">
        <v>200</v>
      </c>
      <c r="I908" s="13" t="e">
        <f>VLOOKUP(C908,[1]Sheet18!$A$1:$C$362,3,0)</f>
        <v>#N/A</v>
      </c>
      <c r="J908" s="18">
        <f>600+1000+1000</f>
        <v>2600</v>
      </c>
    </row>
    <row r="909" spans="2:10" x14ac:dyDescent="0.2">
      <c r="B909" s="4">
        <v>906</v>
      </c>
      <c r="C909" s="5" t="s">
        <v>207</v>
      </c>
      <c r="D909" s="5" t="s">
        <v>8</v>
      </c>
      <c r="E909" s="5" t="s">
        <v>208</v>
      </c>
      <c r="F909" s="6">
        <v>42321</v>
      </c>
      <c r="G909" s="6">
        <v>45974</v>
      </c>
      <c r="H909" s="7">
        <v>150</v>
      </c>
      <c r="I909" s="13" t="e">
        <f>VLOOKUP(C909,[1]Sheet18!$A$1:$C$362,3,0)</f>
        <v>#N/A</v>
      </c>
      <c r="J909" s="18">
        <f>1000+500+1000</f>
        <v>2500</v>
      </c>
    </row>
    <row r="910" spans="2:10" x14ac:dyDescent="0.2">
      <c r="B910" s="4">
        <v>907</v>
      </c>
      <c r="C910" s="5" t="s">
        <v>298</v>
      </c>
      <c r="D910" s="5" t="s">
        <v>8</v>
      </c>
      <c r="E910" s="5" t="s">
        <v>299</v>
      </c>
      <c r="F910" s="6">
        <v>42361</v>
      </c>
      <c r="G910" s="6">
        <v>46014</v>
      </c>
      <c r="H910" s="7">
        <v>100</v>
      </c>
      <c r="I910" s="13" t="e">
        <f>VLOOKUP(C910,[1]Sheet18!$A$1:$C$362,3,0)</f>
        <v>#N/A</v>
      </c>
      <c r="J910" s="18">
        <f>500+1500+500</f>
        <v>2500</v>
      </c>
    </row>
    <row r="911" spans="2:10" x14ac:dyDescent="0.2">
      <c r="B911" s="4">
        <v>908</v>
      </c>
      <c r="C911" s="5" t="s">
        <v>4181</v>
      </c>
      <c r="D911" s="5" t="s">
        <v>8</v>
      </c>
      <c r="E911" s="5" t="s">
        <v>4182</v>
      </c>
      <c r="F911" s="6">
        <v>44195</v>
      </c>
      <c r="G911" s="6">
        <v>46021</v>
      </c>
      <c r="H911" s="7">
        <v>54</v>
      </c>
      <c r="I911" s="13" t="e">
        <f>VLOOKUP(C911,[1]Sheet18!$A$1:$C$362,3,0)</f>
        <v>#N/A</v>
      </c>
      <c r="J911" s="18">
        <f>1000+500+1000</f>
        <v>2500</v>
      </c>
    </row>
    <row r="912" spans="2:10" x14ac:dyDescent="0.2">
      <c r="B912" s="4">
        <v>909</v>
      </c>
      <c r="C912" s="5" t="s">
        <v>358</v>
      </c>
      <c r="D912" s="5" t="s">
        <v>8</v>
      </c>
      <c r="E912" s="5" t="s">
        <v>359</v>
      </c>
      <c r="F912" s="6">
        <v>42396</v>
      </c>
      <c r="G912" s="6">
        <v>46049</v>
      </c>
      <c r="H912" s="7">
        <v>100</v>
      </c>
      <c r="I912" s="13" t="e">
        <f>VLOOKUP(C912,[1]Sheet18!$A$1:$C$362,3,0)</f>
        <v>#N/A</v>
      </c>
      <c r="J912" s="18">
        <f>2105.015+400</f>
        <v>2505.0149999999999</v>
      </c>
    </row>
    <row r="913" spans="2:10" x14ac:dyDescent="0.2">
      <c r="B913" s="4">
        <v>910</v>
      </c>
      <c r="C913" s="5" t="s">
        <v>416</v>
      </c>
      <c r="D913" s="5" t="s">
        <v>8</v>
      </c>
      <c r="E913" s="5" t="s">
        <v>417</v>
      </c>
      <c r="F913" s="6">
        <v>42424</v>
      </c>
      <c r="G913" s="6">
        <v>46077</v>
      </c>
      <c r="H913" s="7">
        <v>100</v>
      </c>
      <c r="I913" s="13" t="e">
        <f>VLOOKUP(C913,[1]Sheet18!$A$1:$C$362,3,0)</f>
        <v>#N/A</v>
      </c>
      <c r="J913" s="18">
        <f>750+1500</f>
        <v>2250</v>
      </c>
    </row>
    <row r="914" spans="2:10" x14ac:dyDescent="0.2">
      <c r="B914" s="4">
        <v>911</v>
      </c>
      <c r="C914" s="5" t="s">
        <v>480</v>
      </c>
      <c r="D914" s="5" t="s">
        <v>8</v>
      </c>
      <c r="E914" s="5" t="s">
        <v>481</v>
      </c>
      <c r="F914" s="6">
        <v>42452</v>
      </c>
      <c r="G914" s="6">
        <v>46104</v>
      </c>
      <c r="H914" s="7">
        <v>300</v>
      </c>
      <c r="I914" s="13" t="e">
        <f>VLOOKUP(C914,[1]Sheet18!$A$1:$C$362,3,0)</f>
        <v>#N/A</v>
      </c>
      <c r="J914" s="18">
        <f>2000+500</f>
        <v>2500</v>
      </c>
    </row>
    <row r="915" spans="2:10" x14ac:dyDescent="0.2">
      <c r="B915" s="4">
        <v>912</v>
      </c>
      <c r="C915" s="5" t="s">
        <v>539</v>
      </c>
      <c r="D915" s="5" t="s">
        <v>8</v>
      </c>
      <c r="E915" s="5" t="s">
        <v>540</v>
      </c>
      <c r="F915" s="6">
        <v>42515</v>
      </c>
      <c r="G915" s="6">
        <v>46167</v>
      </c>
      <c r="H915" s="7">
        <v>200</v>
      </c>
      <c r="I915" s="13" t="e">
        <f>VLOOKUP(C915,[1]Sheet18!$A$1:$C$362,3,0)</f>
        <v>#N/A</v>
      </c>
      <c r="J915" s="18">
        <f>1500+1200</f>
        <v>2700</v>
      </c>
    </row>
    <row r="916" spans="2:10" x14ac:dyDescent="0.2">
      <c r="B916" s="4">
        <v>913</v>
      </c>
      <c r="C916" s="5" t="s">
        <v>577</v>
      </c>
      <c r="D916" s="5" t="s">
        <v>8</v>
      </c>
      <c r="E916" s="5" t="s">
        <v>540</v>
      </c>
      <c r="F916" s="6">
        <v>42550</v>
      </c>
      <c r="G916" s="6">
        <v>46202</v>
      </c>
      <c r="H916" s="7">
        <v>100</v>
      </c>
      <c r="I916" s="13" t="e">
        <f>VLOOKUP(C916,[1]Sheet18!$A$1:$C$362,3,0)</f>
        <v>#N/A</v>
      </c>
      <c r="J916" s="18">
        <f>1000+500</f>
        <v>1500</v>
      </c>
    </row>
    <row r="917" spans="2:10" x14ac:dyDescent="0.2">
      <c r="B917" s="4">
        <v>914</v>
      </c>
      <c r="C917" s="5" t="s">
        <v>645</v>
      </c>
      <c r="D917" s="5" t="s">
        <v>8</v>
      </c>
      <c r="E917" s="5" t="s">
        <v>646</v>
      </c>
      <c r="F917" s="6">
        <v>42606</v>
      </c>
      <c r="G917" s="6">
        <v>46258</v>
      </c>
      <c r="H917" s="7">
        <v>70</v>
      </c>
      <c r="I917" s="13" t="e">
        <f>VLOOKUP(C917,[1]Sheet18!$A$1:$C$362,3,0)</f>
        <v>#N/A</v>
      </c>
      <c r="J917" s="18">
        <f>850+387</f>
        <v>1237</v>
      </c>
    </row>
    <row r="918" spans="2:10" x14ac:dyDescent="0.2">
      <c r="B918" s="4">
        <v>915</v>
      </c>
      <c r="C918" s="5" t="s">
        <v>699</v>
      </c>
      <c r="D918" s="5" t="s">
        <v>8</v>
      </c>
      <c r="E918" s="5" t="s">
        <v>700</v>
      </c>
      <c r="F918" s="6">
        <v>42641</v>
      </c>
      <c r="G918" s="6">
        <v>46293</v>
      </c>
      <c r="H918" s="7">
        <v>150</v>
      </c>
      <c r="I918" s="13" t="e">
        <f>VLOOKUP(C918,[1]Sheet18!$A$1:$C$362,3,0)</f>
        <v>#N/A</v>
      </c>
      <c r="J918" s="18">
        <f>1000+1000</f>
        <v>2000</v>
      </c>
    </row>
    <row r="919" spans="2:10" x14ac:dyDescent="0.2">
      <c r="B919" s="4">
        <v>916</v>
      </c>
      <c r="C919" s="5" t="s">
        <v>818</v>
      </c>
      <c r="D919" s="5" t="s">
        <v>8</v>
      </c>
      <c r="E919" s="5" t="s">
        <v>819</v>
      </c>
      <c r="F919" s="6">
        <v>42697</v>
      </c>
      <c r="G919" s="6">
        <v>46349</v>
      </c>
      <c r="H919" s="7">
        <v>100</v>
      </c>
      <c r="I919" s="13" t="e">
        <f>VLOOKUP(C919,[1]Sheet18!$A$1:$C$362,3,0)</f>
        <v>#N/A</v>
      </c>
      <c r="J919" s="18">
        <f>1000+2000+1500</f>
        <v>4500</v>
      </c>
    </row>
    <row r="920" spans="2:10" x14ac:dyDescent="0.2">
      <c r="B920" s="4">
        <v>917</v>
      </c>
      <c r="C920" s="5" t="s">
        <v>858</v>
      </c>
      <c r="D920" s="5" t="s">
        <v>8</v>
      </c>
      <c r="E920" s="5" t="s">
        <v>859</v>
      </c>
      <c r="F920" s="6">
        <v>42718</v>
      </c>
      <c r="G920" s="6">
        <v>46370</v>
      </c>
      <c r="H920" s="7">
        <v>100</v>
      </c>
      <c r="I920" s="13" t="e">
        <f>VLOOKUP(C920,[1]Sheet18!$A$1:$C$362,3,0)</f>
        <v>#N/A</v>
      </c>
      <c r="J920" s="18">
        <f>500+500+500+250+750</f>
        <v>2500</v>
      </c>
    </row>
    <row r="921" spans="2:10" x14ac:dyDescent="0.2">
      <c r="B921" s="4">
        <v>918</v>
      </c>
      <c r="C921" s="5" t="s">
        <v>890</v>
      </c>
      <c r="D921" s="5" t="s">
        <v>8</v>
      </c>
      <c r="E921" s="5" t="s">
        <v>891</v>
      </c>
      <c r="F921" s="6">
        <v>42732</v>
      </c>
      <c r="G921" s="6">
        <v>46384</v>
      </c>
      <c r="H921" s="7">
        <v>100</v>
      </c>
      <c r="I921" s="13" t="e">
        <f>VLOOKUP(C921,[1]Sheet18!$A$1:$C$362,3,0)</f>
        <v>#N/A</v>
      </c>
      <c r="J921" s="18">
        <f>1000+650</f>
        <v>1650</v>
      </c>
    </row>
    <row r="922" spans="2:10" x14ac:dyDescent="0.2">
      <c r="B922" s="4">
        <v>919</v>
      </c>
      <c r="C922" s="5" t="s">
        <v>910</v>
      </c>
      <c r="D922" s="5" t="s">
        <v>8</v>
      </c>
      <c r="E922" s="5" t="s">
        <v>911</v>
      </c>
      <c r="F922" s="6">
        <v>42746</v>
      </c>
      <c r="G922" s="6">
        <v>46398</v>
      </c>
      <c r="H922" s="7">
        <v>100</v>
      </c>
      <c r="I922" s="13" t="e">
        <f>VLOOKUP(C922,[1]Sheet18!$A$1:$C$362,3,0)</f>
        <v>#N/A</v>
      </c>
      <c r="J922" s="18">
        <f>1250+500+750</f>
        <v>2500</v>
      </c>
    </row>
    <row r="923" spans="2:10" x14ac:dyDescent="0.2">
      <c r="B923" s="4">
        <v>920</v>
      </c>
      <c r="C923" s="5" t="s">
        <v>938</v>
      </c>
      <c r="D923" s="5" t="s">
        <v>8</v>
      </c>
      <c r="E923" s="5" t="s">
        <v>939</v>
      </c>
      <c r="F923" s="6">
        <v>42760</v>
      </c>
      <c r="G923" s="6">
        <v>46412</v>
      </c>
      <c r="H923" s="7">
        <v>100</v>
      </c>
      <c r="I923" s="13" t="e">
        <f>VLOOKUP(C923,[1]Sheet18!$A$1:$C$362,3,0)</f>
        <v>#N/A</v>
      </c>
      <c r="J923" s="18">
        <f>1000+1700</f>
        <v>2700</v>
      </c>
    </row>
    <row r="924" spans="2:10" x14ac:dyDescent="0.2">
      <c r="B924" s="4">
        <v>921</v>
      </c>
      <c r="C924" s="5" t="s">
        <v>1034</v>
      </c>
      <c r="D924" s="5" t="s">
        <v>8</v>
      </c>
      <c r="E924" s="5" t="s">
        <v>1035</v>
      </c>
      <c r="F924" s="6">
        <v>42809</v>
      </c>
      <c r="G924" s="6">
        <v>46461</v>
      </c>
      <c r="H924" s="7">
        <v>150</v>
      </c>
      <c r="I924" s="13" t="e">
        <f>VLOOKUP(C924,[1]Sheet18!$A$1:$C$362,3,0)</f>
        <v>#N/A</v>
      </c>
      <c r="J924" s="18">
        <f>500+600</f>
        <v>1100</v>
      </c>
    </row>
    <row r="925" spans="2:10" x14ac:dyDescent="0.2">
      <c r="B925" s="4">
        <v>922</v>
      </c>
      <c r="C925" s="5" t="s">
        <v>1065</v>
      </c>
      <c r="D925" s="5" t="s">
        <v>8</v>
      </c>
      <c r="E925" s="5" t="s">
        <v>1066</v>
      </c>
      <c r="F925" s="6">
        <v>42823</v>
      </c>
      <c r="G925" s="6">
        <v>46475</v>
      </c>
      <c r="H925" s="7">
        <v>150</v>
      </c>
      <c r="I925" s="13" t="e">
        <f>VLOOKUP(C925,[1]Sheet18!$A$1:$C$362,3,0)</f>
        <v>#N/A</v>
      </c>
      <c r="J925" s="18">
        <f>580+500</f>
        <v>1080</v>
      </c>
    </row>
    <row r="926" spans="2:10" x14ac:dyDescent="0.2">
      <c r="B926" s="4">
        <v>923</v>
      </c>
      <c r="C926" s="5" t="s">
        <v>1133</v>
      </c>
      <c r="D926" s="5" t="s">
        <v>8</v>
      </c>
      <c r="E926" s="5" t="s">
        <v>1134</v>
      </c>
      <c r="F926" s="6">
        <v>42879</v>
      </c>
      <c r="G926" s="6">
        <v>46531</v>
      </c>
      <c r="H926" s="7">
        <v>150</v>
      </c>
      <c r="I926" s="13" t="e">
        <f>VLOOKUP(C926,[1]Sheet18!$A$1:$C$362,3,0)</f>
        <v>#N/A</v>
      </c>
      <c r="J926" s="18">
        <f>750+500</f>
        <v>1250</v>
      </c>
    </row>
    <row r="927" spans="2:10" x14ac:dyDescent="0.2">
      <c r="B927" s="4">
        <v>924</v>
      </c>
      <c r="C927" s="5" t="s">
        <v>1207</v>
      </c>
      <c r="D927" s="5" t="s">
        <v>8</v>
      </c>
      <c r="E927" s="5" t="s">
        <v>1208</v>
      </c>
      <c r="F927" s="6">
        <v>42928</v>
      </c>
      <c r="G927" s="6">
        <v>46580</v>
      </c>
      <c r="H927" s="7">
        <v>150</v>
      </c>
      <c r="I927" s="13" t="e">
        <f>VLOOKUP(C927,[1]Sheet18!$A$1:$C$362,3,0)</f>
        <v>#N/A</v>
      </c>
      <c r="J927" s="18">
        <f>500+500</f>
        <v>1000</v>
      </c>
    </row>
    <row r="928" spans="2:10" x14ac:dyDescent="0.2">
      <c r="B928" s="4">
        <v>925</v>
      </c>
      <c r="C928" s="5" t="s">
        <v>1257</v>
      </c>
      <c r="D928" s="5" t="s">
        <v>8</v>
      </c>
      <c r="E928" s="5" t="s">
        <v>1258</v>
      </c>
      <c r="F928" s="6">
        <v>42956</v>
      </c>
      <c r="G928" s="6">
        <v>46608</v>
      </c>
      <c r="H928" s="7">
        <v>150</v>
      </c>
      <c r="I928" s="13" t="e">
        <f>VLOOKUP(C928,[1]Sheet18!$A$1:$C$362,3,0)</f>
        <v>#N/A</v>
      </c>
      <c r="J928" s="18">
        <f>500+1000</f>
        <v>1500</v>
      </c>
    </row>
    <row r="929" spans="2:10" x14ac:dyDescent="0.2">
      <c r="B929" s="4">
        <v>926</v>
      </c>
      <c r="C929" s="5" t="s">
        <v>1285</v>
      </c>
      <c r="D929" s="5" t="s">
        <v>8</v>
      </c>
      <c r="E929" s="5" t="s">
        <v>1286</v>
      </c>
      <c r="F929" s="6">
        <v>42970</v>
      </c>
      <c r="G929" s="6">
        <v>46622</v>
      </c>
      <c r="H929" s="7">
        <v>150</v>
      </c>
      <c r="I929" s="13" t="e">
        <f>VLOOKUP(C929,[1]Sheet18!$A$1:$C$362,3,0)</f>
        <v>#N/A</v>
      </c>
      <c r="J929" s="18">
        <f>1000+1000</f>
        <v>2000</v>
      </c>
    </row>
    <row r="930" spans="2:10" x14ac:dyDescent="0.2">
      <c r="B930" s="4">
        <v>927</v>
      </c>
      <c r="C930" s="5" t="s">
        <v>1372</v>
      </c>
      <c r="D930" s="5" t="s">
        <v>8</v>
      </c>
      <c r="E930" s="5" t="s">
        <v>1373</v>
      </c>
      <c r="F930" s="6">
        <v>43019</v>
      </c>
      <c r="G930" s="6">
        <v>46671</v>
      </c>
      <c r="H930" s="7">
        <v>200</v>
      </c>
      <c r="I930" s="13" t="e">
        <f>VLOOKUP(C930,[1]Sheet18!$A$1:$C$362,3,0)</f>
        <v>#N/A</v>
      </c>
      <c r="J930" s="18">
        <f>500+386.5</f>
        <v>886.5</v>
      </c>
    </row>
    <row r="931" spans="2:10" x14ac:dyDescent="0.2">
      <c r="B931" s="4">
        <v>928</v>
      </c>
      <c r="C931" s="5" t="s">
        <v>1428</v>
      </c>
      <c r="D931" s="5" t="s">
        <v>8</v>
      </c>
      <c r="E931" s="5" t="s">
        <v>1429</v>
      </c>
      <c r="F931" s="6">
        <v>43047</v>
      </c>
      <c r="G931" s="6">
        <v>46699</v>
      </c>
      <c r="H931" s="7">
        <v>200</v>
      </c>
      <c r="I931" s="13" t="e">
        <f>VLOOKUP(C931,[1]Sheet18!$A$1:$C$362,3,0)</f>
        <v>#N/A</v>
      </c>
      <c r="J931" s="18">
        <f>1000+1000</f>
        <v>2000</v>
      </c>
    </row>
    <row r="932" spans="2:10" x14ac:dyDescent="0.2">
      <c r="B932" s="4">
        <v>929</v>
      </c>
      <c r="C932" s="5" t="s">
        <v>1495</v>
      </c>
      <c r="D932" s="5" t="s">
        <v>8</v>
      </c>
      <c r="E932" s="5" t="s">
        <v>1496</v>
      </c>
      <c r="F932" s="6">
        <v>43082</v>
      </c>
      <c r="G932" s="6">
        <v>46734</v>
      </c>
      <c r="H932" s="7">
        <v>200</v>
      </c>
      <c r="I932" s="13" t="e">
        <f>VLOOKUP(C932,[1]Sheet18!$A$1:$C$362,3,0)</f>
        <v>#N/A</v>
      </c>
      <c r="J932" s="18">
        <f>1000+500</f>
        <v>1500</v>
      </c>
    </row>
    <row r="933" spans="2:10" x14ac:dyDescent="0.2">
      <c r="B933" s="4">
        <v>930</v>
      </c>
      <c r="C933" s="5" t="s">
        <v>1575</v>
      </c>
      <c r="D933" s="5" t="s">
        <v>8</v>
      </c>
      <c r="E933" s="5" t="s">
        <v>1576</v>
      </c>
      <c r="F933" s="6">
        <v>43124</v>
      </c>
      <c r="G933" s="6">
        <v>46776</v>
      </c>
      <c r="H933" s="7">
        <v>150</v>
      </c>
      <c r="I933" s="13" t="e">
        <f>VLOOKUP(C933,[1]Sheet18!$A$1:$C$362,3,0)</f>
        <v>#N/A</v>
      </c>
      <c r="J933" s="18">
        <f>750+1500</f>
        <v>2250</v>
      </c>
    </row>
    <row r="934" spans="2:10" x14ac:dyDescent="0.2">
      <c r="B934" s="4">
        <v>931</v>
      </c>
      <c r="C934" s="5" t="s">
        <v>1633</v>
      </c>
      <c r="D934" s="5" t="s">
        <v>8</v>
      </c>
      <c r="E934" s="5" t="s">
        <v>1634</v>
      </c>
      <c r="F934" s="6">
        <v>43145</v>
      </c>
      <c r="G934" s="6">
        <v>46797</v>
      </c>
      <c r="H934" s="7">
        <v>150</v>
      </c>
      <c r="I934" s="13" t="e">
        <f>VLOOKUP(C934,[1]Sheet18!$A$1:$C$362,3,0)</f>
        <v>#N/A</v>
      </c>
      <c r="J934" s="18">
        <f>1000+750</f>
        <v>1750</v>
      </c>
    </row>
    <row r="935" spans="2:10" x14ac:dyDescent="0.2">
      <c r="B935" s="4">
        <v>932</v>
      </c>
      <c r="C935" s="5" t="s">
        <v>1715</v>
      </c>
      <c r="D935" s="5" t="s">
        <v>8</v>
      </c>
      <c r="E935" s="5" t="s">
        <v>1716</v>
      </c>
      <c r="F935" s="6">
        <v>43173</v>
      </c>
      <c r="G935" s="6">
        <v>46826</v>
      </c>
      <c r="H935" s="7">
        <v>150</v>
      </c>
      <c r="I935" s="13" t="e">
        <f>VLOOKUP(C935,[1]Sheet18!$A$1:$C$362,3,0)</f>
        <v>#N/A</v>
      </c>
      <c r="J935" s="18">
        <f>1000+765.004</f>
        <v>1765.0039999999999</v>
      </c>
    </row>
    <row r="936" spans="2:10" x14ac:dyDescent="0.2">
      <c r="B936" s="4">
        <v>933</v>
      </c>
      <c r="C936" s="5" t="s">
        <v>1739</v>
      </c>
      <c r="D936" s="5" t="s">
        <v>8</v>
      </c>
      <c r="E936" s="5" t="s">
        <v>1634</v>
      </c>
      <c r="F936" s="6">
        <v>43180</v>
      </c>
      <c r="G936" s="6">
        <v>46833</v>
      </c>
      <c r="H936" s="7">
        <v>150</v>
      </c>
      <c r="I936" s="13" t="e">
        <f>VLOOKUP(C936,[1]Sheet18!$A$1:$C$362,3,0)</f>
        <v>#N/A</v>
      </c>
      <c r="J936" s="18">
        <f>1000+1000</f>
        <v>2000</v>
      </c>
    </row>
    <row r="937" spans="2:10" x14ac:dyDescent="0.2">
      <c r="B937" s="4">
        <v>934</v>
      </c>
      <c r="C937" s="5" t="s">
        <v>1791</v>
      </c>
      <c r="D937" s="5" t="s">
        <v>8</v>
      </c>
      <c r="E937" s="5" t="s">
        <v>1792</v>
      </c>
      <c r="F937" s="6">
        <v>43208</v>
      </c>
      <c r="G937" s="6">
        <v>46861</v>
      </c>
      <c r="H937" s="7">
        <v>150</v>
      </c>
      <c r="I937" s="13" t="e">
        <f>VLOOKUP(C937,[1]Sheet18!$A$1:$C$362,3,0)</f>
        <v>#N/A</v>
      </c>
      <c r="J937" s="18">
        <f>1251+1250</f>
        <v>2501</v>
      </c>
    </row>
    <row r="938" spans="2:10" x14ac:dyDescent="0.2">
      <c r="B938" s="4">
        <v>935</v>
      </c>
      <c r="C938" s="5" t="s">
        <v>1828</v>
      </c>
      <c r="D938" s="5" t="s">
        <v>8</v>
      </c>
      <c r="E938" s="5" t="s">
        <v>1829</v>
      </c>
      <c r="F938" s="6">
        <v>43243</v>
      </c>
      <c r="G938" s="6">
        <v>46896</v>
      </c>
      <c r="H938" s="7">
        <v>150</v>
      </c>
      <c r="I938" s="13" t="e">
        <f>VLOOKUP(C938,[1]Sheet18!$A$1:$C$362,3,0)</f>
        <v>#N/A</v>
      </c>
      <c r="J938" s="18">
        <f>500+500</f>
        <v>1000</v>
      </c>
    </row>
    <row r="939" spans="2:10" x14ac:dyDescent="0.2">
      <c r="B939" s="4">
        <v>936</v>
      </c>
      <c r="C939" s="5" t="s">
        <v>1865</v>
      </c>
      <c r="D939" s="5" t="s">
        <v>8</v>
      </c>
      <c r="E939" s="5" t="s">
        <v>1866</v>
      </c>
      <c r="F939" s="6">
        <v>43271</v>
      </c>
      <c r="G939" s="6">
        <v>46924</v>
      </c>
      <c r="H939" s="7">
        <v>150</v>
      </c>
      <c r="I939" s="13" t="e">
        <f>VLOOKUP(C939,[1]Sheet18!$A$1:$C$362,3,0)</f>
        <v>#N/A</v>
      </c>
      <c r="J939" s="18">
        <f>500+1000</f>
        <v>1500</v>
      </c>
    </row>
    <row r="940" spans="2:10" x14ac:dyDescent="0.2">
      <c r="B940" s="4">
        <v>937</v>
      </c>
      <c r="C940" s="5" t="s">
        <v>1920</v>
      </c>
      <c r="D940" s="5" t="s">
        <v>8</v>
      </c>
      <c r="E940" s="5" t="s">
        <v>1921</v>
      </c>
      <c r="F940" s="6">
        <v>43306</v>
      </c>
      <c r="G940" s="6">
        <v>46959</v>
      </c>
      <c r="H940" s="7">
        <v>150</v>
      </c>
      <c r="I940" s="13" t="e">
        <f>VLOOKUP(C940,[1]Sheet18!$A$1:$C$362,3,0)</f>
        <v>#N/A</v>
      </c>
      <c r="J940" s="18">
        <f>549+1000+1000</f>
        <v>2549</v>
      </c>
    </row>
    <row r="941" spans="2:10" x14ac:dyDescent="0.2">
      <c r="B941" s="4">
        <v>938</v>
      </c>
      <c r="C941" s="5" t="s">
        <v>1963</v>
      </c>
      <c r="D941" s="5" t="s">
        <v>8</v>
      </c>
      <c r="E941" s="5" t="s">
        <v>1964</v>
      </c>
      <c r="F941" s="6">
        <v>43333</v>
      </c>
      <c r="G941" s="6">
        <v>46986</v>
      </c>
      <c r="H941" s="7">
        <v>150</v>
      </c>
      <c r="I941" s="13" t="e">
        <f>VLOOKUP(C941,[1]Sheet18!$A$1:$C$362,3,0)</f>
        <v>#N/A</v>
      </c>
      <c r="J941" s="18">
        <f>750+1000</f>
        <v>1750</v>
      </c>
    </row>
    <row r="942" spans="2:10" x14ac:dyDescent="0.2">
      <c r="B942" s="4">
        <v>939</v>
      </c>
      <c r="C942" s="5" t="s">
        <v>1985</v>
      </c>
      <c r="D942" s="5" t="s">
        <v>8</v>
      </c>
      <c r="E942" s="5" t="s">
        <v>1986</v>
      </c>
      <c r="F942" s="6">
        <v>43346</v>
      </c>
      <c r="G942" s="6">
        <v>46999</v>
      </c>
      <c r="H942" s="7">
        <v>100</v>
      </c>
      <c r="I942" s="13" t="e">
        <f>VLOOKUP(C942,[1]Sheet18!$A$1:$C$362,3,0)</f>
        <v>#N/A</v>
      </c>
      <c r="J942" s="18">
        <f>1000+1000</f>
        <v>2000</v>
      </c>
    </row>
    <row r="943" spans="2:10" x14ac:dyDescent="0.2">
      <c r="B943" s="4">
        <v>940</v>
      </c>
      <c r="C943" s="5" t="s">
        <v>2025</v>
      </c>
      <c r="D943" s="5" t="s">
        <v>8</v>
      </c>
      <c r="E943" s="5" t="s">
        <v>2026</v>
      </c>
      <c r="F943" s="6">
        <v>43369</v>
      </c>
      <c r="G943" s="6">
        <v>47022</v>
      </c>
      <c r="H943" s="7">
        <v>100</v>
      </c>
      <c r="I943" s="13" t="e">
        <f>VLOOKUP(C943,[1]Sheet18!$A$1:$C$362,3,0)</f>
        <v>#N/A</v>
      </c>
      <c r="J943" s="18">
        <f>1000+500</f>
        <v>1500</v>
      </c>
    </row>
    <row r="944" spans="2:10" x14ac:dyDescent="0.2">
      <c r="B944" s="4">
        <v>941</v>
      </c>
      <c r="C944" s="5" t="s">
        <v>2077</v>
      </c>
      <c r="D944" s="5" t="s">
        <v>8</v>
      </c>
      <c r="E944" s="5" t="s">
        <v>2078</v>
      </c>
      <c r="F944" s="6">
        <v>43397</v>
      </c>
      <c r="G944" s="6">
        <v>47050</v>
      </c>
      <c r="H944" s="7">
        <v>100</v>
      </c>
      <c r="I944" s="13" t="e">
        <f>VLOOKUP(C944,[1]Sheet18!$A$1:$C$362,3,0)</f>
        <v>#N/A</v>
      </c>
      <c r="J944" s="18">
        <f>1000+1000+1000</f>
        <v>3000</v>
      </c>
    </row>
    <row r="945" spans="2:10" x14ac:dyDescent="0.2">
      <c r="B945" s="4">
        <v>942</v>
      </c>
      <c r="C945" s="5" t="s">
        <v>2101</v>
      </c>
      <c r="D945" s="5" t="s">
        <v>8</v>
      </c>
      <c r="E945" s="5" t="s">
        <v>2102</v>
      </c>
      <c r="F945" s="6">
        <v>43410</v>
      </c>
      <c r="G945" s="6">
        <v>47063</v>
      </c>
      <c r="H945" s="7">
        <v>200</v>
      </c>
      <c r="I945" s="13" t="e">
        <f>VLOOKUP(C945,[1]Sheet18!$A$1:$C$362,3,0)</f>
        <v>#N/A</v>
      </c>
      <c r="J945" s="18">
        <f>1000+1000</f>
        <v>2000</v>
      </c>
    </row>
    <row r="946" spans="2:10" x14ac:dyDescent="0.2">
      <c r="B946" s="4">
        <v>943</v>
      </c>
      <c r="C946" s="5" t="s">
        <v>2176</v>
      </c>
      <c r="D946" s="5" t="s">
        <v>8</v>
      </c>
      <c r="E946" s="5" t="s">
        <v>2177</v>
      </c>
      <c r="F946" s="6">
        <v>43446</v>
      </c>
      <c r="G946" s="6">
        <v>47099</v>
      </c>
      <c r="H946" s="7">
        <v>50</v>
      </c>
      <c r="I946" s="13" t="e">
        <f>VLOOKUP(C946,[1]Sheet18!$A$1:$C$362,3,0)</f>
        <v>#N/A</v>
      </c>
      <c r="J946" s="18">
        <f>1000+1000</f>
        <v>2000</v>
      </c>
    </row>
    <row r="947" spans="2:10" x14ac:dyDescent="0.2">
      <c r="B947" s="4">
        <v>944</v>
      </c>
      <c r="C947" s="5" t="s">
        <v>2192</v>
      </c>
      <c r="D947" s="5" t="s">
        <v>8</v>
      </c>
      <c r="E947" s="5" t="s">
        <v>2193</v>
      </c>
      <c r="F947" s="6">
        <v>43453</v>
      </c>
      <c r="G947" s="6">
        <v>47106</v>
      </c>
      <c r="H947" s="7">
        <v>200</v>
      </c>
      <c r="I947" s="13" t="e">
        <f>VLOOKUP(C947,[1]Sheet18!$A$1:$C$362,3,0)</f>
        <v>#N/A</v>
      </c>
      <c r="J947" s="18">
        <f>1000+500</f>
        <v>1500</v>
      </c>
    </row>
    <row r="948" spans="2:10" x14ac:dyDescent="0.2">
      <c r="B948" s="4">
        <v>945</v>
      </c>
      <c r="C948" s="5" t="s">
        <v>2272</v>
      </c>
      <c r="D948" s="5" t="s">
        <v>8</v>
      </c>
      <c r="E948" s="5" t="s">
        <v>2273</v>
      </c>
      <c r="F948" s="6">
        <v>43488</v>
      </c>
      <c r="G948" s="6">
        <v>47141</v>
      </c>
      <c r="H948" s="7">
        <v>100</v>
      </c>
      <c r="I948" s="13" t="e">
        <f>VLOOKUP(C948,[1]Sheet18!$A$1:$C$362,3,0)</f>
        <v>#N/A</v>
      </c>
      <c r="J948" s="18">
        <f>500+1000+1000</f>
        <v>2500</v>
      </c>
    </row>
    <row r="949" spans="2:10" x14ac:dyDescent="0.2">
      <c r="B949" s="4">
        <v>946</v>
      </c>
      <c r="C949" s="5" t="s">
        <v>2306</v>
      </c>
      <c r="D949" s="5" t="s">
        <v>8</v>
      </c>
      <c r="E949" s="5" t="s">
        <v>2307</v>
      </c>
      <c r="F949" s="6">
        <v>43502</v>
      </c>
      <c r="G949" s="6">
        <v>47155</v>
      </c>
      <c r="H949" s="7">
        <v>200</v>
      </c>
      <c r="I949" s="13" t="e">
        <f>VLOOKUP(C949,[1]Sheet18!$A$1:$C$362,3,0)</f>
        <v>#N/A</v>
      </c>
      <c r="J949" s="18">
        <f>500+1000+1000</f>
        <v>2500</v>
      </c>
    </row>
    <row r="950" spans="2:10" x14ac:dyDescent="0.2">
      <c r="B950" s="4">
        <v>947</v>
      </c>
      <c r="C950" s="5" t="s">
        <v>2344</v>
      </c>
      <c r="D950" s="5" t="s">
        <v>8</v>
      </c>
      <c r="E950" s="5" t="s">
        <v>2345</v>
      </c>
      <c r="F950" s="6">
        <v>43516</v>
      </c>
      <c r="G950" s="6">
        <v>47169</v>
      </c>
      <c r="H950" s="7">
        <v>100</v>
      </c>
      <c r="I950" s="13" t="e">
        <f>VLOOKUP(C950,[1]Sheet18!$A$1:$C$362,3,0)</f>
        <v>#N/A</v>
      </c>
      <c r="J950" s="18">
        <f>500+1000</f>
        <v>1500</v>
      </c>
    </row>
    <row r="951" spans="2:10" x14ac:dyDescent="0.2">
      <c r="B951" s="4">
        <v>948</v>
      </c>
      <c r="C951" s="5" t="s">
        <v>2410</v>
      </c>
      <c r="D951" s="5" t="s">
        <v>8</v>
      </c>
      <c r="E951" s="5" t="s">
        <v>2411</v>
      </c>
      <c r="F951" s="6">
        <v>43537</v>
      </c>
      <c r="G951" s="6">
        <v>47190</v>
      </c>
      <c r="H951" s="7">
        <v>150</v>
      </c>
      <c r="I951" s="13" t="e">
        <f>VLOOKUP(C951,[1]Sheet18!$A$1:$C$362,3,0)</f>
        <v>#N/A</v>
      </c>
      <c r="J951" s="18">
        <f>1000+1000</f>
        <v>2000</v>
      </c>
    </row>
    <row r="952" spans="2:10" x14ac:dyDescent="0.2">
      <c r="B952" s="4">
        <v>949</v>
      </c>
      <c r="C952" s="5" t="s">
        <v>2448</v>
      </c>
      <c r="D952" s="5" t="s">
        <v>8</v>
      </c>
      <c r="E952" s="5" t="s">
        <v>2449</v>
      </c>
      <c r="F952" s="6">
        <v>43551</v>
      </c>
      <c r="G952" s="6">
        <v>47204</v>
      </c>
      <c r="H952" s="7">
        <v>300</v>
      </c>
      <c r="I952" s="13" t="e">
        <f>VLOOKUP(C952,[1]Sheet18!$A$1:$C$362,3,0)</f>
        <v>#N/A</v>
      </c>
      <c r="J952" s="18">
        <f>1000+500</f>
        <v>1500</v>
      </c>
    </row>
    <row r="953" spans="2:10" x14ac:dyDescent="0.2">
      <c r="B953" s="4">
        <v>950</v>
      </c>
      <c r="C953" s="5" t="s">
        <v>2493</v>
      </c>
      <c r="D953" s="5" t="s">
        <v>8</v>
      </c>
      <c r="E953" s="5" t="s">
        <v>2494</v>
      </c>
      <c r="F953" s="6">
        <v>43571</v>
      </c>
      <c r="G953" s="6">
        <v>47224</v>
      </c>
      <c r="H953" s="7">
        <v>100</v>
      </c>
      <c r="I953" s="13" t="e">
        <f>VLOOKUP(C953,[1]Sheet18!$A$1:$C$362,3,0)</f>
        <v>#N/A</v>
      </c>
      <c r="J953" s="18">
        <f>1000+1000</f>
        <v>2000</v>
      </c>
    </row>
    <row r="954" spans="2:10" x14ac:dyDescent="0.2">
      <c r="B954" s="4">
        <v>951</v>
      </c>
      <c r="C954" s="5" t="s">
        <v>2533</v>
      </c>
      <c r="D954" s="5" t="s">
        <v>8</v>
      </c>
      <c r="E954" s="5" t="s">
        <v>2534</v>
      </c>
      <c r="F954" s="6">
        <v>43607</v>
      </c>
      <c r="G954" s="6">
        <v>47260</v>
      </c>
      <c r="H954" s="7">
        <v>100</v>
      </c>
      <c r="I954" s="13" t="e">
        <f>VLOOKUP(C954,[1]Sheet18!$A$1:$C$362,3,0)</f>
        <v>#N/A</v>
      </c>
      <c r="J954" s="18">
        <f>1000+1250</f>
        <v>2250</v>
      </c>
    </row>
    <row r="955" spans="2:10" x14ac:dyDescent="0.2">
      <c r="B955" s="4">
        <v>952</v>
      </c>
      <c r="C955" s="5" t="s">
        <v>2559</v>
      </c>
      <c r="D955" s="5" t="s">
        <v>8</v>
      </c>
      <c r="E955" s="5" t="s">
        <v>2560</v>
      </c>
      <c r="F955" s="6">
        <v>43628</v>
      </c>
      <c r="G955" s="6">
        <v>47281</v>
      </c>
      <c r="H955" s="7">
        <v>100</v>
      </c>
      <c r="I955" s="13" t="e">
        <f>VLOOKUP(C955,[1]Sheet18!$A$1:$C$362,3,0)</f>
        <v>#N/A</v>
      </c>
      <c r="J955" s="18">
        <f>1000+1500</f>
        <v>2500</v>
      </c>
    </row>
    <row r="956" spans="2:10" x14ac:dyDescent="0.2">
      <c r="B956" s="4">
        <v>953</v>
      </c>
      <c r="C956" s="5" t="s">
        <v>2579</v>
      </c>
      <c r="D956" s="5" t="s">
        <v>8</v>
      </c>
      <c r="E956" s="5" t="s">
        <v>2580</v>
      </c>
      <c r="F956" s="6">
        <v>43642</v>
      </c>
      <c r="G956" s="6">
        <v>47295</v>
      </c>
      <c r="H956" s="7">
        <v>100</v>
      </c>
      <c r="I956" s="13" t="e">
        <f>VLOOKUP(C956,[1]Sheet18!$A$1:$C$362,3,0)</f>
        <v>#N/A</v>
      </c>
      <c r="J956" s="18">
        <f>500+1000</f>
        <v>1500</v>
      </c>
    </row>
    <row r="957" spans="2:10" x14ac:dyDescent="0.2">
      <c r="B957" s="4">
        <v>954</v>
      </c>
      <c r="C957" s="5" t="s">
        <v>2619</v>
      </c>
      <c r="D957" s="5" t="s">
        <v>8</v>
      </c>
      <c r="E957" s="5" t="s">
        <v>2620</v>
      </c>
      <c r="F957" s="6">
        <v>43656</v>
      </c>
      <c r="G957" s="6">
        <v>47309</v>
      </c>
      <c r="H957" s="7">
        <v>100</v>
      </c>
      <c r="I957" s="13" t="e">
        <f>VLOOKUP(C957,[1]Sheet18!$A$1:$C$362,3,0)</f>
        <v>#N/A</v>
      </c>
      <c r="J957" s="18">
        <f>1000+1000</f>
        <v>2000</v>
      </c>
    </row>
    <row r="958" spans="2:10" x14ac:dyDescent="0.2">
      <c r="B958" s="4">
        <v>955</v>
      </c>
      <c r="C958" s="5" t="s">
        <v>2649</v>
      </c>
      <c r="D958" s="5" t="s">
        <v>8</v>
      </c>
      <c r="E958" s="5" t="s">
        <v>2650</v>
      </c>
      <c r="F958" s="6">
        <v>43670</v>
      </c>
      <c r="G958" s="6">
        <v>47323</v>
      </c>
      <c r="H958" s="7">
        <v>100</v>
      </c>
      <c r="I958" s="13" t="e">
        <f>VLOOKUP(C958,[1]Sheet18!$A$1:$C$362,3,0)</f>
        <v>#N/A</v>
      </c>
      <c r="J958" s="18">
        <f>1000+1000</f>
        <v>2000</v>
      </c>
    </row>
    <row r="959" spans="2:10" x14ac:dyDescent="0.2">
      <c r="B959" s="4">
        <v>956</v>
      </c>
      <c r="C959" s="5" t="s">
        <v>2726</v>
      </c>
      <c r="D959" s="5" t="s">
        <v>8</v>
      </c>
      <c r="E959" s="5" t="s">
        <v>2727</v>
      </c>
      <c r="F959" s="6">
        <v>43698</v>
      </c>
      <c r="G959" s="6">
        <v>47351</v>
      </c>
      <c r="H959" s="7">
        <v>200</v>
      </c>
      <c r="I959" s="13" t="e">
        <f>VLOOKUP(C959,[1]Sheet18!$A$1:$C$362,3,0)</f>
        <v>#N/A</v>
      </c>
      <c r="J959" s="18">
        <f>1000+1000</f>
        <v>2000</v>
      </c>
    </row>
    <row r="960" spans="2:10" x14ac:dyDescent="0.2">
      <c r="B960" s="4">
        <v>957</v>
      </c>
      <c r="C960" s="5" t="s">
        <v>2741</v>
      </c>
      <c r="D960" s="5" t="s">
        <v>8</v>
      </c>
      <c r="E960" s="5" t="s">
        <v>2742</v>
      </c>
      <c r="F960" s="6">
        <v>43705</v>
      </c>
      <c r="G960" s="6">
        <v>47358</v>
      </c>
      <c r="H960" s="7">
        <v>100</v>
      </c>
      <c r="I960" s="13" t="e">
        <f>VLOOKUP(C960,[1]Sheet18!$A$1:$C$362,3,0)</f>
        <v>#N/A</v>
      </c>
      <c r="J960" s="18">
        <f>1000+500</f>
        <v>1500</v>
      </c>
    </row>
    <row r="961" spans="2:10" x14ac:dyDescent="0.2">
      <c r="B961" s="4">
        <v>958</v>
      </c>
      <c r="C961" s="5" t="s">
        <v>2796</v>
      </c>
      <c r="D961" s="5" t="s">
        <v>8</v>
      </c>
      <c r="E961" s="5" t="s">
        <v>2797</v>
      </c>
      <c r="F961" s="6">
        <v>43726</v>
      </c>
      <c r="G961" s="6">
        <v>47379</v>
      </c>
      <c r="H961" s="7">
        <v>100</v>
      </c>
      <c r="I961" s="13" t="e">
        <f>VLOOKUP(C961,[1]Sheet18!$A$1:$C$362,3,0)</f>
        <v>#N/A</v>
      </c>
      <c r="J961" s="18">
        <f>1000+1000</f>
        <v>2000</v>
      </c>
    </row>
    <row r="962" spans="2:10" x14ac:dyDescent="0.2">
      <c r="B962" s="4">
        <v>959</v>
      </c>
      <c r="C962" s="5" t="s">
        <v>2863</v>
      </c>
      <c r="D962" s="5" t="s">
        <v>8</v>
      </c>
      <c r="E962" s="5" t="s">
        <v>2727</v>
      </c>
      <c r="F962" s="6">
        <v>43754</v>
      </c>
      <c r="G962" s="6">
        <v>47407</v>
      </c>
      <c r="H962" s="7">
        <v>100</v>
      </c>
      <c r="I962" s="13" t="e">
        <f>VLOOKUP(C962,[1]Sheet18!$A$1:$C$362,3,0)</f>
        <v>#N/A</v>
      </c>
      <c r="J962" s="18">
        <f>1000+1500</f>
        <v>2500</v>
      </c>
    </row>
    <row r="963" spans="2:10" x14ac:dyDescent="0.2">
      <c r="B963" s="4">
        <v>960</v>
      </c>
      <c r="C963" s="5" t="s">
        <v>2879</v>
      </c>
      <c r="D963" s="5" t="s">
        <v>8</v>
      </c>
      <c r="E963" s="5" t="s">
        <v>2880</v>
      </c>
      <c r="F963" s="6">
        <v>43761</v>
      </c>
      <c r="G963" s="6">
        <v>47414</v>
      </c>
      <c r="H963" s="7">
        <v>100</v>
      </c>
      <c r="I963" s="13" t="e">
        <f>VLOOKUP(C963,[1]Sheet18!$A$1:$C$362,3,0)</f>
        <v>#N/A</v>
      </c>
      <c r="J963" s="18">
        <f>1000+600</f>
        <v>1600</v>
      </c>
    </row>
    <row r="964" spans="2:10" x14ac:dyDescent="0.2">
      <c r="B964" s="4">
        <v>961</v>
      </c>
      <c r="C964" s="5" t="s">
        <v>2932</v>
      </c>
      <c r="D964" s="5" t="s">
        <v>8</v>
      </c>
      <c r="E964" s="5" t="s">
        <v>2933</v>
      </c>
      <c r="F964" s="6">
        <v>43789</v>
      </c>
      <c r="G964" s="6">
        <v>47442</v>
      </c>
      <c r="H964" s="7">
        <v>200</v>
      </c>
      <c r="I964" s="13" t="e">
        <f>VLOOKUP(C964,[1]Sheet18!$A$1:$C$362,3,0)</f>
        <v>#N/A</v>
      </c>
      <c r="J964" s="18">
        <f>1000+500+1000</f>
        <v>2500</v>
      </c>
    </row>
    <row r="965" spans="2:10" x14ac:dyDescent="0.2">
      <c r="B965" s="4">
        <v>962</v>
      </c>
      <c r="C965" s="5" t="s">
        <v>3001</v>
      </c>
      <c r="D965" s="5" t="s">
        <v>8</v>
      </c>
      <c r="E965" s="5" t="s">
        <v>3002</v>
      </c>
      <c r="F965" s="6">
        <v>43810</v>
      </c>
      <c r="G965" s="6">
        <v>47463</v>
      </c>
      <c r="H965" s="7">
        <v>100</v>
      </c>
      <c r="I965" s="13" t="e">
        <f>VLOOKUP(C965,[1]Sheet18!$A$1:$C$362,3,0)</f>
        <v>#N/A</v>
      </c>
      <c r="J965" s="18">
        <f>1000+1000</f>
        <v>2000</v>
      </c>
    </row>
    <row r="966" spans="2:10" x14ac:dyDescent="0.2">
      <c r="B966" s="4">
        <v>963</v>
      </c>
      <c r="C966" s="5" t="s">
        <v>3016</v>
      </c>
      <c r="D966" s="5" t="s">
        <v>8</v>
      </c>
      <c r="E966" s="5" t="s">
        <v>3002</v>
      </c>
      <c r="F966" s="6">
        <v>43817</v>
      </c>
      <c r="G966" s="6">
        <v>47470</v>
      </c>
      <c r="H966" s="7">
        <v>200</v>
      </c>
      <c r="I966" s="13" t="e">
        <f>VLOOKUP(C966,[1]Sheet18!$A$1:$C$362,3,0)</f>
        <v>#N/A</v>
      </c>
      <c r="J966" s="18">
        <f>1061+1000</f>
        <v>2061</v>
      </c>
    </row>
    <row r="967" spans="2:10" x14ac:dyDescent="0.2">
      <c r="B967" s="4">
        <v>964</v>
      </c>
      <c r="C967" s="5" t="s">
        <v>3034</v>
      </c>
      <c r="D967" s="5" t="s">
        <v>8</v>
      </c>
      <c r="E967" s="5" t="s">
        <v>3035</v>
      </c>
      <c r="F967" s="6">
        <v>43831</v>
      </c>
      <c r="G967" s="6">
        <v>47484</v>
      </c>
      <c r="H967" s="7">
        <v>381</v>
      </c>
      <c r="I967" s="13" t="e">
        <f>VLOOKUP(C967,[1]Sheet18!$A$1:$C$362,3,0)</f>
        <v>#N/A</v>
      </c>
      <c r="J967" s="18">
        <f>500+600</f>
        <v>1100</v>
      </c>
    </row>
    <row r="968" spans="2:10" x14ac:dyDescent="0.2">
      <c r="B968" s="4">
        <v>965</v>
      </c>
      <c r="C968" s="5" t="s">
        <v>3180</v>
      </c>
      <c r="D968" s="5" t="s">
        <v>8</v>
      </c>
      <c r="E968" s="5" t="s">
        <v>3181</v>
      </c>
      <c r="F968" s="6">
        <v>43879</v>
      </c>
      <c r="G968" s="6">
        <v>47532</v>
      </c>
      <c r="H968" s="7">
        <v>100</v>
      </c>
      <c r="I968" s="13" t="e">
        <f>VLOOKUP(C968,[1]Sheet18!$A$1:$C$362,3,0)</f>
        <v>#N/A</v>
      </c>
      <c r="J968" s="18">
        <f>1000+600.107</f>
        <v>1600.107</v>
      </c>
    </row>
    <row r="969" spans="2:10" x14ac:dyDescent="0.2">
      <c r="B969" s="4">
        <v>966</v>
      </c>
      <c r="C969" s="5" t="s">
        <v>3200</v>
      </c>
      <c r="D969" s="5" t="s">
        <v>8</v>
      </c>
      <c r="E969" s="5" t="s">
        <v>3201</v>
      </c>
      <c r="F969" s="6">
        <v>43887</v>
      </c>
      <c r="G969" s="6">
        <v>47540</v>
      </c>
      <c r="H969" s="7">
        <v>75</v>
      </c>
      <c r="I969" s="13" t="e">
        <f>VLOOKUP(C969,[1]Sheet18!$A$1:$C$362,3,0)</f>
        <v>#N/A</v>
      </c>
      <c r="J969" s="18">
        <f>500+1000</f>
        <v>1500</v>
      </c>
    </row>
    <row r="970" spans="2:10" x14ac:dyDescent="0.2">
      <c r="B970" s="4">
        <v>967</v>
      </c>
      <c r="C970" s="5" t="s">
        <v>3276</v>
      </c>
      <c r="D970" s="5" t="s">
        <v>8</v>
      </c>
      <c r="E970" s="5" t="s">
        <v>3277</v>
      </c>
      <c r="F970" s="6">
        <v>43901</v>
      </c>
      <c r="G970" s="6">
        <v>47553</v>
      </c>
      <c r="H970" s="7">
        <v>100</v>
      </c>
      <c r="I970" s="13" t="e">
        <f>VLOOKUP(C970,[1]Sheet18!$A$1:$C$362,3,0)</f>
        <v>#N/A</v>
      </c>
      <c r="J970" s="18">
        <f>1000+1500+2000+2000+1500+1000+1000</f>
        <v>10000</v>
      </c>
    </row>
    <row r="971" spans="2:10" x14ac:dyDescent="0.2">
      <c r="B971" s="4">
        <v>968</v>
      </c>
      <c r="C971" s="5" t="s">
        <v>3314</v>
      </c>
      <c r="D971" s="5" t="s">
        <v>8</v>
      </c>
      <c r="E971" s="5" t="s">
        <v>3315</v>
      </c>
      <c r="F971" s="6">
        <v>43908</v>
      </c>
      <c r="G971" s="6">
        <v>47560</v>
      </c>
      <c r="H971" s="7">
        <v>100</v>
      </c>
      <c r="I971" s="13" t="e">
        <f>VLOOKUP(C971,[1]Sheet18!$A$1:$C$362,3,0)</f>
        <v>#N/A</v>
      </c>
      <c r="J971" s="18">
        <f>1000+1000</f>
        <v>2000</v>
      </c>
    </row>
    <row r="972" spans="2:10" x14ac:dyDescent="0.2">
      <c r="B972" s="4">
        <v>969</v>
      </c>
      <c r="C972" s="5" t="s">
        <v>3342</v>
      </c>
      <c r="D972" s="5" t="s">
        <v>8</v>
      </c>
      <c r="E972" s="5" t="s">
        <v>3343</v>
      </c>
      <c r="F972" s="6">
        <v>43914</v>
      </c>
      <c r="G972" s="6">
        <v>47566</v>
      </c>
      <c r="H972" s="7">
        <v>144</v>
      </c>
      <c r="I972" s="13" t="e">
        <f>VLOOKUP(C972,[1]Sheet18!$A$1:$C$362,3,0)</f>
        <v>#N/A</v>
      </c>
      <c r="J972" s="18">
        <f>1500+1000+2000+2000+1540.37+1500+800</f>
        <v>10340.369999999999</v>
      </c>
    </row>
    <row r="973" spans="2:10" x14ac:dyDescent="0.2">
      <c r="B973" s="4">
        <v>970</v>
      </c>
      <c r="C973" s="5" t="s">
        <v>3404</v>
      </c>
      <c r="D973" s="5" t="s">
        <v>8</v>
      </c>
      <c r="E973" s="5" t="s">
        <v>3405</v>
      </c>
      <c r="F973" s="6">
        <v>43929</v>
      </c>
      <c r="G973" s="6">
        <v>47581</v>
      </c>
      <c r="H973" s="7">
        <v>100</v>
      </c>
      <c r="I973" s="13" t="e">
        <f>VLOOKUP(C973,[1]Sheet18!$A$1:$C$362,3,0)</f>
        <v>#N/A</v>
      </c>
      <c r="J973" s="18">
        <f>1500+1000+1500+1000+1000+1000+1000</f>
        <v>8000</v>
      </c>
    </row>
    <row r="974" spans="2:10" x14ac:dyDescent="0.2">
      <c r="B974" s="4">
        <v>971</v>
      </c>
      <c r="C974" s="5" t="s">
        <v>3441</v>
      </c>
      <c r="D974" s="5" t="s">
        <v>8</v>
      </c>
      <c r="E974" s="5" t="s">
        <v>3442</v>
      </c>
      <c r="F974" s="6">
        <v>43936</v>
      </c>
      <c r="G974" s="6">
        <v>47588</v>
      </c>
      <c r="H974" s="7">
        <v>100</v>
      </c>
      <c r="I974" s="13" t="e">
        <f>VLOOKUP(C974,[1]Sheet18!$A$1:$C$362,3,0)</f>
        <v>#N/A</v>
      </c>
      <c r="J974" s="18">
        <f>1000+1000+1000</f>
        <v>3000</v>
      </c>
    </row>
    <row r="975" spans="2:10" x14ac:dyDescent="0.2">
      <c r="B975" s="4">
        <v>972</v>
      </c>
      <c r="C975" s="5" t="s">
        <v>3489</v>
      </c>
      <c r="D975" s="5" t="s">
        <v>8</v>
      </c>
      <c r="E975" s="5" t="s">
        <v>3490</v>
      </c>
      <c r="F975" s="6">
        <v>43964</v>
      </c>
      <c r="G975" s="6">
        <v>47616</v>
      </c>
      <c r="H975" s="7">
        <v>100</v>
      </c>
      <c r="I975" s="13" t="e">
        <f>VLOOKUP(C975,[1]Sheet18!$A$1:$C$362,3,0)</f>
        <v>#N/A</v>
      </c>
      <c r="J975" s="18">
        <f>1000+750+1000+1000+1000+1000</f>
        <v>5750</v>
      </c>
    </row>
    <row r="976" spans="2:10" x14ac:dyDescent="0.2">
      <c r="B976" s="4">
        <v>973</v>
      </c>
      <c r="C976" s="5" t="s">
        <v>3523</v>
      </c>
      <c r="D976" s="5" t="s">
        <v>8</v>
      </c>
      <c r="E976" s="5" t="s">
        <v>3524</v>
      </c>
      <c r="F976" s="6">
        <v>43978</v>
      </c>
      <c r="G976" s="6">
        <v>47630</v>
      </c>
      <c r="H976" s="7">
        <v>200</v>
      </c>
      <c r="I976" s="13" t="e">
        <f>VLOOKUP(C976,[1]Sheet18!$A$1:$C$362,3,0)</f>
        <v>#N/A</v>
      </c>
      <c r="J976" s="18">
        <f>1000+1000</f>
        <v>2000</v>
      </c>
    </row>
    <row r="977" spans="2:10" x14ac:dyDescent="0.2">
      <c r="B977" s="4">
        <v>974</v>
      </c>
      <c r="C977" s="5" t="s">
        <v>3569</v>
      </c>
      <c r="D977" s="5" t="s">
        <v>8</v>
      </c>
      <c r="E977" s="5" t="s">
        <v>3570</v>
      </c>
      <c r="F977" s="6">
        <v>43999</v>
      </c>
      <c r="G977" s="6">
        <v>47651</v>
      </c>
      <c r="H977" s="7">
        <v>100</v>
      </c>
      <c r="I977" s="13" t="e">
        <f>VLOOKUP(C977,[1]Sheet18!$A$1:$C$362,3,0)</f>
        <v>#N/A</v>
      </c>
      <c r="J977" s="18">
        <f>1000+1000</f>
        <v>2000</v>
      </c>
    </row>
    <row r="978" spans="2:10" x14ac:dyDescent="0.2">
      <c r="B978" s="4">
        <v>975</v>
      </c>
      <c r="C978" s="5" t="s">
        <v>3579</v>
      </c>
      <c r="D978" s="5" t="s">
        <v>8</v>
      </c>
      <c r="E978" s="5" t="s">
        <v>3580</v>
      </c>
      <c r="F978" s="6">
        <v>44006</v>
      </c>
      <c r="G978" s="6">
        <v>47658</v>
      </c>
      <c r="H978" s="7">
        <v>100</v>
      </c>
      <c r="I978" s="13" t="e">
        <f>VLOOKUP(C978,[1]Sheet18!$A$1:$C$362,3,0)</f>
        <v>#N/A</v>
      </c>
      <c r="J978" s="18">
        <f>1000+1500+1300</f>
        <v>3800</v>
      </c>
    </row>
    <row r="979" spans="2:10" x14ac:dyDescent="0.2">
      <c r="B979" s="4">
        <v>976</v>
      </c>
      <c r="C979" s="5" t="s">
        <v>3635</v>
      </c>
      <c r="D979" s="5" t="s">
        <v>8</v>
      </c>
      <c r="E979" s="5" t="s">
        <v>3636</v>
      </c>
      <c r="F979" s="6">
        <v>44027</v>
      </c>
      <c r="G979" s="6">
        <v>47679</v>
      </c>
      <c r="H979" s="7">
        <v>100</v>
      </c>
      <c r="I979" s="13" t="e">
        <f>VLOOKUP(C979,[1]Sheet18!$A$1:$C$362,3,0)</f>
        <v>#N/A</v>
      </c>
      <c r="J979" s="18">
        <f>1250+1000+1000+1000+1000+1500+1500+1500</f>
        <v>9750</v>
      </c>
    </row>
    <row r="980" spans="2:10" x14ac:dyDescent="0.2">
      <c r="B980" s="4">
        <v>977</v>
      </c>
      <c r="C980" s="5" t="s">
        <v>3663</v>
      </c>
      <c r="D980" s="5" t="s">
        <v>8</v>
      </c>
      <c r="E980" s="5" t="s">
        <v>3664</v>
      </c>
      <c r="F980" s="6">
        <v>44041</v>
      </c>
      <c r="G980" s="6">
        <v>47693</v>
      </c>
      <c r="H980" s="7">
        <v>100</v>
      </c>
      <c r="I980" s="13" t="e">
        <f>VLOOKUP(C980,[1]Sheet18!$A$1:$C$362,3,0)</f>
        <v>#N/A</v>
      </c>
      <c r="J980" s="18">
        <f>1000+2000+1000</f>
        <v>4000</v>
      </c>
    </row>
    <row r="981" spans="2:10" x14ac:dyDescent="0.2">
      <c r="B981" s="4">
        <v>978</v>
      </c>
      <c r="C981" s="5" t="s">
        <v>3722</v>
      </c>
      <c r="D981" s="5" t="s">
        <v>8</v>
      </c>
      <c r="E981" s="5" t="s">
        <v>3664</v>
      </c>
      <c r="F981" s="6">
        <v>44062</v>
      </c>
      <c r="G981" s="6">
        <v>47714</v>
      </c>
      <c r="H981" s="7">
        <v>100</v>
      </c>
      <c r="I981" s="13" t="e">
        <f>VLOOKUP(C981,[1]Sheet18!$A$1:$C$362,3,0)</f>
        <v>#N/A</v>
      </c>
      <c r="J981" s="18">
        <f>1250+1000</f>
        <v>2250</v>
      </c>
    </row>
    <row r="982" spans="2:10" x14ac:dyDescent="0.2">
      <c r="B982" s="4">
        <v>979</v>
      </c>
      <c r="C982" s="5" t="s">
        <v>3739</v>
      </c>
      <c r="D982" s="5" t="s">
        <v>8</v>
      </c>
      <c r="E982" s="5" t="s">
        <v>3740</v>
      </c>
      <c r="F982" s="6">
        <v>44069</v>
      </c>
      <c r="G982" s="6">
        <v>47721</v>
      </c>
      <c r="H982" s="7">
        <v>100</v>
      </c>
      <c r="I982" s="13" t="e">
        <f>VLOOKUP(C982,[1]Sheet18!$A$1:$C$362,3,0)</f>
        <v>#N/A</v>
      </c>
      <c r="J982" s="18">
        <f>1000+1000</f>
        <v>2000</v>
      </c>
    </row>
    <row r="983" spans="2:10" x14ac:dyDescent="0.2">
      <c r="B983" s="4">
        <v>980</v>
      </c>
      <c r="C983" s="5" t="s">
        <v>3782</v>
      </c>
      <c r="D983" s="5" t="s">
        <v>8</v>
      </c>
      <c r="E983" s="5" t="s">
        <v>3524</v>
      </c>
      <c r="F983" s="6">
        <v>44083</v>
      </c>
      <c r="G983" s="6">
        <v>47735</v>
      </c>
      <c r="H983" s="7">
        <v>100</v>
      </c>
      <c r="I983" s="13" t="e">
        <f>VLOOKUP(C983,[1]Sheet18!$A$1:$C$362,3,0)</f>
        <v>#N/A</v>
      </c>
      <c r="J983" s="18">
        <f>1000+1000+1000+1000+1000</f>
        <v>5000</v>
      </c>
    </row>
    <row r="984" spans="2:10" x14ac:dyDescent="0.2">
      <c r="B984" s="4">
        <v>981</v>
      </c>
      <c r="C984" s="5" t="s">
        <v>3827</v>
      </c>
      <c r="D984" s="5" t="s">
        <v>8</v>
      </c>
      <c r="E984" s="5" t="s">
        <v>3828</v>
      </c>
      <c r="F984" s="6">
        <v>44097</v>
      </c>
      <c r="G984" s="6">
        <v>47749</v>
      </c>
      <c r="H984" s="7">
        <v>200</v>
      </c>
      <c r="I984" s="13" t="e">
        <f>VLOOKUP(C984,[1]Sheet18!$A$1:$C$362,3,0)</f>
        <v>#N/A</v>
      </c>
      <c r="J984" s="18">
        <f>1000+1000</f>
        <v>2000</v>
      </c>
    </row>
    <row r="985" spans="2:10" x14ac:dyDescent="0.2">
      <c r="B985" s="4">
        <v>982</v>
      </c>
      <c r="C985" s="5" t="s">
        <v>3866</v>
      </c>
      <c r="D985" s="5" t="s">
        <v>8</v>
      </c>
      <c r="E985" s="5" t="s">
        <v>3867</v>
      </c>
      <c r="F985" s="6">
        <v>44104</v>
      </c>
      <c r="G985" s="6">
        <v>47756</v>
      </c>
      <c r="H985" s="7">
        <v>100</v>
      </c>
      <c r="I985" s="13" t="e">
        <f>VLOOKUP(C985,[1]Sheet18!$A$1:$C$362,3,0)</f>
        <v>#N/A</v>
      </c>
      <c r="J985" s="18">
        <f>1000+1000</f>
        <v>2000</v>
      </c>
    </row>
    <row r="986" spans="2:10" x14ac:dyDescent="0.2">
      <c r="B986" s="4">
        <v>983</v>
      </c>
      <c r="C986" s="5" t="s">
        <v>3890</v>
      </c>
      <c r="D986" s="5" t="s">
        <v>8</v>
      </c>
      <c r="E986" s="5" t="s">
        <v>3181</v>
      </c>
      <c r="F986" s="6">
        <v>44111</v>
      </c>
      <c r="G986" s="6">
        <v>47763</v>
      </c>
      <c r="H986" s="7">
        <v>100</v>
      </c>
      <c r="I986" s="13" t="e">
        <f>VLOOKUP(C986,[1]Sheet18!$A$1:$C$362,3,0)</f>
        <v>#N/A</v>
      </c>
      <c r="J986" s="18">
        <f>1000+1000+3000</f>
        <v>5000</v>
      </c>
    </row>
    <row r="987" spans="2:10" x14ac:dyDescent="0.2">
      <c r="B987" s="4">
        <v>984</v>
      </c>
      <c r="C987" s="5" t="s">
        <v>3970</v>
      </c>
      <c r="D987" s="5" t="s">
        <v>8</v>
      </c>
      <c r="E987" s="5" t="s">
        <v>3971</v>
      </c>
      <c r="F987" s="6">
        <v>44132</v>
      </c>
      <c r="G987" s="6">
        <v>47784</v>
      </c>
      <c r="H987" s="7">
        <v>100</v>
      </c>
      <c r="I987" s="13" t="e">
        <f>VLOOKUP(C987,[1]Sheet18!$A$1:$C$362,3,0)</f>
        <v>#N/A</v>
      </c>
      <c r="J987" s="18">
        <f>2000+1000</f>
        <v>3000</v>
      </c>
    </row>
    <row r="988" spans="2:10" x14ac:dyDescent="0.2">
      <c r="B988" s="4">
        <v>985</v>
      </c>
      <c r="C988" s="5" t="s">
        <v>4035</v>
      </c>
      <c r="D988" s="5" t="s">
        <v>8</v>
      </c>
      <c r="E988" s="5" t="s">
        <v>4036</v>
      </c>
      <c r="F988" s="6">
        <v>44146</v>
      </c>
      <c r="G988" s="6">
        <v>47798</v>
      </c>
      <c r="H988" s="7">
        <v>200</v>
      </c>
      <c r="I988" s="13" t="e">
        <f>VLOOKUP(C988,[1]Sheet18!$A$1:$C$362,3,0)</f>
        <v>#N/A</v>
      </c>
      <c r="J988" s="18">
        <f>1000+2500+977</f>
        <v>4477</v>
      </c>
    </row>
    <row r="989" spans="2:10" x14ac:dyDescent="0.2">
      <c r="B989" s="4">
        <v>986</v>
      </c>
      <c r="C989" s="5" t="s">
        <v>4078</v>
      </c>
      <c r="D989" s="5" t="s">
        <v>8</v>
      </c>
      <c r="E989" s="5" t="s">
        <v>4079</v>
      </c>
      <c r="F989" s="6">
        <v>44160</v>
      </c>
      <c r="G989" s="6">
        <v>47812</v>
      </c>
      <c r="H989" s="7">
        <v>100</v>
      </c>
      <c r="I989" s="13" t="e">
        <f>VLOOKUP(C989,[1]Sheet18!$A$1:$C$362,3,0)</f>
        <v>#N/A</v>
      </c>
      <c r="J989" s="18">
        <f>1250+1000+1250+1000+1000+1000+1000+1000+1000</f>
        <v>9500</v>
      </c>
    </row>
    <row r="990" spans="2:10" x14ac:dyDescent="0.2">
      <c r="B990" s="4">
        <v>987</v>
      </c>
      <c r="C990" s="5" t="s">
        <v>4131</v>
      </c>
      <c r="D990" s="5" t="s">
        <v>8</v>
      </c>
      <c r="E990" s="5" t="s">
        <v>4036</v>
      </c>
      <c r="F990" s="6">
        <v>44174</v>
      </c>
      <c r="G990" s="6">
        <v>47826</v>
      </c>
      <c r="H990" s="7">
        <v>100</v>
      </c>
      <c r="I990" s="13" t="e">
        <f>VLOOKUP(C990,[1]Sheet18!$A$1:$C$362,3,0)</f>
        <v>#N/A</v>
      </c>
      <c r="J990" s="18">
        <f>1250+2500</f>
        <v>3750</v>
      </c>
    </row>
    <row r="991" spans="2:10" x14ac:dyDescent="0.2">
      <c r="B991" s="4">
        <v>988</v>
      </c>
      <c r="C991" s="5" t="s">
        <v>4146</v>
      </c>
      <c r="D991" s="5" t="s">
        <v>8</v>
      </c>
      <c r="E991" s="5" t="s">
        <v>3570</v>
      </c>
      <c r="F991" s="6">
        <v>44181</v>
      </c>
      <c r="G991" s="6">
        <v>47833</v>
      </c>
      <c r="H991" s="7">
        <v>100</v>
      </c>
      <c r="I991" s="13" t="e">
        <f>VLOOKUP(C991,[1]Sheet18!$A$1:$C$362,3,0)</f>
        <v>#N/A</v>
      </c>
      <c r="J991" s="18">
        <f>1000+1000</f>
        <v>2000</v>
      </c>
    </row>
    <row r="992" spans="2:10" x14ac:dyDescent="0.2">
      <c r="B992" s="4">
        <v>989</v>
      </c>
      <c r="C992" s="5" t="s">
        <v>4162</v>
      </c>
      <c r="D992" s="5" t="s">
        <v>8</v>
      </c>
      <c r="E992" s="5" t="s">
        <v>3580</v>
      </c>
      <c r="F992" s="6">
        <v>44188</v>
      </c>
      <c r="G992" s="6">
        <v>47840</v>
      </c>
      <c r="H992" s="7">
        <v>100</v>
      </c>
      <c r="I992" s="13" t="e">
        <f>VLOOKUP(C992,[1]Sheet18!$A$1:$C$362,3,0)</f>
        <v>#N/A</v>
      </c>
      <c r="J992" s="18">
        <f>2000+2500+1500</f>
        <v>6000</v>
      </c>
    </row>
    <row r="993" spans="2:10" x14ac:dyDescent="0.2">
      <c r="B993" s="4">
        <v>990</v>
      </c>
      <c r="C993" s="5" t="s">
        <v>4227</v>
      </c>
      <c r="D993" s="5" t="s">
        <v>8</v>
      </c>
      <c r="E993" s="5" t="s">
        <v>4228</v>
      </c>
      <c r="F993" s="6">
        <v>44202</v>
      </c>
      <c r="G993" s="6">
        <v>47854</v>
      </c>
      <c r="H993" s="7">
        <v>100</v>
      </c>
      <c r="I993" s="13" t="e">
        <f>VLOOKUP(C993,[1]Sheet18!$A$1:$C$362,3,0)</f>
        <v>#N/A</v>
      </c>
      <c r="J993" s="18">
        <f>2000+2500</f>
        <v>4500</v>
      </c>
    </row>
    <row r="994" spans="2:10" x14ac:dyDescent="0.2">
      <c r="B994" s="4">
        <v>991</v>
      </c>
      <c r="C994" s="5" t="s">
        <v>4251</v>
      </c>
      <c r="D994" s="5" t="s">
        <v>8</v>
      </c>
      <c r="E994" s="5" t="s">
        <v>4252</v>
      </c>
      <c r="F994" s="6">
        <v>44216</v>
      </c>
      <c r="G994" s="6">
        <v>47868</v>
      </c>
      <c r="H994" s="7">
        <v>100</v>
      </c>
      <c r="I994" s="13" t="e">
        <f>VLOOKUP(C994,[1]Sheet18!$A$1:$C$362,3,0)</f>
        <v>#N/A</v>
      </c>
      <c r="J994" s="18">
        <f>2500+2500</f>
        <v>5000</v>
      </c>
    </row>
    <row r="995" spans="2:10" x14ac:dyDescent="0.2">
      <c r="B995" s="4">
        <v>992</v>
      </c>
      <c r="C995" s="5" t="s">
        <v>4294</v>
      </c>
      <c r="D995" s="5" t="s">
        <v>8</v>
      </c>
      <c r="E995" s="5" t="s">
        <v>4295</v>
      </c>
      <c r="F995" s="6">
        <v>44230</v>
      </c>
      <c r="G995" s="6">
        <v>47882</v>
      </c>
      <c r="H995" s="7">
        <v>100</v>
      </c>
      <c r="I995" s="13" t="e">
        <f>VLOOKUP(C995,[1]Sheet18!$A$1:$C$362,3,0)</f>
        <v>#N/A</v>
      </c>
      <c r="J995" s="18">
        <f>1000+1000+1000+1000</f>
        <v>4000</v>
      </c>
    </row>
    <row r="996" spans="2:10" x14ac:dyDescent="0.2">
      <c r="B996" s="4">
        <v>993</v>
      </c>
      <c r="C996" s="5" t="s">
        <v>4373</v>
      </c>
      <c r="D996" s="5" t="s">
        <v>8</v>
      </c>
      <c r="E996" s="5" t="s">
        <v>4374</v>
      </c>
      <c r="F996" s="6">
        <v>44251</v>
      </c>
      <c r="G996" s="6">
        <v>47903</v>
      </c>
      <c r="H996" s="7">
        <v>200</v>
      </c>
      <c r="I996" s="13" t="e">
        <f>VLOOKUP(C996,[1]Sheet18!$A$1:$C$362,3,0)</f>
        <v>#N/A</v>
      </c>
      <c r="J996" s="18">
        <f>1000+1000</f>
        <v>2000</v>
      </c>
    </row>
    <row r="997" spans="2:10" x14ac:dyDescent="0.2">
      <c r="B997" s="4">
        <v>994</v>
      </c>
      <c r="C997" s="5" t="s">
        <v>4464</v>
      </c>
      <c r="D997" s="5" t="s">
        <v>8</v>
      </c>
      <c r="E997" s="5" t="s">
        <v>4465</v>
      </c>
      <c r="F997" s="6">
        <v>44272</v>
      </c>
      <c r="G997" s="6">
        <v>47924</v>
      </c>
      <c r="H997" s="7">
        <v>100</v>
      </c>
      <c r="I997" s="13" t="e">
        <f>VLOOKUP(C997,[1]Sheet18!$A$1:$C$362,3,0)</f>
        <v>#N/A</v>
      </c>
      <c r="J997" s="18">
        <f>1000+1000</f>
        <v>2000</v>
      </c>
    </row>
    <row r="998" spans="2:10" x14ac:dyDescent="0.2">
      <c r="B998" s="4">
        <v>995</v>
      </c>
      <c r="C998" s="5" t="s">
        <v>4489</v>
      </c>
      <c r="D998" s="5" t="s">
        <v>8</v>
      </c>
      <c r="E998" s="5" t="s">
        <v>4295</v>
      </c>
      <c r="F998" s="6">
        <v>44279</v>
      </c>
      <c r="G998" s="6">
        <v>47931</v>
      </c>
      <c r="H998" s="7">
        <v>200</v>
      </c>
      <c r="I998" s="13" t="e">
        <f>VLOOKUP(C998,[1]Sheet18!$A$1:$C$362,3,0)</f>
        <v>#N/A</v>
      </c>
      <c r="J998" s="18">
        <f>1000+1000</f>
        <v>2000</v>
      </c>
    </row>
    <row r="999" spans="2:10" x14ac:dyDescent="0.2">
      <c r="B999" s="4">
        <v>996</v>
      </c>
      <c r="C999" s="5" t="s">
        <v>4508</v>
      </c>
      <c r="D999" s="5" t="s">
        <v>8</v>
      </c>
      <c r="E999" s="5" t="s">
        <v>4509</v>
      </c>
      <c r="F999" s="6">
        <v>44286</v>
      </c>
      <c r="G999" s="6">
        <v>47938</v>
      </c>
      <c r="H999" s="7">
        <v>200</v>
      </c>
      <c r="I999" s="13" t="e">
        <f>VLOOKUP(C999,[1]Sheet18!$A$1:$C$362,3,0)</f>
        <v>#N/A</v>
      </c>
      <c r="J999" s="18">
        <f>1000+2000</f>
        <v>3000</v>
      </c>
    </row>
    <row r="1000" spans="2:10" x14ac:dyDescent="0.2">
      <c r="B1000" s="4">
        <v>997</v>
      </c>
      <c r="C1000" s="5" t="s">
        <v>4667</v>
      </c>
      <c r="D1000" s="5" t="s">
        <v>8</v>
      </c>
      <c r="E1000" s="5" t="s">
        <v>4668</v>
      </c>
      <c r="F1000" s="6">
        <v>44363</v>
      </c>
      <c r="G1000" s="6">
        <v>48015</v>
      </c>
      <c r="H1000" s="7">
        <v>100</v>
      </c>
      <c r="I1000" s="13" t="e">
        <f>VLOOKUP(C1000,[1]Sheet18!$A$1:$C$362,3,0)</f>
        <v>#N/A</v>
      </c>
      <c r="J1000" s="18">
        <f>1000+1000</f>
        <v>2000</v>
      </c>
    </row>
    <row r="1001" spans="2:10" x14ac:dyDescent="0.2">
      <c r="B1001" s="4">
        <v>998</v>
      </c>
      <c r="C1001" s="5" t="s">
        <v>4686</v>
      </c>
      <c r="D1001" s="5" t="s">
        <v>8</v>
      </c>
      <c r="E1001" s="5" t="s">
        <v>4687</v>
      </c>
      <c r="F1001" s="6">
        <v>44370</v>
      </c>
      <c r="G1001" s="6">
        <v>48022</v>
      </c>
      <c r="H1001" s="7">
        <v>100</v>
      </c>
      <c r="I1001" s="13" t="e">
        <f>VLOOKUP(C1001,[1]Sheet18!$A$1:$C$362,3,0)</f>
        <v>#N/A</v>
      </c>
      <c r="J1001" s="18">
        <f>1000+2000</f>
        <v>3000</v>
      </c>
    </row>
    <row r="1002" spans="2:10" x14ac:dyDescent="0.2">
      <c r="B1002" s="4">
        <v>999</v>
      </c>
      <c r="C1002" s="5" t="s">
        <v>4711</v>
      </c>
      <c r="D1002" s="5" t="s">
        <v>8</v>
      </c>
      <c r="E1002" s="5" t="s">
        <v>4712</v>
      </c>
      <c r="F1002" s="6">
        <v>44377</v>
      </c>
      <c r="G1002" s="6">
        <v>48029</v>
      </c>
      <c r="H1002" s="7">
        <v>100</v>
      </c>
      <c r="I1002" s="13" t="e">
        <f>VLOOKUP(C1002,[1]Sheet18!$A$1:$C$362,3,0)</f>
        <v>#N/A</v>
      </c>
      <c r="J1002" s="18">
        <f>1000+1000</f>
        <v>2000</v>
      </c>
    </row>
    <row r="1003" spans="2:10" x14ac:dyDescent="0.2">
      <c r="B1003" s="4">
        <v>1000</v>
      </c>
      <c r="C1003" s="5" t="s">
        <v>4752</v>
      </c>
      <c r="D1003" s="5" t="s">
        <v>8</v>
      </c>
      <c r="E1003" s="5" t="s">
        <v>4753</v>
      </c>
      <c r="F1003" s="6">
        <v>44384</v>
      </c>
      <c r="G1003" s="6">
        <v>48036</v>
      </c>
      <c r="H1003" s="7">
        <v>100</v>
      </c>
      <c r="I1003" s="13" t="e">
        <f>VLOOKUP(C1003,[1]Sheet18!$A$1:$C$362,3,0)</f>
        <v>#N/A</v>
      </c>
      <c r="J1003" s="18">
        <f>1000+1000</f>
        <v>2000</v>
      </c>
    </row>
    <row r="1004" spans="2:10" x14ac:dyDescent="0.2">
      <c r="B1004" s="4">
        <v>1001</v>
      </c>
      <c r="C1004" s="5" t="s">
        <v>4775</v>
      </c>
      <c r="D1004" s="5" t="s">
        <v>8</v>
      </c>
      <c r="E1004" s="5" t="s">
        <v>4753</v>
      </c>
      <c r="F1004" s="6">
        <v>44391</v>
      </c>
      <c r="G1004" s="6">
        <v>48043</v>
      </c>
      <c r="H1004" s="7">
        <v>100</v>
      </c>
      <c r="I1004" s="13" t="e">
        <f>VLOOKUP(C1004,[1]Sheet18!$A$1:$C$362,3,0)</f>
        <v>#N/A</v>
      </c>
      <c r="J1004" s="18">
        <f>1000+500</f>
        <v>1500</v>
      </c>
    </row>
    <row r="1005" spans="2:10" x14ac:dyDescent="0.2">
      <c r="B1005" s="4">
        <v>1002</v>
      </c>
      <c r="C1005" s="5" t="s">
        <v>4829</v>
      </c>
      <c r="D1005" s="5" t="s">
        <v>8</v>
      </c>
      <c r="E1005" s="5" t="s">
        <v>4753</v>
      </c>
      <c r="F1005" s="6">
        <v>44419</v>
      </c>
      <c r="G1005" s="6">
        <v>48071</v>
      </c>
      <c r="H1005" s="7">
        <v>100</v>
      </c>
      <c r="I1005" s="13" t="e">
        <f>VLOOKUP(C1005,[1]Sheet18!$A$1:$C$362,3,0)</f>
        <v>#N/A</v>
      </c>
      <c r="J1005" s="18">
        <f>1000+1000</f>
        <v>2000</v>
      </c>
    </row>
    <row r="1006" spans="2:10" x14ac:dyDescent="0.2">
      <c r="B1006" s="4">
        <v>1003</v>
      </c>
      <c r="C1006" s="5" t="s">
        <v>4856</v>
      </c>
      <c r="D1006" s="5" t="s">
        <v>8</v>
      </c>
      <c r="E1006" s="5" t="s">
        <v>4857</v>
      </c>
      <c r="F1006" s="6">
        <v>44433</v>
      </c>
      <c r="G1006" s="6">
        <v>48085</v>
      </c>
      <c r="H1006" s="7">
        <v>100</v>
      </c>
      <c r="I1006" s="13" t="e">
        <f>VLOOKUP(C1006,[1]Sheet18!$A$1:$C$362,3,0)</f>
        <v>#N/A</v>
      </c>
      <c r="J1006" s="18">
        <f>1000+2000</f>
        <v>3000</v>
      </c>
    </row>
    <row r="1007" spans="2:10" x14ac:dyDescent="0.2">
      <c r="B1007" s="4">
        <v>1004</v>
      </c>
      <c r="C1007" s="5" t="s">
        <v>4894</v>
      </c>
      <c r="D1007" s="5" t="s">
        <v>8</v>
      </c>
      <c r="E1007" s="5" t="s">
        <v>4895</v>
      </c>
      <c r="F1007" s="6">
        <v>44447</v>
      </c>
      <c r="G1007" s="6">
        <v>48099</v>
      </c>
      <c r="H1007" s="7">
        <v>200</v>
      </c>
      <c r="I1007" s="13" t="e">
        <f>VLOOKUP(C1007,[1]Sheet18!$A$1:$C$362,3,0)</f>
        <v>#N/A</v>
      </c>
      <c r="J1007" s="18">
        <f>1000+1000+2000+2000</f>
        <v>6000</v>
      </c>
    </row>
    <row r="1008" spans="2:10" x14ac:dyDescent="0.2">
      <c r="B1008" s="4">
        <v>1005</v>
      </c>
      <c r="C1008" s="5" t="s">
        <v>4920</v>
      </c>
      <c r="D1008" s="5" t="s">
        <v>8</v>
      </c>
      <c r="E1008" s="5" t="s">
        <v>4295</v>
      </c>
      <c r="F1008" s="6">
        <v>44454</v>
      </c>
      <c r="G1008" s="6">
        <v>48106</v>
      </c>
      <c r="H1008" s="7">
        <v>100</v>
      </c>
      <c r="I1008" s="13" t="e">
        <f>VLOOKUP(C1008,[1]Sheet18!$A$1:$C$362,3,0)</f>
        <v>#N/A</v>
      </c>
      <c r="J1008" s="18">
        <f>1000+575+1000+1500+1000+1000</f>
        <v>6075</v>
      </c>
    </row>
    <row r="1009" spans="2:10" x14ac:dyDescent="0.2">
      <c r="B1009" s="4">
        <v>1006</v>
      </c>
      <c r="C1009" s="5" t="s">
        <v>4955</v>
      </c>
      <c r="D1009" s="5" t="s">
        <v>8</v>
      </c>
      <c r="E1009" s="5" t="s">
        <v>4956</v>
      </c>
      <c r="F1009" s="6">
        <v>44468</v>
      </c>
      <c r="G1009" s="6">
        <v>48120</v>
      </c>
      <c r="H1009" s="7">
        <v>100</v>
      </c>
      <c r="I1009" s="13" t="e">
        <f>VLOOKUP(C1009,[1]Sheet18!$A$1:$C$362,3,0)</f>
        <v>#N/A</v>
      </c>
      <c r="J1009" s="18">
        <f>1000+1000</f>
        <v>2000</v>
      </c>
    </row>
    <row r="1010" spans="2:10" x14ac:dyDescent="0.2">
      <c r="B1010" s="4">
        <v>1007</v>
      </c>
      <c r="C1010" s="5" t="s">
        <v>4988</v>
      </c>
      <c r="D1010" s="5" t="s">
        <v>8</v>
      </c>
      <c r="E1010" s="5" t="s">
        <v>4687</v>
      </c>
      <c r="F1010" s="6">
        <v>44475</v>
      </c>
      <c r="G1010" s="6">
        <v>48127</v>
      </c>
      <c r="H1010" s="7">
        <v>100</v>
      </c>
      <c r="I1010" s="13" t="e">
        <f>VLOOKUP(C1010,[1]Sheet18!$A$1:$C$362,3,0)</f>
        <v>#N/A</v>
      </c>
      <c r="J1010" s="18">
        <f>1000+615+1000+2000+2000+1100+700</f>
        <v>8415</v>
      </c>
    </row>
    <row r="1011" spans="2:10" x14ac:dyDescent="0.2">
      <c r="B1011" s="4">
        <v>1008</v>
      </c>
      <c r="C1011" s="5" t="s">
        <v>5062</v>
      </c>
      <c r="D1011" s="5" t="s">
        <v>8</v>
      </c>
      <c r="E1011" s="5" t="s">
        <v>5063</v>
      </c>
      <c r="F1011" s="6">
        <v>44502</v>
      </c>
      <c r="G1011" s="6">
        <v>48154</v>
      </c>
      <c r="H1011" s="7">
        <v>100</v>
      </c>
      <c r="I1011" s="13" t="e">
        <f>VLOOKUP(C1011,[1]Sheet18!$A$1:$C$362,3,0)</f>
        <v>#N/A</v>
      </c>
      <c r="J1011" s="18">
        <f>1000+1300</f>
        <v>2300</v>
      </c>
    </row>
    <row r="1012" spans="2:10" x14ac:dyDescent="0.2">
      <c r="B1012" s="4">
        <v>1009</v>
      </c>
      <c r="C1012" s="5" t="s">
        <v>5135</v>
      </c>
      <c r="D1012" s="5" t="s">
        <v>8</v>
      </c>
      <c r="E1012" s="5" t="s">
        <v>4295</v>
      </c>
      <c r="F1012" s="6">
        <v>44545</v>
      </c>
      <c r="G1012" s="6">
        <v>48197</v>
      </c>
      <c r="H1012" s="7">
        <v>100</v>
      </c>
      <c r="I1012" s="13" t="e">
        <f>VLOOKUP(C1012,[1]Sheet18!$A$1:$C$362,3,0)</f>
        <v>#N/A</v>
      </c>
      <c r="J1012" s="18">
        <f>1000+1000+2000</f>
        <v>4000</v>
      </c>
    </row>
    <row r="1013" spans="2:10" x14ac:dyDescent="0.2">
      <c r="B1013" s="4">
        <v>1010</v>
      </c>
      <c r="C1013" s="5" t="s">
        <v>5145</v>
      </c>
      <c r="D1013" s="5" t="s">
        <v>8</v>
      </c>
      <c r="E1013" s="5" t="s">
        <v>5146</v>
      </c>
      <c r="F1013" s="6">
        <v>44552</v>
      </c>
      <c r="G1013" s="6">
        <v>48204</v>
      </c>
      <c r="H1013" s="7">
        <v>200</v>
      </c>
      <c r="I1013" s="13" t="e">
        <f>VLOOKUP(C1013,[1]Sheet18!$A$1:$C$362,3,0)</f>
        <v>#N/A</v>
      </c>
      <c r="J1013" s="18">
        <f>1500+1000+1000+1000</f>
        <v>4500</v>
      </c>
    </row>
    <row r="1014" spans="2:10" x14ac:dyDescent="0.2">
      <c r="B1014" s="4">
        <v>1011</v>
      </c>
      <c r="C1014" s="5" t="s">
        <v>5163</v>
      </c>
      <c r="D1014" s="5" t="s">
        <v>8</v>
      </c>
      <c r="E1014" s="5" t="s">
        <v>5063</v>
      </c>
      <c r="F1014" s="6">
        <v>44559</v>
      </c>
      <c r="G1014" s="6">
        <v>48211</v>
      </c>
      <c r="H1014" s="7">
        <v>100</v>
      </c>
      <c r="I1014" s="13" t="e">
        <f>VLOOKUP(C1014,[1]Sheet18!$A$1:$C$362,3,0)</f>
        <v>#N/A</v>
      </c>
      <c r="J1014" s="18">
        <f>1000+1000</f>
        <v>2000</v>
      </c>
    </row>
    <row r="1015" spans="2:10" x14ac:dyDescent="0.2">
      <c r="B1015" s="4">
        <v>1012</v>
      </c>
      <c r="C1015" s="5" t="s">
        <v>5243</v>
      </c>
      <c r="D1015" s="5" t="s">
        <v>8</v>
      </c>
      <c r="E1015" s="5" t="s">
        <v>5244</v>
      </c>
      <c r="F1015" s="6">
        <v>44580</v>
      </c>
      <c r="G1015" s="6">
        <v>48232</v>
      </c>
      <c r="H1015" s="7">
        <v>100</v>
      </c>
      <c r="I1015" s="13" t="e">
        <f>VLOOKUP(C1015,[1]Sheet18!$A$1:$C$362,3,0)</f>
        <v>#N/A</v>
      </c>
      <c r="J1015" s="18">
        <f>1000+1000</f>
        <v>2000</v>
      </c>
    </row>
    <row r="1016" spans="2:10" x14ac:dyDescent="0.2">
      <c r="B1016" s="4">
        <v>1013</v>
      </c>
      <c r="C1016" s="5" t="s">
        <v>5364</v>
      </c>
      <c r="D1016" s="5" t="s">
        <v>8</v>
      </c>
      <c r="E1016" s="5" t="s">
        <v>5365</v>
      </c>
      <c r="F1016" s="6">
        <v>44622</v>
      </c>
      <c r="G1016" s="6">
        <v>48275</v>
      </c>
      <c r="H1016" s="7">
        <v>100</v>
      </c>
      <c r="I1016" s="13" t="e">
        <f>VLOOKUP(C1016,[1]Sheet18!$A$1:$C$362,3,0)</f>
        <v>#N/A</v>
      </c>
      <c r="J1016" s="18">
        <f>1500+1000</f>
        <v>2500</v>
      </c>
    </row>
    <row r="1017" spans="2:10" x14ac:dyDescent="0.2">
      <c r="B1017" s="4">
        <v>1014</v>
      </c>
      <c r="C1017" s="5" t="s">
        <v>5459</v>
      </c>
      <c r="D1017" s="5" t="s">
        <v>8</v>
      </c>
      <c r="E1017" s="5" t="s">
        <v>5460</v>
      </c>
      <c r="F1017" s="6">
        <v>44650</v>
      </c>
      <c r="G1017" s="6">
        <v>48303</v>
      </c>
      <c r="H1017" s="7">
        <v>100</v>
      </c>
      <c r="I1017" s="13" t="e">
        <f>VLOOKUP(C1017,[1]Sheet18!$A$1:$C$362,3,0)</f>
        <v>#N/A</v>
      </c>
      <c r="J1017" s="18">
        <f>1000+1000+2000</f>
        <v>4000</v>
      </c>
    </row>
    <row r="1018" spans="2:10" x14ac:dyDescent="0.2">
      <c r="B1018" s="4">
        <v>1015</v>
      </c>
      <c r="C1018" s="5" t="s">
        <v>5563</v>
      </c>
      <c r="D1018" s="5" t="s">
        <v>8</v>
      </c>
      <c r="E1018" s="5" t="s">
        <v>5564</v>
      </c>
      <c r="F1018" s="6">
        <v>44713</v>
      </c>
      <c r="G1018" s="6">
        <v>48366</v>
      </c>
      <c r="H1018" s="7">
        <v>100</v>
      </c>
      <c r="I1018" s="13" t="e">
        <f>VLOOKUP(C1018,[1]Sheet18!$A$1:$C$362,3,0)</f>
        <v>#N/A</v>
      </c>
      <c r="J1018" s="18">
        <f>1000+3000</f>
        <v>4000</v>
      </c>
    </row>
    <row r="1019" spans="2:10" x14ac:dyDescent="0.2">
      <c r="B1019" s="4">
        <v>1016</v>
      </c>
      <c r="C1019" s="5" t="s">
        <v>5904</v>
      </c>
      <c r="D1019" s="5" t="s">
        <v>8</v>
      </c>
      <c r="E1019" s="5" t="s">
        <v>5905</v>
      </c>
      <c r="F1019" s="6">
        <v>44832</v>
      </c>
      <c r="G1019" s="6">
        <v>48485</v>
      </c>
      <c r="H1019" s="7">
        <v>100</v>
      </c>
      <c r="I1019" s="13" t="e">
        <f>VLOOKUP(C1019,[1]Sheet18!$A$1:$C$362,3,0)</f>
        <v>#N/A</v>
      </c>
      <c r="J1019" s="18">
        <f>1000+175+2000</f>
        <v>3175</v>
      </c>
    </row>
    <row r="1020" spans="2:10" x14ac:dyDescent="0.2">
      <c r="B1020" s="4">
        <v>1017</v>
      </c>
      <c r="C1020" s="5" t="s">
        <v>5976</v>
      </c>
      <c r="D1020" s="5" t="s">
        <v>8</v>
      </c>
      <c r="E1020" s="5" t="s">
        <v>5977</v>
      </c>
      <c r="F1020" s="6">
        <v>44853</v>
      </c>
      <c r="G1020" s="6">
        <v>48506</v>
      </c>
      <c r="H1020" s="7">
        <v>100</v>
      </c>
      <c r="I1020" s="13" t="e">
        <f>VLOOKUP(C1020,[1]Sheet18!$A$1:$C$362,3,0)</f>
        <v>#N/A</v>
      </c>
      <c r="J1020" s="18">
        <f>1250+1000+1250+1500+1500</f>
        <v>6500</v>
      </c>
    </row>
    <row r="1021" spans="2:10" x14ac:dyDescent="0.2">
      <c r="B1021" s="4">
        <v>1018</v>
      </c>
      <c r="C1021" s="5" t="s">
        <v>5993</v>
      </c>
      <c r="D1021" s="5" t="s">
        <v>8</v>
      </c>
      <c r="E1021" s="5" t="s">
        <v>5994</v>
      </c>
      <c r="F1021" s="6">
        <v>44861</v>
      </c>
      <c r="G1021" s="6">
        <v>48514</v>
      </c>
      <c r="H1021" s="7">
        <v>100</v>
      </c>
      <c r="I1021" s="13" t="e">
        <f>VLOOKUP(C1021,[1]Sheet18!$A$1:$C$362,3,0)</f>
        <v>#N/A</v>
      </c>
      <c r="J1021" s="18">
        <f>1250+2000</f>
        <v>3250</v>
      </c>
    </row>
    <row r="1022" spans="2:10" x14ac:dyDescent="0.2">
      <c r="B1022" s="4">
        <v>1019</v>
      </c>
      <c r="C1022" s="5" t="s">
        <v>6077</v>
      </c>
      <c r="D1022" s="5" t="s">
        <v>8</v>
      </c>
      <c r="E1022" s="5" t="s">
        <v>5905</v>
      </c>
      <c r="F1022" s="6">
        <v>44888</v>
      </c>
      <c r="G1022" s="6">
        <v>48541</v>
      </c>
      <c r="H1022" s="7">
        <v>50</v>
      </c>
      <c r="I1022" s="13" t="e">
        <f>VLOOKUP(C1022,[1]Sheet18!$A$1:$C$362,3,0)</f>
        <v>#N/A</v>
      </c>
      <c r="J1022" s="18">
        <f>1500+1000+1000</f>
        <v>3500</v>
      </c>
    </row>
    <row r="1023" spans="2:10" x14ac:dyDescent="0.2">
      <c r="B1023" s="4">
        <v>1020</v>
      </c>
      <c r="C1023" s="5" t="s">
        <v>6102</v>
      </c>
      <c r="D1023" s="5" t="s">
        <v>8</v>
      </c>
      <c r="E1023" s="5" t="s">
        <v>6103</v>
      </c>
      <c r="F1023" s="6">
        <v>44895</v>
      </c>
      <c r="G1023" s="6">
        <v>48548</v>
      </c>
      <c r="H1023" s="7">
        <v>100</v>
      </c>
      <c r="I1023" s="13" t="e">
        <f>VLOOKUP(C1023,[1]Sheet18!$A$1:$C$362,3,0)</f>
        <v>#N/A</v>
      </c>
      <c r="J1023" s="18">
        <f>1500+1500+3000</f>
        <v>6000</v>
      </c>
    </row>
    <row r="1024" spans="2:10" x14ac:dyDescent="0.2">
      <c r="B1024" s="4">
        <v>1021</v>
      </c>
      <c r="C1024" s="5" t="s">
        <v>6133</v>
      </c>
      <c r="D1024" s="5" t="s">
        <v>8</v>
      </c>
      <c r="E1024" s="5" t="s">
        <v>6134</v>
      </c>
      <c r="F1024" s="6">
        <v>44909</v>
      </c>
      <c r="G1024" s="6">
        <v>48562</v>
      </c>
      <c r="H1024" s="7">
        <v>100</v>
      </c>
      <c r="I1024" s="13" t="e">
        <f>VLOOKUP(C1024,[1]Sheet18!$A$1:$C$362,3,0)</f>
        <v>#N/A</v>
      </c>
      <c r="J1024" s="18">
        <f>1500+1500</f>
        <v>3000</v>
      </c>
    </row>
    <row r="1025" spans="2:10" x14ac:dyDescent="0.2">
      <c r="B1025" s="4">
        <v>1022</v>
      </c>
      <c r="C1025" s="5" t="s">
        <v>6151</v>
      </c>
      <c r="D1025" s="5" t="s">
        <v>8</v>
      </c>
      <c r="E1025" s="5" t="s">
        <v>6152</v>
      </c>
      <c r="F1025" s="6">
        <v>44916</v>
      </c>
      <c r="G1025" s="6">
        <v>48569</v>
      </c>
      <c r="H1025" s="7">
        <v>100</v>
      </c>
      <c r="I1025" s="13" t="e">
        <f>VLOOKUP(C1025,[1]Sheet18!$A$1:$C$362,3,0)</f>
        <v>#N/A</v>
      </c>
      <c r="J1025" s="18">
        <f>1000+2000+3000</f>
        <v>6000</v>
      </c>
    </row>
    <row r="1026" spans="2:10" x14ac:dyDescent="0.2">
      <c r="B1026" s="4">
        <v>1023</v>
      </c>
      <c r="C1026" s="5" t="s">
        <v>6177</v>
      </c>
      <c r="D1026" s="5" t="s">
        <v>8</v>
      </c>
      <c r="E1026" s="5" t="s">
        <v>6103</v>
      </c>
      <c r="F1026" s="6">
        <v>44923</v>
      </c>
      <c r="G1026" s="6">
        <v>48576</v>
      </c>
      <c r="H1026" s="7">
        <v>100</v>
      </c>
      <c r="I1026" s="13" t="e">
        <f>VLOOKUP(C1026,[1]Sheet18!$A$1:$C$362,3,0)</f>
        <v>#N/A</v>
      </c>
      <c r="J1026" s="18">
        <f>1000+2000</f>
        <v>3000</v>
      </c>
    </row>
    <row r="1027" spans="2:10" x14ac:dyDescent="0.2">
      <c r="B1027" s="4">
        <v>1024</v>
      </c>
      <c r="C1027" s="5" t="s">
        <v>6258</v>
      </c>
      <c r="D1027" s="5" t="s">
        <v>8</v>
      </c>
      <c r="E1027" s="5" t="s">
        <v>6259</v>
      </c>
      <c r="F1027" s="6">
        <v>44951</v>
      </c>
      <c r="G1027" s="6">
        <v>48604</v>
      </c>
      <c r="H1027" s="7">
        <v>100</v>
      </c>
      <c r="I1027" s="13" t="e">
        <f>VLOOKUP(C1027,[1]Sheet18!$A$1:$C$362,3,0)</f>
        <v>#N/A</v>
      </c>
      <c r="J1027" s="18">
        <f>1000+2000</f>
        <v>3000</v>
      </c>
    </row>
    <row r="1028" spans="2:10" x14ac:dyDescent="0.2">
      <c r="B1028" s="4">
        <v>1025</v>
      </c>
      <c r="C1028" s="5" t="s">
        <v>6766</v>
      </c>
      <c r="D1028" s="5" t="s">
        <v>8</v>
      </c>
      <c r="E1028" s="5" t="s">
        <v>6767</v>
      </c>
      <c r="F1028" s="6">
        <v>45091</v>
      </c>
      <c r="G1028" s="6">
        <v>48744</v>
      </c>
      <c r="H1028" s="7">
        <v>100</v>
      </c>
      <c r="I1028" s="13" t="e">
        <f>VLOOKUP(C1028,[1]Sheet18!$A$1:$C$362,3,0)</f>
        <v>#N/A</v>
      </c>
      <c r="J1028" s="18">
        <f>2000+2000</f>
        <v>4000</v>
      </c>
    </row>
    <row r="1029" spans="2:10" x14ac:dyDescent="0.2">
      <c r="B1029" s="4">
        <v>1026</v>
      </c>
      <c r="C1029" s="5" t="s">
        <v>6888</v>
      </c>
      <c r="D1029" s="5" t="s">
        <v>8</v>
      </c>
      <c r="E1029" s="5" t="s">
        <v>6889</v>
      </c>
      <c r="F1029" s="6">
        <v>45126</v>
      </c>
      <c r="G1029" s="6">
        <v>48779</v>
      </c>
      <c r="H1029" s="7">
        <v>100</v>
      </c>
      <c r="I1029" s="13" t="e">
        <f>VLOOKUP(C1029,[1]Sheet18!$A$1:$C$362,3,0)</f>
        <v>#N/A</v>
      </c>
      <c r="J1029" s="18">
        <f>1000+2000</f>
        <v>3000</v>
      </c>
    </row>
    <row r="1030" spans="2:10" x14ac:dyDescent="0.2">
      <c r="B1030" s="4">
        <v>1027</v>
      </c>
      <c r="C1030" s="5" t="s">
        <v>6902</v>
      </c>
      <c r="D1030" s="5" t="s">
        <v>8</v>
      </c>
      <c r="E1030" s="5" t="s">
        <v>6903</v>
      </c>
      <c r="F1030" s="6">
        <v>45133</v>
      </c>
      <c r="G1030" s="6">
        <v>48786</v>
      </c>
      <c r="H1030" s="7">
        <v>100</v>
      </c>
      <c r="I1030" s="13" t="e">
        <f>VLOOKUP(C1030,[1]Sheet18!$A$1:$C$362,3,0)</f>
        <v>#N/A</v>
      </c>
      <c r="J1030" s="18">
        <f>2000+1000</f>
        <v>3000</v>
      </c>
    </row>
    <row r="1031" spans="2:10" x14ac:dyDescent="0.2">
      <c r="B1031" s="4">
        <v>1028</v>
      </c>
      <c r="C1031" s="5" t="s">
        <v>6950</v>
      </c>
      <c r="D1031" s="5" t="s">
        <v>8</v>
      </c>
      <c r="E1031" s="5" t="s">
        <v>6951</v>
      </c>
      <c r="F1031" s="6">
        <v>45155</v>
      </c>
      <c r="G1031" s="6">
        <v>48808</v>
      </c>
      <c r="H1031" s="7">
        <v>100</v>
      </c>
      <c r="I1031" s="13" t="e">
        <f>VLOOKUP(C1031,[1]Sheet18!$A$1:$C$362,3,0)</f>
        <v>#N/A</v>
      </c>
      <c r="J1031" s="18">
        <f>1000+1000</f>
        <v>2000</v>
      </c>
    </row>
    <row r="1032" spans="2:10" x14ac:dyDescent="0.2">
      <c r="B1032" s="4">
        <v>1029</v>
      </c>
      <c r="C1032" s="5" t="s">
        <v>6976</v>
      </c>
      <c r="D1032" s="5" t="s">
        <v>8</v>
      </c>
      <c r="E1032" s="5" t="s">
        <v>6977</v>
      </c>
      <c r="F1032" s="6">
        <v>45161</v>
      </c>
      <c r="G1032" s="6">
        <v>48814</v>
      </c>
      <c r="H1032" s="7">
        <v>100</v>
      </c>
      <c r="I1032" s="13" t="e">
        <f>VLOOKUP(C1032,[1]Sheet18!$A$1:$C$362,3,0)</f>
        <v>#N/A</v>
      </c>
      <c r="J1032" s="18">
        <f>2000+1000</f>
        <v>3000</v>
      </c>
    </row>
    <row r="1033" spans="2:10" x14ac:dyDescent="0.2">
      <c r="B1033" s="4">
        <v>1030</v>
      </c>
      <c r="C1033" s="5" t="s">
        <v>6988</v>
      </c>
      <c r="D1033" s="5" t="s">
        <v>8</v>
      </c>
      <c r="E1033" s="5" t="s">
        <v>6989</v>
      </c>
      <c r="F1033" s="6">
        <v>45168</v>
      </c>
      <c r="G1033" s="6">
        <v>48821</v>
      </c>
      <c r="H1033" s="7">
        <v>100</v>
      </c>
      <c r="I1033" s="13" t="e">
        <f>VLOOKUP(C1033,[1]Sheet18!$A$1:$C$362,3,0)</f>
        <v>#N/A</v>
      </c>
      <c r="J1033" s="18">
        <f>1250+1500+1500+1500</f>
        <v>5750</v>
      </c>
    </row>
    <row r="1034" spans="2:10" x14ac:dyDescent="0.2">
      <c r="B1034" s="4">
        <v>1031</v>
      </c>
      <c r="C1034" s="5" t="s">
        <v>7013</v>
      </c>
      <c r="D1034" s="5" t="s">
        <v>8</v>
      </c>
      <c r="E1034" s="5" t="s">
        <v>7014</v>
      </c>
      <c r="F1034" s="6">
        <v>45175</v>
      </c>
      <c r="G1034" s="6">
        <v>48828</v>
      </c>
      <c r="H1034" s="7">
        <v>100</v>
      </c>
      <c r="I1034" s="13" t="e">
        <f>VLOOKUP(C1034,[1]Sheet18!$A$1:$C$362,3,0)</f>
        <v>#N/A</v>
      </c>
      <c r="J1034" s="18">
        <f>1500+1000+1000+1000</f>
        <v>4500</v>
      </c>
    </row>
    <row r="1035" spans="2:10" x14ac:dyDescent="0.2">
      <c r="B1035" s="4">
        <v>1032</v>
      </c>
      <c r="C1035" s="5" t="s">
        <v>7061</v>
      </c>
      <c r="D1035" s="5" t="s">
        <v>8</v>
      </c>
      <c r="E1035" s="5" t="s">
        <v>7062</v>
      </c>
      <c r="F1035" s="6">
        <v>45191</v>
      </c>
      <c r="G1035" s="6">
        <v>48844</v>
      </c>
      <c r="H1035" s="7">
        <v>100</v>
      </c>
      <c r="I1035" s="13" t="e">
        <f>VLOOKUP(C1035,[1]Sheet18!$A$1:$C$362,3,0)</f>
        <v>#N/A</v>
      </c>
      <c r="J1035" s="18">
        <f>1500+1285.98</f>
        <v>2785.98</v>
      </c>
    </row>
    <row r="1036" spans="2:10" x14ac:dyDescent="0.2">
      <c r="B1036" s="4">
        <v>1033</v>
      </c>
      <c r="C1036" s="5" t="s">
        <v>7082</v>
      </c>
      <c r="D1036" s="5" t="s">
        <v>8</v>
      </c>
      <c r="E1036" s="5" t="s">
        <v>6977</v>
      </c>
      <c r="F1036" s="6">
        <v>45196</v>
      </c>
      <c r="G1036" s="6">
        <v>48849</v>
      </c>
      <c r="H1036" s="7">
        <v>150</v>
      </c>
      <c r="I1036" s="13" t="e">
        <f>VLOOKUP(C1036,[1]Sheet18!$A$1:$C$362,3,0)</f>
        <v>#N/A</v>
      </c>
      <c r="J1036" s="18">
        <f>1000+1000</f>
        <v>2000</v>
      </c>
    </row>
    <row r="1037" spans="2:10" x14ac:dyDescent="0.2">
      <c r="B1037" s="4">
        <v>1034</v>
      </c>
      <c r="C1037" s="5" t="s">
        <v>7148</v>
      </c>
      <c r="D1037" s="5" t="s">
        <v>8</v>
      </c>
      <c r="E1037" s="5" t="s">
        <v>7149</v>
      </c>
      <c r="F1037" s="6">
        <v>45210</v>
      </c>
      <c r="G1037" s="6">
        <v>48863</v>
      </c>
      <c r="H1037" s="7">
        <v>100</v>
      </c>
      <c r="I1037" s="13" t="e">
        <f>VLOOKUP(C1037,[1]Sheet18!$A$1:$C$362,3,0)</f>
        <v>#N/A</v>
      </c>
      <c r="J1037" s="18">
        <f>1500+1000</f>
        <v>2500</v>
      </c>
    </row>
    <row r="1038" spans="2:10" x14ac:dyDescent="0.2">
      <c r="B1038" s="4">
        <v>1035</v>
      </c>
      <c r="C1038" s="5" t="s">
        <v>7169</v>
      </c>
      <c r="D1038" s="5" t="s">
        <v>8</v>
      </c>
      <c r="E1038" s="5" t="s">
        <v>7170</v>
      </c>
      <c r="F1038" s="6">
        <v>45217</v>
      </c>
      <c r="G1038" s="6">
        <v>48870</v>
      </c>
      <c r="H1038" s="7">
        <v>100</v>
      </c>
      <c r="I1038" s="13" t="e">
        <f>VLOOKUP(C1038,[1]Sheet18!$A$1:$C$362,3,0)</f>
        <v>#N/A</v>
      </c>
      <c r="J1038" s="18">
        <f>1000+3000</f>
        <v>4000</v>
      </c>
    </row>
    <row r="1039" spans="2:10" x14ac:dyDescent="0.2">
      <c r="B1039" s="4">
        <v>1036</v>
      </c>
      <c r="C1039" s="5" t="s">
        <v>7230</v>
      </c>
      <c r="D1039" s="5" t="s">
        <v>8</v>
      </c>
      <c r="E1039" s="5" t="s">
        <v>7231</v>
      </c>
      <c r="F1039" s="6">
        <v>45231</v>
      </c>
      <c r="G1039" s="6">
        <v>48884</v>
      </c>
      <c r="H1039" s="7">
        <v>100</v>
      </c>
      <c r="I1039" s="13" t="e">
        <f>VLOOKUP(C1039,[1]Sheet18!$A$1:$C$362,3,0)</f>
        <v>#N/A</v>
      </c>
      <c r="J1039" s="18">
        <f>324+2000</f>
        <v>2324</v>
      </c>
    </row>
    <row r="1040" spans="2:10" x14ac:dyDescent="0.2">
      <c r="B1040" s="4">
        <v>1037</v>
      </c>
      <c r="C1040" s="5" t="s">
        <v>7265</v>
      </c>
      <c r="D1040" s="5" t="s">
        <v>8</v>
      </c>
      <c r="E1040" s="5" t="s">
        <v>7149</v>
      </c>
      <c r="F1040" s="6">
        <v>45238</v>
      </c>
      <c r="G1040" s="6">
        <v>48891</v>
      </c>
      <c r="H1040" s="7">
        <v>100</v>
      </c>
      <c r="I1040" s="13" t="e">
        <f>VLOOKUP(C1040,[1]Sheet18!$A$1:$C$362,3,0)</f>
        <v>#N/A</v>
      </c>
      <c r="J1040" s="18">
        <f>2000+1000</f>
        <v>3000</v>
      </c>
    </row>
    <row r="1041" spans="2:10" x14ac:dyDescent="0.2">
      <c r="B1041" s="4">
        <v>1038</v>
      </c>
      <c r="C1041" s="5" t="s">
        <v>7295</v>
      </c>
      <c r="D1041" s="5" t="s">
        <v>8</v>
      </c>
      <c r="E1041" s="5" t="s">
        <v>7149</v>
      </c>
      <c r="F1041" s="6">
        <v>45245</v>
      </c>
      <c r="G1041" s="6">
        <v>48898</v>
      </c>
      <c r="H1041" s="7">
        <v>100</v>
      </c>
      <c r="I1041" s="13" t="e">
        <f>VLOOKUP(C1041,[1]Sheet18!$A$1:$C$362,3,0)</f>
        <v>#N/A</v>
      </c>
      <c r="J1041" s="18">
        <f>565+200</f>
        <v>765</v>
      </c>
    </row>
    <row r="1042" spans="2:10" x14ac:dyDescent="0.2">
      <c r="B1042" s="4">
        <v>1039</v>
      </c>
      <c r="C1042" s="5" t="s">
        <v>7311</v>
      </c>
      <c r="D1042" s="5" t="s">
        <v>8</v>
      </c>
      <c r="E1042" s="5" t="s">
        <v>7312</v>
      </c>
      <c r="F1042" s="6">
        <v>45252</v>
      </c>
      <c r="G1042" s="6">
        <v>48905</v>
      </c>
      <c r="H1042" s="7">
        <v>100</v>
      </c>
      <c r="I1042" s="13" t="e">
        <f>VLOOKUP(C1042,[1]Sheet18!$A$1:$C$362,3,0)</f>
        <v>#N/A</v>
      </c>
      <c r="J1042" s="18">
        <f>2000+2000</f>
        <v>4000</v>
      </c>
    </row>
    <row r="1043" spans="2:10" x14ac:dyDescent="0.2">
      <c r="B1043" s="4">
        <v>1040</v>
      </c>
      <c r="C1043" s="5" t="s">
        <v>7330</v>
      </c>
      <c r="D1043" s="5" t="s">
        <v>8</v>
      </c>
      <c r="E1043" s="5" t="s">
        <v>7331</v>
      </c>
      <c r="F1043" s="6">
        <v>45259</v>
      </c>
      <c r="G1043" s="6">
        <v>48912</v>
      </c>
      <c r="H1043" s="7">
        <v>100</v>
      </c>
      <c r="I1043" s="13" t="e">
        <f>VLOOKUP(C1043,[1]Sheet18!$A$1:$C$362,3,0)</f>
        <v>#N/A</v>
      </c>
      <c r="J1043" s="18">
        <f>3000+3000</f>
        <v>6000</v>
      </c>
    </row>
    <row r="1044" spans="2:10" x14ac:dyDescent="0.2">
      <c r="B1044" s="4">
        <v>1041</v>
      </c>
      <c r="C1044" s="5" t="s">
        <v>7411</v>
      </c>
      <c r="D1044" s="5" t="s">
        <v>8</v>
      </c>
      <c r="E1044" s="5" t="s">
        <v>7412</v>
      </c>
      <c r="F1044" s="6">
        <v>45280</v>
      </c>
      <c r="G1044" s="6">
        <v>48933</v>
      </c>
      <c r="H1044" s="7">
        <v>150</v>
      </c>
      <c r="I1044" s="13" t="e">
        <f>VLOOKUP(C1044,[1]Sheet18!$A$1:$C$362,3,0)</f>
        <v>#N/A</v>
      </c>
      <c r="J1044" s="18">
        <f>3000+2000</f>
        <v>5000</v>
      </c>
    </row>
    <row r="1045" spans="2:10" x14ac:dyDescent="0.2">
      <c r="B1045" s="4">
        <v>1042</v>
      </c>
      <c r="C1045" s="5" t="s">
        <v>7437</v>
      </c>
      <c r="D1045" s="5" t="s">
        <v>8</v>
      </c>
      <c r="E1045" s="5" t="s">
        <v>7170</v>
      </c>
      <c r="F1045" s="6">
        <v>45287</v>
      </c>
      <c r="G1045" s="6">
        <v>48940</v>
      </c>
      <c r="H1045" s="7">
        <v>100</v>
      </c>
      <c r="I1045" s="13" t="e">
        <f>VLOOKUP(C1045,[1]Sheet18!$A$1:$C$362,3,0)</f>
        <v>#N/A</v>
      </c>
      <c r="J1045" s="18">
        <f>3000+3000</f>
        <v>6000</v>
      </c>
    </row>
    <row r="1046" spans="2:10" x14ac:dyDescent="0.2">
      <c r="B1046" s="4">
        <v>1043</v>
      </c>
      <c r="C1046" s="5" t="s">
        <v>7565</v>
      </c>
      <c r="D1046" s="5" t="s">
        <v>8</v>
      </c>
      <c r="E1046" s="5" t="s">
        <v>7566</v>
      </c>
      <c r="F1046" s="6">
        <v>45315</v>
      </c>
      <c r="G1046" s="6">
        <v>48968</v>
      </c>
      <c r="H1046" s="7">
        <v>100</v>
      </c>
      <c r="I1046" s="13" t="e">
        <f>VLOOKUP(C1046,[1]Sheet18!$A$1:$C$362,3,0)</f>
        <v>#N/A</v>
      </c>
      <c r="J1046" s="18">
        <f>3000+1500</f>
        <v>4500</v>
      </c>
    </row>
    <row r="1047" spans="2:10" x14ac:dyDescent="0.2">
      <c r="B1047" s="4">
        <v>1044</v>
      </c>
      <c r="C1047" s="5" t="s">
        <v>7577</v>
      </c>
      <c r="D1047" s="5" t="s">
        <v>8</v>
      </c>
      <c r="E1047" s="5" t="s">
        <v>7578</v>
      </c>
      <c r="F1047" s="6">
        <v>45322</v>
      </c>
      <c r="G1047" s="6">
        <v>48975</v>
      </c>
      <c r="H1047" s="7">
        <v>100</v>
      </c>
      <c r="I1047" s="13" t="e">
        <f>VLOOKUP(C1047,[1]Sheet18!$A$1:$C$362,3,0)</f>
        <v>#N/A</v>
      </c>
      <c r="J1047" s="18">
        <f>3000+3000</f>
        <v>6000</v>
      </c>
    </row>
    <row r="1048" spans="2:10" x14ac:dyDescent="0.2">
      <c r="B1048" s="4">
        <v>1045</v>
      </c>
      <c r="C1048" s="5" t="s">
        <v>7845</v>
      </c>
      <c r="D1048" s="5" t="s">
        <v>8</v>
      </c>
      <c r="E1048" s="5" t="s">
        <v>7846</v>
      </c>
      <c r="F1048" s="6">
        <v>45371</v>
      </c>
      <c r="G1048" s="6">
        <v>49023</v>
      </c>
      <c r="H1048" s="7">
        <v>100</v>
      </c>
      <c r="I1048" s="13" t="e">
        <f>VLOOKUP(C1048,[1]Sheet18!$A$1:$C$362,3,0)</f>
        <v>#N/A</v>
      </c>
      <c r="J1048" s="18">
        <f>2500+2500</f>
        <v>5000</v>
      </c>
    </row>
    <row r="1049" spans="2:10" x14ac:dyDescent="0.2">
      <c r="B1049" s="4">
        <v>1046</v>
      </c>
      <c r="C1049" s="5" t="s">
        <v>8272</v>
      </c>
      <c r="D1049" s="5" t="s">
        <v>8</v>
      </c>
      <c r="E1049" s="5" t="s">
        <v>8273</v>
      </c>
      <c r="F1049" s="6">
        <v>45497</v>
      </c>
      <c r="G1049" s="6">
        <v>49149</v>
      </c>
      <c r="H1049" s="7">
        <v>100</v>
      </c>
      <c r="I1049" s="13" t="e">
        <f>VLOOKUP(C1049,[1]Sheet18!$A$1:$C$362,3,0)</f>
        <v>#N/A</v>
      </c>
      <c r="J1049" s="18">
        <f>2500+2500</f>
        <v>5000</v>
      </c>
    </row>
    <row r="1050" spans="2:10" x14ac:dyDescent="0.2">
      <c r="B1050" s="4">
        <v>1047</v>
      </c>
      <c r="C1050" s="5" t="s">
        <v>8410</v>
      </c>
      <c r="D1050" s="5" t="s">
        <v>8</v>
      </c>
      <c r="E1050" s="5" t="s">
        <v>8411</v>
      </c>
      <c r="F1050" s="6">
        <v>45532</v>
      </c>
      <c r="G1050" s="6">
        <v>49184</v>
      </c>
      <c r="H1050" s="7">
        <v>150</v>
      </c>
      <c r="I1050" s="13" t="e">
        <f>VLOOKUP(C1050,[1]Sheet18!$A$1:$C$362,3,0)</f>
        <v>#N/A</v>
      </c>
      <c r="J1050" s="18">
        <f t="shared" ref="J1050:J1072" si="12">H1050</f>
        <v>150</v>
      </c>
    </row>
    <row r="1051" spans="2:10" x14ac:dyDescent="0.2">
      <c r="B1051" s="4">
        <v>1048</v>
      </c>
      <c r="C1051" s="5" t="s">
        <v>8529</v>
      </c>
      <c r="D1051" s="5" t="s">
        <v>8</v>
      </c>
      <c r="E1051" s="5" t="s">
        <v>8530</v>
      </c>
      <c r="F1051" s="6">
        <v>45560</v>
      </c>
      <c r="G1051" s="6">
        <v>49212</v>
      </c>
      <c r="H1051" s="7">
        <v>150</v>
      </c>
      <c r="I1051" s="13" t="e">
        <f>VLOOKUP(C1051,[1]Sheet18!$A$1:$C$362,3,0)</f>
        <v>#N/A</v>
      </c>
      <c r="J1051" s="18">
        <f t="shared" si="12"/>
        <v>150</v>
      </c>
    </row>
    <row r="1052" spans="2:10" x14ac:dyDescent="0.2">
      <c r="B1052" s="4">
        <v>1049</v>
      </c>
      <c r="C1052" s="5" t="s">
        <v>8631</v>
      </c>
      <c r="D1052" s="5" t="s">
        <v>8</v>
      </c>
      <c r="E1052" s="5" t="s">
        <v>8530</v>
      </c>
      <c r="F1052" s="6">
        <v>45588</v>
      </c>
      <c r="G1052" s="6">
        <v>49240</v>
      </c>
      <c r="H1052" s="7">
        <v>100</v>
      </c>
      <c r="I1052" s="13" t="e">
        <f>VLOOKUP(C1052,[1]Sheet18!$A$1:$C$362,3,0)</f>
        <v>#N/A</v>
      </c>
      <c r="J1052" s="18">
        <f t="shared" si="12"/>
        <v>100</v>
      </c>
    </row>
    <row r="1053" spans="2:10" x14ac:dyDescent="0.2">
      <c r="B1053" s="4">
        <v>1050</v>
      </c>
      <c r="C1053" s="5" t="s">
        <v>8691</v>
      </c>
      <c r="D1053" s="5" t="s">
        <v>8</v>
      </c>
      <c r="E1053" s="5" t="s">
        <v>8692</v>
      </c>
      <c r="F1053" s="6">
        <v>45617</v>
      </c>
      <c r="G1053" s="6">
        <v>49269</v>
      </c>
      <c r="H1053" s="7">
        <v>100</v>
      </c>
      <c r="I1053" s="13" t="e">
        <f>VLOOKUP(C1053,[1]Sheet18!$A$1:$C$362,3,0)</f>
        <v>#N/A</v>
      </c>
      <c r="J1053" s="18">
        <f t="shared" si="12"/>
        <v>100</v>
      </c>
    </row>
    <row r="1054" spans="2:10" x14ac:dyDescent="0.2">
      <c r="B1054" s="4">
        <v>1051</v>
      </c>
      <c r="C1054" s="5" t="s">
        <v>9503</v>
      </c>
      <c r="D1054" s="5" t="s">
        <v>8</v>
      </c>
      <c r="E1054" s="5" t="s">
        <v>9504</v>
      </c>
      <c r="F1054" s="6">
        <v>45798</v>
      </c>
      <c r="G1054" s="6">
        <v>49450</v>
      </c>
      <c r="H1054" s="7">
        <v>100</v>
      </c>
      <c r="I1054" s="13" t="e">
        <f>VLOOKUP(C1054,[1]Sheet18!$A$1:$C$362,3,0)</f>
        <v>#N/A</v>
      </c>
      <c r="J1054" s="18">
        <f t="shared" si="12"/>
        <v>100</v>
      </c>
    </row>
    <row r="1055" spans="2:10" x14ac:dyDescent="0.2">
      <c r="B1055" s="4">
        <v>1052</v>
      </c>
      <c r="C1055" s="5" t="s">
        <v>9555</v>
      </c>
      <c r="D1055" s="5" t="s">
        <v>8</v>
      </c>
      <c r="E1055" s="5" t="s">
        <v>9556</v>
      </c>
      <c r="F1055" s="6">
        <v>45812</v>
      </c>
      <c r="G1055" s="6">
        <v>49464</v>
      </c>
      <c r="H1055" s="7">
        <v>100</v>
      </c>
      <c r="I1055" s="13" t="e">
        <f>VLOOKUP(C1055,[1]Sheet18!$A$1:$C$362,3,0)</f>
        <v>#N/A</v>
      </c>
      <c r="J1055" s="18">
        <f t="shared" si="12"/>
        <v>100</v>
      </c>
    </row>
    <row r="1056" spans="2:10" x14ac:dyDescent="0.2">
      <c r="B1056" s="4">
        <v>1053</v>
      </c>
      <c r="C1056" s="5" t="s">
        <v>8461</v>
      </c>
      <c r="D1056" s="5" t="s">
        <v>8</v>
      </c>
      <c r="E1056" s="5" t="s">
        <v>8462</v>
      </c>
      <c r="F1056" s="6">
        <v>45539</v>
      </c>
      <c r="G1056" s="6">
        <v>49556</v>
      </c>
      <c r="H1056" s="7">
        <v>150</v>
      </c>
      <c r="I1056" s="13" t="e">
        <f>VLOOKUP(C1056,[1]Sheet18!$A$1:$C$362,3,0)</f>
        <v>#N/A</v>
      </c>
      <c r="J1056" s="18">
        <f t="shared" si="12"/>
        <v>150</v>
      </c>
    </row>
    <row r="1057" spans="2:10" x14ac:dyDescent="0.2">
      <c r="B1057" s="4">
        <v>1054</v>
      </c>
      <c r="C1057" s="5" t="s">
        <v>8572</v>
      </c>
      <c r="D1057" s="5" t="s">
        <v>8</v>
      </c>
      <c r="E1057" s="5" t="s">
        <v>8573</v>
      </c>
      <c r="F1057" s="6">
        <v>45568</v>
      </c>
      <c r="G1057" s="6">
        <v>49585</v>
      </c>
      <c r="H1057" s="7">
        <v>100</v>
      </c>
      <c r="I1057" s="13" t="e">
        <f>VLOOKUP(C1057,[1]Sheet18!$A$1:$C$362,3,0)</f>
        <v>#N/A</v>
      </c>
      <c r="J1057" s="18">
        <f t="shared" si="12"/>
        <v>100</v>
      </c>
    </row>
    <row r="1058" spans="2:10" x14ac:dyDescent="0.2">
      <c r="B1058" s="4">
        <v>1055</v>
      </c>
      <c r="C1058" s="5" t="s">
        <v>8709</v>
      </c>
      <c r="D1058" s="5" t="s">
        <v>8</v>
      </c>
      <c r="E1058" s="5" t="s">
        <v>8710</v>
      </c>
      <c r="F1058" s="6">
        <v>45623</v>
      </c>
      <c r="G1058" s="6">
        <v>49640</v>
      </c>
      <c r="H1058" s="7">
        <v>100</v>
      </c>
      <c r="I1058" s="13" t="e">
        <f>VLOOKUP(C1058,[1]Sheet18!$A$1:$C$362,3,0)</f>
        <v>#N/A</v>
      </c>
      <c r="J1058" s="18">
        <f t="shared" si="12"/>
        <v>100</v>
      </c>
    </row>
    <row r="1059" spans="2:10" x14ac:dyDescent="0.2">
      <c r="B1059" s="4">
        <v>1056</v>
      </c>
      <c r="C1059" s="5" t="s">
        <v>5853</v>
      </c>
      <c r="D1059" s="5" t="s">
        <v>8</v>
      </c>
      <c r="E1059" s="5" t="s">
        <v>5854</v>
      </c>
      <c r="F1059" s="6">
        <v>44811</v>
      </c>
      <c r="G1059" s="6">
        <v>50290</v>
      </c>
      <c r="H1059" s="7">
        <v>100</v>
      </c>
      <c r="I1059" s="13" t="e">
        <f>VLOOKUP(C1059,[1]Sheet18!$A$1:$C$362,3,0)</f>
        <v>#N/A</v>
      </c>
      <c r="J1059" s="18">
        <f t="shared" si="12"/>
        <v>100</v>
      </c>
    </row>
    <row r="1060" spans="2:10" x14ac:dyDescent="0.2">
      <c r="B1060" s="4">
        <v>1057</v>
      </c>
      <c r="C1060" s="5" t="s">
        <v>5889</v>
      </c>
      <c r="D1060" s="5" t="s">
        <v>8</v>
      </c>
      <c r="E1060" s="5" t="s">
        <v>5854</v>
      </c>
      <c r="F1060" s="6">
        <v>44825</v>
      </c>
      <c r="G1060" s="6">
        <v>50304</v>
      </c>
      <c r="H1060" s="7">
        <v>100</v>
      </c>
      <c r="I1060" s="13" t="e">
        <f>VLOOKUP(C1060,[1]Sheet18!$A$1:$C$362,3,0)</f>
        <v>#N/A</v>
      </c>
      <c r="J1060" s="18">
        <f t="shared" si="12"/>
        <v>100</v>
      </c>
    </row>
    <row r="1061" spans="2:10" x14ac:dyDescent="0.2">
      <c r="B1061" s="4">
        <v>1058</v>
      </c>
      <c r="C1061" s="5" t="s">
        <v>6210</v>
      </c>
      <c r="D1061" s="5" t="s">
        <v>8</v>
      </c>
      <c r="E1061" s="5" t="s">
        <v>6211</v>
      </c>
      <c r="F1061" s="6">
        <v>44930</v>
      </c>
      <c r="G1061" s="6">
        <v>50409</v>
      </c>
      <c r="H1061" s="7">
        <v>200</v>
      </c>
      <c r="I1061" s="13" t="e">
        <f>VLOOKUP(C1061,[1]Sheet18!$A$1:$C$362,3,0)</f>
        <v>#N/A</v>
      </c>
      <c r="J1061" s="18">
        <f t="shared" si="12"/>
        <v>200</v>
      </c>
    </row>
    <row r="1062" spans="2:10" x14ac:dyDescent="0.2">
      <c r="B1062" s="4">
        <v>1059</v>
      </c>
      <c r="C1062" s="5" t="s">
        <v>6813</v>
      </c>
      <c r="D1062" s="5" t="s">
        <v>8</v>
      </c>
      <c r="E1062" s="5" t="s">
        <v>6814</v>
      </c>
      <c r="F1062" s="6">
        <v>45105</v>
      </c>
      <c r="G1062" s="6">
        <v>50584</v>
      </c>
      <c r="H1062" s="7">
        <v>100</v>
      </c>
      <c r="I1062" s="13" t="e">
        <f>VLOOKUP(C1062,[1]Sheet18!$A$1:$C$362,3,0)</f>
        <v>#N/A</v>
      </c>
      <c r="J1062" s="18">
        <f t="shared" si="12"/>
        <v>100</v>
      </c>
    </row>
    <row r="1063" spans="2:10" x14ac:dyDescent="0.2">
      <c r="B1063" s="4">
        <v>1060</v>
      </c>
      <c r="C1063" s="5" t="s">
        <v>7035</v>
      </c>
      <c r="D1063" s="5" t="s">
        <v>8</v>
      </c>
      <c r="E1063" s="5" t="s">
        <v>7036</v>
      </c>
      <c r="F1063" s="6">
        <v>45182</v>
      </c>
      <c r="G1063" s="6">
        <v>50661</v>
      </c>
      <c r="H1063" s="7">
        <v>100</v>
      </c>
      <c r="I1063" s="13" t="e">
        <f>VLOOKUP(C1063,[1]Sheet18!$A$1:$C$362,3,0)</f>
        <v>#N/A</v>
      </c>
      <c r="J1063" s="18">
        <f t="shared" si="12"/>
        <v>100</v>
      </c>
    </row>
    <row r="1064" spans="2:10" x14ac:dyDescent="0.2">
      <c r="B1064" s="4">
        <v>1061</v>
      </c>
      <c r="C1064" s="5" t="s">
        <v>7918</v>
      </c>
      <c r="D1064" s="5" t="s">
        <v>8</v>
      </c>
      <c r="E1064" s="5" t="s">
        <v>7919</v>
      </c>
      <c r="F1064" s="6">
        <v>45378</v>
      </c>
      <c r="G1064" s="6">
        <v>50856</v>
      </c>
      <c r="H1064" s="7">
        <v>150</v>
      </c>
      <c r="I1064" s="13" t="e">
        <f>VLOOKUP(C1064,[1]Sheet18!$A$1:$C$362,3,0)</f>
        <v>#N/A</v>
      </c>
      <c r="J1064" s="18">
        <f t="shared" si="12"/>
        <v>150</v>
      </c>
    </row>
    <row r="1065" spans="2:10" x14ac:dyDescent="0.2">
      <c r="B1065" s="4">
        <v>1062</v>
      </c>
      <c r="C1065" s="5" t="s">
        <v>8244</v>
      </c>
      <c r="D1065" s="5" t="s">
        <v>8</v>
      </c>
      <c r="E1065" s="5" t="s">
        <v>8245</v>
      </c>
      <c r="F1065" s="6">
        <v>45483</v>
      </c>
      <c r="G1065" s="6">
        <v>50961</v>
      </c>
      <c r="H1065" s="7">
        <v>100</v>
      </c>
      <c r="I1065" s="13" t="e">
        <f>VLOOKUP(C1065,[1]Sheet18!$A$1:$C$362,3,0)</f>
        <v>#N/A</v>
      </c>
      <c r="J1065" s="18">
        <f t="shared" si="12"/>
        <v>100</v>
      </c>
    </row>
    <row r="1066" spans="2:10" x14ac:dyDescent="0.2">
      <c r="B1066" s="4">
        <v>1063</v>
      </c>
      <c r="C1066" s="5" t="s">
        <v>90</v>
      </c>
      <c r="D1066" s="5" t="s">
        <v>92</v>
      </c>
      <c r="E1066" s="5" t="s">
        <v>91</v>
      </c>
      <c r="F1066" s="6">
        <v>42242</v>
      </c>
      <c r="G1066" s="6">
        <v>45895</v>
      </c>
      <c r="H1066" s="7">
        <v>1000</v>
      </c>
      <c r="I1066" s="13" t="e">
        <f>VLOOKUP(C1066,[1]Sheet18!$A$1:$C$362,3,0)</f>
        <v>#N/A</v>
      </c>
      <c r="J1066" s="18">
        <f t="shared" si="12"/>
        <v>1000</v>
      </c>
    </row>
    <row r="1067" spans="2:10" x14ac:dyDescent="0.2">
      <c r="B1067" s="4">
        <v>1064</v>
      </c>
      <c r="C1067" s="5" t="s">
        <v>118</v>
      </c>
      <c r="D1067" s="5" t="s">
        <v>92</v>
      </c>
      <c r="E1067" s="5" t="s">
        <v>119</v>
      </c>
      <c r="F1067" s="6">
        <v>42256</v>
      </c>
      <c r="G1067" s="6">
        <v>45909</v>
      </c>
      <c r="H1067" s="7">
        <v>1300</v>
      </c>
      <c r="I1067" s="13" t="e">
        <f>VLOOKUP(C1067,[1]Sheet18!$A$1:$C$362,3,0)</f>
        <v>#N/A</v>
      </c>
      <c r="J1067" s="18">
        <f t="shared" si="12"/>
        <v>1300</v>
      </c>
    </row>
    <row r="1068" spans="2:10" x14ac:dyDescent="0.2">
      <c r="B1068" s="4">
        <v>1065</v>
      </c>
      <c r="C1068" s="5" t="s">
        <v>139</v>
      </c>
      <c r="D1068" s="5" t="s">
        <v>92</v>
      </c>
      <c r="E1068" s="5" t="s">
        <v>140</v>
      </c>
      <c r="F1068" s="6">
        <v>42270</v>
      </c>
      <c r="G1068" s="6">
        <v>45923</v>
      </c>
      <c r="H1068" s="7">
        <v>1000</v>
      </c>
      <c r="I1068" s="13" t="e">
        <f>VLOOKUP(C1068,[1]Sheet18!$A$1:$C$362,3,0)</f>
        <v>#N/A</v>
      </c>
      <c r="J1068" s="18">
        <f t="shared" si="12"/>
        <v>1000</v>
      </c>
    </row>
    <row r="1069" spans="2:10" x14ac:dyDescent="0.2">
      <c r="B1069" s="4">
        <v>1066</v>
      </c>
      <c r="C1069" s="5" t="s">
        <v>164</v>
      </c>
      <c r="D1069" s="5" t="s">
        <v>92</v>
      </c>
      <c r="E1069" s="5" t="s">
        <v>165</v>
      </c>
      <c r="F1069" s="6">
        <v>42291</v>
      </c>
      <c r="G1069" s="6">
        <v>45944</v>
      </c>
      <c r="H1069" s="7">
        <v>1300</v>
      </c>
      <c r="I1069" s="13" t="e">
        <f>VLOOKUP(C1069,[1]Sheet18!$A$1:$C$362,3,0)</f>
        <v>#N/A</v>
      </c>
      <c r="J1069" s="18">
        <f t="shared" si="12"/>
        <v>1300</v>
      </c>
    </row>
    <row r="1070" spans="2:10" x14ac:dyDescent="0.2">
      <c r="B1070" s="4">
        <v>1067</v>
      </c>
      <c r="C1070" s="5" t="s">
        <v>5995</v>
      </c>
      <c r="D1070" s="5" t="s">
        <v>92</v>
      </c>
      <c r="E1070" s="5" t="s">
        <v>5996</v>
      </c>
      <c r="F1070" s="6">
        <v>44861</v>
      </c>
      <c r="G1070" s="6">
        <v>45957</v>
      </c>
      <c r="H1070" s="7">
        <v>1000</v>
      </c>
      <c r="I1070" s="13" t="e">
        <f>VLOOKUP(C1070,[1]Sheet18!$A$1:$C$362,3,0)</f>
        <v>#N/A</v>
      </c>
      <c r="J1070" s="18">
        <f t="shared" si="12"/>
        <v>1000</v>
      </c>
    </row>
    <row r="1071" spans="2:10" x14ac:dyDescent="0.2">
      <c r="B1071" s="4">
        <v>1068</v>
      </c>
      <c r="C1071" s="5" t="s">
        <v>209</v>
      </c>
      <c r="D1071" s="5" t="s">
        <v>92</v>
      </c>
      <c r="E1071" s="5" t="s">
        <v>210</v>
      </c>
      <c r="F1071" s="6">
        <v>42321</v>
      </c>
      <c r="G1071" s="6">
        <v>45974</v>
      </c>
      <c r="H1071" s="7">
        <v>1300</v>
      </c>
      <c r="I1071" s="13" t="e">
        <f>VLOOKUP(C1071,[1]Sheet18!$A$1:$C$362,3,0)</f>
        <v>#N/A</v>
      </c>
      <c r="J1071" s="18">
        <f t="shared" si="12"/>
        <v>1300</v>
      </c>
    </row>
    <row r="1072" spans="2:10" x14ac:dyDescent="0.2">
      <c r="B1072" s="4">
        <v>1069</v>
      </c>
      <c r="C1072" s="5" t="s">
        <v>248</v>
      </c>
      <c r="D1072" s="5" t="s">
        <v>92</v>
      </c>
      <c r="E1072" s="5" t="s">
        <v>140</v>
      </c>
      <c r="F1072" s="6">
        <v>42334</v>
      </c>
      <c r="G1072" s="6">
        <v>45987</v>
      </c>
      <c r="H1072" s="7">
        <v>1000</v>
      </c>
      <c r="I1072" s="13" t="e">
        <f>VLOOKUP(C1072,[1]Sheet18!$A$1:$C$362,3,0)</f>
        <v>#N/A</v>
      </c>
      <c r="J1072" s="18">
        <f t="shared" si="12"/>
        <v>1000</v>
      </c>
    </row>
    <row r="1073" spans="2:10" hidden="1" x14ac:dyDescent="0.2">
      <c r="B1073" s="4">
        <v>1070</v>
      </c>
      <c r="C1073" s="5" t="s">
        <v>274</v>
      </c>
      <c r="D1073" s="5" t="s">
        <v>92</v>
      </c>
      <c r="E1073" s="5" t="s">
        <v>275</v>
      </c>
      <c r="F1073" s="6">
        <v>42347</v>
      </c>
      <c r="G1073" s="6">
        <v>46000</v>
      </c>
      <c r="H1073" s="7">
        <v>2800</v>
      </c>
      <c r="I1073" s="13" t="str">
        <f>VLOOKUP(C1073,[1]Sheet18!$A$1:$C$362,3,0)</f>
        <v>=1300+1500</v>
      </c>
      <c r="J1073" s="13" t="str">
        <f>I1073</f>
        <v>=1300+1500</v>
      </c>
    </row>
    <row r="1074" spans="2:10" hidden="1" x14ac:dyDescent="0.2">
      <c r="B1074" s="4">
        <v>1071</v>
      </c>
      <c r="C1074" s="5" t="s">
        <v>325</v>
      </c>
      <c r="D1074" s="5" t="s">
        <v>92</v>
      </c>
      <c r="E1074" s="5" t="s">
        <v>326</v>
      </c>
      <c r="F1074" s="6">
        <v>42382</v>
      </c>
      <c r="G1074" s="6">
        <v>46035</v>
      </c>
      <c r="H1074" s="7">
        <v>2000</v>
      </c>
      <c r="I1074" s="13" t="str">
        <f>VLOOKUP(C1074,[1]Sheet18!$A$1:$C$362,3,0)</f>
        <v>=1000+1000</v>
      </c>
      <c r="J1074" s="13" t="str">
        <f>I1074</f>
        <v>=1000+1000</v>
      </c>
    </row>
    <row r="1075" spans="2:10" x14ac:dyDescent="0.2">
      <c r="B1075" s="4">
        <v>1072</v>
      </c>
      <c r="C1075" s="5" t="s">
        <v>5265</v>
      </c>
      <c r="D1075" s="5" t="s">
        <v>92</v>
      </c>
      <c r="E1075" s="5" t="s">
        <v>4511</v>
      </c>
      <c r="F1075" s="6">
        <v>44586</v>
      </c>
      <c r="G1075" s="6">
        <v>46047</v>
      </c>
      <c r="H1075" s="7">
        <v>1500</v>
      </c>
      <c r="I1075" s="13" t="e">
        <f>VLOOKUP(C1075,[1]Sheet18!$A$1:$C$362,3,0)</f>
        <v>#N/A</v>
      </c>
      <c r="J1075" s="18">
        <f t="shared" ref="J1075:J1084" si="13">H1075</f>
        <v>1500</v>
      </c>
    </row>
    <row r="1076" spans="2:10" x14ac:dyDescent="0.2">
      <c r="B1076" s="4">
        <v>1073</v>
      </c>
      <c r="C1076" s="5" t="s">
        <v>7623</v>
      </c>
      <c r="D1076" s="5" t="s">
        <v>92</v>
      </c>
      <c r="E1076" s="5" t="s">
        <v>7624</v>
      </c>
      <c r="F1076" s="6">
        <v>45329</v>
      </c>
      <c r="G1076" s="6">
        <v>46060</v>
      </c>
      <c r="H1076" s="7">
        <v>1000</v>
      </c>
      <c r="I1076" s="13" t="e">
        <f>VLOOKUP(C1076,[1]Sheet18!$A$1:$C$362,3,0)</f>
        <v>#N/A</v>
      </c>
      <c r="J1076" s="18">
        <f t="shared" si="13"/>
        <v>1000</v>
      </c>
    </row>
    <row r="1077" spans="2:10" x14ac:dyDescent="0.2">
      <c r="B1077" s="4">
        <v>1074</v>
      </c>
      <c r="C1077" s="5" t="s">
        <v>388</v>
      </c>
      <c r="D1077" s="5" t="s">
        <v>92</v>
      </c>
      <c r="E1077" s="5" t="s">
        <v>389</v>
      </c>
      <c r="F1077" s="6">
        <v>42410</v>
      </c>
      <c r="G1077" s="6">
        <v>46063</v>
      </c>
      <c r="H1077" s="7">
        <v>1300</v>
      </c>
      <c r="I1077" s="13" t="e">
        <f>VLOOKUP(C1077,[1]Sheet18!$A$1:$C$362,3,0)</f>
        <v>#N/A</v>
      </c>
      <c r="J1077" s="18">
        <f t="shared" si="13"/>
        <v>1300</v>
      </c>
    </row>
    <row r="1078" spans="2:10" x14ac:dyDescent="0.2">
      <c r="B1078" s="4">
        <v>1075</v>
      </c>
      <c r="C1078" s="5" t="s">
        <v>6495</v>
      </c>
      <c r="D1078" s="5" t="s">
        <v>92</v>
      </c>
      <c r="E1078" s="5" t="s">
        <v>6496</v>
      </c>
      <c r="F1078" s="6">
        <v>45008</v>
      </c>
      <c r="G1078" s="6">
        <v>46104</v>
      </c>
      <c r="H1078" s="7">
        <v>500</v>
      </c>
      <c r="I1078" s="13" t="e">
        <f>VLOOKUP(C1078,[1]Sheet18!$A$1:$C$362,3,0)</f>
        <v>#N/A</v>
      </c>
      <c r="J1078" s="18">
        <f t="shared" si="13"/>
        <v>500</v>
      </c>
    </row>
    <row r="1079" spans="2:10" x14ac:dyDescent="0.2">
      <c r="B1079" s="4">
        <v>1076</v>
      </c>
      <c r="C1079" s="5" t="s">
        <v>3374</v>
      </c>
      <c r="D1079" s="5" t="s">
        <v>92</v>
      </c>
      <c r="E1079" s="5" t="s">
        <v>3375</v>
      </c>
      <c r="F1079" s="6">
        <v>43921</v>
      </c>
      <c r="G1079" s="6">
        <v>46112</v>
      </c>
      <c r="H1079" s="7">
        <v>1000</v>
      </c>
      <c r="I1079" s="13" t="e">
        <f>VLOOKUP(C1079,[1]Sheet18!$A$1:$C$362,3,0)</f>
        <v>#N/A</v>
      </c>
      <c r="J1079" s="18">
        <f t="shared" si="13"/>
        <v>1000</v>
      </c>
    </row>
    <row r="1080" spans="2:10" x14ac:dyDescent="0.2">
      <c r="B1080" s="4">
        <v>1077</v>
      </c>
      <c r="C1080" s="5" t="s">
        <v>4510</v>
      </c>
      <c r="D1080" s="5" t="s">
        <v>92</v>
      </c>
      <c r="E1080" s="5" t="s">
        <v>4511</v>
      </c>
      <c r="F1080" s="6">
        <v>44286</v>
      </c>
      <c r="G1080" s="6">
        <v>46112</v>
      </c>
      <c r="H1080" s="7">
        <v>1000</v>
      </c>
      <c r="I1080" s="13" t="e">
        <f>VLOOKUP(C1080,[1]Sheet18!$A$1:$C$362,3,0)</f>
        <v>#N/A</v>
      </c>
      <c r="J1080" s="18">
        <f t="shared" si="13"/>
        <v>1000</v>
      </c>
    </row>
    <row r="1081" spans="2:10" x14ac:dyDescent="0.2">
      <c r="B1081" s="4">
        <v>1078</v>
      </c>
      <c r="C1081" s="5" t="s">
        <v>492</v>
      </c>
      <c r="D1081" s="5" t="s">
        <v>92</v>
      </c>
      <c r="E1081" s="5" t="s">
        <v>493</v>
      </c>
      <c r="F1081" s="6">
        <v>42480</v>
      </c>
      <c r="G1081" s="6">
        <v>46132</v>
      </c>
      <c r="H1081" s="7">
        <v>1820</v>
      </c>
      <c r="I1081" s="13" t="e">
        <f>VLOOKUP(C1081,[1]Sheet18!$A$1:$C$362,3,0)</f>
        <v>#N/A</v>
      </c>
      <c r="J1081" s="18">
        <f t="shared" si="13"/>
        <v>1820</v>
      </c>
    </row>
    <row r="1082" spans="2:10" x14ac:dyDescent="0.2">
      <c r="B1082" s="4">
        <v>1079</v>
      </c>
      <c r="C1082" s="5" t="s">
        <v>513</v>
      </c>
      <c r="D1082" s="5" t="s">
        <v>92</v>
      </c>
      <c r="E1082" s="5" t="s">
        <v>514</v>
      </c>
      <c r="F1082" s="6">
        <v>42487</v>
      </c>
      <c r="G1082" s="6">
        <v>46139</v>
      </c>
      <c r="H1082" s="7">
        <v>1000</v>
      </c>
      <c r="I1082" s="13" t="e">
        <f>VLOOKUP(C1082,[1]Sheet18!$A$1:$C$362,3,0)</f>
        <v>#N/A</v>
      </c>
      <c r="J1082" s="18">
        <f t="shared" si="13"/>
        <v>1000</v>
      </c>
    </row>
    <row r="1083" spans="2:10" x14ac:dyDescent="0.2">
      <c r="B1083" s="4">
        <v>1080</v>
      </c>
      <c r="C1083" s="5" t="s">
        <v>527</v>
      </c>
      <c r="D1083" s="5" t="s">
        <v>92</v>
      </c>
      <c r="E1083" s="5" t="s">
        <v>528</v>
      </c>
      <c r="F1083" s="6">
        <v>42501</v>
      </c>
      <c r="G1083" s="6">
        <v>46153</v>
      </c>
      <c r="H1083" s="7">
        <v>1300</v>
      </c>
      <c r="I1083" s="13" t="e">
        <f>VLOOKUP(C1083,[1]Sheet18!$A$1:$C$362,3,0)</f>
        <v>#N/A</v>
      </c>
      <c r="J1083" s="18">
        <f t="shared" si="13"/>
        <v>1300</v>
      </c>
    </row>
    <row r="1084" spans="2:10" x14ac:dyDescent="0.2">
      <c r="B1084" s="4">
        <v>1081</v>
      </c>
      <c r="C1084" s="5" t="s">
        <v>541</v>
      </c>
      <c r="D1084" s="5" t="s">
        <v>92</v>
      </c>
      <c r="E1084" s="5" t="s">
        <v>528</v>
      </c>
      <c r="F1084" s="6">
        <v>42515</v>
      </c>
      <c r="G1084" s="6">
        <v>46167</v>
      </c>
      <c r="H1084" s="7">
        <v>1300</v>
      </c>
      <c r="I1084" s="13" t="e">
        <f>VLOOKUP(C1084,[1]Sheet18!$A$1:$C$362,3,0)</f>
        <v>#N/A</v>
      </c>
      <c r="J1084" s="18">
        <f t="shared" si="13"/>
        <v>1300</v>
      </c>
    </row>
    <row r="1085" spans="2:10" hidden="1" x14ac:dyDescent="0.2">
      <c r="B1085" s="4">
        <v>1082</v>
      </c>
      <c r="C1085" s="5" t="s">
        <v>553</v>
      </c>
      <c r="D1085" s="5" t="s">
        <v>92</v>
      </c>
      <c r="E1085" s="5" t="s">
        <v>554</v>
      </c>
      <c r="F1085" s="6">
        <v>42536</v>
      </c>
      <c r="G1085" s="6">
        <v>46188</v>
      </c>
      <c r="H1085" s="7">
        <v>1700</v>
      </c>
      <c r="I1085" s="13" t="str">
        <f>VLOOKUP(C1085,[1]Sheet18!$A$1:$C$362,3,0)</f>
        <v>=1000+700</v>
      </c>
      <c r="J1085" s="13" t="str">
        <f>I1085</f>
        <v>=1000+700</v>
      </c>
    </row>
    <row r="1086" spans="2:10" hidden="1" x14ac:dyDescent="0.2">
      <c r="B1086" s="4">
        <v>1083</v>
      </c>
      <c r="C1086" s="5" t="s">
        <v>595</v>
      </c>
      <c r="D1086" s="5" t="s">
        <v>92</v>
      </c>
      <c r="E1086" s="5" t="s">
        <v>596</v>
      </c>
      <c r="F1086" s="6">
        <v>42564</v>
      </c>
      <c r="G1086" s="6">
        <v>46216</v>
      </c>
      <c r="H1086" s="7">
        <v>2300</v>
      </c>
      <c r="I1086" s="13" t="str">
        <f>VLOOKUP(C1086,[1]Sheet18!$A$1:$C$362,3,0)</f>
        <v>=1300+1000</v>
      </c>
      <c r="J1086" s="13" t="str">
        <f>I1086</f>
        <v>=1300+1000</v>
      </c>
    </row>
    <row r="1087" spans="2:10" x14ac:dyDescent="0.2">
      <c r="B1087" s="4">
        <v>1084</v>
      </c>
      <c r="C1087" s="5" t="s">
        <v>605</v>
      </c>
      <c r="D1087" s="5" t="s">
        <v>92</v>
      </c>
      <c r="E1087" s="5" t="s">
        <v>606</v>
      </c>
      <c r="F1087" s="6">
        <v>42578</v>
      </c>
      <c r="G1087" s="6">
        <v>46230</v>
      </c>
      <c r="H1087" s="7">
        <v>1000</v>
      </c>
      <c r="I1087" s="13" t="e">
        <f>VLOOKUP(C1087,[1]Sheet18!$A$1:$C$362,3,0)</f>
        <v>#N/A</v>
      </c>
      <c r="J1087" s="18">
        <f t="shared" ref="J1087:J1103" si="14">H1087</f>
        <v>1000</v>
      </c>
    </row>
    <row r="1088" spans="2:10" x14ac:dyDescent="0.2">
      <c r="B1088" s="4">
        <v>1085</v>
      </c>
      <c r="C1088" s="5" t="s">
        <v>2699</v>
      </c>
      <c r="D1088" s="5" t="s">
        <v>92</v>
      </c>
      <c r="E1088" s="5" t="s">
        <v>2700</v>
      </c>
      <c r="F1088" s="6">
        <v>43684</v>
      </c>
      <c r="G1088" s="6">
        <v>46241</v>
      </c>
      <c r="H1088" s="7">
        <v>1000</v>
      </c>
      <c r="I1088" s="13" t="e">
        <f>VLOOKUP(C1088,[1]Sheet18!$A$1:$C$362,3,0)</f>
        <v>#N/A</v>
      </c>
      <c r="J1088" s="18">
        <f t="shared" si="14"/>
        <v>1000</v>
      </c>
    </row>
    <row r="1089" spans="2:10" x14ac:dyDescent="0.2">
      <c r="B1089" s="4">
        <v>1086</v>
      </c>
      <c r="C1089" s="5" t="s">
        <v>625</v>
      </c>
      <c r="D1089" s="5" t="s">
        <v>92</v>
      </c>
      <c r="E1089" s="5" t="s">
        <v>626</v>
      </c>
      <c r="F1089" s="6">
        <v>42591</v>
      </c>
      <c r="G1089" s="6">
        <v>46243</v>
      </c>
      <c r="H1089" s="7">
        <v>1300</v>
      </c>
      <c r="I1089" s="13" t="e">
        <f>VLOOKUP(C1089,[1]Sheet18!$A$1:$C$362,3,0)</f>
        <v>#N/A</v>
      </c>
      <c r="J1089" s="18">
        <f t="shared" si="14"/>
        <v>1300</v>
      </c>
    </row>
    <row r="1090" spans="2:10" x14ac:dyDescent="0.2">
      <c r="B1090" s="4">
        <v>1087</v>
      </c>
      <c r="C1090" s="5" t="s">
        <v>647</v>
      </c>
      <c r="D1090" s="5" t="s">
        <v>92</v>
      </c>
      <c r="E1090" s="5" t="s">
        <v>648</v>
      </c>
      <c r="F1090" s="6">
        <v>42606</v>
      </c>
      <c r="G1090" s="6">
        <v>46258</v>
      </c>
      <c r="H1090" s="7">
        <v>1300</v>
      </c>
      <c r="I1090" s="13" t="e">
        <f>VLOOKUP(C1090,[1]Sheet18!$A$1:$C$362,3,0)</f>
        <v>#N/A</v>
      </c>
      <c r="J1090" s="18">
        <f t="shared" si="14"/>
        <v>1300</v>
      </c>
    </row>
    <row r="1091" spans="2:10" x14ac:dyDescent="0.2">
      <c r="B1091" s="4">
        <v>1088</v>
      </c>
      <c r="C1091" s="5" t="s">
        <v>2743</v>
      </c>
      <c r="D1091" s="5" t="s">
        <v>92</v>
      </c>
      <c r="E1091" s="5" t="s">
        <v>2744</v>
      </c>
      <c r="F1091" s="6">
        <v>43705</v>
      </c>
      <c r="G1091" s="6">
        <v>46262</v>
      </c>
      <c r="H1091" s="7">
        <v>1300</v>
      </c>
      <c r="I1091" s="13" t="e">
        <f>VLOOKUP(C1091,[1]Sheet18!$A$1:$C$362,3,0)</f>
        <v>#N/A</v>
      </c>
      <c r="J1091" s="18">
        <f t="shared" si="14"/>
        <v>1300</v>
      </c>
    </row>
    <row r="1092" spans="2:10" x14ac:dyDescent="0.2">
      <c r="B1092" s="4">
        <v>1089</v>
      </c>
      <c r="C1092" s="5" t="s">
        <v>5906</v>
      </c>
      <c r="D1092" s="5" t="s">
        <v>92</v>
      </c>
      <c r="E1092" s="5" t="s">
        <v>5907</v>
      </c>
      <c r="F1092" s="6">
        <v>44832</v>
      </c>
      <c r="G1092" s="6">
        <v>46293</v>
      </c>
      <c r="H1092" s="7">
        <v>2000</v>
      </c>
      <c r="I1092" s="13" t="e">
        <f>VLOOKUP(C1092,[1]Sheet18!$A$1:$C$362,3,0)</f>
        <v>#N/A</v>
      </c>
      <c r="J1092" s="18">
        <f t="shared" si="14"/>
        <v>2000</v>
      </c>
    </row>
    <row r="1093" spans="2:10" x14ac:dyDescent="0.2">
      <c r="B1093" s="4">
        <v>1090</v>
      </c>
      <c r="C1093" s="5" t="s">
        <v>5978</v>
      </c>
      <c r="D1093" s="5" t="s">
        <v>92</v>
      </c>
      <c r="E1093" s="5" t="s">
        <v>5979</v>
      </c>
      <c r="F1093" s="6">
        <v>44853</v>
      </c>
      <c r="G1093" s="6">
        <v>46314</v>
      </c>
      <c r="H1093" s="7">
        <v>1000</v>
      </c>
      <c r="I1093" s="13" t="e">
        <f>VLOOKUP(C1093,[1]Sheet18!$A$1:$C$362,3,0)</f>
        <v>#N/A</v>
      </c>
      <c r="J1093" s="18">
        <f t="shared" si="14"/>
        <v>1000</v>
      </c>
    </row>
    <row r="1094" spans="2:10" x14ac:dyDescent="0.2">
      <c r="B1094" s="4">
        <v>1091</v>
      </c>
      <c r="C1094" s="5" t="s">
        <v>5027</v>
      </c>
      <c r="D1094" s="5" t="s">
        <v>92</v>
      </c>
      <c r="E1094" s="5" t="s">
        <v>5028</v>
      </c>
      <c r="F1094" s="6">
        <v>44489</v>
      </c>
      <c r="G1094" s="6">
        <v>46315</v>
      </c>
      <c r="H1094" s="7">
        <v>1500</v>
      </c>
      <c r="I1094" s="13" t="e">
        <f>VLOOKUP(C1094,[1]Sheet18!$A$1:$C$362,3,0)</f>
        <v>#N/A</v>
      </c>
      <c r="J1094" s="18">
        <f t="shared" si="14"/>
        <v>1500</v>
      </c>
    </row>
    <row r="1095" spans="2:10" x14ac:dyDescent="0.2">
      <c r="B1095" s="4">
        <v>1092</v>
      </c>
      <c r="C1095" s="5" t="s">
        <v>6043</v>
      </c>
      <c r="D1095" s="5" t="s">
        <v>92</v>
      </c>
      <c r="E1095" s="5" t="s">
        <v>6044</v>
      </c>
      <c r="F1095" s="6">
        <v>44874</v>
      </c>
      <c r="G1095" s="6">
        <v>46335</v>
      </c>
      <c r="H1095" s="7">
        <v>1500</v>
      </c>
      <c r="I1095" s="13" t="e">
        <f>VLOOKUP(C1095,[1]Sheet18!$A$1:$C$362,3,0)</f>
        <v>#N/A</v>
      </c>
      <c r="J1095" s="18">
        <f t="shared" si="14"/>
        <v>1500</v>
      </c>
    </row>
    <row r="1096" spans="2:10" x14ac:dyDescent="0.2">
      <c r="B1096" s="4">
        <v>1093</v>
      </c>
      <c r="C1096" s="5" t="s">
        <v>7332</v>
      </c>
      <c r="D1096" s="5" t="s">
        <v>92</v>
      </c>
      <c r="E1096" s="5" t="s">
        <v>7333</v>
      </c>
      <c r="F1096" s="6">
        <v>45259</v>
      </c>
      <c r="G1096" s="6">
        <v>46355</v>
      </c>
      <c r="H1096" s="7">
        <v>1000</v>
      </c>
      <c r="I1096" s="13" t="e">
        <f>VLOOKUP(C1096,[1]Sheet18!$A$1:$C$362,3,0)</f>
        <v>#N/A</v>
      </c>
      <c r="J1096" s="18">
        <f t="shared" si="14"/>
        <v>1000</v>
      </c>
    </row>
    <row r="1097" spans="2:10" x14ac:dyDescent="0.2">
      <c r="B1097" s="4">
        <v>1094</v>
      </c>
      <c r="C1097" s="5" t="s">
        <v>860</v>
      </c>
      <c r="D1097" s="5" t="s">
        <v>92</v>
      </c>
      <c r="E1097" s="5" t="s">
        <v>861</v>
      </c>
      <c r="F1097" s="6">
        <v>42718</v>
      </c>
      <c r="G1097" s="6">
        <v>46370</v>
      </c>
      <c r="H1097" s="7">
        <v>1300</v>
      </c>
      <c r="I1097" s="13" t="e">
        <f>VLOOKUP(C1097,[1]Sheet18!$A$1:$C$362,3,0)</f>
        <v>#N/A</v>
      </c>
      <c r="J1097" s="18">
        <f t="shared" si="14"/>
        <v>1300</v>
      </c>
    </row>
    <row r="1098" spans="2:10" x14ac:dyDescent="0.2">
      <c r="B1098" s="4">
        <v>1095</v>
      </c>
      <c r="C1098" s="5" t="s">
        <v>7438</v>
      </c>
      <c r="D1098" s="5" t="s">
        <v>92</v>
      </c>
      <c r="E1098" s="5" t="s">
        <v>7439</v>
      </c>
      <c r="F1098" s="6">
        <v>45287</v>
      </c>
      <c r="G1098" s="6">
        <v>46383</v>
      </c>
      <c r="H1098" s="7">
        <v>1000</v>
      </c>
      <c r="I1098" s="13" t="e">
        <f>VLOOKUP(C1098,[1]Sheet18!$A$1:$C$362,3,0)</f>
        <v>#N/A</v>
      </c>
      <c r="J1098" s="18">
        <f t="shared" si="14"/>
        <v>1000</v>
      </c>
    </row>
    <row r="1099" spans="2:10" x14ac:dyDescent="0.2">
      <c r="B1099" s="4">
        <v>1096</v>
      </c>
      <c r="C1099" s="5" t="s">
        <v>892</v>
      </c>
      <c r="D1099" s="5" t="s">
        <v>92</v>
      </c>
      <c r="E1099" s="5" t="s">
        <v>893</v>
      </c>
      <c r="F1099" s="6">
        <v>42732</v>
      </c>
      <c r="G1099" s="6">
        <v>46384</v>
      </c>
      <c r="H1099" s="7">
        <v>1300</v>
      </c>
      <c r="I1099" s="13" t="e">
        <f>VLOOKUP(C1099,[1]Sheet18!$A$1:$C$362,3,0)</f>
        <v>#N/A</v>
      </c>
      <c r="J1099" s="18">
        <f t="shared" si="14"/>
        <v>1300</v>
      </c>
    </row>
    <row r="1100" spans="2:10" x14ac:dyDescent="0.2">
      <c r="B1100" s="4">
        <v>1097</v>
      </c>
      <c r="C1100" s="5" t="s">
        <v>7466</v>
      </c>
      <c r="D1100" s="5" t="s">
        <v>92</v>
      </c>
      <c r="E1100" s="5" t="s">
        <v>7467</v>
      </c>
      <c r="F1100" s="6">
        <v>45294</v>
      </c>
      <c r="G1100" s="6">
        <v>46390</v>
      </c>
      <c r="H1100" s="7">
        <v>1000</v>
      </c>
      <c r="I1100" s="13" t="e">
        <f>VLOOKUP(C1100,[1]Sheet18!$A$1:$C$362,3,0)</f>
        <v>#N/A</v>
      </c>
      <c r="J1100" s="18">
        <f t="shared" si="14"/>
        <v>1000</v>
      </c>
    </row>
    <row r="1101" spans="2:10" x14ac:dyDescent="0.2">
      <c r="B1101" s="4">
        <v>1098</v>
      </c>
      <c r="C1101" s="5" t="s">
        <v>912</v>
      </c>
      <c r="D1101" s="5" t="s">
        <v>92</v>
      </c>
      <c r="E1101" s="5" t="s">
        <v>913</v>
      </c>
      <c r="F1101" s="6">
        <v>42746</v>
      </c>
      <c r="G1101" s="6">
        <v>46398</v>
      </c>
      <c r="H1101" s="7">
        <v>1300</v>
      </c>
      <c r="I1101" s="13" t="e">
        <f>VLOOKUP(C1101,[1]Sheet18!$A$1:$C$362,3,0)</f>
        <v>#N/A</v>
      </c>
      <c r="J1101" s="18">
        <f t="shared" si="14"/>
        <v>1300</v>
      </c>
    </row>
    <row r="1102" spans="2:10" x14ac:dyDescent="0.2">
      <c r="B1102" s="4">
        <v>1099</v>
      </c>
      <c r="C1102" s="5" t="s">
        <v>940</v>
      </c>
      <c r="D1102" s="5" t="s">
        <v>92</v>
      </c>
      <c r="E1102" s="5" t="s">
        <v>941</v>
      </c>
      <c r="F1102" s="6">
        <v>42760</v>
      </c>
      <c r="G1102" s="6">
        <v>46412</v>
      </c>
      <c r="H1102" s="7">
        <v>1300</v>
      </c>
      <c r="I1102" s="13" t="e">
        <f>VLOOKUP(C1102,[1]Sheet18!$A$1:$C$362,3,0)</f>
        <v>#N/A</v>
      </c>
      <c r="J1102" s="18">
        <f t="shared" si="14"/>
        <v>1300</v>
      </c>
    </row>
    <row r="1103" spans="2:10" x14ac:dyDescent="0.2">
      <c r="B1103" s="4">
        <v>1100</v>
      </c>
      <c r="C1103" s="5" t="s">
        <v>8991</v>
      </c>
      <c r="D1103" s="5" t="s">
        <v>92</v>
      </c>
      <c r="E1103" s="5" t="s">
        <v>8992</v>
      </c>
      <c r="F1103" s="6">
        <v>45693</v>
      </c>
      <c r="G1103" s="6">
        <v>46423</v>
      </c>
      <c r="H1103" s="7">
        <v>1200</v>
      </c>
      <c r="I1103" s="13" t="e">
        <f>VLOOKUP(C1103,[1]Sheet18!$A$1:$C$362,3,0)</f>
        <v>#N/A</v>
      </c>
      <c r="J1103" s="18">
        <f t="shared" si="14"/>
        <v>1200</v>
      </c>
    </row>
    <row r="1104" spans="2:10" hidden="1" x14ac:dyDescent="0.2">
      <c r="B1104" s="4">
        <v>1101</v>
      </c>
      <c r="C1104" s="5" t="s">
        <v>972</v>
      </c>
      <c r="D1104" s="5" t="s">
        <v>92</v>
      </c>
      <c r="E1104" s="5" t="s">
        <v>973</v>
      </c>
      <c r="F1104" s="6">
        <v>42781</v>
      </c>
      <c r="G1104" s="6">
        <v>46433</v>
      </c>
      <c r="H1104" s="7">
        <v>2800</v>
      </c>
      <c r="I1104" s="13" t="str">
        <f>VLOOKUP(C1104,[1]Sheet18!$A$1:$C$362,3,0)</f>
        <v>=1300+1500</v>
      </c>
      <c r="J1104" s="13" t="str">
        <f>I1104</f>
        <v>=1300+1500</v>
      </c>
    </row>
    <row r="1105" spans="2:10" x14ac:dyDescent="0.2">
      <c r="B1105" s="4">
        <v>1102</v>
      </c>
      <c r="C1105" s="5" t="s">
        <v>1002</v>
      </c>
      <c r="D1105" s="5" t="s">
        <v>92</v>
      </c>
      <c r="E1105" s="5" t="s">
        <v>1003</v>
      </c>
      <c r="F1105" s="6">
        <v>42795</v>
      </c>
      <c r="G1105" s="6">
        <v>46447</v>
      </c>
      <c r="H1105" s="7">
        <v>1300</v>
      </c>
      <c r="I1105" s="13" t="e">
        <f>VLOOKUP(C1105,[1]Sheet18!$A$1:$C$362,3,0)</f>
        <v>#N/A</v>
      </c>
      <c r="J1105" s="18">
        <f>H1105</f>
        <v>1300</v>
      </c>
    </row>
    <row r="1106" spans="2:10" x14ac:dyDescent="0.2">
      <c r="B1106" s="4">
        <v>1103</v>
      </c>
      <c r="C1106" s="5" t="s">
        <v>4512</v>
      </c>
      <c r="D1106" s="5" t="s">
        <v>92</v>
      </c>
      <c r="E1106" s="5" t="s">
        <v>4513</v>
      </c>
      <c r="F1106" s="6">
        <v>44286</v>
      </c>
      <c r="G1106" s="6">
        <v>46477</v>
      </c>
      <c r="H1106" s="7">
        <v>1500</v>
      </c>
      <c r="I1106" s="13" t="e">
        <f>VLOOKUP(C1106,[1]Sheet18!$A$1:$C$362,3,0)</f>
        <v>#N/A</v>
      </c>
      <c r="J1106" s="18">
        <f>H1106</f>
        <v>1500</v>
      </c>
    </row>
    <row r="1107" spans="2:10" x14ac:dyDescent="0.2">
      <c r="B1107" s="4">
        <v>1104</v>
      </c>
      <c r="C1107" s="5" t="s">
        <v>1097</v>
      </c>
      <c r="D1107" s="5" t="s">
        <v>92</v>
      </c>
      <c r="E1107" s="5" t="s">
        <v>1098</v>
      </c>
      <c r="F1107" s="6">
        <v>42837</v>
      </c>
      <c r="G1107" s="6">
        <v>46489</v>
      </c>
      <c r="H1107" s="7">
        <v>1300</v>
      </c>
      <c r="I1107" s="13" t="e">
        <f>VLOOKUP(C1107,[1]Sheet18!$A$1:$C$362,3,0)</f>
        <v>#N/A</v>
      </c>
      <c r="J1107" s="18">
        <f>H1107</f>
        <v>1300</v>
      </c>
    </row>
    <row r="1108" spans="2:10" hidden="1" x14ac:dyDescent="0.2">
      <c r="B1108" s="4">
        <v>1105</v>
      </c>
      <c r="C1108" s="5" t="s">
        <v>1135</v>
      </c>
      <c r="D1108" s="5" t="s">
        <v>92</v>
      </c>
      <c r="E1108" s="5" t="s">
        <v>1136</v>
      </c>
      <c r="F1108" s="6">
        <v>42879</v>
      </c>
      <c r="G1108" s="6">
        <v>46531</v>
      </c>
      <c r="H1108" s="7">
        <v>2300</v>
      </c>
      <c r="I1108" s="13" t="str">
        <f>VLOOKUP(C1108,[1]Sheet18!$A$1:$C$362,3,0)</f>
        <v>=1300+1000</v>
      </c>
      <c r="J1108" s="13" t="str">
        <f>I1108</f>
        <v>=1300+1000</v>
      </c>
    </row>
    <row r="1109" spans="2:10" x14ac:dyDescent="0.2">
      <c r="B1109" s="4">
        <v>1106</v>
      </c>
      <c r="C1109" s="5" t="s">
        <v>1163</v>
      </c>
      <c r="D1109" s="5" t="s">
        <v>92</v>
      </c>
      <c r="E1109" s="5" t="s">
        <v>1164</v>
      </c>
      <c r="F1109" s="6">
        <v>42900</v>
      </c>
      <c r="G1109" s="6">
        <v>46552</v>
      </c>
      <c r="H1109" s="7">
        <v>1300</v>
      </c>
      <c r="I1109" s="13" t="e">
        <f>VLOOKUP(C1109,[1]Sheet18!$A$1:$C$362,3,0)</f>
        <v>#N/A</v>
      </c>
      <c r="J1109" s="18">
        <f t="shared" ref="J1109:J1140" si="15">H1109</f>
        <v>1300</v>
      </c>
    </row>
    <row r="1110" spans="2:10" x14ac:dyDescent="0.2">
      <c r="B1110" s="4">
        <v>1107</v>
      </c>
      <c r="C1110" s="5" t="s">
        <v>8177</v>
      </c>
      <c r="D1110" s="5" t="s">
        <v>92</v>
      </c>
      <c r="E1110" s="5" t="s">
        <v>8178</v>
      </c>
      <c r="F1110" s="6">
        <v>45462</v>
      </c>
      <c r="G1110" s="6">
        <v>46557</v>
      </c>
      <c r="H1110" s="7">
        <v>2000</v>
      </c>
      <c r="I1110" s="13" t="e">
        <f>VLOOKUP(C1110,[1]Sheet18!$A$1:$C$362,3,0)</f>
        <v>#N/A</v>
      </c>
      <c r="J1110" s="18">
        <f t="shared" si="15"/>
        <v>2000</v>
      </c>
    </row>
    <row r="1111" spans="2:10" x14ac:dyDescent="0.2">
      <c r="B1111" s="4">
        <v>1108</v>
      </c>
      <c r="C1111" s="5" t="s">
        <v>1209</v>
      </c>
      <c r="D1111" s="5" t="s">
        <v>92</v>
      </c>
      <c r="E1111" s="5" t="s">
        <v>1210</v>
      </c>
      <c r="F1111" s="6">
        <v>42928</v>
      </c>
      <c r="G1111" s="6">
        <v>46580</v>
      </c>
      <c r="H1111" s="7">
        <v>1300</v>
      </c>
      <c r="I1111" s="13" t="e">
        <f>VLOOKUP(C1111,[1]Sheet18!$A$1:$C$362,3,0)</f>
        <v>#N/A</v>
      </c>
      <c r="J1111" s="18">
        <f t="shared" si="15"/>
        <v>1300</v>
      </c>
    </row>
    <row r="1112" spans="2:10" x14ac:dyDescent="0.2">
      <c r="B1112" s="4">
        <v>1109</v>
      </c>
      <c r="C1112" s="5" t="s">
        <v>1234</v>
      </c>
      <c r="D1112" s="5" t="s">
        <v>92</v>
      </c>
      <c r="E1112" s="5" t="s">
        <v>1235</v>
      </c>
      <c r="F1112" s="6">
        <v>42942</v>
      </c>
      <c r="G1112" s="6">
        <v>46594</v>
      </c>
      <c r="H1112" s="7">
        <v>1300</v>
      </c>
      <c r="I1112" s="13" t="e">
        <f>VLOOKUP(C1112,[1]Sheet18!$A$1:$C$362,3,0)</f>
        <v>#N/A</v>
      </c>
      <c r="J1112" s="18">
        <f t="shared" si="15"/>
        <v>1300</v>
      </c>
    </row>
    <row r="1113" spans="2:10" x14ac:dyDescent="0.2">
      <c r="B1113" s="4">
        <v>1110</v>
      </c>
      <c r="C1113" s="5" t="s">
        <v>1255</v>
      </c>
      <c r="D1113" s="5" t="s">
        <v>92</v>
      </c>
      <c r="E1113" s="5" t="s">
        <v>1256</v>
      </c>
      <c r="F1113" s="6">
        <v>42956</v>
      </c>
      <c r="G1113" s="6">
        <v>46608</v>
      </c>
      <c r="H1113" s="7">
        <v>1300</v>
      </c>
      <c r="I1113" s="13" t="e">
        <f>VLOOKUP(C1113,[1]Sheet18!$A$1:$C$362,3,0)</f>
        <v>#N/A</v>
      </c>
      <c r="J1113" s="18">
        <f t="shared" si="15"/>
        <v>1300</v>
      </c>
    </row>
    <row r="1114" spans="2:10" x14ac:dyDescent="0.2">
      <c r="B1114" s="4">
        <v>1111</v>
      </c>
      <c r="C1114" s="5" t="s">
        <v>1284</v>
      </c>
      <c r="D1114" s="5" t="s">
        <v>92</v>
      </c>
      <c r="E1114" s="5" t="s">
        <v>1210</v>
      </c>
      <c r="F1114" s="6">
        <v>42970</v>
      </c>
      <c r="G1114" s="6">
        <v>46622</v>
      </c>
      <c r="H1114" s="7">
        <v>1300</v>
      </c>
      <c r="I1114" s="13" t="e">
        <f>VLOOKUP(C1114,[1]Sheet18!$A$1:$C$362,3,0)</f>
        <v>#N/A</v>
      </c>
      <c r="J1114" s="18">
        <f t="shared" si="15"/>
        <v>1300</v>
      </c>
    </row>
    <row r="1115" spans="2:10" x14ac:dyDescent="0.2">
      <c r="B1115" s="4">
        <v>1112</v>
      </c>
      <c r="C1115" s="5" t="s">
        <v>4871</v>
      </c>
      <c r="D1115" s="5" t="s">
        <v>92</v>
      </c>
      <c r="E1115" s="5" t="s">
        <v>4872</v>
      </c>
      <c r="F1115" s="6">
        <v>44440</v>
      </c>
      <c r="G1115" s="6">
        <v>46631</v>
      </c>
      <c r="H1115" s="7">
        <v>1500</v>
      </c>
      <c r="I1115" s="13" t="e">
        <f>VLOOKUP(C1115,[1]Sheet18!$A$1:$C$362,3,0)</f>
        <v>#N/A</v>
      </c>
      <c r="J1115" s="18">
        <f t="shared" si="15"/>
        <v>1500</v>
      </c>
    </row>
    <row r="1116" spans="2:10" x14ac:dyDescent="0.2">
      <c r="B1116" s="4">
        <v>1113</v>
      </c>
      <c r="C1116" s="5" t="s">
        <v>7063</v>
      </c>
      <c r="D1116" s="5" t="s">
        <v>92</v>
      </c>
      <c r="E1116" s="5" t="s">
        <v>7064</v>
      </c>
      <c r="F1116" s="6">
        <v>45191</v>
      </c>
      <c r="G1116" s="6">
        <v>46652</v>
      </c>
      <c r="H1116" s="7">
        <v>1000</v>
      </c>
      <c r="I1116" s="13" t="e">
        <f>VLOOKUP(C1116,[1]Sheet18!$A$1:$C$362,3,0)</f>
        <v>#N/A</v>
      </c>
      <c r="J1116" s="18">
        <f t="shared" si="15"/>
        <v>1000</v>
      </c>
    </row>
    <row r="1117" spans="2:10" x14ac:dyDescent="0.2">
      <c r="B1117" s="4">
        <v>1114</v>
      </c>
      <c r="C1117" s="5" t="s">
        <v>8612</v>
      </c>
      <c r="D1117" s="5" t="s">
        <v>92</v>
      </c>
      <c r="E1117" s="5" t="s">
        <v>8613</v>
      </c>
      <c r="F1117" s="6">
        <v>45581</v>
      </c>
      <c r="G1117" s="6">
        <v>46676</v>
      </c>
      <c r="H1117" s="7">
        <v>1500</v>
      </c>
      <c r="I1117" s="13" t="e">
        <f>VLOOKUP(C1117,[1]Sheet18!$A$1:$C$362,3,0)</f>
        <v>#N/A</v>
      </c>
      <c r="J1117" s="18">
        <f t="shared" si="15"/>
        <v>1500</v>
      </c>
    </row>
    <row r="1118" spans="2:10" x14ac:dyDescent="0.2">
      <c r="B1118" s="4">
        <v>1115</v>
      </c>
      <c r="C1118" s="5" t="s">
        <v>2881</v>
      </c>
      <c r="D1118" s="5" t="s">
        <v>92</v>
      </c>
      <c r="E1118" s="5" t="s">
        <v>941</v>
      </c>
      <c r="F1118" s="6">
        <v>43761</v>
      </c>
      <c r="G1118" s="6">
        <v>46683</v>
      </c>
      <c r="H1118" s="7">
        <v>2500</v>
      </c>
      <c r="I1118" s="13" t="e">
        <f>VLOOKUP(C1118,[1]Sheet18!$A$1:$C$362,3,0)</f>
        <v>#N/A</v>
      </c>
      <c r="J1118" s="18">
        <f t="shared" si="15"/>
        <v>2500</v>
      </c>
    </row>
    <row r="1119" spans="2:10" x14ac:dyDescent="0.2">
      <c r="B1119" s="4">
        <v>1116</v>
      </c>
      <c r="C1119" s="5" t="s">
        <v>1409</v>
      </c>
      <c r="D1119" s="5" t="s">
        <v>92</v>
      </c>
      <c r="E1119" s="5" t="s">
        <v>1410</v>
      </c>
      <c r="F1119" s="6">
        <v>43040</v>
      </c>
      <c r="G1119" s="6">
        <v>46692</v>
      </c>
      <c r="H1119" s="7">
        <v>1300</v>
      </c>
      <c r="I1119" s="13" t="e">
        <f>VLOOKUP(C1119,[1]Sheet18!$A$1:$C$362,3,0)</f>
        <v>#N/A</v>
      </c>
      <c r="J1119" s="18">
        <f t="shared" si="15"/>
        <v>1300</v>
      </c>
    </row>
    <row r="1120" spans="2:10" x14ac:dyDescent="0.2">
      <c r="B1120" s="4">
        <v>1117</v>
      </c>
      <c r="C1120" s="5" t="s">
        <v>1430</v>
      </c>
      <c r="D1120" s="5" t="s">
        <v>92</v>
      </c>
      <c r="E1120" s="5" t="s">
        <v>1431</v>
      </c>
      <c r="F1120" s="6">
        <v>43047</v>
      </c>
      <c r="G1120" s="6">
        <v>46699</v>
      </c>
      <c r="H1120" s="7">
        <v>1000</v>
      </c>
      <c r="I1120" s="13" t="e">
        <f>VLOOKUP(C1120,[1]Sheet18!$A$1:$C$362,3,0)</f>
        <v>#N/A</v>
      </c>
      <c r="J1120" s="18">
        <f t="shared" si="15"/>
        <v>1000</v>
      </c>
    </row>
    <row r="1121" spans="2:10" x14ac:dyDescent="0.2">
      <c r="B1121" s="4">
        <v>1118</v>
      </c>
      <c r="C1121" s="5" t="s">
        <v>1497</v>
      </c>
      <c r="D1121" s="5" t="s">
        <v>92</v>
      </c>
      <c r="E1121" s="5" t="s">
        <v>1498</v>
      </c>
      <c r="F1121" s="6">
        <v>43082</v>
      </c>
      <c r="G1121" s="6">
        <v>46734</v>
      </c>
      <c r="H1121" s="7">
        <v>1000</v>
      </c>
      <c r="I1121" s="13" t="e">
        <f>VLOOKUP(C1121,[1]Sheet18!$A$1:$C$362,3,0)</f>
        <v>#N/A</v>
      </c>
      <c r="J1121" s="18">
        <f t="shared" si="15"/>
        <v>1000</v>
      </c>
    </row>
    <row r="1122" spans="2:10" x14ac:dyDescent="0.2">
      <c r="B1122" s="4">
        <v>1119</v>
      </c>
      <c r="C1122" s="5" t="s">
        <v>1513</v>
      </c>
      <c r="D1122" s="5" t="s">
        <v>92</v>
      </c>
      <c r="E1122" s="5" t="s">
        <v>1514</v>
      </c>
      <c r="F1122" s="6">
        <v>43089</v>
      </c>
      <c r="G1122" s="6">
        <v>46741</v>
      </c>
      <c r="H1122" s="7">
        <v>1300</v>
      </c>
      <c r="I1122" s="13" t="e">
        <f>VLOOKUP(C1122,[1]Sheet18!$A$1:$C$362,3,0)</f>
        <v>#N/A</v>
      </c>
      <c r="J1122" s="18">
        <f t="shared" si="15"/>
        <v>1300</v>
      </c>
    </row>
    <row r="1123" spans="2:10" x14ac:dyDescent="0.2">
      <c r="B1123" s="4">
        <v>1120</v>
      </c>
      <c r="C1123" s="5" t="s">
        <v>1525</v>
      </c>
      <c r="D1123" s="5" t="s">
        <v>92</v>
      </c>
      <c r="E1123" s="5" t="s">
        <v>1526</v>
      </c>
      <c r="F1123" s="6">
        <v>43096</v>
      </c>
      <c r="G1123" s="6">
        <v>46748</v>
      </c>
      <c r="H1123" s="7">
        <v>1000</v>
      </c>
      <c r="I1123" s="13" t="e">
        <f>VLOOKUP(C1123,[1]Sheet18!$A$1:$C$362,3,0)</f>
        <v>#N/A</v>
      </c>
      <c r="J1123" s="18">
        <f t="shared" si="15"/>
        <v>1000</v>
      </c>
    </row>
    <row r="1124" spans="2:10" x14ac:dyDescent="0.2">
      <c r="B1124" s="4">
        <v>1121</v>
      </c>
      <c r="C1124" s="5" t="s">
        <v>7468</v>
      </c>
      <c r="D1124" s="5" t="s">
        <v>92</v>
      </c>
      <c r="E1124" s="5" t="s">
        <v>7469</v>
      </c>
      <c r="F1124" s="6">
        <v>45294</v>
      </c>
      <c r="G1124" s="6">
        <v>46755</v>
      </c>
      <c r="H1124" s="7">
        <v>500</v>
      </c>
      <c r="I1124" s="13" t="e">
        <f>VLOOKUP(C1124,[1]Sheet18!$A$1:$C$362,3,0)</f>
        <v>#N/A</v>
      </c>
      <c r="J1124" s="18">
        <f t="shared" si="15"/>
        <v>500</v>
      </c>
    </row>
    <row r="1125" spans="2:10" x14ac:dyDescent="0.2">
      <c r="B1125" s="4">
        <v>1122</v>
      </c>
      <c r="C1125" s="5" t="s">
        <v>1555</v>
      </c>
      <c r="D1125" s="5" t="s">
        <v>92</v>
      </c>
      <c r="E1125" s="5" t="s">
        <v>1556</v>
      </c>
      <c r="F1125" s="6">
        <v>43110</v>
      </c>
      <c r="G1125" s="6">
        <v>46762</v>
      </c>
      <c r="H1125" s="7">
        <v>1300</v>
      </c>
      <c r="I1125" s="13" t="e">
        <f>VLOOKUP(C1125,[1]Sheet18!$A$1:$C$362,3,0)</f>
        <v>#N/A</v>
      </c>
      <c r="J1125" s="18">
        <f t="shared" si="15"/>
        <v>1300</v>
      </c>
    </row>
    <row r="1126" spans="2:10" x14ac:dyDescent="0.2">
      <c r="B1126" s="4">
        <v>1123</v>
      </c>
      <c r="C1126" s="5" t="s">
        <v>1565</v>
      </c>
      <c r="D1126" s="5" t="s">
        <v>92</v>
      </c>
      <c r="E1126" s="5" t="s">
        <v>1566</v>
      </c>
      <c r="F1126" s="6">
        <v>43117</v>
      </c>
      <c r="G1126" s="6">
        <v>46769</v>
      </c>
      <c r="H1126" s="7">
        <v>1000</v>
      </c>
      <c r="I1126" s="13" t="e">
        <f>VLOOKUP(C1126,[1]Sheet18!$A$1:$C$362,3,0)</f>
        <v>#N/A</v>
      </c>
      <c r="J1126" s="18">
        <f t="shared" si="15"/>
        <v>1000</v>
      </c>
    </row>
    <row r="1127" spans="2:10" x14ac:dyDescent="0.2">
      <c r="B1127" s="4">
        <v>1124</v>
      </c>
      <c r="C1127" s="5" t="s">
        <v>1599</v>
      </c>
      <c r="D1127" s="5" t="s">
        <v>92</v>
      </c>
      <c r="E1127" s="5" t="s">
        <v>1600</v>
      </c>
      <c r="F1127" s="6">
        <v>43131</v>
      </c>
      <c r="G1127" s="6">
        <v>46783</v>
      </c>
      <c r="H1127" s="7">
        <v>1000</v>
      </c>
      <c r="I1127" s="13" t="e">
        <f>VLOOKUP(C1127,[1]Sheet18!$A$1:$C$362,3,0)</f>
        <v>#N/A</v>
      </c>
      <c r="J1127" s="18">
        <f t="shared" si="15"/>
        <v>1000</v>
      </c>
    </row>
    <row r="1128" spans="2:10" x14ac:dyDescent="0.2">
      <c r="B1128" s="4">
        <v>1125</v>
      </c>
      <c r="C1128" s="5" t="s">
        <v>1618</v>
      </c>
      <c r="D1128" s="5" t="s">
        <v>92</v>
      </c>
      <c r="E1128" s="5" t="s">
        <v>1619</v>
      </c>
      <c r="F1128" s="6">
        <v>43138</v>
      </c>
      <c r="G1128" s="6">
        <v>46790</v>
      </c>
      <c r="H1128" s="7">
        <v>1000</v>
      </c>
      <c r="I1128" s="13" t="e">
        <f>VLOOKUP(C1128,[1]Sheet18!$A$1:$C$362,3,0)</f>
        <v>#N/A</v>
      </c>
      <c r="J1128" s="18">
        <f t="shared" si="15"/>
        <v>1000</v>
      </c>
    </row>
    <row r="1129" spans="2:10" x14ac:dyDescent="0.2">
      <c r="B1129" s="4">
        <v>1126</v>
      </c>
      <c r="C1129" s="5" t="s">
        <v>1635</v>
      </c>
      <c r="D1129" s="5" t="s">
        <v>92</v>
      </c>
      <c r="E1129" s="5" t="s">
        <v>1600</v>
      </c>
      <c r="F1129" s="6">
        <v>43145</v>
      </c>
      <c r="G1129" s="6">
        <v>46797</v>
      </c>
      <c r="H1129" s="7">
        <v>1000</v>
      </c>
      <c r="I1129" s="13" t="e">
        <f>VLOOKUP(C1129,[1]Sheet18!$A$1:$C$362,3,0)</f>
        <v>#N/A</v>
      </c>
      <c r="J1129" s="18">
        <f t="shared" si="15"/>
        <v>1000</v>
      </c>
    </row>
    <row r="1130" spans="2:10" x14ac:dyDescent="0.2">
      <c r="B1130" s="4">
        <v>1127</v>
      </c>
      <c r="C1130" s="5" t="s">
        <v>1646</v>
      </c>
      <c r="D1130" s="5" t="s">
        <v>92</v>
      </c>
      <c r="E1130" s="5" t="s">
        <v>1647</v>
      </c>
      <c r="F1130" s="6">
        <v>43152</v>
      </c>
      <c r="G1130" s="6">
        <v>46804</v>
      </c>
      <c r="H1130" s="7">
        <v>1000</v>
      </c>
      <c r="I1130" s="13" t="e">
        <f>VLOOKUP(C1130,[1]Sheet18!$A$1:$C$362,3,0)</f>
        <v>#N/A</v>
      </c>
      <c r="J1130" s="18">
        <f t="shared" si="15"/>
        <v>1000</v>
      </c>
    </row>
    <row r="1131" spans="2:10" x14ac:dyDescent="0.2">
      <c r="B1131" s="4">
        <v>1128</v>
      </c>
      <c r="C1131" s="5" t="s">
        <v>1674</v>
      </c>
      <c r="D1131" s="5" t="s">
        <v>92</v>
      </c>
      <c r="E1131" s="5" t="s">
        <v>1675</v>
      </c>
      <c r="F1131" s="6">
        <v>43159</v>
      </c>
      <c r="G1131" s="6">
        <v>46811</v>
      </c>
      <c r="H1131" s="7">
        <v>1000</v>
      </c>
      <c r="I1131" s="13" t="e">
        <f>VLOOKUP(C1131,[1]Sheet18!$A$1:$C$362,3,0)</f>
        <v>#N/A</v>
      </c>
      <c r="J1131" s="18">
        <f t="shared" si="15"/>
        <v>1000</v>
      </c>
    </row>
    <row r="1132" spans="2:10" x14ac:dyDescent="0.2">
      <c r="B1132" s="4">
        <v>1129</v>
      </c>
      <c r="C1132" s="5" t="s">
        <v>1694</v>
      </c>
      <c r="D1132" s="5" t="s">
        <v>92</v>
      </c>
      <c r="E1132" s="5" t="s">
        <v>1695</v>
      </c>
      <c r="F1132" s="6">
        <v>43166</v>
      </c>
      <c r="G1132" s="6">
        <v>46819</v>
      </c>
      <c r="H1132" s="7">
        <v>1000</v>
      </c>
      <c r="I1132" s="13" t="e">
        <f>VLOOKUP(C1132,[1]Sheet18!$A$1:$C$362,3,0)</f>
        <v>#N/A</v>
      </c>
      <c r="J1132" s="18">
        <f t="shared" si="15"/>
        <v>1000</v>
      </c>
    </row>
    <row r="1133" spans="2:10" x14ac:dyDescent="0.2">
      <c r="B1133" s="4">
        <v>1130</v>
      </c>
      <c r="C1133" s="5" t="s">
        <v>9193</v>
      </c>
      <c r="D1133" s="5" t="s">
        <v>92</v>
      </c>
      <c r="E1133" s="5" t="s">
        <v>9194</v>
      </c>
      <c r="F1133" s="6">
        <v>45728</v>
      </c>
      <c r="G1133" s="6">
        <v>46824</v>
      </c>
      <c r="H1133" s="7">
        <v>2000</v>
      </c>
      <c r="I1133" s="13" t="e">
        <f>VLOOKUP(C1133,[1]Sheet18!$A$1:$C$362,3,0)</f>
        <v>#N/A</v>
      </c>
      <c r="J1133" s="18">
        <f t="shared" si="15"/>
        <v>2000</v>
      </c>
    </row>
    <row r="1134" spans="2:10" x14ac:dyDescent="0.2">
      <c r="B1134" s="4">
        <v>1131</v>
      </c>
      <c r="C1134" s="5" t="s">
        <v>1717</v>
      </c>
      <c r="D1134" s="5" t="s">
        <v>92</v>
      </c>
      <c r="E1134" s="5" t="s">
        <v>1718</v>
      </c>
      <c r="F1134" s="6">
        <v>43173</v>
      </c>
      <c r="G1134" s="6">
        <v>46826</v>
      </c>
      <c r="H1134" s="7">
        <v>1000</v>
      </c>
      <c r="I1134" s="13" t="e">
        <f>VLOOKUP(C1134,[1]Sheet18!$A$1:$C$362,3,0)</f>
        <v>#N/A</v>
      </c>
      <c r="J1134" s="18">
        <f t="shared" si="15"/>
        <v>1000</v>
      </c>
    </row>
    <row r="1135" spans="2:10" x14ac:dyDescent="0.2">
      <c r="B1135" s="4">
        <v>1132</v>
      </c>
      <c r="C1135" s="5" t="s">
        <v>6537</v>
      </c>
      <c r="D1135" s="5" t="s">
        <v>92</v>
      </c>
      <c r="E1135" s="5" t="s">
        <v>6538</v>
      </c>
      <c r="F1135" s="6">
        <v>45014</v>
      </c>
      <c r="G1135" s="6">
        <v>46841</v>
      </c>
      <c r="H1135" s="7">
        <v>500</v>
      </c>
      <c r="I1135" s="13" t="e">
        <f>VLOOKUP(C1135,[1]Sheet18!$A$1:$C$362,3,0)</f>
        <v>#N/A</v>
      </c>
      <c r="J1135" s="18">
        <f t="shared" si="15"/>
        <v>500</v>
      </c>
    </row>
    <row r="1136" spans="2:10" x14ac:dyDescent="0.2">
      <c r="B1136" s="4">
        <v>1133</v>
      </c>
      <c r="C1136" s="5" t="s">
        <v>1771</v>
      </c>
      <c r="D1136" s="5" t="s">
        <v>92</v>
      </c>
      <c r="E1136" s="5" t="s">
        <v>1772</v>
      </c>
      <c r="F1136" s="6">
        <v>43201</v>
      </c>
      <c r="G1136" s="6">
        <v>46854</v>
      </c>
      <c r="H1136" s="7">
        <v>2000</v>
      </c>
      <c r="I1136" s="13" t="e">
        <f>VLOOKUP(C1136,[1]Sheet18!$A$1:$C$362,3,0)</f>
        <v>#N/A</v>
      </c>
      <c r="J1136" s="18">
        <f t="shared" si="15"/>
        <v>2000</v>
      </c>
    </row>
    <row r="1137" spans="2:10" x14ac:dyDescent="0.2">
      <c r="B1137" s="4">
        <v>1134</v>
      </c>
      <c r="C1137" s="5" t="s">
        <v>1793</v>
      </c>
      <c r="D1137" s="5" t="s">
        <v>92</v>
      </c>
      <c r="E1137" s="5" t="s">
        <v>1794</v>
      </c>
      <c r="F1137" s="6">
        <v>43208</v>
      </c>
      <c r="G1137" s="6">
        <v>46861</v>
      </c>
      <c r="H1137" s="7">
        <v>1000</v>
      </c>
      <c r="I1137" s="13" t="e">
        <f>VLOOKUP(C1137,[1]Sheet18!$A$1:$C$362,3,0)</f>
        <v>#N/A</v>
      </c>
      <c r="J1137" s="18">
        <f t="shared" si="15"/>
        <v>1000</v>
      </c>
    </row>
    <row r="1138" spans="2:10" x14ac:dyDescent="0.2">
      <c r="B1138" s="4">
        <v>1135</v>
      </c>
      <c r="C1138" s="5" t="s">
        <v>1799</v>
      </c>
      <c r="D1138" s="5" t="s">
        <v>92</v>
      </c>
      <c r="E1138" s="5" t="s">
        <v>1800</v>
      </c>
      <c r="F1138" s="6">
        <v>43215</v>
      </c>
      <c r="G1138" s="6">
        <v>46868</v>
      </c>
      <c r="H1138" s="7">
        <v>1000</v>
      </c>
      <c r="I1138" s="13" t="e">
        <f>VLOOKUP(C1138,[1]Sheet18!$A$1:$C$362,3,0)</f>
        <v>#N/A</v>
      </c>
      <c r="J1138" s="18">
        <f t="shared" si="15"/>
        <v>1000</v>
      </c>
    </row>
    <row r="1139" spans="2:10" x14ac:dyDescent="0.2">
      <c r="B1139" s="4">
        <v>1136</v>
      </c>
      <c r="C1139" s="5" t="s">
        <v>1811</v>
      </c>
      <c r="D1139" s="5" t="s">
        <v>92</v>
      </c>
      <c r="E1139" s="5" t="s">
        <v>1812</v>
      </c>
      <c r="F1139" s="6">
        <v>43229</v>
      </c>
      <c r="G1139" s="6">
        <v>46882</v>
      </c>
      <c r="H1139" s="7">
        <v>1000</v>
      </c>
      <c r="I1139" s="13" t="e">
        <f>VLOOKUP(C1139,[1]Sheet18!$A$1:$C$362,3,0)</f>
        <v>#N/A</v>
      </c>
      <c r="J1139" s="18">
        <f t="shared" si="15"/>
        <v>1000</v>
      </c>
    </row>
    <row r="1140" spans="2:10" x14ac:dyDescent="0.2">
      <c r="B1140" s="4">
        <v>1137</v>
      </c>
      <c r="C1140" s="5" t="s">
        <v>6745</v>
      </c>
      <c r="D1140" s="5" t="s">
        <v>92</v>
      </c>
      <c r="E1140" s="5" t="s">
        <v>6746</v>
      </c>
      <c r="F1140" s="6">
        <v>45084</v>
      </c>
      <c r="G1140" s="6">
        <v>46911</v>
      </c>
      <c r="H1140" s="7">
        <v>1000</v>
      </c>
      <c r="I1140" s="13" t="e">
        <f>VLOOKUP(C1140,[1]Sheet18!$A$1:$C$362,3,0)</f>
        <v>#N/A</v>
      </c>
      <c r="J1140" s="18">
        <f t="shared" si="15"/>
        <v>1000</v>
      </c>
    </row>
    <row r="1141" spans="2:10" x14ac:dyDescent="0.2">
      <c r="B1141" s="4">
        <v>1138</v>
      </c>
      <c r="C1141" s="5" t="s">
        <v>6768</v>
      </c>
      <c r="D1141" s="5" t="s">
        <v>92</v>
      </c>
      <c r="E1141" s="5" t="s">
        <v>6769</v>
      </c>
      <c r="F1141" s="6">
        <v>45091</v>
      </c>
      <c r="G1141" s="6">
        <v>46918</v>
      </c>
      <c r="H1141" s="7">
        <v>1000</v>
      </c>
      <c r="I1141" s="13" t="e">
        <f>VLOOKUP(C1141,[1]Sheet18!$A$1:$C$362,3,0)</f>
        <v>#N/A</v>
      </c>
      <c r="J1141" s="18">
        <f t="shared" ref="J1141:J1172" si="16">H1141</f>
        <v>1000</v>
      </c>
    </row>
    <row r="1142" spans="2:10" x14ac:dyDescent="0.2">
      <c r="B1142" s="4">
        <v>1139</v>
      </c>
      <c r="C1142" s="5" t="s">
        <v>9626</v>
      </c>
      <c r="D1142" s="5" t="s">
        <v>92</v>
      </c>
      <c r="E1142" s="5" t="s">
        <v>9627</v>
      </c>
      <c r="F1142" s="6">
        <v>45833</v>
      </c>
      <c r="G1142" s="6">
        <v>46929</v>
      </c>
      <c r="H1142" s="7">
        <v>1500</v>
      </c>
      <c r="I1142" s="13" t="e">
        <f>VLOOKUP(C1142,[1]Sheet18!$A$1:$C$362,3,0)</f>
        <v>#N/A</v>
      </c>
      <c r="J1142" s="18">
        <f t="shared" si="16"/>
        <v>1500</v>
      </c>
    </row>
    <row r="1143" spans="2:10" x14ac:dyDescent="0.2">
      <c r="B1143" s="4">
        <v>1140</v>
      </c>
      <c r="C1143" s="5" t="s">
        <v>8364</v>
      </c>
      <c r="D1143" s="5" t="s">
        <v>92</v>
      </c>
      <c r="E1143" s="5" t="s">
        <v>8365</v>
      </c>
      <c r="F1143" s="6">
        <v>45518</v>
      </c>
      <c r="G1143" s="6">
        <v>46979</v>
      </c>
      <c r="H1143" s="7">
        <v>1500</v>
      </c>
      <c r="I1143" s="13" t="e">
        <f>VLOOKUP(C1143,[1]Sheet18!$A$1:$C$362,3,0)</f>
        <v>#N/A</v>
      </c>
      <c r="J1143" s="18">
        <f t="shared" si="16"/>
        <v>1500</v>
      </c>
    </row>
    <row r="1144" spans="2:10" x14ac:dyDescent="0.2">
      <c r="B1144" s="4">
        <v>1141</v>
      </c>
      <c r="C1144" s="5" t="s">
        <v>1961</v>
      </c>
      <c r="D1144" s="5" t="s">
        <v>92</v>
      </c>
      <c r="E1144" s="5" t="s">
        <v>1962</v>
      </c>
      <c r="F1144" s="6">
        <v>43333</v>
      </c>
      <c r="G1144" s="6">
        <v>46986</v>
      </c>
      <c r="H1144" s="7">
        <v>1000</v>
      </c>
      <c r="I1144" s="13" t="e">
        <f>VLOOKUP(C1144,[1]Sheet18!$A$1:$C$362,3,0)</f>
        <v>#N/A</v>
      </c>
      <c r="J1144" s="18">
        <f t="shared" si="16"/>
        <v>1000</v>
      </c>
    </row>
    <row r="1145" spans="2:10" x14ac:dyDescent="0.2">
      <c r="B1145" s="4">
        <v>1142</v>
      </c>
      <c r="C1145" s="5" t="s">
        <v>2001</v>
      </c>
      <c r="D1145" s="5" t="s">
        <v>92</v>
      </c>
      <c r="E1145" s="5" t="s">
        <v>2002</v>
      </c>
      <c r="F1145" s="6">
        <v>43355</v>
      </c>
      <c r="G1145" s="6">
        <v>47008</v>
      </c>
      <c r="H1145" s="7">
        <v>1000</v>
      </c>
      <c r="I1145" s="13" t="e">
        <f>VLOOKUP(C1145,[1]Sheet18!$A$1:$C$362,3,0)</f>
        <v>#N/A</v>
      </c>
      <c r="J1145" s="18">
        <f t="shared" si="16"/>
        <v>1000</v>
      </c>
    </row>
    <row r="1146" spans="2:10" x14ac:dyDescent="0.2">
      <c r="B1146" s="4">
        <v>1143</v>
      </c>
      <c r="C1146" s="5" t="s">
        <v>2015</v>
      </c>
      <c r="D1146" s="5" t="s">
        <v>92</v>
      </c>
      <c r="E1146" s="5" t="s">
        <v>2016</v>
      </c>
      <c r="F1146" s="6">
        <v>43362</v>
      </c>
      <c r="G1146" s="6">
        <v>47015</v>
      </c>
      <c r="H1146" s="7">
        <v>1000</v>
      </c>
      <c r="I1146" s="13" t="e">
        <f>VLOOKUP(C1146,[1]Sheet18!$A$1:$C$362,3,0)</f>
        <v>#N/A</v>
      </c>
      <c r="J1146" s="18">
        <f t="shared" si="16"/>
        <v>1000</v>
      </c>
    </row>
    <row r="1147" spans="2:10" x14ac:dyDescent="0.2">
      <c r="B1147" s="4">
        <v>1144</v>
      </c>
      <c r="C1147" s="5" t="s">
        <v>9306</v>
      </c>
      <c r="D1147" s="5" t="s">
        <v>92</v>
      </c>
      <c r="E1147" s="5" t="s">
        <v>9194</v>
      </c>
      <c r="F1147" s="6">
        <v>45742</v>
      </c>
      <c r="G1147" s="6">
        <v>47022</v>
      </c>
      <c r="H1147" s="7">
        <v>1500</v>
      </c>
      <c r="I1147" s="13" t="e">
        <f>VLOOKUP(C1147,[1]Sheet18!$A$1:$C$362,3,0)</f>
        <v>#N/A</v>
      </c>
      <c r="J1147" s="18">
        <f t="shared" si="16"/>
        <v>1500</v>
      </c>
    </row>
    <row r="1148" spans="2:10" x14ac:dyDescent="0.2">
      <c r="B1148" s="4">
        <v>1145</v>
      </c>
      <c r="C1148" s="5" t="s">
        <v>2049</v>
      </c>
      <c r="D1148" s="5" t="s">
        <v>92</v>
      </c>
      <c r="E1148" s="5" t="s">
        <v>2050</v>
      </c>
      <c r="F1148" s="6">
        <v>43383</v>
      </c>
      <c r="G1148" s="6">
        <v>47036</v>
      </c>
      <c r="H1148" s="7">
        <v>533.4</v>
      </c>
      <c r="I1148" s="13" t="e">
        <f>VLOOKUP(C1148,[1]Sheet18!$A$1:$C$362,3,0)</f>
        <v>#N/A</v>
      </c>
      <c r="J1148" s="18">
        <f t="shared" si="16"/>
        <v>533.4</v>
      </c>
    </row>
    <row r="1149" spans="2:10" x14ac:dyDescent="0.2">
      <c r="B1149" s="4">
        <v>1146</v>
      </c>
      <c r="C1149" s="5" t="s">
        <v>7150</v>
      </c>
      <c r="D1149" s="5" t="s">
        <v>92</v>
      </c>
      <c r="E1149" s="5" t="s">
        <v>7151</v>
      </c>
      <c r="F1149" s="6">
        <v>45210</v>
      </c>
      <c r="G1149" s="6">
        <v>47037</v>
      </c>
      <c r="H1149" s="7">
        <v>1000</v>
      </c>
      <c r="I1149" s="13" t="e">
        <f>VLOOKUP(C1149,[1]Sheet18!$A$1:$C$362,3,0)</f>
        <v>#N/A</v>
      </c>
      <c r="J1149" s="18">
        <f t="shared" si="16"/>
        <v>1000</v>
      </c>
    </row>
    <row r="1150" spans="2:10" x14ac:dyDescent="0.2">
      <c r="B1150" s="4">
        <v>1147</v>
      </c>
      <c r="C1150" s="5" t="s">
        <v>2065</v>
      </c>
      <c r="D1150" s="5" t="s">
        <v>92</v>
      </c>
      <c r="E1150" s="5" t="s">
        <v>2066</v>
      </c>
      <c r="F1150" s="6">
        <v>43390</v>
      </c>
      <c r="G1150" s="6">
        <v>47043</v>
      </c>
      <c r="H1150" s="7">
        <v>1300</v>
      </c>
      <c r="I1150" s="13" t="e">
        <f>VLOOKUP(C1150,[1]Sheet18!$A$1:$C$362,3,0)</f>
        <v>#N/A</v>
      </c>
      <c r="J1150" s="18">
        <f t="shared" si="16"/>
        <v>1300</v>
      </c>
    </row>
    <row r="1151" spans="2:10" x14ac:dyDescent="0.2">
      <c r="B1151" s="4">
        <v>1148</v>
      </c>
      <c r="C1151" s="5" t="s">
        <v>2079</v>
      </c>
      <c r="D1151" s="5" t="s">
        <v>92</v>
      </c>
      <c r="E1151" s="5" t="s">
        <v>2080</v>
      </c>
      <c r="F1151" s="6">
        <v>43397</v>
      </c>
      <c r="G1151" s="6">
        <v>47050</v>
      </c>
      <c r="H1151" s="7">
        <v>454.35</v>
      </c>
      <c r="I1151" s="13" t="e">
        <f>VLOOKUP(C1151,[1]Sheet18!$A$1:$C$362,3,0)</f>
        <v>#N/A</v>
      </c>
      <c r="J1151" s="18">
        <f t="shared" si="16"/>
        <v>454.35</v>
      </c>
    </row>
    <row r="1152" spans="2:10" x14ac:dyDescent="0.2">
      <c r="B1152" s="4">
        <v>1149</v>
      </c>
      <c r="C1152" s="5" t="s">
        <v>2091</v>
      </c>
      <c r="D1152" s="5" t="s">
        <v>92</v>
      </c>
      <c r="E1152" s="5" t="s">
        <v>2092</v>
      </c>
      <c r="F1152" s="6">
        <v>43404</v>
      </c>
      <c r="G1152" s="6">
        <v>47057</v>
      </c>
      <c r="H1152" s="7">
        <v>1300</v>
      </c>
      <c r="I1152" s="13" t="e">
        <f>VLOOKUP(C1152,[1]Sheet18!$A$1:$C$362,3,0)</f>
        <v>#N/A</v>
      </c>
      <c r="J1152" s="18">
        <f t="shared" si="16"/>
        <v>1300</v>
      </c>
    </row>
    <row r="1153" spans="2:10" x14ac:dyDescent="0.2">
      <c r="B1153" s="4">
        <v>1150</v>
      </c>
      <c r="C1153" s="5" t="s">
        <v>2103</v>
      </c>
      <c r="D1153" s="5" t="s">
        <v>92</v>
      </c>
      <c r="E1153" s="5" t="s">
        <v>2104</v>
      </c>
      <c r="F1153" s="6">
        <v>43410</v>
      </c>
      <c r="G1153" s="6">
        <v>47063</v>
      </c>
      <c r="H1153" s="7">
        <v>1408.25</v>
      </c>
      <c r="I1153" s="13" t="e">
        <f>VLOOKUP(C1153,[1]Sheet18!$A$1:$C$362,3,0)</f>
        <v>#N/A</v>
      </c>
      <c r="J1153" s="18">
        <f t="shared" si="16"/>
        <v>1408.25</v>
      </c>
    </row>
    <row r="1154" spans="2:10" x14ac:dyDescent="0.2">
      <c r="B1154" s="4">
        <v>1151</v>
      </c>
      <c r="C1154" s="5" t="s">
        <v>2128</v>
      </c>
      <c r="D1154" s="5" t="s">
        <v>92</v>
      </c>
      <c r="E1154" s="5" t="s">
        <v>2129</v>
      </c>
      <c r="F1154" s="6">
        <v>43424</v>
      </c>
      <c r="G1154" s="6">
        <v>47077</v>
      </c>
      <c r="H1154" s="7">
        <v>1300</v>
      </c>
      <c r="I1154" s="13" t="e">
        <f>VLOOKUP(C1154,[1]Sheet18!$A$1:$C$362,3,0)</f>
        <v>#N/A</v>
      </c>
      <c r="J1154" s="18">
        <f t="shared" si="16"/>
        <v>1300</v>
      </c>
    </row>
    <row r="1155" spans="2:10" x14ac:dyDescent="0.2">
      <c r="B1155" s="4">
        <v>1152</v>
      </c>
      <c r="C1155" s="5" t="s">
        <v>2134</v>
      </c>
      <c r="D1155" s="5" t="s">
        <v>92</v>
      </c>
      <c r="E1155" s="5" t="s">
        <v>2135</v>
      </c>
      <c r="F1155" s="6">
        <v>43432</v>
      </c>
      <c r="G1155" s="6">
        <v>47085</v>
      </c>
      <c r="H1155" s="7">
        <v>1000</v>
      </c>
      <c r="I1155" s="13" t="e">
        <f>VLOOKUP(C1155,[1]Sheet18!$A$1:$C$362,3,0)</f>
        <v>#N/A</v>
      </c>
      <c r="J1155" s="18">
        <f t="shared" si="16"/>
        <v>1000</v>
      </c>
    </row>
    <row r="1156" spans="2:10" x14ac:dyDescent="0.2">
      <c r="B1156" s="4">
        <v>1153</v>
      </c>
      <c r="C1156" s="5" t="s">
        <v>2178</v>
      </c>
      <c r="D1156" s="5" t="s">
        <v>92</v>
      </c>
      <c r="E1156" s="5" t="s">
        <v>2179</v>
      </c>
      <c r="F1156" s="6">
        <v>43446</v>
      </c>
      <c r="G1156" s="6">
        <v>47099</v>
      </c>
      <c r="H1156" s="7">
        <v>1300</v>
      </c>
      <c r="I1156" s="13" t="e">
        <f>VLOOKUP(C1156,[1]Sheet18!$A$1:$C$362,3,0)</f>
        <v>#N/A</v>
      </c>
      <c r="J1156" s="18">
        <f t="shared" si="16"/>
        <v>1300</v>
      </c>
    </row>
    <row r="1157" spans="2:10" x14ac:dyDescent="0.2">
      <c r="B1157" s="4">
        <v>1154</v>
      </c>
      <c r="C1157" s="5" t="s">
        <v>2194</v>
      </c>
      <c r="D1157" s="5" t="s">
        <v>92</v>
      </c>
      <c r="E1157" s="5" t="s">
        <v>2195</v>
      </c>
      <c r="F1157" s="6">
        <v>43453</v>
      </c>
      <c r="G1157" s="6">
        <v>47106</v>
      </c>
      <c r="H1157" s="7">
        <v>1274.6500000000001</v>
      </c>
      <c r="I1157" s="13" t="e">
        <f>VLOOKUP(C1157,[1]Sheet18!$A$1:$C$362,3,0)</f>
        <v>#N/A</v>
      </c>
      <c r="J1157" s="18">
        <f t="shared" si="16"/>
        <v>1274.6500000000001</v>
      </c>
    </row>
    <row r="1158" spans="2:10" x14ac:dyDescent="0.2">
      <c r="B1158" s="4">
        <v>1155</v>
      </c>
      <c r="C1158" s="5" t="s">
        <v>2208</v>
      </c>
      <c r="D1158" s="5" t="s">
        <v>92</v>
      </c>
      <c r="E1158" s="5" t="s">
        <v>2209</v>
      </c>
      <c r="F1158" s="6">
        <v>43460</v>
      </c>
      <c r="G1158" s="6">
        <v>47113</v>
      </c>
      <c r="H1158" s="7">
        <v>1300</v>
      </c>
      <c r="I1158" s="13" t="e">
        <f>VLOOKUP(C1158,[1]Sheet18!$A$1:$C$362,3,0)</f>
        <v>#N/A</v>
      </c>
      <c r="J1158" s="18">
        <f t="shared" si="16"/>
        <v>1300</v>
      </c>
    </row>
    <row r="1159" spans="2:10" x14ac:dyDescent="0.2">
      <c r="B1159" s="4">
        <v>1156</v>
      </c>
      <c r="C1159" s="5" t="s">
        <v>2230</v>
      </c>
      <c r="D1159" s="5" t="s">
        <v>92</v>
      </c>
      <c r="E1159" s="5" t="s">
        <v>2231</v>
      </c>
      <c r="F1159" s="6">
        <v>43467</v>
      </c>
      <c r="G1159" s="6">
        <v>47120</v>
      </c>
      <c r="H1159" s="7">
        <v>1300</v>
      </c>
      <c r="I1159" s="13" t="e">
        <f>VLOOKUP(C1159,[1]Sheet18!$A$1:$C$362,3,0)</f>
        <v>#N/A</v>
      </c>
      <c r="J1159" s="18">
        <f t="shared" si="16"/>
        <v>1300</v>
      </c>
    </row>
    <row r="1160" spans="2:10" x14ac:dyDescent="0.2">
      <c r="B1160" s="4">
        <v>1157</v>
      </c>
      <c r="C1160" s="5" t="s">
        <v>2248</v>
      </c>
      <c r="D1160" s="5" t="s">
        <v>92</v>
      </c>
      <c r="E1160" s="5" t="s">
        <v>2249</v>
      </c>
      <c r="F1160" s="6">
        <v>43474</v>
      </c>
      <c r="G1160" s="6">
        <v>47127</v>
      </c>
      <c r="H1160" s="7">
        <v>1300</v>
      </c>
      <c r="I1160" s="13" t="e">
        <f>VLOOKUP(C1160,[1]Sheet18!$A$1:$C$362,3,0)</f>
        <v>#N/A</v>
      </c>
      <c r="J1160" s="18">
        <f t="shared" si="16"/>
        <v>1300</v>
      </c>
    </row>
    <row r="1161" spans="2:10" x14ac:dyDescent="0.2">
      <c r="B1161" s="4">
        <v>1158</v>
      </c>
      <c r="C1161" s="5" t="s">
        <v>2286</v>
      </c>
      <c r="D1161" s="5" t="s">
        <v>92</v>
      </c>
      <c r="E1161" s="5" t="s">
        <v>2287</v>
      </c>
      <c r="F1161" s="6">
        <v>43495</v>
      </c>
      <c r="G1161" s="6">
        <v>47148</v>
      </c>
      <c r="H1161" s="7">
        <v>1300</v>
      </c>
      <c r="I1161" s="13" t="e">
        <f>VLOOKUP(C1161,[1]Sheet18!$A$1:$C$362,3,0)</f>
        <v>#N/A</v>
      </c>
      <c r="J1161" s="18">
        <f t="shared" si="16"/>
        <v>1300</v>
      </c>
    </row>
    <row r="1162" spans="2:10" x14ac:dyDescent="0.2">
      <c r="B1162" s="4">
        <v>1159</v>
      </c>
      <c r="C1162" s="5" t="s">
        <v>2308</v>
      </c>
      <c r="D1162" s="5" t="s">
        <v>92</v>
      </c>
      <c r="E1162" s="5" t="s">
        <v>2309</v>
      </c>
      <c r="F1162" s="6">
        <v>43502</v>
      </c>
      <c r="G1162" s="6">
        <v>47155</v>
      </c>
      <c r="H1162" s="7">
        <v>1300</v>
      </c>
      <c r="I1162" s="13" t="e">
        <f>VLOOKUP(C1162,[1]Sheet18!$A$1:$C$362,3,0)</f>
        <v>#N/A</v>
      </c>
      <c r="J1162" s="18">
        <f t="shared" si="16"/>
        <v>1300</v>
      </c>
    </row>
    <row r="1163" spans="2:10" x14ac:dyDescent="0.2">
      <c r="B1163" s="4">
        <v>1160</v>
      </c>
      <c r="C1163" s="5" t="s">
        <v>2332</v>
      </c>
      <c r="D1163" s="5" t="s">
        <v>92</v>
      </c>
      <c r="E1163" s="5" t="s">
        <v>2333</v>
      </c>
      <c r="F1163" s="6">
        <v>43509</v>
      </c>
      <c r="G1163" s="6">
        <v>47162</v>
      </c>
      <c r="H1163" s="7">
        <v>1300</v>
      </c>
      <c r="I1163" s="13" t="e">
        <f>VLOOKUP(C1163,[1]Sheet18!$A$1:$C$362,3,0)</f>
        <v>#N/A</v>
      </c>
      <c r="J1163" s="18">
        <f t="shared" si="16"/>
        <v>1300</v>
      </c>
    </row>
    <row r="1164" spans="2:10" x14ac:dyDescent="0.2">
      <c r="B1164" s="4">
        <v>1161</v>
      </c>
      <c r="C1164" s="5" t="s">
        <v>2346</v>
      </c>
      <c r="D1164" s="5" t="s">
        <v>92</v>
      </c>
      <c r="E1164" s="5" t="s">
        <v>2347</v>
      </c>
      <c r="F1164" s="6">
        <v>43516</v>
      </c>
      <c r="G1164" s="6">
        <v>47169</v>
      </c>
      <c r="H1164" s="7">
        <v>1300</v>
      </c>
      <c r="I1164" s="13" t="e">
        <f>VLOOKUP(C1164,[1]Sheet18!$A$1:$C$362,3,0)</f>
        <v>#N/A</v>
      </c>
      <c r="J1164" s="18">
        <f t="shared" si="16"/>
        <v>1300</v>
      </c>
    </row>
    <row r="1165" spans="2:10" x14ac:dyDescent="0.2">
      <c r="B1165" s="4">
        <v>1162</v>
      </c>
      <c r="C1165" s="5" t="s">
        <v>2358</v>
      </c>
      <c r="D1165" s="5" t="s">
        <v>92</v>
      </c>
      <c r="E1165" s="5" t="s">
        <v>2359</v>
      </c>
      <c r="F1165" s="6">
        <v>43523</v>
      </c>
      <c r="G1165" s="6">
        <v>47176</v>
      </c>
      <c r="H1165" s="7">
        <v>1300</v>
      </c>
      <c r="I1165" s="13" t="e">
        <f>VLOOKUP(C1165,[1]Sheet18!$A$1:$C$362,3,0)</f>
        <v>#N/A</v>
      </c>
      <c r="J1165" s="18">
        <f t="shared" si="16"/>
        <v>1300</v>
      </c>
    </row>
    <row r="1166" spans="2:10" x14ac:dyDescent="0.2">
      <c r="B1166" s="4">
        <v>1163</v>
      </c>
      <c r="C1166" s="5" t="s">
        <v>2384</v>
      </c>
      <c r="D1166" s="5" t="s">
        <v>92</v>
      </c>
      <c r="E1166" s="5" t="s">
        <v>2385</v>
      </c>
      <c r="F1166" s="6">
        <v>43530</v>
      </c>
      <c r="G1166" s="6">
        <v>47183</v>
      </c>
      <c r="H1166" s="7">
        <v>2000</v>
      </c>
      <c r="I1166" s="13" t="e">
        <f>VLOOKUP(C1166,[1]Sheet18!$A$1:$C$362,3,0)</f>
        <v>#N/A</v>
      </c>
      <c r="J1166" s="18">
        <f t="shared" si="16"/>
        <v>2000</v>
      </c>
    </row>
    <row r="1167" spans="2:10" x14ac:dyDescent="0.2">
      <c r="B1167" s="4">
        <v>1164</v>
      </c>
      <c r="C1167" s="5" t="s">
        <v>2412</v>
      </c>
      <c r="D1167" s="5" t="s">
        <v>92</v>
      </c>
      <c r="E1167" s="5" t="s">
        <v>2413</v>
      </c>
      <c r="F1167" s="6">
        <v>43537</v>
      </c>
      <c r="G1167" s="6">
        <v>47190</v>
      </c>
      <c r="H1167" s="7">
        <v>1300</v>
      </c>
      <c r="I1167" s="13" t="e">
        <f>VLOOKUP(C1167,[1]Sheet18!$A$1:$C$362,3,0)</f>
        <v>#N/A</v>
      </c>
      <c r="J1167" s="18">
        <f t="shared" si="16"/>
        <v>1300</v>
      </c>
    </row>
    <row r="1168" spans="2:10" x14ac:dyDescent="0.2">
      <c r="B1168" s="4">
        <v>1165</v>
      </c>
      <c r="C1168" s="5" t="s">
        <v>2436</v>
      </c>
      <c r="D1168" s="5" t="s">
        <v>92</v>
      </c>
      <c r="E1168" s="5" t="s">
        <v>2437</v>
      </c>
      <c r="F1168" s="6">
        <v>43544</v>
      </c>
      <c r="G1168" s="6">
        <v>47197</v>
      </c>
      <c r="H1168" s="7">
        <v>2500</v>
      </c>
      <c r="I1168" s="13" t="e">
        <f>VLOOKUP(C1168,[1]Sheet18!$A$1:$C$362,3,0)</f>
        <v>#N/A</v>
      </c>
      <c r="J1168" s="18">
        <f t="shared" si="16"/>
        <v>2500</v>
      </c>
    </row>
    <row r="1169" spans="2:10" x14ac:dyDescent="0.2">
      <c r="B1169" s="4">
        <v>1166</v>
      </c>
      <c r="C1169" s="5" t="s">
        <v>2450</v>
      </c>
      <c r="D1169" s="5" t="s">
        <v>92</v>
      </c>
      <c r="E1169" s="5" t="s">
        <v>2451</v>
      </c>
      <c r="F1169" s="6">
        <v>43551</v>
      </c>
      <c r="G1169" s="6">
        <v>47204</v>
      </c>
      <c r="H1169" s="7">
        <v>2400</v>
      </c>
      <c r="I1169" s="13" t="e">
        <f>VLOOKUP(C1169,[1]Sheet18!$A$1:$C$362,3,0)</f>
        <v>#N/A</v>
      </c>
      <c r="J1169" s="18">
        <f t="shared" si="16"/>
        <v>2400</v>
      </c>
    </row>
    <row r="1170" spans="2:10" x14ac:dyDescent="0.2">
      <c r="B1170" s="4">
        <v>1167</v>
      </c>
      <c r="C1170" s="5" t="s">
        <v>3406</v>
      </c>
      <c r="D1170" s="5" t="s">
        <v>92</v>
      </c>
      <c r="E1170" s="5" t="s">
        <v>3407</v>
      </c>
      <c r="F1170" s="6">
        <v>43929</v>
      </c>
      <c r="G1170" s="6">
        <v>47216</v>
      </c>
      <c r="H1170" s="7">
        <v>2080</v>
      </c>
      <c r="I1170" s="13" t="e">
        <f>VLOOKUP(C1170,[1]Sheet18!$A$1:$C$362,3,0)</f>
        <v>#N/A</v>
      </c>
      <c r="J1170" s="18">
        <f t="shared" si="16"/>
        <v>2080</v>
      </c>
    </row>
    <row r="1171" spans="2:10" x14ac:dyDescent="0.2">
      <c r="B1171" s="4">
        <v>1168</v>
      </c>
      <c r="C1171" s="5" t="s">
        <v>2476</v>
      </c>
      <c r="D1171" s="5" t="s">
        <v>92</v>
      </c>
      <c r="E1171" s="5" t="s">
        <v>2437</v>
      </c>
      <c r="F1171" s="6">
        <v>43565</v>
      </c>
      <c r="G1171" s="6">
        <v>47218</v>
      </c>
      <c r="H1171" s="7">
        <v>1300</v>
      </c>
      <c r="I1171" s="13" t="e">
        <f>VLOOKUP(C1171,[1]Sheet18!$A$1:$C$362,3,0)</f>
        <v>#N/A</v>
      </c>
      <c r="J1171" s="18">
        <f t="shared" si="16"/>
        <v>1300</v>
      </c>
    </row>
    <row r="1172" spans="2:10" x14ac:dyDescent="0.2">
      <c r="B1172" s="4">
        <v>1169</v>
      </c>
      <c r="C1172" s="5" t="s">
        <v>2505</v>
      </c>
      <c r="D1172" s="5" t="s">
        <v>92</v>
      </c>
      <c r="E1172" s="5" t="s">
        <v>2506</v>
      </c>
      <c r="F1172" s="6">
        <v>43579</v>
      </c>
      <c r="G1172" s="6">
        <v>47232</v>
      </c>
      <c r="H1172" s="7">
        <v>1000</v>
      </c>
      <c r="I1172" s="13" t="e">
        <f>VLOOKUP(C1172,[1]Sheet18!$A$1:$C$362,3,0)</f>
        <v>#N/A</v>
      </c>
      <c r="J1172" s="18">
        <f t="shared" si="16"/>
        <v>1000</v>
      </c>
    </row>
    <row r="1173" spans="2:10" x14ac:dyDescent="0.2">
      <c r="B1173" s="4">
        <v>1170</v>
      </c>
      <c r="C1173" s="5" t="s">
        <v>3505</v>
      </c>
      <c r="D1173" s="5" t="s">
        <v>92</v>
      </c>
      <c r="E1173" s="5" t="s">
        <v>3506</v>
      </c>
      <c r="F1173" s="6">
        <v>43971</v>
      </c>
      <c r="G1173" s="6">
        <v>47258</v>
      </c>
      <c r="H1173" s="7">
        <v>1500</v>
      </c>
      <c r="I1173" s="13" t="e">
        <f>VLOOKUP(C1173,[1]Sheet18!$A$1:$C$362,3,0)</f>
        <v>#N/A</v>
      </c>
      <c r="J1173" s="18">
        <f t="shared" ref="J1173:J1204" si="17">H1173</f>
        <v>1500</v>
      </c>
    </row>
    <row r="1174" spans="2:10" x14ac:dyDescent="0.2">
      <c r="B1174" s="4">
        <v>1171</v>
      </c>
      <c r="C1174" s="5" t="s">
        <v>3531</v>
      </c>
      <c r="D1174" s="5" t="s">
        <v>92</v>
      </c>
      <c r="E1174" s="5" t="s">
        <v>3532</v>
      </c>
      <c r="F1174" s="6">
        <v>43985</v>
      </c>
      <c r="G1174" s="6">
        <v>47272</v>
      </c>
      <c r="H1174" s="7">
        <v>1500</v>
      </c>
      <c r="I1174" s="13" t="e">
        <f>VLOOKUP(C1174,[1]Sheet18!$A$1:$C$362,3,0)</f>
        <v>#N/A</v>
      </c>
      <c r="J1174" s="18">
        <f t="shared" si="17"/>
        <v>1500</v>
      </c>
    </row>
    <row r="1175" spans="2:10" x14ac:dyDescent="0.2">
      <c r="B1175" s="4">
        <v>1172</v>
      </c>
      <c r="C1175" s="5" t="s">
        <v>2561</v>
      </c>
      <c r="D1175" s="5" t="s">
        <v>92</v>
      </c>
      <c r="E1175" s="5" t="s">
        <v>2562</v>
      </c>
      <c r="F1175" s="6">
        <v>43628</v>
      </c>
      <c r="G1175" s="6">
        <v>47281</v>
      </c>
      <c r="H1175" s="7">
        <v>1000</v>
      </c>
      <c r="I1175" s="13" t="e">
        <f>VLOOKUP(C1175,[1]Sheet18!$A$1:$C$362,3,0)</f>
        <v>#N/A</v>
      </c>
      <c r="J1175" s="18">
        <f t="shared" si="17"/>
        <v>1000</v>
      </c>
    </row>
    <row r="1176" spans="2:10" x14ac:dyDescent="0.2">
      <c r="B1176" s="4">
        <v>1173</v>
      </c>
      <c r="C1176" s="5" t="s">
        <v>2581</v>
      </c>
      <c r="D1176" s="5" t="s">
        <v>92</v>
      </c>
      <c r="E1176" s="5" t="s">
        <v>2582</v>
      </c>
      <c r="F1176" s="6">
        <v>43642</v>
      </c>
      <c r="G1176" s="6">
        <v>47295</v>
      </c>
      <c r="H1176" s="7">
        <v>1000</v>
      </c>
      <c r="I1176" s="13" t="e">
        <f>VLOOKUP(C1176,[1]Sheet18!$A$1:$C$362,3,0)</f>
        <v>#N/A</v>
      </c>
      <c r="J1176" s="18">
        <f t="shared" si="17"/>
        <v>1000</v>
      </c>
    </row>
    <row r="1177" spans="2:10" x14ac:dyDescent="0.2">
      <c r="B1177" s="4">
        <v>1174</v>
      </c>
      <c r="C1177" s="5" t="s">
        <v>5664</v>
      </c>
      <c r="D1177" s="5" t="s">
        <v>92</v>
      </c>
      <c r="E1177" s="5" t="s">
        <v>5665</v>
      </c>
      <c r="F1177" s="6">
        <v>44748</v>
      </c>
      <c r="G1177" s="6">
        <v>47305</v>
      </c>
      <c r="H1177" s="7">
        <v>1500</v>
      </c>
      <c r="I1177" s="13" t="e">
        <f>VLOOKUP(C1177,[1]Sheet18!$A$1:$C$362,3,0)</f>
        <v>#N/A</v>
      </c>
      <c r="J1177" s="18">
        <f t="shared" si="17"/>
        <v>1500</v>
      </c>
    </row>
    <row r="1178" spans="2:10" x14ac:dyDescent="0.2">
      <c r="B1178" s="4">
        <v>1175</v>
      </c>
      <c r="C1178" s="5" t="s">
        <v>3611</v>
      </c>
      <c r="D1178" s="5" t="s">
        <v>92</v>
      </c>
      <c r="E1178" s="5" t="s">
        <v>3612</v>
      </c>
      <c r="F1178" s="6">
        <v>44020</v>
      </c>
      <c r="G1178" s="6">
        <v>47307</v>
      </c>
      <c r="H1178" s="7">
        <v>700</v>
      </c>
      <c r="I1178" s="13" t="e">
        <f>VLOOKUP(C1178,[1]Sheet18!$A$1:$C$362,3,0)</f>
        <v>#N/A</v>
      </c>
      <c r="J1178" s="18">
        <f t="shared" si="17"/>
        <v>700</v>
      </c>
    </row>
    <row r="1179" spans="2:10" x14ac:dyDescent="0.2">
      <c r="B1179" s="4">
        <v>1176</v>
      </c>
      <c r="C1179" s="5" t="s">
        <v>3707</v>
      </c>
      <c r="D1179" s="5" t="s">
        <v>92</v>
      </c>
      <c r="E1179" s="5" t="s">
        <v>3612</v>
      </c>
      <c r="F1179" s="6">
        <v>44055</v>
      </c>
      <c r="G1179" s="6">
        <v>47342</v>
      </c>
      <c r="H1179" s="7">
        <v>1500</v>
      </c>
      <c r="I1179" s="13" t="e">
        <f>VLOOKUP(C1179,[1]Sheet18!$A$1:$C$362,3,0)</f>
        <v>#N/A</v>
      </c>
      <c r="J1179" s="18">
        <f t="shared" si="17"/>
        <v>1500</v>
      </c>
    </row>
    <row r="1180" spans="2:10" x14ac:dyDescent="0.2">
      <c r="B1180" s="4">
        <v>1177</v>
      </c>
      <c r="C1180" s="5" t="s">
        <v>8366</v>
      </c>
      <c r="D1180" s="5" t="s">
        <v>92</v>
      </c>
      <c r="E1180" s="5" t="s">
        <v>8367</v>
      </c>
      <c r="F1180" s="6">
        <v>45518</v>
      </c>
      <c r="G1180" s="6">
        <v>47344</v>
      </c>
      <c r="H1180" s="7">
        <v>1000</v>
      </c>
      <c r="I1180" s="13" t="e">
        <f>VLOOKUP(C1180,[1]Sheet18!$A$1:$C$362,3,0)</f>
        <v>#N/A</v>
      </c>
      <c r="J1180" s="18">
        <f t="shared" si="17"/>
        <v>1000</v>
      </c>
    </row>
    <row r="1181" spans="2:10" x14ac:dyDescent="0.2">
      <c r="B1181" s="4">
        <v>1178</v>
      </c>
      <c r="C1181" s="5" t="s">
        <v>2760</v>
      </c>
      <c r="D1181" s="5" t="s">
        <v>92</v>
      </c>
      <c r="E1181" s="5" t="s">
        <v>2761</v>
      </c>
      <c r="F1181" s="6">
        <v>43712</v>
      </c>
      <c r="G1181" s="6">
        <v>47365</v>
      </c>
      <c r="H1181" s="7">
        <v>1000</v>
      </c>
      <c r="I1181" s="13" t="e">
        <f>VLOOKUP(C1181,[1]Sheet18!$A$1:$C$362,3,0)</f>
        <v>#N/A</v>
      </c>
      <c r="J1181" s="18">
        <f t="shared" si="17"/>
        <v>1000</v>
      </c>
    </row>
    <row r="1182" spans="2:10" x14ac:dyDescent="0.2">
      <c r="B1182" s="4">
        <v>1179</v>
      </c>
      <c r="C1182" s="5" t="s">
        <v>3803</v>
      </c>
      <c r="D1182" s="5" t="s">
        <v>92</v>
      </c>
      <c r="E1182" s="5" t="s">
        <v>3804</v>
      </c>
      <c r="F1182" s="6">
        <v>44090</v>
      </c>
      <c r="G1182" s="6">
        <v>47377</v>
      </c>
      <c r="H1182" s="7">
        <v>1000</v>
      </c>
      <c r="I1182" s="13" t="e">
        <f>VLOOKUP(C1182,[1]Sheet18!$A$1:$C$362,3,0)</f>
        <v>#N/A</v>
      </c>
      <c r="J1182" s="18">
        <f t="shared" si="17"/>
        <v>1000</v>
      </c>
    </row>
    <row r="1183" spans="2:10" x14ac:dyDescent="0.2">
      <c r="B1183" s="4">
        <v>1180</v>
      </c>
      <c r="C1183" s="5" t="s">
        <v>2809</v>
      </c>
      <c r="D1183" s="5" t="s">
        <v>92</v>
      </c>
      <c r="E1183" s="5" t="s">
        <v>2810</v>
      </c>
      <c r="F1183" s="6">
        <v>43733</v>
      </c>
      <c r="G1183" s="6">
        <v>47386</v>
      </c>
      <c r="H1183" s="7">
        <v>1600</v>
      </c>
      <c r="I1183" s="13" t="e">
        <f>VLOOKUP(C1183,[1]Sheet18!$A$1:$C$362,3,0)</f>
        <v>#N/A</v>
      </c>
      <c r="J1183" s="18">
        <f t="shared" si="17"/>
        <v>1600</v>
      </c>
    </row>
    <row r="1184" spans="2:10" x14ac:dyDescent="0.2">
      <c r="B1184" s="4">
        <v>1181</v>
      </c>
      <c r="C1184" s="5" t="s">
        <v>5014</v>
      </c>
      <c r="D1184" s="5" t="s">
        <v>92</v>
      </c>
      <c r="E1184" s="5" t="s">
        <v>5015</v>
      </c>
      <c r="F1184" s="6">
        <v>44482</v>
      </c>
      <c r="G1184" s="6">
        <v>47404</v>
      </c>
      <c r="H1184" s="7">
        <v>1054.202</v>
      </c>
      <c r="I1184" s="13" t="e">
        <f>VLOOKUP(C1184,[1]Sheet18!$A$1:$C$362,3,0)</f>
        <v>#N/A</v>
      </c>
      <c r="J1184" s="18">
        <f t="shared" si="17"/>
        <v>1054.202</v>
      </c>
    </row>
    <row r="1185" spans="2:10" x14ac:dyDescent="0.2">
      <c r="B1185" s="4">
        <v>1182</v>
      </c>
      <c r="C1185" s="5" t="s">
        <v>5980</v>
      </c>
      <c r="D1185" s="5" t="s">
        <v>92</v>
      </c>
      <c r="E1185" s="5" t="s">
        <v>5981</v>
      </c>
      <c r="F1185" s="6">
        <v>44853</v>
      </c>
      <c r="G1185" s="6">
        <v>47410</v>
      </c>
      <c r="H1185" s="7">
        <v>1000</v>
      </c>
      <c r="I1185" s="13" t="e">
        <f>VLOOKUP(C1185,[1]Sheet18!$A$1:$C$362,3,0)</f>
        <v>#N/A</v>
      </c>
      <c r="J1185" s="18">
        <f t="shared" si="17"/>
        <v>1000</v>
      </c>
    </row>
    <row r="1186" spans="2:10" x14ac:dyDescent="0.2">
      <c r="B1186" s="4">
        <v>1183</v>
      </c>
      <c r="C1186" s="5" t="s">
        <v>2915</v>
      </c>
      <c r="D1186" s="5" t="s">
        <v>92</v>
      </c>
      <c r="E1186" s="5" t="s">
        <v>2916</v>
      </c>
      <c r="F1186" s="6">
        <v>43782</v>
      </c>
      <c r="G1186" s="6">
        <v>47435</v>
      </c>
      <c r="H1186" s="7">
        <v>1000</v>
      </c>
      <c r="I1186" s="13" t="e">
        <f>VLOOKUP(C1186,[1]Sheet18!$A$1:$C$362,3,0)</f>
        <v>#N/A</v>
      </c>
      <c r="J1186" s="18">
        <f t="shared" si="17"/>
        <v>1000</v>
      </c>
    </row>
    <row r="1187" spans="2:10" x14ac:dyDescent="0.2">
      <c r="B1187" s="4">
        <v>1184</v>
      </c>
      <c r="C1187" s="5" t="s">
        <v>8711</v>
      </c>
      <c r="D1187" s="5" t="s">
        <v>92</v>
      </c>
      <c r="E1187" s="5" t="s">
        <v>8712</v>
      </c>
      <c r="F1187" s="6">
        <v>45623</v>
      </c>
      <c r="G1187" s="6">
        <v>47449</v>
      </c>
      <c r="H1187" s="7">
        <v>1000</v>
      </c>
      <c r="I1187" s="13" t="e">
        <f>VLOOKUP(C1187,[1]Sheet18!$A$1:$C$362,3,0)</f>
        <v>#N/A</v>
      </c>
      <c r="J1187" s="18">
        <f t="shared" si="17"/>
        <v>1000</v>
      </c>
    </row>
    <row r="1188" spans="2:10" x14ac:dyDescent="0.2">
      <c r="B1188" s="4">
        <v>1185</v>
      </c>
      <c r="C1188" s="5" t="s">
        <v>7334</v>
      </c>
      <c r="D1188" s="5" t="s">
        <v>92</v>
      </c>
      <c r="E1188" s="5" t="s">
        <v>7335</v>
      </c>
      <c r="F1188" s="6">
        <v>45259</v>
      </c>
      <c r="G1188" s="6">
        <v>47451</v>
      </c>
      <c r="H1188" s="7">
        <v>1000</v>
      </c>
      <c r="I1188" s="13" t="e">
        <f>VLOOKUP(C1188,[1]Sheet18!$A$1:$C$362,3,0)</f>
        <v>#N/A</v>
      </c>
      <c r="J1188" s="18">
        <f t="shared" si="17"/>
        <v>1000</v>
      </c>
    </row>
    <row r="1189" spans="2:10" x14ac:dyDescent="0.2">
      <c r="B1189" s="4">
        <v>1186</v>
      </c>
      <c r="C1189" s="5" t="s">
        <v>4103</v>
      </c>
      <c r="D1189" s="5" t="s">
        <v>92</v>
      </c>
      <c r="E1189" s="5" t="s">
        <v>4104</v>
      </c>
      <c r="F1189" s="6">
        <v>44167</v>
      </c>
      <c r="G1189" s="6">
        <v>47454</v>
      </c>
      <c r="H1189" s="7">
        <v>1500</v>
      </c>
      <c r="I1189" s="13" t="e">
        <f>VLOOKUP(C1189,[1]Sheet18!$A$1:$C$362,3,0)</f>
        <v>#N/A</v>
      </c>
      <c r="J1189" s="18">
        <f t="shared" si="17"/>
        <v>1500</v>
      </c>
    </row>
    <row r="1190" spans="2:10" x14ac:dyDescent="0.2">
      <c r="B1190" s="4">
        <v>1187</v>
      </c>
      <c r="C1190" s="5" t="s">
        <v>3003</v>
      </c>
      <c r="D1190" s="5" t="s">
        <v>92</v>
      </c>
      <c r="E1190" s="5" t="s">
        <v>3004</v>
      </c>
      <c r="F1190" s="6">
        <v>43810</v>
      </c>
      <c r="G1190" s="6">
        <v>47463</v>
      </c>
      <c r="H1190" s="7">
        <v>1000</v>
      </c>
      <c r="I1190" s="13" t="e">
        <f>VLOOKUP(C1190,[1]Sheet18!$A$1:$C$362,3,0)</f>
        <v>#N/A</v>
      </c>
      <c r="J1190" s="18">
        <f t="shared" si="17"/>
        <v>1000</v>
      </c>
    </row>
    <row r="1191" spans="2:10" x14ac:dyDescent="0.2">
      <c r="B1191" s="4">
        <v>1188</v>
      </c>
      <c r="C1191" s="5" t="s">
        <v>3017</v>
      </c>
      <c r="D1191" s="5" t="s">
        <v>92</v>
      </c>
      <c r="E1191" s="5" t="s">
        <v>3018</v>
      </c>
      <c r="F1191" s="6">
        <v>43817</v>
      </c>
      <c r="G1191" s="6">
        <v>47470</v>
      </c>
      <c r="H1191" s="7">
        <v>1500</v>
      </c>
      <c r="I1191" s="13" t="e">
        <f>VLOOKUP(C1191,[1]Sheet18!$A$1:$C$362,3,0)</f>
        <v>#N/A</v>
      </c>
      <c r="J1191" s="18">
        <f t="shared" si="17"/>
        <v>1500</v>
      </c>
    </row>
    <row r="1192" spans="2:10" x14ac:dyDescent="0.2">
      <c r="B1192" s="4">
        <v>1189</v>
      </c>
      <c r="C1192" s="5" t="s">
        <v>3044</v>
      </c>
      <c r="D1192" s="5" t="s">
        <v>92</v>
      </c>
      <c r="E1192" s="5" t="s">
        <v>3045</v>
      </c>
      <c r="F1192" s="6">
        <v>43831</v>
      </c>
      <c r="G1192" s="6">
        <v>47484</v>
      </c>
      <c r="H1192" s="7">
        <v>2500</v>
      </c>
      <c r="I1192" s="13" t="e">
        <f>VLOOKUP(C1192,[1]Sheet18!$A$1:$C$362,3,0)</f>
        <v>#N/A</v>
      </c>
      <c r="J1192" s="18">
        <f t="shared" si="17"/>
        <v>2500</v>
      </c>
    </row>
    <row r="1193" spans="2:10" x14ac:dyDescent="0.2">
      <c r="B1193" s="4">
        <v>1190</v>
      </c>
      <c r="C1193" s="5" t="s">
        <v>4208</v>
      </c>
      <c r="D1193" s="5" t="s">
        <v>92</v>
      </c>
      <c r="E1193" s="5" t="s">
        <v>3761</v>
      </c>
      <c r="F1193" s="6">
        <v>44202</v>
      </c>
      <c r="G1193" s="6">
        <v>47489</v>
      </c>
      <c r="H1193" s="7">
        <v>1000</v>
      </c>
      <c r="I1193" s="13" t="e">
        <f>VLOOKUP(C1193,[1]Sheet18!$A$1:$C$362,3,0)</f>
        <v>#N/A</v>
      </c>
      <c r="J1193" s="18">
        <f t="shared" si="17"/>
        <v>1000</v>
      </c>
    </row>
    <row r="1194" spans="2:10" x14ac:dyDescent="0.2">
      <c r="B1194" s="4">
        <v>1191</v>
      </c>
      <c r="C1194" s="5" t="s">
        <v>3050</v>
      </c>
      <c r="D1194" s="5" t="s">
        <v>92</v>
      </c>
      <c r="E1194" s="5" t="s">
        <v>3051</v>
      </c>
      <c r="F1194" s="6">
        <v>43838</v>
      </c>
      <c r="G1194" s="6">
        <v>47491</v>
      </c>
      <c r="H1194" s="7">
        <v>2000</v>
      </c>
      <c r="I1194" s="13" t="e">
        <f>VLOOKUP(C1194,[1]Sheet18!$A$1:$C$362,3,0)</f>
        <v>#N/A</v>
      </c>
      <c r="J1194" s="18">
        <f t="shared" si="17"/>
        <v>2000</v>
      </c>
    </row>
    <row r="1195" spans="2:10" x14ac:dyDescent="0.2">
      <c r="B1195" s="4">
        <v>1192</v>
      </c>
      <c r="C1195" s="5" t="s">
        <v>3102</v>
      </c>
      <c r="D1195" s="5" t="s">
        <v>92</v>
      </c>
      <c r="E1195" s="5" t="s">
        <v>3051</v>
      </c>
      <c r="F1195" s="6">
        <v>43852</v>
      </c>
      <c r="G1195" s="6">
        <v>47505</v>
      </c>
      <c r="H1195" s="7">
        <v>1000</v>
      </c>
      <c r="I1195" s="13" t="e">
        <f>VLOOKUP(C1195,[1]Sheet18!$A$1:$C$362,3,0)</f>
        <v>#N/A</v>
      </c>
      <c r="J1195" s="18">
        <f t="shared" si="17"/>
        <v>1000</v>
      </c>
    </row>
    <row r="1196" spans="2:10" x14ac:dyDescent="0.2">
      <c r="B1196" s="4">
        <v>1193</v>
      </c>
      <c r="C1196" s="5" t="s">
        <v>3135</v>
      </c>
      <c r="D1196" s="5" t="s">
        <v>92</v>
      </c>
      <c r="E1196" s="5" t="s">
        <v>3136</v>
      </c>
      <c r="F1196" s="6">
        <v>43866</v>
      </c>
      <c r="G1196" s="6">
        <v>47519</v>
      </c>
      <c r="H1196" s="7">
        <v>1000</v>
      </c>
      <c r="I1196" s="13" t="e">
        <f>VLOOKUP(C1196,[1]Sheet18!$A$1:$C$362,3,0)</f>
        <v>#N/A</v>
      </c>
      <c r="J1196" s="18">
        <f t="shared" si="17"/>
        <v>1000</v>
      </c>
    </row>
    <row r="1197" spans="2:10" x14ac:dyDescent="0.2">
      <c r="B1197" s="4">
        <v>1194</v>
      </c>
      <c r="C1197" s="5" t="s">
        <v>6358</v>
      </c>
      <c r="D1197" s="5" t="s">
        <v>92</v>
      </c>
      <c r="E1197" s="5" t="s">
        <v>6359</v>
      </c>
      <c r="F1197" s="6">
        <v>44972</v>
      </c>
      <c r="G1197" s="6">
        <v>47529</v>
      </c>
      <c r="H1197" s="7">
        <v>1000</v>
      </c>
      <c r="I1197" s="13" t="e">
        <f>VLOOKUP(C1197,[1]Sheet18!$A$1:$C$362,3,0)</f>
        <v>#N/A</v>
      </c>
      <c r="J1197" s="18">
        <f t="shared" si="17"/>
        <v>1000</v>
      </c>
    </row>
    <row r="1198" spans="2:10" x14ac:dyDescent="0.2">
      <c r="B1198" s="4">
        <v>1195</v>
      </c>
      <c r="C1198" s="5" t="s">
        <v>6381</v>
      </c>
      <c r="D1198" s="5" t="s">
        <v>92</v>
      </c>
      <c r="E1198" s="5" t="s">
        <v>6382</v>
      </c>
      <c r="F1198" s="6">
        <v>44979</v>
      </c>
      <c r="G1198" s="6">
        <v>47536</v>
      </c>
      <c r="H1198" s="7">
        <v>1000</v>
      </c>
      <c r="I1198" s="13" t="e">
        <f>VLOOKUP(C1198,[1]Sheet18!$A$1:$C$362,3,0)</f>
        <v>#N/A</v>
      </c>
      <c r="J1198" s="18">
        <f t="shared" si="17"/>
        <v>1000</v>
      </c>
    </row>
    <row r="1199" spans="2:10" x14ac:dyDescent="0.2">
      <c r="B1199" s="4">
        <v>1196</v>
      </c>
      <c r="C1199" s="5" t="s">
        <v>9090</v>
      </c>
      <c r="D1199" s="5" t="s">
        <v>92</v>
      </c>
      <c r="E1199" s="5" t="s">
        <v>9091</v>
      </c>
      <c r="F1199" s="6">
        <v>45715</v>
      </c>
      <c r="G1199" s="6">
        <v>47541</v>
      </c>
      <c r="H1199" s="7">
        <v>1000</v>
      </c>
      <c r="I1199" s="13" t="e">
        <f>VLOOKUP(C1199,[1]Sheet18!$A$1:$C$362,3,0)</f>
        <v>#N/A</v>
      </c>
      <c r="J1199" s="18">
        <f t="shared" si="17"/>
        <v>1000</v>
      </c>
    </row>
    <row r="1200" spans="2:10" x14ac:dyDescent="0.2">
      <c r="B1200" s="4">
        <v>1197</v>
      </c>
      <c r="C1200" s="5" t="s">
        <v>9143</v>
      </c>
      <c r="D1200" s="5" t="s">
        <v>92</v>
      </c>
      <c r="E1200" s="5" t="s">
        <v>9144</v>
      </c>
      <c r="F1200" s="6">
        <v>45721</v>
      </c>
      <c r="G1200" s="6">
        <v>47547</v>
      </c>
      <c r="H1200" s="7">
        <v>500</v>
      </c>
      <c r="I1200" s="13" t="e">
        <f>VLOOKUP(C1200,[1]Sheet18!$A$1:$C$362,3,0)</f>
        <v>#N/A</v>
      </c>
      <c r="J1200" s="18">
        <f t="shared" si="17"/>
        <v>500</v>
      </c>
    </row>
    <row r="1201" spans="2:10" x14ac:dyDescent="0.2">
      <c r="B1201" s="4">
        <v>1198</v>
      </c>
      <c r="C1201" s="5" t="s">
        <v>3316</v>
      </c>
      <c r="D1201" s="5" t="s">
        <v>92</v>
      </c>
      <c r="E1201" s="5" t="s">
        <v>3317</v>
      </c>
      <c r="F1201" s="6">
        <v>43908</v>
      </c>
      <c r="G1201" s="6">
        <v>47560</v>
      </c>
      <c r="H1201" s="7">
        <v>1000</v>
      </c>
      <c r="I1201" s="13" t="e">
        <f>VLOOKUP(C1201,[1]Sheet18!$A$1:$C$362,3,0)</f>
        <v>#N/A</v>
      </c>
      <c r="J1201" s="18">
        <f t="shared" si="17"/>
        <v>1000</v>
      </c>
    </row>
    <row r="1202" spans="2:10" x14ac:dyDescent="0.2">
      <c r="B1202" s="4">
        <v>1199</v>
      </c>
      <c r="C1202" s="5" t="s">
        <v>3344</v>
      </c>
      <c r="D1202" s="5" t="s">
        <v>92</v>
      </c>
      <c r="E1202" s="5" t="s">
        <v>3345</v>
      </c>
      <c r="F1202" s="6">
        <v>43914</v>
      </c>
      <c r="G1202" s="6">
        <v>47566</v>
      </c>
      <c r="H1202" s="7">
        <v>1000</v>
      </c>
      <c r="I1202" s="13" t="e">
        <f>VLOOKUP(C1202,[1]Sheet18!$A$1:$C$362,3,0)</f>
        <v>#N/A</v>
      </c>
      <c r="J1202" s="18">
        <f t="shared" si="17"/>
        <v>1000</v>
      </c>
    </row>
    <row r="1203" spans="2:10" x14ac:dyDescent="0.2">
      <c r="B1203" s="4">
        <v>1200</v>
      </c>
      <c r="C1203" s="5" t="s">
        <v>4514</v>
      </c>
      <c r="D1203" s="5" t="s">
        <v>92</v>
      </c>
      <c r="E1203" s="5" t="s">
        <v>4515</v>
      </c>
      <c r="F1203" s="6">
        <v>44286</v>
      </c>
      <c r="G1203" s="6">
        <v>47573</v>
      </c>
      <c r="H1203" s="7">
        <v>1500</v>
      </c>
      <c r="I1203" s="13" t="e">
        <f>VLOOKUP(C1203,[1]Sheet18!$A$1:$C$362,3,0)</f>
        <v>#N/A</v>
      </c>
      <c r="J1203" s="18">
        <f t="shared" si="17"/>
        <v>1500</v>
      </c>
    </row>
    <row r="1204" spans="2:10" x14ac:dyDescent="0.2">
      <c r="B1204" s="4">
        <v>1201</v>
      </c>
      <c r="C1204" s="5" t="s">
        <v>6617</v>
      </c>
      <c r="D1204" s="5" t="s">
        <v>92</v>
      </c>
      <c r="E1204" s="5" t="s">
        <v>6618</v>
      </c>
      <c r="F1204" s="6">
        <v>45042</v>
      </c>
      <c r="G1204" s="6">
        <v>47599</v>
      </c>
      <c r="H1204" s="7">
        <v>1000</v>
      </c>
      <c r="I1204" s="13" t="e">
        <f>VLOOKUP(C1204,[1]Sheet18!$A$1:$C$362,3,0)</f>
        <v>#N/A</v>
      </c>
      <c r="J1204" s="18">
        <f t="shared" si="17"/>
        <v>1000</v>
      </c>
    </row>
    <row r="1205" spans="2:10" x14ac:dyDescent="0.2">
      <c r="B1205" s="4">
        <v>1202</v>
      </c>
      <c r="C1205" s="5" t="s">
        <v>3513</v>
      </c>
      <c r="D1205" s="5" t="s">
        <v>92</v>
      </c>
      <c r="E1205" s="5" t="s">
        <v>3514</v>
      </c>
      <c r="F1205" s="6">
        <v>43978</v>
      </c>
      <c r="G1205" s="6">
        <v>47630</v>
      </c>
      <c r="H1205" s="7">
        <v>1500</v>
      </c>
      <c r="I1205" s="13" t="e">
        <f>VLOOKUP(C1205,[1]Sheet18!$A$1:$C$362,3,0)</f>
        <v>#N/A</v>
      </c>
      <c r="J1205" s="18">
        <f t="shared" ref="J1205:J1223" si="18">H1205</f>
        <v>1500</v>
      </c>
    </row>
    <row r="1206" spans="2:10" x14ac:dyDescent="0.2">
      <c r="B1206" s="4">
        <v>1203</v>
      </c>
      <c r="C1206" s="5" t="s">
        <v>4657</v>
      </c>
      <c r="D1206" s="5" t="s">
        <v>92</v>
      </c>
      <c r="E1206" s="5" t="s">
        <v>4658</v>
      </c>
      <c r="F1206" s="6">
        <v>44356</v>
      </c>
      <c r="G1206" s="6">
        <v>47643</v>
      </c>
      <c r="H1206" s="7">
        <v>1500</v>
      </c>
      <c r="I1206" s="13" t="e">
        <f>VLOOKUP(C1206,[1]Sheet18!$A$1:$C$362,3,0)</f>
        <v>#N/A</v>
      </c>
      <c r="J1206" s="18">
        <f t="shared" si="18"/>
        <v>1500</v>
      </c>
    </row>
    <row r="1207" spans="2:10" x14ac:dyDescent="0.2">
      <c r="B1207" s="4">
        <v>1204</v>
      </c>
      <c r="C1207" s="5" t="s">
        <v>6815</v>
      </c>
      <c r="D1207" s="5" t="s">
        <v>92</v>
      </c>
      <c r="E1207" s="5" t="s">
        <v>6618</v>
      </c>
      <c r="F1207" s="6">
        <v>45105</v>
      </c>
      <c r="G1207" s="6">
        <v>47662</v>
      </c>
      <c r="H1207" s="7">
        <v>1000</v>
      </c>
      <c r="I1207" s="13" t="e">
        <f>VLOOKUP(C1207,[1]Sheet18!$A$1:$C$362,3,0)</f>
        <v>#N/A</v>
      </c>
      <c r="J1207" s="18">
        <f t="shared" si="18"/>
        <v>1000</v>
      </c>
    </row>
    <row r="1208" spans="2:10" x14ac:dyDescent="0.2">
      <c r="B1208" s="4">
        <v>1205</v>
      </c>
      <c r="C1208" s="5" t="s">
        <v>3593</v>
      </c>
      <c r="D1208" s="5" t="s">
        <v>92</v>
      </c>
      <c r="E1208" s="5" t="s">
        <v>3594</v>
      </c>
      <c r="F1208" s="6">
        <v>44013</v>
      </c>
      <c r="G1208" s="6">
        <v>47665</v>
      </c>
      <c r="H1208" s="7">
        <v>2000</v>
      </c>
      <c r="I1208" s="13" t="e">
        <f>VLOOKUP(C1208,[1]Sheet18!$A$1:$C$362,3,0)</f>
        <v>#N/A</v>
      </c>
      <c r="J1208" s="18">
        <f t="shared" si="18"/>
        <v>2000</v>
      </c>
    </row>
    <row r="1209" spans="2:10" x14ac:dyDescent="0.2">
      <c r="B1209" s="4">
        <v>1206</v>
      </c>
      <c r="C1209" s="5" t="s">
        <v>4754</v>
      </c>
      <c r="D1209" s="5" t="s">
        <v>92</v>
      </c>
      <c r="E1209" s="5" t="s">
        <v>4755</v>
      </c>
      <c r="F1209" s="6">
        <v>44384</v>
      </c>
      <c r="G1209" s="6">
        <v>47671</v>
      </c>
      <c r="H1209" s="7">
        <v>1000</v>
      </c>
      <c r="I1209" s="13" t="e">
        <f>VLOOKUP(C1209,[1]Sheet18!$A$1:$C$362,3,0)</f>
        <v>#N/A</v>
      </c>
      <c r="J1209" s="18">
        <f t="shared" si="18"/>
        <v>1000</v>
      </c>
    </row>
    <row r="1210" spans="2:10" x14ac:dyDescent="0.2">
      <c r="B1210" s="4">
        <v>1207</v>
      </c>
      <c r="C1210" s="5" t="s">
        <v>3683</v>
      </c>
      <c r="D1210" s="5" t="s">
        <v>92</v>
      </c>
      <c r="E1210" s="5" t="s">
        <v>3684</v>
      </c>
      <c r="F1210" s="6">
        <v>44048</v>
      </c>
      <c r="G1210" s="6">
        <v>47700</v>
      </c>
      <c r="H1210" s="7">
        <v>1500</v>
      </c>
      <c r="I1210" s="13" t="e">
        <f>VLOOKUP(C1210,[1]Sheet18!$A$1:$C$362,3,0)</f>
        <v>#N/A</v>
      </c>
      <c r="J1210" s="18">
        <f t="shared" si="18"/>
        <v>1500</v>
      </c>
    </row>
    <row r="1211" spans="2:10" x14ac:dyDescent="0.2">
      <c r="B1211" s="4">
        <v>1208</v>
      </c>
      <c r="C1211" s="5" t="s">
        <v>3741</v>
      </c>
      <c r="D1211" s="5" t="s">
        <v>92</v>
      </c>
      <c r="E1211" s="5" t="s">
        <v>3742</v>
      </c>
      <c r="F1211" s="6">
        <v>44069</v>
      </c>
      <c r="G1211" s="6">
        <v>47721</v>
      </c>
      <c r="H1211" s="7">
        <v>2000</v>
      </c>
      <c r="I1211" s="13" t="e">
        <f>VLOOKUP(C1211,[1]Sheet18!$A$1:$C$362,3,0)</f>
        <v>#N/A</v>
      </c>
      <c r="J1211" s="18">
        <f t="shared" si="18"/>
        <v>2000</v>
      </c>
    </row>
    <row r="1212" spans="2:10" x14ac:dyDescent="0.2">
      <c r="B1212" s="4">
        <v>1209</v>
      </c>
      <c r="C1212" s="5" t="s">
        <v>3760</v>
      </c>
      <c r="D1212" s="5" t="s">
        <v>92</v>
      </c>
      <c r="E1212" s="5" t="s">
        <v>3761</v>
      </c>
      <c r="F1212" s="6">
        <v>44076</v>
      </c>
      <c r="G1212" s="6">
        <v>47728</v>
      </c>
      <c r="H1212" s="7">
        <v>1500</v>
      </c>
      <c r="I1212" s="13" t="e">
        <f>VLOOKUP(C1212,[1]Sheet18!$A$1:$C$362,3,0)</f>
        <v>#N/A</v>
      </c>
      <c r="J1212" s="18">
        <f t="shared" si="18"/>
        <v>1500</v>
      </c>
    </row>
    <row r="1213" spans="2:10" x14ac:dyDescent="0.2">
      <c r="B1213" s="4">
        <v>1210</v>
      </c>
      <c r="C1213" s="5" t="s">
        <v>3829</v>
      </c>
      <c r="D1213" s="5" t="s">
        <v>92</v>
      </c>
      <c r="E1213" s="5" t="s">
        <v>3830</v>
      </c>
      <c r="F1213" s="6">
        <v>44097</v>
      </c>
      <c r="G1213" s="6">
        <v>47749</v>
      </c>
      <c r="H1213" s="7">
        <v>1500</v>
      </c>
      <c r="I1213" s="13" t="e">
        <f>VLOOKUP(C1213,[1]Sheet18!$A$1:$C$362,3,0)</f>
        <v>#N/A</v>
      </c>
      <c r="J1213" s="18">
        <f t="shared" si="18"/>
        <v>1500</v>
      </c>
    </row>
    <row r="1214" spans="2:10" x14ac:dyDescent="0.2">
      <c r="B1214" s="4">
        <v>1211</v>
      </c>
      <c r="C1214" s="5" t="s">
        <v>3868</v>
      </c>
      <c r="D1214" s="5" t="s">
        <v>92</v>
      </c>
      <c r="E1214" s="5" t="s">
        <v>3869</v>
      </c>
      <c r="F1214" s="6">
        <v>44104</v>
      </c>
      <c r="G1214" s="6">
        <v>47756</v>
      </c>
      <c r="H1214" s="7">
        <v>1500</v>
      </c>
      <c r="I1214" s="13" t="e">
        <f>VLOOKUP(C1214,[1]Sheet18!$A$1:$C$362,3,0)</f>
        <v>#N/A</v>
      </c>
      <c r="J1214" s="18">
        <f t="shared" si="18"/>
        <v>1500</v>
      </c>
    </row>
    <row r="1215" spans="2:10" x14ac:dyDescent="0.2">
      <c r="B1215" s="4">
        <v>1212</v>
      </c>
      <c r="C1215" s="5" t="s">
        <v>3891</v>
      </c>
      <c r="D1215" s="5" t="s">
        <v>92</v>
      </c>
      <c r="E1215" s="5" t="s">
        <v>3892</v>
      </c>
      <c r="F1215" s="6">
        <v>44111</v>
      </c>
      <c r="G1215" s="6">
        <v>47763</v>
      </c>
      <c r="H1215" s="7">
        <v>1000</v>
      </c>
      <c r="I1215" s="13" t="e">
        <f>VLOOKUP(C1215,[1]Sheet18!$A$1:$C$362,3,0)</f>
        <v>#N/A</v>
      </c>
      <c r="J1215" s="18">
        <f t="shared" si="18"/>
        <v>1000</v>
      </c>
    </row>
    <row r="1216" spans="2:10" x14ac:dyDescent="0.2">
      <c r="B1216" s="4">
        <v>1213</v>
      </c>
      <c r="C1216" s="5" t="s">
        <v>3972</v>
      </c>
      <c r="D1216" s="5" t="s">
        <v>92</v>
      </c>
      <c r="E1216" s="5" t="s">
        <v>3684</v>
      </c>
      <c r="F1216" s="6">
        <v>44132</v>
      </c>
      <c r="G1216" s="6">
        <v>47784</v>
      </c>
      <c r="H1216" s="7">
        <v>2000</v>
      </c>
      <c r="I1216" s="13" t="e">
        <f>VLOOKUP(C1216,[1]Sheet18!$A$1:$C$362,3,0)</f>
        <v>#N/A</v>
      </c>
      <c r="J1216" s="18">
        <f t="shared" si="18"/>
        <v>2000</v>
      </c>
    </row>
    <row r="1217" spans="2:10" x14ac:dyDescent="0.2">
      <c r="B1217" s="4">
        <v>1214</v>
      </c>
      <c r="C1217" s="5" t="s">
        <v>4006</v>
      </c>
      <c r="D1217" s="5" t="s">
        <v>92</v>
      </c>
      <c r="E1217" s="5" t="s">
        <v>4007</v>
      </c>
      <c r="F1217" s="6">
        <v>44139</v>
      </c>
      <c r="G1217" s="6">
        <v>47791</v>
      </c>
      <c r="H1217" s="7">
        <v>2000</v>
      </c>
      <c r="I1217" s="13" t="e">
        <f>VLOOKUP(C1217,[1]Sheet18!$A$1:$C$362,3,0)</f>
        <v>#N/A</v>
      </c>
      <c r="J1217" s="18">
        <f t="shared" si="18"/>
        <v>2000</v>
      </c>
    </row>
    <row r="1218" spans="2:10" x14ac:dyDescent="0.2">
      <c r="B1218" s="4">
        <v>1215</v>
      </c>
      <c r="C1218" s="5" t="s">
        <v>4037</v>
      </c>
      <c r="D1218" s="5" t="s">
        <v>92</v>
      </c>
      <c r="E1218" s="5" t="s">
        <v>4038</v>
      </c>
      <c r="F1218" s="6">
        <v>44146</v>
      </c>
      <c r="G1218" s="6">
        <v>47798</v>
      </c>
      <c r="H1218" s="7">
        <v>2000</v>
      </c>
      <c r="I1218" s="13" t="e">
        <f>VLOOKUP(C1218,[1]Sheet18!$A$1:$C$362,3,0)</f>
        <v>#N/A</v>
      </c>
      <c r="J1218" s="18">
        <f t="shared" si="18"/>
        <v>2000</v>
      </c>
    </row>
    <row r="1219" spans="2:10" x14ac:dyDescent="0.2">
      <c r="B1219" s="4">
        <v>1216</v>
      </c>
      <c r="C1219" s="5" t="s">
        <v>4080</v>
      </c>
      <c r="D1219" s="5" t="s">
        <v>92</v>
      </c>
      <c r="E1219" s="5" t="s">
        <v>4038</v>
      </c>
      <c r="F1219" s="6">
        <v>44160</v>
      </c>
      <c r="G1219" s="6">
        <v>47812</v>
      </c>
      <c r="H1219" s="7">
        <v>1500</v>
      </c>
      <c r="I1219" s="13" t="e">
        <f>VLOOKUP(C1219,[1]Sheet18!$A$1:$C$362,3,0)</f>
        <v>#N/A</v>
      </c>
      <c r="J1219" s="18">
        <f t="shared" si="18"/>
        <v>1500</v>
      </c>
    </row>
    <row r="1220" spans="2:10" x14ac:dyDescent="0.2">
      <c r="B1220" s="4">
        <v>1217</v>
      </c>
      <c r="C1220" s="5" t="s">
        <v>7395</v>
      </c>
      <c r="D1220" s="5" t="s">
        <v>92</v>
      </c>
      <c r="E1220" s="5" t="s">
        <v>6382</v>
      </c>
      <c r="F1220" s="6">
        <v>45273</v>
      </c>
      <c r="G1220" s="6">
        <v>47830</v>
      </c>
      <c r="H1220" s="7">
        <v>2000</v>
      </c>
      <c r="I1220" s="13" t="e">
        <f>VLOOKUP(C1220,[1]Sheet18!$A$1:$C$362,3,0)</f>
        <v>#N/A</v>
      </c>
      <c r="J1220" s="18">
        <f t="shared" si="18"/>
        <v>2000</v>
      </c>
    </row>
    <row r="1221" spans="2:10" x14ac:dyDescent="0.2">
      <c r="B1221" s="4">
        <v>1218</v>
      </c>
      <c r="C1221" s="5" t="s">
        <v>6178</v>
      </c>
      <c r="D1221" s="5" t="s">
        <v>92</v>
      </c>
      <c r="E1221" s="5" t="s">
        <v>6179</v>
      </c>
      <c r="F1221" s="6">
        <v>44923</v>
      </c>
      <c r="G1221" s="6">
        <v>47845</v>
      </c>
      <c r="H1221" s="7">
        <v>1000</v>
      </c>
      <c r="I1221" s="13" t="e">
        <f>VLOOKUP(C1221,[1]Sheet18!$A$1:$C$362,3,0)</f>
        <v>#N/A</v>
      </c>
      <c r="J1221" s="18">
        <f t="shared" si="18"/>
        <v>1000</v>
      </c>
    </row>
    <row r="1222" spans="2:10" x14ac:dyDescent="0.2">
      <c r="B1222" s="4">
        <v>1219</v>
      </c>
      <c r="C1222" s="5" t="s">
        <v>8875</v>
      </c>
      <c r="D1222" s="5" t="s">
        <v>92</v>
      </c>
      <c r="E1222" s="5" t="s">
        <v>8876</v>
      </c>
      <c r="F1222" s="6">
        <v>45665</v>
      </c>
      <c r="G1222" s="6">
        <v>47856</v>
      </c>
      <c r="H1222" s="7">
        <v>500</v>
      </c>
      <c r="I1222" s="13" t="e">
        <f>VLOOKUP(C1222,[1]Sheet18!$A$1:$C$362,3,0)</f>
        <v>#N/A</v>
      </c>
      <c r="J1222" s="18">
        <f t="shared" si="18"/>
        <v>500</v>
      </c>
    </row>
    <row r="1223" spans="2:10" x14ac:dyDescent="0.2">
      <c r="B1223" s="4">
        <v>1220</v>
      </c>
      <c r="C1223" s="5" t="s">
        <v>7483</v>
      </c>
      <c r="D1223" s="5" t="s">
        <v>92</v>
      </c>
      <c r="E1223" s="5" t="s">
        <v>7484</v>
      </c>
      <c r="F1223" s="6">
        <v>45301</v>
      </c>
      <c r="G1223" s="6">
        <v>47858</v>
      </c>
      <c r="H1223" s="7">
        <v>1000</v>
      </c>
      <c r="I1223" s="13" t="e">
        <f>VLOOKUP(C1223,[1]Sheet18!$A$1:$C$362,3,0)</f>
        <v>#N/A</v>
      </c>
      <c r="J1223" s="18">
        <f t="shared" si="18"/>
        <v>1000</v>
      </c>
    </row>
    <row r="1224" spans="2:10" hidden="1" x14ac:dyDescent="0.2">
      <c r="B1224" s="4">
        <v>1221</v>
      </c>
      <c r="C1224" s="5" t="s">
        <v>327</v>
      </c>
      <c r="D1224" s="5" t="s">
        <v>92</v>
      </c>
      <c r="E1224" s="5" t="s">
        <v>328</v>
      </c>
      <c r="F1224" s="6">
        <v>42382</v>
      </c>
      <c r="G1224" s="6">
        <v>47861</v>
      </c>
      <c r="H1224" s="7">
        <v>2000</v>
      </c>
      <c r="I1224" s="13" t="str">
        <f>VLOOKUP(C1224,[1]Sheet18!$A$1:$C$362,3,0)</f>
        <v>=1000+1000</v>
      </c>
      <c r="J1224" s="13" t="str">
        <f>I1224</f>
        <v>=1000+1000</v>
      </c>
    </row>
    <row r="1225" spans="2:10" x14ac:dyDescent="0.2">
      <c r="B1225" s="4">
        <v>1222</v>
      </c>
      <c r="C1225" s="5" t="s">
        <v>4269</v>
      </c>
      <c r="D1225" s="5" t="s">
        <v>92</v>
      </c>
      <c r="E1225" s="5" t="s">
        <v>4270</v>
      </c>
      <c r="F1225" s="6">
        <v>44223</v>
      </c>
      <c r="G1225" s="6">
        <v>47875</v>
      </c>
      <c r="H1225" s="7">
        <v>500</v>
      </c>
      <c r="I1225" s="13" t="e">
        <f>VLOOKUP(C1225,[1]Sheet18!$A$1:$C$362,3,0)</f>
        <v>#N/A</v>
      </c>
      <c r="J1225" s="18">
        <f t="shared" ref="J1225:J1256" si="19">H1225</f>
        <v>500</v>
      </c>
    </row>
    <row r="1226" spans="2:10" x14ac:dyDescent="0.2">
      <c r="B1226" s="4">
        <v>1223</v>
      </c>
      <c r="C1226" s="5" t="s">
        <v>7625</v>
      </c>
      <c r="D1226" s="5" t="s">
        <v>92</v>
      </c>
      <c r="E1226" s="5" t="s">
        <v>7626</v>
      </c>
      <c r="F1226" s="6">
        <v>45329</v>
      </c>
      <c r="G1226" s="6">
        <v>47886</v>
      </c>
      <c r="H1226" s="7">
        <v>1000</v>
      </c>
      <c r="I1226" s="13" t="e">
        <f>VLOOKUP(C1226,[1]Sheet18!$A$1:$C$362,3,0)</f>
        <v>#N/A</v>
      </c>
      <c r="J1226" s="18">
        <f t="shared" si="19"/>
        <v>1000</v>
      </c>
    </row>
    <row r="1227" spans="2:10" x14ac:dyDescent="0.2">
      <c r="B1227" s="4">
        <v>1224</v>
      </c>
      <c r="C1227" s="5" t="s">
        <v>7666</v>
      </c>
      <c r="D1227" s="5" t="s">
        <v>92</v>
      </c>
      <c r="E1227" s="5" t="s">
        <v>7667</v>
      </c>
      <c r="F1227" s="6">
        <v>45336</v>
      </c>
      <c r="G1227" s="6">
        <v>47893</v>
      </c>
      <c r="H1227" s="7">
        <v>1000</v>
      </c>
      <c r="I1227" s="13" t="e">
        <f>VLOOKUP(C1227,[1]Sheet18!$A$1:$C$362,3,0)</f>
        <v>#N/A</v>
      </c>
      <c r="J1227" s="18">
        <f t="shared" si="19"/>
        <v>1000</v>
      </c>
    </row>
    <row r="1228" spans="2:10" x14ac:dyDescent="0.2">
      <c r="B1228" s="4">
        <v>1225</v>
      </c>
      <c r="C1228" s="5" t="s">
        <v>4340</v>
      </c>
      <c r="D1228" s="5" t="s">
        <v>92</v>
      </c>
      <c r="E1228" s="5" t="s">
        <v>4341</v>
      </c>
      <c r="F1228" s="6">
        <v>44244</v>
      </c>
      <c r="G1228" s="6">
        <v>47896</v>
      </c>
      <c r="H1228" s="7">
        <v>500</v>
      </c>
      <c r="I1228" s="13" t="e">
        <f>VLOOKUP(C1228,[1]Sheet18!$A$1:$C$362,3,0)</f>
        <v>#N/A</v>
      </c>
      <c r="J1228" s="18">
        <f t="shared" si="19"/>
        <v>500</v>
      </c>
    </row>
    <row r="1229" spans="2:10" x14ac:dyDescent="0.2">
      <c r="B1229" s="4">
        <v>1226</v>
      </c>
      <c r="C1229" s="5" t="s">
        <v>9048</v>
      </c>
      <c r="D1229" s="5" t="s">
        <v>92</v>
      </c>
      <c r="E1229" s="5" t="s">
        <v>9049</v>
      </c>
      <c r="F1229" s="6">
        <v>45708</v>
      </c>
      <c r="G1229" s="6">
        <v>47899</v>
      </c>
      <c r="H1229" s="7">
        <v>500</v>
      </c>
      <c r="I1229" s="13" t="e">
        <f>VLOOKUP(C1229,[1]Sheet18!$A$1:$C$362,3,0)</f>
        <v>#N/A</v>
      </c>
      <c r="J1229" s="18">
        <f t="shared" si="19"/>
        <v>500</v>
      </c>
    </row>
    <row r="1230" spans="2:10" x14ac:dyDescent="0.2">
      <c r="B1230" s="4">
        <v>1227</v>
      </c>
      <c r="C1230" s="5" t="s">
        <v>4375</v>
      </c>
      <c r="D1230" s="5" t="s">
        <v>92</v>
      </c>
      <c r="E1230" s="5" t="s">
        <v>4376</v>
      </c>
      <c r="F1230" s="6">
        <v>44251</v>
      </c>
      <c r="G1230" s="6">
        <v>47903</v>
      </c>
      <c r="H1230" s="7">
        <v>1000</v>
      </c>
      <c r="I1230" s="13" t="e">
        <f>VLOOKUP(C1230,[1]Sheet18!$A$1:$C$362,3,0)</f>
        <v>#N/A</v>
      </c>
      <c r="J1230" s="18">
        <f t="shared" si="19"/>
        <v>1000</v>
      </c>
    </row>
    <row r="1231" spans="2:10" x14ac:dyDescent="0.2">
      <c r="B1231" s="4">
        <v>1228</v>
      </c>
      <c r="C1231" s="5" t="s">
        <v>4430</v>
      </c>
      <c r="D1231" s="5" t="s">
        <v>92</v>
      </c>
      <c r="E1231" s="5" t="s">
        <v>4431</v>
      </c>
      <c r="F1231" s="6">
        <v>44265</v>
      </c>
      <c r="G1231" s="6">
        <v>47917</v>
      </c>
      <c r="H1231" s="7">
        <v>1500</v>
      </c>
      <c r="I1231" s="13" t="e">
        <f>VLOOKUP(C1231,[1]Sheet18!$A$1:$C$362,3,0)</f>
        <v>#N/A</v>
      </c>
      <c r="J1231" s="18">
        <f t="shared" si="19"/>
        <v>1500</v>
      </c>
    </row>
    <row r="1232" spans="2:10" x14ac:dyDescent="0.2">
      <c r="B1232" s="4">
        <v>1229</v>
      </c>
      <c r="C1232" s="5" t="s">
        <v>4466</v>
      </c>
      <c r="D1232" s="5" t="s">
        <v>92</v>
      </c>
      <c r="E1232" s="5" t="s">
        <v>4467</v>
      </c>
      <c r="F1232" s="6">
        <v>44272</v>
      </c>
      <c r="G1232" s="6">
        <v>47924</v>
      </c>
      <c r="H1232" s="7">
        <v>2000</v>
      </c>
      <c r="I1232" s="13" t="e">
        <f>VLOOKUP(C1232,[1]Sheet18!$A$1:$C$362,3,0)</f>
        <v>#N/A</v>
      </c>
      <c r="J1232" s="18">
        <f t="shared" si="19"/>
        <v>2000</v>
      </c>
    </row>
    <row r="1233" spans="2:10" x14ac:dyDescent="0.2">
      <c r="B1233" s="4">
        <v>1230</v>
      </c>
      <c r="C1233" s="5" t="s">
        <v>4490</v>
      </c>
      <c r="D1233" s="5" t="s">
        <v>92</v>
      </c>
      <c r="E1233" s="5" t="s">
        <v>4491</v>
      </c>
      <c r="F1233" s="6">
        <v>44279</v>
      </c>
      <c r="G1233" s="6">
        <v>47931</v>
      </c>
      <c r="H1233" s="7">
        <v>2000</v>
      </c>
      <c r="I1233" s="13" t="e">
        <f>VLOOKUP(C1233,[1]Sheet18!$A$1:$C$362,3,0)</f>
        <v>#N/A</v>
      </c>
      <c r="J1233" s="18">
        <f t="shared" si="19"/>
        <v>2000</v>
      </c>
    </row>
    <row r="1234" spans="2:10" x14ac:dyDescent="0.2">
      <c r="B1234" s="4">
        <v>1231</v>
      </c>
      <c r="C1234" s="5" t="s">
        <v>6662</v>
      </c>
      <c r="D1234" s="5" t="s">
        <v>92</v>
      </c>
      <c r="E1234" s="5" t="s">
        <v>6663</v>
      </c>
      <c r="F1234" s="6">
        <v>45063</v>
      </c>
      <c r="G1234" s="6">
        <v>47985</v>
      </c>
      <c r="H1234" s="7">
        <v>1500</v>
      </c>
      <c r="I1234" s="13" t="e">
        <f>VLOOKUP(C1234,[1]Sheet18!$A$1:$C$362,3,0)</f>
        <v>#N/A</v>
      </c>
      <c r="J1234" s="18">
        <f t="shared" si="19"/>
        <v>1500</v>
      </c>
    </row>
    <row r="1235" spans="2:10" x14ac:dyDescent="0.2">
      <c r="B1235" s="4">
        <v>1232</v>
      </c>
      <c r="C1235" s="5" t="s">
        <v>5565</v>
      </c>
      <c r="D1235" s="5" t="s">
        <v>92</v>
      </c>
      <c r="E1235" s="5" t="s">
        <v>5566</v>
      </c>
      <c r="F1235" s="6">
        <v>44713</v>
      </c>
      <c r="G1235" s="6">
        <v>48000</v>
      </c>
      <c r="H1235" s="7">
        <v>1000</v>
      </c>
      <c r="I1235" s="13" t="e">
        <f>VLOOKUP(C1235,[1]Sheet18!$A$1:$C$362,3,0)</f>
        <v>#N/A</v>
      </c>
      <c r="J1235" s="18">
        <f t="shared" si="19"/>
        <v>1000</v>
      </c>
    </row>
    <row r="1236" spans="2:10" x14ac:dyDescent="0.2">
      <c r="B1236" s="4">
        <v>1233</v>
      </c>
      <c r="C1236" s="5" t="s">
        <v>4669</v>
      </c>
      <c r="D1236" s="5" t="s">
        <v>92</v>
      </c>
      <c r="E1236" s="5" t="s">
        <v>4670</v>
      </c>
      <c r="F1236" s="6">
        <v>44363</v>
      </c>
      <c r="G1236" s="6">
        <v>48015</v>
      </c>
      <c r="H1236" s="7">
        <v>1000</v>
      </c>
      <c r="I1236" s="13" t="e">
        <f>VLOOKUP(C1236,[1]Sheet18!$A$1:$C$362,3,0)</f>
        <v>#N/A</v>
      </c>
      <c r="J1236" s="18">
        <f t="shared" si="19"/>
        <v>1000</v>
      </c>
    </row>
    <row r="1237" spans="2:10" x14ac:dyDescent="0.2">
      <c r="B1237" s="4">
        <v>1234</v>
      </c>
      <c r="C1237" s="5" t="s">
        <v>4713</v>
      </c>
      <c r="D1237" s="5" t="s">
        <v>92</v>
      </c>
      <c r="E1237" s="5" t="s">
        <v>4714</v>
      </c>
      <c r="F1237" s="6">
        <v>44377</v>
      </c>
      <c r="G1237" s="6">
        <v>48029</v>
      </c>
      <c r="H1237" s="7">
        <v>2000</v>
      </c>
      <c r="I1237" s="13" t="e">
        <f>VLOOKUP(C1237,[1]Sheet18!$A$1:$C$362,3,0)</f>
        <v>#N/A</v>
      </c>
      <c r="J1237" s="18">
        <f t="shared" si="19"/>
        <v>2000</v>
      </c>
    </row>
    <row r="1238" spans="2:10" x14ac:dyDescent="0.2">
      <c r="B1238" s="4">
        <v>1235</v>
      </c>
      <c r="C1238" s="5" t="s">
        <v>4776</v>
      </c>
      <c r="D1238" s="5" t="s">
        <v>92</v>
      </c>
      <c r="E1238" s="5" t="s">
        <v>4777</v>
      </c>
      <c r="F1238" s="6">
        <v>44391</v>
      </c>
      <c r="G1238" s="6">
        <v>48043</v>
      </c>
      <c r="H1238" s="7">
        <v>2000</v>
      </c>
      <c r="I1238" s="13" t="e">
        <f>VLOOKUP(C1238,[1]Sheet18!$A$1:$C$362,3,0)</f>
        <v>#N/A</v>
      </c>
      <c r="J1238" s="18">
        <f t="shared" si="19"/>
        <v>2000</v>
      </c>
    </row>
    <row r="1239" spans="2:10" x14ac:dyDescent="0.2">
      <c r="B1239" s="4">
        <v>1236</v>
      </c>
      <c r="C1239" s="5" t="s">
        <v>4830</v>
      </c>
      <c r="D1239" s="5" t="s">
        <v>92</v>
      </c>
      <c r="E1239" s="5" t="s">
        <v>4831</v>
      </c>
      <c r="F1239" s="6">
        <v>44419</v>
      </c>
      <c r="G1239" s="6">
        <v>48071</v>
      </c>
      <c r="H1239" s="7">
        <v>1500</v>
      </c>
      <c r="I1239" s="13" t="e">
        <f>VLOOKUP(C1239,[1]Sheet18!$A$1:$C$362,3,0)</f>
        <v>#N/A</v>
      </c>
      <c r="J1239" s="18">
        <f t="shared" si="19"/>
        <v>1500</v>
      </c>
    </row>
    <row r="1240" spans="2:10" x14ac:dyDescent="0.2">
      <c r="B1240" s="4">
        <v>1237</v>
      </c>
      <c r="C1240" s="5" t="s">
        <v>4896</v>
      </c>
      <c r="D1240" s="5" t="s">
        <v>92</v>
      </c>
      <c r="E1240" s="5" t="s">
        <v>4491</v>
      </c>
      <c r="F1240" s="6">
        <v>44447</v>
      </c>
      <c r="G1240" s="6">
        <v>48099</v>
      </c>
      <c r="H1240" s="7">
        <v>1500</v>
      </c>
      <c r="I1240" s="13" t="e">
        <f>VLOOKUP(C1240,[1]Sheet18!$A$1:$C$362,3,0)</f>
        <v>#N/A</v>
      </c>
      <c r="J1240" s="18">
        <f t="shared" si="19"/>
        <v>1500</v>
      </c>
    </row>
    <row r="1241" spans="2:10" x14ac:dyDescent="0.2">
      <c r="B1241" s="4">
        <v>1238</v>
      </c>
      <c r="C1241" s="5" t="s">
        <v>7083</v>
      </c>
      <c r="D1241" s="5" t="s">
        <v>92</v>
      </c>
      <c r="E1241" s="5" t="s">
        <v>7084</v>
      </c>
      <c r="F1241" s="6">
        <v>45196</v>
      </c>
      <c r="G1241" s="6">
        <v>48118</v>
      </c>
      <c r="H1241" s="7">
        <v>1500</v>
      </c>
      <c r="I1241" s="13" t="e">
        <f>VLOOKUP(C1241,[1]Sheet18!$A$1:$C$362,3,0)</f>
        <v>#N/A</v>
      </c>
      <c r="J1241" s="18">
        <f t="shared" si="19"/>
        <v>1500</v>
      </c>
    </row>
    <row r="1242" spans="2:10" x14ac:dyDescent="0.2">
      <c r="B1242" s="4">
        <v>1239</v>
      </c>
      <c r="C1242" s="5" t="s">
        <v>4989</v>
      </c>
      <c r="D1242" s="5" t="s">
        <v>92</v>
      </c>
      <c r="E1242" s="5" t="s">
        <v>4990</v>
      </c>
      <c r="F1242" s="6">
        <v>44475</v>
      </c>
      <c r="G1242" s="6">
        <v>48127</v>
      </c>
      <c r="H1242" s="7">
        <v>1500</v>
      </c>
      <c r="I1242" s="13" t="e">
        <f>VLOOKUP(C1242,[1]Sheet18!$A$1:$C$362,3,0)</f>
        <v>#N/A</v>
      </c>
      <c r="J1242" s="18">
        <f t="shared" si="19"/>
        <v>1500</v>
      </c>
    </row>
    <row r="1243" spans="2:10" x14ac:dyDescent="0.2">
      <c r="B1243" s="4">
        <v>1240</v>
      </c>
      <c r="C1243" s="5" t="s">
        <v>5046</v>
      </c>
      <c r="D1243" s="5" t="s">
        <v>92</v>
      </c>
      <c r="E1243" s="5" t="s">
        <v>4341</v>
      </c>
      <c r="F1243" s="6">
        <v>44496</v>
      </c>
      <c r="G1243" s="6">
        <v>48148</v>
      </c>
      <c r="H1243" s="7">
        <v>1500</v>
      </c>
      <c r="I1243" s="13" t="e">
        <f>VLOOKUP(C1243,[1]Sheet18!$A$1:$C$362,3,0)</f>
        <v>#N/A</v>
      </c>
      <c r="J1243" s="18">
        <f t="shared" si="19"/>
        <v>1500</v>
      </c>
    </row>
    <row r="1244" spans="2:10" x14ac:dyDescent="0.2">
      <c r="B1244" s="4">
        <v>1241</v>
      </c>
      <c r="C1244" s="5" t="s">
        <v>8680</v>
      </c>
      <c r="D1244" s="5" t="s">
        <v>92</v>
      </c>
      <c r="E1244" s="5" t="s">
        <v>8681</v>
      </c>
      <c r="F1244" s="6">
        <v>45609</v>
      </c>
      <c r="G1244" s="6">
        <v>48165</v>
      </c>
      <c r="H1244" s="7">
        <v>1000</v>
      </c>
      <c r="I1244" s="13" t="e">
        <f>VLOOKUP(C1244,[1]Sheet18!$A$1:$C$362,3,0)</f>
        <v>#N/A</v>
      </c>
      <c r="J1244" s="18">
        <f t="shared" si="19"/>
        <v>1000</v>
      </c>
    </row>
    <row r="1245" spans="2:10" x14ac:dyDescent="0.2">
      <c r="B1245" s="4">
        <v>1242</v>
      </c>
      <c r="C1245" s="5" t="s">
        <v>7413</v>
      </c>
      <c r="D1245" s="5" t="s">
        <v>92</v>
      </c>
      <c r="E1245" s="5" t="s">
        <v>7414</v>
      </c>
      <c r="F1245" s="6">
        <v>45280</v>
      </c>
      <c r="G1245" s="6">
        <v>48202</v>
      </c>
      <c r="H1245" s="7">
        <v>2000</v>
      </c>
      <c r="I1245" s="13" t="e">
        <f>VLOOKUP(C1245,[1]Sheet18!$A$1:$C$362,3,0)</f>
        <v>#N/A</v>
      </c>
      <c r="J1245" s="18">
        <f t="shared" si="19"/>
        <v>2000</v>
      </c>
    </row>
    <row r="1246" spans="2:10" x14ac:dyDescent="0.2">
      <c r="B1246" s="4">
        <v>1243</v>
      </c>
      <c r="C1246" s="5" t="s">
        <v>6180</v>
      </c>
      <c r="D1246" s="5" t="s">
        <v>92</v>
      </c>
      <c r="E1246" s="5" t="s">
        <v>6181</v>
      </c>
      <c r="F1246" s="6">
        <v>44923</v>
      </c>
      <c r="G1246" s="6">
        <v>48210</v>
      </c>
      <c r="H1246" s="7">
        <v>1000</v>
      </c>
      <c r="I1246" s="13" t="e">
        <f>VLOOKUP(C1246,[1]Sheet18!$A$1:$C$362,3,0)</f>
        <v>#N/A</v>
      </c>
      <c r="J1246" s="18">
        <f t="shared" si="19"/>
        <v>1000</v>
      </c>
    </row>
    <row r="1247" spans="2:10" x14ac:dyDescent="0.2">
      <c r="B1247" s="4">
        <v>1244</v>
      </c>
      <c r="C1247" s="5" t="s">
        <v>8877</v>
      </c>
      <c r="D1247" s="5" t="s">
        <v>92</v>
      </c>
      <c r="E1247" s="5" t="s">
        <v>8878</v>
      </c>
      <c r="F1247" s="6">
        <v>45665</v>
      </c>
      <c r="G1247" s="6">
        <v>48221</v>
      </c>
      <c r="H1247" s="7">
        <v>500</v>
      </c>
      <c r="I1247" s="13" t="e">
        <f>VLOOKUP(C1247,[1]Sheet18!$A$1:$C$362,3,0)</f>
        <v>#N/A</v>
      </c>
      <c r="J1247" s="18">
        <f t="shared" si="19"/>
        <v>500</v>
      </c>
    </row>
    <row r="1248" spans="2:10" x14ac:dyDescent="0.2">
      <c r="B1248" s="4">
        <v>1245</v>
      </c>
      <c r="C1248" s="5" t="s">
        <v>7485</v>
      </c>
      <c r="D1248" s="5" t="s">
        <v>92</v>
      </c>
      <c r="E1248" s="5" t="s">
        <v>7486</v>
      </c>
      <c r="F1248" s="6">
        <v>45301</v>
      </c>
      <c r="G1248" s="6">
        <v>48223</v>
      </c>
      <c r="H1248" s="7">
        <v>1000</v>
      </c>
      <c r="I1248" s="13" t="e">
        <f>VLOOKUP(C1248,[1]Sheet18!$A$1:$C$362,3,0)</f>
        <v>#N/A</v>
      </c>
      <c r="J1248" s="18">
        <f t="shared" si="19"/>
        <v>1000</v>
      </c>
    </row>
    <row r="1249" spans="2:10" x14ac:dyDescent="0.2">
      <c r="B1249" s="4">
        <v>1246</v>
      </c>
      <c r="C1249" s="5" t="s">
        <v>6244</v>
      </c>
      <c r="D1249" s="5" t="s">
        <v>92</v>
      </c>
      <c r="E1249" s="5" t="s">
        <v>6245</v>
      </c>
      <c r="F1249" s="6">
        <v>44944</v>
      </c>
      <c r="G1249" s="6">
        <v>48231</v>
      </c>
      <c r="H1249" s="7">
        <v>1500</v>
      </c>
      <c r="I1249" s="13" t="e">
        <f>VLOOKUP(C1249,[1]Sheet18!$A$1:$C$362,3,0)</f>
        <v>#N/A</v>
      </c>
      <c r="J1249" s="18">
        <f t="shared" si="19"/>
        <v>1500</v>
      </c>
    </row>
    <row r="1250" spans="2:10" x14ac:dyDescent="0.2">
      <c r="B1250" s="4">
        <v>1247</v>
      </c>
      <c r="C1250" s="5" t="s">
        <v>6260</v>
      </c>
      <c r="D1250" s="5" t="s">
        <v>92</v>
      </c>
      <c r="E1250" s="5" t="s">
        <v>6261</v>
      </c>
      <c r="F1250" s="6">
        <v>44951</v>
      </c>
      <c r="G1250" s="6">
        <v>48238</v>
      </c>
      <c r="H1250" s="7">
        <v>1000</v>
      </c>
      <c r="I1250" s="13" t="e">
        <f>VLOOKUP(C1250,[1]Sheet18!$A$1:$C$362,3,0)</f>
        <v>#N/A</v>
      </c>
      <c r="J1250" s="18">
        <f t="shared" si="19"/>
        <v>1000</v>
      </c>
    </row>
    <row r="1251" spans="2:10" x14ac:dyDescent="0.2">
      <c r="B1251" s="4">
        <v>1248</v>
      </c>
      <c r="C1251" s="5" t="s">
        <v>9027</v>
      </c>
      <c r="D1251" s="5" t="s">
        <v>92</v>
      </c>
      <c r="E1251" s="5" t="s">
        <v>9028</v>
      </c>
      <c r="F1251" s="6">
        <v>45700</v>
      </c>
      <c r="G1251" s="6">
        <v>48256</v>
      </c>
      <c r="H1251" s="7">
        <v>1000</v>
      </c>
      <c r="I1251" s="13" t="e">
        <f>VLOOKUP(C1251,[1]Sheet18!$A$1:$C$362,3,0)</f>
        <v>#N/A</v>
      </c>
      <c r="J1251" s="18">
        <f t="shared" si="19"/>
        <v>1000</v>
      </c>
    </row>
    <row r="1252" spans="2:10" x14ac:dyDescent="0.2">
      <c r="B1252" s="4">
        <v>1249</v>
      </c>
      <c r="C1252" s="5" t="s">
        <v>5329</v>
      </c>
      <c r="D1252" s="5" t="s">
        <v>92</v>
      </c>
      <c r="E1252" s="5" t="s">
        <v>5330</v>
      </c>
      <c r="F1252" s="6">
        <v>44608</v>
      </c>
      <c r="G1252" s="6">
        <v>48260</v>
      </c>
      <c r="H1252" s="7">
        <v>1500</v>
      </c>
      <c r="I1252" s="13" t="e">
        <f>VLOOKUP(C1252,[1]Sheet18!$A$1:$C$362,3,0)</f>
        <v>#N/A</v>
      </c>
      <c r="J1252" s="18">
        <f t="shared" si="19"/>
        <v>1500</v>
      </c>
    </row>
    <row r="1253" spans="2:10" x14ac:dyDescent="0.2">
      <c r="B1253" s="4">
        <v>1250</v>
      </c>
      <c r="C1253" s="5" t="s">
        <v>5346</v>
      </c>
      <c r="D1253" s="5" t="s">
        <v>92</v>
      </c>
      <c r="E1253" s="5" t="s">
        <v>5347</v>
      </c>
      <c r="F1253" s="6">
        <v>44615</v>
      </c>
      <c r="G1253" s="6">
        <v>48267</v>
      </c>
      <c r="H1253" s="7">
        <v>1500</v>
      </c>
      <c r="I1253" s="13" t="e">
        <f>VLOOKUP(C1253,[1]Sheet18!$A$1:$C$362,3,0)</f>
        <v>#N/A</v>
      </c>
      <c r="J1253" s="18">
        <f t="shared" si="19"/>
        <v>1500</v>
      </c>
    </row>
    <row r="1254" spans="2:10" x14ac:dyDescent="0.2">
      <c r="B1254" s="4">
        <v>1251</v>
      </c>
      <c r="C1254" s="5" t="s">
        <v>5366</v>
      </c>
      <c r="D1254" s="5" t="s">
        <v>92</v>
      </c>
      <c r="E1254" s="5" t="s">
        <v>5367</v>
      </c>
      <c r="F1254" s="6">
        <v>44622</v>
      </c>
      <c r="G1254" s="6">
        <v>48275</v>
      </c>
      <c r="H1254" s="7">
        <v>1500</v>
      </c>
      <c r="I1254" s="13" t="e">
        <f>VLOOKUP(C1254,[1]Sheet18!$A$1:$C$362,3,0)</f>
        <v>#N/A</v>
      </c>
      <c r="J1254" s="18">
        <f t="shared" si="19"/>
        <v>1500</v>
      </c>
    </row>
    <row r="1255" spans="2:10" x14ac:dyDescent="0.2">
      <c r="B1255" s="4">
        <v>1252</v>
      </c>
      <c r="C1255" s="5" t="s">
        <v>5392</v>
      </c>
      <c r="D1255" s="5" t="s">
        <v>92</v>
      </c>
      <c r="E1255" s="5" t="s">
        <v>5393</v>
      </c>
      <c r="F1255" s="6">
        <v>44629</v>
      </c>
      <c r="G1255" s="6">
        <v>48282</v>
      </c>
      <c r="H1255" s="7">
        <v>1500</v>
      </c>
      <c r="I1255" s="13" t="e">
        <f>VLOOKUP(C1255,[1]Sheet18!$A$1:$C$362,3,0)</f>
        <v>#N/A</v>
      </c>
      <c r="J1255" s="18">
        <f t="shared" si="19"/>
        <v>1500</v>
      </c>
    </row>
    <row r="1256" spans="2:10" x14ac:dyDescent="0.2">
      <c r="B1256" s="4">
        <v>1253</v>
      </c>
      <c r="C1256" s="5" t="s">
        <v>5461</v>
      </c>
      <c r="D1256" s="5" t="s">
        <v>92</v>
      </c>
      <c r="E1256" s="5" t="s">
        <v>5462</v>
      </c>
      <c r="F1256" s="6">
        <v>44650</v>
      </c>
      <c r="G1256" s="6">
        <v>48303</v>
      </c>
      <c r="H1256" s="7">
        <v>2000</v>
      </c>
      <c r="I1256" s="13" t="e">
        <f>VLOOKUP(C1256,[1]Sheet18!$A$1:$C$362,3,0)</f>
        <v>#N/A</v>
      </c>
      <c r="J1256" s="18">
        <f t="shared" si="19"/>
        <v>2000</v>
      </c>
    </row>
    <row r="1257" spans="2:10" x14ac:dyDescent="0.2">
      <c r="B1257" s="4">
        <v>1254</v>
      </c>
      <c r="C1257" s="5" t="s">
        <v>9463</v>
      </c>
      <c r="D1257" s="5" t="s">
        <v>92</v>
      </c>
      <c r="E1257" s="5" t="s">
        <v>9464</v>
      </c>
      <c r="F1257" s="6">
        <v>45784</v>
      </c>
      <c r="G1257" s="6">
        <v>48341</v>
      </c>
      <c r="H1257" s="7">
        <v>1500</v>
      </c>
      <c r="I1257" s="13" t="e">
        <f>VLOOKUP(C1257,[1]Sheet18!$A$1:$C$362,3,0)</f>
        <v>#N/A</v>
      </c>
      <c r="J1257" s="18">
        <f t="shared" ref="J1257:J1288" si="20">H1257</f>
        <v>1500</v>
      </c>
    </row>
    <row r="1258" spans="2:10" x14ac:dyDescent="0.2">
      <c r="B1258" s="4">
        <v>1255</v>
      </c>
      <c r="C1258" s="5" t="s">
        <v>5567</v>
      </c>
      <c r="D1258" s="5" t="s">
        <v>92</v>
      </c>
      <c r="E1258" s="5" t="s">
        <v>5568</v>
      </c>
      <c r="F1258" s="6">
        <v>44713</v>
      </c>
      <c r="G1258" s="6">
        <v>48366</v>
      </c>
      <c r="H1258" s="7">
        <v>1500</v>
      </c>
      <c r="I1258" s="13" t="e">
        <f>VLOOKUP(C1258,[1]Sheet18!$A$1:$C$362,3,0)</f>
        <v>#N/A</v>
      </c>
      <c r="J1258" s="18">
        <f t="shared" si="20"/>
        <v>1500</v>
      </c>
    </row>
    <row r="1259" spans="2:10" x14ac:dyDescent="0.2">
      <c r="B1259" s="4">
        <v>1256</v>
      </c>
      <c r="C1259" s="5" t="s">
        <v>5640</v>
      </c>
      <c r="D1259" s="5" t="s">
        <v>92</v>
      </c>
      <c r="E1259" s="5" t="s">
        <v>5641</v>
      </c>
      <c r="F1259" s="6">
        <v>44741</v>
      </c>
      <c r="G1259" s="6">
        <v>48394</v>
      </c>
      <c r="H1259" s="7">
        <v>1500</v>
      </c>
      <c r="I1259" s="13" t="e">
        <f>VLOOKUP(C1259,[1]Sheet18!$A$1:$C$362,3,0)</f>
        <v>#N/A</v>
      </c>
      <c r="J1259" s="18">
        <f t="shared" si="20"/>
        <v>1500</v>
      </c>
    </row>
    <row r="1260" spans="2:10" x14ac:dyDescent="0.2">
      <c r="B1260" s="4">
        <v>1257</v>
      </c>
      <c r="C1260" s="5" t="s">
        <v>5703</v>
      </c>
      <c r="D1260" s="5" t="s">
        <v>92</v>
      </c>
      <c r="E1260" s="5" t="s">
        <v>5568</v>
      </c>
      <c r="F1260" s="6">
        <v>44762</v>
      </c>
      <c r="G1260" s="6">
        <v>48415</v>
      </c>
      <c r="H1260" s="7">
        <v>1500</v>
      </c>
      <c r="I1260" s="13" t="e">
        <f>VLOOKUP(C1260,[1]Sheet18!$A$1:$C$362,3,0)</f>
        <v>#N/A</v>
      </c>
      <c r="J1260" s="18">
        <f t="shared" si="20"/>
        <v>1500</v>
      </c>
    </row>
    <row r="1261" spans="2:10" x14ac:dyDescent="0.2">
      <c r="B1261" s="4">
        <v>1258</v>
      </c>
      <c r="C1261" s="5" t="s">
        <v>5722</v>
      </c>
      <c r="D1261" s="5" t="s">
        <v>92</v>
      </c>
      <c r="E1261" s="5" t="s">
        <v>5723</v>
      </c>
      <c r="F1261" s="6">
        <v>44769</v>
      </c>
      <c r="G1261" s="6">
        <v>48422</v>
      </c>
      <c r="H1261" s="7">
        <v>1500</v>
      </c>
      <c r="I1261" s="13" t="e">
        <f>VLOOKUP(C1261,[1]Sheet18!$A$1:$C$362,3,0)</f>
        <v>#N/A</v>
      </c>
      <c r="J1261" s="18">
        <f t="shared" si="20"/>
        <v>1500</v>
      </c>
    </row>
    <row r="1262" spans="2:10" x14ac:dyDescent="0.2">
      <c r="B1262" s="4">
        <v>1259</v>
      </c>
      <c r="C1262" s="5" t="s">
        <v>5754</v>
      </c>
      <c r="D1262" s="5" t="s">
        <v>92</v>
      </c>
      <c r="E1262" s="5" t="s">
        <v>5755</v>
      </c>
      <c r="F1262" s="6">
        <v>44776</v>
      </c>
      <c r="G1262" s="6">
        <v>48429</v>
      </c>
      <c r="H1262" s="7">
        <v>1500</v>
      </c>
      <c r="I1262" s="13" t="e">
        <f>VLOOKUP(C1262,[1]Sheet18!$A$1:$C$362,3,0)</f>
        <v>#N/A</v>
      </c>
      <c r="J1262" s="18">
        <f t="shared" si="20"/>
        <v>1500</v>
      </c>
    </row>
    <row r="1263" spans="2:10" x14ac:dyDescent="0.2">
      <c r="B1263" s="4">
        <v>1260</v>
      </c>
      <c r="C1263" s="5" t="s">
        <v>5790</v>
      </c>
      <c r="D1263" s="5" t="s">
        <v>92</v>
      </c>
      <c r="E1263" s="5" t="s">
        <v>5791</v>
      </c>
      <c r="F1263" s="6">
        <v>44783</v>
      </c>
      <c r="G1263" s="6">
        <v>48436</v>
      </c>
      <c r="H1263" s="7">
        <v>2000</v>
      </c>
      <c r="I1263" s="13" t="e">
        <f>VLOOKUP(C1263,[1]Sheet18!$A$1:$C$362,3,0)</f>
        <v>#N/A</v>
      </c>
      <c r="J1263" s="18">
        <f t="shared" si="20"/>
        <v>2000</v>
      </c>
    </row>
    <row r="1264" spans="2:10" x14ac:dyDescent="0.2">
      <c r="B1264" s="4">
        <v>1261</v>
      </c>
      <c r="C1264" s="5" t="s">
        <v>5934</v>
      </c>
      <c r="D1264" s="5" t="s">
        <v>92</v>
      </c>
      <c r="E1264" s="5" t="s">
        <v>5935</v>
      </c>
      <c r="F1264" s="6">
        <v>44838</v>
      </c>
      <c r="G1264" s="6">
        <v>48491</v>
      </c>
      <c r="H1264" s="7">
        <v>1000</v>
      </c>
      <c r="I1264" s="13" t="e">
        <f>VLOOKUP(C1264,[1]Sheet18!$A$1:$C$362,3,0)</f>
        <v>#N/A</v>
      </c>
      <c r="J1264" s="18">
        <f t="shared" si="20"/>
        <v>1000</v>
      </c>
    </row>
    <row r="1265" spans="2:10" x14ac:dyDescent="0.2">
      <c r="B1265" s="4">
        <v>1262</v>
      </c>
      <c r="C1265" s="5" t="s">
        <v>5964</v>
      </c>
      <c r="D1265" s="5" t="s">
        <v>92</v>
      </c>
      <c r="E1265" s="5" t="s">
        <v>5965</v>
      </c>
      <c r="F1265" s="6">
        <v>44846</v>
      </c>
      <c r="G1265" s="6">
        <v>48499</v>
      </c>
      <c r="H1265" s="7">
        <v>3000</v>
      </c>
      <c r="I1265" s="13" t="e">
        <f>VLOOKUP(C1265,[1]Sheet18!$A$1:$C$362,3,0)</f>
        <v>#N/A</v>
      </c>
      <c r="J1265" s="18">
        <f t="shared" si="20"/>
        <v>3000</v>
      </c>
    </row>
    <row r="1266" spans="2:10" x14ac:dyDescent="0.2">
      <c r="B1266" s="4">
        <v>1263</v>
      </c>
      <c r="C1266" s="5" t="s">
        <v>6104</v>
      </c>
      <c r="D1266" s="5" t="s">
        <v>92</v>
      </c>
      <c r="E1266" s="5" t="s">
        <v>6105</v>
      </c>
      <c r="F1266" s="6">
        <v>44895</v>
      </c>
      <c r="G1266" s="6">
        <v>48548</v>
      </c>
      <c r="H1266" s="7">
        <v>1500</v>
      </c>
      <c r="I1266" s="13" t="e">
        <f>VLOOKUP(C1266,[1]Sheet18!$A$1:$C$362,3,0)</f>
        <v>#N/A</v>
      </c>
      <c r="J1266" s="18">
        <f t="shared" si="20"/>
        <v>1500</v>
      </c>
    </row>
    <row r="1267" spans="2:10" x14ac:dyDescent="0.2">
      <c r="B1267" s="4">
        <v>1264</v>
      </c>
      <c r="C1267" s="5" t="s">
        <v>8746</v>
      </c>
      <c r="D1267" s="5" t="s">
        <v>92</v>
      </c>
      <c r="E1267" s="5" t="s">
        <v>8747</v>
      </c>
      <c r="F1267" s="6">
        <v>45630</v>
      </c>
      <c r="G1267" s="6">
        <v>48552</v>
      </c>
      <c r="H1267" s="7">
        <v>2000</v>
      </c>
      <c r="I1267" s="13" t="e">
        <f>VLOOKUP(C1267,[1]Sheet18!$A$1:$C$362,3,0)</f>
        <v>#N/A</v>
      </c>
      <c r="J1267" s="18">
        <f t="shared" si="20"/>
        <v>2000</v>
      </c>
    </row>
    <row r="1268" spans="2:10" x14ac:dyDescent="0.2">
      <c r="B1268" s="4">
        <v>1265</v>
      </c>
      <c r="C1268" s="5" t="s">
        <v>7440</v>
      </c>
      <c r="D1268" s="5" t="s">
        <v>92</v>
      </c>
      <c r="E1268" s="5" t="s">
        <v>7441</v>
      </c>
      <c r="F1268" s="6">
        <v>45287</v>
      </c>
      <c r="G1268" s="6">
        <v>48575</v>
      </c>
      <c r="H1268" s="7">
        <v>1000</v>
      </c>
      <c r="I1268" s="13" t="e">
        <f>VLOOKUP(C1268,[1]Sheet18!$A$1:$C$362,3,0)</f>
        <v>#N/A</v>
      </c>
      <c r="J1268" s="18">
        <f t="shared" si="20"/>
        <v>1000</v>
      </c>
    </row>
    <row r="1269" spans="2:10" x14ac:dyDescent="0.2">
      <c r="B1269" s="4">
        <v>1266</v>
      </c>
      <c r="C1269" s="5" t="s">
        <v>7519</v>
      </c>
      <c r="D1269" s="5" t="s">
        <v>92</v>
      </c>
      <c r="E1269" s="5" t="s">
        <v>7520</v>
      </c>
      <c r="F1269" s="6">
        <v>45308</v>
      </c>
      <c r="G1269" s="6">
        <v>48596</v>
      </c>
      <c r="H1269" s="7">
        <v>1000</v>
      </c>
      <c r="I1269" s="13" t="e">
        <f>VLOOKUP(C1269,[1]Sheet18!$A$1:$C$362,3,0)</f>
        <v>#N/A</v>
      </c>
      <c r="J1269" s="18">
        <f t="shared" si="20"/>
        <v>1000</v>
      </c>
    </row>
    <row r="1270" spans="2:10" x14ac:dyDescent="0.2">
      <c r="B1270" s="4">
        <v>1267</v>
      </c>
      <c r="C1270" s="5" t="s">
        <v>7567</v>
      </c>
      <c r="D1270" s="5" t="s">
        <v>92</v>
      </c>
      <c r="E1270" s="5" t="s">
        <v>7568</v>
      </c>
      <c r="F1270" s="6">
        <v>45315</v>
      </c>
      <c r="G1270" s="6">
        <v>48603</v>
      </c>
      <c r="H1270" s="7">
        <v>1000</v>
      </c>
      <c r="I1270" s="13" t="e">
        <f>VLOOKUP(C1270,[1]Sheet18!$A$1:$C$362,3,0)</f>
        <v>#N/A</v>
      </c>
      <c r="J1270" s="18">
        <f t="shared" si="20"/>
        <v>1000</v>
      </c>
    </row>
    <row r="1271" spans="2:10" x14ac:dyDescent="0.2">
      <c r="B1271" s="4">
        <v>1268</v>
      </c>
      <c r="C1271" s="5" t="s">
        <v>7579</v>
      </c>
      <c r="D1271" s="5" t="s">
        <v>92</v>
      </c>
      <c r="E1271" s="5" t="s">
        <v>7580</v>
      </c>
      <c r="F1271" s="6">
        <v>45322</v>
      </c>
      <c r="G1271" s="6">
        <v>48610</v>
      </c>
      <c r="H1271" s="7">
        <v>2000</v>
      </c>
      <c r="I1271" s="13" t="e">
        <f>VLOOKUP(C1271,[1]Sheet18!$A$1:$C$362,3,0)</f>
        <v>#N/A</v>
      </c>
      <c r="J1271" s="18">
        <f t="shared" si="20"/>
        <v>2000</v>
      </c>
    </row>
    <row r="1272" spans="2:10" x14ac:dyDescent="0.2">
      <c r="B1272" s="4">
        <v>1269</v>
      </c>
      <c r="C1272" s="5" t="s">
        <v>6298</v>
      </c>
      <c r="D1272" s="5" t="s">
        <v>92</v>
      </c>
      <c r="E1272" s="5" t="s">
        <v>6299</v>
      </c>
      <c r="F1272" s="6">
        <v>44958</v>
      </c>
      <c r="G1272" s="6">
        <v>48611</v>
      </c>
      <c r="H1272" s="7">
        <v>1500</v>
      </c>
      <c r="I1272" s="13" t="e">
        <f>VLOOKUP(C1272,[1]Sheet18!$A$1:$C$362,3,0)</f>
        <v>#N/A</v>
      </c>
      <c r="J1272" s="18">
        <f t="shared" si="20"/>
        <v>1500</v>
      </c>
    </row>
    <row r="1273" spans="2:10" x14ac:dyDescent="0.2">
      <c r="B1273" s="4">
        <v>1270</v>
      </c>
      <c r="C1273" s="5" t="s">
        <v>7668</v>
      </c>
      <c r="D1273" s="5" t="s">
        <v>92</v>
      </c>
      <c r="E1273" s="5" t="s">
        <v>7669</v>
      </c>
      <c r="F1273" s="6">
        <v>45336</v>
      </c>
      <c r="G1273" s="6">
        <v>48624</v>
      </c>
      <c r="H1273" s="7">
        <v>1000</v>
      </c>
      <c r="I1273" s="13" t="e">
        <f>VLOOKUP(C1273,[1]Sheet18!$A$1:$C$362,3,0)</f>
        <v>#N/A</v>
      </c>
      <c r="J1273" s="18">
        <f t="shared" si="20"/>
        <v>1000</v>
      </c>
    </row>
    <row r="1274" spans="2:10" x14ac:dyDescent="0.2">
      <c r="B1274" s="4">
        <v>1271</v>
      </c>
      <c r="C1274" s="5" t="s">
        <v>9050</v>
      </c>
      <c r="D1274" s="5" t="s">
        <v>92</v>
      </c>
      <c r="E1274" s="5" t="s">
        <v>8683</v>
      </c>
      <c r="F1274" s="6">
        <v>45708</v>
      </c>
      <c r="G1274" s="6">
        <v>48630</v>
      </c>
      <c r="H1274" s="7">
        <v>1500</v>
      </c>
      <c r="I1274" s="13" t="e">
        <f>VLOOKUP(C1274,[1]Sheet18!$A$1:$C$362,3,0)</f>
        <v>#N/A</v>
      </c>
      <c r="J1274" s="18">
        <f t="shared" si="20"/>
        <v>1500</v>
      </c>
    </row>
    <row r="1275" spans="2:10" x14ac:dyDescent="0.2">
      <c r="B1275" s="4">
        <v>1272</v>
      </c>
      <c r="C1275" s="5" t="s">
        <v>6398</v>
      </c>
      <c r="D1275" s="5" t="s">
        <v>92</v>
      </c>
      <c r="E1275" s="5" t="s">
        <v>6399</v>
      </c>
      <c r="F1275" s="6">
        <v>44986</v>
      </c>
      <c r="G1275" s="6">
        <v>48639</v>
      </c>
      <c r="H1275" s="7">
        <v>1500</v>
      </c>
      <c r="I1275" s="13" t="e">
        <f>VLOOKUP(C1275,[1]Sheet18!$A$1:$C$362,3,0)</f>
        <v>#N/A</v>
      </c>
      <c r="J1275" s="18">
        <f t="shared" si="20"/>
        <v>1500</v>
      </c>
    </row>
    <row r="1276" spans="2:10" x14ac:dyDescent="0.2">
      <c r="B1276" s="4">
        <v>1273</v>
      </c>
      <c r="C1276" s="5" t="s">
        <v>6468</v>
      </c>
      <c r="D1276" s="5" t="s">
        <v>92</v>
      </c>
      <c r="E1276" s="5" t="s">
        <v>6469</v>
      </c>
      <c r="F1276" s="6">
        <v>45000</v>
      </c>
      <c r="G1276" s="6">
        <v>48653</v>
      </c>
      <c r="H1276" s="7">
        <v>1000</v>
      </c>
      <c r="I1276" s="13" t="e">
        <f>VLOOKUP(C1276,[1]Sheet18!$A$1:$C$362,3,0)</f>
        <v>#N/A</v>
      </c>
      <c r="J1276" s="18">
        <f t="shared" si="20"/>
        <v>1000</v>
      </c>
    </row>
    <row r="1277" spans="2:10" x14ac:dyDescent="0.2">
      <c r="B1277" s="4">
        <v>1274</v>
      </c>
      <c r="C1277" s="5" t="s">
        <v>9307</v>
      </c>
      <c r="D1277" s="5" t="s">
        <v>92</v>
      </c>
      <c r="E1277" s="5" t="s">
        <v>9308</v>
      </c>
      <c r="F1277" s="6">
        <v>45742</v>
      </c>
      <c r="G1277" s="6">
        <v>48664</v>
      </c>
      <c r="H1277" s="7">
        <v>1500</v>
      </c>
      <c r="I1277" s="13" t="e">
        <f>VLOOKUP(C1277,[1]Sheet18!$A$1:$C$362,3,0)</f>
        <v>#N/A</v>
      </c>
      <c r="J1277" s="18">
        <f t="shared" si="20"/>
        <v>1500</v>
      </c>
    </row>
    <row r="1278" spans="2:10" x14ac:dyDescent="0.2">
      <c r="B1278" s="4">
        <v>1275</v>
      </c>
      <c r="C1278" s="5" t="s">
        <v>9465</v>
      </c>
      <c r="D1278" s="5" t="s">
        <v>92</v>
      </c>
      <c r="E1278" s="5" t="s">
        <v>9466</v>
      </c>
      <c r="F1278" s="6">
        <v>45784</v>
      </c>
      <c r="G1278" s="6">
        <v>48706</v>
      </c>
      <c r="H1278" s="7">
        <v>1500</v>
      </c>
      <c r="I1278" s="13" t="e">
        <f>VLOOKUP(C1278,[1]Sheet18!$A$1:$C$362,3,0)</f>
        <v>#N/A</v>
      </c>
      <c r="J1278" s="18">
        <f t="shared" si="20"/>
        <v>1500</v>
      </c>
    </row>
    <row r="1279" spans="2:10" x14ac:dyDescent="0.2">
      <c r="B1279" s="4">
        <v>1276</v>
      </c>
      <c r="C1279" s="5" t="s">
        <v>9525</v>
      </c>
      <c r="D1279" s="5" t="s">
        <v>92</v>
      </c>
      <c r="E1279" s="5" t="s">
        <v>9526</v>
      </c>
      <c r="F1279" s="6">
        <v>45805</v>
      </c>
      <c r="G1279" s="6">
        <v>48727</v>
      </c>
      <c r="H1279" s="7">
        <v>1500</v>
      </c>
      <c r="I1279" s="13" t="e">
        <f>VLOOKUP(C1279,[1]Sheet18!$A$1:$C$362,3,0)</f>
        <v>#N/A</v>
      </c>
      <c r="J1279" s="18">
        <f t="shared" si="20"/>
        <v>1500</v>
      </c>
    </row>
    <row r="1280" spans="2:10" x14ac:dyDescent="0.2">
      <c r="B1280" s="4">
        <v>1277</v>
      </c>
      <c r="C1280" s="5" t="s">
        <v>8682</v>
      </c>
      <c r="D1280" s="5" t="s">
        <v>92</v>
      </c>
      <c r="E1280" s="5" t="s">
        <v>8683</v>
      </c>
      <c r="F1280" s="6">
        <v>45609</v>
      </c>
      <c r="G1280" s="6">
        <v>48896</v>
      </c>
      <c r="H1280" s="7">
        <v>1000</v>
      </c>
      <c r="I1280" s="13" t="e">
        <f>VLOOKUP(C1280,[1]Sheet18!$A$1:$C$362,3,0)</f>
        <v>#N/A</v>
      </c>
      <c r="J1280" s="18">
        <f t="shared" si="20"/>
        <v>1000</v>
      </c>
    </row>
    <row r="1281" spans="2:10" x14ac:dyDescent="0.2">
      <c r="B1281" s="4">
        <v>1278</v>
      </c>
      <c r="C1281" s="5" t="s">
        <v>8768</v>
      </c>
      <c r="D1281" s="5" t="s">
        <v>92</v>
      </c>
      <c r="E1281" s="5" t="s">
        <v>8769</v>
      </c>
      <c r="F1281" s="6">
        <v>45637</v>
      </c>
      <c r="G1281" s="6">
        <v>48924</v>
      </c>
      <c r="H1281" s="7">
        <v>1000</v>
      </c>
      <c r="I1281" s="13" t="e">
        <f>VLOOKUP(C1281,[1]Sheet18!$A$1:$C$362,3,0)</f>
        <v>#N/A</v>
      </c>
      <c r="J1281" s="18">
        <f t="shared" si="20"/>
        <v>1000</v>
      </c>
    </row>
    <row r="1282" spans="2:10" x14ac:dyDescent="0.2">
      <c r="B1282" s="4">
        <v>1279</v>
      </c>
      <c r="C1282" s="5" t="s">
        <v>8814</v>
      </c>
      <c r="D1282" s="5" t="s">
        <v>92</v>
      </c>
      <c r="E1282" s="5" t="s">
        <v>8815</v>
      </c>
      <c r="F1282" s="6">
        <v>45652</v>
      </c>
      <c r="G1282" s="6">
        <v>48939</v>
      </c>
      <c r="H1282" s="7">
        <v>1500</v>
      </c>
      <c r="I1282" s="13" t="e">
        <f>VLOOKUP(C1282,[1]Sheet18!$A$1:$C$362,3,0)</f>
        <v>#N/A</v>
      </c>
      <c r="J1282" s="18">
        <f t="shared" si="20"/>
        <v>1500</v>
      </c>
    </row>
    <row r="1283" spans="2:10" x14ac:dyDescent="0.2">
      <c r="B1283" s="4">
        <v>1280</v>
      </c>
      <c r="C1283" s="5" t="s">
        <v>8879</v>
      </c>
      <c r="D1283" s="5" t="s">
        <v>92</v>
      </c>
      <c r="E1283" s="5" t="s">
        <v>8880</v>
      </c>
      <c r="F1283" s="6">
        <v>45665</v>
      </c>
      <c r="G1283" s="6">
        <v>48952</v>
      </c>
      <c r="H1283" s="7">
        <v>1000</v>
      </c>
      <c r="I1283" s="13" t="e">
        <f>VLOOKUP(C1283,[1]Sheet18!$A$1:$C$362,3,0)</f>
        <v>#N/A</v>
      </c>
      <c r="J1283" s="18">
        <f t="shared" si="20"/>
        <v>1000</v>
      </c>
    </row>
    <row r="1284" spans="2:10" x14ac:dyDescent="0.2">
      <c r="B1284" s="4">
        <v>1281</v>
      </c>
      <c r="C1284" s="5" t="s">
        <v>7521</v>
      </c>
      <c r="D1284" s="5" t="s">
        <v>92</v>
      </c>
      <c r="E1284" s="5" t="s">
        <v>7522</v>
      </c>
      <c r="F1284" s="6">
        <v>45308</v>
      </c>
      <c r="G1284" s="6">
        <v>48961</v>
      </c>
      <c r="H1284" s="7">
        <v>1000</v>
      </c>
      <c r="I1284" s="13" t="e">
        <f>VLOOKUP(C1284,[1]Sheet18!$A$1:$C$362,3,0)</f>
        <v>#N/A</v>
      </c>
      <c r="J1284" s="18">
        <f t="shared" si="20"/>
        <v>1000</v>
      </c>
    </row>
    <row r="1285" spans="2:10" x14ac:dyDescent="0.2">
      <c r="B1285" s="4">
        <v>1282</v>
      </c>
      <c r="C1285" s="5" t="s">
        <v>7569</v>
      </c>
      <c r="D1285" s="5" t="s">
        <v>92</v>
      </c>
      <c r="E1285" s="5" t="s">
        <v>7570</v>
      </c>
      <c r="F1285" s="6">
        <v>45315</v>
      </c>
      <c r="G1285" s="6">
        <v>48968</v>
      </c>
      <c r="H1285" s="7">
        <v>1000</v>
      </c>
      <c r="I1285" s="13" t="e">
        <f>VLOOKUP(C1285,[1]Sheet18!$A$1:$C$362,3,0)</f>
        <v>#N/A</v>
      </c>
      <c r="J1285" s="18">
        <f t="shared" si="20"/>
        <v>1000</v>
      </c>
    </row>
    <row r="1286" spans="2:10" x14ac:dyDescent="0.2">
      <c r="B1286" s="4">
        <v>1283</v>
      </c>
      <c r="C1286" s="5" t="s">
        <v>8946</v>
      </c>
      <c r="D1286" s="5" t="s">
        <v>92</v>
      </c>
      <c r="E1286" s="5" t="s">
        <v>8947</v>
      </c>
      <c r="F1286" s="6">
        <v>45686</v>
      </c>
      <c r="G1286" s="6">
        <v>48973</v>
      </c>
      <c r="H1286" s="7">
        <v>1000</v>
      </c>
      <c r="I1286" s="13" t="e">
        <f>VLOOKUP(C1286,[1]Sheet18!$A$1:$C$362,3,0)</f>
        <v>#N/A</v>
      </c>
      <c r="J1286" s="18">
        <f t="shared" si="20"/>
        <v>1000</v>
      </c>
    </row>
    <row r="1287" spans="2:10" x14ac:dyDescent="0.2">
      <c r="B1287" s="4">
        <v>1284</v>
      </c>
      <c r="C1287" s="5" t="s">
        <v>8993</v>
      </c>
      <c r="D1287" s="5" t="s">
        <v>92</v>
      </c>
      <c r="E1287" s="5" t="s">
        <v>8994</v>
      </c>
      <c r="F1287" s="6">
        <v>45693</v>
      </c>
      <c r="G1287" s="6">
        <v>48980</v>
      </c>
      <c r="H1287" s="7">
        <v>1500</v>
      </c>
      <c r="I1287" s="13" t="e">
        <f>VLOOKUP(C1287,[1]Sheet18!$A$1:$C$362,3,0)</f>
        <v>#N/A</v>
      </c>
      <c r="J1287" s="18">
        <f t="shared" si="20"/>
        <v>1500</v>
      </c>
    </row>
    <row r="1288" spans="2:10" x14ac:dyDescent="0.2">
      <c r="B1288" s="4">
        <v>1285</v>
      </c>
      <c r="C1288" s="5" t="s">
        <v>9029</v>
      </c>
      <c r="D1288" s="5" t="s">
        <v>92</v>
      </c>
      <c r="E1288" s="5" t="s">
        <v>9030</v>
      </c>
      <c r="F1288" s="6">
        <v>45700</v>
      </c>
      <c r="G1288" s="6">
        <v>48987</v>
      </c>
      <c r="H1288" s="7">
        <v>1500</v>
      </c>
      <c r="I1288" s="13" t="e">
        <f>VLOOKUP(C1288,[1]Sheet18!$A$1:$C$362,3,0)</f>
        <v>#N/A</v>
      </c>
      <c r="J1288" s="18">
        <f t="shared" si="20"/>
        <v>1500</v>
      </c>
    </row>
    <row r="1289" spans="2:10" x14ac:dyDescent="0.2">
      <c r="B1289" s="4">
        <v>1286</v>
      </c>
      <c r="C1289" s="5" t="s">
        <v>6440</v>
      </c>
      <c r="D1289" s="5" t="s">
        <v>92</v>
      </c>
      <c r="E1289" s="5" t="s">
        <v>6441</v>
      </c>
      <c r="F1289" s="6">
        <v>44993</v>
      </c>
      <c r="G1289" s="6">
        <v>49011</v>
      </c>
      <c r="H1289" s="7">
        <v>1500</v>
      </c>
      <c r="I1289" s="13" t="e">
        <f>VLOOKUP(C1289,[1]Sheet18!$A$1:$C$362,3,0)</f>
        <v>#N/A</v>
      </c>
      <c r="J1289" s="18">
        <f t="shared" ref="J1289:J1320" si="21">H1289</f>
        <v>1500</v>
      </c>
    </row>
    <row r="1290" spans="2:10" x14ac:dyDescent="0.2">
      <c r="B1290" s="4">
        <v>1287</v>
      </c>
      <c r="C1290" s="5" t="s">
        <v>6497</v>
      </c>
      <c r="D1290" s="5" t="s">
        <v>92</v>
      </c>
      <c r="E1290" s="5" t="s">
        <v>6498</v>
      </c>
      <c r="F1290" s="6">
        <v>45008</v>
      </c>
      <c r="G1290" s="6">
        <v>49026</v>
      </c>
      <c r="H1290" s="7">
        <v>500</v>
      </c>
      <c r="I1290" s="13" t="e">
        <f>VLOOKUP(C1290,[1]Sheet18!$A$1:$C$362,3,0)</f>
        <v>#N/A</v>
      </c>
      <c r="J1290" s="18">
        <f t="shared" si="21"/>
        <v>500</v>
      </c>
    </row>
    <row r="1291" spans="2:10" x14ac:dyDescent="0.2">
      <c r="B1291" s="4">
        <v>1288</v>
      </c>
      <c r="C1291" s="5" t="s">
        <v>9483</v>
      </c>
      <c r="D1291" s="5" t="s">
        <v>92</v>
      </c>
      <c r="E1291" s="5" t="s">
        <v>9484</v>
      </c>
      <c r="F1291" s="6">
        <v>45791</v>
      </c>
      <c r="G1291" s="6">
        <v>49078</v>
      </c>
      <c r="H1291" s="7">
        <v>1000</v>
      </c>
      <c r="I1291" s="13" t="e">
        <f>VLOOKUP(C1291,[1]Sheet18!$A$1:$C$362,3,0)</f>
        <v>#N/A</v>
      </c>
      <c r="J1291" s="18">
        <f t="shared" si="21"/>
        <v>1000</v>
      </c>
    </row>
    <row r="1292" spans="2:10" x14ac:dyDescent="0.2">
      <c r="B1292" s="4">
        <v>1289</v>
      </c>
      <c r="C1292" s="5" t="s">
        <v>8904</v>
      </c>
      <c r="D1292" s="5" t="s">
        <v>92</v>
      </c>
      <c r="E1292" s="5" t="s">
        <v>8905</v>
      </c>
      <c r="F1292" s="6">
        <v>45672</v>
      </c>
      <c r="G1292" s="6">
        <v>49324</v>
      </c>
      <c r="H1292" s="7">
        <v>2000</v>
      </c>
      <c r="I1292" s="13" t="e">
        <f>VLOOKUP(C1292,[1]Sheet18!$A$1:$C$362,3,0)</f>
        <v>#N/A</v>
      </c>
      <c r="J1292" s="18">
        <f t="shared" si="21"/>
        <v>2000</v>
      </c>
    </row>
    <row r="1293" spans="2:10" x14ac:dyDescent="0.2">
      <c r="B1293" s="4">
        <v>1290</v>
      </c>
      <c r="C1293" s="5" t="s">
        <v>8928</v>
      </c>
      <c r="D1293" s="5" t="s">
        <v>92</v>
      </c>
      <c r="E1293" s="5" t="s">
        <v>8929</v>
      </c>
      <c r="F1293" s="6">
        <v>45679</v>
      </c>
      <c r="G1293" s="6">
        <v>49331</v>
      </c>
      <c r="H1293" s="7">
        <v>1000</v>
      </c>
      <c r="I1293" s="13" t="e">
        <f>VLOOKUP(C1293,[1]Sheet18!$A$1:$C$362,3,0)</f>
        <v>#N/A</v>
      </c>
      <c r="J1293" s="18">
        <f t="shared" si="21"/>
        <v>1000</v>
      </c>
    </row>
    <row r="1294" spans="2:10" x14ac:dyDescent="0.2">
      <c r="B1294" s="4">
        <v>1291</v>
      </c>
      <c r="C1294" s="5" t="s">
        <v>8948</v>
      </c>
      <c r="D1294" s="5" t="s">
        <v>92</v>
      </c>
      <c r="E1294" s="5" t="s">
        <v>8949</v>
      </c>
      <c r="F1294" s="6">
        <v>45686</v>
      </c>
      <c r="G1294" s="6">
        <v>49338</v>
      </c>
      <c r="H1294" s="7">
        <v>1000</v>
      </c>
      <c r="I1294" s="13" t="e">
        <f>VLOOKUP(C1294,[1]Sheet18!$A$1:$C$362,3,0)</f>
        <v>#N/A</v>
      </c>
      <c r="J1294" s="18">
        <f t="shared" si="21"/>
        <v>1000</v>
      </c>
    </row>
    <row r="1295" spans="2:10" x14ac:dyDescent="0.2">
      <c r="B1295" s="4">
        <v>1292</v>
      </c>
      <c r="C1295" s="5" t="s">
        <v>6332</v>
      </c>
      <c r="D1295" s="5" t="s">
        <v>92</v>
      </c>
      <c r="E1295" s="5" t="s">
        <v>6333</v>
      </c>
      <c r="F1295" s="6">
        <v>44965</v>
      </c>
      <c r="G1295" s="6">
        <v>49348</v>
      </c>
      <c r="H1295" s="7">
        <v>1500</v>
      </c>
      <c r="I1295" s="13" t="e">
        <f>VLOOKUP(C1295,[1]Sheet18!$A$1:$C$362,3,0)</f>
        <v>#N/A</v>
      </c>
      <c r="J1295" s="18">
        <f t="shared" si="21"/>
        <v>1500</v>
      </c>
    </row>
    <row r="1296" spans="2:10" x14ac:dyDescent="0.2">
      <c r="B1296" s="4">
        <v>1293</v>
      </c>
      <c r="C1296" s="5" t="s">
        <v>9145</v>
      </c>
      <c r="D1296" s="5" t="s">
        <v>92</v>
      </c>
      <c r="E1296" s="5" t="s">
        <v>9146</v>
      </c>
      <c r="F1296" s="6">
        <v>45721</v>
      </c>
      <c r="G1296" s="6">
        <v>49373</v>
      </c>
      <c r="H1296" s="7">
        <v>2500</v>
      </c>
      <c r="I1296" s="13" t="e">
        <f>VLOOKUP(C1296,[1]Sheet18!$A$1:$C$362,3,0)</f>
        <v>#N/A</v>
      </c>
      <c r="J1296" s="18">
        <f t="shared" si="21"/>
        <v>2500</v>
      </c>
    </row>
    <row r="1297" spans="2:10" x14ac:dyDescent="0.2">
      <c r="B1297" s="4">
        <v>1294</v>
      </c>
      <c r="C1297" s="5" t="s">
        <v>6470</v>
      </c>
      <c r="D1297" s="5" t="s">
        <v>92</v>
      </c>
      <c r="E1297" s="5" t="s">
        <v>6471</v>
      </c>
      <c r="F1297" s="6">
        <v>45000</v>
      </c>
      <c r="G1297" s="6">
        <v>49383</v>
      </c>
      <c r="H1297" s="7">
        <v>1500</v>
      </c>
      <c r="I1297" s="13" t="e">
        <f>VLOOKUP(C1297,[1]Sheet18!$A$1:$C$362,3,0)</f>
        <v>#N/A</v>
      </c>
      <c r="J1297" s="18">
        <f t="shared" si="21"/>
        <v>1500</v>
      </c>
    </row>
    <row r="1298" spans="2:10" x14ac:dyDescent="0.2">
      <c r="B1298" s="4">
        <v>1295</v>
      </c>
      <c r="C1298" s="5" t="s">
        <v>9485</v>
      </c>
      <c r="D1298" s="5" t="s">
        <v>92</v>
      </c>
      <c r="E1298" s="5" t="s">
        <v>9486</v>
      </c>
      <c r="F1298" s="6">
        <v>45791</v>
      </c>
      <c r="G1298" s="6">
        <v>49443</v>
      </c>
      <c r="H1298" s="7">
        <v>1000</v>
      </c>
      <c r="I1298" s="13" t="e">
        <f>VLOOKUP(C1298,[1]Sheet18!$A$1:$C$362,3,0)</f>
        <v>#N/A</v>
      </c>
      <c r="J1298" s="18">
        <f t="shared" si="21"/>
        <v>1000</v>
      </c>
    </row>
    <row r="1299" spans="2:10" x14ac:dyDescent="0.2">
      <c r="B1299" s="4">
        <v>1296</v>
      </c>
      <c r="C1299" s="5" t="s">
        <v>6499</v>
      </c>
      <c r="D1299" s="5" t="s">
        <v>92</v>
      </c>
      <c r="E1299" s="5" t="s">
        <v>6500</v>
      </c>
      <c r="F1299" s="6">
        <v>45008</v>
      </c>
      <c r="G1299" s="6">
        <v>49757</v>
      </c>
      <c r="H1299" s="7">
        <v>1500</v>
      </c>
      <c r="I1299" s="13" t="e">
        <f>VLOOKUP(C1299,[1]Sheet18!$A$1:$C$362,3,0)</f>
        <v>#N/A</v>
      </c>
      <c r="J1299" s="18">
        <f t="shared" si="21"/>
        <v>1500</v>
      </c>
    </row>
    <row r="1300" spans="2:10" x14ac:dyDescent="0.2">
      <c r="B1300" s="4">
        <v>1297</v>
      </c>
      <c r="C1300" s="5" t="s">
        <v>9505</v>
      </c>
      <c r="D1300" s="5" t="s">
        <v>92</v>
      </c>
      <c r="E1300" s="5" t="s">
        <v>9506</v>
      </c>
      <c r="F1300" s="6">
        <v>45798</v>
      </c>
      <c r="G1300" s="6">
        <v>49816</v>
      </c>
      <c r="H1300" s="7">
        <v>1000</v>
      </c>
      <c r="I1300" s="13" t="e">
        <f>VLOOKUP(C1300,[1]Sheet18!$A$1:$C$362,3,0)</f>
        <v>#N/A</v>
      </c>
      <c r="J1300" s="18">
        <f t="shared" si="21"/>
        <v>1000</v>
      </c>
    </row>
    <row r="1301" spans="2:10" x14ac:dyDescent="0.2">
      <c r="B1301" s="4">
        <v>1298</v>
      </c>
      <c r="C1301" s="5" t="s">
        <v>9051</v>
      </c>
      <c r="D1301" s="5" t="s">
        <v>92</v>
      </c>
      <c r="E1301" s="5" t="s">
        <v>9052</v>
      </c>
      <c r="F1301" s="6">
        <v>45708</v>
      </c>
      <c r="G1301" s="6">
        <v>50091</v>
      </c>
      <c r="H1301" s="7">
        <v>1500</v>
      </c>
      <c r="I1301" s="13" t="e">
        <f>VLOOKUP(C1301,[1]Sheet18!$A$1:$C$362,3,0)</f>
        <v>#N/A</v>
      </c>
      <c r="J1301" s="18">
        <f t="shared" si="21"/>
        <v>1500</v>
      </c>
    </row>
    <row r="1302" spans="2:10" x14ac:dyDescent="0.2">
      <c r="B1302" s="4">
        <v>1299</v>
      </c>
      <c r="C1302" s="5" t="s">
        <v>9507</v>
      </c>
      <c r="D1302" s="5" t="s">
        <v>92</v>
      </c>
      <c r="E1302" s="5" t="s">
        <v>9508</v>
      </c>
      <c r="F1302" s="6">
        <v>45798</v>
      </c>
      <c r="G1302" s="6">
        <v>50181</v>
      </c>
      <c r="H1302" s="7">
        <v>1000</v>
      </c>
      <c r="I1302" s="13" t="e">
        <f>VLOOKUP(C1302,[1]Sheet18!$A$1:$C$362,3,0)</f>
        <v>#N/A</v>
      </c>
      <c r="J1302" s="18">
        <f t="shared" si="21"/>
        <v>1000</v>
      </c>
    </row>
    <row r="1303" spans="2:10" x14ac:dyDescent="0.2">
      <c r="B1303" s="4">
        <v>1300</v>
      </c>
      <c r="C1303" s="5" t="s">
        <v>9</v>
      </c>
      <c r="D1303" s="5" t="s">
        <v>11</v>
      </c>
      <c r="E1303" s="5" t="s">
        <v>10</v>
      </c>
      <c r="F1303" s="6">
        <v>42200</v>
      </c>
      <c r="G1303" s="6">
        <v>45853</v>
      </c>
      <c r="H1303" s="7">
        <v>900</v>
      </c>
      <c r="I1303" s="13" t="e">
        <f>VLOOKUP(C1303,[1]Sheet18!$A$1:$C$362,3,0)</f>
        <v>#N/A</v>
      </c>
      <c r="J1303" s="18">
        <f t="shared" si="21"/>
        <v>900</v>
      </c>
    </row>
    <row r="1304" spans="2:10" x14ac:dyDescent="0.2">
      <c r="B1304" s="4">
        <v>1301</v>
      </c>
      <c r="C1304" s="5" t="s">
        <v>38</v>
      </c>
      <c r="D1304" s="5" t="s">
        <v>11</v>
      </c>
      <c r="E1304" s="5" t="s">
        <v>39</v>
      </c>
      <c r="F1304" s="6">
        <v>42214</v>
      </c>
      <c r="G1304" s="6">
        <v>45867</v>
      </c>
      <c r="H1304" s="7">
        <v>1000</v>
      </c>
      <c r="I1304" s="13" t="e">
        <f>VLOOKUP(C1304,[1]Sheet18!$A$1:$C$362,3,0)</f>
        <v>#N/A</v>
      </c>
      <c r="J1304" s="18">
        <f t="shared" si="21"/>
        <v>1000</v>
      </c>
    </row>
    <row r="1305" spans="2:10" x14ac:dyDescent="0.2">
      <c r="B1305" s="4">
        <v>1302</v>
      </c>
      <c r="C1305" s="5" t="s">
        <v>93</v>
      </c>
      <c r="D1305" s="5" t="s">
        <v>11</v>
      </c>
      <c r="E1305" s="5" t="s">
        <v>39</v>
      </c>
      <c r="F1305" s="6">
        <v>42242</v>
      </c>
      <c r="G1305" s="6">
        <v>45895</v>
      </c>
      <c r="H1305" s="7">
        <v>1000</v>
      </c>
      <c r="I1305" s="13" t="e">
        <f>VLOOKUP(C1305,[1]Sheet18!$A$1:$C$362,3,0)</f>
        <v>#N/A</v>
      </c>
      <c r="J1305" s="18">
        <f t="shared" si="21"/>
        <v>1000</v>
      </c>
    </row>
    <row r="1306" spans="2:10" x14ac:dyDescent="0.2">
      <c r="B1306" s="4">
        <v>1303</v>
      </c>
      <c r="C1306" s="5" t="s">
        <v>114</v>
      </c>
      <c r="D1306" s="5" t="s">
        <v>11</v>
      </c>
      <c r="E1306" s="5" t="s">
        <v>115</v>
      </c>
      <c r="F1306" s="6">
        <v>42256</v>
      </c>
      <c r="G1306" s="6">
        <v>45909</v>
      </c>
      <c r="H1306" s="7">
        <v>1000</v>
      </c>
      <c r="I1306" s="13" t="e">
        <f>VLOOKUP(C1306,[1]Sheet18!$A$1:$C$362,3,0)</f>
        <v>#N/A</v>
      </c>
      <c r="J1306" s="18">
        <f t="shared" si="21"/>
        <v>1000</v>
      </c>
    </row>
    <row r="1307" spans="2:10" x14ac:dyDescent="0.2">
      <c r="B1307" s="4">
        <v>1304</v>
      </c>
      <c r="C1307" s="5" t="s">
        <v>141</v>
      </c>
      <c r="D1307" s="5" t="s">
        <v>11</v>
      </c>
      <c r="E1307" s="5" t="s">
        <v>142</v>
      </c>
      <c r="F1307" s="6">
        <v>42270</v>
      </c>
      <c r="G1307" s="6">
        <v>45923</v>
      </c>
      <c r="H1307" s="7">
        <v>1000</v>
      </c>
      <c r="I1307" s="13" t="e">
        <f>VLOOKUP(C1307,[1]Sheet18!$A$1:$C$362,3,0)</f>
        <v>#N/A</v>
      </c>
      <c r="J1307" s="18">
        <f t="shared" si="21"/>
        <v>1000</v>
      </c>
    </row>
    <row r="1308" spans="2:10" x14ac:dyDescent="0.2">
      <c r="B1308" s="4">
        <v>1305</v>
      </c>
      <c r="C1308" s="5" t="s">
        <v>211</v>
      </c>
      <c r="D1308" s="5" t="s">
        <v>11</v>
      </c>
      <c r="E1308" s="5" t="s">
        <v>212</v>
      </c>
      <c r="F1308" s="6">
        <v>42321</v>
      </c>
      <c r="G1308" s="6">
        <v>45974</v>
      </c>
      <c r="H1308" s="7">
        <v>800</v>
      </c>
      <c r="I1308" s="13" t="e">
        <f>VLOOKUP(C1308,[1]Sheet18!$A$1:$C$362,3,0)</f>
        <v>#N/A</v>
      </c>
      <c r="J1308" s="18">
        <f t="shared" si="21"/>
        <v>800</v>
      </c>
    </row>
    <row r="1309" spans="2:10" x14ac:dyDescent="0.2">
      <c r="B1309" s="4">
        <v>1306</v>
      </c>
      <c r="C1309" s="5" t="s">
        <v>276</v>
      </c>
      <c r="D1309" s="5" t="s">
        <v>11</v>
      </c>
      <c r="E1309" s="5" t="s">
        <v>277</v>
      </c>
      <c r="F1309" s="6">
        <v>42347</v>
      </c>
      <c r="G1309" s="6">
        <v>46000</v>
      </c>
      <c r="H1309" s="7">
        <v>800</v>
      </c>
      <c r="I1309" s="13" t="e">
        <f>VLOOKUP(C1309,[1]Sheet18!$A$1:$C$362,3,0)</f>
        <v>#N/A</v>
      </c>
      <c r="J1309" s="18">
        <f t="shared" si="21"/>
        <v>800</v>
      </c>
    </row>
    <row r="1310" spans="2:10" x14ac:dyDescent="0.2">
      <c r="B1310" s="4">
        <v>1307</v>
      </c>
      <c r="C1310" s="5" t="s">
        <v>300</v>
      </c>
      <c r="D1310" s="5" t="s">
        <v>11</v>
      </c>
      <c r="E1310" s="5" t="s">
        <v>277</v>
      </c>
      <c r="F1310" s="6">
        <v>42361</v>
      </c>
      <c r="G1310" s="6">
        <v>46014</v>
      </c>
      <c r="H1310" s="7">
        <v>1100</v>
      </c>
      <c r="I1310" s="13" t="e">
        <f>VLOOKUP(C1310,[1]Sheet18!$A$1:$C$362,3,0)</f>
        <v>#N/A</v>
      </c>
      <c r="J1310" s="18">
        <f t="shared" si="21"/>
        <v>1100</v>
      </c>
    </row>
    <row r="1311" spans="2:10" x14ac:dyDescent="0.2">
      <c r="B1311" s="4">
        <v>1308</v>
      </c>
      <c r="C1311" s="5" t="s">
        <v>360</v>
      </c>
      <c r="D1311" s="5" t="s">
        <v>11</v>
      </c>
      <c r="E1311" s="5" t="s">
        <v>361</v>
      </c>
      <c r="F1311" s="6">
        <v>42396</v>
      </c>
      <c r="G1311" s="6">
        <v>46049</v>
      </c>
      <c r="H1311" s="7">
        <v>1100</v>
      </c>
      <c r="I1311" s="13" t="e">
        <f>VLOOKUP(C1311,[1]Sheet18!$A$1:$C$362,3,0)</f>
        <v>#N/A</v>
      </c>
      <c r="J1311" s="18">
        <f t="shared" si="21"/>
        <v>1100</v>
      </c>
    </row>
    <row r="1312" spans="2:10" x14ac:dyDescent="0.2">
      <c r="B1312" s="4">
        <v>1309</v>
      </c>
      <c r="C1312" s="5" t="s">
        <v>390</v>
      </c>
      <c r="D1312" s="5" t="s">
        <v>11</v>
      </c>
      <c r="E1312" s="5" t="s">
        <v>391</v>
      </c>
      <c r="F1312" s="6">
        <v>42410</v>
      </c>
      <c r="G1312" s="6">
        <v>46063</v>
      </c>
      <c r="H1312" s="7">
        <v>2500</v>
      </c>
      <c r="I1312" s="13" t="e">
        <f>VLOOKUP(C1312,[1]Sheet18!$A$1:$C$362,3,0)</f>
        <v>#N/A</v>
      </c>
      <c r="J1312" s="18">
        <f t="shared" si="21"/>
        <v>2500</v>
      </c>
    </row>
    <row r="1313" spans="2:10" x14ac:dyDescent="0.2">
      <c r="B1313" s="4">
        <v>1310</v>
      </c>
      <c r="C1313" s="5" t="s">
        <v>3473</v>
      </c>
      <c r="D1313" s="5" t="s">
        <v>11</v>
      </c>
      <c r="E1313" s="5" t="s">
        <v>3474</v>
      </c>
      <c r="F1313" s="6">
        <v>43957</v>
      </c>
      <c r="G1313" s="6">
        <v>46148</v>
      </c>
      <c r="H1313" s="7">
        <v>1000</v>
      </c>
      <c r="I1313" s="13" t="e">
        <f>VLOOKUP(C1313,[1]Sheet18!$A$1:$C$362,3,0)</f>
        <v>#N/A</v>
      </c>
      <c r="J1313" s="18">
        <f t="shared" si="21"/>
        <v>1000</v>
      </c>
    </row>
    <row r="1314" spans="2:10" x14ac:dyDescent="0.2">
      <c r="B1314" s="4">
        <v>1311</v>
      </c>
      <c r="C1314" s="5" t="s">
        <v>578</v>
      </c>
      <c r="D1314" s="5" t="s">
        <v>11</v>
      </c>
      <c r="E1314" s="5" t="s">
        <v>579</v>
      </c>
      <c r="F1314" s="6">
        <v>42550</v>
      </c>
      <c r="G1314" s="6">
        <v>46202</v>
      </c>
      <c r="H1314" s="7">
        <v>1000</v>
      </c>
      <c r="I1314" s="13" t="e">
        <f>VLOOKUP(C1314,[1]Sheet18!$A$1:$C$362,3,0)</f>
        <v>#N/A</v>
      </c>
      <c r="J1314" s="18">
        <f t="shared" si="21"/>
        <v>1000</v>
      </c>
    </row>
    <row r="1315" spans="2:10" x14ac:dyDescent="0.2">
      <c r="B1315" s="4">
        <v>1312</v>
      </c>
      <c r="C1315" s="5" t="s">
        <v>649</v>
      </c>
      <c r="D1315" s="5" t="s">
        <v>11</v>
      </c>
      <c r="E1315" s="5" t="s">
        <v>650</v>
      </c>
      <c r="F1315" s="6">
        <v>42606</v>
      </c>
      <c r="G1315" s="6">
        <v>46258</v>
      </c>
      <c r="H1315" s="7">
        <v>1000</v>
      </c>
      <c r="I1315" s="13" t="e">
        <f>VLOOKUP(C1315,[1]Sheet18!$A$1:$C$362,3,0)</f>
        <v>#N/A</v>
      </c>
      <c r="J1315" s="18">
        <f t="shared" si="21"/>
        <v>1000</v>
      </c>
    </row>
    <row r="1316" spans="2:10" x14ac:dyDescent="0.2">
      <c r="B1316" s="4">
        <v>1313</v>
      </c>
      <c r="C1316" s="5" t="s">
        <v>677</v>
      </c>
      <c r="D1316" s="5" t="s">
        <v>11</v>
      </c>
      <c r="E1316" s="5" t="s">
        <v>678</v>
      </c>
      <c r="F1316" s="6">
        <v>42627</v>
      </c>
      <c r="G1316" s="6">
        <v>46279</v>
      </c>
      <c r="H1316" s="7">
        <v>500</v>
      </c>
      <c r="I1316" s="13" t="e">
        <f>VLOOKUP(C1316,[1]Sheet18!$A$1:$C$362,3,0)</f>
        <v>#N/A</v>
      </c>
      <c r="J1316" s="18">
        <f t="shared" si="21"/>
        <v>500</v>
      </c>
    </row>
    <row r="1317" spans="2:10" x14ac:dyDescent="0.2">
      <c r="B1317" s="4">
        <v>1314</v>
      </c>
      <c r="C1317" s="5" t="s">
        <v>701</v>
      </c>
      <c r="D1317" s="5" t="s">
        <v>11</v>
      </c>
      <c r="E1317" s="5" t="s">
        <v>702</v>
      </c>
      <c r="F1317" s="6">
        <v>42641</v>
      </c>
      <c r="G1317" s="6">
        <v>46293</v>
      </c>
      <c r="H1317" s="7">
        <v>1200</v>
      </c>
      <c r="I1317" s="13" t="e">
        <f>VLOOKUP(C1317,[1]Sheet18!$A$1:$C$362,3,0)</f>
        <v>#N/A</v>
      </c>
      <c r="J1317" s="18">
        <f t="shared" si="21"/>
        <v>1200</v>
      </c>
    </row>
    <row r="1318" spans="2:10" x14ac:dyDescent="0.2">
      <c r="B1318" s="4">
        <v>1315</v>
      </c>
      <c r="C1318" s="5" t="s">
        <v>725</v>
      </c>
      <c r="D1318" s="5" t="s">
        <v>11</v>
      </c>
      <c r="E1318" s="5" t="s">
        <v>726</v>
      </c>
      <c r="F1318" s="6">
        <v>42656</v>
      </c>
      <c r="G1318" s="6">
        <v>46308</v>
      </c>
      <c r="H1318" s="7">
        <v>500</v>
      </c>
      <c r="I1318" s="13" t="e">
        <f>VLOOKUP(C1318,[1]Sheet18!$A$1:$C$362,3,0)</f>
        <v>#N/A</v>
      </c>
      <c r="J1318" s="18">
        <f t="shared" si="21"/>
        <v>500</v>
      </c>
    </row>
    <row r="1319" spans="2:10" x14ac:dyDescent="0.2">
      <c r="B1319" s="4">
        <v>1316</v>
      </c>
      <c r="C1319" s="5" t="s">
        <v>752</v>
      </c>
      <c r="D1319" s="5" t="s">
        <v>11</v>
      </c>
      <c r="E1319" s="5" t="s">
        <v>753</v>
      </c>
      <c r="F1319" s="6">
        <v>42669</v>
      </c>
      <c r="G1319" s="6">
        <v>46321</v>
      </c>
      <c r="H1319" s="7">
        <v>1500</v>
      </c>
      <c r="I1319" s="13" t="e">
        <f>VLOOKUP(C1319,[1]Sheet18!$A$1:$C$362,3,0)</f>
        <v>#N/A</v>
      </c>
      <c r="J1319" s="18">
        <f t="shared" si="21"/>
        <v>1500</v>
      </c>
    </row>
    <row r="1320" spans="2:10" x14ac:dyDescent="0.2">
      <c r="B1320" s="4">
        <v>1317</v>
      </c>
      <c r="C1320" s="5" t="s">
        <v>786</v>
      </c>
      <c r="D1320" s="5" t="s">
        <v>11</v>
      </c>
      <c r="E1320" s="5" t="s">
        <v>787</v>
      </c>
      <c r="F1320" s="6">
        <v>42683</v>
      </c>
      <c r="G1320" s="6">
        <v>46335</v>
      </c>
      <c r="H1320" s="7">
        <v>1500</v>
      </c>
      <c r="I1320" s="13" t="e">
        <f>VLOOKUP(C1320,[1]Sheet18!$A$1:$C$362,3,0)</f>
        <v>#N/A</v>
      </c>
      <c r="J1320" s="18">
        <f t="shared" si="21"/>
        <v>1500</v>
      </c>
    </row>
    <row r="1321" spans="2:10" x14ac:dyDescent="0.2">
      <c r="B1321" s="4">
        <v>1318</v>
      </c>
      <c r="C1321" s="5" t="s">
        <v>820</v>
      </c>
      <c r="D1321" s="5" t="s">
        <v>11</v>
      </c>
      <c r="E1321" s="5" t="s">
        <v>821</v>
      </c>
      <c r="F1321" s="6">
        <v>42697</v>
      </c>
      <c r="G1321" s="6">
        <v>46349</v>
      </c>
      <c r="H1321" s="7">
        <v>2000</v>
      </c>
      <c r="I1321" s="13" t="e">
        <f>VLOOKUP(C1321,[1]Sheet18!$A$1:$C$362,3,0)</f>
        <v>#N/A</v>
      </c>
      <c r="J1321" s="18">
        <f t="shared" ref="J1321:J1348" si="22">H1321</f>
        <v>2000</v>
      </c>
    </row>
    <row r="1322" spans="2:10" x14ac:dyDescent="0.2">
      <c r="B1322" s="4">
        <v>1319</v>
      </c>
      <c r="C1322" s="5" t="s">
        <v>894</v>
      </c>
      <c r="D1322" s="5" t="s">
        <v>11</v>
      </c>
      <c r="E1322" s="5" t="s">
        <v>895</v>
      </c>
      <c r="F1322" s="6">
        <v>42732</v>
      </c>
      <c r="G1322" s="6">
        <v>46384</v>
      </c>
      <c r="H1322" s="7">
        <v>1500</v>
      </c>
      <c r="I1322" s="13" t="e">
        <f>VLOOKUP(C1322,[1]Sheet18!$A$1:$C$362,3,0)</f>
        <v>#N/A</v>
      </c>
      <c r="J1322" s="18">
        <f t="shared" si="22"/>
        <v>1500</v>
      </c>
    </row>
    <row r="1323" spans="2:10" x14ac:dyDescent="0.2">
      <c r="B1323" s="4">
        <v>1320</v>
      </c>
      <c r="C1323" s="5" t="s">
        <v>974</v>
      </c>
      <c r="D1323" s="5" t="s">
        <v>11</v>
      </c>
      <c r="E1323" s="5" t="s">
        <v>975</v>
      </c>
      <c r="F1323" s="6">
        <v>42781</v>
      </c>
      <c r="G1323" s="6">
        <v>46433</v>
      </c>
      <c r="H1323" s="7">
        <v>1000</v>
      </c>
      <c r="I1323" s="13" t="e">
        <f>VLOOKUP(C1323,[1]Sheet18!$A$1:$C$362,3,0)</f>
        <v>#N/A</v>
      </c>
      <c r="J1323" s="18">
        <f t="shared" si="22"/>
        <v>1000</v>
      </c>
    </row>
    <row r="1324" spans="2:10" x14ac:dyDescent="0.2">
      <c r="B1324" s="4">
        <v>1321</v>
      </c>
      <c r="C1324" s="5" t="s">
        <v>1004</v>
      </c>
      <c r="D1324" s="5" t="s">
        <v>11</v>
      </c>
      <c r="E1324" s="5" t="s">
        <v>1005</v>
      </c>
      <c r="F1324" s="6">
        <v>42795</v>
      </c>
      <c r="G1324" s="6">
        <v>46447</v>
      </c>
      <c r="H1324" s="7">
        <v>1000</v>
      </c>
      <c r="I1324" s="13" t="e">
        <f>VLOOKUP(C1324,[1]Sheet18!$A$1:$C$362,3,0)</f>
        <v>#N/A</v>
      </c>
      <c r="J1324" s="18">
        <f t="shared" si="22"/>
        <v>1000</v>
      </c>
    </row>
    <row r="1325" spans="2:10" x14ac:dyDescent="0.2">
      <c r="B1325" s="4">
        <v>1322</v>
      </c>
      <c r="C1325" s="5" t="s">
        <v>1036</v>
      </c>
      <c r="D1325" s="5" t="s">
        <v>11</v>
      </c>
      <c r="E1325" s="5" t="s">
        <v>1037</v>
      </c>
      <c r="F1325" s="6">
        <v>42809</v>
      </c>
      <c r="G1325" s="6">
        <v>46461</v>
      </c>
      <c r="H1325" s="7">
        <v>1000</v>
      </c>
      <c r="I1325" s="13" t="e">
        <f>VLOOKUP(C1325,[1]Sheet18!$A$1:$C$362,3,0)</f>
        <v>#N/A</v>
      </c>
      <c r="J1325" s="18">
        <f t="shared" si="22"/>
        <v>1000</v>
      </c>
    </row>
    <row r="1326" spans="2:10" x14ac:dyDescent="0.2">
      <c r="B1326" s="4">
        <v>1323</v>
      </c>
      <c r="C1326" s="5" t="s">
        <v>1087</v>
      </c>
      <c r="D1326" s="5" t="s">
        <v>11</v>
      </c>
      <c r="E1326" s="5" t="s">
        <v>1088</v>
      </c>
      <c r="F1326" s="6">
        <v>42823</v>
      </c>
      <c r="G1326" s="6">
        <v>46475</v>
      </c>
      <c r="H1326" s="7">
        <v>2100</v>
      </c>
      <c r="I1326" s="13" t="e">
        <f>VLOOKUP(C1326,[1]Sheet18!$A$1:$C$362,3,0)</f>
        <v>#N/A</v>
      </c>
      <c r="J1326" s="18">
        <f t="shared" si="22"/>
        <v>2100</v>
      </c>
    </row>
    <row r="1327" spans="2:10" x14ac:dyDescent="0.2">
      <c r="B1327" s="4">
        <v>1324</v>
      </c>
      <c r="C1327" s="5" t="s">
        <v>1137</v>
      </c>
      <c r="D1327" s="5" t="s">
        <v>11</v>
      </c>
      <c r="E1327" s="5" t="s">
        <v>1138</v>
      </c>
      <c r="F1327" s="6">
        <v>42879</v>
      </c>
      <c r="G1327" s="6">
        <v>46531</v>
      </c>
      <c r="H1327" s="7">
        <v>1500</v>
      </c>
      <c r="I1327" s="13" t="e">
        <f>VLOOKUP(C1327,[1]Sheet18!$A$1:$C$362,3,0)</f>
        <v>#N/A</v>
      </c>
      <c r="J1327" s="18">
        <f t="shared" si="22"/>
        <v>1500</v>
      </c>
    </row>
    <row r="1328" spans="2:10" x14ac:dyDescent="0.2">
      <c r="B1328" s="4">
        <v>1325</v>
      </c>
      <c r="C1328" s="5" t="s">
        <v>6674</v>
      </c>
      <c r="D1328" s="5" t="s">
        <v>11</v>
      </c>
      <c r="E1328" s="5" t="s">
        <v>6675</v>
      </c>
      <c r="F1328" s="6">
        <v>45070</v>
      </c>
      <c r="G1328" s="6">
        <v>46531</v>
      </c>
      <c r="H1328" s="7">
        <v>500</v>
      </c>
      <c r="I1328" s="13" t="e">
        <f>VLOOKUP(C1328,[1]Sheet18!$A$1:$C$362,3,0)</f>
        <v>#N/A</v>
      </c>
      <c r="J1328" s="18">
        <f t="shared" si="22"/>
        <v>500</v>
      </c>
    </row>
    <row r="1329" spans="2:10" x14ac:dyDescent="0.2">
      <c r="B1329" s="4">
        <v>1326</v>
      </c>
      <c r="C1329" s="5" t="s">
        <v>5601</v>
      </c>
      <c r="D1329" s="5" t="s">
        <v>11</v>
      </c>
      <c r="E1329" s="5" t="s">
        <v>5602</v>
      </c>
      <c r="F1329" s="6">
        <v>44727</v>
      </c>
      <c r="G1329" s="6">
        <v>46553</v>
      </c>
      <c r="H1329" s="7">
        <v>1000</v>
      </c>
      <c r="I1329" s="13" t="e">
        <f>VLOOKUP(C1329,[1]Sheet18!$A$1:$C$362,3,0)</f>
        <v>#N/A</v>
      </c>
      <c r="J1329" s="18">
        <f t="shared" si="22"/>
        <v>1000</v>
      </c>
    </row>
    <row r="1330" spans="2:10" x14ac:dyDescent="0.2">
      <c r="B1330" s="4">
        <v>1327</v>
      </c>
      <c r="C1330" s="5" t="s">
        <v>1183</v>
      </c>
      <c r="D1330" s="5" t="s">
        <v>11</v>
      </c>
      <c r="E1330" s="5" t="s">
        <v>1184</v>
      </c>
      <c r="F1330" s="6">
        <v>42914</v>
      </c>
      <c r="G1330" s="6">
        <v>46566</v>
      </c>
      <c r="H1330" s="7">
        <v>1500</v>
      </c>
      <c r="I1330" s="13" t="e">
        <f>VLOOKUP(C1330,[1]Sheet18!$A$1:$C$362,3,0)</f>
        <v>#N/A</v>
      </c>
      <c r="J1330" s="18">
        <f t="shared" si="22"/>
        <v>1500</v>
      </c>
    </row>
    <row r="1331" spans="2:10" x14ac:dyDescent="0.2">
      <c r="B1331" s="4">
        <v>1328</v>
      </c>
      <c r="C1331" s="5" t="s">
        <v>1287</v>
      </c>
      <c r="D1331" s="5" t="s">
        <v>11</v>
      </c>
      <c r="E1331" s="5" t="s">
        <v>1288</v>
      </c>
      <c r="F1331" s="6">
        <v>42970</v>
      </c>
      <c r="G1331" s="6">
        <v>46622</v>
      </c>
      <c r="H1331" s="7">
        <v>1500</v>
      </c>
      <c r="I1331" s="13" t="e">
        <f>VLOOKUP(C1331,[1]Sheet18!$A$1:$C$362,3,0)</f>
        <v>#N/A</v>
      </c>
      <c r="J1331" s="18">
        <f t="shared" si="22"/>
        <v>1500</v>
      </c>
    </row>
    <row r="1332" spans="2:10" x14ac:dyDescent="0.2">
      <c r="B1332" s="4">
        <v>1329</v>
      </c>
      <c r="C1332" s="5" t="s">
        <v>1317</v>
      </c>
      <c r="D1332" s="5" t="s">
        <v>11</v>
      </c>
      <c r="E1332" s="5" t="s">
        <v>1318</v>
      </c>
      <c r="F1332" s="6">
        <v>42991</v>
      </c>
      <c r="G1332" s="6">
        <v>46643</v>
      </c>
      <c r="H1332" s="7">
        <v>500</v>
      </c>
      <c r="I1332" s="13" t="e">
        <f>VLOOKUP(C1332,[1]Sheet18!$A$1:$C$362,3,0)</f>
        <v>#N/A</v>
      </c>
      <c r="J1332" s="18">
        <f t="shared" si="22"/>
        <v>500</v>
      </c>
    </row>
    <row r="1333" spans="2:10" x14ac:dyDescent="0.2">
      <c r="B1333" s="4">
        <v>1330</v>
      </c>
      <c r="C1333" s="5" t="s">
        <v>1347</v>
      </c>
      <c r="D1333" s="5" t="s">
        <v>11</v>
      </c>
      <c r="E1333" s="5" t="s">
        <v>1348</v>
      </c>
      <c r="F1333" s="6">
        <v>43005</v>
      </c>
      <c r="G1333" s="6">
        <v>46657</v>
      </c>
      <c r="H1333" s="7">
        <v>1200</v>
      </c>
      <c r="I1333" s="13" t="e">
        <f>VLOOKUP(C1333,[1]Sheet18!$A$1:$C$362,3,0)</f>
        <v>#N/A</v>
      </c>
      <c r="J1333" s="18">
        <f t="shared" si="22"/>
        <v>1200</v>
      </c>
    </row>
    <row r="1334" spans="2:10" x14ac:dyDescent="0.2">
      <c r="B1334" s="4">
        <v>1331</v>
      </c>
      <c r="C1334" s="5" t="s">
        <v>1394</v>
      </c>
      <c r="D1334" s="5" t="s">
        <v>11</v>
      </c>
      <c r="E1334" s="5" t="s">
        <v>1395</v>
      </c>
      <c r="F1334" s="6">
        <v>43033</v>
      </c>
      <c r="G1334" s="6">
        <v>46685</v>
      </c>
      <c r="H1334" s="7">
        <v>500</v>
      </c>
      <c r="I1334" s="13" t="e">
        <f>VLOOKUP(C1334,[1]Sheet18!$A$1:$C$362,3,0)</f>
        <v>#N/A</v>
      </c>
      <c r="J1334" s="18">
        <f t="shared" si="22"/>
        <v>500</v>
      </c>
    </row>
    <row r="1335" spans="2:10" x14ac:dyDescent="0.2">
      <c r="B1335" s="4">
        <v>1332</v>
      </c>
      <c r="C1335" s="5" t="s">
        <v>1411</v>
      </c>
      <c r="D1335" s="5" t="s">
        <v>11</v>
      </c>
      <c r="E1335" s="5" t="s">
        <v>1088</v>
      </c>
      <c r="F1335" s="6">
        <v>43040</v>
      </c>
      <c r="G1335" s="6">
        <v>46692</v>
      </c>
      <c r="H1335" s="7">
        <v>750</v>
      </c>
      <c r="I1335" s="13" t="e">
        <f>VLOOKUP(C1335,[1]Sheet18!$A$1:$C$362,3,0)</f>
        <v>#N/A</v>
      </c>
      <c r="J1335" s="18">
        <f t="shared" si="22"/>
        <v>750</v>
      </c>
    </row>
    <row r="1336" spans="2:10" x14ac:dyDescent="0.2">
      <c r="B1336" s="4">
        <v>1333</v>
      </c>
      <c r="C1336" s="5" t="s">
        <v>1441</v>
      </c>
      <c r="D1336" s="5" t="s">
        <v>11</v>
      </c>
      <c r="E1336" s="5" t="s">
        <v>1442</v>
      </c>
      <c r="F1336" s="6">
        <v>43054</v>
      </c>
      <c r="G1336" s="6">
        <v>46706</v>
      </c>
      <c r="H1336" s="7">
        <v>1000</v>
      </c>
      <c r="I1336" s="13" t="e">
        <f>VLOOKUP(C1336,[1]Sheet18!$A$1:$C$362,3,0)</f>
        <v>#N/A</v>
      </c>
      <c r="J1336" s="18">
        <f t="shared" si="22"/>
        <v>1000</v>
      </c>
    </row>
    <row r="1337" spans="2:10" x14ac:dyDescent="0.2">
      <c r="B1337" s="4">
        <v>1334</v>
      </c>
      <c r="C1337" s="5" t="s">
        <v>1479</v>
      </c>
      <c r="D1337" s="5" t="s">
        <v>11</v>
      </c>
      <c r="E1337" s="5" t="s">
        <v>1480</v>
      </c>
      <c r="F1337" s="6">
        <v>43068</v>
      </c>
      <c r="G1337" s="6">
        <v>46720</v>
      </c>
      <c r="H1337" s="7">
        <v>1000</v>
      </c>
      <c r="I1337" s="13" t="e">
        <f>VLOOKUP(C1337,[1]Sheet18!$A$1:$C$362,3,0)</f>
        <v>#N/A</v>
      </c>
      <c r="J1337" s="18">
        <f t="shared" si="22"/>
        <v>1000</v>
      </c>
    </row>
    <row r="1338" spans="2:10" x14ac:dyDescent="0.2">
      <c r="B1338" s="4">
        <v>1335</v>
      </c>
      <c r="C1338" s="5" t="s">
        <v>6106</v>
      </c>
      <c r="D1338" s="5" t="s">
        <v>11</v>
      </c>
      <c r="E1338" s="5" t="s">
        <v>6107</v>
      </c>
      <c r="F1338" s="6">
        <v>44895</v>
      </c>
      <c r="G1338" s="6">
        <v>46721</v>
      </c>
      <c r="H1338" s="7">
        <v>500</v>
      </c>
      <c r="I1338" s="13" t="e">
        <f>VLOOKUP(C1338,[1]Sheet18!$A$1:$C$362,3,0)</f>
        <v>#N/A</v>
      </c>
      <c r="J1338" s="18">
        <f t="shared" si="22"/>
        <v>500</v>
      </c>
    </row>
    <row r="1339" spans="2:10" x14ac:dyDescent="0.2">
      <c r="B1339" s="4">
        <v>1336</v>
      </c>
      <c r="C1339" s="5" t="s">
        <v>1527</v>
      </c>
      <c r="D1339" s="5" t="s">
        <v>11</v>
      </c>
      <c r="E1339" s="5" t="s">
        <v>1528</v>
      </c>
      <c r="F1339" s="6">
        <v>43096</v>
      </c>
      <c r="G1339" s="6">
        <v>46748</v>
      </c>
      <c r="H1339" s="7">
        <v>1500</v>
      </c>
      <c r="I1339" s="13" t="e">
        <f>VLOOKUP(C1339,[1]Sheet18!$A$1:$C$362,3,0)</f>
        <v>#N/A</v>
      </c>
      <c r="J1339" s="18">
        <f t="shared" si="22"/>
        <v>1500</v>
      </c>
    </row>
    <row r="1340" spans="2:10" x14ac:dyDescent="0.2">
      <c r="B1340" s="4">
        <v>1337</v>
      </c>
      <c r="C1340" s="5" t="s">
        <v>1601</v>
      </c>
      <c r="D1340" s="5" t="s">
        <v>11</v>
      </c>
      <c r="E1340" s="5" t="s">
        <v>1602</v>
      </c>
      <c r="F1340" s="6">
        <v>43131</v>
      </c>
      <c r="G1340" s="6">
        <v>46783</v>
      </c>
      <c r="H1340" s="7">
        <v>794</v>
      </c>
      <c r="I1340" s="13" t="e">
        <f>VLOOKUP(C1340,[1]Sheet18!$A$1:$C$362,3,0)</f>
        <v>#N/A</v>
      </c>
      <c r="J1340" s="18">
        <f t="shared" si="22"/>
        <v>794</v>
      </c>
    </row>
    <row r="1341" spans="2:10" x14ac:dyDescent="0.2">
      <c r="B1341" s="4">
        <v>1338</v>
      </c>
      <c r="C1341" s="5" t="s">
        <v>1620</v>
      </c>
      <c r="D1341" s="5" t="s">
        <v>11</v>
      </c>
      <c r="E1341" s="5" t="s">
        <v>1602</v>
      </c>
      <c r="F1341" s="6">
        <v>43138</v>
      </c>
      <c r="G1341" s="6">
        <v>46790</v>
      </c>
      <c r="H1341" s="7">
        <v>800</v>
      </c>
      <c r="I1341" s="13" t="e">
        <f>VLOOKUP(C1341,[1]Sheet18!$A$1:$C$362,3,0)</f>
        <v>#N/A</v>
      </c>
      <c r="J1341" s="18">
        <f t="shared" si="22"/>
        <v>800</v>
      </c>
    </row>
    <row r="1342" spans="2:10" x14ac:dyDescent="0.2">
      <c r="B1342" s="4">
        <v>1339</v>
      </c>
      <c r="C1342" s="5" t="s">
        <v>1648</v>
      </c>
      <c r="D1342" s="5" t="s">
        <v>11</v>
      </c>
      <c r="E1342" s="5" t="s">
        <v>1649</v>
      </c>
      <c r="F1342" s="6">
        <v>43152</v>
      </c>
      <c r="G1342" s="6">
        <v>46804</v>
      </c>
      <c r="H1342" s="7">
        <v>500</v>
      </c>
      <c r="I1342" s="13" t="e">
        <f>VLOOKUP(C1342,[1]Sheet18!$A$1:$C$362,3,0)</f>
        <v>#N/A</v>
      </c>
      <c r="J1342" s="18">
        <f t="shared" si="22"/>
        <v>500</v>
      </c>
    </row>
    <row r="1343" spans="2:10" x14ac:dyDescent="0.2">
      <c r="B1343" s="4">
        <v>1340</v>
      </c>
      <c r="C1343" s="5" t="s">
        <v>1696</v>
      </c>
      <c r="D1343" s="5" t="s">
        <v>11</v>
      </c>
      <c r="E1343" s="5" t="s">
        <v>1697</v>
      </c>
      <c r="F1343" s="6">
        <v>43166</v>
      </c>
      <c r="G1343" s="6">
        <v>46819</v>
      </c>
      <c r="H1343" s="7">
        <v>950</v>
      </c>
      <c r="I1343" s="13" t="e">
        <f>VLOOKUP(C1343,[1]Sheet18!$A$1:$C$362,3,0)</f>
        <v>#N/A</v>
      </c>
      <c r="J1343" s="18">
        <f t="shared" si="22"/>
        <v>950</v>
      </c>
    </row>
    <row r="1344" spans="2:10" x14ac:dyDescent="0.2">
      <c r="B1344" s="4">
        <v>1341</v>
      </c>
      <c r="C1344" s="5" t="s">
        <v>1719</v>
      </c>
      <c r="D1344" s="5" t="s">
        <v>11</v>
      </c>
      <c r="E1344" s="5" t="s">
        <v>1720</v>
      </c>
      <c r="F1344" s="6">
        <v>43173</v>
      </c>
      <c r="G1344" s="6">
        <v>46826</v>
      </c>
      <c r="H1344" s="7">
        <v>720</v>
      </c>
      <c r="I1344" s="13" t="e">
        <f>VLOOKUP(C1344,[1]Sheet18!$A$1:$C$362,3,0)</f>
        <v>#N/A</v>
      </c>
      <c r="J1344" s="18">
        <f t="shared" si="22"/>
        <v>720</v>
      </c>
    </row>
    <row r="1345" spans="2:10" x14ac:dyDescent="0.2">
      <c r="B1345" s="4">
        <v>1342</v>
      </c>
      <c r="C1345" s="5" t="s">
        <v>1756</v>
      </c>
      <c r="D1345" s="5" t="s">
        <v>11</v>
      </c>
      <c r="E1345" s="5" t="s">
        <v>1757</v>
      </c>
      <c r="F1345" s="6">
        <v>43186</v>
      </c>
      <c r="G1345" s="6">
        <v>46839</v>
      </c>
      <c r="H1345" s="7">
        <v>1925.5</v>
      </c>
      <c r="I1345" s="13" t="e">
        <f>VLOOKUP(C1345,[1]Sheet18!$A$1:$C$362,3,0)</f>
        <v>#N/A</v>
      </c>
      <c r="J1345" s="18">
        <f t="shared" si="22"/>
        <v>1925.5</v>
      </c>
    </row>
    <row r="1346" spans="2:10" x14ac:dyDescent="0.2">
      <c r="B1346" s="4">
        <v>1343</v>
      </c>
      <c r="C1346" s="5" t="s">
        <v>1773</v>
      </c>
      <c r="D1346" s="5" t="s">
        <v>11</v>
      </c>
      <c r="E1346" s="5" t="s">
        <v>1774</v>
      </c>
      <c r="F1346" s="6">
        <v>43201</v>
      </c>
      <c r="G1346" s="6">
        <v>46854</v>
      </c>
      <c r="H1346" s="7">
        <v>525</v>
      </c>
      <c r="I1346" s="13" t="e">
        <f>VLOOKUP(C1346,[1]Sheet18!$A$1:$C$362,3,0)</f>
        <v>#N/A</v>
      </c>
      <c r="J1346" s="18">
        <f t="shared" si="22"/>
        <v>525</v>
      </c>
    </row>
    <row r="1347" spans="2:10" x14ac:dyDescent="0.2">
      <c r="B1347" s="4">
        <v>1344</v>
      </c>
      <c r="C1347" s="5" t="s">
        <v>5510</v>
      </c>
      <c r="D1347" s="5" t="s">
        <v>11</v>
      </c>
      <c r="E1347" s="5" t="s">
        <v>5511</v>
      </c>
      <c r="F1347" s="6">
        <v>44685</v>
      </c>
      <c r="G1347" s="6">
        <v>46877</v>
      </c>
      <c r="H1347" s="7">
        <v>500</v>
      </c>
      <c r="I1347" s="13" t="e">
        <f>VLOOKUP(C1347,[1]Sheet18!$A$1:$C$362,3,0)</f>
        <v>#N/A</v>
      </c>
      <c r="J1347" s="18">
        <f t="shared" si="22"/>
        <v>500</v>
      </c>
    </row>
    <row r="1348" spans="2:10" x14ac:dyDescent="0.2">
      <c r="B1348" s="4">
        <v>1345</v>
      </c>
      <c r="C1348" s="5" t="s">
        <v>5569</v>
      </c>
      <c r="D1348" s="5" t="s">
        <v>11</v>
      </c>
      <c r="E1348" s="5" t="s">
        <v>5570</v>
      </c>
      <c r="F1348" s="6">
        <v>44713</v>
      </c>
      <c r="G1348" s="6">
        <v>46905</v>
      </c>
      <c r="H1348" s="7">
        <v>1000</v>
      </c>
      <c r="I1348" s="13" t="e">
        <f>VLOOKUP(C1348,[1]Sheet18!$A$1:$C$362,3,0)</f>
        <v>#N/A</v>
      </c>
      <c r="J1348" s="18">
        <f t="shared" si="22"/>
        <v>1000</v>
      </c>
    </row>
    <row r="1349" spans="2:10" hidden="1" x14ac:dyDescent="0.2">
      <c r="B1349" s="4">
        <v>1346</v>
      </c>
      <c r="C1349" s="5" t="s">
        <v>1884</v>
      </c>
      <c r="D1349" s="5" t="s">
        <v>11</v>
      </c>
      <c r="E1349" s="5" t="s">
        <v>1885</v>
      </c>
      <c r="F1349" s="6">
        <v>43285</v>
      </c>
      <c r="G1349" s="6">
        <v>46938</v>
      </c>
      <c r="H1349" s="7">
        <v>3500</v>
      </c>
      <c r="I1349" s="13" t="str">
        <f>VLOOKUP(C1349,[1]Sheet18!$A$1:$C$362,3,0)</f>
        <v>=2500+1000</v>
      </c>
      <c r="J1349" s="13" t="str">
        <f>I1349</f>
        <v>=2500+1000</v>
      </c>
    </row>
    <row r="1350" spans="2:10" x14ac:dyDescent="0.2">
      <c r="B1350" s="4">
        <v>1347</v>
      </c>
      <c r="C1350" s="5" t="s">
        <v>1914</v>
      </c>
      <c r="D1350" s="5" t="s">
        <v>11</v>
      </c>
      <c r="E1350" s="5" t="s">
        <v>1915</v>
      </c>
      <c r="F1350" s="6">
        <v>43299</v>
      </c>
      <c r="G1350" s="6">
        <v>46952</v>
      </c>
      <c r="H1350" s="7">
        <v>2000</v>
      </c>
      <c r="I1350" s="13" t="e">
        <f>VLOOKUP(C1350,[1]Sheet18!$A$1:$C$362,3,0)</f>
        <v>#N/A</v>
      </c>
      <c r="J1350" s="18">
        <f t="shared" ref="J1350:J1366" si="23">H1350</f>
        <v>2000</v>
      </c>
    </row>
    <row r="1351" spans="2:10" x14ac:dyDescent="0.2">
      <c r="B1351" s="4">
        <v>1348</v>
      </c>
      <c r="C1351" s="5" t="s">
        <v>1987</v>
      </c>
      <c r="D1351" s="5" t="s">
        <v>11</v>
      </c>
      <c r="E1351" s="5" t="s">
        <v>1988</v>
      </c>
      <c r="F1351" s="6">
        <v>43346</v>
      </c>
      <c r="G1351" s="6">
        <v>46999</v>
      </c>
      <c r="H1351" s="7">
        <v>1500</v>
      </c>
      <c r="I1351" s="13" t="e">
        <f>VLOOKUP(C1351,[1]Sheet18!$A$1:$C$362,3,0)</f>
        <v>#N/A</v>
      </c>
      <c r="J1351" s="18">
        <f t="shared" si="23"/>
        <v>1500</v>
      </c>
    </row>
    <row r="1352" spans="2:10" x14ac:dyDescent="0.2">
      <c r="B1352" s="4">
        <v>1349</v>
      </c>
      <c r="C1352" s="5" t="s">
        <v>5047</v>
      </c>
      <c r="D1352" s="5" t="s">
        <v>11</v>
      </c>
      <c r="E1352" s="5" t="s">
        <v>5048</v>
      </c>
      <c r="F1352" s="6">
        <v>44496</v>
      </c>
      <c r="G1352" s="6">
        <v>47053</v>
      </c>
      <c r="H1352" s="7">
        <v>1500</v>
      </c>
      <c r="I1352" s="13" t="e">
        <f>VLOOKUP(C1352,[1]Sheet18!$A$1:$C$362,3,0)</f>
        <v>#N/A</v>
      </c>
      <c r="J1352" s="18">
        <f t="shared" si="23"/>
        <v>1500</v>
      </c>
    </row>
    <row r="1353" spans="2:10" x14ac:dyDescent="0.2">
      <c r="B1353" s="4">
        <v>1350</v>
      </c>
      <c r="C1353" s="5" t="s">
        <v>6212</v>
      </c>
      <c r="D1353" s="5" t="s">
        <v>11</v>
      </c>
      <c r="E1353" s="5" t="s">
        <v>6213</v>
      </c>
      <c r="F1353" s="6">
        <v>44930</v>
      </c>
      <c r="G1353" s="6">
        <v>47122</v>
      </c>
      <c r="H1353" s="7">
        <v>500</v>
      </c>
      <c r="I1353" s="13" t="e">
        <f>VLOOKUP(C1353,[1]Sheet18!$A$1:$C$362,3,0)</f>
        <v>#N/A</v>
      </c>
      <c r="J1353" s="18">
        <f t="shared" si="23"/>
        <v>500</v>
      </c>
    </row>
    <row r="1354" spans="2:10" x14ac:dyDescent="0.2">
      <c r="B1354" s="4">
        <v>1351</v>
      </c>
      <c r="C1354" s="5" t="s">
        <v>5287</v>
      </c>
      <c r="D1354" s="5" t="s">
        <v>11</v>
      </c>
      <c r="E1354" s="5" t="s">
        <v>5288</v>
      </c>
      <c r="F1354" s="6">
        <v>44594</v>
      </c>
      <c r="G1354" s="6">
        <v>47151</v>
      </c>
      <c r="H1354" s="7">
        <v>2500</v>
      </c>
      <c r="I1354" s="13" t="e">
        <f>VLOOKUP(C1354,[1]Sheet18!$A$1:$C$362,3,0)</f>
        <v>#N/A</v>
      </c>
      <c r="J1354" s="18">
        <f t="shared" si="23"/>
        <v>2500</v>
      </c>
    </row>
    <row r="1355" spans="2:10" x14ac:dyDescent="0.2">
      <c r="B1355" s="4">
        <v>1352</v>
      </c>
      <c r="C1355" s="5" t="s">
        <v>4401</v>
      </c>
      <c r="D1355" s="5" t="s">
        <v>11</v>
      </c>
      <c r="E1355" s="5" t="s">
        <v>4402</v>
      </c>
      <c r="F1355" s="6">
        <v>44258</v>
      </c>
      <c r="G1355" s="6">
        <v>47180</v>
      </c>
      <c r="H1355" s="7">
        <v>1500</v>
      </c>
      <c r="I1355" s="13" t="e">
        <f>VLOOKUP(C1355,[1]Sheet18!$A$1:$C$362,3,0)</f>
        <v>#N/A</v>
      </c>
      <c r="J1355" s="18">
        <f t="shared" si="23"/>
        <v>1500</v>
      </c>
    </row>
    <row r="1356" spans="2:10" x14ac:dyDescent="0.2">
      <c r="B1356" s="4">
        <v>1353</v>
      </c>
      <c r="C1356" s="5" t="s">
        <v>3318</v>
      </c>
      <c r="D1356" s="5" t="s">
        <v>11</v>
      </c>
      <c r="E1356" s="5" t="s">
        <v>3319</v>
      </c>
      <c r="F1356" s="6">
        <v>43908</v>
      </c>
      <c r="G1356" s="6">
        <v>47195</v>
      </c>
      <c r="H1356" s="7">
        <v>1039.8499999999999</v>
      </c>
      <c r="I1356" s="13" t="e">
        <f>VLOOKUP(C1356,[1]Sheet18!$A$1:$C$362,3,0)</f>
        <v>#N/A</v>
      </c>
      <c r="J1356" s="18">
        <f t="shared" si="23"/>
        <v>1039.8499999999999</v>
      </c>
    </row>
    <row r="1357" spans="2:10" x14ac:dyDescent="0.2">
      <c r="B1357" s="4">
        <v>1354</v>
      </c>
      <c r="C1357" s="5" t="s">
        <v>5432</v>
      </c>
      <c r="D1357" s="5" t="s">
        <v>11</v>
      </c>
      <c r="E1357" s="5" t="s">
        <v>5433</v>
      </c>
      <c r="F1357" s="6">
        <v>44643</v>
      </c>
      <c r="G1357" s="6">
        <v>47200</v>
      </c>
      <c r="H1357" s="7">
        <v>1500</v>
      </c>
      <c r="I1357" s="13" t="e">
        <f>VLOOKUP(C1357,[1]Sheet18!$A$1:$C$362,3,0)</f>
        <v>#N/A</v>
      </c>
      <c r="J1357" s="18">
        <f t="shared" si="23"/>
        <v>1500</v>
      </c>
    </row>
    <row r="1358" spans="2:10" x14ac:dyDescent="0.2">
      <c r="B1358" s="4">
        <v>1355</v>
      </c>
      <c r="C1358" s="5" t="s">
        <v>6501</v>
      </c>
      <c r="D1358" s="5" t="s">
        <v>11</v>
      </c>
      <c r="E1358" s="5" t="s">
        <v>6502</v>
      </c>
      <c r="F1358" s="6">
        <v>45008</v>
      </c>
      <c r="G1358" s="6">
        <v>47200</v>
      </c>
      <c r="H1358" s="7">
        <v>1000</v>
      </c>
      <c r="I1358" s="13" t="e">
        <f>VLOOKUP(C1358,[1]Sheet18!$A$1:$C$362,3,0)</f>
        <v>#N/A</v>
      </c>
      <c r="J1358" s="18">
        <f t="shared" si="23"/>
        <v>1000</v>
      </c>
    </row>
    <row r="1359" spans="2:10" x14ac:dyDescent="0.2">
      <c r="B1359" s="4">
        <v>1356</v>
      </c>
      <c r="C1359" s="5" t="s">
        <v>6619</v>
      </c>
      <c r="D1359" s="5" t="s">
        <v>11</v>
      </c>
      <c r="E1359" s="5" t="s">
        <v>6620</v>
      </c>
      <c r="F1359" s="6">
        <v>45042</v>
      </c>
      <c r="G1359" s="6">
        <v>47234</v>
      </c>
      <c r="H1359" s="7">
        <v>1000</v>
      </c>
      <c r="I1359" s="13" t="e">
        <f>VLOOKUP(C1359,[1]Sheet18!$A$1:$C$362,3,0)</f>
        <v>#N/A</v>
      </c>
      <c r="J1359" s="18">
        <f t="shared" si="23"/>
        <v>1000</v>
      </c>
    </row>
    <row r="1360" spans="2:10" x14ac:dyDescent="0.2">
      <c r="B1360" s="4">
        <v>1357</v>
      </c>
      <c r="C1360" s="5" t="s">
        <v>5520</v>
      </c>
      <c r="D1360" s="5" t="s">
        <v>11</v>
      </c>
      <c r="E1360" s="5" t="s">
        <v>5521</v>
      </c>
      <c r="F1360" s="6">
        <v>44692</v>
      </c>
      <c r="G1360" s="6">
        <v>47249</v>
      </c>
      <c r="H1360" s="7">
        <v>500</v>
      </c>
      <c r="I1360" s="13" t="e">
        <f>VLOOKUP(C1360,[1]Sheet18!$A$1:$C$362,3,0)</f>
        <v>#N/A</v>
      </c>
      <c r="J1360" s="18">
        <f t="shared" si="23"/>
        <v>500</v>
      </c>
    </row>
    <row r="1361" spans="2:10" x14ac:dyDescent="0.2">
      <c r="B1361" s="4">
        <v>1358</v>
      </c>
      <c r="C1361" s="5" t="s">
        <v>6698</v>
      </c>
      <c r="D1361" s="5" t="s">
        <v>11</v>
      </c>
      <c r="E1361" s="5" t="s">
        <v>6699</v>
      </c>
      <c r="F1361" s="6">
        <v>45077</v>
      </c>
      <c r="G1361" s="6">
        <v>47269</v>
      </c>
      <c r="H1361" s="7">
        <v>1000</v>
      </c>
      <c r="I1361" s="13" t="e">
        <f>VLOOKUP(C1361,[1]Sheet18!$A$1:$C$362,3,0)</f>
        <v>#N/A</v>
      </c>
      <c r="J1361" s="18">
        <f t="shared" si="23"/>
        <v>1000</v>
      </c>
    </row>
    <row r="1362" spans="2:10" x14ac:dyDescent="0.2">
      <c r="B1362" s="4">
        <v>1359</v>
      </c>
      <c r="C1362" s="5" t="s">
        <v>2683</v>
      </c>
      <c r="D1362" s="5" t="s">
        <v>11</v>
      </c>
      <c r="E1362" s="5" t="s">
        <v>2684</v>
      </c>
      <c r="F1362" s="6">
        <v>43684</v>
      </c>
      <c r="G1362" s="6">
        <v>47337</v>
      </c>
      <c r="H1362" s="7">
        <v>1000</v>
      </c>
      <c r="I1362" s="13" t="e">
        <f>VLOOKUP(C1362,[1]Sheet18!$A$1:$C$362,3,0)</f>
        <v>#N/A</v>
      </c>
      <c r="J1362" s="18">
        <f t="shared" si="23"/>
        <v>1000</v>
      </c>
    </row>
    <row r="1363" spans="2:10" x14ac:dyDescent="0.2">
      <c r="B1363" s="4">
        <v>1360</v>
      </c>
      <c r="C1363" s="5" t="s">
        <v>2705</v>
      </c>
      <c r="D1363" s="5" t="s">
        <v>11</v>
      </c>
      <c r="E1363" s="5" t="s">
        <v>2706</v>
      </c>
      <c r="F1363" s="6">
        <v>43691</v>
      </c>
      <c r="G1363" s="6">
        <v>47344</v>
      </c>
      <c r="H1363" s="7">
        <v>1500</v>
      </c>
      <c r="I1363" s="13" t="e">
        <f>VLOOKUP(C1363,[1]Sheet18!$A$1:$C$362,3,0)</f>
        <v>#N/A</v>
      </c>
      <c r="J1363" s="18">
        <f t="shared" si="23"/>
        <v>1500</v>
      </c>
    </row>
    <row r="1364" spans="2:10" x14ac:dyDescent="0.2">
      <c r="B1364" s="4">
        <v>1361</v>
      </c>
      <c r="C1364" s="5" t="s">
        <v>2728</v>
      </c>
      <c r="D1364" s="5" t="s">
        <v>11</v>
      </c>
      <c r="E1364" s="5" t="s">
        <v>2706</v>
      </c>
      <c r="F1364" s="6">
        <v>43698</v>
      </c>
      <c r="G1364" s="6">
        <v>47351</v>
      </c>
      <c r="H1364" s="7">
        <v>500</v>
      </c>
      <c r="I1364" s="13" t="e">
        <f>VLOOKUP(C1364,[1]Sheet18!$A$1:$C$362,3,0)</f>
        <v>#N/A</v>
      </c>
      <c r="J1364" s="18">
        <f t="shared" si="23"/>
        <v>500</v>
      </c>
    </row>
    <row r="1365" spans="2:10" x14ac:dyDescent="0.2">
      <c r="B1365" s="4">
        <v>1362</v>
      </c>
      <c r="C1365" s="5" t="s">
        <v>2762</v>
      </c>
      <c r="D1365" s="5" t="s">
        <v>11</v>
      </c>
      <c r="E1365" s="5" t="s">
        <v>2763</v>
      </c>
      <c r="F1365" s="6">
        <v>43712</v>
      </c>
      <c r="G1365" s="6">
        <v>47365</v>
      </c>
      <c r="H1365" s="7">
        <v>1500</v>
      </c>
      <c r="I1365" s="13" t="e">
        <f>VLOOKUP(C1365,[1]Sheet18!$A$1:$C$362,3,0)</f>
        <v>#N/A</v>
      </c>
      <c r="J1365" s="18">
        <f t="shared" si="23"/>
        <v>1500</v>
      </c>
    </row>
    <row r="1366" spans="2:10" x14ac:dyDescent="0.2">
      <c r="B1366" s="4">
        <v>1363</v>
      </c>
      <c r="C1366" s="5" t="s">
        <v>2825</v>
      </c>
      <c r="D1366" s="5" t="s">
        <v>11</v>
      </c>
      <c r="E1366" s="5" t="s">
        <v>2826</v>
      </c>
      <c r="F1366" s="6">
        <v>43733</v>
      </c>
      <c r="G1366" s="6">
        <v>47386</v>
      </c>
      <c r="H1366" s="7">
        <v>1000</v>
      </c>
      <c r="I1366" s="13" t="e">
        <f>VLOOKUP(C1366,[1]Sheet18!$A$1:$C$362,3,0)</f>
        <v>#N/A</v>
      </c>
      <c r="J1366" s="18">
        <f t="shared" si="23"/>
        <v>1000</v>
      </c>
    </row>
    <row r="1367" spans="2:10" hidden="1" x14ac:dyDescent="0.2">
      <c r="B1367" s="4">
        <v>1364</v>
      </c>
      <c r="C1367" s="5" t="s">
        <v>2837</v>
      </c>
      <c r="D1367" s="5" t="s">
        <v>11</v>
      </c>
      <c r="E1367" s="5" t="s">
        <v>2838</v>
      </c>
      <c r="F1367" s="6">
        <v>43747</v>
      </c>
      <c r="G1367" s="6">
        <v>47400</v>
      </c>
      <c r="H1367" s="7">
        <v>3000</v>
      </c>
      <c r="I1367" s="13" t="str">
        <f>VLOOKUP(C1367,[1]Sheet18!$A$1:$C$362,3,0)</f>
        <v>=2000+1000</v>
      </c>
      <c r="J1367" s="13" t="str">
        <f>I1367</f>
        <v>=2000+1000</v>
      </c>
    </row>
    <row r="1368" spans="2:10" x14ac:dyDescent="0.2">
      <c r="B1368" s="4">
        <v>1365</v>
      </c>
      <c r="C1368" s="5" t="s">
        <v>5997</v>
      </c>
      <c r="D1368" s="5" t="s">
        <v>11</v>
      </c>
      <c r="E1368" s="5" t="s">
        <v>5998</v>
      </c>
      <c r="F1368" s="6">
        <v>44861</v>
      </c>
      <c r="G1368" s="6">
        <v>47418</v>
      </c>
      <c r="H1368" s="7">
        <v>1000</v>
      </c>
      <c r="I1368" s="13" t="e">
        <f>VLOOKUP(C1368,[1]Sheet18!$A$1:$C$362,3,0)</f>
        <v>#N/A</v>
      </c>
      <c r="J1368" s="18">
        <f>H1368</f>
        <v>1000</v>
      </c>
    </row>
    <row r="1369" spans="2:10" hidden="1" x14ac:dyDescent="0.2">
      <c r="B1369" s="4">
        <v>1366</v>
      </c>
      <c r="C1369" s="5" t="s">
        <v>2975</v>
      </c>
      <c r="D1369" s="5" t="s">
        <v>11</v>
      </c>
      <c r="E1369" s="5" t="s">
        <v>2976</v>
      </c>
      <c r="F1369" s="6">
        <v>43803</v>
      </c>
      <c r="G1369" s="6">
        <v>47456</v>
      </c>
      <c r="H1369" s="7">
        <v>2000</v>
      </c>
      <c r="I1369" s="13" t="str">
        <f>VLOOKUP(C1369,[1]Sheet18!$A$1:$C$362,3,0)</f>
        <v>=1000+1000</v>
      </c>
      <c r="J1369" s="13" t="str">
        <f>I1369</f>
        <v>=1000+1000</v>
      </c>
    </row>
    <row r="1370" spans="2:10" x14ac:dyDescent="0.2">
      <c r="B1370" s="4">
        <v>1367</v>
      </c>
      <c r="C1370" s="5" t="s">
        <v>6135</v>
      </c>
      <c r="D1370" s="5" t="s">
        <v>11</v>
      </c>
      <c r="E1370" s="5" t="s">
        <v>6136</v>
      </c>
      <c r="F1370" s="6">
        <v>44909</v>
      </c>
      <c r="G1370" s="6">
        <v>47466</v>
      </c>
      <c r="H1370" s="7">
        <v>500</v>
      </c>
      <c r="I1370" s="13" t="e">
        <f>VLOOKUP(C1370,[1]Sheet18!$A$1:$C$362,3,0)</f>
        <v>#N/A</v>
      </c>
      <c r="J1370" s="18">
        <f t="shared" ref="J1370:J1401" si="24">H1370</f>
        <v>500</v>
      </c>
    </row>
    <row r="1371" spans="2:10" x14ac:dyDescent="0.2">
      <c r="B1371" s="4">
        <v>1368</v>
      </c>
      <c r="C1371" s="5" t="s">
        <v>3052</v>
      </c>
      <c r="D1371" s="5" t="s">
        <v>11</v>
      </c>
      <c r="E1371" s="5" t="s">
        <v>3053</v>
      </c>
      <c r="F1371" s="6">
        <v>43838</v>
      </c>
      <c r="G1371" s="6">
        <v>47491</v>
      </c>
      <c r="H1371" s="7">
        <v>1500</v>
      </c>
      <c r="I1371" s="13" t="e">
        <f>VLOOKUP(C1371,[1]Sheet18!$A$1:$C$362,3,0)</f>
        <v>#N/A</v>
      </c>
      <c r="J1371" s="18">
        <f t="shared" si="24"/>
        <v>1500</v>
      </c>
    </row>
    <row r="1372" spans="2:10" x14ac:dyDescent="0.2">
      <c r="B1372" s="4">
        <v>1369</v>
      </c>
      <c r="C1372" s="5" t="s">
        <v>6300</v>
      </c>
      <c r="D1372" s="5" t="s">
        <v>11</v>
      </c>
      <c r="E1372" s="5" t="s">
        <v>6301</v>
      </c>
      <c r="F1372" s="6">
        <v>44958</v>
      </c>
      <c r="G1372" s="6">
        <v>47515</v>
      </c>
      <c r="H1372" s="7">
        <v>2000</v>
      </c>
      <c r="I1372" s="13" t="e">
        <f>VLOOKUP(C1372,[1]Sheet18!$A$1:$C$362,3,0)</f>
        <v>#N/A</v>
      </c>
      <c r="J1372" s="18">
        <f t="shared" si="24"/>
        <v>2000</v>
      </c>
    </row>
    <row r="1373" spans="2:10" x14ac:dyDescent="0.2">
      <c r="B1373" s="4">
        <v>1370</v>
      </c>
      <c r="C1373" s="5" t="s">
        <v>3346</v>
      </c>
      <c r="D1373" s="5" t="s">
        <v>11</v>
      </c>
      <c r="E1373" s="5" t="s">
        <v>3347</v>
      </c>
      <c r="F1373" s="6">
        <v>43914</v>
      </c>
      <c r="G1373" s="6">
        <v>47566</v>
      </c>
      <c r="H1373" s="7">
        <v>1456</v>
      </c>
      <c r="I1373" s="13" t="e">
        <f>VLOOKUP(C1373,[1]Sheet18!$A$1:$C$362,3,0)</f>
        <v>#N/A</v>
      </c>
      <c r="J1373" s="18">
        <f t="shared" si="24"/>
        <v>1456</v>
      </c>
    </row>
    <row r="1374" spans="2:10" x14ac:dyDescent="0.2">
      <c r="B1374" s="4">
        <v>1371</v>
      </c>
      <c r="C1374" s="5" t="s">
        <v>3408</v>
      </c>
      <c r="D1374" s="5" t="s">
        <v>11</v>
      </c>
      <c r="E1374" s="5" t="s">
        <v>3409</v>
      </c>
      <c r="F1374" s="6">
        <v>43929</v>
      </c>
      <c r="G1374" s="6">
        <v>47581</v>
      </c>
      <c r="H1374" s="7">
        <v>5000</v>
      </c>
      <c r="I1374" s="13" t="e">
        <f>VLOOKUP(C1374,[1]Sheet18!$A$1:$C$362,3,0)</f>
        <v>#N/A</v>
      </c>
      <c r="J1374" s="18">
        <f t="shared" si="24"/>
        <v>5000</v>
      </c>
    </row>
    <row r="1375" spans="2:10" x14ac:dyDescent="0.2">
      <c r="B1375" s="4">
        <v>1372</v>
      </c>
      <c r="C1375" s="5" t="s">
        <v>6599</v>
      </c>
      <c r="D1375" s="5" t="s">
        <v>11</v>
      </c>
      <c r="E1375" s="5" t="s">
        <v>6600</v>
      </c>
      <c r="F1375" s="6">
        <v>45035</v>
      </c>
      <c r="G1375" s="6">
        <v>47592</v>
      </c>
      <c r="H1375" s="7">
        <v>1000</v>
      </c>
      <c r="I1375" s="13" t="e">
        <f>VLOOKUP(C1375,[1]Sheet18!$A$1:$C$362,3,0)</f>
        <v>#N/A</v>
      </c>
      <c r="J1375" s="18">
        <f t="shared" si="24"/>
        <v>1000</v>
      </c>
    </row>
    <row r="1376" spans="2:10" x14ac:dyDescent="0.2">
      <c r="B1376" s="4">
        <v>1373</v>
      </c>
      <c r="C1376" s="5" t="s">
        <v>5512</v>
      </c>
      <c r="D1376" s="5" t="s">
        <v>11</v>
      </c>
      <c r="E1376" s="5" t="s">
        <v>5513</v>
      </c>
      <c r="F1376" s="6">
        <v>44685</v>
      </c>
      <c r="G1376" s="6">
        <v>47607</v>
      </c>
      <c r="H1376" s="7">
        <v>1000</v>
      </c>
      <c r="I1376" s="13" t="e">
        <f>VLOOKUP(C1376,[1]Sheet18!$A$1:$C$362,3,0)</f>
        <v>#N/A</v>
      </c>
      <c r="J1376" s="18">
        <f t="shared" si="24"/>
        <v>1000</v>
      </c>
    </row>
    <row r="1377" spans="2:10" x14ac:dyDescent="0.2">
      <c r="B1377" s="4">
        <v>1374</v>
      </c>
      <c r="C1377" s="5" t="s">
        <v>2633</v>
      </c>
      <c r="D1377" s="5" t="s">
        <v>11</v>
      </c>
      <c r="E1377" s="5" t="s">
        <v>2634</v>
      </c>
      <c r="F1377" s="6">
        <v>43663</v>
      </c>
      <c r="G1377" s="6">
        <v>47681</v>
      </c>
      <c r="H1377" s="7">
        <v>500</v>
      </c>
      <c r="I1377" s="13" t="e">
        <f>VLOOKUP(C1377,[1]Sheet18!$A$1:$C$362,3,0)</f>
        <v>#N/A</v>
      </c>
      <c r="J1377" s="18">
        <f t="shared" si="24"/>
        <v>500</v>
      </c>
    </row>
    <row r="1378" spans="2:10" x14ac:dyDescent="0.2">
      <c r="B1378" s="4">
        <v>1375</v>
      </c>
      <c r="C1378" s="5" t="s">
        <v>4844</v>
      </c>
      <c r="D1378" s="5" t="s">
        <v>11</v>
      </c>
      <c r="E1378" s="5" t="s">
        <v>4845</v>
      </c>
      <c r="F1378" s="6">
        <v>44426</v>
      </c>
      <c r="G1378" s="6">
        <v>47713</v>
      </c>
      <c r="H1378" s="7">
        <v>1000</v>
      </c>
      <c r="I1378" s="13" t="e">
        <f>VLOOKUP(C1378,[1]Sheet18!$A$1:$C$362,3,0)</f>
        <v>#N/A</v>
      </c>
      <c r="J1378" s="18">
        <f t="shared" si="24"/>
        <v>1000</v>
      </c>
    </row>
    <row r="1379" spans="2:10" x14ac:dyDescent="0.2">
      <c r="B1379" s="4">
        <v>1376</v>
      </c>
      <c r="C1379" s="5" t="s">
        <v>5833</v>
      </c>
      <c r="D1379" s="5" t="s">
        <v>11</v>
      </c>
      <c r="E1379" s="5" t="s">
        <v>5834</v>
      </c>
      <c r="F1379" s="6">
        <v>44803</v>
      </c>
      <c r="G1379" s="6">
        <v>47725</v>
      </c>
      <c r="H1379" s="7">
        <v>500</v>
      </c>
      <c r="I1379" s="13" t="e">
        <f>VLOOKUP(C1379,[1]Sheet18!$A$1:$C$362,3,0)</f>
        <v>#N/A</v>
      </c>
      <c r="J1379" s="18">
        <f t="shared" si="24"/>
        <v>500</v>
      </c>
    </row>
    <row r="1380" spans="2:10" x14ac:dyDescent="0.2">
      <c r="B1380" s="4">
        <v>1377</v>
      </c>
      <c r="C1380" s="5" t="s">
        <v>3783</v>
      </c>
      <c r="D1380" s="5" t="s">
        <v>11</v>
      </c>
      <c r="E1380" s="5" t="s">
        <v>3784</v>
      </c>
      <c r="F1380" s="6">
        <v>44083</v>
      </c>
      <c r="G1380" s="6">
        <v>47735</v>
      </c>
      <c r="H1380" s="7">
        <v>1500</v>
      </c>
      <c r="I1380" s="13" t="e">
        <f>VLOOKUP(C1380,[1]Sheet18!$A$1:$C$362,3,0)</f>
        <v>#N/A</v>
      </c>
      <c r="J1380" s="18">
        <f t="shared" si="24"/>
        <v>1500</v>
      </c>
    </row>
    <row r="1381" spans="2:10" x14ac:dyDescent="0.2">
      <c r="B1381" s="4">
        <v>1378</v>
      </c>
      <c r="C1381" s="5" t="s">
        <v>2839</v>
      </c>
      <c r="D1381" s="5" t="s">
        <v>11</v>
      </c>
      <c r="E1381" s="5" t="s">
        <v>2840</v>
      </c>
      <c r="F1381" s="6">
        <v>43747</v>
      </c>
      <c r="G1381" s="6">
        <v>47765</v>
      </c>
      <c r="H1381" s="7">
        <v>1500</v>
      </c>
      <c r="I1381" s="13" t="e">
        <f>VLOOKUP(C1381,[1]Sheet18!$A$1:$C$362,3,0)</f>
        <v>#N/A</v>
      </c>
      <c r="J1381" s="18">
        <f t="shared" si="24"/>
        <v>1500</v>
      </c>
    </row>
    <row r="1382" spans="2:10" x14ac:dyDescent="0.2">
      <c r="B1382" s="4">
        <v>1379</v>
      </c>
      <c r="C1382" s="5" t="s">
        <v>6045</v>
      </c>
      <c r="D1382" s="5" t="s">
        <v>11</v>
      </c>
      <c r="E1382" s="5" t="s">
        <v>6046</v>
      </c>
      <c r="F1382" s="6">
        <v>44874</v>
      </c>
      <c r="G1382" s="6">
        <v>47796</v>
      </c>
      <c r="H1382" s="7">
        <v>500</v>
      </c>
      <c r="I1382" s="13" t="e">
        <f>VLOOKUP(C1382,[1]Sheet18!$A$1:$C$362,3,0)</f>
        <v>#N/A</v>
      </c>
      <c r="J1382" s="18">
        <f t="shared" si="24"/>
        <v>500</v>
      </c>
    </row>
    <row r="1383" spans="2:10" x14ac:dyDescent="0.2">
      <c r="B1383" s="4">
        <v>1380</v>
      </c>
      <c r="C1383" s="5" t="s">
        <v>4039</v>
      </c>
      <c r="D1383" s="5" t="s">
        <v>11</v>
      </c>
      <c r="E1383" s="5" t="s">
        <v>4040</v>
      </c>
      <c r="F1383" s="6">
        <v>44146</v>
      </c>
      <c r="G1383" s="6">
        <v>47798</v>
      </c>
      <c r="H1383" s="7">
        <v>2000</v>
      </c>
      <c r="I1383" s="13" t="e">
        <f>VLOOKUP(C1383,[1]Sheet18!$A$1:$C$362,3,0)</f>
        <v>#N/A</v>
      </c>
      <c r="J1383" s="18">
        <f t="shared" si="24"/>
        <v>2000</v>
      </c>
    </row>
    <row r="1384" spans="2:10" x14ac:dyDescent="0.2">
      <c r="B1384" s="4">
        <v>1381</v>
      </c>
      <c r="C1384" s="5" t="s">
        <v>6108</v>
      </c>
      <c r="D1384" s="5" t="s">
        <v>11</v>
      </c>
      <c r="E1384" s="5" t="s">
        <v>6109</v>
      </c>
      <c r="F1384" s="6">
        <v>44895</v>
      </c>
      <c r="G1384" s="6">
        <v>47817</v>
      </c>
      <c r="H1384" s="7">
        <v>1000</v>
      </c>
      <c r="I1384" s="13" t="e">
        <f>VLOOKUP(C1384,[1]Sheet18!$A$1:$C$362,3,0)</f>
        <v>#N/A</v>
      </c>
      <c r="J1384" s="18">
        <f t="shared" si="24"/>
        <v>1000</v>
      </c>
    </row>
    <row r="1385" spans="2:10" x14ac:dyDescent="0.2">
      <c r="B1385" s="4">
        <v>1382</v>
      </c>
      <c r="C1385" s="5" t="s">
        <v>6153</v>
      </c>
      <c r="D1385" s="5" t="s">
        <v>11</v>
      </c>
      <c r="E1385" s="5" t="s">
        <v>6154</v>
      </c>
      <c r="F1385" s="6">
        <v>44916</v>
      </c>
      <c r="G1385" s="6">
        <v>47838</v>
      </c>
      <c r="H1385" s="7">
        <v>500</v>
      </c>
      <c r="I1385" s="13" t="e">
        <f>VLOOKUP(C1385,[1]Sheet18!$A$1:$C$362,3,0)</f>
        <v>#N/A</v>
      </c>
      <c r="J1385" s="18">
        <f t="shared" si="24"/>
        <v>500</v>
      </c>
    </row>
    <row r="1386" spans="2:10" x14ac:dyDescent="0.2">
      <c r="B1386" s="4">
        <v>1383</v>
      </c>
      <c r="C1386" s="5" t="s">
        <v>6214</v>
      </c>
      <c r="D1386" s="5" t="s">
        <v>11</v>
      </c>
      <c r="E1386" s="5" t="s">
        <v>6215</v>
      </c>
      <c r="F1386" s="6">
        <v>44930</v>
      </c>
      <c r="G1386" s="6">
        <v>47852</v>
      </c>
      <c r="H1386" s="7">
        <v>500</v>
      </c>
      <c r="I1386" s="13" t="e">
        <f>VLOOKUP(C1386,[1]Sheet18!$A$1:$C$362,3,0)</f>
        <v>#N/A</v>
      </c>
      <c r="J1386" s="18">
        <f t="shared" si="24"/>
        <v>500</v>
      </c>
    </row>
    <row r="1387" spans="2:10" x14ac:dyDescent="0.2">
      <c r="B1387" s="4">
        <v>1384</v>
      </c>
      <c r="C1387" s="5" t="s">
        <v>6262</v>
      </c>
      <c r="D1387" s="5" t="s">
        <v>11</v>
      </c>
      <c r="E1387" s="5" t="s">
        <v>6263</v>
      </c>
      <c r="F1387" s="6">
        <v>44951</v>
      </c>
      <c r="G1387" s="6">
        <v>47873</v>
      </c>
      <c r="H1387" s="7">
        <v>500</v>
      </c>
      <c r="I1387" s="13" t="e">
        <f>VLOOKUP(C1387,[1]Sheet18!$A$1:$C$362,3,0)</f>
        <v>#N/A</v>
      </c>
      <c r="J1387" s="18">
        <f t="shared" si="24"/>
        <v>500</v>
      </c>
    </row>
    <row r="1388" spans="2:10" x14ac:dyDescent="0.2">
      <c r="B1388" s="4">
        <v>1385</v>
      </c>
      <c r="C1388" s="5" t="s">
        <v>6360</v>
      </c>
      <c r="D1388" s="5" t="s">
        <v>11</v>
      </c>
      <c r="E1388" s="5" t="s">
        <v>6361</v>
      </c>
      <c r="F1388" s="6">
        <v>44972</v>
      </c>
      <c r="G1388" s="6">
        <v>47894</v>
      </c>
      <c r="H1388" s="7">
        <v>1000</v>
      </c>
      <c r="I1388" s="13" t="e">
        <f>VLOOKUP(C1388,[1]Sheet18!$A$1:$C$362,3,0)</f>
        <v>#N/A</v>
      </c>
      <c r="J1388" s="18">
        <f t="shared" si="24"/>
        <v>1000</v>
      </c>
    </row>
    <row r="1389" spans="2:10" x14ac:dyDescent="0.2">
      <c r="B1389" s="4">
        <v>1386</v>
      </c>
      <c r="C1389" s="5" t="s">
        <v>4468</v>
      </c>
      <c r="D1389" s="5" t="s">
        <v>11</v>
      </c>
      <c r="E1389" s="5" t="s">
        <v>4469</v>
      </c>
      <c r="F1389" s="6">
        <v>44272</v>
      </c>
      <c r="G1389" s="6">
        <v>47924</v>
      </c>
      <c r="H1389" s="7">
        <v>500</v>
      </c>
      <c r="I1389" s="13" t="e">
        <f>VLOOKUP(C1389,[1]Sheet18!$A$1:$C$362,3,0)</f>
        <v>#N/A</v>
      </c>
      <c r="J1389" s="18">
        <f t="shared" si="24"/>
        <v>500</v>
      </c>
    </row>
    <row r="1390" spans="2:10" x14ac:dyDescent="0.2">
      <c r="B1390" s="4">
        <v>1387</v>
      </c>
      <c r="C1390" s="5" t="s">
        <v>6539</v>
      </c>
      <c r="D1390" s="5" t="s">
        <v>11</v>
      </c>
      <c r="E1390" s="5" t="s">
        <v>6540</v>
      </c>
      <c r="F1390" s="6">
        <v>45014</v>
      </c>
      <c r="G1390" s="6">
        <v>47936</v>
      </c>
      <c r="H1390" s="7">
        <v>1000</v>
      </c>
      <c r="I1390" s="13" t="e">
        <f>VLOOKUP(C1390,[1]Sheet18!$A$1:$C$362,3,0)</f>
        <v>#N/A</v>
      </c>
      <c r="J1390" s="18">
        <f t="shared" si="24"/>
        <v>1000</v>
      </c>
    </row>
    <row r="1391" spans="2:10" x14ac:dyDescent="0.2">
      <c r="B1391" s="4">
        <v>1388</v>
      </c>
      <c r="C1391" s="5" t="s">
        <v>6652</v>
      </c>
      <c r="D1391" s="5" t="s">
        <v>11</v>
      </c>
      <c r="E1391" s="5" t="s">
        <v>6653</v>
      </c>
      <c r="F1391" s="6">
        <v>45056</v>
      </c>
      <c r="G1391" s="6">
        <v>47978</v>
      </c>
      <c r="H1391" s="7">
        <v>1000</v>
      </c>
      <c r="I1391" s="13" t="e">
        <f>VLOOKUP(C1391,[1]Sheet18!$A$1:$C$362,3,0)</f>
        <v>#N/A</v>
      </c>
      <c r="J1391" s="18">
        <f t="shared" si="24"/>
        <v>1000</v>
      </c>
    </row>
    <row r="1392" spans="2:10" x14ac:dyDescent="0.2">
      <c r="B1392" s="4">
        <v>1389</v>
      </c>
      <c r="C1392" s="5" t="s">
        <v>4577</v>
      </c>
      <c r="D1392" s="5" t="s">
        <v>11</v>
      </c>
      <c r="E1392" s="5" t="s">
        <v>4578</v>
      </c>
      <c r="F1392" s="6">
        <v>44328</v>
      </c>
      <c r="G1392" s="6">
        <v>47980</v>
      </c>
      <c r="H1392" s="7">
        <v>1000</v>
      </c>
      <c r="I1392" s="13" t="e">
        <f>VLOOKUP(C1392,[1]Sheet18!$A$1:$C$362,3,0)</f>
        <v>#N/A</v>
      </c>
      <c r="J1392" s="18">
        <f t="shared" si="24"/>
        <v>1000</v>
      </c>
    </row>
    <row r="1393" spans="2:10" x14ac:dyDescent="0.2">
      <c r="B1393" s="4">
        <v>1390</v>
      </c>
      <c r="C1393" s="5" t="s">
        <v>6770</v>
      </c>
      <c r="D1393" s="5" t="s">
        <v>11</v>
      </c>
      <c r="E1393" s="5" t="s">
        <v>6771</v>
      </c>
      <c r="F1393" s="6">
        <v>45091</v>
      </c>
      <c r="G1393" s="6">
        <v>48013</v>
      </c>
      <c r="H1393" s="7">
        <v>750</v>
      </c>
      <c r="I1393" s="13" t="e">
        <f>VLOOKUP(C1393,[1]Sheet18!$A$1:$C$362,3,0)</f>
        <v>#N/A</v>
      </c>
      <c r="J1393" s="18">
        <f t="shared" si="24"/>
        <v>750</v>
      </c>
    </row>
    <row r="1394" spans="2:10" x14ac:dyDescent="0.2">
      <c r="B1394" s="4">
        <v>1391</v>
      </c>
      <c r="C1394" s="5" t="s">
        <v>2597</v>
      </c>
      <c r="D1394" s="5" t="s">
        <v>11</v>
      </c>
      <c r="E1394" s="5" t="s">
        <v>2598</v>
      </c>
      <c r="F1394" s="6">
        <v>43649</v>
      </c>
      <c r="G1394" s="6">
        <v>48032</v>
      </c>
      <c r="H1394" s="7">
        <v>2000</v>
      </c>
      <c r="I1394" s="13" t="e">
        <f>VLOOKUP(C1394,[1]Sheet18!$A$1:$C$362,3,0)</f>
        <v>#N/A</v>
      </c>
      <c r="J1394" s="18">
        <f t="shared" si="24"/>
        <v>2000</v>
      </c>
    </row>
    <row r="1395" spans="2:10" x14ac:dyDescent="0.2">
      <c r="B1395" s="4">
        <v>1392</v>
      </c>
      <c r="C1395" s="5" t="s">
        <v>4820</v>
      </c>
      <c r="D1395" s="5" t="s">
        <v>11</v>
      </c>
      <c r="E1395" s="5" t="s">
        <v>4821</v>
      </c>
      <c r="F1395" s="6">
        <v>44412</v>
      </c>
      <c r="G1395" s="6">
        <v>48064</v>
      </c>
      <c r="H1395" s="7">
        <v>1500</v>
      </c>
      <c r="I1395" s="13" t="e">
        <f>VLOOKUP(C1395,[1]Sheet18!$A$1:$C$362,3,0)</f>
        <v>#N/A</v>
      </c>
      <c r="J1395" s="18">
        <f t="shared" si="24"/>
        <v>1500</v>
      </c>
    </row>
    <row r="1396" spans="2:10" x14ac:dyDescent="0.2">
      <c r="B1396" s="4">
        <v>1393</v>
      </c>
      <c r="C1396" s="5" t="s">
        <v>4873</v>
      </c>
      <c r="D1396" s="5" t="s">
        <v>11</v>
      </c>
      <c r="E1396" s="5" t="s">
        <v>4874</v>
      </c>
      <c r="F1396" s="6">
        <v>44440</v>
      </c>
      <c r="G1396" s="6">
        <v>48092</v>
      </c>
      <c r="H1396" s="7">
        <v>1000</v>
      </c>
      <c r="I1396" s="13" t="e">
        <f>VLOOKUP(C1396,[1]Sheet18!$A$1:$C$362,3,0)</f>
        <v>#N/A</v>
      </c>
      <c r="J1396" s="18">
        <f t="shared" si="24"/>
        <v>1000</v>
      </c>
    </row>
    <row r="1397" spans="2:10" x14ac:dyDescent="0.2">
      <c r="B1397" s="4">
        <v>1394</v>
      </c>
      <c r="C1397" s="5" t="s">
        <v>5029</v>
      </c>
      <c r="D1397" s="5" t="s">
        <v>11</v>
      </c>
      <c r="E1397" s="5" t="s">
        <v>5030</v>
      </c>
      <c r="F1397" s="6">
        <v>44489</v>
      </c>
      <c r="G1397" s="6">
        <v>48141</v>
      </c>
      <c r="H1397" s="7">
        <v>1500</v>
      </c>
      <c r="I1397" s="13" t="e">
        <f>VLOOKUP(C1397,[1]Sheet18!$A$1:$C$362,3,0)</f>
        <v>#N/A</v>
      </c>
      <c r="J1397" s="18">
        <f t="shared" si="24"/>
        <v>1500</v>
      </c>
    </row>
    <row r="1398" spans="2:10" x14ac:dyDescent="0.2">
      <c r="B1398" s="4">
        <v>1395</v>
      </c>
      <c r="C1398" s="5" t="s">
        <v>6078</v>
      </c>
      <c r="D1398" s="5" t="s">
        <v>11</v>
      </c>
      <c r="E1398" s="5" t="s">
        <v>6079</v>
      </c>
      <c r="F1398" s="6">
        <v>44888</v>
      </c>
      <c r="G1398" s="6">
        <v>48175</v>
      </c>
      <c r="H1398" s="7">
        <v>1000</v>
      </c>
      <c r="I1398" s="13" t="e">
        <f>VLOOKUP(C1398,[1]Sheet18!$A$1:$C$362,3,0)</f>
        <v>#N/A</v>
      </c>
      <c r="J1398" s="18">
        <f t="shared" si="24"/>
        <v>1000</v>
      </c>
    </row>
    <row r="1399" spans="2:10" x14ac:dyDescent="0.2">
      <c r="B1399" s="4">
        <v>1396</v>
      </c>
      <c r="C1399" s="5" t="s">
        <v>5201</v>
      </c>
      <c r="D1399" s="5" t="s">
        <v>11</v>
      </c>
      <c r="E1399" s="5" t="s">
        <v>5202</v>
      </c>
      <c r="F1399" s="6">
        <v>44566</v>
      </c>
      <c r="G1399" s="6">
        <v>48218</v>
      </c>
      <c r="H1399" s="7">
        <v>1500</v>
      </c>
      <c r="I1399" s="13" t="e">
        <f>VLOOKUP(C1399,[1]Sheet18!$A$1:$C$362,3,0)</f>
        <v>#N/A</v>
      </c>
      <c r="J1399" s="18">
        <f t="shared" si="24"/>
        <v>1500</v>
      </c>
    </row>
    <row r="1400" spans="2:10" x14ac:dyDescent="0.2">
      <c r="B1400" s="4">
        <v>1397</v>
      </c>
      <c r="C1400" s="5" t="s">
        <v>6400</v>
      </c>
      <c r="D1400" s="5" t="s">
        <v>11</v>
      </c>
      <c r="E1400" s="5" t="s">
        <v>6401</v>
      </c>
      <c r="F1400" s="6">
        <v>44986</v>
      </c>
      <c r="G1400" s="6">
        <v>48274</v>
      </c>
      <c r="H1400" s="7">
        <v>2000</v>
      </c>
      <c r="I1400" s="13" t="e">
        <f>VLOOKUP(C1400,[1]Sheet18!$A$1:$C$362,3,0)</f>
        <v>#N/A</v>
      </c>
      <c r="J1400" s="18">
        <f t="shared" si="24"/>
        <v>2000</v>
      </c>
    </row>
    <row r="1401" spans="2:10" x14ac:dyDescent="0.2">
      <c r="B1401" s="4">
        <v>1398</v>
      </c>
      <c r="C1401" s="5" t="s">
        <v>5394</v>
      </c>
      <c r="D1401" s="5" t="s">
        <v>11</v>
      </c>
      <c r="E1401" s="5" t="s">
        <v>5395</v>
      </c>
      <c r="F1401" s="6">
        <v>44629</v>
      </c>
      <c r="G1401" s="6">
        <v>48282</v>
      </c>
      <c r="H1401" s="7">
        <v>1500</v>
      </c>
      <c r="I1401" s="13" t="e">
        <f>VLOOKUP(C1401,[1]Sheet18!$A$1:$C$362,3,0)</f>
        <v>#N/A</v>
      </c>
      <c r="J1401" s="18">
        <f t="shared" si="24"/>
        <v>1500</v>
      </c>
    </row>
    <row r="1402" spans="2:10" x14ac:dyDescent="0.2">
      <c r="B1402" s="4">
        <v>1399</v>
      </c>
      <c r="C1402" s="5" t="s">
        <v>6472</v>
      </c>
      <c r="D1402" s="5" t="s">
        <v>11</v>
      </c>
      <c r="E1402" s="5" t="s">
        <v>6473</v>
      </c>
      <c r="F1402" s="6">
        <v>45000</v>
      </c>
      <c r="G1402" s="6">
        <v>48288</v>
      </c>
      <c r="H1402" s="7">
        <v>2000</v>
      </c>
      <c r="I1402" s="13" t="e">
        <f>VLOOKUP(C1402,[1]Sheet18!$A$1:$C$362,3,0)</f>
        <v>#N/A</v>
      </c>
      <c r="J1402" s="18">
        <f t="shared" ref="J1402:J1433" si="25">H1402</f>
        <v>2000</v>
      </c>
    </row>
    <row r="1403" spans="2:10" x14ac:dyDescent="0.2">
      <c r="B1403" s="4">
        <v>1400</v>
      </c>
      <c r="C1403" s="5" t="s">
        <v>5434</v>
      </c>
      <c r="D1403" s="5" t="s">
        <v>11</v>
      </c>
      <c r="E1403" s="5" t="s">
        <v>5435</v>
      </c>
      <c r="F1403" s="6">
        <v>44643</v>
      </c>
      <c r="G1403" s="6">
        <v>48296</v>
      </c>
      <c r="H1403" s="7">
        <v>2000</v>
      </c>
      <c r="I1403" s="13" t="e">
        <f>VLOOKUP(C1403,[1]Sheet18!$A$1:$C$362,3,0)</f>
        <v>#N/A</v>
      </c>
      <c r="J1403" s="18">
        <f t="shared" si="25"/>
        <v>2000</v>
      </c>
    </row>
    <row r="1404" spans="2:10" x14ac:dyDescent="0.2">
      <c r="B1404" s="4">
        <v>1401</v>
      </c>
      <c r="C1404" s="5" t="s">
        <v>6503</v>
      </c>
      <c r="D1404" s="5" t="s">
        <v>11</v>
      </c>
      <c r="E1404" s="5" t="s">
        <v>6504</v>
      </c>
      <c r="F1404" s="6">
        <v>45008</v>
      </c>
      <c r="G1404" s="6">
        <v>48296</v>
      </c>
      <c r="H1404" s="7">
        <v>1000</v>
      </c>
      <c r="I1404" s="13" t="e">
        <f>VLOOKUP(C1404,[1]Sheet18!$A$1:$C$362,3,0)</f>
        <v>#N/A</v>
      </c>
      <c r="J1404" s="18">
        <f t="shared" si="25"/>
        <v>1000</v>
      </c>
    </row>
    <row r="1405" spans="2:10" x14ac:dyDescent="0.2">
      <c r="B1405" s="4">
        <v>1402</v>
      </c>
      <c r="C1405" s="5" t="s">
        <v>4594</v>
      </c>
      <c r="D1405" s="5" t="s">
        <v>11</v>
      </c>
      <c r="E1405" s="5" t="s">
        <v>4595</v>
      </c>
      <c r="F1405" s="6">
        <v>44335</v>
      </c>
      <c r="G1405" s="6">
        <v>48353</v>
      </c>
      <c r="H1405" s="7">
        <v>1500</v>
      </c>
      <c r="I1405" s="13" t="e">
        <f>VLOOKUP(C1405,[1]Sheet18!$A$1:$C$362,3,0)</f>
        <v>#N/A</v>
      </c>
      <c r="J1405" s="18">
        <f t="shared" si="25"/>
        <v>1500</v>
      </c>
    </row>
    <row r="1406" spans="2:10" x14ac:dyDescent="0.2">
      <c r="B1406" s="4">
        <v>1403</v>
      </c>
      <c r="C1406" s="5" t="s">
        <v>5571</v>
      </c>
      <c r="D1406" s="5" t="s">
        <v>11</v>
      </c>
      <c r="E1406" s="5" t="s">
        <v>5572</v>
      </c>
      <c r="F1406" s="6">
        <v>44713</v>
      </c>
      <c r="G1406" s="6">
        <v>48366</v>
      </c>
      <c r="H1406" s="7">
        <v>1000</v>
      </c>
      <c r="I1406" s="13" t="e">
        <f>VLOOKUP(C1406,[1]Sheet18!$A$1:$C$362,3,0)</f>
        <v>#N/A</v>
      </c>
      <c r="J1406" s="18">
        <f t="shared" si="25"/>
        <v>1000</v>
      </c>
    </row>
    <row r="1407" spans="2:10" x14ac:dyDescent="0.2">
      <c r="B1407" s="4">
        <v>1404</v>
      </c>
      <c r="C1407" s="5" t="s">
        <v>5603</v>
      </c>
      <c r="D1407" s="5" t="s">
        <v>11</v>
      </c>
      <c r="E1407" s="5" t="s">
        <v>5604</v>
      </c>
      <c r="F1407" s="6">
        <v>44727</v>
      </c>
      <c r="G1407" s="6">
        <v>48380</v>
      </c>
      <c r="H1407" s="7">
        <v>1000</v>
      </c>
      <c r="I1407" s="13" t="e">
        <f>VLOOKUP(C1407,[1]Sheet18!$A$1:$C$362,3,0)</f>
        <v>#N/A</v>
      </c>
      <c r="J1407" s="18">
        <f t="shared" si="25"/>
        <v>1000</v>
      </c>
    </row>
    <row r="1408" spans="2:10" x14ac:dyDescent="0.2">
      <c r="B1408" s="4">
        <v>1405</v>
      </c>
      <c r="C1408" s="5" t="s">
        <v>5642</v>
      </c>
      <c r="D1408" s="5" t="s">
        <v>11</v>
      </c>
      <c r="E1408" s="5" t="s">
        <v>5643</v>
      </c>
      <c r="F1408" s="6">
        <v>44741</v>
      </c>
      <c r="G1408" s="6">
        <v>48394</v>
      </c>
      <c r="H1408" s="7">
        <v>2000</v>
      </c>
      <c r="I1408" s="13" t="e">
        <f>VLOOKUP(C1408,[1]Sheet18!$A$1:$C$362,3,0)</f>
        <v>#N/A</v>
      </c>
      <c r="J1408" s="18">
        <f t="shared" si="25"/>
        <v>2000</v>
      </c>
    </row>
    <row r="1409" spans="2:10" x14ac:dyDescent="0.2">
      <c r="B1409" s="4">
        <v>1406</v>
      </c>
      <c r="C1409" s="5" t="s">
        <v>6873</v>
      </c>
      <c r="D1409" s="5" t="s">
        <v>11</v>
      </c>
      <c r="E1409" s="5" t="s">
        <v>6874</v>
      </c>
      <c r="F1409" s="6">
        <v>45119</v>
      </c>
      <c r="G1409" s="6">
        <v>48407</v>
      </c>
      <c r="H1409" s="7">
        <v>1000</v>
      </c>
      <c r="I1409" s="13" t="e">
        <f>VLOOKUP(C1409,[1]Sheet18!$A$1:$C$362,3,0)</f>
        <v>#N/A</v>
      </c>
      <c r="J1409" s="18">
        <f t="shared" si="25"/>
        <v>1000</v>
      </c>
    </row>
    <row r="1410" spans="2:10" x14ac:dyDescent="0.2">
      <c r="B1410" s="4">
        <v>1407</v>
      </c>
      <c r="C1410" s="5" t="s">
        <v>5686</v>
      </c>
      <c r="D1410" s="5" t="s">
        <v>11</v>
      </c>
      <c r="E1410" s="5" t="s">
        <v>5572</v>
      </c>
      <c r="F1410" s="6">
        <v>44755</v>
      </c>
      <c r="G1410" s="6">
        <v>48408</v>
      </c>
      <c r="H1410" s="7">
        <v>1000</v>
      </c>
      <c r="I1410" s="13" t="e">
        <f>VLOOKUP(C1410,[1]Sheet18!$A$1:$C$362,3,0)</f>
        <v>#N/A</v>
      </c>
      <c r="J1410" s="18">
        <f t="shared" si="25"/>
        <v>1000</v>
      </c>
    </row>
    <row r="1411" spans="2:10" x14ac:dyDescent="0.2">
      <c r="B1411" s="4">
        <v>1408</v>
      </c>
      <c r="C1411" s="5" t="s">
        <v>5724</v>
      </c>
      <c r="D1411" s="5" t="s">
        <v>11</v>
      </c>
      <c r="E1411" s="5" t="s">
        <v>5572</v>
      </c>
      <c r="F1411" s="6">
        <v>44769</v>
      </c>
      <c r="G1411" s="6">
        <v>48422</v>
      </c>
      <c r="H1411" s="7">
        <v>1000</v>
      </c>
      <c r="I1411" s="13" t="e">
        <f>VLOOKUP(C1411,[1]Sheet18!$A$1:$C$362,3,0)</f>
        <v>#N/A</v>
      </c>
      <c r="J1411" s="18">
        <f t="shared" si="25"/>
        <v>1000</v>
      </c>
    </row>
    <row r="1412" spans="2:10" x14ac:dyDescent="0.2">
      <c r="B1412" s="4">
        <v>1409</v>
      </c>
      <c r="C1412" s="5" t="s">
        <v>5792</v>
      </c>
      <c r="D1412" s="5" t="s">
        <v>11</v>
      </c>
      <c r="E1412" s="5" t="s">
        <v>5793</v>
      </c>
      <c r="F1412" s="6">
        <v>44783</v>
      </c>
      <c r="G1412" s="6">
        <v>48436</v>
      </c>
      <c r="H1412" s="7">
        <v>500</v>
      </c>
      <c r="I1412" s="13" t="e">
        <f>VLOOKUP(C1412,[1]Sheet18!$A$1:$C$362,3,0)</f>
        <v>#N/A</v>
      </c>
      <c r="J1412" s="18">
        <f t="shared" si="25"/>
        <v>500</v>
      </c>
    </row>
    <row r="1413" spans="2:10" x14ac:dyDescent="0.2">
      <c r="B1413" s="4">
        <v>1410</v>
      </c>
      <c r="C1413" s="5" t="s">
        <v>5835</v>
      </c>
      <c r="D1413" s="5" t="s">
        <v>11</v>
      </c>
      <c r="E1413" s="5" t="s">
        <v>5836</v>
      </c>
      <c r="F1413" s="6">
        <v>44803</v>
      </c>
      <c r="G1413" s="6">
        <v>48456</v>
      </c>
      <c r="H1413" s="7">
        <v>1000</v>
      </c>
      <c r="I1413" s="13" t="e">
        <f>VLOOKUP(C1413,[1]Sheet18!$A$1:$C$362,3,0)</f>
        <v>#N/A</v>
      </c>
      <c r="J1413" s="18">
        <f t="shared" si="25"/>
        <v>1000</v>
      </c>
    </row>
    <row r="1414" spans="2:10" x14ac:dyDescent="0.2">
      <c r="B1414" s="4">
        <v>1411</v>
      </c>
      <c r="C1414" s="5" t="s">
        <v>5867</v>
      </c>
      <c r="D1414" s="5" t="s">
        <v>11</v>
      </c>
      <c r="E1414" s="5" t="s">
        <v>5868</v>
      </c>
      <c r="F1414" s="6">
        <v>44818</v>
      </c>
      <c r="G1414" s="6">
        <v>48471</v>
      </c>
      <c r="H1414" s="7">
        <v>1000</v>
      </c>
      <c r="I1414" s="13" t="e">
        <f>VLOOKUP(C1414,[1]Sheet18!$A$1:$C$362,3,0)</f>
        <v>#N/A</v>
      </c>
      <c r="J1414" s="18">
        <f t="shared" si="25"/>
        <v>1000</v>
      </c>
    </row>
    <row r="1415" spans="2:10" x14ac:dyDescent="0.2">
      <c r="B1415" s="4">
        <v>1412</v>
      </c>
      <c r="C1415" s="5" t="s">
        <v>5908</v>
      </c>
      <c r="D1415" s="5" t="s">
        <v>11</v>
      </c>
      <c r="E1415" s="5" t="s">
        <v>5909</v>
      </c>
      <c r="F1415" s="6">
        <v>44832</v>
      </c>
      <c r="G1415" s="6">
        <v>48485</v>
      </c>
      <c r="H1415" s="7">
        <v>1500</v>
      </c>
      <c r="I1415" s="13" t="e">
        <f>VLOOKUP(C1415,[1]Sheet18!$A$1:$C$362,3,0)</f>
        <v>#N/A</v>
      </c>
      <c r="J1415" s="18">
        <f t="shared" si="25"/>
        <v>1500</v>
      </c>
    </row>
    <row r="1416" spans="2:10" x14ac:dyDescent="0.2">
      <c r="B1416" s="4">
        <v>1413</v>
      </c>
      <c r="C1416" s="5" t="s">
        <v>5966</v>
      </c>
      <c r="D1416" s="5" t="s">
        <v>11</v>
      </c>
      <c r="E1416" s="5" t="s">
        <v>5967</v>
      </c>
      <c r="F1416" s="6">
        <v>44846</v>
      </c>
      <c r="G1416" s="6">
        <v>48499</v>
      </c>
      <c r="H1416" s="7">
        <v>1000</v>
      </c>
      <c r="I1416" s="13" t="e">
        <f>VLOOKUP(C1416,[1]Sheet18!$A$1:$C$362,3,0)</f>
        <v>#N/A</v>
      </c>
      <c r="J1416" s="18">
        <f t="shared" si="25"/>
        <v>1000</v>
      </c>
    </row>
    <row r="1417" spans="2:10" x14ac:dyDescent="0.2">
      <c r="B1417" s="4">
        <v>1414</v>
      </c>
      <c r="C1417" s="5" t="s">
        <v>5999</v>
      </c>
      <c r="D1417" s="5" t="s">
        <v>11</v>
      </c>
      <c r="E1417" s="5" t="s">
        <v>6000</v>
      </c>
      <c r="F1417" s="6">
        <v>44861</v>
      </c>
      <c r="G1417" s="6">
        <v>48514</v>
      </c>
      <c r="H1417" s="7">
        <v>500</v>
      </c>
      <c r="I1417" s="13" t="e">
        <f>VLOOKUP(C1417,[1]Sheet18!$A$1:$C$362,3,0)</f>
        <v>#N/A</v>
      </c>
      <c r="J1417" s="18">
        <f t="shared" si="25"/>
        <v>500</v>
      </c>
    </row>
    <row r="1418" spans="2:10" x14ac:dyDescent="0.2">
      <c r="B1418" s="4">
        <v>1415</v>
      </c>
      <c r="C1418" s="5" t="s">
        <v>6155</v>
      </c>
      <c r="D1418" s="5" t="s">
        <v>11</v>
      </c>
      <c r="E1418" s="5" t="s">
        <v>6156</v>
      </c>
      <c r="F1418" s="6">
        <v>44916</v>
      </c>
      <c r="G1418" s="6">
        <v>48569</v>
      </c>
      <c r="H1418" s="7">
        <v>500</v>
      </c>
      <c r="I1418" s="13" t="e">
        <f>VLOOKUP(C1418,[1]Sheet18!$A$1:$C$362,3,0)</f>
        <v>#N/A</v>
      </c>
      <c r="J1418" s="18">
        <f t="shared" si="25"/>
        <v>500</v>
      </c>
    </row>
    <row r="1419" spans="2:10" x14ac:dyDescent="0.2">
      <c r="B1419" s="4">
        <v>1416</v>
      </c>
      <c r="C1419" s="5" t="s">
        <v>6216</v>
      </c>
      <c r="D1419" s="5" t="s">
        <v>11</v>
      </c>
      <c r="E1419" s="5" t="s">
        <v>6217</v>
      </c>
      <c r="F1419" s="6">
        <v>44930</v>
      </c>
      <c r="G1419" s="6">
        <v>48583</v>
      </c>
      <c r="H1419" s="7">
        <v>500</v>
      </c>
      <c r="I1419" s="13" t="e">
        <f>VLOOKUP(C1419,[1]Sheet18!$A$1:$C$362,3,0)</f>
        <v>#N/A</v>
      </c>
      <c r="J1419" s="18">
        <f t="shared" si="25"/>
        <v>500</v>
      </c>
    </row>
    <row r="1420" spans="2:10" x14ac:dyDescent="0.2">
      <c r="B1420" s="4">
        <v>1417</v>
      </c>
      <c r="C1420" s="5" t="s">
        <v>6264</v>
      </c>
      <c r="D1420" s="5" t="s">
        <v>11</v>
      </c>
      <c r="E1420" s="5" t="s">
        <v>6265</v>
      </c>
      <c r="F1420" s="6">
        <v>44951</v>
      </c>
      <c r="G1420" s="6">
        <v>48604</v>
      </c>
      <c r="H1420" s="7">
        <v>500</v>
      </c>
      <c r="I1420" s="13" t="e">
        <f>VLOOKUP(C1420,[1]Sheet18!$A$1:$C$362,3,0)</f>
        <v>#N/A</v>
      </c>
      <c r="J1420" s="18">
        <f t="shared" si="25"/>
        <v>500</v>
      </c>
    </row>
    <row r="1421" spans="2:10" x14ac:dyDescent="0.2">
      <c r="B1421" s="4">
        <v>1418</v>
      </c>
      <c r="C1421" s="5" t="s">
        <v>6302</v>
      </c>
      <c r="D1421" s="5" t="s">
        <v>11</v>
      </c>
      <c r="E1421" s="5" t="s">
        <v>6303</v>
      </c>
      <c r="F1421" s="6">
        <v>44958</v>
      </c>
      <c r="G1421" s="6">
        <v>48611</v>
      </c>
      <c r="H1421" s="7">
        <v>2000</v>
      </c>
      <c r="I1421" s="13" t="e">
        <f>VLOOKUP(C1421,[1]Sheet18!$A$1:$C$362,3,0)</f>
        <v>#N/A</v>
      </c>
      <c r="J1421" s="18">
        <f t="shared" si="25"/>
        <v>2000</v>
      </c>
    </row>
    <row r="1422" spans="2:10" x14ac:dyDescent="0.2">
      <c r="B1422" s="4">
        <v>1419</v>
      </c>
      <c r="C1422" s="5" t="s">
        <v>6383</v>
      </c>
      <c r="D1422" s="5" t="s">
        <v>11</v>
      </c>
      <c r="E1422" s="5" t="s">
        <v>6265</v>
      </c>
      <c r="F1422" s="6">
        <v>44979</v>
      </c>
      <c r="G1422" s="6">
        <v>48632</v>
      </c>
      <c r="H1422" s="7">
        <v>1000</v>
      </c>
      <c r="I1422" s="13" t="e">
        <f>VLOOKUP(C1422,[1]Sheet18!$A$1:$C$362,3,0)</f>
        <v>#N/A</v>
      </c>
      <c r="J1422" s="18">
        <f t="shared" si="25"/>
        <v>1000</v>
      </c>
    </row>
    <row r="1423" spans="2:10" x14ac:dyDescent="0.2">
      <c r="B1423" s="4">
        <v>1420</v>
      </c>
      <c r="C1423" s="5" t="s">
        <v>6541</v>
      </c>
      <c r="D1423" s="5" t="s">
        <v>11</v>
      </c>
      <c r="E1423" s="5" t="s">
        <v>6542</v>
      </c>
      <c r="F1423" s="6">
        <v>45014</v>
      </c>
      <c r="G1423" s="6">
        <v>48667</v>
      </c>
      <c r="H1423" s="7">
        <v>1658</v>
      </c>
      <c r="I1423" s="13" t="e">
        <f>VLOOKUP(C1423,[1]Sheet18!$A$1:$C$362,3,0)</f>
        <v>#N/A</v>
      </c>
      <c r="J1423" s="18">
        <f t="shared" si="25"/>
        <v>1658</v>
      </c>
    </row>
    <row r="1424" spans="2:10" x14ac:dyDescent="0.2">
      <c r="B1424" s="4">
        <v>1421</v>
      </c>
      <c r="C1424" s="5" t="s">
        <v>5522</v>
      </c>
      <c r="D1424" s="5" t="s">
        <v>11</v>
      </c>
      <c r="E1424" s="5" t="s">
        <v>5523</v>
      </c>
      <c r="F1424" s="6">
        <v>44692</v>
      </c>
      <c r="G1424" s="6">
        <v>48710</v>
      </c>
      <c r="H1424" s="7">
        <v>500</v>
      </c>
      <c r="I1424" s="13" t="e">
        <f>VLOOKUP(C1424,[1]Sheet18!$A$1:$C$362,3,0)</f>
        <v>#N/A</v>
      </c>
      <c r="J1424" s="18">
        <f t="shared" si="25"/>
        <v>500</v>
      </c>
    </row>
    <row r="1425" spans="2:10" x14ac:dyDescent="0.2">
      <c r="B1425" s="4">
        <v>1422</v>
      </c>
      <c r="C1425" s="5" t="s">
        <v>6676</v>
      </c>
      <c r="D1425" s="5" t="s">
        <v>11</v>
      </c>
      <c r="E1425" s="5" t="s">
        <v>6677</v>
      </c>
      <c r="F1425" s="6">
        <v>45070</v>
      </c>
      <c r="G1425" s="6">
        <v>48723</v>
      </c>
      <c r="H1425" s="7">
        <v>1000</v>
      </c>
      <c r="I1425" s="13" t="e">
        <f>VLOOKUP(C1425,[1]Sheet18!$A$1:$C$362,3,0)</f>
        <v>#N/A</v>
      </c>
      <c r="J1425" s="18">
        <f t="shared" si="25"/>
        <v>1000</v>
      </c>
    </row>
    <row r="1426" spans="2:10" x14ac:dyDescent="0.2">
      <c r="B1426" s="4">
        <v>1423</v>
      </c>
      <c r="C1426" s="5" t="s">
        <v>6700</v>
      </c>
      <c r="D1426" s="5" t="s">
        <v>11</v>
      </c>
      <c r="E1426" s="5" t="s">
        <v>6701</v>
      </c>
      <c r="F1426" s="6">
        <v>45077</v>
      </c>
      <c r="G1426" s="6">
        <v>48730</v>
      </c>
      <c r="H1426" s="7">
        <v>1000</v>
      </c>
      <c r="I1426" s="13" t="e">
        <f>VLOOKUP(C1426,[1]Sheet18!$A$1:$C$362,3,0)</f>
        <v>#N/A</v>
      </c>
      <c r="J1426" s="18">
        <f t="shared" si="25"/>
        <v>1000</v>
      </c>
    </row>
    <row r="1427" spans="2:10" x14ac:dyDescent="0.2">
      <c r="B1427" s="4">
        <v>1424</v>
      </c>
      <c r="C1427" s="5" t="s">
        <v>4630</v>
      </c>
      <c r="D1427" s="5" t="s">
        <v>11</v>
      </c>
      <c r="E1427" s="5" t="s">
        <v>4631</v>
      </c>
      <c r="F1427" s="6">
        <v>44349</v>
      </c>
      <c r="G1427" s="6">
        <v>48732</v>
      </c>
      <c r="H1427" s="7">
        <v>2000</v>
      </c>
      <c r="I1427" s="13" t="e">
        <f>VLOOKUP(C1427,[1]Sheet18!$A$1:$C$362,3,0)</f>
        <v>#N/A</v>
      </c>
      <c r="J1427" s="18">
        <f t="shared" si="25"/>
        <v>2000</v>
      </c>
    </row>
    <row r="1428" spans="2:10" x14ac:dyDescent="0.2">
      <c r="B1428" s="4">
        <v>1425</v>
      </c>
      <c r="C1428" s="5" t="s">
        <v>6747</v>
      </c>
      <c r="D1428" s="5" t="s">
        <v>11</v>
      </c>
      <c r="E1428" s="5" t="s">
        <v>6748</v>
      </c>
      <c r="F1428" s="6">
        <v>45084</v>
      </c>
      <c r="G1428" s="6">
        <v>48737</v>
      </c>
      <c r="H1428" s="7">
        <v>1000</v>
      </c>
      <c r="I1428" s="13" t="e">
        <f>VLOOKUP(C1428,[1]Sheet18!$A$1:$C$362,3,0)</f>
        <v>#N/A</v>
      </c>
      <c r="J1428" s="18">
        <f t="shared" si="25"/>
        <v>1000</v>
      </c>
    </row>
    <row r="1429" spans="2:10" x14ac:dyDescent="0.2">
      <c r="B1429" s="4">
        <v>1426</v>
      </c>
      <c r="C1429" s="5" t="s">
        <v>6772</v>
      </c>
      <c r="D1429" s="5" t="s">
        <v>11</v>
      </c>
      <c r="E1429" s="5" t="s">
        <v>6701</v>
      </c>
      <c r="F1429" s="6">
        <v>45091</v>
      </c>
      <c r="G1429" s="6">
        <v>48744</v>
      </c>
      <c r="H1429" s="7">
        <v>750</v>
      </c>
      <c r="I1429" s="13" t="e">
        <f>VLOOKUP(C1429,[1]Sheet18!$A$1:$C$362,3,0)</f>
        <v>#N/A</v>
      </c>
      <c r="J1429" s="18">
        <f t="shared" si="25"/>
        <v>750</v>
      </c>
    </row>
    <row r="1430" spans="2:10" x14ac:dyDescent="0.2">
      <c r="B1430" s="4">
        <v>1427</v>
      </c>
      <c r="C1430" s="5" t="s">
        <v>6816</v>
      </c>
      <c r="D1430" s="5" t="s">
        <v>11</v>
      </c>
      <c r="E1430" s="5" t="s">
        <v>6817</v>
      </c>
      <c r="F1430" s="6">
        <v>45105</v>
      </c>
      <c r="G1430" s="6">
        <v>48758</v>
      </c>
      <c r="H1430" s="7">
        <v>1000</v>
      </c>
      <c r="I1430" s="13" t="e">
        <f>VLOOKUP(C1430,[1]Sheet18!$A$1:$C$362,3,0)</f>
        <v>#N/A</v>
      </c>
      <c r="J1430" s="18">
        <f t="shared" si="25"/>
        <v>1000</v>
      </c>
    </row>
    <row r="1431" spans="2:10" x14ac:dyDescent="0.2">
      <c r="B1431" s="4">
        <v>1428</v>
      </c>
      <c r="C1431" s="5" t="s">
        <v>6952</v>
      </c>
      <c r="D1431" s="5" t="s">
        <v>11</v>
      </c>
      <c r="E1431" s="5" t="s">
        <v>6953</v>
      </c>
      <c r="F1431" s="6">
        <v>45155</v>
      </c>
      <c r="G1431" s="6">
        <v>48808</v>
      </c>
      <c r="H1431" s="7">
        <v>1500</v>
      </c>
      <c r="I1431" s="13" t="e">
        <f>VLOOKUP(C1431,[1]Sheet18!$A$1:$C$362,3,0)</f>
        <v>#N/A</v>
      </c>
      <c r="J1431" s="18">
        <f t="shared" si="25"/>
        <v>1500</v>
      </c>
    </row>
    <row r="1432" spans="2:10" x14ac:dyDescent="0.2">
      <c r="B1432" s="4">
        <v>1429</v>
      </c>
      <c r="C1432" s="5" t="s">
        <v>6990</v>
      </c>
      <c r="D1432" s="5" t="s">
        <v>11</v>
      </c>
      <c r="E1432" s="5" t="s">
        <v>6991</v>
      </c>
      <c r="F1432" s="6">
        <v>45168</v>
      </c>
      <c r="G1432" s="6">
        <v>48821</v>
      </c>
      <c r="H1432" s="7">
        <v>1500</v>
      </c>
      <c r="I1432" s="13" t="e">
        <f>VLOOKUP(C1432,[1]Sheet18!$A$1:$C$362,3,0)</f>
        <v>#N/A</v>
      </c>
      <c r="J1432" s="18">
        <f t="shared" si="25"/>
        <v>1500</v>
      </c>
    </row>
    <row r="1433" spans="2:10" x14ac:dyDescent="0.2">
      <c r="B1433" s="4">
        <v>1430</v>
      </c>
      <c r="C1433" s="5" t="s">
        <v>7037</v>
      </c>
      <c r="D1433" s="5" t="s">
        <v>11</v>
      </c>
      <c r="E1433" s="5" t="s">
        <v>7038</v>
      </c>
      <c r="F1433" s="6">
        <v>45182</v>
      </c>
      <c r="G1433" s="6">
        <v>48835</v>
      </c>
      <c r="H1433" s="7">
        <v>1500</v>
      </c>
      <c r="I1433" s="13" t="e">
        <f>VLOOKUP(C1433,[1]Sheet18!$A$1:$C$362,3,0)</f>
        <v>#N/A</v>
      </c>
      <c r="J1433" s="18">
        <f t="shared" si="25"/>
        <v>1500</v>
      </c>
    </row>
    <row r="1434" spans="2:10" x14ac:dyDescent="0.2">
      <c r="B1434" s="4">
        <v>1431</v>
      </c>
      <c r="C1434" s="5" t="s">
        <v>7065</v>
      </c>
      <c r="D1434" s="5" t="s">
        <v>11</v>
      </c>
      <c r="E1434" s="5" t="s">
        <v>7066</v>
      </c>
      <c r="F1434" s="6">
        <v>45191</v>
      </c>
      <c r="G1434" s="6">
        <v>48844</v>
      </c>
      <c r="H1434" s="7">
        <v>1000</v>
      </c>
      <c r="I1434" s="13" t="e">
        <f>VLOOKUP(C1434,[1]Sheet18!$A$1:$C$362,3,0)</f>
        <v>#N/A</v>
      </c>
      <c r="J1434" s="18">
        <f t="shared" ref="J1434:J1465" si="26">H1434</f>
        <v>1000</v>
      </c>
    </row>
    <row r="1435" spans="2:10" x14ac:dyDescent="0.2">
      <c r="B1435" s="4">
        <v>1432</v>
      </c>
      <c r="C1435" s="5" t="s">
        <v>7085</v>
      </c>
      <c r="D1435" s="5" t="s">
        <v>11</v>
      </c>
      <c r="E1435" s="5" t="s">
        <v>7038</v>
      </c>
      <c r="F1435" s="6">
        <v>45196</v>
      </c>
      <c r="G1435" s="6">
        <v>48849</v>
      </c>
      <c r="H1435" s="7">
        <v>500</v>
      </c>
      <c r="I1435" s="13" t="e">
        <f>VLOOKUP(C1435,[1]Sheet18!$A$1:$C$362,3,0)</f>
        <v>#N/A</v>
      </c>
      <c r="J1435" s="18">
        <f t="shared" si="26"/>
        <v>500</v>
      </c>
    </row>
    <row r="1436" spans="2:10" x14ac:dyDescent="0.2">
      <c r="B1436" s="4">
        <v>1433</v>
      </c>
      <c r="C1436" s="5" t="s">
        <v>7120</v>
      </c>
      <c r="D1436" s="5" t="s">
        <v>11</v>
      </c>
      <c r="E1436" s="5" t="s">
        <v>7121</v>
      </c>
      <c r="F1436" s="6">
        <v>45203</v>
      </c>
      <c r="G1436" s="6">
        <v>48856</v>
      </c>
      <c r="H1436" s="7">
        <v>500</v>
      </c>
      <c r="I1436" s="13" t="e">
        <f>VLOOKUP(C1436,[1]Sheet18!$A$1:$C$362,3,0)</f>
        <v>#N/A</v>
      </c>
      <c r="J1436" s="18">
        <f t="shared" si="26"/>
        <v>500</v>
      </c>
    </row>
    <row r="1437" spans="2:10" x14ac:dyDescent="0.2">
      <c r="B1437" s="4">
        <v>1434</v>
      </c>
      <c r="C1437" s="5" t="s">
        <v>7313</v>
      </c>
      <c r="D1437" s="5" t="s">
        <v>11</v>
      </c>
      <c r="E1437" s="5" t="s">
        <v>6265</v>
      </c>
      <c r="F1437" s="6">
        <v>45252</v>
      </c>
      <c r="G1437" s="6">
        <v>48905</v>
      </c>
      <c r="H1437" s="7">
        <v>1000</v>
      </c>
      <c r="I1437" s="13" t="e">
        <f>VLOOKUP(C1437,[1]Sheet18!$A$1:$C$362,3,0)</f>
        <v>#N/A</v>
      </c>
      <c r="J1437" s="18">
        <f t="shared" si="26"/>
        <v>1000</v>
      </c>
    </row>
    <row r="1438" spans="2:10" x14ac:dyDescent="0.2">
      <c r="B1438" s="4">
        <v>1435</v>
      </c>
      <c r="C1438" s="5" t="s">
        <v>7336</v>
      </c>
      <c r="D1438" s="5" t="s">
        <v>11</v>
      </c>
      <c r="E1438" s="5" t="s">
        <v>7337</v>
      </c>
      <c r="F1438" s="6">
        <v>45259</v>
      </c>
      <c r="G1438" s="6">
        <v>48912</v>
      </c>
      <c r="H1438" s="7">
        <v>500</v>
      </c>
      <c r="I1438" s="13" t="e">
        <f>VLOOKUP(C1438,[1]Sheet18!$A$1:$C$362,3,0)</f>
        <v>#N/A</v>
      </c>
      <c r="J1438" s="18">
        <f t="shared" si="26"/>
        <v>500</v>
      </c>
    </row>
    <row r="1439" spans="2:10" x14ac:dyDescent="0.2">
      <c r="B1439" s="4">
        <v>1436</v>
      </c>
      <c r="C1439" s="5" t="s">
        <v>7374</v>
      </c>
      <c r="D1439" s="5" t="s">
        <v>11</v>
      </c>
      <c r="E1439" s="5" t="s">
        <v>7375</v>
      </c>
      <c r="F1439" s="6">
        <v>45266</v>
      </c>
      <c r="G1439" s="6">
        <v>48919</v>
      </c>
      <c r="H1439" s="7">
        <v>1000</v>
      </c>
      <c r="I1439" s="13" t="e">
        <f>VLOOKUP(C1439,[1]Sheet18!$A$1:$C$362,3,0)</f>
        <v>#N/A</v>
      </c>
      <c r="J1439" s="18">
        <f t="shared" si="26"/>
        <v>1000</v>
      </c>
    </row>
    <row r="1440" spans="2:10" x14ac:dyDescent="0.2">
      <c r="B1440" s="4">
        <v>1437</v>
      </c>
      <c r="C1440" s="5" t="s">
        <v>7396</v>
      </c>
      <c r="D1440" s="5" t="s">
        <v>11</v>
      </c>
      <c r="E1440" s="5" t="s">
        <v>7337</v>
      </c>
      <c r="F1440" s="6">
        <v>45273</v>
      </c>
      <c r="G1440" s="6">
        <v>48926</v>
      </c>
      <c r="H1440" s="7">
        <v>1000</v>
      </c>
      <c r="I1440" s="13" t="e">
        <f>VLOOKUP(C1440,[1]Sheet18!$A$1:$C$362,3,0)</f>
        <v>#N/A</v>
      </c>
      <c r="J1440" s="18">
        <f t="shared" si="26"/>
        <v>1000</v>
      </c>
    </row>
    <row r="1441" spans="2:10" x14ac:dyDescent="0.2">
      <c r="B1441" s="4">
        <v>1438</v>
      </c>
      <c r="C1441" s="5" t="s">
        <v>2386</v>
      </c>
      <c r="D1441" s="5" t="s">
        <v>11</v>
      </c>
      <c r="E1441" s="5" t="s">
        <v>2387</v>
      </c>
      <c r="F1441" s="6">
        <v>43530</v>
      </c>
      <c r="G1441" s="6">
        <v>49009</v>
      </c>
      <c r="H1441" s="7">
        <v>2000</v>
      </c>
      <c r="I1441" s="13" t="e">
        <f>VLOOKUP(C1441,[1]Sheet18!$A$1:$C$362,3,0)</f>
        <v>#N/A</v>
      </c>
      <c r="J1441" s="18">
        <f t="shared" si="26"/>
        <v>2000</v>
      </c>
    </row>
    <row r="1442" spans="2:10" x14ac:dyDescent="0.2">
      <c r="B1442" s="4">
        <v>1439</v>
      </c>
      <c r="C1442" s="5" t="s">
        <v>8005</v>
      </c>
      <c r="D1442" s="5" t="s">
        <v>11</v>
      </c>
      <c r="E1442" s="5" t="s">
        <v>8006</v>
      </c>
      <c r="F1442" s="6">
        <v>45400</v>
      </c>
      <c r="G1442" s="6">
        <v>49052</v>
      </c>
      <c r="H1442" s="7">
        <v>1000</v>
      </c>
      <c r="I1442" s="13" t="e">
        <f>VLOOKUP(C1442,[1]Sheet18!$A$1:$C$362,3,0)</f>
        <v>#N/A</v>
      </c>
      <c r="J1442" s="18">
        <f t="shared" si="26"/>
        <v>1000</v>
      </c>
    </row>
    <row r="1443" spans="2:10" x14ac:dyDescent="0.2">
      <c r="B1443" s="4">
        <v>1440</v>
      </c>
      <c r="C1443" s="5" t="s">
        <v>8034</v>
      </c>
      <c r="D1443" s="5" t="s">
        <v>11</v>
      </c>
      <c r="E1443" s="5" t="s">
        <v>8035</v>
      </c>
      <c r="F1443" s="6">
        <v>45414</v>
      </c>
      <c r="G1443" s="6">
        <v>49066</v>
      </c>
      <c r="H1443" s="7">
        <v>1000</v>
      </c>
      <c r="I1443" s="13" t="e">
        <f>VLOOKUP(C1443,[1]Sheet18!$A$1:$C$362,3,0)</f>
        <v>#N/A</v>
      </c>
      <c r="J1443" s="18">
        <f t="shared" si="26"/>
        <v>1000</v>
      </c>
    </row>
    <row r="1444" spans="2:10" x14ac:dyDescent="0.2">
      <c r="B1444" s="4">
        <v>1441</v>
      </c>
      <c r="C1444" s="5" t="s">
        <v>8088</v>
      </c>
      <c r="D1444" s="5" t="s">
        <v>11</v>
      </c>
      <c r="E1444" s="5" t="s">
        <v>8089</v>
      </c>
      <c r="F1444" s="6">
        <v>45434</v>
      </c>
      <c r="G1444" s="6">
        <v>49086</v>
      </c>
      <c r="H1444" s="7">
        <v>1000</v>
      </c>
      <c r="I1444" s="13" t="e">
        <f>VLOOKUP(C1444,[1]Sheet18!$A$1:$C$362,3,0)</f>
        <v>#N/A</v>
      </c>
      <c r="J1444" s="18">
        <f t="shared" si="26"/>
        <v>1000</v>
      </c>
    </row>
    <row r="1445" spans="2:10" x14ac:dyDescent="0.2">
      <c r="B1445" s="4">
        <v>1442</v>
      </c>
      <c r="C1445" s="5" t="s">
        <v>8136</v>
      </c>
      <c r="D1445" s="5" t="s">
        <v>11</v>
      </c>
      <c r="E1445" s="5" t="s">
        <v>8137</v>
      </c>
      <c r="F1445" s="6">
        <v>45448</v>
      </c>
      <c r="G1445" s="6">
        <v>49100</v>
      </c>
      <c r="H1445" s="7">
        <v>1500</v>
      </c>
      <c r="I1445" s="13" t="e">
        <f>VLOOKUP(C1445,[1]Sheet18!$A$1:$C$362,3,0)</f>
        <v>#N/A</v>
      </c>
      <c r="J1445" s="18">
        <f t="shared" si="26"/>
        <v>1500</v>
      </c>
    </row>
    <row r="1446" spans="2:10" x14ac:dyDescent="0.2">
      <c r="B1446" s="4">
        <v>1443</v>
      </c>
      <c r="C1446" s="5" t="s">
        <v>8165</v>
      </c>
      <c r="D1446" s="5" t="s">
        <v>11</v>
      </c>
      <c r="E1446" s="5" t="s">
        <v>8166</v>
      </c>
      <c r="F1446" s="6">
        <v>45455</v>
      </c>
      <c r="G1446" s="6">
        <v>49107</v>
      </c>
      <c r="H1446" s="7">
        <v>1000</v>
      </c>
      <c r="I1446" s="13" t="e">
        <f>VLOOKUP(C1446,[1]Sheet18!$A$1:$C$362,3,0)</f>
        <v>#N/A</v>
      </c>
      <c r="J1446" s="18">
        <f t="shared" si="26"/>
        <v>1000</v>
      </c>
    </row>
    <row r="1447" spans="2:10" x14ac:dyDescent="0.2">
      <c r="B1447" s="4">
        <v>1444</v>
      </c>
      <c r="C1447" s="5" t="s">
        <v>8179</v>
      </c>
      <c r="D1447" s="5" t="s">
        <v>11</v>
      </c>
      <c r="E1447" s="5" t="s">
        <v>8180</v>
      </c>
      <c r="F1447" s="6">
        <v>45462</v>
      </c>
      <c r="G1447" s="6">
        <v>49114</v>
      </c>
      <c r="H1447" s="7">
        <v>1500</v>
      </c>
      <c r="I1447" s="13" t="e">
        <f>VLOOKUP(C1447,[1]Sheet18!$A$1:$C$362,3,0)</f>
        <v>#N/A</v>
      </c>
      <c r="J1447" s="18">
        <f t="shared" si="26"/>
        <v>1500</v>
      </c>
    </row>
    <row r="1448" spans="2:10" x14ac:dyDescent="0.2">
      <c r="B1448" s="4">
        <v>1445</v>
      </c>
      <c r="C1448" s="5" t="s">
        <v>5644</v>
      </c>
      <c r="D1448" s="5" t="s">
        <v>11</v>
      </c>
      <c r="E1448" s="5" t="s">
        <v>5645</v>
      </c>
      <c r="F1448" s="6">
        <v>44741</v>
      </c>
      <c r="G1448" s="6">
        <v>49124</v>
      </c>
      <c r="H1448" s="7">
        <v>2000</v>
      </c>
      <c r="I1448" s="13" t="e">
        <f>VLOOKUP(C1448,[1]Sheet18!$A$1:$C$362,3,0)</f>
        <v>#N/A</v>
      </c>
      <c r="J1448" s="18">
        <f t="shared" si="26"/>
        <v>2000</v>
      </c>
    </row>
    <row r="1449" spans="2:10" x14ac:dyDescent="0.2">
      <c r="B1449" s="4">
        <v>1446</v>
      </c>
      <c r="C1449" s="5" t="s">
        <v>5687</v>
      </c>
      <c r="D1449" s="5" t="s">
        <v>11</v>
      </c>
      <c r="E1449" s="5" t="s">
        <v>5688</v>
      </c>
      <c r="F1449" s="6">
        <v>44755</v>
      </c>
      <c r="G1449" s="6">
        <v>49138</v>
      </c>
      <c r="H1449" s="7">
        <v>1000</v>
      </c>
      <c r="I1449" s="13" t="e">
        <f>VLOOKUP(C1449,[1]Sheet18!$A$1:$C$362,3,0)</f>
        <v>#N/A</v>
      </c>
      <c r="J1449" s="18">
        <f t="shared" si="26"/>
        <v>1000</v>
      </c>
    </row>
    <row r="1450" spans="2:10" x14ac:dyDescent="0.2">
      <c r="B1450" s="4">
        <v>1447</v>
      </c>
      <c r="C1450" s="5" t="s">
        <v>2661</v>
      </c>
      <c r="D1450" s="5" t="s">
        <v>11</v>
      </c>
      <c r="E1450" s="5" t="s">
        <v>2662</v>
      </c>
      <c r="F1450" s="6">
        <v>43677</v>
      </c>
      <c r="G1450" s="6">
        <v>49156</v>
      </c>
      <c r="H1450" s="7">
        <v>1001</v>
      </c>
      <c r="I1450" s="13" t="e">
        <f>VLOOKUP(C1450,[1]Sheet18!$A$1:$C$362,3,0)</f>
        <v>#N/A</v>
      </c>
      <c r="J1450" s="18">
        <f t="shared" si="26"/>
        <v>1001</v>
      </c>
    </row>
    <row r="1451" spans="2:10" x14ac:dyDescent="0.2">
      <c r="B1451" s="4">
        <v>1448</v>
      </c>
      <c r="C1451" s="5" t="s">
        <v>6080</v>
      </c>
      <c r="D1451" s="5" t="s">
        <v>11</v>
      </c>
      <c r="E1451" s="5" t="s">
        <v>6081</v>
      </c>
      <c r="F1451" s="6">
        <v>44888</v>
      </c>
      <c r="G1451" s="6">
        <v>49271</v>
      </c>
      <c r="H1451" s="7">
        <v>500</v>
      </c>
      <c r="I1451" s="13" t="e">
        <f>VLOOKUP(C1451,[1]Sheet18!$A$1:$C$362,3,0)</f>
        <v>#N/A</v>
      </c>
      <c r="J1451" s="18">
        <f t="shared" si="26"/>
        <v>500</v>
      </c>
    </row>
    <row r="1452" spans="2:10" x14ac:dyDescent="0.2">
      <c r="B1452" s="4">
        <v>1449</v>
      </c>
      <c r="C1452" s="5" t="s">
        <v>7759</v>
      </c>
      <c r="D1452" s="5" t="s">
        <v>11</v>
      </c>
      <c r="E1452" s="5" t="s">
        <v>7760</v>
      </c>
      <c r="F1452" s="6">
        <v>45357</v>
      </c>
      <c r="G1452" s="6">
        <v>49374</v>
      </c>
      <c r="H1452" s="7">
        <v>1500</v>
      </c>
      <c r="I1452" s="13" t="e">
        <f>VLOOKUP(C1452,[1]Sheet18!$A$1:$C$362,3,0)</f>
        <v>#N/A</v>
      </c>
      <c r="J1452" s="18">
        <f t="shared" si="26"/>
        <v>1500</v>
      </c>
    </row>
    <row r="1453" spans="2:10" x14ac:dyDescent="0.2">
      <c r="B1453" s="4">
        <v>1450</v>
      </c>
      <c r="C1453" s="5" t="s">
        <v>7795</v>
      </c>
      <c r="D1453" s="5" t="s">
        <v>11</v>
      </c>
      <c r="E1453" s="5" t="s">
        <v>7796</v>
      </c>
      <c r="F1453" s="6">
        <v>45364</v>
      </c>
      <c r="G1453" s="6">
        <v>49381</v>
      </c>
      <c r="H1453" s="7">
        <v>1000</v>
      </c>
      <c r="I1453" s="13" t="e">
        <f>VLOOKUP(C1453,[1]Sheet18!$A$1:$C$362,3,0)</f>
        <v>#N/A</v>
      </c>
      <c r="J1453" s="18">
        <f t="shared" si="26"/>
        <v>1000</v>
      </c>
    </row>
    <row r="1454" spans="2:10" x14ac:dyDescent="0.2">
      <c r="B1454" s="4">
        <v>1451</v>
      </c>
      <c r="C1454" s="5" t="s">
        <v>7847</v>
      </c>
      <c r="D1454" s="5" t="s">
        <v>11</v>
      </c>
      <c r="E1454" s="5" t="s">
        <v>6993</v>
      </c>
      <c r="F1454" s="6">
        <v>45371</v>
      </c>
      <c r="G1454" s="6">
        <v>49388</v>
      </c>
      <c r="H1454" s="7">
        <v>2000</v>
      </c>
      <c r="I1454" s="13" t="e">
        <f>VLOOKUP(C1454,[1]Sheet18!$A$1:$C$362,3,0)</f>
        <v>#N/A</v>
      </c>
      <c r="J1454" s="18">
        <f t="shared" si="26"/>
        <v>2000</v>
      </c>
    </row>
    <row r="1455" spans="2:10" x14ac:dyDescent="0.2">
      <c r="B1455" s="4">
        <v>1452</v>
      </c>
      <c r="C1455" s="5" t="s">
        <v>9309</v>
      </c>
      <c r="D1455" s="5" t="s">
        <v>11</v>
      </c>
      <c r="E1455" s="5" t="s">
        <v>9310</v>
      </c>
      <c r="F1455" s="6">
        <v>45742</v>
      </c>
      <c r="G1455" s="6">
        <v>49394</v>
      </c>
      <c r="H1455" s="7">
        <v>2000</v>
      </c>
      <c r="I1455" s="13" t="e">
        <f>VLOOKUP(C1455,[1]Sheet18!$A$1:$C$362,3,0)</f>
        <v>#N/A</v>
      </c>
      <c r="J1455" s="18">
        <f t="shared" si="26"/>
        <v>2000</v>
      </c>
    </row>
    <row r="1456" spans="2:10" x14ac:dyDescent="0.2">
      <c r="B1456" s="4">
        <v>1453</v>
      </c>
      <c r="C1456" s="5" t="s">
        <v>7920</v>
      </c>
      <c r="D1456" s="5" t="s">
        <v>11</v>
      </c>
      <c r="E1456" s="5" t="s">
        <v>7921</v>
      </c>
      <c r="F1456" s="6">
        <v>45378</v>
      </c>
      <c r="G1456" s="6">
        <v>49395</v>
      </c>
      <c r="H1456" s="7">
        <v>4000</v>
      </c>
      <c r="I1456" s="13" t="e">
        <f>VLOOKUP(C1456,[1]Sheet18!$A$1:$C$362,3,0)</f>
        <v>#N/A</v>
      </c>
      <c r="J1456" s="18">
        <f t="shared" si="26"/>
        <v>4000</v>
      </c>
    </row>
    <row r="1457" spans="2:10" x14ac:dyDescent="0.2">
      <c r="B1457" s="4">
        <v>1454</v>
      </c>
      <c r="C1457" s="5" t="s">
        <v>5524</v>
      </c>
      <c r="D1457" s="5" t="s">
        <v>11</v>
      </c>
      <c r="E1457" s="5" t="s">
        <v>5525</v>
      </c>
      <c r="F1457" s="6">
        <v>44692</v>
      </c>
      <c r="G1457" s="6">
        <v>49440</v>
      </c>
      <c r="H1457" s="7">
        <v>500</v>
      </c>
      <c r="I1457" s="13" t="e">
        <f>VLOOKUP(C1457,[1]Sheet18!$A$1:$C$362,3,0)</f>
        <v>#N/A</v>
      </c>
      <c r="J1457" s="18">
        <f t="shared" si="26"/>
        <v>500</v>
      </c>
    </row>
    <row r="1458" spans="2:10" x14ac:dyDescent="0.2">
      <c r="B1458" s="4">
        <v>1455</v>
      </c>
      <c r="C1458" s="5" t="s">
        <v>6875</v>
      </c>
      <c r="D1458" s="5" t="s">
        <v>11</v>
      </c>
      <c r="E1458" s="5" t="s">
        <v>6876</v>
      </c>
      <c r="F1458" s="6">
        <v>45119</v>
      </c>
      <c r="G1458" s="6">
        <v>49502</v>
      </c>
      <c r="H1458" s="7">
        <v>1000</v>
      </c>
      <c r="I1458" s="13" t="e">
        <f>VLOOKUP(C1458,[1]Sheet18!$A$1:$C$362,3,0)</f>
        <v>#N/A</v>
      </c>
      <c r="J1458" s="18">
        <f t="shared" si="26"/>
        <v>1000</v>
      </c>
    </row>
    <row r="1459" spans="2:10" x14ac:dyDescent="0.2">
      <c r="B1459" s="4">
        <v>1456</v>
      </c>
      <c r="C1459" s="5" t="s">
        <v>6992</v>
      </c>
      <c r="D1459" s="5" t="s">
        <v>11</v>
      </c>
      <c r="E1459" s="5" t="s">
        <v>6993</v>
      </c>
      <c r="F1459" s="6">
        <v>45168</v>
      </c>
      <c r="G1459" s="6">
        <v>49551</v>
      </c>
      <c r="H1459" s="7">
        <v>1000</v>
      </c>
      <c r="I1459" s="13" t="e">
        <f>VLOOKUP(C1459,[1]Sheet18!$A$1:$C$362,3,0)</f>
        <v>#N/A</v>
      </c>
      <c r="J1459" s="18">
        <f t="shared" si="26"/>
        <v>1000</v>
      </c>
    </row>
    <row r="1460" spans="2:10" x14ac:dyDescent="0.2">
      <c r="B1460" s="4">
        <v>1457</v>
      </c>
      <c r="C1460" s="5" t="s">
        <v>7015</v>
      </c>
      <c r="D1460" s="5" t="s">
        <v>11</v>
      </c>
      <c r="E1460" s="5" t="s">
        <v>7016</v>
      </c>
      <c r="F1460" s="6">
        <v>45175</v>
      </c>
      <c r="G1460" s="6">
        <v>49558</v>
      </c>
      <c r="H1460" s="7">
        <v>1000</v>
      </c>
      <c r="I1460" s="13" t="e">
        <f>VLOOKUP(C1460,[1]Sheet18!$A$1:$C$362,3,0)</f>
        <v>#N/A</v>
      </c>
      <c r="J1460" s="18">
        <f t="shared" si="26"/>
        <v>1000</v>
      </c>
    </row>
    <row r="1461" spans="2:10" x14ac:dyDescent="0.2">
      <c r="B1461" s="4">
        <v>1458</v>
      </c>
      <c r="C1461" s="5" t="s">
        <v>7067</v>
      </c>
      <c r="D1461" s="5" t="s">
        <v>11</v>
      </c>
      <c r="E1461" s="5" t="s">
        <v>6993</v>
      </c>
      <c r="F1461" s="6">
        <v>45191</v>
      </c>
      <c r="G1461" s="6">
        <v>49574</v>
      </c>
      <c r="H1461" s="7">
        <v>1000</v>
      </c>
      <c r="I1461" s="13" t="e">
        <f>VLOOKUP(C1461,[1]Sheet18!$A$1:$C$362,3,0)</f>
        <v>#N/A</v>
      </c>
      <c r="J1461" s="18">
        <f t="shared" si="26"/>
        <v>1000</v>
      </c>
    </row>
    <row r="1462" spans="2:10" x14ac:dyDescent="0.2">
      <c r="B1462" s="4">
        <v>1459</v>
      </c>
      <c r="C1462" s="5" t="s">
        <v>7086</v>
      </c>
      <c r="D1462" s="5" t="s">
        <v>11</v>
      </c>
      <c r="E1462" s="5" t="s">
        <v>7087</v>
      </c>
      <c r="F1462" s="6">
        <v>45196</v>
      </c>
      <c r="G1462" s="6">
        <v>49579</v>
      </c>
      <c r="H1462" s="7">
        <v>1000</v>
      </c>
      <c r="I1462" s="13" t="e">
        <f>VLOOKUP(C1462,[1]Sheet18!$A$1:$C$362,3,0)</f>
        <v>#N/A</v>
      </c>
      <c r="J1462" s="18">
        <f t="shared" si="26"/>
        <v>1000</v>
      </c>
    </row>
    <row r="1463" spans="2:10" x14ac:dyDescent="0.2">
      <c r="B1463" s="4">
        <v>1460</v>
      </c>
      <c r="C1463" s="5" t="s">
        <v>7122</v>
      </c>
      <c r="D1463" s="5" t="s">
        <v>11</v>
      </c>
      <c r="E1463" s="5" t="s">
        <v>7123</v>
      </c>
      <c r="F1463" s="6">
        <v>45203</v>
      </c>
      <c r="G1463" s="6">
        <v>49586</v>
      </c>
      <c r="H1463" s="7">
        <v>1000</v>
      </c>
      <c r="I1463" s="13" t="e">
        <f>VLOOKUP(C1463,[1]Sheet18!$A$1:$C$362,3,0)</f>
        <v>#N/A</v>
      </c>
      <c r="J1463" s="18">
        <f t="shared" si="26"/>
        <v>1000</v>
      </c>
    </row>
    <row r="1464" spans="2:10" x14ac:dyDescent="0.2">
      <c r="B1464" s="4">
        <v>1461</v>
      </c>
      <c r="C1464" s="5" t="s">
        <v>7171</v>
      </c>
      <c r="D1464" s="5" t="s">
        <v>11</v>
      </c>
      <c r="E1464" s="5" t="s">
        <v>7172</v>
      </c>
      <c r="F1464" s="6">
        <v>45217</v>
      </c>
      <c r="G1464" s="6">
        <v>49600</v>
      </c>
      <c r="H1464" s="7">
        <v>1000</v>
      </c>
      <c r="I1464" s="13" t="e">
        <f>VLOOKUP(C1464,[1]Sheet18!$A$1:$C$362,3,0)</f>
        <v>#N/A</v>
      </c>
      <c r="J1464" s="18">
        <f t="shared" si="26"/>
        <v>1000</v>
      </c>
    </row>
    <row r="1465" spans="2:10" x14ac:dyDescent="0.2">
      <c r="B1465" s="4">
        <v>1462</v>
      </c>
      <c r="C1465" s="5" t="s">
        <v>3973</v>
      </c>
      <c r="D1465" s="5" t="s">
        <v>11</v>
      </c>
      <c r="E1465" s="5" t="s">
        <v>3974</v>
      </c>
      <c r="F1465" s="6">
        <v>44132</v>
      </c>
      <c r="G1465" s="6">
        <v>49610</v>
      </c>
      <c r="H1465" s="7">
        <v>2000</v>
      </c>
      <c r="I1465" s="13" t="e">
        <f>VLOOKUP(C1465,[1]Sheet18!$A$1:$C$362,3,0)</f>
        <v>#N/A</v>
      </c>
      <c r="J1465" s="18">
        <f t="shared" si="26"/>
        <v>2000</v>
      </c>
    </row>
    <row r="1466" spans="2:10" x14ac:dyDescent="0.2">
      <c r="B1466" s="4">
        <v>1463</v>
      </c>
      <c r="C1466" s="5" t="s">
        <v>7232</v>
      </c>
      <c r="D1466" s="5" t="s">
        <v>11</v>
      </c>
      <c r="E1466" s="5" t="s">
        <v>7233</v>
      </c>
      <c r="F1466" s="6">
        <v>45231</v>
      </c>
      <c r="G1466" s="6">
        <v>49614</v>
      </c>
      <c r="H1466" s="7">
        <v>1000</v>
      </c>
      <c r="I1466" s="13" t="e">
        <f>VLOOKUP(C1466,[1]Sheet18!$A$1:$C$362,3,0)</f>
        <v>#N/A</v>
      </c>
      <c r="J1466" s="18">
        <f t="shared" ref="J1466:J1497" si="27">H1466</f>
        <v>1000</v>
      </c>
    </row>
    <row r="1467" spans="2:10" x14ac:dyDescent="0.2">
      <c r="B1467" s="4">
        <v>1464</v>
      </c>
      <c r="C1467" s="5" t="s">
        <v>7266</v>
      </c>
      <c r="D1467" s="5" t="s">
        <v>11</v>
      </c>
      <c r="E1467" s="5" t="s">
        <v>7267</v>
      </c>
      <c r="F1467" s="6">
        <v>45238</v>
      </c>
      <c r="G1467" s="6">
        <v>49621</v>
      </c>
      <c r="H1467" s="7">
        <v>1000</v>
      </c>
      <c r="I1467" s="13" t="e">
        <f>VLOOKUP(C1467,[1]Sheet18!$A$1:$C$362,3,0)</f>
        <v>#N/A</v>
      </c>
      <c r="J1467" s="18">
        <f t="shared" si="27"/>
        <v>1000</v>
      </c>
    </row>
    <row r="1468" spans="2:10" x14ac:dyDescent="0.2">
      <c r="B1468" s="4">
        <v>1465</v>
      </c>
      <c r="C1468" s="5" t="s">
        <v>7338</v>
      </c>
      <c r="D1468" s="5" t="s">
        <v>11</v>
      </c>
      <c r="E1468" s="5" t="s">
        <v>7233</v>
      </c>
      <c r="F1468" s="6">
        <v>45259</v>
      </c>
      <c r="G1468" s="6">
        <v>49642</v>
      </c>
      <c r="H1468" s="7">
        <v>1000</v>
      </c>
      <c r="I1468" s="13" t="e">
        <f>VLOOKUP(C1468,[1]Sheet18!$A$1:$C$362,3,0)</f>
        <v>#N/A</v>
      </c>
      <c r="J1468" s="18">
        <f t="shared" si="27"/>
        <v>1000</v>
      </c>
    </row>
    <row r="1469" spans="2:10" x14ac:dyDescent="0.2">
      <c r="B1469" s="4">
        <v>1466</v>
      </c>
      <c r="C1469" s="5" t="s">
        <v>7442</v>
      </c>
      <c r="D1469" s="5" t="s">
        <v>11</v>
      </c>
      <c r="E1469" s="5" t="s">
        <v>7443</v>
      </c>
      <c r="F1469" s="6">
        <v>45287</v>
      </c>
      <c r="G1469" s="6">
        <v>49670</v>
      </c>
      <c r="H1469" s="7">
        <v>1000</v>
      </c>
      <c r="I1469" s="13" t="e">
        <f>VLOOKUP(C1469,[1]Sheet18!$A$1:$C$362,3,0)</f>
        <v>#N/A</v>
      </c>
      <c r="J1469" s="18">
        <f t="shared" si="27"/>
        <v>1000</v>
      </c>
    </row>
    <row r="1470" spans="2:10" x14ac:dyDescent="0.2">
      <c r="B1470" s="4">
        <v>1467</v>
      </c>
      <c r="C1470" s="5" t="s">
        <v>7487</v>
      </c>
      <c r="D1470" s="5" t="s">
        <v>11</v>
      </c>
      <c r="E1470" s="5" t="s">
        <v>7488</v>
      </c>
      <c r="F1470" s="6">
        <v>45301</v>
      </c>
      <c r="G1470" s="6">
        <v>49684</v>
      </c>
      <c r="H1470" s="7">
        <v>2000</v>
      </c>
      <c r="I1470" s="13" t="e">
        <f>VLOOKUP(C1470,[1]Sheet18!$A$1:$C$362,3,0)</f>
        <v>#N/A</v>
      </c>
      <c r="J1470" s="18">
        <f t="shared" si="27"/>
        <v>2000</v>
      </c>
    </row>
    <row r="1471" spans="2:10" x14ac:dyDescent="0.2">
      <c r="B1471" s="4">
        <v>1468</v>
      </c>
      <c r="C1471" s="5" t="s">
        <v>7581</v>
      </c>
      <c r="D1471" s="5" t="s">
        <v>11</v>
      </c>
      <c r="E1471" s="5" t="s">
        <v>7582</v>
      </c>
      <c r="F1471" s="6">
        <v>45322</v>
      </c>
      <c r="G1471" s="6">
        <v>49705</v>
      </c>
      <c r="H1471" s="7">
        <v>2000</v>
      </c>
      <c r="I1471" s="13" t="e">
        <f>VLOOKUP(C1471,[1]Sheet18!$A$1:$C$362,3,0)</f>
        <v>#N/A</v>
      </c>
      <c r="J1471" s="18">
        <f t="shared" si="27"/>
        <v>2000</v>
      </c>
    </row>
    <row r="1472" spans="2:10" x14ac:dyDescent="0.2">
      <c r="B1472" s="4">
        <v>1469</v>
      </c>
      <c r="C1472" s="5" t="s">
        <v>7627</v>
      </c>
      <c r="D1472" s="5" t="s">
        <v>11</v>
      </c>
      <c r="E1472" s="5" t="s">
        <v>7628</v>
      </c>
      <c r="F1472" s="6">
        <v>45329</v>
      </c>
      <c r="G1472" s="6">
        <v>49712</v>
      </c>
      <c r="H1472" s="7">
        <v>1000</v>
      </c>
      <c r="I1472" s="13" t="e">
        <f>VLOOKUP(C1472,[1]Sheet18!$A$1:$C$362,3,0)</f>
        <v>#N/A</v>
      </c>
      <c r="J1472" s="18">
        <f t="shared" si="27"/>
        <v>1000</v>
      </c>
    </row>
    <row r="1473" spans="2:10" x14ac:dyDescent="0.2">
      <c r="B1473" s="4">
        <v>1470</v>
      </c>
      <c r="C1473" s="5" t="s">
        <v>7670</v>
      </c>
      <c r="D1473" s="5" t="s">
        <v>11</v>
      </c>
      <c r="E1473" s="5" t="s">
        <v>7671</v>
      </c>
      <c r="F1473" s="6">
        <v>45336</v>
      </c>
      <c r="G1473" s="6">
        <v>49719</v>
      </c>
      <c r="H1473" s="7">
        <v>1000</v>
      </c>
      <c r="I1473" s="13" t="e">
        <f>VLOOKUP(C1473,[1]Sheet18!$A$1:$C$362,3,0)</f>
        <v>#N/A</v>
      </c>
      <c r="J1473" s="18">
        <f t="shared" si="27"/>
        <v>1000</v>
      </c>
    </row>
    <row r="1474" spans="2:10" x14ac:dyDescent="0.2">
      <c r="B1474" s="4">
        <v>1471</v>
      </c>
      <c r="C1474" s="5" t="s">
        <v>7721</v>
      </c>
      <c r="D1474" s="5" t="s">
        <v>11</v>
      </c>
      <c r="E1474" s="5" t="s">
        <v>7722</v>
      </c>
      <c r="F1474" s="6">
        <v>45350</v>
      </c>
      <c r="G1474" s="6">
        <v>49733</v>
      </c>
      <c r="H1474" s="7">
        <v>1000</v>
      </c>
      <c r="I1474" s="13" t="e">
        <f>VLOOKUP(C1474,[1]Sheet18!$A$1:$C$362,3,0)</f>
        <v>#N/A</v>
      </c>
      <c r="J1474" s="18">
        <f t="shared" si="27"/>
        <v>1000</v>
      </c>
    </row>
    <row r="1475" spans="2:10" x14ac:dyDescent="0.2">
      <c r="B1475" s="4">
        <v>1472</v>
      </c>
      <c r="C1475" s="5" t="s">
        <v>2452</v>
      </c>
      <c r="D1475" s="5" t="s">
        <v>11</v>
      </c>
      <c r="E1475" s="5" t="s">
        <v>2453</v>
      </c>
      <c r="F1475" s="6">
        <v>43551</v>
      </c>
      <c r="G1475" s="6">
        <v>49761</v>
      </c>
      <c r="H1475" s="7">
        <v>740</v>
      </c>
      <c r="I1475" s="13" t="e">
        <f>VLOOKUP(C1475,[1]Sheet18!$A$1:$C$362,3,0)</f>
        <v>#N/A</v>
      </c>
      <c r="J1475" s="18">
        <f t="shared" si="27"/>
        <v>740</v>
      </c>
    </row>
    <row r="1476" spans="2:10" x14ac:dyDescent="0.2">
      <c r="B1476" s="4">
        <v>1473</v>
      </c>
      <c r="C1476" s="5" t="s">
        <v>4556</v>
      </c>
      <c r="D1476" s="5" t="s">
        <v>11</v>
      </c>
      <c r="E1476" s="5" t="s">
        <v>4557</v>
      </c>
      <c r="F1476" s="6">
        <v>44321</v>
      </c>
      <c r="G1476" s="6">
        <v>49800</v>
      </c>
      <c r="H1476" s="7">
        <v>1000</v>
      </c>
      <c r="I1476" s="13" t="e">
        <f>VLOOKUP(C1476,[1]Sheet18!$A$1:$C$362,3,0)</f>
        <v>#N/A</v>
      </c>
      <c r="J1476" s="18">
        <f t="shared" si="27"/>
        <v>1000</v>
      </c>
    </row>
    <row r="1477" spans="2:10" x14ac:dyDescent="0.2">
      <c r="B1477" s="4">
        <v>1474</v>
      </c>
      <c r="C1477" s="5" t="s">
        <v>9527</v>
      </c>
      <c r="D1477" s="5" t="s">
        <v>11</v>
      </c>
      <c r="E1477" s="5" t="s">
        <v>9528</v>
      </c>
      <c r="F1477" s="6">
        <v>45805</v>
      </c>
      <c r="G1477" s="6">
        <v>49823</v>
      </c>
      <c r="H1477" s="7">
        <v>1500</v>
      </c>
      <c r="I1477" s="13" t="e">
        <f>VLOOKUP(C1477,[1]Sheet18!$A$1:$C$362,3,0)</f>
        <v>#N/A</v>
      </c>
      <c r="J1477" s="18">
        <f t="shared" si="27"/>
        <v>1500</v>
      </c>
    </row>
    <row r="1478" spans="2:10" x14ac:dyDescent="0.2">
      <c r="B1478" s="4">
        <v>1475</v>
      </c>
      <c r="C1478" s="5" t="s">
        <v>4671</v>
      </c>
      <c r="D1478" s="5" t="s">
        <v>11</v>
      </c>
      <c r="E1478" s="5" t="s">
        <v>4557</v>
      </c>
      <c r="F1478" s="6">
        <v>44363</v>
      </c>
      <c r="G1478" s="6">
        <v>49842</v>
      </c>
      <c r="H1478" s="7">
        <v>1000</v>
      </c>
      <c r="I1478" s="13" t="e">
        <f>VLOOKUP(C1478,[1]Sheet18!$A$1:$C$362,3,0)</f>
        <v>#N/A</v>
      </c>
      <c r="J1478" s="18">
        <f t="shared" si="27"/>
        <v>1000</v>
      </c>
    </row>
    <row r="1479" spans="2:10" x14ac:dyDescent="0.2">
      <c r="B1479" s="4">
        <v>1476</v>
      </c>
      <c r="C1479" s="5" t="s">
        <v>8195</v>
      </c>
      <c r="D1479" s="5" t="s">
        <v>11</v>
      </c>
      <c r="E1479" s="5" t="s">
        <v>8196</v>
      </c>
      <c r="F1479" s="6">
        <v>45469</v>
      </c>
      <c r="G1479" s="6">
        <v>49852</v>
      </c>
      <c r="H1479" s="7">
        <v>1500</v>
      </c>
      <c r="I1479" s="13" t="e">
        <f>VLOOKUP(C1479,[1]Sheet18!$A$1:$C$362,3,0)</f>
        <v>#N/A</v>
      </c>
      <c r="J1479" s="18">
        <f t="shared" si="27"/>
        <v>1500</v>
      </c>
    </row>
    <row r="1480" spans="2:10" x14ac:dyDescent="0.2">
      <c r="B1480" s="4">
        <v>1477</v>
      </c>
      <c r="C1480" s="5" t="s">
        <v>8246</v>
      </c>
      <c r="D1480" s="5" t="s">
        <v>11</v>
      </c>
      <c r="E1480" s="5" t="s">
        <v>8247</v>
      </c>
      <c r="F1480" s="6">
        <v>45483</v>
      </c>
      <c r="G1480" s="6">
        <v>49866</v>
      </c>
      <c r="H1480" s="7">
        <v>1000</v>
      </c>
      <c r="I1480" s="13" t="e">
        <f>VLOOKUP(C1480,[1]Sheet18!$A$1:$C$362,3,0)</f>
        <v>#N/A</v>
      </c>
      <c r="J1480" s="18">
        <f t="shared" si="27"/>
        <v>1000</v>
      </c>
    </row>
    <row r="1481" spans="2:10" x14ac:dyDescent="0.2">
      <c r="B1481" s="4">
        <v>1478</v>
      </c>
      <c r="C1481" s="5" t="s">
        <v>8259</v>
      </c>
      <c r="D1481" s="5" t="s">
        <v>11</v>
      </c>
      <c r="E1481" s="5" t="s">
        <v>8247</v>
      </c>
      <c r="F1481" s="6">
        <v>45491</v>
      </c>
      <c r="G1481" s="6">
        <v>49874</v>
      </c>
      <c r="H1481" s="7">
        <v>1000</v>
      </c>
      <c r="I1481" s="13" t="e">
        <f>VLOOKUP(C1481,[1]Sheet18!$A$1:$C$362,3,0)</f>
        <v>#N/A</v>
      </c>
      <c r="J1481" s="18">
        <f t="shared" si="27"/>
        <v>1000</v>
      </c>
    </row>
    <row r="1482" spans="2:10" x14ac:dyDescent="0.2">
      <c r="B1482" s="4">
        <v>1479</v>
      </c>
      <c r="C1482" s="5" t="s">
        <v>8295</v>
      </c>
      <c r="D1482" s="5" t="s">
        <v>11</v>
      </c>
      <c r="E1482" s="5" t="s">
        <v>8296</v>
      </c>
      <c r="F1482" s="6">
        <v>45504</v>
      </c>
      <c r="G1482" s="6">
        <v>49887</v>
      </c>
      <c r="H1482" s="7">
        <v>1500</v>
      </c>
      <c r="I1482" s="13" t="e">
        <f>VLOOKUP(C1482,[1]Sheet18!$A$1:$C$362,3,0)</f>
        <v>#N/A</v>
      </c>
      <c r="J1482" s="18">
        <f t="shared" si="27"/>
        <v>1500</v>
      </c>
    </row>
    <row r="1483" spans="2:10" x14ac:dyDescent="0.2">
      <c r="B1483" s="4">
        <v>1480</v>
      </c>
      <c r="C1483" s="5" t="s">
        <v>8332</v>
      </c>
      <c r="D1483" s="5" t="s">
        <v>11</v>
      </c>
      <c r="E1483" s="5" t="s">
        <v>8333</v>
      </c>
      <c r="F1483" s="6">
        <v>45511</v>
      </c>
      <c r="G1483" s="6">
        <v>49894</v>
      </c>
      <c r="H1483" s="7">
        <v>1000</v>
      </c>
      <c r="I1483" s="13" t="e">
        <f>VLOOKUP(C1483,[1]Sheet18!$A$1:$C$362,3,0)</f>
        <v>#N/A</v>
      </c>
      <c r="J1483" s="18">
        <f t="shared" si="27"/>
        <v>1000</v>
      </c>
    </row>
    <row r="1484" spans="2:10" x14ac:dyDescent="0.2">
      <c r="B1484" s="4">
        <v>1481</v>
      </c>
      <c r="C1484" s="5" t="s">
        <v>8380</v>
      </c>
      <c r="D1484" s="5" t="s">
        <v>11</v>
      </c>
      <c r="E1484" s="5" t="s">
        <v>8381</v>
      </c>
      <c r="F1484" s="6">
        <v>45525</v>
      </c>
      <c r="G1484" s="6">
        <v>49908</v>
      </c>
      <c r="H1484" s="7">
        <v>1500</v>
      </c>
      <c r="I1484" s="13" t="e">
        <f>VLOOKUP(C1484,[1]Sheet18!$A$1:$C$362,3,0)</f>
        <v>#N/A</v>
      </c>
      <c r="J1484" s="18">
        <f t="shared" si="27"/>
        <v>1500</v>
      </c>
    </row>
    <row r="1485" spans="2:10" x14ac:dyDescent="0.2">
      <c r="B1485" s="4">
        <v>1482</v>
      </c>
      <c r="C1485" s="5" t="s">
        <v>8412</v>
      </c>
      <c r="D1485" s="5" t="s">
        <v>11</v>
      </c>
      <c r="E1485" s="5" t="s">
        <v>8381</v>
      </c>
      <c r="F1485" s="6">
        <v>45532</v>
      </c>
      <c r="G1485" s="6">
        <v>49915</v>
      </c>
      <c r="H1485" s="7">
        <v>1000</v>
      </c>
      <c r="I1485" s="13" t="e">
        <f>VLOOKUP(C1485,[1]Sheet18!$A$1:$C$362,3,0)</f>
        <v>#N/A</v>
      </c>
      <c r="J1485" s="18">
        <f t="shared" si="27"/>
        <v>1000</v>
      </c>
    </row>
    <row r="1486" spans="2:10" x14ac:dyDescent="0.2">
      <c r="B1486" s="4">
        <v>1483</v>
      </c>
      <c r="C1486" s="5" t="s">
        <v>8463</v>
      </c>
      <c r="D1486" s="5" t="s">
        <v>11</v>
      </c>
      <c r="E1486" s="5" t="s">
        <v>8464</v>
      </c>
      <c r="F1486" s="6">
        <v>45539</v>
      </c>
      <c r="G1486" s="6">
        <v>49922</v>
      </c>
      <c r="H1486" s="7">
        <v>1000</v>
      </c>
      <c r="I1486" s="13" t="e">
        <f>VLOOKUP(C1486,[1]Sheet18!$A$1:$C$362,3,0)</f>
        <v>#N/A</v>
      </c>
      <c r="J1486" s="18">
        <f t="shared" si="27"/>
        <v>1000</v>
      </c>
    </row>
    <row r="1487" spans="2:10" x14ac:dyDescent="0.2">
      <c r="B1487" s="4">
        <v>1484</v>
      </c>
      <c r="C1487" s="5" t="s">
        <v>8507</v>
      </c>
      <c r="D1487" s="5" t="s">
        <v>11</v>
      </c>
      <c r="E1487" s="5" t="s">
        <v>8508</v>
      </c>
      <c r="F1487" s="6">
        <v>45554</v>
      </c>
      <c r="G1487" s="6">
        <v>49937</v>
      </c>
      <c r="H1487" s="7">
        <v>1000</v>
      </c>
      <c r="I1487" s="13" t="e">
        <f>VLOOKUP(C1487,[1]Sheet18!$A$1:$C$362,3,0)</f>
        <v>#N/A</v>
      </c>
      <c r="J1487" s="18">
        <f t="shared" si="27"/>
        <v>1000</v>
      </c>
    </row>
    <row r="1488" spans="2:10" x14ac:dyDescent="0.2">
      <c r="B1488" s="4">
        <v>1485</v>
      </c>
      <c r="C1488" s="5" t="s">
        <v>8531</v>
      </c>
      <c r="D1488" s="5" t="s">
        <v>11</v>
      </c>
      <c r="E1488" s="5" t="s">
        <v>8532</v>
      </c>
      <c r="F1488" s="6">
        <v>45560</v>
      </c>
      <c r="G1488" s="6">
        <v>49943</v>
      </c>
      <c r="H1488" s="7">
        <v>1000</v>
      </c>
      <c r="I1488" s="13" t="e">
        <f>VLOOKUP(C1488,[1]Sheet18!$A$1:$C$362,3,0)</f>
        <v>#N/A</v>
      </c>
      <c r="J1488" s="18">
        <f t="shared" si="27"/>
        <v>1000</v>
      </c>
    </row>
    <row r="1489" spans="2:10" x14ac:dyDescent="0.2">
      <c r="B1489" s="4">
        <v>1486</v>
      </c>
      <c r="C1489" s="5" t="s">
        <v>8574</v>
      </c>
      <c r="D1489" s="5" t="s">
        <v>11</v>
      </c>
      <c r="E1489" s="5" t="s">
        <v>8532</v>
      </c>
      <c r="F1489" s="6">
        <v>45568</v>
      </c>
      <c r="G1489" s="6">
        <v>49951</v>
      </c>
      <c r="H1489" s="7">
        <v>1500</v>
      </c>
      <c r="I1489" s="13" t="e">
        <f>VLOOKUP(C1489,[1]Sheet18!$A$1:$C$362,3,0)</f>
        <v>#N/A</v>
      </c>
      <c r="J1489" s="18">
        <f t="shared" si="27"/>
        <v>1500</v>
      </c>
    </row>
    <row r="1490" spans="2:10" x14ac:dyDescent="0.2">
      <c r="B1490" s="4">
        <v>1487</v>
      </c>
      <c r="C1490" s="5" t="s">
        <v>8670</v>
      </c>
      <c r="D1490" s="5" t="s">
        <v>11</v>
      </c>
      <c r="E1490" s="5" t="s">
        <v>8508</v>
      </c>
      <c r="F1490" s="6">
        <v>45602</v>
      </c>
      <c r="G1490" s="6">
        <v>49985</v>
      </c>
      <c r="H1490" s="7">
        <v>1500</v>
      </c>
      <c r="I1490" s="13" t="e">
        <f>VLOOKUP(C1490,[1]Sheet18!$A$1:$C$362,3,0)</f>
        <v>#N/A</v>
      </c>
      <c r="J1490" s="18">
        <f t="shared" si="27"/>
        <v>1500</v>
      </c>
    </row>
    <row r="1491" spans="2:10" x14ac:dyDescent="0.2">
      <c r="B1491" s="4">
        <v>1488</v>
      </c>
      <c r="C1491" s="5" t="s">
        <v>5436</v>
      </c>
      <c r="D1491" s="5" t="s">
        <v>11</v>
      </c>
      <c r="E1491" s="5" t="s">
        <v>5437</v>
      </c>
      <c r="F1491" s="6">
        <v>44643</v>
      </c>
      <c r="G1491" s="6">
        <v>50122</v>
      </c>
      <c r="H1491" s="7">
        <v>1500</v>
      </c>
      <c r="I1491" s="13" t="e">
        <f>VLOOKUP(C1491,[1]Sheet18!$A$1:$C$362,3,0)</f>
        <v>#N/A</v>
      </c>
      <c r="J1491" s="18">
        <f t="shared" si="27"/>
        <v>1500</v>
      </c>
    </row>
    <row r="1492" spans="2:10" x14ac:dyDescent="0.2">
      <c r="B1492" s="4">
        <v>1489</v>
      </c>
      <c r="C1492" s="5" t="s">
        <v>9311</v>
      </c>
      <c r="D1492" s="5" t="s">
        <v>11</v>
      </c>
      <c r="E1492" s="5" t="s">
        <v>9312</v>
      </c>
      <c r="F1492" s="6">
        <v>45742</v>
      </c>
      <c r="G1492" s="6">
        <v>50125</v>
      </c>
      <c r="H1492" s="7">
        <v>2000</v>
      </c>
      <c r="I1492" s="13" t="e">
        <f>VLOOKUP(C1492,[1]Sheet18!$A$1:$C$362,3,0)</f>
        <v>#N/A</v>
      </c>
      <c r="J1492" s="18">
        <f t="shared" si="27"/>
        <v>2000</v>
      </c>
    </row>
    <row r="1493" spans="2:10" x14ac:dyDescent="0.2">
      <c r="B1493" s="4">
        <v>1490</v>
      </c>
      <c r="C1493" s="5" t="s">
        <v>2477</v>
      </c>
      <c r="D1493" s="5" t="s">
        <v>11</v>
      </c>
      <c r="E1493" s="5" t="s">
        <v>2478</v>
      </c>
      <c r="F1493" s="6">
        <v>43565</v>
      </c>
      <c r="G1493" s="6">
        <v>50140</v>
      </c>
      <c r="H1493" s="7">
        <v>1000</v>
      </c>
      <c r="I1493" s="13" t="e">
        <f>VLOOKUP(C1493,[1]Sheet18!$A$1:$C$362,3,0)</f>
        <v>#N/A</v>
      </c>
      <c r="J1493" s="18">
        <f t="shared" si="27"/>
        <v>1000</v>
      </c>
    </row>
    <row r="1494" spans="2:10" x14ac:dyDescent="0.2">
      <c r="B1494" s="4">
        <v>1491</v>
      </c>
      <c r="C1494" s="5" t="s">
        <v>2527</v>
      </c>
      <c r="D1494" s="5" t="s">
        <v>11</v>
      </c>
      <c r="E1494" s="5" t="s">
        <v>2528</v>
      </c>
      <c r="F1494" s="6">
        <v>43600</v>
      </c>
      <c r="G1494" s="6">
        <v>50175</v>
      </c>
      <c r="H1494" s="7">
        <v>1000</v>
      </c>
      <c r="I1494" s="13" t="e">
        <f>VLOOKUP(C1494,[1]Sheet18!$A$1:$C$362,3,0)</f>
        <v>#N/A</v>
      </c>
      <c r="J1494" s="18">
        <f t="shared" si="27"/>
        <v>1000</v>
      </c>
    </row>
    <row r="1495" spans="2:10" x14ac:dyDescent="0.2">
      <c r="B1495" s="4">
        <v>1492</v>
      </c>
      <c r="C1495" s="5" t="s">
        <v>4688</v>
      </c>
      <c r="D1495" s="5" t="s">
        <v>11</v>
      </c>
      <c r="E1495" s="5" t="s">
        <v>4689</v>
      </c>
      <c r="F1495" s="6">
        <v>44370</v>
      </c>
      <c r="G1495" s="6">
        <v>50214</v>
      </c>
      <c r="H1495" s="7">
        <v>2000</v>
      </c>
      <c r="I1495" s="13" t="e">
        <f>VLOOKUP(C1495,[1]Sheet18!$A$1:$C$362,3,0)</f>
        <v>#N/A</v>
      </c>
      <c r="J1495" s="18">
        <f t="shared" si="27"/>
        <v>2000</v>
      </c>
    </row>
    <row r="1496" spans="2:10" x14ac:dyDescent="0.2">
      <c r="B1496" s="4">
        <v>1493</v>
      </c>
      <c r="C1496" s="5" t="s">
        <v>5794</v>
      </c>
      <c r="D1496" s="5" t="s">
        <v>11</v>
      </c>
      <c r="E1496" s="5" t="s">
        <v>5795</v>
      </c>
      <c r="F1496" s="6">
        <v>44783</v>
      </c>
      <c r="G1496" s="6">
        <v>50262</v>
      </c>
      <c r="H1496" s="7">
        <v>1000</v>
      </c>
      <c r="I1496" s="13" t="e">
        <f>VLOOKUP(C1496,[1]Sheet18!$A$1:$C$362,3,0)</f>
        <v>#N/A</v>
      </c>
      <c r="J1496" s="18">
        <f t="shared" si="27"/>
        <v>1000</v>
      </c>
    </row>
    <row r="1497" spans="2:10" x14ac:dyDescent="0.2">
      <c r="B1497" s="4">
        <v>1494</v>
      </c>
      <c r="C1497" s="5" t="s">
        <v>8684</v>
      </c>
      <c r="D1497" s="5" t="s">
        <v>11</v>
      </c>
      <c r="E1497" s="5" t="s">
        <v>8685</v>
      </c>
      <c r="F1497" s="6">
        <v>45609</v>
      </c>
      <c r="G1497" s="6">
        <v>50357</v>
      </c>
      <c r="H1497" s="7">
        <v>1500</v>
      </c>
      <c r="I1497" s="13" t="e">
        <f>VLOOKUP(C1497,[1]Sheet18!$A$1:$C$362,3,0)</f>
        <v>#N/A</v>
      </c>
      <c r="J1497" s="18">
        <f t="shared" si="27"/>
        <v>1500</v>
      </c>
    </row>
    <row r="1498" spans="2:10" x14ac:dyDescent="0.2">
      <c r="B1498" s="4">
        <v>1495</v>
      </c>
      <c r="C1498" s="5" t="s">
        <v>8713</v>
      </c>
      <c r="D1498" s="5" t="s">
        <v>11</v>
      </c>
      <c r="E1498" s="5" t="s">
        <v>8714</v>
      </c>
      <c r="F1498" s="6">
        <v>45623</v>
      </c>
      <c r="G1498" s="6">
        <v>50371</v>
      </c>
      <c r="H1498" s="7">
        <v>1000</v>
      </c>
      <c r="I1498" s="13" t="e">
        <f>VLOOKUP(C1498,[1]Sheet18!$A$1:$C$362,3,0)</f>
        <v>#N/A</v>
      </c>
      <c r="J1498" s="18">
        <f t="shared" ref="J1498:J1523" si="28">H1498</f>
        <v>1000</v>
      </c>
    </row>
    <row r="1499" spans="2:10" x14ac:dyDescent="0.2">
      <c r="B1499" s="4">
        <v>1496</v>
      </c>
      <c r="C1499" s="5" t="s">
        <v>8770</v>
      </c>
      <c r="D1499" s="5" t="s">
        <v>11</v>
      </c>
      <c r="E1499" s="5" t="s">
        <v>8771</v>
      </c>
      <c r="F1499" s="6">
        <v>45637</v>
      </c>
      <c r="G1499" s="6">
        <v>50385</v>
      </c>
      <c r="H1499" s="7">
        <v>1000</v>
      </c>
      <c r="I1499" s="13" t="e">
        <f>VLOOKUP(C1499,[1]Sheet18!$A$1:$C$362,3,0)</f>
        <v>#N/A</v>
      </c>
      <c r="J1499" s="18">
        <f t="shared" si="28"/>
        <v>1000</v>
      </c>
    </row>
    <row r="1500" spans="2:10" x14ac:dyDescent="0.2">
      <c r="B1500" s="4">
        <v>1497</v>
      </c>
      <c r="C1500" s="5" t="s">
        <v>8816</v>
      </c>
      <c r="D1500" s="5" t="s">
        <v>11</v>
      </c>
      <c r="E1500" s="5" t="s">
        <v>8817</v>
      </c>
      <c r="F1500" s="6">
        <v>45652</v>
      </c>
      <c r="G1500" s="6">
        <v>50400</v>
      </c>
      <c r="H1500" s="7">
        <v>1000</v>
      </c>
      <c r="I1500" s="13" t="e">
        <f>VLOOKUP(C1500,[1]Sheet18!$A$1:$C$362,3,0)</f>
        <v>#N/A</v>
      </c>
      <c r="J1500" s="18">
        <f t="shared" si="28"/>
        <v>1000</v>
      </c>
    </row>
    <row r="1501" spans="2:10" x14ac:dyDescent="0.2">
      <c r="B1501" s="4">
        <v>1498</v>
      </c>
      <c r="C1501" s="5" t="s">
        <v>8849</v>
      </c>
      <c r="D1501" s="5" t="s">
        <v>11</v>
      </c>
      <c r="E1501" s="5" t="s">
        <v>8850</v>
      </c>
      <c r="F1501" s="6">
        <v>45658</v>
      </c>
      <c r="G1501" s="6">
        <v>50406</v>
      </c>
      <c r="H1501" s="7">
        <v>1000</v>
      </c>
      <c r="I1501" s="13" t="e">
        <f>VLOOKUP(C1501,[1]Sheet18!$A$1:$C$362,3,0)</f>
        <v>#N/A</v>
      </c>
      <c r="J1501" s="18">
        <f t="shared" si="28"/>
        <v>1000</v>
      </c>
    </row>
    <row r="1502" spans="2:10" x14ac:dyDescent="0.2">
      <c r="B1502" s="4">
        <v>1499</v>
      </c>
      <c r="C1502" s="5" t="s">
        <v>8881</v>
      </c>
      <c r="D1502" s="5" t="s">
        <v>11</v>
      </c>
      <c r="E1502" s="5" t="s">
        <v>8882</v>
      </c>
      <c r="F1502" s="6">
        <v>45665</v>
      </c>
      <c r="G1502" s="6">
        <v>50413</v>
      </c>
      <c r="H1502" s="7">
        <v>1000</v>
      </c>
      <c r="I1502" s="13" t="e">
        <f>VLOOKUP(C1502,[1]Sheet18!$A$1:$C$362,3,0)</f>
        <v>#N/A</v>
      </c>
      <c r="J1502" s="18">
        <f t="shared" si="28"/>
        <v>1000</v>
      </c>
    </row>
    <row r="1503" spans="2:10" x14ac:dyDescent="0.2">
      <c r="B1503" s="4">
        <v>1500</v>
      </c>
      <c r="C1503" s="5" t="s">
        <v>8906</v>
      </c>
      <c r="D1503" s="5" t="s">
        <v>11</v>
      </c>
      <c r="E1503" s="5" t="s">
        <v>8907</v>
      </c>
      <c r="F1503" s="6">
        <v>45672</v>
      </c>
      <c r="G1503" s="6">
        <v>50420</v>
      </c>
      <c r="H1503" s="7">
        <v>1000</v>
      </c>
      <c r="I1503" s="13" t="e">
        <f>VLOOKUP(C1503,[1]Sheet18!$A$1:$C$362,3,0)</f>
        <v>#N/A</v>
      </c>
      <c r="J1503" s="18">
        <f t="shared" si="28"/>
        <v>1000</v>
      </c>
    </row>
    <row r="1504" spans="2:10" x14ac:dyDescent="0.2">
      <c r="B1504" s="4">
        <v>1501</v>
      </c>
      <c r="C1504" s="5" t="s">
        <v>8930</v>
      </c>
      <c r="D1504" s="5" t="s">
        <v>11</v>
      </c>
      <c r="E1504" s="5" t="s">
        <v>8931</v>
      </c>
      <c r="F1504" s="6">
        <v>45679</v>
      </c>
      <c r="G1504" s="6">
        <v>50427</v>
      </c>
      <c r="H1504" s="7">
        <v>1000</v>
      </c>
      <c r="I1504" s="13" t="e">
        <f>VLOOKUP(C1504,[1]Sheet18!$A$1:$C$362,3,0)</f>
        <v>#N/A</v>
      </c>
      <c r="J1504" s="18">
        <f t="shared" si="28"/>
        <v>1000</v>
      </c>
    </row>
    <row r="1505" spans="2:10" x14ac:dyDescent="0.2">
      <c r="B1505" s="4">
        <v>1502</v>
      </c>
      <c r="C1505" s="5" t="s">
        <v>8950</v>
      </c>
      <c r="D1505" s="5" t="s">
        <v>11</v>
      </c>
      <c r="E1505" s="5" t="s">
        <v>8931</v>
      </c>
      <c r="F1505" s="6">
        <v>45686</v>
      </c>
      <c r="G1505" s="6">
        <v>50434</v>
      </c>
      <c r="H1505" s="7">
        <v>2000</v>
      </c>
      <c r="I1505" s="13" t="e">
        <f>VLOOKUP(C1505,[1]Sheet18!$A$1:$C$362,3,0)</f>
        <v>#N/A</v>
      </c>
      <c r="J1505" s="18">
        <f t="shared" si="28"/>
        <v>2000</v>
      </c>
    </row>
    <row r="1506" spans="2:10" x14ac:dyDescent="0.2">
      <c r="B1506" s="4">
        <v>1503</v>
      </c>
      <c r="C1506" s="5" t="s">
        <v>9031</v>
      </c>
      <c r="D1506" s="5" t="s">
        <v>11</v>
      </c>
      <c r="E1506" s="5" t="s">
        <v>8931</v>
      </c>
      <c r="F1506" s="6">
        <v>45700</v>
      </c>
      <c r="G1506" s="6">
        <v>50448</v>
      </c>
      <c r="H1506" s="7">
        <v>1500</v>
      </c>
      <c r="I1506" s="13" t="e">
        <f>VLOOKUP(C1506,[1]Sheet18!$A$1:$C$362,3,0)</f>
        <v>#N/A</v>
      </c>
      <c r="J1506" s="18">
        <f t="shared" si="28"/>
        <v>1500</v>
      </c>
    </row>
    <row r="1507" spans="2:10" x14ac:dyDescent="0.2">
      <c r="B1507" s="4">
        <v>1504</v>
      </c>
      <c r="C1507" s="5" t="s">
        <v>9053</v>
      </c>
      <c r="D1507" s="5" t="s">
        <v>11</v>
      </c>
      <c r="E1507" s="5" t="s">
        <v>9054</v>
      </c>
      <c r="F1507" s="6">
        <v>45708</v>
      </c>
      <c r="G1507" s="6">
        <v>50456</v>
      </c>
      <c r="H1507" s="7">
        <v>1000</v>
      </c>
      <c r="I1507" s="13" t="e">
        <f>VLOOKUP(C1507,[1]Sheet18!$A$1:$C$362,3,0)</f>
        <v>#N/A</v>
      </c>
      <c r="J1507" s="18">
        <f t="shared" si="28"/>
        <v>1000</v>
      </c>
    </row>
    <row r="1508" spans="2:10" x14ac:dyDescent="0.2">
      <c r="B1508" s="4">
        <v>1505</v>
      </c>
      <c r="C1508" s="5" t="s">
        <v>9092</v>
      </c>
      <c r="D1508" s="5" t="s">
        <v>11</v>
      </c>
      <c r="E1508" s="5" t="s">
        <v>8907</v>
      </c>
      <c r="F1508" s="6">
        <v>45715</v>
      </c>
      <c r="G1508" s="6">
        <v>50463</v>
      </c>
      <c r="H1508" s="7">
        <v>2000</v>
      </c>
      <c r="I1508" s="13" t="e">
        <f>VLOOKUP(C1508,[1]Sheet18!$A$1:$C$362,3,0)</f>
        <v>#N/A</v>
      </c>
      <c r="J1508" s="18">
        <f t="shared" si="28"/>
        <v>2000</v>
      </c>
    </row>
    <row r="1509" spans="2:10" x14ac:dyDescent="0.2">
      <c r="B1509" s="4">
        <v>1506</v>
      </c>
      <c r="C1509" s="5" t="s">
        <v>9417</v>
      </c>
      <c r="D1509" s="5" t="s">
        <v>11</v>
      </c>
      <c r="E1509" s="5" t="s">
        <v>9418</v>
      </c>
      <c r="F1509" s="6">
        <v>45777</v>
      </c>
      <c r="G1509" s="6">
        <v>50525</v>
      </c>
      <c r="H1509" s="7">
        <v>1000</v>
      </c>
      <c r="I1509" s="13" t="e">
        <f>VLOOKUP(C1509,[1]Sheet18!$A$1:$C$362,3,0)</f>
        <v>#N/A</v>
      </c>
      <c r="J1509" s="18">
        <f t="shared" si="28"/>
        <v>1000</v>
      </c>
    </row>
    <row r="1510" spans="2:10" x14ac:dyDescent="0.2">
      <c r="B1510" s="4">
        <v>1507</v>
      </c>
      <c r="C1510" s="5" t="s">
        <v>9529</v>
      </c>
      <c r="D1510" s="5" t="s">
        <v>11</v>
      </c>
      <c r="E1510" s="5" t="s">
        <v>9530</v>
      </c>
      <c r="F1510" s="6">
        <v>45805</v>
      </c>
      <c r="G1510" s="6">
        <v>50553</v>
      </c>
      <c r="H1510" s="7">
        <v>1500</v>
      </c>
      <c r="I1510" s="13" t="e">
        <f>VLOOKUP(C1510,[1]Sheet18!$A$1:$C$362,3,0)</f>
        <v>#N/A</v>
      </c>
      <c r="J1510" s="18">
        <f t="shared" si="28"/>
        <v>1500</v>
      </c>
    </row>
    <row r="1511" spans="2:10" x14ac:dyDescent="0.2">
      <c r="B1511" s="4">
        <v>1508</v>
      </c>
      <c r="C1511" s="5" t="s">
        <v>9628</v>
      </c>
      <c r="D1511" s="5" t="s">
        <v>11</v>
      </c>
      <c r="E1511" s="5" t="s">
        <v>9629</v>
      </c>
      <c r="F1511" s="6">
        <v>45833</v>
      </c>
      <c r="G1511" s="6">
        <v>50581</v>
      </c>
      <c r="H1511" s="7">
        <v>1000</v>
      </c>
      <c r="I1511" s="13" t="e">
        <f>VLOOKUP(C1511,[1]Sheet18!$A$1:$C$362,3,0)</f>
        <v>#N/A</v>
      </c>
      <c r="J1511" s="18">
        <f t="shared" si="28"/>
        <v>1000</v>
      </c>
    </row>
    <row r="1512" spans="2:10" x14ac:dyDescent="0.2">
      <c r="B1512" s="4">
        <v>1509</v>
      </c>
      <c r="C1512" s="5" t="s">
        <v>2051</v>
      </c>
      <c r="D1512" s="5" t="s">
        <v>11</v>
      </c>
      <c r="E1512" s="5" t="s">
        <v>2052</v>
      </c>
      <c r="F1512" s="6">
        <v>43383</v>
      </c>
      <c r="G1512" s="6">
        <v>50688</v>
      </c>
      <c r="H1512" s="7">
        <v>1500</v>
      </c>
      <c r="I1512" s="13" t="e">
        <f>VLOOKUP(C1512,[1]Sheet18!$A$1:$C$362,3,0)</f>
        <v>#N/A</v>
      </c>
      <c r="J1512" s="18">
        <f t="shared" si="28"/>
        <v>1500</v>
      </c>
    </row>
    <row r="1513" spans="2:10" x14ac:dyDescent="0.2">
      <c r="B1513" s="4">
        <v>1510</v>
      </c>
      <c r="C1513" s="5" t="s">
        <v>2136</v>
      </c>
      <c r="D1513" s="5" t="s">
        <v>11</v>
      </c>
      <c r="E1513" s="5" t="s">
        <v>2137</v>
      </c>
      <c r="F1513" s="6">
        <v>43432</v>
      </c>
      <c r="G1513" s="6">
        <v>50737</v>
      </c>
      <c r="H1513" s="7">
        <v>3000</v>
      </c>
      <c r="I1513" s="13" t="e">
        <f>VLOOKUP(C1513,[1]Sheet18!$A$1:$C$362,3,0)</f>
        <v>#N/A</v>
      </c>
      <c r="J1513" s="18">
        <f t="shared" si="28"/>
        <v>3000</v>
      </c>
    </row>
    <row r="1514" spans="2:10" x14ac:dyDescent="0.2">
      <c r="B1514" s="4">
        <v>1511</v>
      </c>
      <c r="C1514" s="5" t="s">
        <v>2232</v>
      </c>
      <c r="D1514" s="5" t="s">
        <v>11</v>
      </c>
      <c r="E1514" s="5" t="s">
        <v>2233</v>
      </c>
      <c r="F1514" s="6">
        <v>43467</v>
      </c>
      <c r="G1514" s="6">
        <v>50772</v>
      </c>
      <c r="H1514" s="7">
        <v>1500</v>
      </c>
      <c r="I1514" s="13" t="e">
        <f>VLOOKUP(C1514,[1]Sheet18!$A$1:$C$362,3,0)</f>
        <v>#N/A</v>
      </c>
      <c r="J1514" s="18">
        <f t="shared" si="28"/>
        <v>1500</v>
      </c>
    </row>
    <row r="1515" spans="2:10" x14ac:dyDescent="0.2">
      <c r="B1515" s="4">
        <v>1512</v>
      </c>
      <c r="C1515" s="5" t="s">
        <v>2330</v>
      </c>
      <c r="D1515" s="5" t="s">
        <v>11</v>
      </c>
      <c r="E1515" s="5" t="s">
        <v>2331</v>
      </c>
      <c r="F1515" s="6">
        <v>43502</v>
      </c>
      <c r="G1515" s="6">
        <v>50807</v>
      </c>
      <c r="H1515" s="7">
        <v>2000</v>
      </c>
      <c r="I1515" s="13" t="e">
        <f>VLOOKUP(C1515,[1]Sheet18!$A$1:$C$362,3,0)</f>
        <v>#N/A</v>
      </c>
      <c r="J1515" s="18">
        <f t="shared" si="28"/>
        <v>2000</v>
      </c>
    </row>
    <row r="1516" spans="2:10" x14ac:dyDescent="0.2">
      <c r="B1516" s="4">
        <v>1513</v>
      </c>
      <c r="C1516" s="5" t="s">
        <v>2360</v>
      </c>
      <c r="D1516" s="5" t="s">
        <v>11</v>
      </c>
      <c r="E1516" s="5" t="s">
        <v>2361</v>
      </c>
      <c r="F1516" s="6">
        <v>43523</v>
      </c>
      <c r="G1516" s="6">
        <v>50828</v>
      </c>
      <c r="H1516" s="7">
        <v>2500</v>
      </c>
      <c r="I1516" s="13" t="e">
        <f>VLOOKUP(C1516,[1]Sheet18!$A$1:$C$362,3,0)</f>
        <v>#N/A</v>
      </c>
      <c r="J1516" s="18">
        <f t="shared" si="28"/>
        <v>2500</v>
      </c>
    </row>
    <row r="1517" spans="2:10" x14ac:dyDescent="0.2">
      <c r="B1517" s="4">
        <v>1514</v>
      </c>
      <c r="C1517" s="5" t="s">
        <v>9147</v>
      </c>
      <c r="D1517" s="5" t="s">
        <v>11</v>
      </c>
      <c r="E1517" s="5" t="s">
        <v>9148</v>
      </c>
      <c r="F1517" s="6">
        <v>45721</v>
      </c>
      <c r="G1517" s="6">
        <v>50834</v>
      </c>
      <c r="H1517" s="7">
        <v>2000</v>
      </c>
      <c r="I1517" s="13" t="e">
        <f>VLOOKUP(C1517,[1]Sheet18!$A$1:$C$362,3,0)</f>
        <v>#N/A</v>
      </c>
      <c r="J1517" s="18">
        <f t="shared" si="28"/>
        <v>2000</v>
      </c>
    </row>
    <row r="1518" spans="2:10" x14ac:dyDescent="0.2">
      <c r="B1518" s="4">
        <v>1515</v>
      </c>
      <c r="C1518" s="5" t="s">
        <v>9195</v>
      </c>
      <c r="D1518" s="5" t="s">
        <v>11</v>
      </c>
      <c r="E1518" s="5" t="s">
        <v>9196</v>
      </c>
      <c r="F1518" s="6">
        <v>45728</v>
      </c>
      <c r="G1518" s="6">
        <v>50841</v>
      </c>
      <c r="H1518" s="7">
        <v>2000</v>
      </c>
      <c r="I1518" s="13" t="e">
        <f>VLOOKUP(C1518,[1]Sheet18!$A$1:$C$362,3,0)</f>
        <v>#N/A</v>
      </c>
      <c r="J1518" s="18">
        <f t="shared" si="28"/>
        <v>2000</v>
      </c>
    </row>
    <row r="1519" spans="2:10" x14ac:dyDescent="0.2">
      <c r="B1519" s="4">
        <v>1516</v>
      </c>
      <c r="C1519" s="5" t="s">
        <v>9313</v>
      </c>
      <c r="D1519" s="5" t="s">
        <v>11</v>
      </c>
      <c r="E1519" s="5" t="s">
        <v>9314</v>
      </c>
      <c r="F1519" s="6">
        <v>45742</v>
      </c>
      <c r="G1519" s="6">
        <v>50855</v>
      </c>
      <c r="H1519" s="7">
        <v>2000</v>
      </c>
      <c r="I1519" s="13" t="e">
        <f>VLOOKUP(C1519,[1]Sheet18!$A$1:$C$362,3,0)</f>
        <v>#N/A</v>
      </c>
      <c r="J1519" s="18">
        <f t="shared" si="28"/>
        <v>2000</v>
      </c>
    </row>
    <row r="1520" spans="2:10" x14ac:dyDescent="0.2">
      <c r="B1520" s="4">
        <v>1517</v>
      </c>
      <c r="C1520" s="5" t="s">
        <v>9395</v>
      </c>
      <c r="D1520" s="5" t="s">
        <v>11</v>
      </c>
      <c r="E1520" s="5" t="s">
        <v>9396</v>
      </c>
      <c r="F1520" s="6">
        <v>45756</v>
      </c>
      <c r="G1520" s="6">
        <v>50869</v>
      </c>
      <c r="H1520" s="7">
        <v>1000</v>
      </c>
      <c r="I1520" s="13" t="e">
        <f>VLOOKUP(C1520,[1]Sheet18!$A$1:$C$362,3,0)</f>
        <v>#N/A</v>
      </c>
      <c r="J1520" s="18">
        <f t="shared" si="28"/>
        <v>1000</v>
      </c>
    </row>
    <row r="1521" spans="2:10" x14ac:dyDescent="0.2">
      <c r="B1521" s="4">
        <v>1518</v>
      </c>
      <c r="C1521" s="5" t="s">
        <v>9487</v>
      </c>
      <c r="D1521" s="5" t="s">
        <v>11</v>
      </c>
      <c r="E1521" s="5" t="s">
        <v>9488</v>
      </c>
      <c r="F1521" s="6">
        <v>45791</v>
      </c>
      <c r="G1521" s="6">
        <v>50904</v>
      </c>
      <c r="H1521" s="7">
        <v>1000</v>
      </c>
      <c r="I1521" s="13" t="e">
        <f>VLOOKUP(C1521,[1]Sheet18!$A$1:$C$362,3,0)</f>
        <v>#N/A</v>
      </c>
      <c r="J1521" s="18">
        <f t="shared" si="28"/>
        <v>1000</v>
      </c>
    </row>
    <row r="1522" spans="2:10" x14ac:dyDescent="0.2">
      <c r="B1522" s="4">
        <v>1519</v>
      </c>
      <c r="C1522" s="5" t="s">
        <v>9509</v>
      </c>
      <c r="D1522" s="5" t="s">
        <v>11</v>
      </c>
      <c r="E1522" s="5" t="s">
        <v>9510</v>
      </c>
      <c r="F1522" s="6">
        <v>45798</v>
      </c>
      <c r="G1522" s="6">
        <v>50911</v>
      </c>
      <c r="H1522" s="7">
        <v>1000</v>
      </c>
      <c r="I1522" s="13" t="e">
        <f>VLOOKUP(C1522,[1]Sheet18!$A$1:$C$362,3,0)</f>
        <v>#N/A</v>
      </c>
      <c r="J1522" s="18">
        <f t="shared" si="28"/>
        <v>1000</v>
      </c>
    </row>
    <row r="1523" spans="2:10" x14ac:dyDescent="0.2">
      <c r="B1523" s="4">
        <v>1520</v>
      </c>
      <c r="C1523" s="5" t="s">
        <v>9593</v>
      </c>
      <c r="D1523" s="5" t="s">
        <v>11</v>
      </c>
      <c r="E1523" s="5" t="s">
        <v>9594</v>
      </c>
      <c r="F1523" s="6">
        <v>45819</v>
      </c>
      <c r="G1523" s="6">
        <v>50932</v>
      </c>
      <c r="H1523" s="7">
        <v>1000</v>
      </c>
      <c r="I1523" s="13" t="e">
        <f>VLOOKUP(C1523,[1]Sheet18!$A$1:$C$362,3,0)</f>
        <v>#N/A</v>
      </c>
      <c r="J1523" s="18">
        <f t="shared" si="28"/>
        <v>1000</v>
      </c>
    </row>
    <row r="1524" spans="2:10" hidden="1" x14ac:dyDescent="0.2">
      <c r="B1524" s="4">
        <v>1521</v>
      </c>
      <c r="C1524" s="5" t="s">
        <v>3723</v>
      </c>
      <c r="D1524" s="5" t="s">
        <v>11</v>
      </c>
      <c r="E1524" s="5" t="s">
        <v>3724</v>
      </c>
      <c r="F1524" s="6">
        <v>44062</v>
      </c>
      <c r="G1524" s="6">
        <v>51001</v>
      </c>
      <c r="H1524" s="7">
        <v>3500</v>
      </c>
      <c r="I1524" s="13" t="str">
        <f>VLOOKUP(C1524,[1]Sheet18!$A$1:$C$362,3,0)</f>
        <v>=2000+1500</v>
      </c>
      <c r="J1524" s="13" t="str">
        <f>I1524</f>
        <v>=2000+1500</v>
      </c>
    </row>
    <row r="1525" spans="2:10" x14ac:dyDescent="0.2">
      <c r="B1525" s="4">
        <v>1522</v>
      </c>
      <c r="C1525" s="5" t="s">
        <v>8382</v>
      </c>
      <c r="D1525" s="5" t="s">
        <v>11</v>
      </c>
      <c r="E1525" s="5" t="s">
        <v>8383</v>
      </c>
      <c r="F1525" s="6">
        <v>45525</v>
      </c>
      <c r="G1525" s="6">
        <v>51003</v>
      </c>
      <c r="H1525" s="7">
        <v>1000</v>
      </c>
      <c r="I1525" s="13" t="e">
        <f>VLOOKUP(C1525,[1]Sheet18!$A$1:$C$362,3,0)</f>
        <v>#N/A</v>
      </c>
      <c r="J1525" s="18">
        <f t="shared" ref="J1525:J1556" si="29">H1525</f>
        <v>1000</v>
      </c>
    </row>
    <row r="1526" spans="2:10" x14ac:dyDescent="0.2">
      <c r="B1526" s="4">
        <v>1523</v>
      </c>
      <c r="C1526" s="5" t="s">
        <v>3176</v>
      </c>
      <c r="D1526" s="5" t="s">
        <v>11</v>
      </c>
      <c r="E1526" s="5" t="s">
        <v>3177</v>
      </c>
      <c r="F1526" s="6">
        <v>43873</v>
      </c>
      <c r="G1526" s="6">
        <v>51178</v>
      </c>
      <c r="H1526" s="7">
        <v>500</v>
      </c>
      <c r="I1526" s="13" t="e">
        <f>VLOOKUP(C1526,[1]Sheet18!$A$1:$C$362,3,0)</f>
        <v>#N/A</v>
      </c>
      <c r="J1526" s="18">
        <f t="shared" si="29"/>
        <v>500</v>
      </c>
    </row>
    <row r="1527" spans="2:10" x14ac:dyDescent="0.2">
      <c r="B1527" s="4">
        <v>1524</v>
      </c>
      <c r="C1527" s="5" t="s">
        <v>3202</v>
      </c>
      <c r="D1527" s="5" t="s">
        <v>11</v>
      </c>
      <c r="E1527" s="5" t="s">
        <v>3203</v>
      </c>
      <c r="F1527" s="6">
        <v>43887</v>
      </c>
      <c r="G1527" s="6">
        <v>51192</v>
      </c>
      <c r="H1527" s="7">
        <v>1000</v>
      </c>
      <c r="I1527" s="13" t="e">
        <f>VLOOKUP(C1527,[1]Sheet18!$A$1:$C$362,3,0)</f>
        <v>#N/A</v>
      </c>
      <c r="J1527" s="18">
        <f t="shared" si="29"/>
        <v>1000</v>
      </c>
    </row>
    <row r="1528" spans="2:10" x14ac:dyDescent="0.2">
      <c r="B1528" s="4">
        <v>1525</v>
      </c>
      <c r="C1528" s="5" t="s">
        <v>3242</v>
      </c>
      <c r="D1528" s="5" t="s">
        <v>11</v>
      </c>
      <c r="E1528" s="5" t="s">
        <v>3243</v>
      </c>
      <c r="F1528" s="6">
        <v>43894</v>
      </c>
      <c r="G1528" s="6">
        <v>51199</v>
      </c>
      <c r="H1528" s="7">
        <v>1680</v>
      </c>
      <c r="I1528" s="13" t="e">
        <f>VLOOKUP(C1528,[1]Sheet18!$A$1:$C$362,3,0)</f>
        <v>#N/A</v>
      </c>
      <c r="J1528" s="18">
        <f t="shared" si="29"/>
        <v>1680</v>
      </c>
    </row>
    <row r="1529" spans="2:10" x14ac:dyDescent="0.2">
      <c r="B1529" s="4">
        <v>1526</v>
      </c>
      <c r="C1529" s="5" t="s">
        <v>9315</v>
      </c>
      <c r="D1529" s="5" t="s">
        <v>11</v>
      </c>
      <c r="E1529" s="5" t="s">
        <v>9316</v>
      </c>
      <c r="F1529" s="6">
        <v>45742</v>
      </c>
      <c r="G1529" s="6">
        <v>51221</v>
      </c>
      <c r="H1529" s="7">
        <v>2000</v>
      </c>
      <c r="I1529" s="13" t="e">
        <f>VLOOKUP(C1529,[1]Sheet18!$A$1:$C$362,3,0)</f>
        <v>#N/A</v>
      </c>
      <c r="J1529" s="18">
        <f t="shared" si="29"/>
        <v>2000</v>
      </c>
    </row>
    <row r="1530" spans="2:10" x14ac:dyDescent="0.2">
      <c r="B1530" s="4">
        <v>1527</v>
      </c>
      <c r="C1530" s="5" t="s">
        <v>9630</v>
      </c>
      <c r="D1530" s="5" t="s">
        <v>11</v>
      </c>
      <c r="E1530" s="5" t="s">
        <v>9631</v>
      </c>
      <c r="F1530" s="6">
        <v>45833</v>
      </c>
      <c r="G1530" s="6">
        <v>51312</v>
      </c>
      <c r="H1530" s="7">
        <v>1000</v>
      </c>
      <c r="I1530" s="13" t="e">
        <f>VLOOKUP(C1530,[1]Sheet18!$A$1:$C$362,3,0)</f>
        <v>#N/A</v>
      </c>
      <c r="J1530" s="18">
        <f t="shared" si="29"/>
        <v>1000</v>
      </c>
    </row>
    <row r="1531" spans="2:10" x14ac:dyDescent="0.2">
      <c r="B1531" s="4">
        <v>1528</v>
      </c>
      <c r="C1531" s="5" t="s">
        <v>3685</v>
      </c>
      <c r="D1531" s="5" t="s">
        <v>11</v>
      </c>
      <c r="E1531" s="5" t="s">
        <v>3686</v>
      </c>
      <c r="F1531" s="6">
        <v>44048</v>
      </c>
      <c r="G1531" s="6">
        <v>51353</v>
      </c>
      <c r="H1531" s="7">
        <v>1000</v>
      </c>
      <c r="I1531" s="13" t="e">
        <f>VLOOKUP(C1531,[1]Sheet18!$A$1:$C$362,3,0)</f>
        <v>#N/A</v>
      </c>
      <c r="J1531" s="18">
        <f t="shared" si="29"/>
        <v>1000</v>
      </c>
    </row>
    <row r="1532" spans="2:10" x14ac:dyDescent="0.2">
      <c r="B1532" s="4">
        <v>1529</v>
      </c>
      <c r="C1532" s="5" t="s">
        <v>3870</v>
      </c>
      <c r="D1532" s="5" t="s">
        <v>11</v>
      </c>
      <c r="E1532" s="5" t="s">
        <v>3871</v>
      </c>
      <c r="F1532" s="6">
        <v>44104</v>
      </c>
      <c r="G1532" s="6">
        <v>51409</v>
      </c>
      <c r="H1532" s="7">
        <v>3000</v>
      </c>
      <c r="I1532" s="13" t="e">
        <f>VLOOKUP(C1532,[1]Sheet18!$A$1:$C$362,3,0)</f>
        <v>#N/A</v>
      </c>
      <c r="J1532" s="18">
        <f t="shared" si="29"/>
        <v>3000</v>
      </c>
    </row>
    <row r="1533" spans="2:10" x14ac:dyDescent="0.2">
      <c r="B1533" s="4">
        <v>1530</v>
      </c>
      <c r="C1533" s="5" t="s">
        <v>4271</v>
      </c>
      <c r="D1533" s="5" t="s">
        <v>11</v>
      </c>
      <c r="E1533" s="5" t="s">
        <v>4272</v>
      </c>
      <c r="F1533" s="6">
        <v>44223</v>
      </c>
      <c r="G1533" s="6">
        <v>51528</v>
      </c>
      <c r="H1533" s="7">
        <v>2000</v>
      </c>
      <c r="I1533" s="13" t="e">
        <f>VLOOKUP(C1533,[1]Sheet18!$A$1:$C$362,3,0)</f>
        <v>#N/A</v>
      </c>
      <c r="J1533" s="18">
        <f t="shared" si="29"/>
        <v>2000</v>
      </c>
    </row>
    <row r="1534" spans="2:10" x14ac:dyDescent="0.2">
      <c r="B1534" s="4">
        <v>1531</v>
      </c>
      <c r="C1534" s="5" t="s">
        <v>4318</v>
      </c>
      <c r="D1534" s="5" t="s">
        <v>11</v>
      </c>
      <c r="E1534" s="5" t="s">
        <v>4319</v>
      </c>
      <c r="F1534" s="6">
        <v>44237</v>
      </c>
      <c r="G1534" s="6">
        <v>51542</v>
      </c>
      <c r="H1534" s="7">
        <v>2500</v>
      </c>
      <c r="I1534" s="13" t="e">
        <f>VLOOKUP(C1534,[1]Sheet18!$A$1:$C$362,3,0)</f>
        <v>#N/A</v>
      </c>
      <c r="J1534" s="18">
        <f t="shared" si="29"/>
        <v>2500</v>
      </c>
    </row>
    <row r="1535" spans="2:10" x14ac:dyDescent="0.2">
      <c r="B1535" s="4">
        <v>1532</v>
      </c>
      <c r="C1535" s="5" t="s">
        <v>4377</v>
      </c>
      <c r="D1535" s="5" t="s">
        <v>11</v>
      </c>
      <c r="E1535" s="5" t="s">
        <v>4378</v>
      </c>
      <c r="F1535" s="6">
        <v>44251</v>
      </c>
      <c r="G1535" s="6">
        <v>51556</v>
      </c>
      <c r="H1535" s="7">
        <v>1000</v>
      </c>
      <c r="I1535" s="13" t="e">
        <f>VLOOKUP(C1535,[1]Sheet18!$A$1:$C$362,3,0)</f>
        <v>#N/A</v>
      </c>
      <c r="J1535" s="18">
        <f t="shared" si="29"/>
        <v>1000</v>
      </c>
    </row>
    <row r="1536" spans="2:10" x14ac:dyDescent="0.2">
      <c r="B1536" s="4">
        <v>1533</v>
      </c>
      <c r="C1536" s="5" t="s">
        <v>5396</v>
      </c>
      <c r="D1536" s="5" t="s">
        <v>11</v>
      </c>
      <c r="E1536" s="5" t="s">
        <v>5397</v>
      </c>
      <c r="F1536" s="6">
        <v>44629</v>
      </c>
      <c r="G1536" s="6">
        <v>51569</v>
      </c>
      <c r="H1536" s="7">
        <v>2000</v>
      </c>
      <c r="I1536" s="13" t="e">
        <f>VLOOKUP(C1536,[1]Sheet18!$A$1:$C$362,3,0)</f>
        <v>#N/A</v>
      </c>
      <c r="J1536" s="18">
        <f t="shared" si="29"/>
        <v>2000</v>
      </c>
    </row>
    <row r="1537" spans="2:10" x14ac:dyDescent="0.2">
      <c r="B1537" s="4">
        <v>1534</v>
      </c>
      <c r="C1537" s="5" t="s">
        <v>5368</v>
      </c>
      <c r="D1537" s="5" t="s">
        <v>11</v>
      </c>
      <c r="E1537" s="5" t="s">
        <v>5369</v>
      </c>
      <c r="F1537" s="6">
        <v>44622</v>
      </c>
      <c r="G1537" s="6">
        <v>51927</v>
      </c>
      <c r="H1537" s="7">
        <v>1500</v>
      </c>
      <c r="I1537" s="13" t="e">
        <f>VLOOKUP(C1537,[1]Sheet18!$A$1:$C$362,3,0)</f>
        <v>#N/A</v>
      </c>
      <c r="J1537" s="18">
        <f t="shared" si="29"/>
        <v>1500</v>
      </c>
    </row>
    <row r="1538" spans="2:10" x14ac:dyDescent="0.2">
      <c r="B1538" s="4">
        <v>1535</v>
      </c>
      <c r="C1538" s="5" t="s">
        <v>5725</v>
      </c>
      <c r="D1538" s="5" t="s">
        <v>11</v>
      </c>
      <c r="E1538" s="5" t="s">
        <v>5726</v>
      </c>
      <c r="F1538" s="6">
        <v>44769</v>
      </c>
      <c r="G1538" s="6">
        <v>52074</v>
      </c>
      <c r="H1538" s="7">
        <v>1000</v>
      </c>
      <c r="I1538" s="13" t="e">
        <f>VLOOKUP(C1538,[1]Sheet18!$A$1:$C$362,3,0)</f>
        <v>#N/A</v>
      </c>
      <c r="J1538" s="18">
        <f t="shared" si="29"/>
        <v>1000</v>
      </c>
    </row>
    <row r="1539" spans="2:10" x14ac:dyDescent="0.2">
      <c r="B1539" s="4">
        <v>1536</v>
      </c>
      <c r="C1539" s="5" t="s">
        <v>72</v>
      </c>
      <c r="D1539" s="5" t="s">
        <v>74</v>
      </c>
      <c r="E1539" s="5" t="s">
        <v>73</v>
      </c>
      <c r="F1539" s="6">
        <v>42228</v>
      </c>
      <c r="G1539" s="6">
        <v>45881</v>
      </c>
      <c r="H1539" s="7">
        <v>500</v>
      </c>
      <c r="I1539" s="13" t="e">
        <f>VLOOKUP(C1539,[1]Sheet18!$A$1:$C$362,3,0)</f>
        <v>#N/A</v>
      </c>
      <c r="J1539" s="18">
        <f t="shared" si="29"/>
        <v>500</v>
      </c>
    </row>
    <row r="1540" spans="2:10" x14ac:dyDescent="0.2">
      <c r="B1540" s="4">
        <v>1537</v>
      </c>
      <c r="C1540" s="5" t="s">
        <v>143</v>
      </c>
      <c r="D1540" s="5" t="s">
        <v>74</v>
      </c>
      <c r="E1540" s="5" t="s">
        <v>144</v>
      </c>
      <c r="F1540" s="6">
        <v>42270</v>
      </c>
      <c r="G1540" s="6">
        <v>45923</v>
      </c>
      <c r="H1540" s="7">
        <v>200</v>
      </c>
      <c r="I1540" s="13" t="e">
        <f>VLOOKUP(C1540,[1]Sheet18!$A$1:$C$362,3,0)</f>
        <v>#N/A</v>
      </c>
      <c r="J1540" s="18">
        <f t="shared" si="29"/>
        <v>200</v>
      </c>
    </row>
    <row r="1541" spans="2:10" x14ac:dyDescent="0.2">
      <c r="B1541" s="4">
        <v>1538</v>
      </c>
      <c r="C1541" s="5" t="s">
        <v>166</v>
      </c>
      <c r="D1541" s="5" t="s">
        <v>74</v>
      </c>
      <c r="E1541" s="5" t="s">
        <v>167</v>
      </c>
      <c r="F1541" s="6">
        <v>42291</v>
      </c>
      <c r="G1541" s="6">
        <v>45944</v>
      </c>
      <c r="H1541" s="7">
        <v>500</v>
      </c>
      <c r="I1541" s="13" t="e">
        <f>VLOOKUP(C1541,[1]Sheet18!$A$1:$C$362,3,0)</f>
        <v>#N/A</v>
      </c>
      <c r="J1541" s="18">
        <f t="shared" si="29"/>
        <v>500</v>
      </c>
    </row>
    <row r="1542" spans="2:10" x14ac:dyDescent="0.2">
      <c r="B1542" s="4">
        <v>1539</v>
      </c>
      <c r="C1542" s="5" t="s">
        <v>213</v>
      </c>
      <c r="D1542" s="5" t="s">
        <v>74</v>
      </c>
      <c r="E1542" s="5" t="s">
        <v>214</v>
      </c>
      <c r="F1542" s="6">
        <v>42321</v>
      </c>
      <c r="G1542" s="6">
        <v>45974</v>
      </c>
      <c r="H1542" s="7">
        <v>300</v>
      </c>
      <c r="I1542" s="13" t="e">
        <f>VLOOKUP(C1542,[1]Sheet18!$A$1:$C$362,3,0)</f>
        <v>#N/A</v>
      </c>
      <c r="J1542" s="18">
        <f t="shared" si="29"/>
        <v>300</v>
      </c>
    </row>
    <row r="1543" spans="2:10" x14ac:dyDescent="0.2">
      <c r="B1543" s="4">
        <v>1540</v>
      </c>
      <c r="C1543" s="5" t="s">
        <v>3278</v>
      </c>
      <c r="D1543" s="5" t="s">
        <v>74</v>
      </c>
      <c r="E1543" s="5" t="s">
        <v>3279</v>
      </c>
      <c r="F1543" s="6">
        <v>43901</v>
      </c>
      <c r="G1543" s="6">
        <v>46092</v>
      </c>
      <c r="H1543" s="7">
        <v>660</v>
      </c>
      <c r="I1543" s="13" t="e">
        <f>VLOOKUP(C1543,[1]Sheet18!$A$1:$C$362,3,0)</f>
        <v>#N/A</v>
      </c>
      <c r="J1543" s="18">
        <f t="shared" si="29"/>
        <v>660</v>
      </c>
    </row>
    <row r="1544" spans="2:10" x14ac:dyDescent="0.2">
      <c r="B1544" s="4">
        <v>1541</v>
      </c>
      <c r="C1544" s="5" t="s">
        <v>727</v>
      </c>
      <c r="D1544" s="5" t="s">
        <v>74</v>
      </c>
      <c r="E1544" s="5" t="s">
        <v>728</v>
      </c>
      <c r="F1544" s="6">
        <v>42656</v>
      </c>
      <c r="G1544" s="6">
        <v>46308</v>
      </c>
      <c r="H1544" s="7">
        <v>700</v>
      </c>
      <c r="I1544" s="13" t="e">
        <f>VLOOKUP(C1544,[1]Sheet18!$A$1:$C$362,3,0)</f>
        <v>#N/A</v>
      </c>
      <c r="J1544" s="18">
        <f t="shared" si="29"/>
        <v>700</v>
      </c>
    </row>
    <row r="1545" spans="2:10" x14ac:dyDescent="0.2">
      <c r="B1545" s="4">
        <v>1542</v>
      </c>
      <c r="C1545" s="5" t="s">
        <v>788</v>
      </c>
      <c r="D1545" s="5" t="s">
        <v>74</v>
      </c>
      <c r="E1545" s="5" t="s">
        <v>789</v>
      </c>
      <c r="F1545" s="6">
        <v>42683</v>
      </c>
      <c r="G1545" s="6">
        <v>46335</v>
      </c>
      <c r="H1545" s="7">
        <v>300</v>
      </c>
      <c r="I1545" s="13" t="e">
        <f>VLOOKUP(C1545,[1]Sheet18!$A$1:$C$362,3,0)</f>
        <v>#N/A</v>
      </c>
      <c r="J1545" s="18">
        <f t="shared" si="29"/>
        <v>300</v>
      </c>
    </row>
    <row r="1546" spans="2:10" x14ac:dyDescent="0.2">
      <c r="B1546" s="4">
        <v>1543</v>
      </c>
      <c r="C1546" s="5" t="s">
        <v>942</v>
      </c>
      <c r="D1546" s="5" t="s">
        <v>74</v>
      </c>
      <c r="E1546" s="5" t="s">
        <v>943</v>
      </c>
      <c r="F1546" s="6">
        <v>42760</v>
      </c>
      <c r="G1546" s="6">
        <v>46412</v>
      </c>
      <c r="H1546" s="7">
        <v>1000</v>
      </c>
      <c r="I1546" s="13" t="e">
        <f>VLOOKUP(C1546,[1]Sheet18!$A$1:$C$362,3,0)</f>
        <v>#N/A</v>
      </c>
      <c r="J1546" s="18">
        <f t="shared" si="29"/>
        <v>1000</v>
      </c>
    </row>
    <row r="1547" spans="2:10" x14ac:dyDescent="0.2">
      <c r="B1547" s="4">
        <v>1544</v>
      </c>
      <c r="C1547" s="5" t="s">
        <v>1038</v>
      </c>
      <c r="D1547" s="5" t="s">
        <v>74</v>
      </c>
      <c r="E1547" s="5" t="s">
        <v>1039</v>
      </c>
      <c r="F1547" s="6">
        <v>42809</v>
      </c>
      <c r="G1547" s="6">
        <v>46461</v>
      </c>
      <c r="H1547" s="7">
        <v>700</v>
      </c>
      <c r="I1547" s="13" t="e">
        <f>VLOOKUP(C1547,[1]Sheet18!$A$1:$C$362,3,0)</f>
        <v>#N/A</v>
      </c>
      <c r="J1547" s="18">
        <f t="shared" si="29"/>
        <v>700</v>
      </c>
    </row>
    <row r="1548" spans="2:10" x14ac:dyDescent="0.2">
      <c r="B1548" s="4">
        <v>1545</v>
      </c>
      <c r="C1548" s="5" t="s">
        <v>1067</v>
      </c>
      <c r="D1548" s="5" t="s">
        <v>74</v>
      </c>
      <c r="E1548" s="5" t="s">
        <v>1068</v>
      </c>
      <c r="F1548" s="6">
        <v>42823</v>
      </c>
      <c r="G1548" s="6">
        <v>46475</v>
      </c>
      <c r="H1548" s="7">
        <v>700</v>
      </c>
      <c r="I1548" s="13" t="e">
        <f>VLOOKUP(C1548,[1]Sheet18!$A$1:$C$362,3,0)</f>
        <v>#N/A</v>
      </c>
      <c r="J1548" s="18">
        <f t="shared" si="29"/>
        <v>700</v>
      </c>
    </row>
    <row r="1549" spans="2:10" x14ac:dyDescent="0.2">
      <c r="B1549" s="4">
        <v>1546</v>
      </c>
      <c r="C1549" s="5" t="s">
        <v>1139</v>
      </c>
      <c r="D1549" s="5" t="s">
        <v>74</v>
      </c>
      <c r="E1549" s="5" t="s">
        <v>1140</v>
      </c>
      <c r="F1549" s="6">
        <v>42879</v>
      </c>
      <c r="G1549" s="6">
        <v>46531</v>
      </c>
      <c r="H1549" s="7">
        <v>500</v>
      </c>
      <c r="I1549" s="13" t="e">
        <f>VLOOKUP(C1549,[1]Sheet18!$A$1:$C$362,3,0)</f>
        <v>#N/A</v>
      </c>
      <c r="J1549" s="18">
        <f t="shared" si="29"/>
        <v>500</v>
      </c>
    </row>
    <row r="1550" spans="2:10" x14ac:dyDescent="0.2">
      <c r="B1550" s="4">
        <v>1547</v>
      </c>
      <c r="C1550" s="5" t="s">
        <v>1211</v>
      </c>
      <c r="D1550" s="5" t="s">
        <v>74</v>
      </c>
      <c r="E1550" s="5" t="s">
        <v>1212</v>
      </c>
      <c r="F1550" s="6">
        <v>42928</v>
      </c>
      <c r="G1550" s="6">
        <v>46580</v>
      </c>
      <c r="H1550" s="7">
        <v>500</v>
      </c>
      <c r="I1550" s="13" t="e">
        <f>VLOOKUP(C1550,[1]Sheet18!$A$1:$C$362,3,0)</f>
        <v>#N/A</v>
      </c>
      <c r="J1550" s="18">
        <f t="shared" si="29"/>
        <v>500</v>
      </c>
    </row>
    <row r="1551" spans="2:10" x14ac:dyDescent="0.2">
      <c r="B1551" s="4">
        <v>1548</v>
      </c>
      <c r="C1551" s="5" t="s">
        <v>1289</v>
      </c>
      <c r="D1551" s="5" t="s">
        <v>74</v>
      </c>
      <c r="E1551" s="5" t="s">
        <v>1290</v>
      </c>
      <c r="F1551" s="6">
        <v>42970</v>
      </c>
      <c r="G1551" s="6">
        <v>46622</v>
      </c>
      <c r="H1551" s="7">
        <v>800</v>
      </c>
      <c r="I1551" s="13" t="e">
        <f>VLOOKUP(C1551,[1]Sheet18!$A$1:$C$362,3,0)</f>
        <v>#N/A</v>
      </c>
      <c r="J1551" s="18">
        <f t="shared" si="29"/>
        <v>800</v>
      </c>
    </row>
    <row r="1552" spans="2:10" x14ac:dyDescent="0.2">
      <c r="B1552" s="4">
        <v>1549</v>
      </c>
      <c r="C1552" s="5" t="s">
        <v>1451</v>
      </c>
      <c r="D1552" s="5" t="s">
        <v>74</v>
      </c>
      <c r="E1552" s="5" t="s">
        <v>1452</v>
      </c>
      <c r="F1552" s="6">
        <v>43061</v>
      </c>
      <c r="G1552" s="6">
        <v>46713</v>
      </c>
      <c r="H1552" s="7">
        <v>300</v>
      </c>
      <c r="I1552" s="13" t="e">
        <f>VLOOKUP(C1552,[1]Sheet18!$A$1:$C$362,3,0)</f>
        <v>#N/A</v>
      </c>
      <c r="J1552" s="18">
        <f t="shared" si="29"/>
        <v>300</v>
      </c>
    </row>
    <row r="1553" spans="2:10" x14ac:dyDescent="0.2">
      <c r="B1553" s="4">
        <v>1550</v>
      </c>
      <c r="C1553" s="5" t="s">
        <v>1481</v>
      </c>
      <c r="D1553" s="5" t="s">
        <v>74</v>
      </c>
      <c r="E1553" s="5" t="s">
        <v>1482</v>
      </c>
      <c r="F1553" s="6">
        <v>43075</v>
      </c>
      <c r="G1553" s="6">
        <v>46727</v>
      </c>
      <c r="H1553" s="7">
        <v>500</v>
      </c>
      <c r="I1553" s="13" t="e">
        <f>VLOOKUP(C1553,[1]Sheet18!$A$1:$C$362,3,0)</f>
        <v>#N/A</v>
      </c>
      <c r="J1553" s="18">
        <f t="shared" si="29"/>
        <v>500</v>
      </c>
    </row>
    <row r="1554" spans="2:10" x14ac:dyDescent="0.2">
      <c r="B1554" s="4">
        <v>1551</v>
      </c>
      <c r="C1554" s="5" t="s">
        <v>1577</v>
      </c>
      <c r="D1554" s="5" t="s">
        <v>74</v>
      </c>
      <c r="E1554" s="5" t="s">
        <v>1578</v>
      </c>
      <c r="F1554" s="6">
        <v>43124</v>
      </c>
      <c r="G1554" s="6">
        <v>46776</v>
      </c>
      <c r="H1554" s="7">
        <v>500</v>
      </c>
      <c r="I1554" s="13" t="e">
        <f>VLOOKUP(C1554,[1]Sheet18!$A$1:$C$362,3,0)</f>
        <v>#N/A</v>
      </c>
      <c r="J1554" s="18">
        <f t="shared" si="29"/>
        <v>500</v>
      </c>
    </row>
    <row r="1555" spans="2:10" x14ac:dyDescent="0.2">
      <c r="B1555" s="4">
        <v>1552</v>
      </c>
      <c r="C1555" s="5" t="s">
        <v>3137</v>
      </c>
      <c r="D1555" s="5" t="s">
        <v>74</v>
      </c>
      <c r="E1555" s="5" t="s">
        <v>3138</v>
      </c>
      <c r="F1555" s="6">
        <v>43866</v>
      </c>
      <c r="G1555" s="6">
        <v>46788</v>
      </c>
      <c r="H1555" s="7">
        <v>200</v>
      </c>
      <c r="I1555" s="13" t="e">
        <f>VLOOKUP(C1555,[1]Sheet18!$A$1:$C$362,3,0)</f>
        <v>#N/A</v>
      </c>
      <c r="J1555" s="18">
        <f t="shared" si="29"/>
        <v>200</v>
      </c>
    </row>
    <row r="1556" spans="2:10" x14ac:dyDescent="0.2">
      <c r="B1556" s="4">
        <v>1553</v>
      </c>
      <c r="C1556" s="5" t="s">
        <v>3665</v>
      </c>
      <c r="D1556" s="5" t="s">
        <v>74</v>
      </c>
      <c r="E1556" s="5" t="s">
        <v>3666</v>
      </c>
      <c r="F1556" s="6">
        <v>44041</v>
      </c>
      <c r="G1556" s="6">
        <v>46963</v>
      </c>
      <c r="H1556" s="7">
        <v>500</v>
      </c>
      <c r="I1556" s="13" t="e">
        <f>VLOOKUP(C1556,[1]Sheet18!$A$1:$C$362,3,0)</f>
        <v>#N/A</v>
      </c>
      <c r="J1556" s="18">
        <f t="shared" si="29"/>
        <v>500</v>
      </c>
    </row>
    <row r="1557" spans="2:10" x14ac:dyDescent="0.2">
      <c r="B1557" s="4">
        <v>1554</v>
      </c>
      <c r="C1557" s="5" t="s">
        <v>5756</v>
      </c>
      <c r="D1557" s="5" t="s">
        <v>74</v>
      </c>
      <c r="E1557" s="5" t="s">
        <v>5757</v>
      </c>
      <c r="F1557" s="6">
        <v>44776</v>
      </c>
      <c r="G1557" s="6">
        <v>46968</v>
      </c>
      <c r="H1557" s="7">
        <v>600</v>
      </c>
      <c r="I1557" s="13" t="e">
        <f>VLOOKUP(C1557,[1]Sheet18!$A$1:$C$362,3,0)</f>
        <v>#N/A</v>
      </c>
      <c r="J1557" s="18">
        <f t="shared" ref="J1557:J1588" si="30">H1557</f>
        <v>600</v>
      </c>
    </row>
    <row r="1558" spans="2:10" x14ac:dyDescent="0.2">
      <c r="B1558" s="4">
        <v>1555</v>
      </c>
      <c r="C1558" s="5" t="s">
        <v>2081</v>
      </c>
      <c r="D1558" s="5" t="s">
        <v>74</v>
      </c>
      <c r="E1558" s="5" t="s">
        <v>2082</v>
      </c>
      <c r="F1558" s="6">
        <v>43397</v>
      </c>
      <c r="G1558" s="6">
        <v>47050</v>
      </c>
      <c r="H1558" s="7">
        <v>500</v>
      </c>
      <c r="I1558" s="13" t="e">
        <f>VLOOKUP(C1558,[1]Sheet18!$A$1:$C$362,3,0)</f>
        <v>#N/A</v>
      </c>
      <c r="J1558" s="18">
        <f t="shared" si="30"/>
        <v>500</v>
      </c>
    </row>
    <row r="1559" spans="2:10" x14ac:dyDescent="0.2">
      <c r="B1559" s="4">
        <v>1556</v>
      </c>
      <c r="C1559" s="5" t="s">
        <v>2138</v>
      </c>
      <c r="D1559" s="5" t="s">
        <v>74</v>
      </c>
      <c r="E1559" s="5" t="s">
        <v>2139</v>
      </c>
      <c r="F1559" s="6">
        <v>43432</v>
      </c>
      <c r="G1559" s="6">
        <v>47085</v>
      </c>
      <c r="H1559" s="7">
        <v>500</v>
      </c>
      <c r="I1559" s="13" t="e">
        <f>VLOOKUP(C1559,[1]Sheet18!$A$1:$C$362,3,0)</f>
        <v>#N/A</v>
      </c>
      <c r="J1559" s="18">
        <f t="shared" si="30"/>
        <v>500</v>
      </c>
    </row>
    <row r="1560" spans="2:10" x14ac:dyDescent="0.2">
      <c r="B1560" s="4">
        <v>1557</v>
      </c>
      <c r="C1560" s="5" t="s">
        <v>2250</v>
      </c>
      <c r="D1560" s="5" t="s">
        <v>74</v>
      </c>
      <c r="E1560" s="5" t="s">
        <v>2251</v>
      </c>
      <c r="F1560" s="6">
        <v>43474</v>
      </c>
      <c r="G1560" s="6">
        <v>47127</v>
      </c>
      <c r="H1560" s="7">
        <v>500</v>
      </c>
      <c r="I1560" s="13" t="e">
        <f>VLOOKUP(C1560,[1]Sheet18!$A$1:$C$362,3,0)</f>
        <v>#N/A</v>
      </c>
      <c r="J1560" s="18">
        <f t="shared" si="30"/>
        <v>500</v>
      </c>
    </row>
    <row r="1561" spans="2:10" x14ac:dyDescent="0.2">
      <c r="B1561" s="4">
        <v>1558</v>
      </c>
      <c r="C1561" s="5" t="s">
        <v>2362</v>
      </c>
      <c r="D1561" s="5" t="s">
        <v>74</v>
      </c>
      <c r="E1561" s="5" t="s">
        <v>2363</v>
      </c>
      <c r="F1561" s="6">
        <v>43523</v>
      </c>
      <c r="G1561" s="6">
        <v>47176</v>
      </c>
      <c r="H1561" s="7">
        <v>500</v>
      </c>
      <c r="I1561" s="13" t="e">
        <f>VLOOKUP(C1561,[1]Sheet18!$A$1:$C$362,3,0)</f>
        <v>#N/A</v>
      </c>
      <c r="J1561" s="18">
        <f t="shared" si="30"/>
        <v>500</v>
      </c>
    </row>
    <row r="1562" spans="2:10" x14ac:dyDescent="0.2">
      <c r="B1562" s="4">
        <v>1559</v>
      </c>
      <c r="C1562" s="5" t="s">
        <v>3296</v>
      </c>
      <c r="D1562" s="5" t="s">
        <v>74</v>
      </c>
      <c r="E1562" s="5" t="s">
        <v>3297</v>
      </c>
      <c r="F1562" s="6">
        <v>43901</v>
      </c>
      <c r="G1562" s="6">
        <v>47188</v>
      </c>
      <c r="H1562" s="7">
        <v>500</v>
      </c>
      <c r="I1562" s="13" t="e">
        <f>VLOOKUP(C1562,[1]Sheet18!$A$1:$C$362,3,0)</f>
        <v>#N/A</v>
      </c>
      <c r="J1562" s="18">
        <f t="shared" si="30"/>
        <v>500</v>
      </c>
    </row>
    <row r="1563" spans="2:10" x14ac:dyDescent="0.2">
      <c r="B1563" s="4">
        <v>1560</v>
      </c>
      <c r="C1563" s="5" t="s">
        <v>3994</v>
      </c>
      <c r="D1563" s="5" t="s">
        <v>74</v>
      </c>
      <c r="E1563" s="5" t="s">
        <v>3995</v>
      </c>
      <c r="F1563" s="6">
        <v>44132</v>
      </c>
      <c r="G1563" s="6">
        <v>47236</v>
      </c>
      <c r="H1563" s="7">
        <v>500</v>
      </c>
      <c r="I1563" s="13" t="e">
        <f>VLOOKUP(C1563,[1]Sheet18!$A$1:$C$362,3,0)</f>
        <v>#N/A</v>
      </c>
      <c r="J1563" s="18">
        <f t="shared" si="30"/>
        <v>500</v>
      </c>
    </row>
    <row r="1564" spans="2:10" x14ac:dyDescent="0.2">
      <c r="B1564" s="4">
        <v>1561</v>
      </c>
      <c r="C1564" s="5" t="s">
        <v>2515</v>
      </c>
      <c r="D1564" s="5" t="s">
        <v>74</v>
      </c>
      <c r="E1564" s="5" t="s">
        <v>2516</v>
      </c>
      <c r="F1564" s="6">
        <v>43588</v>
      </c>
      <c r="G1564" s="6">
        <v>47241</v>
      </c>
      <c r="H1564" s="7">
        <v>200</v>
      </c>
      <c r="I1564" s="13" t="e">
        <f>VLOOKUP(C1564,[1]Sheet18!$A$1:$C$362,3,0)</f>
        <v>#N/A</v>
      </c>
      <c r="J1564" s="18">
        <f t="shared" si="30"/>
        <v>200</v>
      </c>
    </row>
    <row r="1565" spans="2:10" x14ac:dyDescent="0.2">
      <c r="B1565" s="4">
        <v>1562</v>
      </c>
      <c r="C1565" s="5" t="s">
        <v>4081</v>
      </c>
      <c r="D1565" s="5" t="s">
        <v>74</v>
      </c>
      <c r="E1565" s="5" t="s">
        <v>4082</v>
      </c>
      <c r="F1565" s="6">
        <v>44160</v>
      </c>
      <c r="G1565" s="6">
        <v>47263</v>
      </c>
      <c r="H1565" s="7">
        <v>500</v>
      </c>
      <c r="I1565" s="13" t="e">
        <f>VLOOKUP(C1565,[1]Sheet18!$A$1:$C$362,3,0)</f>
        <v>#N/A</v>
      </c>
      <c r="J1565" s="18">
        <f t="shared" si="30"/>
        <v>500</v>
      </c>
    </row>
    <row r="1566" spans="2:10" x14ac:dyDescent="0.2">
      <c r="B1566" s="4">
        <v>1563</v>
      </c>
      <c r="C1566" s="5" t="s">
        <v>6749</v>
      </c>
      <c r="D1566" s="5" t="s">
        <v>74</v>
      </c>
      <c r="E1566" s="5" t="s">
        <v>6750</v>
      </c>
      <c r="F1566" s="6">
        <v>45084</v>
      </c>
      <c r="G1566" s="6">
        <v>47276</v>
      </c>
      <c r="H1566" s="7">
        <v>300</v>
      </c>
      <c r="I1566" s="13" t="e">
        <f>VLOOKUP(C1566,[1]Sheet18!$A$1:$C$362,3,0)</f>
        <v>#N/A</v>
      </c>
      <c r="J1566" s="18">
        <f t="shared" si="30"/>
        <v>300</v>
      </c>
    </row>
    <row r="1567" spans="2:10" x14ac:dyDescent="0.2">
      <c r="B1567" s="4">
        <v>1564</v>
      </c>
      <c r="C1567" s="5" t="s">
        <v>2621</v>
      </c>
      <c r="D1567" s="5" t="s">
        <v>74</v>
      </c>
      <c r="E1567" s="5" t="s">
        <v>2622</v>
      </c>
      <c r="F1567" s="6">
        <v>43656</v>
      </c>
      <c r="G1567" s="6">
        <v>47309</v>
      </c>
      <c r="H1567" s="7">
        <v>500</v>
      </c>
      <c r="I1567" s="13" t="e">
        <f>VLOOKUP(C1567,[1]Sheet18!$A$1:$C$362,3,0)</f>
        <v>#N/A</v>
      </c>
      <c r="J1567" s="18">
        <f t="shared" si="30"/>
        <v>500</v>
      </c>
    </row>
    <row r="1568" spans="2:10" x14ac:dyDescent="0.2">
      <c r="B1568" s="4">
        <v>1565</v>
      </c>
      <c r="C1568" s="5" t="s">
        <v>2697</v>
      </c>
      <c r="D1568" s="5" t="s">
        <v>74</v>
      </c>
      <c r="E1568" s="5" t="s">
        <v>2698</v>
      </c>
      <c r="F1568" s="6">
        <v>43684</v>
      </c>
      <c r="G1568" s="6">
        <v>47337</v>
      </c>
      <c r="H1568" s="7">
        <v>250</v>
      </c>
      <c r="I1568" s="13" t="e">
        <f>VLOOKUP(C1568,[1]Sheet18!$A$1:$C$362,3,0)</f>
        <v>#N/A</v>
      </c>
      <c r="J1568" s="18">
        <f t="shared" si="30"/>
        <v>250</v>
      </c>
    </row>
    <row r="1569" spans="2:10" x14ac:dyDescent="0.2">
      <c r="B1569" s="4">
        <v>1566</v>
      </c>
      <c r="C1569" s="5" t="s">
        <v>2729</v>
      </c>
      <c r="D1569" s="5" t="s">
        <v>74</v>
      </c>
      <c r="E1569" s="5" t="s">
        <v>2730</v>
      </c>
      <c r="F1569" s="6">
        <v>43698</v>
      </c>
      <c r="G1569" s="6">
        <v>47351</v>
      </c>
      <c r="H1569" s="7">
        <v>250</v>
      </c>
      <c r="I1569" s="13" t="e">
        <f>VLOOKUP(C1569,[1]Sheet18!$A$1:$C$362,3,0)</f>
        <v>#N/A</v>
      </c>
      <c r="J1569" s="18">
        <f t="shared" si="30"/>
        <v>250</v>
      </c>
    </row>
    <row r="1570" spans="2:10" x14ac:dyDescent="0.2">
      <c r="B1570" s="4">
        <v>1567</v>
      </c>
      <c r="C1570" s="5" t="s">
        <v>2895</v>
      </c>
      <c r="D1570" s="5" t="s">
        <v>74</v>
      </c>
      <c r="E1570" s="5" t="s">
        <v>2896</v>
      </c>
      <c r="F1570" s="6">
        <v>43768</v>
      </c>
      <c r="G1570" s="6">
        <v>47421</v>
      </c>
      <c r="H1570" s="7">
        <v>200</v>
      </c>
      <c r="I1570" s="13" t="e">
        <f>VLOOKUP(C1570,[1]Sheet18!$A$1:$C$362,3,0)</f>
        <v>#N/A</v>
      </c>
      <c r="J1570" s="18">
        <f t="shared" si="30"/>
        <v>200</v>
      </c>
    </row>
    <row r="1571" spans="2:10" x14ac:dyDescent="0.2">
      <c r="B1571" s="4">
        <v>1568</v>
      </c>
      <c r="C1571" s="5" t="s">
        <v>3054</v>
      </c>
      <c r="D1571" s="5" t="s">
        <v>74</v>
      </c>
      <c r="E1571" s="5" t="s">
        <v>3055</v>
      </c>
      <c r="F1571" s="6">
        <v>43838</v>
      </c>
      <c r="G1571" s="6">
        <v>47491</v>
      </c>
      <c r="H1571" s="7">
        <v>500</v>
      </c>
      <c r="I1571" s="13" t="e">
        <f>VLOOKUP(C1571,[1]Sheet18!$A$1:$C$362,3,0)</f>
        <v>#N/A</v>
      </c>
      <c r="J1571" s="18">
        <f t="shared" si="30"/>
        <v>500</v>
      </c>
    </row>
    <row r="1572" spans="2:10" x14ac:dyDescent="0.2">
      <c r="B1572" s="4">
        <v>1569</v>
      </c>
      <c r="C1572" s="5" t="s">
        <v>3139</v>
      </c>
      <c r="D1572" s="5" t="s">
        <v>74</v>
      </c>
      <c r="E1572" s="5" t="s">
        <v>3140</v>
      </c>
      <c r="F1572" s="6">
        <v>43866</v>
      </c>
      <c r="G1572" s="6">
        <v>47519</v>
      </c>
      <c r="H1572" s="7">
        <v>300</v>
      </c>
      <c r="I1572" s="13" t="e">
        <f>VLOOKUP(C1572,[1]Sheet18!$A$1:$C$362,3,0)</f>
        <v>#N/A</v>
      </c>
      <c r="J1572" s="18">
        <f t="shared" si="30"/>
        <v>300</v>
      </c>
    </row>
    <row r="1573" spans="2:10" x14ac:dyDescent="0.2">
      <c r="B1573" s="4">
        <v>1570</v>
      </c>
      <c r="C1573" s="5" t="s">
        <v>3376</v>
      </c>
      <c r="D1573" s="5" t="s">
        <v>74</v>
      </c>
      <c r="E1573" s="5" t="s">
        <v>3377</v>
      </c>
      <c r="F1573" s="6">
        <v>43921</v>
      </c>
      <c r="G1573" s="6">
        <v>47573</v>
      </c>
      <c r="H1573" s="7">
        <v>420</v>
      </c>
      <c r="I1573" s="13" t="e">
        <f>VLOOKUP(C1573,[1]Sheet18!$A$1:$C$362,3,0)</f>
        <v>#N/A</v>
      </c>
      <c r="J1573" s="18">
        <f t="shared" si="30"/>
        <v>420</v>
      </c>
    </row>
    <row r="1574" spans="2:10" x14ac:dyDescent="0.2">
      <c r="B1574" s="4">
        <v>1571</v>
      </c>
      <c r="C1574" s="5" t="s">
        <v>3996</v>
      </c>
      <c r="D1574" s="5" t="s">
        <v>74</v>
      </c>
      <c r="E1574" s="5" t="s">
        <v>3997</v>
      </c>
      <c r="F1574" s="6">
        <v>44132</v>
      </c>
      <c r="G1574" s="6">
        <v>47601</v>
      </c>
      <c r="H1574" s="7">
        <v>500</v>
      </c>
      <c r="I1574" s="13" t="e">
        <f>VLOOKUP(C1574,[1]Sheet18!$A$1:$C$362,3,0)</f>
        <v>#N/A</v>
      </c>
      <c r="J1574" s="18">
        <f t="shared" si="30"/>
        <v>500</v>
      </c>
    </row>
    <row r="1575" spans="2:10" x14ac:dyDescent="0.2">
      <c r="B1575" s="4">
        <v>1572</v>
      </c>
      <c r="C1575" s="5" t="s">
        <v>4083</v>
      </c>
      <c r="D1575" s="5" t="s">
        <v>74</v>
      </c>
      <c r="E1575" s="5" t="s">
        <v>4084</v>
      </c>
      <c r="F1575" s="6">
        <v>44160</v>
      </c>
      <c r="G1575" s="6">
        <v>47628</v>
      </c>
      <c r="H1575" s="7">
        <v>500</v>
      </c>
      <c r="I1575" s="13" t="e">
        <f>VLOOKUP(C1575,[1]Sheet18!$A$1:$C$362,3,0)</f>
        <v>#N/A</v>
      </c>
      <c r="J1575" s="18">
        <f t="shared" si="30"/>
        <v>500</v>
      </c>
    </row>
    <row r="1576" spans="2:10" x14ac:dyDescent="0.2">
      <c r="B1576" s="4">
        <v>1573</v>
      </c>
      <c r="C1576" s="5" t="s">
        <v>4163</v>
      </c>
      <c r="D1576" s="5" t="s">
        <v>74</v>
      </c>
      <c r="E1576" s="5" t="s">
        <v>4164</v>
      </c>
      <c r="F1576" s="6">
        <v>44188</v>
      </c>
      <c r="G1576" s="6">
        <v>47657</v>
      </c>
      <c r="H1576" s="7">
        <v>500</v>
      </c>
      <c r="I1576" s="13" t="e">
        <f>VLOOKUP(C1576,[1]Sheet18!$A$1:$C$362,3,0)</f>
        <v>#N/A</v>
      </c>
      <c r="J1576" s="18">
        <f t="shared" si="30"/>
        <v>500</v>
      </c>
    </row>
    <row r="1577" spans="2:10" x14ac:dyDescent="0.2">
      <c r="B1577" s="4">
        <v>1574</v>
      </c>
      <c r="C1577" s="5" t="s">
        <v>5666</v>
      </c>
      <c r="D1577" s="5" t="s">
        <v>74</v>
      </c>
      <c r="E1577" s="5" t="s">
        <v>5667</v>
      </c>
      <c r="F1577" s="6">
        <v>44748</v>
      </c>
      <c r="G1577" s="6">
        <v>47670</v>
      </c>
      <c r="H1577" s="7">
        <v>600</v>
      </c>
      <c r="I1577" s="13" t="e">
        <f>VLOOKUP(C1577,[1]Sheet18!$A$1:$C$362,3,0)</f>
        <v>#N/A</v>
      </c>
      <c r="J1577" s="18">
        <f t="shared" si="30"/>
        <v>600</v>
      </c>
    </row>
    <row r="1578" spans="2:10" x14ac:dyDescent="0.2">
      <c r="B1578" s="4">
        <v>1575</v>
      </c>
      <c r="C1578" s="5" t="s">
        <v>3893</v>
      </c>
      <c r="D1578" s="5" t="s">
        <v>74</v>
      </c>
      <c r="E1578" s="5" t="s">
        <v>3894</v>
      </c>
      <c r="F1578" s="6">
        <v>44111</v>
      </c>
      <c r="G1578" s="6">
        <v>47763</v>
      </c>
      <c r="H1578" s="7">
        <v>500</v>
      </c>
      <c r="I1578" s="13" t="e">
        <f>VLOOKUP(C1578,[1]Sheet18!$A$1:$C$362,3,0)</f>
        <v>#N/A</v>
      </c>
      <c r="J1578" s="18">
        <f t="shared" si="30"/>
        <v>500</v>
      </c>
    </row>
    <row r="1579" spans="2:10" x14ac:dyDescent="0.2">
      <c r="B1579" s="4">
        <v>1576</v>
      </c>
      <c r="C1579" s="5" t="s">
        <v>5094</v>
      </c>
      <c r="D1579" s="5" t="s">
        <v>74</v>
      </c>
      <c r="E1579" s="5" t="s">
        <v>5095</v>
      </c>
      <c r="F1579" s="6">
        <v>44524</v>
      </c>
      <c r="G1579" s="6">
        <v>47811</v>
      </c>
      <c r="H1579" s="7">
        <v>500</v>
      </c>
      <c r="I1579" s="13" t="e">
        <f>VLOOKUP(C1579,[1]Sheet18!$A$1:$C$362,3,0)</f>
        <v>#N/A</v>
      </c>
      <c r="J1579" s="18">
        <f t="shared" si="30"/>
        <v>500</v>
      </c>
    </row>
    <row r="1580" spans="2:10" x14ac:dyDescent="0.2">
      <c r="B1580" s="4">
        <v>1577</v>
      </c>
      <c r="C1580" s="5" t="s">
        <v>4165</v>
      </c>
      <c r="D1580" s="5" t="s">
        <v>74</v>
      </c>
      <c r="E1580" s="5" t="s">
        <v>4166</v>
      </c>
      <c r="F1580" s="6">
        <v>44188</v>
      </c>
      <c r="G1580" s="6">
        <v>47840</v>
      </c>
      <c r="H1580" s="7">
        <v>500</v>
      </c>
      <c r="I1580" s="13" t="e">
        <f>VLOOKUP(C1580,[1]Sheet18!$A$1:$C$362,3,0)</f>
        <v>#N/A</v>
      </c>
      <c r="J1580" s="18">
        <f t="shared" si="30"/>
        <v>500</v>
      </c>
    </row>
    <row r="1581" spans="2:10" x14ac:dyDescent="0.2">
      <c r="B1581" s="4">
        <v>1578</v>
      </c>
      <c r="C1581" s="5" t="s">
        <v>4273</v>
      </c>
      <c r="D1581" s="5" t="s">
        <v>74</v>
      </c>
      <c r="E1581" s="5" t="s">
        <v>4274</v>
      </c>
      <c r="F1581" s="6">
        <v>44223</v>
      </c>
      <c r="G1581" s="6">
        <v>47875</v>
      </c>
      <c r="H1581" s="7">
        <v>500</v>
      </c>
      <c r="I1581" s="13" t="e">
        <f>VLOOKUP(C1581,[1]Sheet18!$A$1:$C$362,3,0)</f>
        <v>#N/A</v>
      </c>
      <c r="J1581" s="18">
        <f t="shared" si="30"/>
        <v>500</v>
      </c>
    </row>
    <row r="1582" spans="2:10" x14ac:dyDescent="0.2">
      <c r="B1582" s="4">
        <v>1579</v>
      </c>
      <c r="C1582" s="5" t="s">
        <v>6505</v>
      </c>
      <c r="D1582" s="5" t="s">
        <v>74</v>
      </c>
      <c r="E1582" s="5" t="s">
        <v>6506</v>
      </c>
      <c r="F1582" s="6">
        <v>45008</v>
      </c>
      <c r="G1582" s="6">
        <v>47930</v>
      </c>
      <c r="H1582" s="7">
        <v>600</v>
      </c>
      <c r="I1582" s="13" t="e">
        <f>VLOOKUP(C1582,[1]Sheet18!$A$1:$C$362,3,0)</f>
        <v>#N/A</v>
      </c>
      <c r="J1582" s="18">
        <f t="shared" si="30"/>
        <v>600</v>
      </c>
    </row>
    <row r="1583" spans="2:10" x14ac:dyDescent="0.2">
      <c r="B1583" s="4">
        <v>1580</v>
      </c>
      <c r="C1583" s="5" t="s">
        <v>2479</v>
      </c>
      <c r="D1583" s="5" t="s">
        <v>74</v>
      </c>
      <c r="E1583" s="5" t="s">
        <v>2480</v>
      </c>
      <c r="F1583" s="6">
        <v>43565</v>
      </c>
      <c r="G1583" s="6">
        <v>47948</v>
      </c>
      <c r="H1583" s="7">
        <v>400</v>
      </c>
      <c r="I1583" s="13" t="e">
        <f>VLOOKUP(C1583,[1]Sheet18!$A$1:$C$362,3,0)</f>
        <v>#N/A</v>
      </c>
      <c r="J1583" s="18">
        <f t="shared" si="30"/>
        <v>400</v>
      </c>
    </row>
    <row r="1584" spans="2:10" x14ac:dyDescent="0.2">
      <c r="B1584" s="4">
        <v>1581</v>
      </c>
      <c r="C1584" s="5" t="s">
        <v>6751</v>
      </c>
      <c r="D1584" s="5" t="s">
        <v>74</v>
      </c>
      <c r="E1584" s="5" t="s">
        <v>6752</v>
      </c>
      <c r="F1584" s="6">
        <v>45084</v>
      </c>
      <c r="G1584" s="6">
        <v>48006</v>
      </c>
      <c r="H1584" s="7">
        <v>500</v>
      </c>
      <c r="I1584" s="13" t="e">
        <f>VLOOKUP(C1584,[1]Sheet18!$A$1:$C$362,3,0)</f>
        <v>#N/A</v>
      </c>
      <c r="J1584" s="18">
        <f t="shared" si="30"/>
        <v>500</v>
      </c>
    </row>
    <row r="1585" spans="2:10" x14ac:dyDescent="0.2">
      <c r="B1585" s="4">
        <v>1582</v>
      </c>
      <c r="C1585" s="5" t="s">
        <v>5758</v>
      </c>
      <c r="D1585" s="5" t="s">
        <v>74</v>
      </c>
      <c r="E1585" s="5" t="s">
        <v>5759</v>
      </c>
      <c r="F1585" s="6">
        <v>44776</v>
      </c>
      <c r="G1585" s="6">
        <v>48063</v>
      </c>
      <c r="H1585" s="7">
        <v>400</v>
      </c>
      <c r="I1585" s="13" t="e">
        <f>VLOOKUP(C1585,[1]Sheet18!$A$1:$C$362,3,0)</f>
        <v>#N/A</v>
      </c>
      <c r="J1585" s="18">
        <f t="shared" si="30"/>
        <v>400</v>
      </c>
    </row>
    <row r="1586" spans="2:10" x14ac:dyDescent="0.2">
      <c r="B1586" s="4">
        <v>1583</v>
      </c>
      <c r="C1586" s="5" t="s">
        <v>4875</v>
      </c>
      <c r="D1586" s="5" t="s">
        <v>74</v>
      </c>
      <c r="E1586" s="5" t="s">
        <v>4876</v>
      </c>
      <c r="F1586" s="6">
        <v>44440</v>
      </c>
      <c r="G1586" s="6">
        <v>48092</v>
      </c>
      <c r="H1586" s="7">
        <v>500</v>
      </c>
      <c r="I1586" s="13" t="e">
        <f>VLOOKUP(C1586,[1]Sheet18!$A$1:$C$362,3,0)</f>
        <v>#N/A</v>
      </c>
      <c r="J1586" s="18">
        <f t="shared" si="30"/>
        <v>500</v>
      </c>
    </row>
    <row r="1587" spans="2:10" x14ac:dyDescent="0.2">
      <c r="B1587" s="4">
        <v>1584</v>
      </c>
      <c r="C1587" s="5" t="s">
        <v>5096</v>
      </c>
      <c r="D1587" s="5" t="s">
        <v>74</v>
      </c>
      <c r="E1587" s="5" t="s">
        <v>5097</v>
      </c>
      <c r="F1587" s="6">
        <v>44524</v>
      </c>
      <c r="G1587" s="6">
        <v>48176</v>
      </c>
      <c r="H1587" s="7">
        <v>500</v>
      </c>
      <c r="I1587" s="13" t="e">
        <f>VLOOKUP(C1587,[1]Sheet18!$A$1:$C$362,3,0)</f>
        <v>#N/A</v>
      </c>
      <c r="J1587" s="18">
        <f t="shared" si="30"/>
        <v>500</v>
      </c>
    </row>
    <row r="1588" spans="2:10" x14ac:dyDescent="0.2">
      <c r="B1588" s="4">
        <v>1585</v>
      </c>
      <c r="C1588" s="5" t="s">
        <v>5164</v>
      </c>
      <c r="D1588" s="5" t="s">
        <v>74</v>
      </c>
      <c r="E1588" s="5" t="s">
        <v>5165</v>
      </c>
      <c r="F1588" s="6">
        <v>44559</v>
      </c>
      <c r="G1588" s="6">
        <v>48211</v>
      </c>
      <c r="H1588" s="7">
        <v>500</v>
      </c>
      <c r="I1588" s="13" t="e">
        <f>VLOOKUP(C1588,[1]Sheet18!$A$1:$C$362,3,0)</f>
        <v>#N/A</v>
      </c>
      <c r="J1588" s="18">
        <f t="shared" si="30"/>
        <v>500</v>
      </c>
    </row>
    <row r="1589" spans="2:10" x14ac:dyDescent="0.2">
      <c r="B1589" s="4">
        <v>1586</v>
      </c>
      <c r="C1589" s="5" t="s">
        <v>3103</v>
      </c>
      <c r="D1589" s="5" t="s">
        <v>74</v>
      </c>
      <c r="E1589" s="5" t="s">
        <v>3104</v>
      </c>
      <c r="F1589" s="6">
        <v>43852</v>
      </c>
      <c r="G1589" s="6">
        <v>48235</v>
      </c>
      <c r="H1589" s="7">
        <v>500</v>
      </c>
      <c r="I1589" s="13" t="e">
        <f>VLOOKUP(C1589,[1]Sheet18!$A$1:$C$362,3,0)</f>
        <v>#N/A</v>
      </c>
      <c r="J1589" s="18">
        <f t="shared" ref="J1589:J1620" si="31">H1589</f>
        <v>500</v>
      </c>
    </row>
    <row r="1590" spans="2:10" x14ac:dyDescent="0.2">
      <c r="B1590" s="4">
        <v>1587</v>
      </c>
      <c r="C1590" s="5" t="s">
        <v>6543</v>
      </c>
      <c r="D1590" s="5" t="s">
        <v>74</v>
      </c>
      <c r="E1590" s="5" t="s">
        <v>6544</v>
      </c>
      <c r="F1590" s="6">
        <v>45014</v>
      </c>
      <c r="G1590" s="6">
        <v>48302</v>
      </c>
      <c r="H1590" s="7">
        <v>700</v>
      </c>
      <c r="I1590" s="13" t="e">
        <f>VLOOKUP(C1590,[1]Sheet18!$A$1:$C$362,3,0)</f>
        <v>#N/A</v>
      </c>
      <c r="J1590" s="18">
        <f t="shared" si="31"/>
        <v>700</v>
      </c>
    </row>
    <row r="1591" spans="2:10" x14ac:dyDescent="0.2">
      <c r="B1591" s="4">
        <v>1588</v>
      </c>
      <c r="C1591" s="5" t="s">
        <v>9419</v>
      </c>
      <c r="D1591" s="5" t="s">
        <v>74</v>
      </c>
      <c r="E1591" s="5" t="s">
        <v>9420</v>
      </c>
      <c r="F1591" s="6">
        <v>45777</v>
      </c>
      <c r="G1591" s="6">
        <v>48334</v>
      </c>
      <c r="H1591" s="7">
        <v>500</v>
      </c>
      <c r="I1591" s="13" t="e">
        <f>VLOOKUP(C1591,[1]Sheet18!$A$1:$C$362,3,0)</f>
        <v>#N/A</v>
      </c>
      <c r="J1591" s="18">
        <f t="shared" si="31"/>
        <v>500</v>
      </c>
    </row>
    <row r="1592" spans="2:10" x14ac:dyDescent="0.2">
      <c r="B1592" s="4">
        <v>1589</v>
      </c>
      <c r="C1592" s="5" t="s">
        <v>5668</v>
      </c>
      <c r="D1592" s="5" t="s">
        <v>74</v>
      </c>
      <c r="E1592" s="5" t="s">
        <v>5669</v>
      </c>
      <c r="F1592" s="6">
        <v>44748</v>
      </c>
      <c r="G1592" s="6">
        <v>48401</v>
      </c>
      <c r="H1592" s="7">
        <v>400</v>
      </c>
      <c r="I1592" s="13" t="e">
        <f>VLOOKUP(C1592,[1]Sheet18!$A$1:$C$362,3,0)</f>
        <v>#N/A</v>
      </c>
      <c r="J1592" s="18">
        <f t="shared" si="31"/>
        <v>400</v>
      </c>
    </row>
    <row r="1593" spans="2:10" x14ac:dyDescent="0.2">
      <c r="B1593" s="4">
        <v>1590</v>
      </c>
      <c r="C1593" s="5" t="s">
        <v>4877</v>
      </c>
      <c r="D1593" s="5" t="s">
        <v>74</v>
      </c>
      <c r="E1593" s="5" t="s">
        <v>4878</v>
      </c>
      <c r="F1593" s="6">
        <v>44440</v>
      </c>
      <c r="G1593" s="6">
        <v>48458</v>
      </c>
      <c r="H1593" s="7">
        <v>500</v>
      </c>
      <c r="I1593" s="13" t="e">
        <f>VLOOKUP(C1593,[1]Sheet18!$A$1:$C$362,3,0)</f>
        <v>#N/A</v>
      </c>
      <c r="J1593" s="18">
        <f t="shared" si="31"/>
        <v>500</v>
      </c>
    </row>
    <row r="1594" spans="2:10" x14ac:dyDescent="0.2">
      <c r="B1594" s="4">
        <v>1591</v>
      </c>
      <c r="C1594" s="5" t="s">
        <v>1351</v>
      </c>
      <c r="D1594" s="5" t="s">
        <v>74</v>
      </c>
      <c r="E1594" s="5" t="s">
        <v>1352</v>
      </c>
      <c r="F1594" s="6">
        <v>43005</v>
      </c>
      <c r="G1594" s="6">
        <v>48484</v>
      </c>
      <c r="H1594" s="7">
        <v>700</v>
      </c>
      <c r="I1594" s="13" t="e">
        <f>VLOOKUP(C1594,[1]Sheet18!$A$1:$C$362,3,0)</f>
        <v>#N/A</v>
      </c>
      <c r="J1594" s="18">
        <f t="shared" si="31"/>
        <v>700</v>
      </c>
    </row>
    <row r="1595" spans="2:10" x14ac:dyDescent="0.2">
      <c r="B1595" s="4">
        <v>1592</v>
      </c>
      <c r="C1595" s="5" t="s">
        <v>5098</v>
      </c>
      <c r="D1595" s="5" t="s">
        <v>74</v>
      </c>
      <c r="E1595" s="5" t="s">
        <v>5099</v>
      </c>
      <c r="F1595" s="6">
        <v>44524</v>
      </c>
      <c r="G1595" s="6">
        <v>48542</v>
      </c>
      <c r="H1595" s="7">
        <v>500</v>
      </c>
      <c r="I1595" s="13" t="e">
        <f>VLOOKUP(C1595,[1]Sheet18!$A$1:$C$362,3,0)</f>
        <v>#N/A</v>
      </c>
      <c r="J1595" s="18">
        <f t="shared" si="31"/>
        <v>500</v>
      </c>
    </row>
    <row r="1596" spans="2:10" x14ac:dyDescent="0.2">
      <c r="B1596" s="4">
        <v>1593</v>
      </c>
      <c r="C1596" s="5" t="s">
        <v>6137</v>
      </c>
      <c r="D1596" s="5" t="s">
        <v>74</v>
      </c>
      <c r="E1596" s="5" t="s">
        <v>6138</v>
      </c>
      <c r="F1596" s="6">
        <v>44909</v>
      </c>
      <c r="G1596" s="6">
        <v>48562</v>
      </c>
      <c r="H1596" s="7">
        <v>500</v>
      </c>
      <c r="I1596" s="13" t="e">
        <f>VLOOKUP(C1596,[1]Sheet18!$A$1:$C$362,3,0)</f>
        <v>#N/A</v>
      </c>
      <c r="J1596" s="18">
        <f t="shared" si="31"/>
        <v>500</v>
      </c>
    </row>
    <row r="1597" spans="2:10" x14ac:dyDescent="0.2">
      <c r="B1597" s="4">
        <v>1594</v>
      </c>
      <c r="C1597" s="5" t="s">
        <v>4275</v>
      </c>
      <c r="D1597" s="5" t="s">
        <v>74</v>
      </c>
      <c r="E1597" s="5" t="s">
        <v>4276</v>
      </c>
      <c r="F1597" s="6">
        <v>44223</v>
      </c>
      <c r="G1597" s="6">
        <v>48606</v>
      </c>
      <c r="H1597" s="7">
        <v>500</v>
      </c>
      <c r="I1597" s="13" t="e">
        <f>VLOOKUP(C1597,[1]Sheet18!$A$1:$C$362,3,0)</f>
        <v>#N/A</v>
      </c>
      <c r="J1597" s="18">
        <f t="shared" si="31"/>
        <v>500</v>
      </c>
    </row>
    <row r="1598" spans="2:10" x14ac:dyDescent="0.2">
      <c r="B1598" s="4">
        <v>1595</v>
      </c>
      <c r="C1598" s="5" t="s">
        <v>3204</v>
      </c>
      <c r="D1598" s="5" t="s">
        <v>74</v>
      </c>
      <c r="E1598" s="5" t="s">
        <v>3205</v>
      </c>
      <c r="F1598" s="6">
        <v>43887</v>
      </c>
      <c r="G1598" s="6">
        <v>48636</v>
      </c>
      <c r="H1598" s="7">
        <v>500</v>
      </c>
      <c r="I1598" s="13" t="e">
        <f>VLOOKUP(C1598,[1]Sheet18!$A$1:$C$362,3,0)</f>
        <v>#N/A</v>
      </c>
      <c r="J1598" s="18">
        <f t="shared" si="31"/>
        <v>500</v>
      </c>
    </row>
    <row r="1599" spans="2:10" x14ac:dyDescent="0.2">
      <c r="B1599" s="4">
        <v>1596</v>
      </c>
      <c r="C1599" s="5" t="s">
        <v>6507</v>
      </c>
      <c r="D1599" s="5" t="s">
        <v>74</v>
      </c>
      <c r="E1599" s="5" t="s">
        <v>6508</v>
      </c>
      <c r="F1599" s="6">
        <v>45008</v>
      </c>
      <c r="G1599" s="6">
        <v>48661</v>
      </c>
      <c r="H1599" s="7">
        <v>900</v>
      </c>
      <c r="I1599" s="13" t="e">
        <f>VLOOKUP(C1599,[1]Sheet18!$A$1:$C$362,3,0)</f>
        <v>#N/A</v>
      </c>
      <c r="J1599" s="18">
        <f t="shared" si="31"/>
        <v>900</v>
      </c>
    </row>
    <row r="1600" spans="2:10" x14ac:dyDescent="0.2">
      <c r="B1600" s="4">
        <v>1597</v>
      </c>
      <c r="C1600" s="5" t="s">
        <v>8060</v>
      </c>
      <c r="D1600" s="5" t="s">
        <v>74</v>
      </c>
      <c r="E1600" s="5" t="s">
        <v>8061</v>
      </c>
      <c r="F1600" s="6">
        <v>45420</v>
      </c>
      <c r="G1600" s="6">
        <v>48707</v>
      </c>
      <c r="H1600" s="7">
        <v>700</v>
      </c>
      <c r="I1600" s="13" t="e">
        <f>VLOOKUP(C1600,[1]Sheet18!$A$1:$C$362,3,0)</f>
        <v>#N/A</v>
      </c>
      <c r="J1600" s="18">
        <f t="shared" si="31"/>
        <v>700</v>
      </c>
    </row>
    <row r="1601" spans="2:10" x14ac:dyDescent="0.2">
      <c r="B1601" s="4">
        <v>1598</v>
      </c>
      <c r="C1601" s="5" t="s">
        <v>6846</v>
      </c>
      <c r="D1601" s="5" t="s">
        <v>74</v>
      </c>
      <c r="E1601" s="5" t="s">
        <v>6847</v>
      </c>
      <c r="F1601" s="6">
        <v>45112</v>
      </c>
      <c r="G1601" s="6">
        <v>48765</v>
      </c>
      <c r="H1601" s="7">
        <v>500</v>
      </c>
      <c r="I1601" s="13" t="e">
        <f>VLOOKUP(C1601,[1]Sheet18!$A$1:$C$362,3,0)</f>
        <v>#N/A</v>
      </c>
      <c r="J1601" s="18">
        <f t="shared" si="31"/>
        <v>500</v>
      </c>
    </row>
    <row r="1602" spans="2:10" x14ac:dyDescent="0.2">
      <c r="B1602" s="4">
        <v>1599</v>
      </c>
      <c r="C1602" s="5" t="s">
        <v>8334</v>
      </c>
      <c r="D1602" s="5" t="s">
        <v>74</v>
      </c>
      <c r="E1602" s="5" t="s">
        <v>8335</v>
      </c>
      <c r="F1602" s="6">
        <v>45511</v>
      </c>
      <c r="G1602" s="6">
        <v>48798</v>
      </c>
      <c r="H1602" s="7">
        <v>500</v>
      </c>
      <c r="I1602" s="13" t="e">
        <f>VLOOKUP(C1602,[1]Sheet18!$A$1:$C$362,3,0)</f>
        <v>#N/A</v>
      </c>
      <c r="J1602" s="18">
        <f t="shared" si="31"/>
        <v>500</v>
      </c>
    </row>
    <row r="1603" spans="2:10" x14ac:dyDescent="0.2">
      <c r="B1603" s="4">
        <v>1600</v>
      </c>
      <c r="C1603" s="5" t="s">
        <v>5869</v>
      </c>
      <c r="D1603" s="5" t="s">
        <v>74</v>
      </c>
      <c r="E1603" s="5" t="s">
        <v>5870</v>
      </c>
      <c r="F1603" s="6">
        <v>44818</v>
      </c>
      <c r="G1603" s="6">
        <v>48836</v>
      </c>
      <c r="H1603" s="7">
        <v>500</v>
      </c>
      <c r="I1603" s="13" t="e">
        <f>VLOOKUP(C1603,[1]Sheet18!$A$1:$C$362,3,0)</f>
        <v>#N/A</v>
      </c>
      <c r="J1603" s="18">
        <f t="shared" si="31"/>
        <v>500</v>
      </c>
    </row>
    <row r="1604" spans="2:10" x14ac:dyDescent="0.2">
      <c r="B1604" s="4">
        <v>1601</v>
      </c>
      <c r="C1604" s="5" t="s">
        <v>5100</v>
      </c>
      <c r="D1604" s="5" t="s">
        <v>74</v>
      </c>
      <c r="E1604" s="5" t="s">
        <v>5101</v>
      </c>
      <c r="F1604" s="6">
        <v>44524</v>
      </c>
      <c r="G1604" s="6">
        <v>48907</v>
      </c>
      <c r="H1604" s="7">
        <v>500</v>
      </c>
      <c r="I1604" s="13" t="e">
        <f>VLOOKUP(C1604,[1]Sheet18!$A$1:$C$362,3,0)</f>
        <v>#N/A</v>
      </c>
      <c r="J1604" s="18">
        <f t="shared" si="31"/>
        <v>500</v>
      </c>
    </row>
    <row r="1605" spans="2:10" x14ac:dyDescent="0.2">
      <c r="B1605" s="4">
        <v>1602</v>
      </c>
      <c r="C1605" s="5" t="s">
        <v>5166</v>
      </c>
      <c r="D1605" s="5" t="s">
        <v>74</v>
      </c>
      <c r="E1605" s="5" t="s">
        <v>5167</v>
      </c>
      <c r="F1605" s="6">
        <v>44559</v>
      </c>
      <c r="G1605" s="6">
        <v>48942</v>
      </c>
      <c r="H1605" s="7">
        <v>500</v>
      </c>
      <c r="I1605" s="13" t="e">
        <f>VLOOKUP(C1605,[1]Sheet18!$A$1:$C$362,3,0)</f>
        <v>#N/A</v>
      </c>
      <c r="J1605" s="18">
        <f t="shared" si="31"/>
        <v>500</v>
      </c>
    </row>
    <row r="1606" spans="2:10" x14ac:dyDescent="0.2">
      <c r="B1606" s="4">
        <v>1603</v>
      </c>
      <c r="C1606" s="5" t="s">
        <v>7523</v>
      </c>
      <c r="D1606" s="5" t="s">
        <v>74</v>
      </c>
      <c r="E1606" s="5" t="s">
        <v>7524</v>
      </c>
      <c r="F1606" s="6">
        <v>45308</v>
      </c>
      <c r="G1606" s="6">
        <v>48961</v>
      </c>
      <c r="H1606" s="7">
        <v>500</v>
      </c>
      <c r="I1606" s="13" t="e">
        <f>VLOOKUP(C1606,[1]Sheet18!$A$1:$C$362,3,0)</f>
        <v>#N/A</v>
      </c>
      <c r="J1606" s="18">
        <f t="shared" si="31"/>
        <v>500</v>
      </c>
    </row>
    <row r="1607" spans="2:10" x14ac:dyDescent="0.2">
      <c r="B1607" s="4">
        <v>1604</v>
      </c>
      <c r="C1607" s="5" t="s">
        <v>3206</v>
      </c>
      <c r="D1607" s="5" t="s">
        <v>74</v>
      </c>
      <c r="E1607" s="5" t="s">
        <v>3207</v>
      </c>
      <c r="F1607" s="6">
        <v>43887</v>
      </c>
      <c r="G1607" s="6">
        <v>49001</v>
      </c>
      <c r="H1607" s="7">
        <v>500</v>
      </c>
      <c r="I1607" s="13" t="e">
        <f>VLOOKUP(C1607,[1]Sheet18!$A$1:$C$362,3,0)</f>
        <v>#N/A</v>
      </c>
      <c r="J1607" s="18">
        <f t="shared" si="31"/>
        <v>500</v>
      </c>
    </row>
    <row r="1608" spans="2:10" x14ac:dyDescent="0.2">
      <c r="B1608" s="4">
        <v>1605</v>
      </c>
      <c r="C1608" s="5" t="s">
        <v>7797</v>
      </c>
      <c r="D1608" s="5" t="s">
        <v>74</v>
      </c>
      <c r="E1608" s="5" t="s">
        <v>7798</v>
      </c>
      <c r="F1608" s="6">
        <v>45364</v>
      </c>
      <c r="G1608" s="6">
        <v>49016</v>
      </c>
      <c r="H1608" s="7">
        <v>500</v>
      </c>
      <c r="I1608" s="13" t="e">
        <f>VLOOKUP(C1608,[1]Sheet18!$A$1:$C$362,3,0)</f>
        <v>#N/A</v>
      </c>
      <c r="J1608" s="18">
        <f t="shared" si="31"/>
        <v>500</v>
      </c>
    </row>
    <row r="1609" spans="2:10" x14ac:dyDescent="0.2">
      <c r="B1609" s="4">
        <v>1606</v>
      </c>
      <c r="C1609" s="5" t="s">
        <v>9421</v>
      </c>
      <c r="D1609" s="5" t="s">
        <v>74</v>
      </c>
      <c r="E1609" s="5" t="s">
        <v>9422</v>
      </c>
      <c r="F1609" s="6">
        <v>45777</v>
      </c>
      <c r="G1609" s="6">
        <v>49064</v>
      </c>
      <c r="H1609" s="7">
        <v>800</v>
      </c>
      <c r="I1609" s="13" t="e">
        <f>VLOOKUP(C1609,[1]Sheet18!$A$1:$C$362,3,0)</f>
        <v>#N/A</v>
      </c>
      <c r="J1609" s="18">
        <f t="shared" si="31"/>
        <v>800</v>
      </c>
    </row>
    <row r="1610" spans="2:10" x14ac:dyDescent="0.2">
      <c r="B1610" s="4">
        <v>1607</v>
      </c>
      <c r="C1610" s="5" t="s">
        <v>8138</v>
      </c>
      <c r="D1610" s="5" t="s">
        <v>74</v>
      </c>
      <c r="E1610" s="5" t="s">
        <v>8139</v>
      </c>
      <c r="F1610" s="6">
        <v>45448</v>
      </c>
      <c r="G1610" s="6">
        <v>49100</v>
      </c>
      <c r="H1610" s="7">
        <v>500</v>
      </c>
      <c r="I1610" s="13" t="e">
        <f>VLOOKUP(C1610,[1]Sheet18!$A$1:$C$362,3,0)</f>
        <v>#N/A</v>
      </c>
      <c r="J1610" s="18">
        <f t="shared" si="31"/>
        <v>500</v>
      </c>
    </row>
    <row r="1611" spans="2:10" x14ac:dyDescent="0.2">
      <c r="B1611" s="4">
        <v>1608</v>
      </c>
      <c r="C1611" s="5" t="s">
        <v>8260</v>
      </c>
      <c r="D1611" s="5" t="s">
        <v>74</v>
      </c>
      <c r="E1611" s="5" t="s">
        <v>8261</v>
      </c>
      <c r="F1611" s="6">
        <v>45491</v>
      </c>
      <c r="G1611" s="6">
        <v>49143</v>
      </c>
      <c r="H1611" s="7">
        <v>500</v>
      </c>
      <c r="I1611" s="13" t="e">
        <f>VLOOKUP(C1611,[1]Sheet18!$A$1:$C$362,3,0)</f>
        <v>#N/A</v>
      </c>
      <c r="J1611" s="18">
        <f t="shared" si="31"/>
        <v>500</v>
      </c>
    </row>
    <row r="1612" spans="2:10" x14ac:dyDescent="0.2">
      <c r="B1612" s="4">
        <v>1609</v>
      </c>
      <c r="C1612" s="5" t="s">
        <v>5871</v>
      </c>
      <c r="D1612" s="5" t="s">
        <v>74</v>
      </c>
      <c r="E1612" s="5" t="s">
        <v>5872</v>
      </c>
      <c r="F1612" s="6">
        <v>44818</v>
      </c>
      <c r="G1612" s="6">
        <v>49201</v>
      </c>
      <c r="H1612" s="7">
        <v>500</v>
      </c>
      <c r="I1612" s="13" t="e">
        <f>VLOOKUP(C1612,[1]Sheet18!$A$1:$C$362,3,0)</f>
        <v>#N/A</v>
      </c>
      <c r="J1612" s="18">
        <f t="shared" si="31"/>
        <v>500</v>
      </c>
    </row>
    <row r="1613" spans="2:10" x14ac:dyDescent="0.2">
      <c r="B1613" s="4">
        <v>1610</v>
      </c>
      <c r="C1613" s="5" t="s">
        <v>8614</v>
      </c>
      <c r="D1613" s="5" t="s">
        <v>74</v>
      </c>
      <c r="E1613" s="5" t="s">
        <v>8615</v>
      </c>
      <c r="F1613" s="6">
        <v>45581</v>
      </c>
      <c r="G1613" s="6">
        <v>49233</v>
      </c>
      <c r="H1613" s="7">
        <v>600</v>
      </c>
      <c r="I1613" s="13" t="e">
        <f>VLOOKUP(C1613,[1]Sheet18!$A$1:$C$362,3,0)</f>
        <v>#N/A</v>
      </c>
      <c r="J1613" s="18">
        <f t="shared" si="31"/>
        <v>600</v>
      </c>
    </row>
    <row r="1614" spans="2:10" x14ac:dyDescent="0.2">
      <c r="B1614" s="4">
        <v>1611</v>
      </c>
      <c r="C1614" s="5" t="s">
        <v>6047</v>
      </c>
      <c r="D1614" s="5" t="s">
        <v>74</v>
      </c>
      <c r="E1614" s="5" t="s">
        <v>6048</v>
      </c>
      <c r="F1614" s="6">
        <v>44874</v>
      </c>
      <c r="G1614" s="6">
        <v>49257</v>
      </c>
      <c r="H1614" s="7">
        <v>500</v>
      </c>
      <c r="I1614" s="13" t="e">
        <f>VLOOKUP(C1614,[1]Sheet18!$A$1:$C$362,3,0)</f>
        <v>#N/A</v>
      </c>
      <c r="J1614" s="18">
        <f t="shared" si="31"/>
        <v>500</v>
      </c>
    </row>
    <row r="1615" spans="2:10" x14ac:dyDescent="0.2">
      <c r="B1615" s="4">
        <v>1612</v>
      </c>
      <c r="C1615" s="5" t="s">
        <v>8748</v>
      </c>
      <c r="D1615" s="5" t="s">
        <v>74</v>
      </c>
      <c r="E1615" s="5" t="s">
        <v>8749</v>
      </c>
      <c r="F1615" s="6">
        <v>45630</v>
      </c>
      <c r="G1615" s="6">
        <v>49282</v>
      </c>
      <c r="H1615" s="7">
        <v>500</v>
      </c>
      <c r="I1615" s="13" t="e">
        <f>VLOOKUP(C1615,[1]Sheet18!$A$1:$C$362,3,0)</f>
        <v>#N/A</v>
      </c>
      <c r="J1615" s="18">
        <f t="shared" si="31"/>
        <v>500</v>
      </c>
    </row>
    <row r="1616" spans="2:10" x14ac:dyDescent="0.2">
      <c r="B1616" s="4">
        <v>1613</v>
      </c>
      <c r="C1616" s="5" t="s">
        <v>3056</v>
      </c>
      <c r="D1616" s="5" t="s">
        <v>74</v>
      </c>
      <c r="E1616" s="5" t="s">
        <v>3057</v>
      </c>
      <c r="F1616" s="6">
        <v>43838</v>
      </c>
      <c r="G1616" s="6">
        <v>49317</v>
      </c>
      <c r="H1616" s="7">
        <v>500</v>
      </c>
      <c r="I1616" s="13" t="e">
        <f>VLOOKUP(C1616,[1]Sheet18!$A$1:$C$362,3,0)</f>
        <v>#N/A</v>
      </c>
      <c r="J1616" s="18">
        <f t="shared" si="31"/>
        <v>500</v>
      </c>
    </row>
    <row r="1617" spans="2:10" x14ac:dyDescent="0.2">
      <c r="B1617" s="4">
        <v>1614</v>
      </c>
      <c r="C1617" s="5" t="s">
        <v>4342</v>
      </c>
      <c r="D1617" s="5" t="s">
        <v>74</v>
      </c>
      <c r="E1617" s="5" t="s">
        <v>4343</v>
      </c>
      <c r="F1617" s="6">
        <v>44244</v>
      </c>
      <c r="G1617" s="6">
        <v>49357</v>
      </c>
      <c r="H1617" s="7">
        <v>500</v>
      </c>
      <c r="I1617" s="13" t="e">
        <f>VLOOKUP(C1617,[1]Sheet18!$A$1:$C$362,3,0)</f>
        <v>#N/A</v>
      </c>
      <c r="J1617" s="18">
        <f t="shared" si="31"/>
        <v>500</v>
      </c>
    </row>
    <row r="1618" spans="2:10" x14ac:dyDescent="0.2">
      <c r="B1618" s="4">
        <v>1615</v>
      </c>
      <c r="C1618" s="5" t="s">
        <v>9197</v>
      </c>
      <c r="D1618" s="5" t="s">
        <v>74</v>
      </c>
      <c r="E1618" s="5" t="s">
        <v>9198</v>
      </c>
      <c r="F1618" s="6">
        <v>45728</v>
      </c>
      <c r="G1618" s="6">
        <v>49380</v>
      </c>
      <c r="H1618" s="7">
        <v>322</v>
      </c>
      <c r="I1618" s="13" t="e">
        <f>VLOOKUP(C1618,[1]Sheet18!$A$1:$C$362,3,0)</f>
        <v>#N/A</v>
      </c>
      <c r="J1618" s="18">
        <f t="shared" si="31"/>
        <v>322</v>
      </c>
    </row>
    <row r="1619" spans="2:10" x14ac:dyDescent="0.2">
      <c r="B1619" s="4">
        <v>1616</v>
      </c>
      <c r="C1619" s="5" t="s">
        <v>9385</v>
      </c>
      <c r="D1619" s="5" t="s">
        <v>74</v>
      </c>
      <c r="E1619" s="5" t="s">
        <v>9386</v>
      </c>
      <c r="F1619" s="6">
        <v>45751</v>
      </c>
      <c r="G1619" s="6">
        <v>49403</v>
      </c>
      <c r="H1619" s="7">
        <v>900</v>
      </c>
      <c r="I1619" s="13" t="e">
        <f>VLOOKUP(C1619,[1]Sheet18!$A$1:$C$362,3,0)</f>
        <v>#N/A</v>
      </c>
      <c r="J1619" s="18">
        <f t="shared" si="31"/>
        <v>900</v>
      </c>
    </row>
    <row r="1620" spans="2:10" x14ac:dyDescent="0.2">
      <c r="B1620" s="4">
        <v>1617</v>
      </c>
      <c r="C1620" s="5" t="s">
        <v>6049</v>
      </c>
      <c r="D1620" s="5" t="s">
        <v>74</v>
      </c>
      <c r="E1620" s="5" t="s">
        <v>6050</v>
      </c>
      <c r="F1620" s="6">
        <v>44874</v>
      </c>
      <c r="G1620" s="6">
        <v>49622</v>
      </c>
      <c r="H1620" s="7">
        <v>500</v>
      </c>
      <c r="I1620" s="13" t="e">
        <f>VLOOKUP(C1620,[1]Sheet18!$A$1:$C$362,3,0)</f>
        <v>#N/A</v>
      </c>
      <c r="J1620" s="18">
        <f t="shared" si="31"/>
        <v>500</v>
      </c>
    </row>
    <row r="1621" spans="2:10" x14ac:dyDescent="0.2">
      <c r="B1621" s="4">
        <v>1618</v>
      </c>
      <c r="C1621" s="5" t="s">
        <v>7415</v>
      </c>
      <c r="D1621" s="5" t="s">
        <v>74</v>
      </c>
      <c r="E1621" s="5" t="s">
        <v>7416</v>
      </c>
      <c r="F1621" s="6">
        <v>45280</v>
      </c>
      <c r="G1621" s="6">
        <v>49663</v>
      </c>
      <c r="H1621" s="7">
        <v>500</v>
      </c>
      <c r="I1621" s="13" t="e">
        <f>VLOOKUP(C1621,[1]Sheet18!$A$1:$C$362,3,0)</f>
        <v>#N/A</v>
      </c>
      <c r="J1621" s="18">
        <f t="shared" ref="J1621:J1652" si="32">H1621</f>
        <v>500</v>
      </c>
    </row>
    <row r="1622" spans="2:10" x14ac:dyDescent="0.2">
      <c r="B1622" s="4">
        <v>1619</v>
      </c>
      <c r="C1622" s="5" t="s">
        <v>6266</v>
      </c>
      <c r="D1622" s="5" t="s">
        <v>74</v>
      </c>
      <c r="E1622" s="5" t="s">
        <v>6267</v>
      </c>
      <c r="F1622" s="6">
        <v>44951</v>
      </c>
      <c r="G1622" s="6">
        <v>49699</v>
      </c>
      <c r="H1622" s="7">
        <v>700</v>
      </c>
      <c r="I1622" s="13" t="e">
        <f>VLOOKUP(C1622,[1]Sheet18!$A$1:$C$362,3,0)</f>
        <v>#N/A</v>
      </c>
      <c r="J1622" s="18">
        <f t="shared" si="32"/>
        <v>700</v>
      </c>
    </row>
    <row r="1623" spans="2:10" x14ac:dyDescent="0.2">
      <c r="B1623" s="4">
        <v>1620</v>
      </c>
      <c r="C1623" s="5" t="s">
        <v>4344</v>
      </c>
      <c r="D1623" s="5" t="s">
        <v>74</v>
      </c>
      <c r="E1623" s="5" t="s">
        <v>4345</v>
      </c>
      <c r="F1623" s="6">
        <v>44244</v>
      </c>
      <c r="G1623" s="6">
        <v>49722</v>
      </c>
      <c r="H1623" s="7">
        <v>500</v>
      </c>
      <c r="I1623" s="13" t="e">
        <f>VLOOKUP(C1623,[1]Sheet18!$A$1:$C$362,3,0)</f>
        <v>#N/A</v>
      </c>
      <c r="J1623" s="18">
        <f t="shared" si="32"/>
        <v>500</v>
      </c>
    </row>
    <row r="1624" spans="2:10" x14ac:dyDescent="0.2">
      <c r="B1624" s="4">
        <v>1621</v>
      </c>
      <c r="C1624" s="5" t="s">
        <v>7799</v>
      </c>
      <c r="D1624" s="5" t="s">
        <v>74</v>
      </c>
      <c r="E1624" s="5" t="s">
        <v>7800</v>
      </c>
      <c r="F1624" s="6">
        <v>45364</v>
      </c>
      <c r="G1624" s="6">
        <v>49747</v>
      </c>
      <c r="H1624" s="7">
        <v>600</v>
      </c>
      <c r="I1624" s="13" t="e">
        <f>VLOOKUP(C1624,[1]Sheet18!$A$1:$C$362,3,0)</f>
        <v>#N/A</v>
      </c>
      <c r="J1624" s="18">
        <f t="shared" si="32"/>
        <v>600</v>
      </c>
    </row>
    <row r="1625" spans="2:10" x14ac:dyDescent="0.2">
      <c r="B1625" s="4">
        <v>1622</v>
      </c>
      <c r="C1625" s="5" t="s">
        <v>8140</v>
      </c>
      <c r="D1625" s="5" t="s">
        <v>74</v>
      </c>
      <c r="E1625" s="5" t="s">
        <v>8141</v>
      </c>
      <c r="F1625" s="6">
        <v>45448</v>
      </c>
      <c r="G1625" s="6">
        <v>49831</v>
      </c>
      <c r="H1625" s="7">
        <v>700</v>
      </c>
      <c r="I1625" s="13" t="e">
        <f>VLOOKUP(C1625,[1]Sheet18!$A$1:$C$362,3,0)</f>
        <v>#N/A</v>
      </c>
      <c r="J1625" s="18">
        <f t="shared" si="32"/>
        <v>700</v>
      </c>
    </row>
    <row r="1626" spans="2:10" x14ac:dyDescent="0.2">
      <c r="B1626" s="4">
        <v>1623</v>
      </c>
      <c r="C1626" s="5" t="s">
        <v>5873</v>
      </c>
      <c r="D1626" s="5" t="s">
        <v>74</v>
      </c>
      <c r="E1626" s="5" t="s">
        <v>5874</v>
      </c>
      <c r="F1626" s="6">
        <v>44818</v>
      </c>
      <c r="G1626" s="6">
        <v>49932</v>
      </c>
      <c r="H1626" s="7">
        <v>700</v>
      </c>
      <c r="I1626" s="13" t="e">
        <f>VLOOKUP(C1626,[1]Sheet18!$A$1:$C$362,3,0)</f>
        <v>#N/A</v>
      </c>
      <c r="J1626" s="18">
        <f t="shared" si="32"/>
        <v>700</v>
      </c>
    </row>
    <row r="1627" spans="2:10" x14ac:dyDescent="0.2">
      <c r="B1627" s="4">
        <v>1624</v>
      </c>
      <c r="C1627" s="5" t="s">
        <v>6051</v>
      </c>
      <c r="D1627" s="5" t="s">
        <v>74</v>
      </c>
      <c r="E1627" s="5" t="s">
        <v>6052</v>
      </c>
      <c r="F1627" s="6">
        <v>44874</v>
      </c>
      <c r="G1627" s="6">
        <v>49988</v>
      </c>
      <c r="H1627" s="7">
        <v>500</v>
      </c>
      <c r="I1627" s="13" t="e">
        <f>VLOOKUP(C1627,[1]Sheet18!$A$1:$C$362,3,0)</f>
        <v>#N/A</v>
      </c>
      <c r="J1627" s="18">
        <f t="shared" si="32"/>
        <v>500</v>
      </c>
    </row>
    <row r="1628" spans="2:10" x14ac:dyDescent="0.2">
      <c r="B1628" s="4">
        <v>1625</v>
      </c>
      <c r="C1628" s="5" t="s">
        <v>8781</v>
      </c>
      <c r="D1628" s="5" t="s">
        <v>74</v>
      </c>
      <c r="E1628" s="5" t="s">
        <v>8782</v>
      </c>
      <c r="F1628" s="6">
        <v>45644</v>
      </c>
      <c r="G1628" s="6">
        <v>50027</v>
      </c>
      <c r="H1628" s="7">
        <v>500</v>
      </c>
      <c r="I1628" s="13" t="e">
        <f>VLOOKUP(C1628,[1]Sheet18!$A$1:$C$362,3,0)</f>
        <v>#N/A</v>
      </c>
      <c r="J1628" s="18">
        <f t="shared" si="32"/>
        <v>500</v>
      </c>
    </row>
    <row r="1629" spans="2:10" x14ac:dyDescent="0.2">
      <c r="B1629" s="4">
        <v>1626</v>
      </c>
      <c r="C1629" s="5" t="s">
        <v>5760</v>
      </c>
      <c r="D1629" s="5" t="s">
        <v>74</v>
      </c>
      <c r="E1629" s="5" t="s">
        <v>5761</v>
      </c>
      <c r="F1629" s="6">
        <v>44776</v>
      </c>
      <c r="G1629" s="6">
        <v>50255</v>
      </c>
      <c r="H1629" s="7">
        <v>500</v>
      </c>
      <c r="I1629" s="13" t="e">
        <f>VLOOKUP(C1629,[1]Sheet18!$A$1:$C$362,3,0)</f>
        <v>#N/A</v>
      </c>
      <c r="J1629" s="18">
        <f t="shared" si="32"/>
        <v>500</v>
      </c>
    </row>
    <row r="1630" spans="2:10" x14ac:dyDescent="0.2">
      <c r="B1630" s="4">
        <v>1627</v>
      </c>
      <c r="C1630" s="5" t="s">
        <v>5875</v>
      </c>
      <c r="D1630" s="5" t="s">
        <v>74</v>
      </c>
      <c r="E1630" s="5" t="s">
        <v>5876</v>
      </c>
      <c r="F1630" s="6">
        <v>44818</v>
      </c>
      <c r="G1630" s="6">
        <v>50297</v>
      </c>
      <c r="H1630" s="7">
        <v>800</v>
      </c>
      <c r="I1630" s="13" t="e">
        <f>VLOOKUP(C1630,[1]Sheet18!$A$1:$C$362,3,0)</f>
        <v>#N/A</v>
      </c>
      <c r="J1630" s="18">
        <f t="shared" si="32"/>
        <v>800</v>
      </c>
    </row>
    <row r="1631" spans="2:10" x14ac:dyDescent="0.2">
      <c r="B1631" s="4">
        <v>1628</v>
      </c>
      <c r="C1631" s="5" t="s">
        <v>6053</v>
      </c>
      <c r="D1631" s="5" t="s">
        <v>74</v>
      </c>
      <c r="E1631" s="5" t="s">
        <v>6054</v>
      </c>
      <c r="F1631" s="6">
        <v>44874</v>
      </c>
      <c r="G1631" s="6">
        <v>50353</v>
      </c>
      <c r="H1631" s="7">
        <v>500</v>
      </c>
      <c r="I1631" s="13" t="e">
        <f>VLOOKUP(C1631,[1]Sheet18!$A$1:$C$362,3,0)</f>
        <v>#N/A</v>
      </c>
      <c r="J1631" s="18">
        <f t="shared" si="32"/>
        <v>500</v>
      </c>
    </row>
    <row r="1632" spans="2:10" x14ac:dyDescent="0.2">
      <c r="B1632" s="4">
        <v>1629</v>
      </c>
      <c r="C1632" s="5" t="s">
        <v>6139</v>
      </c>
      <c r="D1632" s="5" t="s">
        <v>74</v>
      </c>
      <c r="E1632" s="5" t="s">
        <v>6140</v>
      </c>
      <c r="F1632" s="6">
        <v>44909</v>
      </c>
      <c r="G1632" s="6">
        <v>50388</v>
      </c>
      <c r="H1632" s="7">
        <v>500</v>
      </c>
      <c r="I1632" s="13" t="e">
        <f>VLOOKUP(C1632,[1]Sheet18!$A$1:$C$362,3,0)</f>
        <v>#N/A</v>
      </c>
      <c r="J1632" s="18">
        <f t="shared" si="32"/>
        <v>500</v>
      </c>
    </row>
    <row r="1633" spans="2:10" x14ac:dyDescent="0.2">
      <c r="B1633" s="4">
        <v>1630</v>
      </c>
      <c r="C1633" s="5" t="s">
        <v>6268</v>
      </c>
      <c r="D1633" s="5" t="s">
        <v>74</v>
      </c>
      <c r="E1633" s="5" t="s">
        <v>6269</v>
      </c>
      <c r="F1633" s="6">
        <v>44951</v>
      </c>
      <c r="G1633" s="6">
        <v>50430</v>
      </c>
      <c r="H1633" s="7">
        <v>800</v>
      </c>
      <c r="I1633" s="13" t="e">
        <f>VLOOKUP(C1633,[1]Sheet18!$A$1:$C$362,3,0)</f>
        <v>#N/A</v>
      </c>
      <c r="J1633" s="18">
        <f t="shared" si="32"/>
        <v>800</v>
      </c>
    </row>
    <row r="1634" spans="2:10" x14ac:dyDescent="0.2">
      <c r="B1634" s="4">
        <v>1631</v>
      </c>
      <c r="C1634" s="5" t="s">
        <v>6384</v>
      </c>
      <c r="D1634" s="5" t="s">
        <v>74</v>
      </c>
      <c r="E1634" s="5" t="s">
        <v>6385</v>
      </c>
      <c r="F1634" s="6">
        <v>44979</v>
      </c>
      <c r="G1634" s="6">
        <v>50458</v>
      </c>
      <c r="H1634" s="7">
        <v>1300</v>
      </c>
      <c r="I1634" s="13" t="e">
        <f>VLOOKUP(C1634,[1]Sheet18!$A$1:$C$362,3,0)</f>
        <v>#N/A</v>
      </c>
      <c r="J1634" s="18">
        <f t="shared" si="32"/>
        <v>1300</v>
      </c>
    </row>
    <row r="1635" spans="2:10" x14ac:dyDescent="0.2">
      <c r="B1635" s="4">
        <v>1632</v>
      </c>
      <c r="C1635" s="5" t="s">
        <v>6545</v>
      </c>
      <c r="D1635" s="5" t="s">
        <v>74</v>
      </c>
      <c r="E1635" s="5" t="s">
        <v>6546</v>
      </c>
      <c r="F1635" s="6">
        <v>45014</v>
      </c>
      <c r="G1635" s="6">
        <v>50493</v>
      </c>
      <c r="H1635" s="7">
        <v>1000</v>
      </c>
      <c r="I1635" s="13" t="e">
        <f>VLOOKUP(C1635,[1]Sheet18!$A$1:$C$362,3,0)</f>
        <v>#N/A</v>
      </c>
      <c r="J1635" s="18">
        <f t="shared" si="32"/>
        <v>1000</v>
      </c>
    </row>
    <row r="1636" spans="2:10" x14ac:dyDescent="0.2">
      <c r="B1636" s="4">
        <v>1633</v>
      </c>
      <c r="C1636" s="5" t="s">
        <v>6848</v>
      </c>
      <c r="D1636" s="5" t="s">
        <v>74</v>
      </c>
      <c r="E1636" s="5" t="s">
        <v>6849</v>
      </c>
      <c r="F1636" s="6">
        <v>45112</v>
      </c>
      <c r="G1636" s="6">
        <v>50591</v>
      </c>
      <c r="H1636" s="7">
        <v>500</v>
      </c>
      <c r="I1636" s="13" t="e">
        <f>VLOOKUP(C1636,[1]Sheet18!$A$1:$C$362,3,0)</f>
        <v>#N/A</v>
      </c>
      <c r="J1636" s="18">
        <f t="shared" si="32"/>
        <v>500</v>
      </c>
    </row>
    <row r="1637" spans="2:10" x14ac:dyDescent="0.2">
      <c r="B1637" s="4">
        <v>1634</v>
      </c>
      <c r="C1637" s="5" t="s">
        <v>7017</v>
      </c>
      <c r="D1637" s="5" t="s">
        <v>74</v>
      </c>
      <c r="E1637" s="5" t="s">
        <v>7018</v>
      </c>
      <c r="F1637" s="6">
        <v>45175</v>
      </c>
      <c r="G1637" s="6">
        <v>50654</v>
      </c>
      <c r="H1637" s="7">
        <v>500</v>
      </c>
      <c r="I1637" s="13" t="e">
        <f>VLOOKUP(C1637,[1]Sheet18!$A$1:$C$362,3,0)</f>
        <v>#N/A</v>
      </c>
      <c r="J1637" s="18">
        <f t="shared" si="32"/>
        <v>500</v>
      </c>
    </row>
    <row r="1638" spans="2:10" x14ac:dyDescent="0.2">
      <c r="B1638" s="4">
        <v>1635</v>
      </c>
      <c r="C1638" s="5" t="s">
        <v>7296</v>
      </c>
      <c r="D1638" s="5" t="s">
        <v>74</v>
      </c>
      <c r="E1638" s="5" t="s">
        <v>7297</v>
      </c>
      <c r="F1638" s="6">
        <v>45245</v>
      </c>
      <c r="G1638" s="6">
        <v>50724</v>
      </c>
      <c r="H1638" s="7">
        <v>800</v>
      </c>
      <c r="I1638" s="13" t="e">
        <f>VLOOKUP(C1638,[1]Sheet18!$A$1:$C$362,3,0)</f>
        <v>#N/A</v>
      </c>
      <c r="J1638" s="18">
        <f t="shared" si="32"/>
        <v>800</v>
      </c>
    </row>
    <row r="1639" spans="2:10" x14ac:dyDescent="0.2">
      <c r="B1639" s="4">
        <v>1636</v>
      </c>
      <c r="C1639" s="5" t="s">
        <v>7417</v>
      </c>
      <c r="D1639" s="5" t="s">
        <v>74</v>
      </c>
      <c r="E1639" s="5" t="s">
        <v>7418</v>
      </c>
      <c r="F1639" s="6">
        <v>45280</v>
      </c>
      <c r="G1639" s="6">
        <v>50759</v>
      </c>
      <c r="H1639" s="7">
        <v>700</v>
      </c>
      <c r="I1639" s="13" t="e">
        <f>VLOOKUP(C1639,[1]Sheet18!$A$1:$C$362,3,0)</f>
        <v>#N/A</v>
      </c>
      <c r="J1639" s="18">
        <f t="shared" si="32"/>
        <v>700</v>
      </c>
    </row>
    <row r="1640" spans="2:10" x14ac:dyDescent="0.2">
      <c r="B1640" s="4">
        <v>1637</v>
      </c>
      <c r="C1640" s="5" t="s">
        <v>7525</v>
      </c>
      <c r="D1640" s="5" t="s">
        <v>74</v>
      </c>
      <c r="E1640" s="5" t="s">
        <v>7526</v>
      </c>
      <c r="F1640" s="6">
        <v>45308</v>
      </c>
      <c r="G1640" s="6">
        <v>50787</v>
      </c>
      <c r="H1640" s="7">
        <v>500</v>
      </c>
      <c r="I1640" s="13" t="e">
        <f>VLOOKUP(C1640,[1]Sheet18!$A$1:$C$362,3,0)</f>
        <v>#N/A</v>
      </c>
      <c r="J1640" s="18">
        <f t="shared" si="32"/>
        <v>500</v>
      </c>
    </row>
    <row r="1641" spans="2:10" x14ac:dyDescent="0.2">
      <c r="B1641" s="4">
        <v>1638</v>
      </c>
      <c r="C1641" s="5" t="s">
        <v>7922</v>
      </c>
      <c r="D1641" s="5" t="s">
        <v>74</v>
      </c>
      <c r="E1641" s="5" t="s">
        <v>7923</v>
      </c>
      <c r="F1641" s="6">
        <v>45378</v>
      </c>
      <c r="G1641" s="6">
        <v>50856</v>
      </c>
      <c r="H1641" s="7">
        <v>672</v>
      </c>
      <c r="I1641" s="13" t="e">
        <f>VLOOKUP(C1641,[1]Sheet18!$A$1:$C$362,3,0)</f>
        <v>#N/A</v>
      </c>
      <c r="J1641" s="18">
        <f t="shared" si="32"/>
        <v>672</v>
      </c>
    </row>
    <row r="1642" spans="2:10" x14ac:dyDescent="0.2">
      <c r="B1642" s="4">
        <v>1639</v>
      </c>
      <c r="C1642" s="5" t="s">
        <v>8490</v>
      </c>
      <c r="D1642" s="5" t="s">
        <v>74</v>
      </c>
      <c r="E1642" s="5" t="s">
        <v>8491</v>
      </c>
      <c r="F1642" s="6">
        <v>45546</v>
      </c>
      <c r="G1642" s="6">
        <v>51024</v>
      </c>
      <c r="H1642" s="7">
        <v>700</v>
      </c>
      <c r="I1642" s="13" t="e">
        <f>VLOOKUP(C1642,[1]Sheet18!$A$1:$C$362,3,0)</f>
        <v>#N/A</v>
      </c>
      <c r="J1642" s="18">
        <f t="shared" si="32"/>
        <v>700</v>
      </c>
    </row>
    <row r="1643" spans="2:10" x14ac:dyDescent="0.2">
      <c r="B1643" s="4">
        <v>1640</v>
      </c>
      <c r="C1643" s="5" t="s">
        <v>8686</v>
      </c>
      <c r="D1643" s="5" t="s">
        <v>74</v>
      </c>
      <c r="E1643" s="5" t="s">
        <v>8687</v>
      </c>
      <c r="F1643" s="6">
        <v>45609</v>
      </c>
      <c r="G1643" s="6">
        <v>51087</v>
      </c>
      <c r="H1643" s="7">
        <v>500</v>
      </c>
      <c r="I1643" s="13" t="e">
        <f>VLOOKUP(C1643,[1]Sheet18!$A$1:$C$362,3,0)</f>
        <v>#N/A</v>
      </c>
      <c r="J1643" s="18">
        <f t="shared" si="32"/>
        <v>500</v>
      </c>
    </row>
    <row r="1644" spans="2:10" x14ac:dyDescent="0.2">
      <c r="B1644" s="4">
        <v>1641</v>
      </c>
      <c r="C1644" s="5" t="s">
        <v>9317</v>
      </c>
      <c r="D1644" s="5" t="s">
        <v>74</v>
      </c>
      <c r="E1644" s="5" t="s">
        <v>9318</v>
      </c>
      <c r="F1644" s="6">
        <v>45742</v>
      </c>
      <c r="G1644" s="6">
        <v>51221</v>
      </c>
      <c r="H1644" s="7">
        <v>337</v>
      </c>
      <c r="I1644" s="13" t="e">
        <f>VLOOKUP(C1644,[1]Sheet18!$A$1:$C$362,3,0)</f>
        <v>#N/A</v>
      </c>
      <c r="J1644" s="18">
        <f t="shared" si="32"/>
        <v>337</v>
      </c>
    </row>
    <row r="1645" spans="2:10" x14ac:dyDescent="0.2">
      <c r="B1645" s="4">
        <v>1642</v>
      </c>
      <c r="C1645" s="5" t="s">
        <v>7173</v>
      </c>
      <c r="D1645" s="5" t="s">
        <v>74</v>
      </c>
      <c r="E1645" s="5" t="s">
        <v>7174</v>
      </c>
      <c r="F1645" s="6">
        <v>45217</v>
      </c>
      <c r="G1645" s="6">
        <v>52522</v>
      </c>
      <c r="H1645" s="7">
        <v>1000</v>
      </c>
      <c r="I1645" s="13" t="e">
        <f>VLOOKUP(C1645,[1]Sheet18!$A$1:$C$362,3,0)</f>
        <v>#N/A</v>
      </c>
      <c r="J1645" s="18">
        <f t="shared" si="32"/>
        <v>1000</v>
      </c>
    </row>
    <row r="1646" spans="2:10" x14ac:dyDescent="0.2">
      <c r="B1646" s="4">
        <v>1643</v>
      </c>
      <c r="C1646" s="5" t="s">
        <v>7979</v>
      </c>
      <c r="D1646" s="5" t="s">
        <v>74</v>
      </c>
      <c r="E1646" s="5" t="s">
        <v>7980</v>
      </c>
      <c r="F1646" s="6">
        <v>45385</v>
      </c>
      <c r="G1646" s="6">
        <v>52690</v>
      </c>
      <c r="H1646" s="7">
        <v>1000</v>
      </c>
      <c r="I1646" s="13" t="e">
        <f>VLOOKUP(C1646,[1]Sheet18!$A$1:$C$362,3,0)</f>
        <v>#N/A</v>
      </c>
      <c r="J1646" s="18">
        <f t="shared" si="32"/>
        <v>1000</v>
      </c>
    </row>
    <row r="1647" spans="2:10" x14ac:dyDescent="0.2">
      <c r="B1647" s="4">
        <v>1644</v>
      </c>
      <c r="C1647" s="5" t="s">
        <v>9557</v>
      </c>
      <c r="D1647" s="5" t="s">
        <v>74</v>
      </c>
      <c r="E1647" s="5" t="s">
        <v>9558</v>
      </c>
      <c r="F1647" s="6">
        <v>45812</v>
      </c>
      <c r="G1647" s="6">
        <v>53117</v>
      </c>
      <c r="H1647" s="7">
        <v>800</v>
      </c>
      <c r="I1647" s="13" t="e">
        <f>VLOOKUP(C1647,[1]Sheet18!$A$1:$C$362,3,0)</f>
        <v>#N/A</v>
      </c>
      <c r="J1647" s="18">
        <f t="shared" si="32"/>
        <v>800</v>
      </c>
    </row>
    <row r="1648" spans="2:10" x14ac:dyDescent="0.2">
      <c r="B1648" s="4">
        <v>1645</v>
      </c>
      <c r="C1648" s="5" t="s">
        <v>12</v>
      </c>
      <c r="D1648" s="5" t="s">
        <v>14</v>
      </c>
      <c r="E1648" s="5" t="s">
        <v>13</v>
      </c>
      <c r="F1648" s="6">
        <v>42200</v>
      </c>
      <c r="G1648" s="6">
        <v>45853</v>
      </c>
      <c r="H1648" s="7">
        <v>500</v>
      </c>
      <c r="I1648" s="13" t="e">
        <f>VLOOKUP(C1648,[1]Sheet18!$A$1:$C$362,3,0)</f>
        <v>#N/A</v>
      </c>
      <c r="J1648" s="18">
        <f t="shared" si="32"/>
        <v>500</v>
      </c>
    </row>
    <row r="1649" spans="2:10" x14ac:dyDescent="0.2">
      <c r="B1649" s="4">
        <v>1646</v>
      </c>
      <c r="C1649" s="5" t="s">
        <v>94</v>
      </c>
      <c r="D1649" s="5" t="s">
        <v>14</v>
      </c>
      <c r="E1649" s="5" t="s">
        <v>95</v>
      </c>
      <c r="F1649" s="6">
        <v>42242</v>
      </c>
      <c r="G1649" s="6">
        <v>45895</v>
      </c>
      <c r="H1649" s="7">
        <v>450</v>
      </c>
      <c r="I1649" s="13" t="e">
        <f>VLOOKUP(C1649,[1]Sheet18!$A$1:$C$362,3,0)</f>
        <v>#N/A</v>
      </c>
      <c r="J1649" s="18">
        <f t="shared" si="32"/>
        <v>450</v>
      </c>
    </row>
    <row r="1650" spans="2:10" x14ac:dyDescent="0.2">
      <c r="B1650" s="4">
        <v>1647</v>
      </c>
      <c r="C1650" s="5" t="s">
        <v>249</v>
      </c>
      <c r="D1650" s="5" t="s">
        <v>14</v>
      </c>
      <c r="E1650" s="5" t="s">
        <v>250</v>
      </c>
      <c r="F1650" s="6">
        <v>42334</v>
      </c>
      <c r="G1650" s="6">
        <v>45987</v>
      </c>
      <c r="H1650" s="7">
        <v>300</v>
      </c>
      <c r="I1650" s="13" t="e">
        <f>VLOOKUP(C1650,[1]Sheet18!$A$1:$C$362,3,0)</f>
        <v>#N/A</v>
      </c>
      <c r="J1650" s="18">
        <f t="shared" si="32"/>
        <v>300</v>
      </c>
    </row>
    <row r="1651" spans="2:10" x14ac:dyDescent="0.2">
      <c r="B1651" s="4">
        <v>1648</v>
      </c>
      <c r="C1651" s="5" t="s">
        <v>301</v>
      </c>
      <c r="D1651" s="5" t="s">
        <v>14</v>
      </c>
      <c r="E1651" s="5" t="s">
        <v>302</v>
      </c>
      <c r="F1651" s="6">
        <v>42361</v>
      </c>
      <c r="G1651" s="6">
        <v>46014</v>
      </c>
      <c r="H1651" s="7">
        <v>150</v>
      </c>
      <c r="I1651" s="13" t="e">
        <f>VLOOKUP(C1651,[1]Sheet18!$A$1:$C$362,3,0)</f>
        <v>#N/A</v>
      </c>
      <c r="J1651" s="18">
        <f t="shared" si="32"/>
        <v>150</v>
      </c>
    </row>
    <row r="1652" spans="2:10" x14ac:dyDescent="0.2">
      <c r="B1652" s="4">
        <v>1649</v>
      </c>
      <c r="C1652" s="5" t="s">
        <v>418</v>
      </c>
      <c r="D1652" s="5" t="s">
        <v>14</v>
      </c>
      <c r="E1652" s="5" t="s">
        <v>419</v>
      </c>
      <c r="F1652" s="6">
        <v>42424</v>
      </c>
      <c r="G1652" s="6">
        <v>46077</v>
      </c>
      <c r="H1652" s="7">
        <v>350</v>
      </c>
      <c r="I1652" s="13" t="e">
        <f>VLOOKUP(C1652,[1]Sheet18!$A$1:$C$362,3,0)</f>
        <v>#N/A</v>
      </c>
      <c r="J1652" s="18">
        <f t="shared" si="32"/>
        <v>350</v>
      </c>
    </row>
    <row r="1653" spans="2:10" x14ac:dyDescent="0.2">
      <c r="B1653" s="4">
        <v>1650</v>
      </c>
      <c r="C1653" s="5" t="s">
        <v>555</v>
      </c>
      <c r="D1653" s="5" t="s">
        <v>14</v>
      </c>
      <c r="E1653" s="5" t="s">
        <v>556</v>
      </c>
      <c r="F1653" s="6">
        <v>42536</v>
      </c>
      <c r="G1653" s="6">
        <v>46188</v>
      </c>
      <c r="H1653" s="7">
        <v>500</v>
      </c>
      <c r="I1653" s="13" t="e">
        <f>VLOOKUP(C1653,[1]Sheet18!$A$1:$C$362,3,0)</f>
        <v>#N/A</v>
      </c>
      <c r="J1653" s="18">
        <f t="shared" ref="J1653:J1684" si="33">H1653</f>
        <v>500</v>
      </c>
    </row>
    <row r="1654" spans="2:10" x14ac:dyDescent="0.2">
      <c r="B1654" s="4">
        <v>1651</v>
      </c>
      <c r="C1654" s="5" t="s">
        <v>607</v>
      </c>
      <c r="D1654" s="5" t="s">
        <v>14</v>
      </c>
      <c r="E1654" s="5" t="s">
        <v>608</v>
      </c>
      <c r="F1654" s="6">
        <v>42578</v>
      </c>
      <c r="G1654" s="6">
        <v>46230</v>
      </c>
      <c r="H1654" s="7">
        <v>300</v>
      </c>
      <c r="I1654" s="13" t="e">
        <f>VLOOKUP(C1654,[1]Sheet18!$A$1:$C$362,3,0)</f>
        <v>#N/A</v>
      </c>
      <c r="J1654" s="18">
        <f t="shared" si="33"/>
        <v>300</v>
      </c>
    </row>
    <row r="1655" spans="2:10" x14ac:dyDescent="0.2">
      <c r="B1655" s="4">
        <v>1652</v>
      </c>
      <c r="C1655" s="5" t="s">
        <v>651</v>
      </c>
      <c r="D1655" s="5" t="s">
        <v>14</v>
      </c>
      <c r="E1655" s="5" t="s">
        <v>652</v>
      </c>
      <c r="F1655" s="6">
        <v>42606</v>
      </c>
      <c r="G1655" s="6">
        <v>46258</v>
      </c>
      <c r="H1655" s="7">
        <v>400</v>
      </c>
      <c r="I1655" s="13" t="e">
        <f>VLOOKUP(C1655,[1]Sheet18!$A$1:$C$362,3,0)</f>
        <v>#N/A</v>
      </c>
      <c r="J1655" s="18">
        <f t="shared" si="33"/>
        <v>400</v>
      </c>
    </row>
    <row r="1656" spans="2:10" x14ac:dyDescent="0.2">
      <c r="B1656" s="4">
        <v>1653</v>
      </c>
      <c r="C1656" s="5" t="s">
        <v>703</v>
      </c>
      <c r="D1656" s="5" t="s">
        <v>14</v>
      </c>
      <c r="E1656" s="5" t="s">
        <v>704</v>
      </c>
      <c r="F1656" s="6">
        <v>42641</v>
      </c>
      <c r="G1656" s="6">
        <v>46293</v>
      </c>
      <c r="H1656" s="7">
        <v>300</v>
      </c>
      <c r="I1656" s="13" t="e">
        <f>VLOOKUP(C1656,[1]Sheet18!$A$1:$C$362,3,0)</f>
        <v>#N/A</v>
      </c>
      <c r="J1656" s="18">
        <f t="shared" si="33"/>
        <v>300</v>
      </c>
    </row>
    <row r="1657" spans="2:10" x14ac:dyDescent="0.2">
      <c r="B1657" s="4">
        <v>1654</v>
      </c>
      <c r="C1657" s="5" t="s">
        <v>822</v>
      </c>
      <c r="D1657" s="5" t="s">
        <v>14</v>
      </c>
      <c r="E1657" s="5" t="s">
        <v>823</v>
      </c>
      <c r="F1657" s="6">
        <v>42697</v>
      </c>
      <c r="G1657" s="6">
        <v>46349</v>
      </c>
      <c r="H1657" s="7">
        <v>345</v>
      </c>
      <c r="I1657" s="13" t="e">
        <f>VLOOKUP(C1657,[1]Sheet18!$A$1:$C$362,3,0)</f>
        <v>#N/A</v>
      </c>
      <c r="J1657" s="18">
        <f t="shared" si="33"/>
        <v>345</v>
      </c>
    </row>
    <row r="1658" spans="2:10" x14ac:dyDescent="0.2">
      <c r="B1658" s="4">
        <v>1655</v>
      </c>
      <c r="C1658" s="5" t="s">
        <v>862</v>
      </c>
      <c r="D1658" s="5" t="s">
        <v>14</v>
      </c>
      <c r="E1658" s="5" t="s">
        <v>863</v>
      </c>
      <c r="F1658" s="6">
        <v>42718</v>
      </c>
      <c r="G1658" s="6">
        <v>46370</v>
      </c>
      <c r="H1658" s="7">
        <v>55</v>
      </c>
      <c r="I1658" s="13" t="e">
        <f>VLOOKUP(C1658,[1]Sheet18!$A$1:$C$362,3,0)</f>
        <v>#N/A</v>
      </c>
      <c r="J1658" s="18">
        <f t="shared" si="33"/>
        <v>55</v>
      </c>
    </row>
    <row r="1659" spans="2:10" x14ac:dyDescent="0.2">
      <c r="B1659" s="4">
        <v>1656</v>
      </c>
      <c r="C1659" s="5" t="s">
        <v>976</v>
      </c>
      <c r="D1659" s="5" t="s">
        <v>14</v>
      </c>
      <c r="E1659" s="5" t="s">
        <v>977</v>
      </c>
      <c r="F1659" s="6">
        <v>42781</v>
      </c>
      <c r="G1659" s="6">
        <v>46433</v>
      </c>
      <c r="H1659" s="7">
        <v>500</v>
      </c>
      <c r="I1659" s="13" t="e">
        <f>VLOOKUP(C1659,[1]Sheet18!$A$1:$C$362,3,0)</f>
        <v>#N/A</v>
      </c>
      <c r="J1659" s="18">
        <f t="shared" si="33"/>
        <v>500</v>
      </c>
    </row>
    <row r="1660" spans="2:10" x14ac:dyDescent="0.2">
      <c r="B1660" s="4">
        <v>1657</v>
      </c>
      <c r="C1660" s="5" t="s">
        <v>1040</v>
      </c>
      <c r="D1660" s="5" t="s">
        <v>14</v>
      </c>
      <c r="E1660" s="5" t="s">
        <v>1041</v>
      </c>
      <c r="F1660" s="6">
        <v>42809</v>
      </c>
      <c r="G1660" s="6">
        <v>46461</v>
      </c>
      <c r="H1660" s="7">
        <v>390</v>
      </c>
      <c r="I1660" s="13" t="e">
        <f>VLOOKUP(C1660,[1]Sheet18!$A$1:$C$362,3,0)</f>
        <v>#N/A</v>
      </c>
      <c r="J1660" s="18">
        <f t="shared" si="33"/>
        <v>390</v>
      </c>
    </row>
    <row r="1661" spans="2:10" x14ac:dyDescent="0.2">
      <c r="B1661" s="4">
        <v>1658</v>
      </c>
      <c r="C1661" s="5" t="s">
        <v>1113</v>
      </c>
      <c r="D1661" s="5" t="s">
        <v>14</v>
      </c>
      <c r="E1661" s="5" t="s">
        <v>1114</v>
      </c>
      <c r="F1661" s="6">
        <v>42851</v>
      </c>
      <c r="G1661" s="6">
        <v>46503</v>
      </c>
      <c r="H1661" s="7">
        <v>600</v>
      </c>
      <c r="I1661" s="13" t="e">
        <f>VLOOKUP(C1661,[1]Sheet18!$A$1:$C$362,3,0)</f>
        <v>#N/A</v>
      </c>
      <c r="J1661" s="18">
        <f t="shared" si="33"/>
        <v>600</v>
      </c>
    </row>
    <row r="1662" spans="2:10" x14ac:dyDescent="0.2">
      <c r="B1662" s="4">
        <v>1659</v>
      </c>
      <c r="C1662" s="5" t="s">
        <v>1141</v>
      </c>
      <c r="D1662" s="5" t="s">
        <v>14</v>
      </c>
      <c r="E1662" s="5" t="s">
        <v>1142</v>
      </c>
      <c r="F1662" s="6">
        <v>42879</v>
      </c>
      <c r="G1662" s="6">
        <v>46531</v>
      </c>
      <c r="H1662" s="7">
        <v>300</v>
      </c>
      <c r="I1662" s="13" t="e">
        <f>VLOOKUP(C1662,[1]Sheet18!$A$1:$C$362,3,0)</f>
        <v>#N/A</v>
      </c>
      <c r="J1662" s="18">
        <f t="shared" si="33"/>
        <v>300</v>
      </c>
    </row>
    <row r="1663" spans="2:10" x14ac:dyDescent="0.2">
      <c r="B1663" s="4">
        <v>1660</v>
      </c>
      <c r="C1663" s="5" t="s">
        <v>1185</v>
      </c>
      <c r="D1663" s="5" t="s">
        <v>14</v>
      </c>
      <c r="E1663" s="5" t="s">
        <v>1186</v>
      </c>
      <c r="F1663" s="6">
        <v>42914</v>
      </c>
      <c r="G1663" s="6">
        <v>46566</v>
      </c>
      <c r="H1663" s="7">
        <v>300</v>
      </c>
      <c r="I1663" s="13" t="e">
        <f>VLOOKUP(C1663,[1]Sheet18!$A$1:$C$362,3,0)</f>
        <v>#N/A</v>
      </c>
      <c r="J1663" s="18">
        <f t="shared" si="33"/>
        <v>300</v>
      </c>
    </row>
    <row r="1664" spans="2:10" x14ac:dyDescent="0.2">
      <c r="B1664" s="4">
        <v>1661</v>
      </c>
      <c r="C1664" s="5" t="s">
        <v>1213</v>
      </c>
      <c r="D1664" s="5" t="s">
        <v>14</v>
      </c>
      <c r="E1664" s="5" t="s">
        <v>1214</v>
      </c>
      <c r="F1664" s="6">
        <v>42928</v>
      </c>
      <c r="G1664" s="6">
        <v>46580</v>
      </c>
      <c r="H1664" s="7">
        <v>600</v>
      </c>
      <c r="I1664" s="13" t="e">
        <f>VLOOKUP(C1664,[1]Sheet18!$A$1:$C$362,3,0)</f>
        <v>#N/A</v>
      </c>
      <c r="J1664" s="18">
        <f t="shared" si="33"/>
        <v>600</v>
      </c>
    </row>
    <row r="1665" spans="2:10" x14ac:dyDescent="0.2">
      <c r="B1665" s="4">
        <v>1662</v>
      </c>
      <c r="C1665" s="5" t="s">
        <v>1259</v>
      </c>
      <c r="D1665" s="5" t="s">
        <v>14</v>
      </c>
      <c r="E1665" s="5" t="s">
        <v>1260</v>
      </c>
      <c r="F1665" s="6">
        <v>42956</v>
      </c>
      <c r="G1665" s="6">
        <v>46608</v>
      </c>
      <c r="H1665" s="7">
        <v>600</v>
      </c>
      <c r="I1665" s="13" t="e">
        <f>VLOOKUP(C1665,[1]Sheet18!$A$1:$C$362,3,0)</f>
        <v>#N/A</v>
      </c>
      <c r="J1665" s="18">
        <f t="shared" si="33"/>
        <v>600</v>
      </c>
    </row>
    <row r="1666" spans="2:10" x14ac:dyDescent="0.2">
      <c r="B1666" s="4">
        <v>1663</v>
      </c>
      <c r="C1666" s="5" t="s">
        <v>1313</v>
      </c>
      <c r="D1666" s="5" t="s">
        <v>14</v>
      </c>
      <c r="E1666" s="5" t="s">
        <v>1314</v>
      </c>
      <c r="F1666" s="6">
        <v>42991</v>
      </c>
      <c r="G1666" s="6">
        <v>46643</v>
      </c>
      <c r="H1666" s="7">
        <v>300</v>
      </c>
      <c r="I1666" s="13" t="e">
        <f>VLOOKUP(C1666,[1]Sheet18!$A$1:$C$362,3,0)</f>
        <v>#N/A</v>
      </c>
      <c r="J1666" s="18">
        <f t="shared" si="33"/>
        <v>300</v>
      </c>
    </row>
    <row r="1667" spans="2:10" x14ac:dyDescent="0.2">
      <c r="B1667" s="4">
        <v>1664</v>
      </c>
      <c r="C1667" s="5" t="s">
        <v>1353</v>
      </c>
      <c r="D1667" s="5" t="s">
        <v>14</v>
      </c>
      <c r="E1667" s="5" t="s">
        <v>1354</v>
      </c>
      <c r="F1667" s="6">
        <v>43005</v>
      </c>
      <c r="G1667" s="6">
        <v>46657</v>
      </c>
      <c r="H1667" s="7">
        <v>300</v>
      </c>
      <c r="I1667" s="13" t="e">
        <f>VLOOKUP(C1667,[1]Sheet18!$A$1:$C$362,3,0)</f>
        <v>#N/A</v>
      </c>
      <c r="J1667" s="18">
        <f t="shared" si="33"/>
        <v>300</v>
      </c>
    </row>
    <row r="1668" spans="2:10" x14ac:dyDescent="0.2">
      <c r="B1668" s="4">
        <v>1665</v>
      </c>
      <c r="C1668" s="5" t="s">
        <v>1374</v>
      </c>
      <c r="D1668" s="5" t="s">
        <v>14</v>
      </c>
      <c r="E1668" s="5" t="s">
        <v>1375</v>
      </c>
      <c r="F1668" s="6">
        <v>43019</v>
      </c>
      <c r="G1668" s="6">
        <v>46671</v>
      </c>
      <c r="H1668" s="7">
        <v>400</v>
      </c>
      <c r="I1668" s="13" t="e">
        <f>VLOOKUP(C1668,[1]Sheet18!$A$1:$C$362,3,0)</f>
        <v>#N/A</v>
      </c>
      <c r="J1668" s="18">
        <f t="shared" si="33"/>
        <v>400</v>
      </c>
    </row>
    <row r="1669" spans="2:10" x14ac:dyDescent="0.2">
      <c r="B1669" s="4">
        <v>1666</v>
      </c>
      <c r="C1669" s="5" t="s">
        <v>1443</v>
      </c>
      <c r="D1669" s="5" t="s">
        <v>14</v>
      </c>
      <c r="E1669" s="5" t="s">
        <v>1444</v>
      </c>
      <c r="F1669" s="6">
        <v>43054</v>
      </c>
      <c r="G1669" s="6">
        <v>46706</v>
      </c>
      <c r="H1669" s="7">
        <v>500</v>
      </c>
      <c r="I1669" s="13" t="e">
        <f>VLOOKUP(C1669,[1]Sheet18!$A$1:$C$362,3,0)</f>
        <v>#N/A</v>
      </c>
      <c r="J1669" s="18">
        <f t="shared" si="33"/>
        <v>500</v>
      </c>
    </row>
    <row r="1670" spans="2:10" x14ac:dyDescent="0.2">
      <c r="B1670" s="4">
        <v>1667</v>
      </c>
      <c r="C1670" s="5" t="s">
        <v>1567</v>
      </c>
      <c r="D1670" s="5" t="s">
        <v>14</v>
      </c>
      <c r="E1670" s="5" t="s">
        <v>1568</v>
      </c>
      <c r="F1670" s="6">
        <v>43117</v>
      </c>
      <c r="G1670" s="6">
        <v>46769</v>
      </c>
      <c r="H1670" s="7">
        <v>800</v>
      </c>
      <c r="I1670" s="13" t="e">
        <f>VLOOKUP(C1670,[1]Sheet18!$A$1:$C$362,3,0)</f>
        <v>#N/A</v>
      </c>
      <c r="J1670" s="18">
        <f t="shared" si="33"/>
        <v>800</v>
      </c>
    </row>
    <row r="1671" spans="2:10" x14ac:dyDescent="0.2">
      <c r="B1671" s="4">
        <v>1668</v>
      </c>
      <c r="C1671" s="5" t="s">
        <v>1603</v>
      </c>
      <c r="D1671" s="5" t="s">
        <v>14</v>
      </c>
      <c r="E1671" s="5" t="s">
        <v>1604</v>
      </c>
      <c r="F1671" s="6">
        <v>43131</v>
      </c>
      <c r="G1671" s="6">
        <v>46783</v>
      </c>
      <c r="H1671" s="7">
        <v>500</v>
      </c>
      <c r="I1671" s="13" t="e">
        <f>VLOOKUP(C1671,[1]Sheet18!$A$1:$C$362,3,0)</f>
        <v>#N/A</v>
      </c>
      <c r="J1671" s="18">
        <f t="shared" si="33"/>
        <v>500</v>
      </c>
    </row>
    <row r="1672" spans="2:10" x14ac:dyDescent="0.2">
      <c r="B1672" s="4">
        <v>1669</v>
      </c>
      <c r="C1672" s="5" t="s">
        <v>1650</v>
      </c>
      <c r="D1672" s="5" t="s">
        <v>14</v>
      </c>
      <c r="E1672" s="5" t="s">
        <v>1651</v>
      </c>
      <c r="F1672" s="6">
        <v>43152</v>
      </c>
      <c r="G1672" s="6">
        <v>46804</v>
      </c>
      <c r="H1672" s="7">
        <v>600</v>
      </c>
      <c r="I1672" s="13" t="e">
        <f>VLOOKUP(C1672,[1]Sheet18!$A$1:$C$362,3,0)</f>
        <v>#N/A</v>
      </c>
      <c r="J1672" s="18">
        <f t="shared" si="33"/>
        <v>600</v>
      </c>
    </row>
    <row r="1673" spans="2:10" x14ac:dyDescent="0.2">
      <c r="B1673" s="4">
        <v>1670</v>
      </c>
      <c r="C1673" s="5" t="s">
        <v>1676</v>
      </c>
      <c r="D1673" s="5" t="s">
        <v>14</v>
      </c>
      <c r="E1673" s="5" t="s">
        <v>1677</v>
      </c>
      <c r="F1673" s="6">
        <v>43159</v>
      </c>
      <c r="G1673" s="6">
        <v>46811</v>
      </c>
      <c r="H1673" s="7">
        <v>400</v>
      </c>
      <c r="I1673" s="13" t="e">
        <f>VLOOKUP(C1673,[1]Sheet18!$A$1:$C$362,3,0)</f>
        <v>#N/A</v>
      </c>
      <c r="J1673" s="18">
        <f t="shared" si="33"/>
        <v>400</v>
      </c>
    </row>
    <row r="1674" spans="2:10" x14ac:dyDescent="0.2">
      <c r="B1674" s="4">
        <v>1671</v>
      </c>
      <c r="C1674" s="5" t="s">
        <v>1801</v>
      </c>
      <c r="D1674" s="5" t="s">
        <v>14</v>
      </c>
      <c r="E1674" s="5" t="s">
        <v>1802</v>
      </c>
      <c r="F1674" s="6">
        <v>43215</v>
      </c>
      <c r="G1674" s="6">
        <v>46868</v>
      </c>
      <c r="H1674" s="7">
        <v>600</v>
      </c>
      <c r="I1674" s="13" t="e">
        <f>VLOOKUP(C1674,[1]Sheet18!$A$1:$C$362,3,0)</f>
        <v>#N/A</v>
      </c>
      <c r="J1674" s="18">
        <f t="shared" si="33"/>
        <v>600</v>
      </c>
    </row>
    <row r="1675" spans="2:10" x14ac:dyDescent="0.2">
      <c r="B1675" s="4">
        <v>1672</v>
      </c>
      <c r="C1675" s="5" t="s">
        <v>1830</v>
      </c>
      <c r="D1675" s="5" t="s">
        <v>14</v>
      </c>
      <c r="E1675" s="5" t="s">
        <v>1651</v>
      </c>
      <c r="F1675" s="6">
        <v>43243</v>
      </c>
      <c r="G1675" s="6">
        <v>46896</v>
      </c>
      <c r="H1675" s="7">
        <v>600</v>
      </c>
      <c r="I1675" s="13" t="e">
        <f>VLOOKUP(C1675,[1]Sheet18!$A$1:$C$362,3,0)</f>
        <v>#N/A</v>
      </c>
      <c r="J1675" s="18">
        <f t="shared" si="33"/>
        <v>600</v>
      </c>
    </row>
    <row r="1676" spans="2:10" x14ac:dyDescent="0.2">
      <c r="B1676" s="4">
        <v>1673</v>
      </c>
      <c r="C1676" s="5" t="s">
        <v>1859</v>
      </c>
      <c r="D1676" s="5" t="s">
        <v>14</v>
      </c>
      <c r="E1676" s="5" t="s">
        <v>1860</v>
      </c>
      <c r="F1676" s="6">
        <v>43264</v>
      </c>
      <c r="G1676" s="6">
        <v>46917</v>
      </c>
      <c r="H1676" s="7">
        <v>500</v>
      </c>
      <c r="I1676" s="13" t="e">
        <f>VLOOKUP(C1676,[1]Sheet18!$A$1:$C$362,3,0)</f>
        <v>#N/A</v>
      </c>
      <c r="J1676" s="18">
        <f t="shared" si="33"/>
        <v>500</v>
      </c>
    </row>
    <row r="1677" spans="2:10" x14ac:dyDescent="0.2">
      <c r="B1677" s="4">
        <v>1674</v>
      </c>
      <c r="C1677" s="5" t="s">
        <v>1894</v>
      </c>
      <c r="D1677" s="5" t="s">
        <v>14</v>
      </c>
      <c r="E1677" s="5" t="s">
        <v>1895</v>
      </c>
      <c r="F1677" s="6">
        <v>43292</v>
      </c>
      <c r="G1677" s="6">
        <v>46945</v>
      </c>
      <c r="H1677" s="7">
        <v>700</v>
      </c>
      <c r="I1677" s="13" t="e">
        <f>VLOOKUP(C1677,[1]Sheet18!$A$1:$C$362,3,0)</f>
        <v>#N/A</v>
      </c>
      <c r="J1677" s="18">
        <f t="shared" si="33"/>
        <v>700</v>
      </c>
    </row>
    <row r="1678" spans="2:10" x14ac:dyDescent="0.2">
      <c r="B1678" s="4">
        <v>1675</v>
      </c>
      <c r="C1678" s="5" t="s">
        <v>1965</v>
      </c>
      <c r="D1678" s="5" t="s">
        <v>14</v>
      </c>
      <c r="E1678" s="5" t="s">
        <v>1966</v>
      </c>
      <c r="F1678" s="6">
        <v>43333</v>
      </c>
      <c r="G1678" s="6">
        <v>46986</v>
      </c>
      <c r="H1678" s="7">
        <v>300</v>
      </c>
      <c r="I1678" s="13" t="e">
        <f>VLOOKUP(C1678,[1]Sheet18!$A$1:$C$362,3,0)</f>
        <v>#N/A</v>
      </c>
      <c r="J1678" s="18">
        <f t="shared" si="33"/>
        <v>300</v>
      </c>
    </row>
    <row r="1679" spans="2:10" x14ac:dyDescent="0.2">
      <c r="B1679" s="4">
        <v>1676</v>
      </c>
      <c r="C1679" s="5" t="s">
        <v>2027</v>
      </c>
      <c r="D1679" s="5" t="s">
        <v>14</v>
      </c>
      <c r="E1679" s="5" t="s">
        <v>2028</v>
      </c>
      <c r="F1679" s="6">
        <v>43369</v>
      </c>
      <c r="G1679" s="6">
        <v>47022</v>
      </c>
      <c r="H1679" s="7">
        <v>300</v>
      </c>
      <c r="I1679" s="13" t="e">
        <f>VLOOKUP(C1679,[1]Sheet18!$A$1:$C$362,3,0)</f>
        <v>#N/A</v>
      </c>
      <c r="J1679" s="18">
        <f t="shared" si="33"/>
        <v>300</v>
      </c>
    </row>
    <row r="1680" spans="2:10" x14ac:dyDescent="0.2">
      <c r="B1680" s="4">
        <v>1677</v>
      </c>
      <c r="C1680" s="5" t="s">
        <v>2053</v>
      </c>
      <c r="D1680" s="5" t="s">
        <v>14</v>
      </c>
      <c r="E1680" s="5" t="s">
        <v>2054</v>
      </c>
      <c r="F1680" s="6">
        <v>43383</v>
      </c>
      <c r="G1680" s="6">
        <v>47036</v>
      </c>
      <c r="H1680" s="7">
        <v>324.60000000000002</v>
      </c>
      <c r="I1680" s="13" t="e">
        <f>VLOOKUP(C1680,[1]Sheet18!$A$1:$C$362,3,0)</f>
        <v>#N/A</v>
      </c>
      <c r="J1680" s="18">
        <f t="shared" si="33"/>
        <v>324.60000000000002</v>
      </c>
    </row>
    <row r="1681" spans="2:10" x14ac:dyDescent="0.2">
      <c r="B1681" s="4">
        <v>1678</v>
      </c>
      <c r="C1681" s="5" t="s">
        <v>2119</v>
      </c>
      <c r="D1681" s="5" t="s">
        <v>14</v>
      </c>
      <c r="E1681" s="5" t="s">
        <v>1895</v>
      </c>
      <c r="F1681" s="6">
        <v>43418</v>
      </c>
      <c r="G1681" s="6">
        <v>47071</v>
      </c>
      <c r="H1681" s="7">
        <v>475.4</v>
      </c>
      <c r="I1681" s="13" t="e">
        <f>VLOOKUP(C1681,[1]Sheet18!$A$1:$C$362,3,0)</f>
        <v>#N/A</v>
      </c>
      <c r="J1681" s="18">
        <f t="shared" si="33"/>
        <v>475.4</v>
      </c>
    </row>
    <row r="1682" spans="2:10" x14ac:dyDescent="0.2">
      <c r="B1682" s="4">
        <v>1679</v>
      </c>
      <c r="C1682" s="5" t="s">
        <v>2140</v>
      </c>
      <c r="D1682" s="5" t="s">
        <v>14</v>
      </c>
      <c r="E1682" s="5" t="s">
        <v>2141</v>
      </c>
      <c r="F1682" s="6">
        <v>43432</v>
      </c>
      <c r="G1682" s="6">
        <v>47085</v>
      </c>
      <c r="H1682" s="7">
        <v>400</v>
      </c>
      <c r="I1682" s="13" t="e">
        <f>VLOOKUP(C1682,[1]Sheet18!$A$1:$C$362,3,0)</f>
        <v>#N/A</v>
      </c>
      <c r="J1682" s="18">
        <f t="shared" si="33"/>
        <v>400</v>
      </c>
    </row>
    <row r="1683" spans="2:10" x14ac:dyDescent="0.2">
      <c r="B1683" s="4">
        <v>1680</v>
      </c>
      <c r="C1683" s="5" t="s">
        <v>2288</v>
      </c>
      <c r="D1683" s="5" t="s">
        <v>14</v>
      </c>
      <c r="E1683" s="5" t="s">
        <v>2289</v>
      </c>
      <c r="F1683" s="6">
        <v>43495</v>
      </c>
      <c r="G1683" s="6">
        <v>47148</v>
      </c>
      <c r="H1683" s="7">
        <v>800</v>
      </c>
      <c r="I1683" s="13" t="e">
        <f>VLOOKUP(C1683,[1]Sheet18!$A$1:$C$362,3,0)</f>
        <v>#N/A</v>
      </c>
      <c r="J1683" s="18">
        <f t="shared" si="33"/>
        <v>800</v>
      </c>
    </row>
    <row r="1684" spans="2:10" x14ac:dyDescent="0.2">
      <c r="B1684" s="4">
        <v>1681</v>
      </c>
      <c r="C1684" s="5" t="s">
        <v>2310</v>
      </c>
      <c r="D1684" s="5" t="s">
        <v>14</v>
      </c>
      <c r="E1684" s="5" t="s">
        <v>2311</v>
      </c>
      <c r="F1684" s="6">
        <v>43502</v>
      </c>
      <c r="G1684" s="6">
        <v>47155</v>
      </c>
      <c r="H1684" s="7">
        <v>800</v>
      </c>
      <c r="I1684" s="13" t="e">
        <f>VLOOKUP(C1684,[1]Sheet18!$A$1:$C$362,3,0)</f>
        <v>#N/A</v>
      </c>
      <c r="J1684" s="18">
        <f t="shared" si="33"/>
        <v>800</v>
      </c>
    </row>
    <row r="1685" spans="2:10" x14ac:dyDescent="0.2">
      <c r="B1685" s="4">
        <v>1682</v>
      </c>
      <c r="C1685" s="5" t="s">
        <v>2348</v>
      </c>
      <c r="D1685" s="5" t="s">
        <v>14</v>
      </c>
      <c r="E1685" s="5" t="s">
        <v>2349</v>
      </c>
      <c r="F1685" s="6">
        <v>43516</v>
      </c>
      <c r="G1685" s="6">
        <v>47169</v>
      </c>
      <c r="H1685" s="7">
        <v>584</v>
      </c>
      <c r="I1685" s="13" t="e">
        <f>VLOOKUP(C1685,[1]Sheet18!$A$1:$C$362,3,0)</f>
        <v>#N/A</v>
      </c>
      <c r="J1685" s="18">
        <f t="shared" ref="J1685:J1694" si="34">H1685</f>
        <v>584</v>
      </c>
    </row>
    <row r="1686" spans="2:10" x14ac:dyDescent="0.2">
      <c r="B1686" s="4">
        <v>1683</v>
      </c>
      <c r="C1686" s="5" t="s">
        <v>2388</v>
      </c>
      <c r="D1686" s="5" t="s">
        <v>14</v>
      </c>
      <c r="E1686" s="5" t="s">
        <v>2389</v>
      </c>
      <c r="F1686" s="6">
        <v>43530</v>
      </c>
      <c r="G1686" s="6">
        <v>47183</v>
      </c>
      <c r="H1686" s="7">
        <v>300</v>
      </c>
      <c r="I1686" s="13" t="e">
        <f>VLOOKUP(C1686,[1]Sheet18!$A$1:$C$362,3,0)</f>
        <v>#N/A</v>
      </c>
      <c r="J1686" s="18">
        <f t="shared" si="34"/>
        <v>300</v>
      </c>
    </row>
    <row r="1687" spans="2:10" x14ac:dyDescent="0.2">
      <c r="B1687" s="4">
        <v>1684</v>
      </c>
      <c r="C1687" s="5" t="s">
        <v>2481</v>
      </c>
      <c r="D1687" s="5" t="s">
        <v>14</v>
      </c>
      <c r="E1687" s="5" t="s">
        <v>2482</v>
      </c>
      <c r="F1687" s="6">
        <v>43565</v>
      </c>
      <c r="G1687" s="6">
        <v>47218</v>
      </c>
      <c r="H1687" s="7">
        <v>500</v>
      </c>
      <c r="I1687" s="13" t="e">
        <f>VLOOKUP(C1687,[1]Sheet18!$A$1:$C$362,3,0)</f>
        <v>#N/A</v>
      </c>
      <c r="J1687" s="18">
        <f t="shared" si="34"/>
        <v>500</v>
      </c>
    </row>
    <row r="1688" spans="2:10" x14ac:dyDescent="0.2">
      <c r="B1688" s="4">
        <v>1685</v>
      </c>
      <c r="C1688" s="5" t="s">
        <v>2507</v>
      </c>
      <c r="D1688" s="5" t="s">
        <v>14</v>
      </c>
      <c r="E1688" s="5" t="s">
        <v>2508</v>
      </c>
      <c r="F1688" s="6">
        <v>43579</v>
      </c>
      <c r="G1688" s="6">
        <v>47232</v>
      </c>
      <c r="H1688" s="7">
        <v>300</v>
      </c>
      <c r="I1688" s="13" t="e">
        <f>VLOOKUP(C1688,[1]Sheet18!$A$1:$C$362,3,0)</f>
        <v>#N/A</v>
      </c>
      <c r="J1688" s="18">
        <f t="shared" si="34"/>
        <v>300</v>
      </c>
    </row>
    <row r="1689" spans="2:10" x14ac:dyDescent="0.2">
      <c r="B1689" s="4">
        <v>1686</v>
      </c>
      <c r="C1689" s="5" t="s">
        <v>2535</v>
      </c>
      <c r="D1689" s="5" t="s">
        <v>14</v>
      </c>
      <c r="E1689" s="5" t="s">
        <v>2536</v>
      </c>
      <c r="F1689" s="6">
        <v>43607</v>
      </c>
      <c r="G1689" s="6">
        <v>47260</v>
      </c>
      <c r="H1689" s="7">
        <v>300</v>
      </c>
      <c r="I1689" s="13" t="e">
        <f>VLOOKUP(C1689,[1]Sheet18!$A$1:$C$362,3,0)</f>
        <v>#N/A</v>
      </c>
      <c r="J1689" s="18">
        <f t="shared" si="34"/>
        <v>300</v>
      </c>
    </row>
    <row r="1690" spans="2:10" x14ac:dyDescent="0.2">
      <c r="B1690" s="4">
        <v>1687</v>
      </c>
      <c r="C1690" s="5" t="s">
        <v>2543</v>
      </c>
      <c r="D1690" s="5" t="s">
        <v>14</v>
      </c>
      <c r="E1690" s="5" t="s">
        <v>2544</v>
      </c>
      <c r="F1690" s="6">
        <v>43620</v>
      </c>
      <c r="G1690" s="6">
        <v>47273</v>
      </c>
      <c r="H1690" s="7">
        <v>249</v>
      </c>
      <c r="I1690" s="13" t="e">
        <f>VLOOKUP(C1690,[1]Sheet18!$A$1:$C$362,3,0)</f>
        <v>#N/A</v>
      </c>
      <c r="J1690" s="18">
        <f t="shared" si="34"/>
        <v>249</v>
      </c>
    </row>
    <row r="1691" spans="2:10" x14ac:dyDescent="0.2">
      <c r="B1691" s="4">
        <v>1688</v>
      </c>
      <c r="C1691" s="5" t="s">
        <v>2599</v>
      </c>
      <c r="D1691" s="5" t="s">
        <v>14</v>
      </c>
      <c r="E1691" s="5" t="s">
        <v>2600</v>
      </c>
      <c r="F1691" s="6">
        <v>43649</v>
      </c>
      <c r="G1691" s="6">
        <v>47302</v>
      </c>
      <c r="H1691" s="7">
        <v>500</v>
      </c>
      <c r="I1691" s="13" t="e">
        <f>VLOOKUP(C1691,[1]Sheet18!$A$1:$C$362,3,0)</f>
        <v>#N/A</v>
      </c>
      <c r="J1691" s="18">
        <f t="shared" si="34"/>
        <v>500</v>
      </c>
    </row>
    <row r="1692" spans="2:10" x14ac:dyDescent="0.2">
      <c r="B1692" s="4">
        <v>1689</v>
      </c>
      <c r="C1692" s="5" t="s">
        <v>2635</v>
      </c>
      <c r="D1692" s="5" t="s">
        <v>14</v>
      </c>
      <c r="E1692" s="5" t="s">
        <v>2636</v>
      </c>
      <c r="F1692" s="6">
        <v>43663</v>
      </c>
      <c r="G1692" s="6">
        <v>47316</v>
      </c>
      <c r="H1692" s="7">
        <v>500</v>
      </c>
      <c r="I1692" s="13" t="e">
        <f>VLOOKUP(C1692,[1]Sheet18!$A$1:$C$362,3,0)</f>
        <v>#N/A</v>
      </c>
      <c r="J1692" s="18">
        <f t="shared" si="34"/>
        <v>500</v>
      </c>
    </row>
    <row r="1693" spans="2:10" x14ac:dyDescent="0.2">
      <c r="B1693" s="4">
        <v>1690</v>
      </c>
      <c r="C1693" s="5" t="s">
        <v>2685</v>
      </c>
      <c r="D1693" s="5" t="s">
        <v>14</v>
      </c>
      <c r="E1693" s="5" t="s">
        <v>2686</v>
      </c>
      <c r="F1693" s="6">
        <v>43684</v>
      </c>
      <c r="G1693" s="6">
        <v>47337</v>
      </c>
      <c r="H1693" s="7">
        <v>400</v>
      </c>
      <c r="I1693" s="13" t="e">
        <f>VLOOKUP(C1693,[1]Sheet18!$A$1:$C$362,3,0)</f>
        <v>#N/A</v>
      </c>
      <c r="J1693" s="18">
        <f t="shared" si="34"/>
        <v>400</v>
      </c>
    </row>
    <row r="1694" spans="2:10" x14ac:dyDescent="0.2">
      <c r="B1694" s="4">
        <v>1691</v>
      </c>
      <c r="C1694" s="5" t="s">
        <v>2764</v>
      </c>
      <c r="D1694" s="5" t="s">
        <v>14</v>
      </c>
      <c r="E1694" s="5" t="s">
        <v>2765</v>
      </c>
      <c r="F1694" s="6">
        <v>43712</v>
      </c>
      <c r="G1694" s="6">
        <v>47365</v>
      </c>
      <c r="H1694" s="7">
        <v>400</v>
      </c>
      <c r="I1694" s="13" t="e">
        <f>VLOOKUP(C1694,[1]Sheet18!$A$1:$C$362,3,0)</f>
        <v>#N/A</v>
      </c>
      <c r="J1694" s="18">
        <f t="shared" si="34"/>
        <v>400</v>
      </c>
    </row>
    <row r="1695" spans="2:10" hidden="1" x14ac:dyDescent="0.2">
      <c r="B1695" s="4">
        <v>1692</v>
      </c>
      <c r="C1695" s="5" t="s">
        <v>2798</v>
      </c>
      <c r="D1695" s="5" t="s">
        <v>14</v>
      </c>
      <c r="E1695" s="5" t="s">
        <v>2799</v>
      </c>
      <c r="F1695" s="6">
        <v>43726</v>
      </c>
      <c r="G1695" s="6">
        <v>47379</v>
      </c>
      <c r="H1695" s="7">
        <v>800</v>
      </c>
      <c r="I1695" s="13" t="str">
        <f>VLOOKUP(C1695,[1]Sheet18!$A$1:$C$362,3,0)</f>
        <v>=400+400</v>
      </c>
      <c r="J1695" s="13" t="str">
        <f>I1695</f>
        <v>=400+400</v>
      </c>
    </row>
    <row r="1696" spans="2:10" x14ac:dyDescent="0.2">
      <c r="B1696" s="4">
        <v>1693</v>
      </c>
      <c r="C1696" s="5" t="s">
        <v>2841</v>
      </c>
      <c r="D1696" s="5" t="s">
        <v>14</v>
      </c>
      <c r="E1696" s="5" t="s">
        <v>2799</v>
      </c>
      <c r="F1696" s="6">
        <v>43747</v>
      </c>
      <c r="G1696" s="6">
        <v>47400</v>
      </c>
      <c r="H1696" s="7">
        <v>334</v>
      </c>
      <c r="I1696" s="13" t="e">
        <f>VLOOKUP(C1696,[1]Sheet18!$A$1:$C$362,3,0)</f>
        <v>#N/A</v>
      </c>
      <c r="J1696" s="18">
        <f t="shared" ref="J1696:J1727" si="35">H1696</f>
        <v>334</v>
      </c>
    </row>
    <row r="1697" spans="2:10" x14ac:dyDescent="0.2">
      <c r="B1697" s="4">
        <v>1694</v>
      </c>
      <c r="C1697" s="5" t="s">
        <v>2912</v>
      </c>
      <c r="D1697" s="5" t="s">
        <v>14</v>
      </c>
      <c r="E1697" s="5" t="s">
        <v>2913</v>
      </c>
      <c r="F1697" s="6">
        <v>43775</v>
      </c>
      <c r="G1697" s="6">
        <v>47428</v>
      </c>
      <c r="H1697" s="7">
        <v>500</v>
      </c>
      <c r="I1697" s="13" t="e">
        <f>VLOOKUP(C1697,[1]Sheet18!$A$1:$C$362,3,0)</f>
        <v>#N/A</v>
      </c>
      <c r="J1697" s="18">
        <f t="shared" si="35"/>
        <v>500</v>
      </c>
    </row>
    <row r="1698" spans="2:10" x14ac:dyDescent="0.2">
      <c r="B1698" s="4">
        <v>1695</v>
      </c>
      <c r="C1698" s="5" t="s">
        <v>2969</v>
      </c>
      <c r="D1698" s="5" t="s">
        <v>14</v>
      </c>
      <c r="E1698" s="5" t="s">
        <v>2970</v>
      </c>
      <c r="F1698" s="6">
        <v>43796</v>
      </c>
      <c r="G1698" s="6">
        <v>47449</v>
      </c>
      <c r="H1698" s="7">
        <v>300</v>
      </c>
      <c r="I1698" s="13" t="e">
        <f>VLOOKUP(C1698,[1]Sheet18!$A$1:$C$362,3,0)</f>
        <v>#N/A</v>
      </c>
      <c r="J1698" s="18">
        <f t="shared" si="35"/>
        <v>300</v>
      </c>
    </row>
    <row r="1699" spans="2:10" x14ac:dyDescent="0.2">
      <c r="B1699" s="4">
        <v>1696</v>
      </c>
      <c r="C1699" s="5" t="s">
        <v>2997</v>
      </c>
      <c r="D1699" s="5" t="s">
        <v>14</v>
      </c>
      <c r="E1699" s="5" t="s">
        <v>2998</v>
      </c>
      <c r="F1699" s="6">
        <v>43803</v>
      </c>
      <c r="G1699" s="6">
        <v>47456</v>
      </c>
      <c r="H1699" s="7">
        <v>309</v>
      </c>
      <c r="I1699" s="13" t="e">
        <f>VLOOKUP(C1699,[1]Sheet18!$A$1:$C$362,3,0)</f>
        <v>#N/A</v>
      </c>
      <c r="J1699" s="18">
        <f t="shared" si="35"/>
        <v>309</v>
      </c>
    </row>
    <row r="1700" spans="2:10" x14ac:dyDescent="0.2">
      <c r="B1700" s="4">
        <v>1697</v>
      </c>
      <c r="C1700" s="5" t="s">
        <v>3078</v>
      </c>
      <c r="D1700" s="5" t="s">
        <v>14</v>
      </c>
      <c r="E1700" s="5" t="s">
        <v>3079</v>
      </c>
      <c r="F1700" s="6">
        <v>43845</v>
      </c>
      <c r="G1700" s="6">
        <v>47498</v>
      </c>
      <c r="H1700" s="7">
        <v>600</v>
      </c>
      <c r="I1700" s="13" t="e">
        <f>VLOOKUP(C1700,[1]Sheet18!$A$1:$C$362,3,0)</f>
        <v>#N/A</v>
      </c>
      <c r="J1700" s="18">
        <f t="shared" si="35"/>
        <v>600</v>
      </c>
    </row>
    <row r="1701" spans="2:10" x14ac:dyDescent="0.2">
      <c r="B1701" s="4">
        <v>1698</v>
      </c>
      <c r="C1701" s="5" t="s">
        <v>3141</v>
      </c>
      <c r="D1701" s="5" t="s">
        <v>14</v>
      </c>
      <c r="E1701" s="5" t="s">
        <v>3142</v>
      </c>
      <c r="F1701" s="6">
        <v>43866</v>
      </c>
      <c r="G1701" s="6">
        <v>47519</v>
      </c>
      <c r="H1701" s="7">
        <v>600</v>
      </c>
      <c r="I1701" s="13" t="e">
        <f>VLOOKUP(C1701,[1]Sheet18!$A$1:$C$362,3,0)</f>
        <v>#N/A</v>
      </c>
      <c r="J1701" s="18">
        <f t="shared" si="35"/>
        <v>600</v>
      </c>
    </row>
    <row r="1702" spans="2:10" x14ac:dyDescent="0.2">
      <c r="B1702" s="4">
        <v>1699</v>
      </c>
      <c r="C1702" s="5" t="s">
        <v>3244</v>
      </c>
      <c r="D1702" s="5" t="s">
        <v>14</v>
      </c>
      <c r="E1702" s="5" t="s">
        <v>3245</v>
      </c>
      <c r="F1702" s="6">
        <v>43894</v>
      </c>
      <c r="G1702" s="6">
        <v>47546</v>
      </c>
      <c r="H1702" s="7">
        <v>603</v>
      </c>
      <c r="I1702" s="13" t="e">
        <f>VLOOKUP(C1702,[1]Sheet18!$A$1:$C$362,3,0)</f>
        <v>#N/A</v>
      </c>
      <c r="J1702" s="18">
        <f t="shared" si="35"/>
        <v>603</v>
      </c>
    </row>
    <row r="1703" spans="2:10" x14ac:dyDescent="0.2">
      <c r="B1703" s="4">
        <v>1700</v>
      </c>
      <c r="C1703" s="5" t="s">
        <v>3368</v>
      </c>
      <c r="D1703" s="5" t="s">
        <v>14</v>
      </c>
      <c r="E1703" s="5" t="s">
        <v>3369</v>
      </c>
      <c r="F1703" s="6">
        <v>43916</v>
      </c>
      <c r="G1703" s="6">
        <v>47568</v>
      </c>
      <c r="H1703" s="7">
        <v>1074</v>
      </c>
      <c r="I1703" s="13" t="e">
        <f>VLOOKUP(C1703,[1]Sheet18!$A$1:$C$362,3,0)</f>
        <v>#N/A</v>
      </c>
      <c r="J1703" s="18">
        <f t="shared" si="35"/>
        <v>1074</v>
      </c>
    </row>
    <row r="1704" spans="2:10" x14ac:dyDescent="0.2">
      <c r="B1704" s="4">
        <v>1701</v>
      </c>
      <c r="C1704" s="5" t="s">
        <v>3436</v>
      </c>
      <c r="D1704" s="5" t="s">
        <v>3438</v>
      </c>
      <c r="E1704" s="5" t="s">
        <v>3437</v>
      </c>
      <c r="F1704" s="6">
        <v>43929</v>
      </c>
      <c r="G1704" s="6">
        <v>47581</v>
      </c>
      <c r="H1704" s="7">
        <v>800</v>
      </c>
      <c r="I1704" s="13" t="e">
        <f>VLOOKUP(C1704,[1]Sheet18!$A$1:$C$362,3,0)</f>
        <v>#N/A</v>
      </c>
      <c r="J1704" s="18">
        <f t="shared" si="35"/>
        <v>800</v>
      </c>
    </row>
    <row r="1705" spans="2:10" x14ac:dyDescent="0.2">
      <c r="B1705" s="4">
        <v>1702</v>
      </c>
      <c r="C1705" s="5" t="s">
        <v>3475</v>
      </c>
      <c r="D1705" s="5" t="s">
        <v>3438</v>
      </c>
      <c r="E1705" s="5" t="s">
        <v>3476</v>
      </c>
      <c r="F1705" s="6">
        <v>43957</v>
      </c>
      <c r="G1705" s="6">
        <v>47609</v>
      </c>
      <c r="H1705" s="7">
        <v>500</v>
      </c>
      <c r="I1705" s="13" t="e">
        <f>VLOOKUP(C1705,[1]Sheet18!$A$1:$C$362,3,0)</f>
        <v>#N/A</v>
      </c>
      <c r="J1705" s="18">
        <f t="shared" si="35"/>
        <v>500</v>
      </c>
    </row>
    <row r="1706" spans="2:10" x14ac:dyDescent="0.2">
      <c r="B1706" s="4">
        <v>1703</v>
      </c>
      <c r="C1706" s="5" t="s">
        <v>3545</v>
      </c>
      <c r="D1706" s="5" t="s">
        <v>3438</v>
      </c>
      <c r="E1706" s="5" t="s">
        <v>3546</v>
      </c>
      <c r="F1706" s="6">
        <v>43985</v>
      </c>
      <c r="G1706" s="6">
        <v>47637</v>
      </c>
      <c r="H1706" s="7">
        <v>400</v>
      </c>
      <c r="I1706" s="13" t="e">
        <f>VLOOKUP(C1706,[1]Sheet18!$A$1:$C$362,3,0)</f>
        <v>#N/A</v>
      </c>
      <c r="J1706" s="18">
        <f t="shared" si="35"/>
        <v>400</v>
      </c>
    </row>
    <row r="1707" spans="2:10" x14ac:dyDescent="0.2">
      <c r="B1707" s="4">
        <v>1704</v>
      </c>
      <c r="C1707" s="5" t="s">
        <v>3613</v>
      </c>
      <c r="D1707" s="5" t="s">
        <v>3438</v>
      </c>
      <c r="E1707" s="5" t="s">
        <v>3614</v>
      </c>
      <c r="F1707" s="6">
        <v>44020</v>
      </c>
      <c r="G1707" s="6">
        <v>47672</v>
      </c>
      <c r="H1707" s="7">
        <v>800</v>
      </c>
      <c r="I1707" s="13" t="e">
        <f>VLOOKUP(C1707,[1]Sheet18!$A$1:$C$362,3,0)</f>
        <v>#N/A</v>
      </c>
      <c r="J1707" s="18">
        <f t="shared" si="35"/>
        <v>800</v>
      </c>
    </row>
    <row r="1708" spans="2:10" x14ac:dyDescent="0.2">
      <c r="B1708" s="4">
        <v>1705</v>
      </c>
      <c r="C1708" s="5" t="s">
        <v>3687</v>
      </c>
      <c r="D1708" s="5" t="s">
        <v>3438</v>
      </c>
      <c r="E1708" s="5" t="s">
        <v>3688</v>
      </c>
      <c r="F1708" s="6">
        <v>44048</v>
      </c>
      <c r="G1708" s="6">
        <v>47700</v>
      </c>
      <c r="H1708" s="7">
        <v>800</v>
      </c>
      <c r="I1708" s="13" t="e">
        <f>VLOOKUP(C1708,[1]Sheet18!$A$1:$C$362,3,0)</f>
        <v>#N/A</v>
      </c>
      <c r="J1708" s="18">
        <f t="shared" si="35"/>
        <v>800</v>
      </c>
    </row>
    <row r="1709" spans="2:10" x14ac:dyDescent="0.2">
      <c r="B1709" s="4">
        <v>1706</v>
      </c>
      <c r="C1709" s="5" t="s">
        <v>3785</v>
      </c>
      <c r="D1709" s="5" t="s">
        <v>3438</v>
      </c>
      <c r="E1709" s="5" t="s">
        <v>3786</v>
      </c>
      <c r="F1709" s="6">
        <v>44083</v>
      </c>
      <c r="G1709" s="6">
        <v>47735</v>
      </c>
      <c r="H1709" s="7">
        <v>400</v>
      </c>
      <c r="I1709" s="13" t="e">
        <f>VLOOKUP(C1709,[1]Sheet18!$A$1:$C$362,3,0)</f>
        <v>#N/A</v>
      </c>
      <c r="J1709" s="18">
        <f t="shared" si="35"/>
        <v>400</v>
      </c>
    </row>
    <row r="1710" spans="2:10" x14ac:dyDescent="0.2">
      <c r="B1710" s="4">
        <v>1707</v>
      </c>
      <c r="C1710" s="5" t="s">
        <v>4105</v>
      </c>
      <c r="D1710" s="5" t="s">
        <v>3438</v>
      </c>
      <c r="E1710" s="5" t="s">
        <v>4106</v>
      </c>
      <c r="F1710" s="6">
        <v>44167</v>
      </c>
      <c r="G1710" s="6">
        <v>47819</v>
      </c>
      <c r="H1710" s="7">
        <v>500</v>
      </c>
      <c r="I1710" s="13" t="e">
        <f>VLOOKUP(C1710,[1]Sheet18!$A$1:$C$362,3,0)</f>
        <v>#N/A</v>
      </c>
      <c r="J1710" s="18">
        <f t="shared" si="35"/>
        <v>500</v>
      </c>
    </row>
    <row r="1711" spans="2:10" x14ac:dyDescent="0.2">
      <c r="B1711" s="4">
        <v>1708</v>
      </c>
      <c r="C1711" s="5" t="s">
        <v>4296</v>
      </c>
      <c r="D1711" s="5" t="s">
        <v>3438</v>
      </c>
      <c r="E1711" s="5" t="s">
        <v>4297</v>
      </c>
      <c r="F1711" s="6">
        <v>44230</v>
      </c>
      <c r="G1711" s="6">
        <v>47882</v>
      </c>
      <c r="H1711" s="7">
        <v>700</v>
      </c>
      <c r="I1711" s="13" t="e">
        <f>VLOOKUP(C1711,[1]Sheet18!$A$1:$C$362,3,0)</f>
        <v>#N/A</v>
      </c>
      <c r="J1711" s="18">
        <f t="shared" si="35"/>
        <v>700</v>
      </c>
    </row>
    <row r="1712" spans="2:10" x14ac:dyDescent="0.2">
      <c r="B1712" s="4">
        <v>1709</v>
      </c>
      <c r="C1712" s="5" t="s">
        <v>4516</v>
      </c>
      <c r="D1712" s="5" t="s">
        <v>3438</v>
      </c>
      <c r="E1712" s="5" t="s">
        <v>4517</v>
      </c>
      <c r="F1712" s="6">
        <v>44286</v>
      </c>
      <c r="G1712" s="6">
        <v>47938</v>
      </c>
      <c r="H1712" s="7">
        <v>201</v>
      </c>
      <c r="I1712" s="13" t="e">
        <f>VLOOKUP(C1712,[1]Sheet18!$A$1:$C$362,3,0)</f>
        <v>#N/A</v>
      </c>
      <c r="J1712" s="18">
        <f t="shared" si="35"/>
        <v>201</v>
      </c>
    </row>
    <row r="1713" spans="2:10" x14ac:dyDescent="0.2">
      <c r="B1713" s="4">
        <v>1710</v>
      </c>
      <c r="C1713" s="5" t="s">
        <v>9387</v>
      </c>
      <c r="D1713" s="5" t="s">
        <v>3438</v>
      </c>
      <c r="E1713" s="5" t="s">
        <v>9388</v>
      </c>
      <c r="F1713" s="6">
        <v>45751</v>
      </c>
      <c r="G1713" s="6">
        <v>47942</v>
      </c>
      <c r="H1713" s="7">
        <v>500</v>
      </c>
      <c r="I1713" s="13" t="e">
        <f>VLOOKUP(C1713,[1]Sheet18!$A$1:$C$362,3,0)</f>
        <v>#N/A</v>
      </c>
      <c r="J1713" s="18">
        <f t="shared" si="35"/>
        <v>500</v>
      </c>
    </row>
    <row r="1714" spans="2:10" x14ac:dyDescent="0.2">
      <c r="B1714" s="4">
        <v>1711</v>
      </c>
      <c r="C1714" s="5" t="s">
        <v>9511</v>
      </c>
      <c r="D1714" s="5" t="s">
        <v>3438</v>
      </c>
      <c r="E1714" s="5" t="s">
        <v>9512</v>
      </c>
      <c r="F1714" s="6">
        <v>45798</v>
      </c>
      <c r="G1714" s="6">
        <v>47989</v>
      </c>
      <c r="H1714" s="7">
        <v>400</v>
      </c>
      <c r="I1714" s="13" t="e">
        <f>VLOOKUP(C1714,[1]Sheet18!$A$1:$C$362,3,0)</f>
        <v>#N/A</v>
      </c>
      <c r="J1714" s="18">
        <f t="shared" si="35"/>
        <v>400</v>
      </c>
    </row>
    <row r="1715" spans="2:10" x14ac:dyDescent="0.2">
      <c r="B1715" s="4">
        <v>1712</v>
      </c>
      <c r="C1715" s="5" t="s">
        <v>9595</v>
      </c>
      <c r="D1715" s="5" t="s">
        <v>3438</v>
      </c>
      <c r="E1715" s="5" t="s">
        <v>9512</v>
      </c>
      <c r="F1715" s="6">
        <v>45819</v>
      </c>
      <c r="G1715" s="6">
        <v>48010</v>
      </c>
      <c r="H1715" s="7">
        <v>505</v>
      </c>
      <c r="I1715" s="13" t="e">
        <f>VLOOKUP(C1715,[1]Sheet18!$A$1:$C$362,3,0)</f>
        <v>#N/A</v>
      </c>
      <c r="J1715" s="18">
        <f t="shared" si="35"/>
        <v>505</v>
      </c>
    </row>
    <row r="1716" spans="2:10" x14ac:dyDescent="0.2">
      <c r="B1716" s="4">
        <v>1713</v>
      </c>
      <c r="C1716" s="5" t="s">
        <v>9199</v>
      </c>
      <c r="D1716" s="5" t="s">
        <v>3438</v>
      </c>
      <c r="E1716" s="5" t="s">
        <v>9200</v>
      </c>
      <c r="F1716" s="6">
        <v>45728</v>
      </c>
      <c r="G1716" s="6">
        <v>48285</v>
      </c>
      <c r="H1716" s="7">
        <v>300</v>
      </c>
      <c r="I1716" s="13" t="e">
        <f>VLOOKUP(C1716,[1]Sheet18!$A$1:$C$362,3,0)</f>
        <v>#N/A</v>
      </c>
      <c r="J1716" s="18">
        <f t="shared" si="35"/>
        <v>300</v>
      </c>
    </row>
    <row r="1717" spans="2:10" x14ac:dyDescent="0.2">
      <c r="B1717" s="4">
        <v>1714</v>
      </c>
      <c r="C1717" s="5" t="s">
        <v>5542</v>
      </c>
      <c r="D1717" s="5" t="s">
        <v>3438</v>
      </c>
      <c r="E1717" s="5" t="s">
        <v>5543</v>
      </c>
      <c r="F1717" s="6">
        <v>44706</v>
      </c>
      <c r="G1717" s="6">
        <v>48359</v>
      </c>
      <c r="H1717" s="7">
        <v>1000</v>
      </c>
      <c r="I1717" s="13" t="e">
        <f>VLOOKUP(C1717,[1]Sheet18!$A$1:$C$362,3,0)</f>
        <v>#N/A</v>
      </c>
      <c r="J1717" s="18">
        <f t="shared" si="35"/>
        <v>1000</v>
      </c>
    </row>
    <row r="1718" spans="2:10" x14ac:dyDescent="0.2">
      <c r="B1718" s="4">
        <v>1715</v>
      </c>
      <c r="C1718" s="5" t="s">
        <v>3895</v>
      </c>
      <c r="D1718" s="5" t="s">
        <v>3438</v>
      </c>
      <c r="E1718" s="5" t="s">
        <v>3896</v>
      </c>
      <c r="F1718" s="6">
        <v>44111</v>
      </c>
      <c r="G1718" s="6">
        <v>48494</v>
      </c>
      <c r="H1718" s="7">
        <v>500</v>
      </c>
      <c r="I1718" s="13" t="e">
        <f>VLOOKUP(C1718,[1]Sheet18!$A$1:$C$362,3,0)</f>
        <v>#N/A</v>
      </c>
      <c r="J1718" s="18">
        <f t="shared" si="35"/>
        <v>500</v>
      </c>
    </row>
    <row r="1719" spans="2:10" x14ac:dyDescent="0.2">
      <c r="B1719" s="4">
        <v>1716</v>
      </c>
      <c r="C1719" s="5" t="s">
        <v>4101</v>
      </c>
      <c r="D1719" s="5" t="s">
        <v>3438</v>
      </c>
      <c r="E1719" s="5" t="s">
        <v>4102</v>
      </c>
      <c r="F1719" s="6">
        <v>44160</v>
      </c>
      <c r="G1719" s="6">
        <v>48543</v>
      </c>
      <c r="H1719" s="7">
        <v>1005</v>
      </c>
      <c r="I1719" s="13" t="e">
        <f>VLOOKUP(C1719,[1]Sheet18!$A$1:$C$362,3,0)</f>
        <v>#N/A</v>
      </c>
      <c r="J1719" s="18">
        <f t="shared" si="35"/>
        <v>1005</v>
      </c>
    </row>
    <row r="1720" spans="2:10" x14ac:dyDescent="0.2">
      <c r="B1720" s="4">
        <v>1717</v>
      </c>
      <c r="C1720" s="5" t="s">
        <v>4544</v>
      </c>
      <c r="D1720" s="5" t="s">
        <v>3438</v>
      </c>
      <c r="E1720" s="5" t="s">
        <v>4545</v>
      </c>
      <c r="F1720" s="6">
        <v>44302</v>
      </c>
      <c r="G1720" s="6">
        <v>48685</v>
      </c>
      <c r="H1720" s="7">
        <v>500</v>
      </c>
      <c r="I1720" s="13" t="e">
        <f>VLOOKUP(C1720,[1]Sheet18!$A$1:$C$362,3,0)</f>
        <v>#N/A</v>
      </c>
      <c r="J1720" s="18">
        <f t="shared" si="35"/>
        <v>500</v>
      </c>
    </row>
    <row r="1721" spans="2:10" x14ac:dyDescent="0.2">
      <c r="B1721" s="4">
        <v>1718</v>
      </c>
      <c r="C1721" s="5" t="s">
        <v>4558</v>
      </c>
      <c r="D1721" s="5" t="s">
        <v>3438</v>
      </c>
      <c r="E1721" s="5" t="s">
        <v>4559</v>
      </c>
      <c r="F1721" s="6">
        <v>44321</v>
      </c>
      <c r="G1721" s="6">
        <v>48704</v>
      </c>
      <c r="H1721" s="7">
        <v>400</v>
      </c>
      <c r="I1721" s="13" t="e">
        <f>VLOOKUP(C1721,[1]Sheet18!$A$1:$C$362,3,0)</f>
        <v>#N/A</v>
      </c>
      <c r="J1721" s="18">
        <f t="shared" si="35"/>
        <v>400</v>
      </c>
    </row>
    <row r="1722" spans="2:10" x14ac:dyDescent="0.2">
      <c r="B1722" s="4">
        <v>1719</v>
      </c>
      <c r="C1722" s="5" t="s">
        <v>4715</v>
      </c>
      <c r="D1722" s="5" t="s">
        <v>3438</v>
      </c>
      <c r="E1722" s="5" t="s">
        <v>4716</v>
      </c>
      <c r="F1722" s="6">
        <v>44377</v>
      </c>
      <c r="G1722" s="6">
        <v>48760</v>
      </c>
      <c r="H1722" s="7">
        <v>900</v>
      </c>
      <c r="I1722" s="13" t="e">
        <f>VLOOKUP(C1722,[1]Sheet18!$A$1:$C$362,3,0)</f>
        <v>#N/A</v>
      </c>
      <c r="J1722" s="18">
        <f t="shared" si="35"/>
        <v>900</v>
      </c>
    </row>
    <row r="1723" spans="2:10" x14ac:dyDescent="0.2">
      <c r="B1723" s="4">
        <v>1720</v>
      </c>
      <c r="C1723" s="5" t="s">
        <v>4832</v>
      </c>
      <c r="D1723" s="5" t="s">
        <v>3438</v>
      </c>
      <c r="E1723" s="5" t="s">
        <v>4716</v>
      </c>
      <c r="F1723" s="6">
        <v>44419</v>
      </c>
      <c r="G1723" s="6">
        <v>48802</v>
      </c>
      <c r="H1723" s="7">
        <v>500</v>
      </c>
      <c r="I1723" s="13" t="e">
        <f>VLOOKUP(C1723,[1]Sheet18!$A$1:$C$362,3,0)</f>
        <v>#N/A</v>
      </c>
      <c r="J1723" s="18">
        <f t="shared" si="35"/>
        <v>500</v>
      </c>
    </row>
    <row r="1724" spans="2:10" x14ac:dyDescent="0.2">
      <c r="B1724" s="4">
        <v>1721</v>
      </c>
      <c r="C1724" s="5" t="s">
        <v>5064</v>
      </c>
      <c r="D1724" s="5" t="s">
        <v>3438</v>
      </c>
      <c r="E1724" s="5" t="s">
        <v>5065</v>
      </c>
      <c r="F1724" s="6">
        <v>44502</v>
      </c>
      <c r="G1724" s="6">
        <v>48885</v>
      </c>
      <c r="H1724" s="7">
        <v>400</v>
      </c>
      <c r="I1724" s="13" t="e">
        <f>VLOOKUP(C1724,[1]Sheet18!$A$1:$C$362,3,0)</f>
        <v>#N/A</v>
      </c>
      <c r="J1724" s="18">
        <f t="shared" si="35"/>
        <v>400</v>
      </c>
    </row>
    <row r="1725" spans="2:10" x14ac:dyDescent="0.2">
      <c r="B1725" s="4">
        <v>1722</v>
      </c>
      <c r="C1725" s="5" t="s">
        <v>5147</v>
      </c>
      <c r="D1725" s="5" t="s">
        <v>3438</v>
      </c>
      <c r="E1725" s="5" t="s">
        <v>5148</v>
      </c>
      <c r="F1725" s="6">
        <v>44552</v>
      </c>
      <c r="G1725" s="6">
        <v>48935</v>
      </c>
      <c r="H1725" s="7">
        <v>500</v>
      </c>
      <c r="I1725" s="13" t="e">
        <f>VLOOKUP(C1725,[1]Sheet18!$A$1:$C$362,3,0)</f>
        <v>#N/A</v>
      </c>
      <c r="J1725" s="18">
        <f t="shared" si="35"/>
        <v>500</v>
      </c>
    </row>
    <row r="1726" spans="2:10" x14ac:dyDescent="0.2">
      <c r="B1726" s="4">
        <v>1723</v>
      </c>
      <c r="C1726" s="5" t="s">
        <v>5331</v>
      </c>
      <c r="D1726" s="5" t="s">
        <v>3438</v>
      </c>
      <c r="E1726" s="5" t="s">
        <v>5332</v>
      </c>
      <c r="F1726" s="6">
        <v>44608</v>
      </c>
      <c r="G1726" s="6">
        <v>48991</v>
      </c>
      <c r="H1726" s="7">
        <v>600</v>
      </c>
      <c r="I1726" s="13" t="e">
        <f>VLOOKUP(C1726,[1]Sheet18!$A$1:$C$362,3,0)</f>
        <v>#N/A</v>
      </c>
      <c r="J1726" s="18">
        <f t="shared" si="35"/>
        <v>600</v>
      </c>
    </row>
    <row r="1727" spans="2:10" x14ac:dyDescent="0.2">
      <c r="B1727" s="4">
        <v>1724</v>
      </c>
      <c r="C1727" s="5" t="s">
        <v>5890</v>
      </c>
      <c r="D1727" s="5" t="s">
        <v>3438</v>
      </c>
      <c r="E1727" s="5" t="s">
        <v>5891</v>
      </c>
      <c r="F1727" s="6">
        <v>44825</v>
      </c>
      <c r="G1727" s="6">
        <v>49208</v>
      </c>
      <c r="H1727" s="7">
        <v>500</v>
      </c>
      <c r="I1727" s="13" t="e">
        <f>VLOOKUP(C1727,[1]Sheet18!$A$1:$C$362,3,0)</f>
        <v>#N/A</v>
      </c>
      <c r="J1727" s="18">
        <f t="shared" si="35"/>
        <v>500</v>
      </c>
    </row>
    <row r="1728" spans="2:10" x14ac:dyDescent="0.2">
      <c r="B1728" s="4">
        <v>1725</v>
      </c>
      <c r="C1728" s="5" t="s">
        <v>6334</v>
      </c>
      <c r="D1728" s="5" t="s">
        <v>3438</v>
      </c>
      <c r="E1728" s="5" t="s">
        <v>6335</v>
      </c>
      <c r="F1728" s="6">
        <v>44965</v>
      </c>
      <c r="G1728" s="6">
        <v>49348</v>
      </c>
      <c r="H1728" s="7">
        <v>500</v>
      </c>
      <c r="I1728" s="13" t="e">
        <f>VLOOKUP(C1728,[1]Sheet18!$A$1:$C$362,3,0)</f>
        <v>#N/A</v>
      </c>
      <c r="J1728" s="18">
        <f t="shared" ref="J1728:J1759" si="36">H1728</f>
        <v>500</v>
      </c>
    </row>
    <row r="1729" spans="2:10" x14ac:dyDescent="0.2">
      <c r="B1729" s="4">
        <v>1726</v>
      </c>
      <c r="C1729" s="5" t="s">
        <v>6442</v>
      </c>
      <c r="D1729" s="5" t="s">
        <v>3438</v>
      </c>
      <c r="E1729" s="5" t="s">
        <v>6443</v>
      </c>
      <c r="F1729" s="6">
        <v>44993</v>
      </c>
      <c r="G1729" s="6">
        <v>49376</v>
      </c>
      <c r="H1729" s="7">
        <v>500</v>
      </c>
      <c r="I1729" s="13" t="e">
        <f>VLOOKUP(C1729,[1]Sheet18!$A$1:$C$362,3,0)</f>
        <v>#N/A</v>
      </c>
      <c r="J1729" s="18">
        <f t="shared" si="36"/>
        <v>500</v>
      </c>
    </row>
    <row r="1730" spans="2:10" x14ac:dyDescent="0.2">
      <c r="B1730" s="4">
        <v>1727</v>
      </c>
      <c r="C1730" s="5" t="s">
        <v>6509</v>
      </c>
      <c r="D1730" s="5" t="s">
        <v>3438</v>
      </c>
      <c r="E1730" s="5" t="s">
        <v>6510</v>
      </c>
      <c r="F1730" s="6">
        <v>45008</v>
      </c>
      <c r="G1730" s="6">
        <v>49391</v>
      </c>
      <c r="H1730" s="7">
        <v>500</v>
      </c>
      <c r="I1730" s="13" t="e">
        <f>VLOOKUP(C1730,[1]Sheet18!$A$1:$C$362,3,0)</f>
        <v>#N/A</v>
      </c>
      <c r="J1730" s="18">
        <f t="shared" si="36"/>
        <v>500</v>
      </c>
    </row>
    <row r="1731" spans="2:10" x14ac:dyDescent="0.2">
      <c r="B1731" s="4">
        <v>1728</v>
      </c>
      <c r="C1731" s="5" t="s">
        <v>6547</v>
      </c>
      <c r="D1731" s="5" t="s">
        <v>3438</v>
      </c>
      <c r="E1731" s="5" t="s">
        <v>6548</v>
      </c>
      <c r="F1731" s="6">
        <v>45014</v>
      </c>
      <c r="G1731" s="6">
        <v>49397</v>
      </c>
      <c r="H1731" s="7">
        <v>727.72</v>
      </c>
      <c r="I1731" s="13" t="e">
        <f>VLOOKUP(C1731,[1]Sheet18!$A$1:$C$362,3,0)</f>
        <v>#N/A</v>
      </c>
      <c r="J1731" s="18">
        <f t="shared" si="36"/>
        <v>727.72</v>
      </c>
    </row>
    <row r="1732" spans="2:10" x14ac:dyDescent="0.2">
      <c r="B1732" s="4">
        <v>1729</v>
      </c>
      <c r="C1732" s="5" t="s">
        <v>6678</v>
      </c>
      <c r="D1732" s="5" t="s">
        <v>3438</v>
      </c>
      <c r="E1732" s="5" t="s">
        <v>6679</v>
      </c>
      <c r="F1732" s="6">
        <v>45070</v>
      </c>
      <c r="G1732" s="6">
        <v>49453</v>
      </c>
      <c r="H1732" s="7">
        <v>800</v>
      </c>
      <c r="I1732" s="13" t="e">
        <f>VLOOKUP(C1732,[1]Sheet18!$A$1:$C$362,3,0)</f>
        <v>#N/A</v>
      </c>
      <c r="J1732" s="18">
        <f t="shared" si="36"/>
        <v>800</v>
      </c>
    </row>
    <row r="1733" spans="2:10" x14ac:dyDescent="0.2">
      <c r="B1733" s="4">
        <v>1730</v>
      </c>
      <c r="C1733" s="5" t="s">
        <v>6796</v>
      </c>
      <c r="D1733" s="5" t="s">
        <v>3438</v>
      </c>
      <c r="E1733" s="5" t="s">
        <v>6797</v>
      </c>
      <c r="F1733" s="6">
        <v>45098</v>
      </c>
      <c r="G1733" s="6">
        <v>49481</v>
      </c>
      <c r="H1733" s="7">
        <v>500</v>
      </c>
      <c r="I1733" s="13" t="e">
        <f>VLOOKUP(C1733,[1]Sheet18!$A$1:$C$362,3,0)</f>
        <v>#N/A</v>
      </c>
      <c r="J1733" s="18">
        <f t="shared" si="36"/>
        <v>500</v>
      </c>
    </row>
    <row r="1734" spans="2:10" x14ac:dyDescent="0.2">
      <c r="B1734" s="4">
        <v>1731</v>
      </c>
      <c r="C1734" s="5" t="s">
        <v>3878</v>
      </c>
      <c r="D1734" s="5" t="s">
        <v>3438</v>
      </c>
      <c r="E1734" s="5" t="s">
        <v>3879</v>
      </c>
      <c r="F1734" s="6">
        <v>44104</v>
      </c>
      <c r="G1734" s="6">
        <v>49582</v>
      </c>
      <c r="H1734" s="7">
        <v>1005</v>
      </c>
      <c r="I1734" s="13" t="e">
        <f>VLOOKUP(C1734,[1]Sheet18!$A$1:$C$362,3,0)</f>
        <v>#N/A</v>
      </c>
      <c r="J1734" s="18">
        <f t="shared" si="36"/>
        <v>1005</v>
      </c>
    </row>
    <row r="1735" spans="2:10" x14ac:dyDescent="0.2">
      <c r="B1735" s="4">
        <v>1732</v>
      </c>
      <c r="C1735" s="5" t="s">
        <v>4011</v>
      </c>
      <c r="D1735" s="5" t="s">
        <v>3438</v>
      </c>
      <c r="E1735" s="5" t="s">
        <v>4012</v>
      </c>
      <c r="F1735" s="6">
        <v>44139</v>
      </c>
      <c r="G1735" s="6">
        <v>49617</v>
      </c>
      <c r="H1735" s="7">
        <v>600</v>
      </c>
      <c r="I1735" s="13" t="e">
        <f>VLOOKUP(C1735,[1]Sheet18!$A$1:$C$362,3,0)</f>
        <v>#N/A</v>
      </c>
      <c r="J1735" s="18">
        <f t="shared" si="36"/>
        <v>600</v>
      </c>
    </row>
    <row r="1736" spans="2:10" x14ac:dyDescent="0.2">
      <c r="B1736" s="4">
        <v>1733</v>
      </c>
      <c r="C1736" s="5" t="s">
        <v>4209</v>
      </c>
      <c r="D1736" s="5" t="s">
        <v>3438</v>
      </c>
      <c r="E1736" s="5" t="s">
        <v>4210</v>
      </c>
      <c r="F1736" s="6">
        <v>44202</v>
      </c>
      <c r="G1736" s="6">
        <v>49680</v>
      </c>
      <c r="H1736" s="7">
        <v>500</v>
      </c>
      <c r="I1736" s="13" t="e">
        <f>VLOOKUP(C1736,[1]Sheet18!$A$1:$C$362,3,0)</f>
        <v>#N/A</v>
      </c>
      <c r="J1736" s="18">
        <f t="shared" si="36"/>
        <v>500</v>
      </c>
    </row>
    <row r="1737" spans="2:10" x14ac:dyDescent="0.2">
      <c r="B1737" s="4">
        <v>1734</v>
      </c>
      <c r="C1737" s="5" t="s">
        <v>4403</v>
      </c>
      <c r="D1737" s="5" t="s">
        <v>3438</v>
      </c>
      <c r="E1737" s="5" t="s">
        <v>4404</v>
      </c>
      <c r="F1737" s="6">
        <v>44258</v>
      </c>
      <c r="G1737" s="6">
        <v>49737</v>
      </c>
      <c r="H1737" s="7">
        <v>617</v>
      </c>
      <c r="I1737" s="13" t="e">
        <f>VLOOKUP(C1737,[1]Sheet18!$A$1:$C$362,3,0)</f>
        <v>#N/A</v>
      </c>
      <c r="J1737" s="18">
        <f t="shared" si="36"/>
        <v>617</v>
      </c>
    </row>
    <row r="1738" spans="2:10" x14ac:dyDescent="0.2">
      <c r="B1738" s="4">
        <v>1735</v>
      </c>
      <c r="C1738" s="5" t="s">
        <v>4632</v>
      </c>
      <c r="D1738" s="5" t="s">
        <v>3438</v>
      </c>
      <c r="E1738" s="5" t="s">
        <v>4633</v>
      </c>
      <c r="F1738" s="6">
        <v>44349</v>
      </c>
      <c r="G1738" s="6">
        <v>49828</v>
      </c>
      <c r="H1738" s="7">
        <v>800</v>
      </c>
      <c r="I1738" s="13" t="e">
        <f>VLOOKUP(C1738,[1]Sheet18!$A$1:$C$362,3,0)</f>
        <v>#N/A</v>
      </c>
      <c r="J1738" s="18">
        <f t="shared" si="36"/>
        <v>800</v>
      </c>
    </row>
    <row r="1739" spans="2:10" x14ac:dyDescent="0.2">
      <c r="B1739" s="4">
        <v>1736</v>
      </c>
      <c r="C1739" s="5" t="s">
        <v>4879</v>
      </c>
      <c r="D1739" s="5" t="s">
        <v>3438</v>
      </c>
      <c r="E1739" s="5" t="s">
        <v>4880</v>
      </c>
      <c r="F1739" s="6">
        <v>44440</v>
      </c>
      <c r="G1739" s="6">
        <v>49919</v>
      </c>
      <c r="H1739" s="7">
        <v>600</v>
      </c>
      <c r="I1739" s="13" t="e">
        <f>VLOOKUP(C1739,[1]Sheet18!$A$1:$C$362,3,0)</f>
        <v>#N/A</v>
      </c>
      <c r="J1739" s="18">
        <f t="shared" si="36"/>
        <v>600</v>
      </c>
    </row>
    <row r="1740" spans="2:10" x14ac:dyDescent="0.2">
      <c r="B1740" s="4">
        <v>1737</v>
      </c>
      <c r="C1740" s="5" t="s">
        <v>4957</v>
      </c>
      <c r="D1740" s="5" t="s">
        <v>3438</v>
      </c>
      <c r="E1740" s="5" t="s">
        <v>4958</v>
      </c>
      <c r="F1740" s="6">
        <v>44468</v>
      </c>
      <c r="G1740" s="6">
        <v>49947</v>
      </c>
      <c r="H1740" s="7">
        <v>500</v>
      </c>
      <c r="I1740" s="13" t="e">
        <f>VLOOKUP(C1740,[1]Sheet18!$A$1:$C$362,3,0)</f>
        <v>#N/A</v>
      </c>
      <c r="J1740" s="18">
        <f t="shared" si="36"/>
        <v>500</v>
      </c>
    </row>
    <row r="1741" spans="2:10" x14ac:dyDescent="0.2">
      <c r="B1741" s="4">
        <v>1738</v>
      </c>
      <c r="C1741" s="5" t="s">
        <v>5124</v>
      </c>
      <c r="D1741" s="5" t="s">
        <v>3438</v>
      </c>
      <c r="E1741" s="5" t="s">
        <v>5125</v>
      </c>
      <c r="F1741" s="6">
        <v>44538</v>
      </c>
      <c r="G1741" s="6">
        <v>50017</v>
      </c>
      <c r="H1741" s="7">
        <v>500</v>
      </c>
      <c r="I1741" s="13" t="e">
        <f>VLOOKUP(C1741,[1]Sheet18!$A$1:$C$362,3,0)</f>
        <v>#N/A</v>
      </c>
      <c r="J1741" s="18">
        <f t="shared" si="36"/>
        <v>500</v>
      </c>
    </row>
    <row r="1742" spans="2:10" x14ac:dyDescent="0.2">
      <c r="B1742" s="4">
        <v>1739</v>
      </c>
      <c r="C1742" s="5" t="s">
        <v>5168</v>
      </c>
      <c r="D1742" s="5" t="s">
        <v>3438</v>
      </c>
      <c r="E1742" s="5" t="s">
        <v>5169</v>
      </c>
      <c r="F1742" s="6">
        <v>44559</v>
      </c>
      <c r="G1742" s="6">
        <v>50038</v>
      </c>
      <c r="H1742" s="7">
        <v>800</v>
      </c>
      <c r="I1742" s="13" t="e">
        <f>VLOOKUP(C1742,[1]Sheet18!$A$1:$C$362,3,0)</f>
        <v>#N/A</v>
      </c>
      <c r="J1742" s="18">
        <f t="shared" si="36"/>
        <v>800</v>
      </c>
    </row>
    <row r="1743" spans="2:10" x14ac:dyDescent="0.2">
      <c r="B1743" s="4">
        <v>1740</v>
      </c>
      <c r="C1743" s="5" t="s">
        <v>5370</v>
      </c>
      <c r="D1743" s="5" t="s">
        <v>3438</v>
      </c>
      <c r="E1743" s="5" t="s">
        <v>5371</v>
      </c>
      <c r="F1743" s="6">
        <v>44622</v>
      </c>
      <c r="G1743" s="6">
        <v>50101</v>
      </c>
      <c r="H1743" s="7">
        <v>614</v>
      </c>
      <c r="I1743" s="13" t="e">
        <f>VLOOKUP(C1743,[1]Sheet18!$A$1:$C$362,3,0)</f>
        <v>#N/A</v>
      </c>
      <c r="J1743" s="18">
        <f t="shared" si="36"/>
        <v>614</v>
      </c>
    </row>
    <row r="1744" spans="2:10" x14ac:dyDescent="0.2">
      <c r="B1744" s="4">
        <v>1741</v>
      </c>
      <c r="C1744" s="5" t="s">
        <v>5413</v>
      </c>
      <c r="D1744" s="5" t="s">
        <v>3438</v>
      </c>
      <c r="E1744" s="5" t="s">
        <v>5414</v>
      </c>
      <c r="F1744" s="6">
        <v>44636</v>
      </c>
      <c r="G1744" s="6">
        <v>50115</v>
      </c>
      <c r="H1744" s="7">
        <v>948</v>
      </c>
      <c r="I1744" s="13" t="e">
        <f>VLOOKUP(C1744,[1]Sheet18!$A$1:$C$362,3,0)</f>
        <v>#N/A</v>
      </c>
      <c r="J1744" s="18">
        <f t="shared" si="36"/>
        <v>948</v>
      </c>
    </row>
    <row r="1745" spans="2:10" x14ac:dyDescent="0.2">
      <c r="B1745" s="4">
        <v>1742</v>
      </c>
      <c r="C1745" s="5" t="s">
        <v>5727</v>
      </c>
      <c r="D1745" s="5" t="s">
        <v>3438</v>
      </c>
      <c r="E1745" s="5" t="s">
        <v>5728</v>
      </c>
      <c r="F1745" s="6">
        <v>44769</v>
      </c>
      <c r="G1745" s="6">
        <v>50248</v>
      </c>
      <c r="H1745" s="7">
        <v>1250</v>
      </c>
      <c r="I1745" s="13" t="e">
        <f>VLOOKUP(C1745,[1]Sheet18!$A$1:$C$362,3,0)</f>
        <v>#N/A</v>
      </c>
      <c r="J1745" s="18">
        <f t="shared" si="36"/>
        <v>1250</v>
      </c>
    </row>
    <row r="1746" spans="2:10" x14ac:dyDescent="0.2">
      <c r="B1746" s="4">
        <v>1743</v>
      </c>
      <c r="C1746" s="5" t="s">
        <v>5982</v>
      </c>
      <c r="D1746" s="5" t="s">
        <v>3438</v>
      </c>
      <c r="E1746" s="5" t="s">
        <v>5983</v>
      </c>
      <c r="F1746" s="6">
        <v>44853</v>
      </c>
      <c r="G1746" s="6">
        <v>50332</v>
      </c>
      <c r="H1746" s="7">
        <v>800</v>
      </c>
      <c r="I1746" s="13" t="e">
        <f>VLOOKUP(C1746,[1]Sheet18!$A$1:$C$362,3,0)</f>
        <v>#N/A</v>
      </c>
      <c r="J1746" s="18">
        <f t="shared" si="36"/>
        <v>800</v>
      </c>
    </row>
    <row r="1747" spans="2:10" x14ac:dyDescent="0.2">
      <c r="B1747" s="4">
        <v>1744</v>
      </c>
      <c r="C1747" s="5" t="s">
        <v>6110</v>
      </c>
      <c r="D1747" s="5" t="s">
        <v>3438</v>
      </c>
      <c r="E1747" s="5" t="s">
        <v>6111</v>
      </c>
      <c r="F1747" s="6">
        <v>44895</v>
      </c>
      <c r="G1747" s="6">
        <v>50374</v>
      </c>
      <c r="H1747" s="7">
        <v>500</v>
      </c>
      <c r="I1747" s="13" t="e">
        <f>VLOOKUP(C1747,[1]Sheet18!$A$1:$C$362,3,0)</f>
        <v>#N/A</v>
      </c>
      <c r="J1747" s="18">
        <f t="shared" si="36"/>
        <v>500</v>
      </c>
    </row>
    <row r="1748" spans="2:10" x14ac:dyDescent="0.2">
      <c r="B1748" s="4">
        <v>1745</v>
      </c>
      <c r="C1748" s="5" t="s">
        <v>6182</v>
      </c>
      <c r="D1748" s="5" t="s">
        <v>3438</v>
      </c>
      <c r="E1748" s="5" t="s">
        <v>6183</v>
      </c>
      <c r="F1748" s="6">
        <v>44923</v>
      </c>
      <c r="G1748" s="6">
        <v>50402</v>
      </c>
      <c r="H1748" s="7">
        <v>495.28</v>
      </c>
      <c r="I1748" s="13" t="e">
        <f>VLOOKUP(C1748,[1]Sheet18!$A$1:$C$362,3,0)</f>
        <v>#N/A</v>
      </c>
      <c r="J1748" s="18">
        <f t="shared" si="36"/>
        <v>495.28</v>
      </c>
    </row>
    <row r="1749" spans="2:10" x14ac:dyDescent="0.2">
      <c r="B1749" s="4">
        <v>1746</v>
      </c>
      <c r="C1749" s="5" t="s">
        <v>6246</v>
      </c>
      <c r="D1749" s="5" t="s">
        <v>3438</v>
      </c>
      <c r="E1749" s="5" t="s">
        <v>6247</v>
      </c>
      <c r="F1749" s="6">
        <v>44944</v>
      </c>
      <c r="G1749" s="6">
        <v>50423</v>
      </c>
      <c r="H1749" s="7">
        <v>700</v>
      </c>
      <c r="I1749" s="13" t="e">
        <f>VLOOKUP(C1749,[1]Sheet18!$A$1:$C$362,3,0)</f>
        <v>#N/A</v>
      </c>
      <c r="J1749" s="18">
        <f t="shared" si="36"/>
        <v>700</v>
      </c>
    </row>
    <row r="1750" spans="2:10" x14ac:dyDescent="0.2">
      <c r="B1750" s="4">
        <v>1747</v>
      </c>
      <c r="C1750" s="5" t="s">
        <v>6753</v>
      </c>
      <c r="D1750" s="5" t="s">
        <v>3438</v>
      </c>
      <c r="E1750" s="5" t="s">
        <v>6754</v>
      </c>
      <c r="F1750" s="6">
        <v>45084</v>
      </c>
      <c r="G1750" s="6">
        <v>50563</v>
      </c>
      <c r="H1750" s="7">
        <v>1000</v>
      </c>
      <c r="I1750" s="13" t="e">
        <f>VLOOKUP(C1750,[1]Sheet18!$A$1:$C$362,3,0)</f>
        <v>#N/A</v>
      </c>
      <c r="J1750" s="18">
        <f t="shared" si="36"/>
        <v>1000</v>
      </c>
    </row>
    <row r="1751" spans="2:10" x14ac:dyDescent="0.2">
      <c r="B1751" s="4">
        <v>1748</v>
      </c>
      <c r="C1751" s="5" t="s">
        <v>6877</v>
      </c>
      <c r="D1751" s="5" t="s">
        <v>3438</v>
      </c>
      <c r="E1751" s="5" t="s">
        <v>6878</v>
      </c>
      <c r="F1751" s="6">
        <v>45119</v>
      </c>
      <c r="G1751" s="6">
        <v>50598</v>
      </c>
      <c r="H1751" s="7">
        <v>400</v>
      </c>
      <c r="I1751" s="13" t="e">
        <f>VLOOKUP(C1751,[1]Sheet18!$A$1:$C$362,3,0)</f>
        <v>#N/A</v>
      </c>
      <c r="J1751" s="18">
        <f t="shared" si="36"/>
        <v>400</v>
      </c>
    </row>
    <row r="1752" spans="2:10" x14ac:dyDescent="0.2">
      <c r="B1752" s="4">
        <v>1749</v>
      </c>
      <c r="C1752" s="5" t="s">
        <v>9397</v>
      </c>
      <c r="D1752" s="5" t="s">
        <v>3438</v>
      </c>
      <c r="E1752" s="5" t="s">
        <v>9398</v>
      </c>
      <c r="F1752" s="6">
        <v>45756</v>
      </c>
      <c r="G1752" s="6">
        <v>51965</v>
      </c>
      <c r="H1752" s="7">
        <v>500</v>
      </c>
      <c r="I1752" s="13" t="e">
        <f>VLOOKUP(C1752,[1]Sheet18!$A$1:$C$362,3,0)</f>
        <v>#N/A</v>
      </c>
      <c r="J1752" s="18">
        <f t="shared" si="36"/>
        <v>500</v>
      </c>
    </row>
    <row r="1753" spans="2:10" x14ac:dyDescent="0.2">
      <c r="B1753" s="4">
        <v>1750</v>
      </c>
      <c r="C1753" s="5" t="s">
        <v>9531</v>
      </c>
      <c r="D1753" s="5" t="s">
        <v>3438</v>
      </c>
      <c r="E1753" s="5" t="s">
        <v>9532</v>
      </c>
      <c r="F1753" s="6">
        <v>45805</v>
      </c>
      <c r="G1753" s="6">
        <v>52014</v>
      </c>
      <c r="H1753" s="7">
        <v>400</v>
      </c>
      <c r="I1753" s="13" t="e">
        <f>VLOOKUP(C1753,[1]Sheet18!$A$1:$C$362,3,0)</f>
        <v>#N/A</v>
      </c>
      <c r="J1753" s="18">
        <f t="shared" si="36"/>
        <v>400</v>
      </c>
    </row>
    <row r="1754" spans="2:10" x14ac:dyDescent="0.2">
      <c r="B1754" s="4">
        <v>1751</v>
      </c>
      <c r="C1754" s="5" t="s">
        <v>6141</v>
      </c>
      <c r="D1754" s="5" t="s">
        <v>3438</v>
      </c>
      <c r="E1754" s="5" t="s">
        <v>6142</v>
      </c>
      <c r="F1754" s="6">
        <v>44909</v>
      </c>
      <c r="G1754" s="6">
        <v>52214</v>
      </c>
      <c r="H1754" s="7">
        <v>1000</v>
      </c>
      <c r="I1754" s="13" t="e">
        <f>VLOOKUP(C1754,[1]Sheet18!$A$1:$C$362,3,0)</f>
        <v>#N/A</v>
      </c>
      <c r="J1754" s="18">
        <f t="shared" si="36"/>
        <v>1000</v>
      </c>
    </row>
    <row r="1755" spans="2:10" x14ac:dyDescent="0.2">
      <c r="B1755" s="4">
        <v>1752</v>
      </c>
      <c r="C1755" s="5" t="s">
        <v>7339</v>
      </c>
      <c r="D1755" s="5" t="s">
        <v>3438</v>
      </c>
      <c r="E1755" s="5" t="s">
        <v>7340</v>
      </c>
      <c r="F1755" s="6">
        <v>45259</v>
      </c>
      <c r="G1755" s="6">
        <v>52564</v>
      </c>
      <c r="H1755" s="7">
        <v>600</v>
      </c>
      <c r="I1755" s="13" t="e">
        <f>VLOOKUP(C1755,[1]Sheet18!$A$1:$C$362,3,0)</f>
        <v>#N/A</v>
      </c>
      <c r="J1755" s="18">
        <f t="shared" si="36"/>
        <v>600</v>
      </c>
    </row>
    <row r="1756" spans="2:10" x14ac:dyDescent="0.2">
      <c r="B1756" s="4">
        <v>1753</v>
      </c>
      <c r="C1756" s="5" t="s">
        <v>7444</v>
      </c>
      <c r="D1756" s="5" t="s">
        <v>3438</v>
      </c>
      <c r="E1756" s="5" t="s">
        <v>7445</v>
      </c>
      <c r="F1756" s="6">
        <v>45287</v>
      </c>
      <c r="G1756" s="6">
        <v>52592</v>
      </c>
      <c r="H1756" s="7">
        <v>600</v>
      </c>
      <c r="I1756" s="13" t="e">
        <f>VLOOKUP(C1756,[1]Sheet18!$A$1:$C$362,3,0)</f>
        <v>#N/A</v>
      </c>
      <c r="J1756" s="18">
        <f t="shared" si="36"/>
        <v>600</v>
      </c>
    </row>
    <row r="1757" spans="2:10" x14ac:dyDescent="0.2">
      <c r="B1757" s="4">
        <v>1754</v>
      </c>
      <c r="C1757" s="5" t="s">
        <v>7489</v>
      </c>
      <c r="D1757" s="5" t="s">
        <v>3438</v>
      </c>
      <c r="E1757" s="5" t="s">
        <v>7490</v>
      </c>
      <c r="F1757" s="6">
        <v>45301</v>
      </c>
      <c r="G1757" s="6">
        <v>52606</v>
      </c>
      <c r="H1757" s="7">
        <v>330</v>
      </c>
      <c r="I1757" s="13" t="e">
        <f>VLOOKUP(C1757,[1]Sheet18!$A$1:$C$362,3,0)</f>
        <v>#N/A</v>
      </c>
      <c r="J1757" s="18">
        <f t="shared" si="36"/>
        <v>330</v>
      </c>
    </row>
    <row r="1758" spans="2:10" x14ac:dyDescent="0.2">
      <c r="B1758" s="4">
        <v>1755</v>
      </c>
      <c r="C1758" s="5" t="s">
        <v>7761</v>
      </c>
      <c r="D1758" s="5" t="s">
        <v>3438</v>
      </c>
      <c r="E1758" s="5" t="s">
        <v>7762</v>
      </c>
      <c r="F1758" s="6">
        <v>45357</v>
      </c>
      <c r="G1758" s="6">
        <v>52662</v>
      </c>
      <c r="H1758" s="7">
        <v>400</v>
      </c>
      <c r="I1758" s="13" t="e">
        <f>VLOOKUP(C1758,[1]Sheet18!$A$1:$C$362,3,0)</f>
        <v>#N/A</v>
      </c>
      <c r="J1758" s="18">
        <f t="shared" si="36"/>
        <v>400</v>
      </c>
    </row>
    <row r="1759" spans="2:10" x14ac:dyDescent="0.2">
      <c r="B1759" s="4">
        <v>1756</v>
      </c>
      <c r="C1759" s="5" t="s">
        <v>7848</v>
      </c>
      <c r="D1759" s="5" t="s">
        <v>3438</v>
      </c>
      <c r="E1759" s="5" t="s">
        <v>7849</v>
      </c>
      <c r="F1759" s="6">
        <v>45371</v>
      </c>
      <c r="G1759" s="6">
        <v>52676</v>
      </c>
      <c r="H1759" s="7">
        <v>200</v>
      </c>
      <c r="I1759" s="13" t="e">
        <f>VLOOKUP(C1759,[1]Sheet18!$A$1:$C$362,3,0)</f>
        <v>#N/A</v>
      </c>
      <c r="J1759" s="18">
        <f t="shared" si="36"/>
        <v>200</v>
      </c>
    </row>
    <row r="1760" spans="2:10" x14ac:dyDescent="0.2">
      <c r="B1760" s="4">
        <v>1757</v>
      </c>
      <c r="C1760" s="5" t="s">
        <v>8750</v>
      </c>
      <c r="D1760" s="5" t="s">
        <v>3438</v>
      </c>
      <c r="E1760" s="5" t="s">
        <v>8751</v>
      </c>
      <c r="F1760" s="6">
        <v>45630</v>
      </c>
      <c r="G1760" s="6">
        <v>52935</v>
      </c>
      <c r="H1760" s="7">
        <v>400</v>
      </c>
      <c r="I1760" s="13" t="e">
        <f>VLOOKUP(C1760,[1]Sheet18!$A$1:$C$362,3,0)</f>
        <v>#N/A</v>
      </c>
      <c r="J1760" s="18">
        <f t="shared" ref="J1760:J1791" si="37">H1760</f>
        <v>400</v>
      </c>
    </row>
    <row r="1761" spans="2:10" x14ac:dyDescent="0.2">
      <c r="B1761" s="4">
        <v>1758</v>
      </c>
      <c r="C1761" s="5" t="s">
        <v>9032</v>
      </c>
      <c r="D1761" s="5" t="s">
        <v>3438</v>
      </c>
      <c r="E1761" s="5" t="s">
        <v>9033</v>
      </c>
      <c r="F1761" s="6">
        <v>45700</v>
      </c>
      <c r="G1761" s="6">
        <v>53005</v>
      </c>
      <c r="H1761" s="7">
        <v>200</v>
      </c>
      <c r="I1761" s="13" t="e">
        <f>VLOOKUP(C1761,[1]Sheet18!$A$1:$C$362,3,0)</f>
        <v>#N/A</v>
      </c>
      <c r="J1761" s="18">
        <f t="shared" si="37"/>
        <v>200</v>
      </c>
    </row>
    <row r="1762" spans="2:10" x14ac:dyDescent="0.2">
      <c r="B1762" s="4">
        <v>1759</v>
      </c>
      <c r="C1762" s="5" t="s">
        <v>8336</v>
      </c>
      <c r="D1762" s="5" t="s">
        <v>3438</v>
      </c>
      <c r="E1762" s="5" t="s">
        <v>8337</v>
      </c>
      <c r="F1762" s="6">
        <v>45511</v>
      </c>
      <c r="G1762" s="6">
        <v>53181</v>
      </c>
      <c r="H1762" s="7">
        <v>500</v>
      </c>
      <c r="I1762" s="13" t="e">
        <f>VLOOKUP(C1762,[1]Sheet18!$A$1:$C$362,3,0)</f>
        <v>#N/A</v>
      </c>
      <c r="J1762" s="18">
        <f t="shared" si="37"/>
        <v>500</v>
      </c>
    </row>
    <row r="1763" spans="2:10" x14ac:dyDescent="0.2">
      <c r="B1763" s="4">
        <v>1760</v>
      </c>
      <c r="C1763" s="5" t="s">
        <v>8142</v>
      </c>
      <c r="D1763" s="5" t="s">
        <v>3438</v>
      </c>
      <c r="E1763" s="5" t="s">
        <v>8143</v>
      </c>
      <c r="F1763" s="6">
        <v>45448</v>
      </c>
      <c r="G1763" s="6">
        <v>53483</v>
      </c>
      <c r="H1763" s="7">
        <v>800</v>
      </c>
      <c r="I1763" s="13" t="e">
        <f>VLOOKUP(C1763,[1]Sheet18!$A$1:$C$362,3,0)</f>
        <v>#N/A</v>
      </c>
      <c r="J1763" s="18">
        <f t="shared" si="37"/>
        <v>800</v>
      </c>
    </row>
    <row r="1764" spans="2:10" x14ac:dyDescent="0.2">
      <c r="B1764" s="4">
        <v>1761</v>
      </c>
      <c r="C1764" s="5" t="s">
        <v>9632</v>
      </c>
      <c r="D1764" s="5" t="s">
        <v>3438</v>
      </c>
      <c r="E1764" s="5" t="s">
        <v>8773</v>
      </c>
      <c r="F1764" s="6">
        <v>45833</v>
      </c>
      <c r="G1764" s="6">
        <v>53503</v>
      </c>
      <c r="H1764" s="7">
        <v>200</v>
      </c>
      <c r="I1764" s="13" t="e">
        <f>VLOOKUP(C1764,[1]Sheet18!$A$1:$C$362,3,0)</f>
        <v>#N/A</v>
      </c>
      <c r="J1764" s="18">
        <f t="shared" si="37"/>
        <v>200</v>
      </c>
    </row>
    <row r="1765" spans="2:10" x14ac:dyDescent="0.2">
      <c r="B1765" s="4">
        <v>1762</v>
      </c>
      <c r="C1765" s="5" t="s">
        <v>8226</v>
      </c>
      <c r="D1765" s="5" t="s">
        <v>3438</v>
      </c>
      <c r="E1765" s="5" t="s">
        <v>8227</v>
      </c>
      <c r="F1765" s="6">
        <v>45476</v>
      </c>
      <c r="G1765" s="6">
        <v>53511</v>
      </c>
      <c r="H1765" s="7">
        <v>500</v>
      </c>
      <c r="I1765" s="13" t="e">
        <f>VLOOKUP(C1765,[1]Sheet18!$A$1:$C$362,3,0)</f>
        <v>#N/A</v>
      </c>
      <c r="J1765" s="18">
        <f t="shared" si="37"/>
        <v>500</v>
      </c>
    </row>
    <row r="1766" spans="2:10" x14ac:dyDescent="0.2">
      <c r="B1766" s="4">
        <v>1763</v>
      </c>
      <c r="C1766" s="5" t="s">
        <v>8297</v>
      </c>
      <c r="D1766" s="5" t="s">
        <v>3438</v>
      </c>
      <c r="E1766" s="5" t="s">
        <v>8298</v>
      </c>
      <c r="F1766" s="6">
        <v>45504</v>
      </c>
      <c r="G1766" s="6">
        <v>53539</v>
      </c>
      <c r="H1766" s="7">
        <v>500</v>
      </c>
      <c r="I1766" s="13" t="e">
        <f>VLOOKUP(C1766,[1]Sheet18!$A$1:$C$362,3,0)</f>
        <v>#N/A</v>
      </c>
      <c r="J1766" s="18">
        <f t="shared" si="37"/>
        <v>500</v>
      </c>
    </row>
    <row r="1767" spans="2:10" x14ac:dyDescent="0.2">
      <c r="B1767" s="4">
        <v>1764</v>
      </c>
      <c r="C1767" s="5" t="s">
        <v>8772</v>
      </c>
      <c r="D1767" s="5" t="s">
        <v>3438</v>
      </c>
      <c r="E1767" s="5" t="s">
        <v>8773</v>
      </c>
      <c r="F1767" s="6">
        <v>45637</v>
      </c>
      <c r="G1767" s="6">
        <v>53672</v>
      </c>
      <c r="H1767" s="7">
        <v>400</v>
      </c>
      <c r="I1767" s="13" t="e">
        <f>VLOOKUP(C1767,[1]Sheet18!$A$1:$C$362,3,0)</f>
        <v>#N/A</v>
      </c>
      <c r="J1767" s="18">
        <f t="shared" si="37"/>
        <v>400</v>
      </c>
    </row>
    <row r="1768" spans="2:10" x14ac:dyDescent="0.2">
      <c r="B1768" s="4">
        <v>1765</v>
      </c>
      <c r="C1768" s="5" t="s">
        <v>8908</v>
      </c>
      <c r="D1768" s="5" t="s">
        <v>3438</v>
      </c>
      <c r="E1768" s="5" t="s">
        <v>8909</v>
      </c>
      <c r="F1768" s="6">
        <v>45672</v>
      </c>
      <c r="G1768" s="6">
        <v>53707</v>
      </c>
      <c r="H1768" s="7">
        <v>300</v>
      </c>
      <c r="I1768" s="13" t="e">
        <f>VLOOKUP(C1768,[1]Sheet18!$A$1:$C$362,3,0)</f>
        <v>#N/A</v>
      </c>
      <c r="J1768" s="18">
        <f t="shared" si="37"/>
        <v>300</v>
      </c>
    </row>
    <row r="1769" spans="2:10" x14ac:dyDescent="0.2">
      <c r="B1769" s="4">
        <v>1766</v>
      </c>
      <c r="C1769" s="5" t="s">
        <v>7314</v>
      </c>
      <c r="D1769" s="5" t="s">
        <v>3438</v>
      </c>
      <c r="E1769" s="5" t="s">
        <v>7315</v>
      </c>
      <c r="F1769" s="6">
        <v>45252</v>
      </c>
      <c r="G1769" s="6">
        <v>54384</v>
      </c>
      <c r="H1769" s="7">
        <v>900</v>
      </c>
      <c r="I1769" s="13" t="e">
        <f>VLOOKUP(C1769,[1]Sheet18!$A$1:$C$362,3,0)</f>
        <v>#N/A</v>
      </c>
      <c r="J1769" s="18">
        <f t="shared" si="37"/>
        <v>900</v>
      </c>
    </row>
    <row r="1770" spans="2:10" x14ac:dyDescent="0.2">
      <c r="B1770" s="4">
        <v>1767</v>
      </c>
      <c r="C1770" s="5" t="s">
        <v>7419</v>
      </c>
      <c r="D1770" s="5" t="s">
        <v>3438</v>
      </c>
      <c r="E1770" s="5" t="s">
        <v>7420</v>
      </c>
      <c r="F1770" s="6">
        <v>45280</v>
      </c>
      <c r="G1770" s="6">
        <v>54412</v>
      </c>
      <c r="H1770" s="7">
        <v>600</v>
      </c>
      <c r="I1770" s="13" t="e">
        <f>VLOOKUP(C1770,[1]Sheet18!$A$1:$C$362,3,0)</f>
        <v>#N/A</v>
      </c>
      <c r="J1770" s="18">
        <f t="shared" si="37"/>
        <v>600</v>
      </c>
    </row>
    <row r="1771" spans="2:10" x14ac:dyDescent="0.2">
      <c r="B1771" s="4">
        <v>1768</v>
      </c>
      <c r="C1771" s="5" t="s">
        <v>7672</v>
      </c>
      <c r="D1771" s="5" t="s">
        <v>3438</v>
      </c>
      <c r="E1771" s="5" t="s">
        <v>7673</v>
      </c>
      <c r="F1771" s="6">
        <v>45336</v>
      </c>
      <c r="G1771" s="6">
        <v>54468</v>
      </c>
      <c r="H1771" s="7">
        <v>1000</v>
      </c>
      <c r="I1771" s="13" t="e">
        <f>VLOOKUP(C1771,[1]Sheet18!$A$1:$C$362,3,0)</f>
        <v>#N/A</v>
      </c>
      <c r="J1771" s="18">
        <f t="shared" si="37"/>
        <v>1000</v>
      </c>
    </row>
    <row r="1772" spans="2:10" x14ac:dyDescent="0.2">
      <c r="B1772" s="4">
        <v>1769</v>
      </c>
      <c r="C1772" s="5" t="s">
        <v>7801</v>
      </c>
      <c r="D1772" s="5" t="s">
        <v>3438</v>
      </c>
      <c r="E1772" s="5" t="s">
        <v>7802</v>
      </c>
      <c r="F1772" s="6">
        <v>45364</v>
      </c>
      <c r="G1772" s="6">
        <v>54495</v>
      </c>
      <c r="H1772" s="7">
        <v>200</v>
      </c>
      <c r="I1772" s="13" t="e">
        <f>VLOOKUP(C1772,[1]Sheet18!$A$1:$C$362,3,0)</f>
        <v>#N/A</v>
      </c>
      <c r="J1772" s="18">
        <f t="shared" si="37"/>
        <v>200</v>
      </c>
    </row>
    <row r="1773" spans="2:10" x14ac:dyDescent="0.2">
      <c r="B1773" s="4">
        <v>1770</v>
      </c>
      <c r="C1773" s="5" t="s">
        <v>8078</v>
      </c>
      <c r="D1773" s="5" t="s">
        <v>3438</v>
      </c>
      <c r="E1773" s="5" t="s">
        <v>8079</v>
      </c>
      <c r="F1773" s="6">
        <v>45427</v>
      </c>
      <c r="G1773" s="6">
        <v>54558</v>
      </c>
      <c r="H1773" s="7">
        <v>1000</v>
      </c>
      <c r="I1773" s="13" t="e">
        <f>VLOOKUP(C1773,[1]Sheet18!$A$1:$C$362,3,0)</f>
        <v>#N/A</v>
      </c>
      <c r="J1773" s="18">
        <f t="shared" si="37"/>
        <v>1000</v>
      </c>
    </row>
    <row r="1774" spans="2:10" x14ac:dyDescent="0.2">
      <c r="B1774" s="4">
        <v>1771</v>
      </c>
      <c r="C1774" s="5" t="s">
        <v>8167</v>
      </c>
      <c r="D1774" s="5" t="s">
        <v>3438</v>
      </c>
      <c r="E1774" s="5" t="s">
        <v>8168</v>
      </c>
      <c r="F1774" s="6">
        <v>45455</v>
      </c>
      <c r="G1774" s="6">
        <v>54586</v>
      </c>
      <c r="H1774" s="7">
        <v>500</v>
      </c>
      <c r="I1774" s="13" t="e">
        <f>VLOOKUP(C1774,[1]Sheet18!$A$1:$C$362,3,0)</f>
        <v>#N/A</v>
      </c>
      <c r="J1774" s="18">
        <f t="shared" si="37"/>
        <v>500</v>
      </c>
    </row>
    <row r="1775" spans="2:10" x14ac:dyDescent="0.2">
      <c r="B1775" s="4">
        <v>1772</v>
      </c>
      <c r="C1775" s="5" t="s">
        <v>8248</v>
      </c>
      <c r="D1775" s="5" t="s">
        <v>3438</v>
      </c>
      <c r="E1775" s="5" t="s">
        <v>8249</v>
      </c>
      <c r="F1775" s="6">
        <v>45483</v>
      </c>
      <c r="G1775" s="6">
        <v>54614</v>
      </c>
      <c r="H1775" s="7">
        <v>1000</v>
      </c>
      <c r="I1775" s="13" t="e">
        <f>VLOOKUP(C1775,[1]Sheet18!$A$1:$C$362,3,0)</f>
        <v>#N/A</v>
      </c>
      <c r="J1775" s="18">
        <f t="shared" si="37"/>
        <v>1000</v>
      </c>
    </row>
    <row r="1776" spans="2:10" x14ac:dyDescent="0.2">
      <c r="B1776" s="4">
        <v>1773</v>
      </c>
      <c r="C1776" s="5" t="s">
        <v>8368</v>
      </c>
      <c r="D1776" s="5" t="s">
        <v>3438</v>
      </c>
      <c r="E1776" s="5" t="s">
        <v>8369</v>
      </c>
      <c r="F1776" s="6">
        <v>45518</v>
      </c>
      <c r="G1776" s="6">
        <v>54649</v>
      </c>
      <c r="H1776" s="7">
        <v>450</v>
      </c>
      <c r="I1776" s="13" t="e">
        <f>VLOOKUP(C1776,[1]Sheet18!$A$1:$C$362,3,0)</f>
        <v>#N/A</v>
      </c>
      <c r="J1776" s="18">
        <f t="shared" si="37"/>
        <v>450</v>
      </c>
    </row>
    <row r="1777" spans="2:10" x14ac:dyDescent="0.2">
      <c r="B1777" s="4">
        <v>1774</v>
      </c>
      <c r="C1777" s="5" t="s">
        <v>8591</v>
      </c>
      <c r="D1777" s="5" t="s">
        <v>3438</v>
      </c>
      <c r="E1777" s="5" t="s">
        <v>8592</v>
      </c>
      <c r="F1777" s="6">
        <v>45574</v>
      </c>
      <c r="G1777" s="6">
        <v>54705</v>
      </c>
      <c r="H1777" s="7">
        <v>400</v>
      </c>
      <c r="I1777" s="13" t="e">
        <f>VLOOKUP(C1777,[1]Sheet18!$A$1:$C$362,3,0)</f>
        <v>#N/A</v>
      </c>
      <c r="J1777" s="18">
        <f t="shared" si="37"/>
        <v>400</v>
      </c>
    </row>
    <row r="1778" spans="2:10" x14ac:dyDescent="0.2">
      <c r="B1778" s="4">
        <v>1775</v>
      </c>
      <c r="C1778" s="5" t="s">
        <v>8783</v>
      </c>
      <c r="D1778" s="5" t="s">
        <v>3438</v>
      </c>
      <c r="E1778" s="5" t="s">
        <v>8784</v>
      </c>
      <c r="F1778" s="6">
        <v>45644</v>
      </c>
      <c r="G1778" s="6">
        <v>54775</v>
      </c>
      <c r="H1778" s="7">
        <v>400</v>
      </c>
      <c r="I1778" s="13" t="e">
        <f>VLOOKUP(C1778,[1]Sheet18!$A$1:$C$362,3,0)</f>
        <v>#N/A</v>
      </c>
      <c r="J1778" s="18">
        <f t="shared" si="37"/>
        <v>400</v>
      </c>
    </row>
    <row r="1779" spans="2:10" x14ac:dyDescent="0.2">
      <c r="B1779" s="4">
        <v>1776</v>
      </c>
      <c r="C1779" s="5" t="s">
        <v>7268</v>
      </c>
      <c r="D1779" s="5" t="s">
        <v>3438</v>
      </c>
      <c r="E1779" s="5" t="s">
        <v>7269</v>
      </c>
      <c r="F1779" s="6">
        <v>45238</v>
      </c>
      <c r="G1779" s="6">
        <v>55100</v>
      </c>
      <c r="H1779" s="7">
        <v>900</v>
      </c>
      <c r="I1779" s="13" t="e">
        <f>VLOOKUP(C1779,[1]Sheet18!$A$1:$C$362,3,0)</f>
        <v>#N/A</v>
      </c>
      <c r="J1779" s="18">
        <f t="shared" si="37"/>
        <v>900</v>
      </c>
    </row>
    <row r="1780" spans="2:10" x14ac:dyDescent="0.2">
      <c r="B1780" s="4">
        <v>1777</v>
      </c>
      <c r="C1780" s="5" t="s">
        <v>7376</v>
      </c>
      <c r="D1780" s="5" t="s">
        <v>3438</v>
      </c>
      <c r="E1780" s="5" t="s">
        <v>7377</v>
      </c>
      <c r="F1780" s="6">
        <v>45266</v>
      </c>
      <c r="G1780" s="6">
        <v>55128</v>
      </c>
      <c r="H1780" s="7">
        <v>600</v>
      </c>
      <c r="I1780" s="13" t="e">
        <f>VLOOKUP(C1780,[1]Sheet18!$A$1:$C$362,3,0)</f>
        <v>#N/A</v>
      </c>
      <c r="J1780" s="18">
        <f t="shared" si="37"/>
        <v>600</v>
      </c>
    </row>
    <row r="1781" spans="2:10" x14ac:dyDescent="0.2">
      <c r="B1781" s="4">
        <v>1778</v>
      </c>
      <c r="C1781" s="5" t="s">
        <v>8090</v>
      </c>
      <c r="D1781" s="5" t="s">
        <v>3438</v>
      </c>
      <c r="E1781" s="5" t="s">
        <v>8091</v>
      </c>
      <c r="F1781" s="6">
        <v>45434</v>
      </c>
      <c r="G1781" s="6">
        <v>55295</v>
      </c>
      <c r="H1781" s="7">
        <v>500</v>
      </c>
      <c r="I1781" s="13" t="e">
        <f>VLOOKUP(C1781,[1]Sheet18!$A$1:$C$362,3,0)</f>
        <v>#N/A</v>
      </c>
      <c r="J1781" s="18">
        <f t="shared" si="37"/>
        <v>500</v>
      </c>
    </row>
    <row r="1782" spans="2:10" x14ac:dyDescent="0.2">
      <c r="B1782" s="4">
        <v>1779</v>
      </c>
      <c r="C1782" s="5" t="s">
        <v>8181</v>
      </c>
      <c r="D1782" s="5" t="s">
        <v>3438</v>
      </c>
      <c r="E1782" s="5" t="s">
        <v>8182</v>
      </c>
      <c r="F1782" s="6">
        <v>45462</v>
      </c>
      <c r="G1782" s="6">
        <v>55323</v>
      </c>
      <c r="H1782" s="7">
        <v>500</v>
      </c>
      <c r="I1782" s="13" t="e">
        <f>VLOOKUP(C1782,[1]Sheet18!$A$1:$C$362,3,0)</f>
        <v>#N/A</v>
      </c>
      <c r="J1782" s="18">
        <f t="shared" si="37"/>
        <v>500</v>
      </c>
    </row>
    <row r="1783" spans="2:10" x14ac:dyDescent="0.2">
      <c r="B1783" s="4">
        <v>1780</v>
      </c>
      <c r="C1783" s="5" t="s">
        <v>8262</v>
      </c>
      <c r="D1783" s="5" t="s">
        <v>3438</v>
      </c>
      <c r="E1783" s="5" t="s">
        <v>8263</v>
      </c>
      <c r="F1783" s="6">
        <v>45491</v>
      </c>
      <c r="G1783" s="6">
        <v>55352</v>
      </c>
      <c r="H1783" s="7">
        <v>1000</v>
      </c>
      <c r="I1783" s="13" t="e">
        <f>VLOOKUP(C1783,[1]Sheet18!$A$1:$C$362,3,0)</f>
        <v>#N/A</v>
      </c>
      <c r="J1783" s="18">
        <f t="shared" si="37"/>
        <v>1000</v>
      </c>
    </row>
    <row r="1784" spans="2:10" x14ac:dyDescent="0.2">
      <c r="B1784" s="4">
        <v>1781</v>
      </c>
      <c r="C1784" s="5" t="s">
        <v>8384</v>
      </c>
      <c r="D1784" s="5" t="s">
        <v>3438</v>
      </c>
      <c r="E1784" s="5" t="s">
        <v>8385</v>
      </c>
      <c r="F1784" s="6">
        <v>45525</v>
      </c>
      <c r="G1784" s="6">
        <v>55386</v>
      </c>
      <c r="H1784" s="7">
        <v>200</v>
      </c>
      <c r="I1784" s="13" t="e">
        <f>VLOOKUP(C1784,[1]Sheet18!$A$1:$C$362,3,0)</f>
        <v>#N/A</v>
      </c>
      <c r="J1784" s="18">
        <f t="shared" si="37"/>
        <v>200</v>
      </c>
    </row>
    <row r="1785" spans="2:10" x14ac:dyDescent="0.2">
      <c r="B1785" s="4">
        <v>1782</v>
      </c>
      <c r="C1785" s="5" t="s">
        <v>8818</v>
      </c>
      <c r="D1785" s="5" t="s">
        <v>3438</v>
      </c>
      <c r="E1785" s="5" t="s">
        <v>8819</v>
      </c>
      <c r="F1785" s="6">
        <v>45652</v>
      </c>
      <c r="G1785" s="6">
        <v>55513</v>
      </c>
      <c r="H1785" s="7">
        <v>400</v>
      </c>
      <c r="I1785" s="13" t="e">
        <f>VLOOKUP(C1785,[1]Sheet18!$A$1:$C$362,3,0)</f>
        <v>#N/A</v>
      </c>
      <c r="J1785" s="18">
        <f t="shared" si="37"/>
        <v>400</v>
      </c>
    </row>
    <row r="1786" spans="2:10" x14ac:dyDescent="0.2">
      <c r="B1786" s="4">
        <v>1783</v>
      </c>
      <c r="C1786" s="5" t="s">
        <v>6925</v>
      </c>
      <c r="D1786" s="5" t="s">
        <v>3438</v>
      </c>
      <c r="E1786" s="5" t="s">
        <v>6926</v>
      </c>
      <c r="F1786" s="6">
        <v>45140</v>
      </c>
      <c r="G1786" s="6">
        <v>56098</v>
      </c>
      <c r="H1786" s="7">
        <v>500</v>
      </c>
      <c r="I1786" s="13" t="e">
        <f>VLOOKUP(C1786,[1]Sheet18!$A$1:$C$362,3,0)</f>
        <v>#N/A</v>
      </c>
      <c r="J1786" s="18">
        <f t="shared" si="37"/>
        <v>500</v>
      </c>
    </row>
    <row r="1787" spans="2:10" x14ac:dyDescent="0.2">
      <c r="B1787" s="4">
        <v>1784</v>
      </c>
      <c r="C1787" s="5" t="s">
        <v>6940</v>
      </c>
      <c r="D1787" s="5" t="s">
        <v>3438</v>
      </c>
      <c r="E1787" s="5" t="s">
        <v>6941</v>
      </c>
      <c r="F1787" s="6">
        <v>45147</v>
      </c>
      <c r="G1787" s="6">
        <v>56105</v>
      </c>
      <c r="H1787" s="7">
        <v>500</v>
      </c>
      <c r="I1787" s="13" t="e">
        <f>VLOOKUP(C1787,[1]Sheet18!$A$1:$C$362,3,0)</f>
        <v>#N/A</v>
      </c>
      <c r="J1787" s="18">
        <f t="shared" si="37"/>
        <v>500</v>
      </c>
    </row>
    <row r="1788" spans="2:10" x14ac:dyDescent="0.2">
      <c r="B1788" s="4">
        <v>1785</v>
      </c>
      <c r="C1788" s="5" t="s">
        <v>6954</v>
      </c>
      <c r="D1788" s="5" t="s">
        <v>3438</v>
      </c>
      <c r="E1788" s="5" t="s">
        <v>6955</v>
      </c>
      <c r="F1788" s="6">
        <v>45155</v>
      </c>
      <c r="G1788" s="6">
        <v>56113</v>
      </c>
      <c r="H1788" s="7">
        <v>400</v>
      </c>
      <c r="I1788" s="13" t="e">
        <f>VLOOKUP(C1788,[1]Sheet18!$A$1:$C$362,3,0)</f>
        <v>#N/A</v>
      </c>
      <c r="J1788" s="18">
        <f t="shared" si="37"/>
        <v>400</v>
      </c>
    </row>
    <row r="1789" spans="2:10" x14ac:dyDescent="0.2">
      <c r="B1789" s="4">
        <v>1786</v>
      </c>
      <c r="C1789" s="5" t="s">
        <v>7039</v>
      </c>
      <c r="D1789" s="5" t="s">
        <v>3438</v>
      </c>
      <c r="E1789" s="5" t="s">
        <v>6941</v>
      </c>
      <c r="F1789" s="6">
        <v>45182</v>
      </c>
      <c r="G1789" s="6">
        <v>56140</v>
      </c>
      <c r="H1789" s="7">
        <v>500</v>
      </c>
      <c r="I1789" s="13" t="e">
        <f>VLOOKUP(C1789,[1]Sheet18!$A$1:$C$362,3,0)</f>
        <v>#N/A</v>
      </c>
      <c r="J1789" s="18">
        <f t="shared" si="37"/>
        <v>500</v>
      </c>
    </row>
    <row r="1790" spans="2:10" x14ac:dyDescent="0.2">
      <c r="B1790" s="4">
        <v>1787</v>
      </c>
      <c r="C1790" s="5" t="s">
        <v>7068</v>
      </c>
      <c r="D1790" s="5" t="s">
        <v>3438</v>
      </c>
      <c r="E1790" s="5" t="s">
        <v>7069</v>
      </c>
      <c r="F1790" s="6">
        <v>45191</v>
      </c>
      <c r="G1790" s="6">
        <v>56149</v>
      </c>
      <c r="H1790" s="7">
        <v>373</v>
      </c>
      <c r="I1790" s="13" t="e">
        <f>VLOOKUP(C1790,[1]Sheet18!$A$1:$C$362,3,0)</f>
        <v>#N/A</v>
      </c>
      <c r="J1790" s="18">
        <f t="shared" si="37"/>
        <v>373</v>
      </c>
    </row>
    <row r="1791" spans="2:10" x14ac:dyDescent="0.2">
      <c r="B1791" s="4">
        <v>1788</v>
      </c>
      <c r="C1791" s="5" t="s">
        <v>7175</v>
      </c>
      <c r="D1791" s="5" t="s">
        <v>3438</v>
      </c>
      <c r="E1791" s="5" t="s">
        <v>7176</v>
      </c>
      <c r="F1791" s="6">
        <v>45217</v>
      </c>
      <c r="G1791" s="6">
        <v>56175</v>
      </c>
      <c r="H1791" s="7">
        <v>400</v>
      </c>
      <c r="I1791" s="13" t="e">
        <f>VLOOKUP(C1791,[1]Sheet18!$A$1:$C$362,3,0)</f>
        <v>#N/A</v>
      </c>
      <c r="J1791" s="18">
        <f t="shared" si="37"/>
        <v>400</v>
      </c>
    </row>
    <row r="1792" spans="2:10" x14ac:dyDescent="0.2">
      <c r="B1792" s="4">
        <v>1789</v>
      </c>
      <c r="C1792" s="5" t="s">
        <v>7196</v>
      </c>
      <c r="D1792" s="5" t="s">
        <v>3438</v>
      </c>
      <c r="E1792" s="5" t="s">
        <v>7197</v>
      </c>
      <c r="F1792" s="6">
        <v>45224</v>
      </c>
      <c r="G1792" s="6">
        <v>56182</v>
      </c>
      <c r="H1792" s="7">
        <v>300</v>
      </c>
      <c r="I1792" s="13" t="e">
        <f>VLOOKUP(C1792,[1]Sheet18!$A$1:$C$362,3,0)</f>
        <v>#N/A</v>
      </c>
      <c r="J1792" s="18">
        <f t="shared" ref="J1792:J1823" si="38">H1792</f>
        <v>300</v>
      </c>
    </row>
    <row r="1793" spans="2:10" x14ac:dyDescent="0.2">
      <c r="B1793" s="4">
        <v>1790</v>
      </c>
      <c r="C1793" s="5" t="s">
        <v>7234</v>
      </c>
      <c r="D1793" s="5" t="s">
        <v>3438</v>
      </c>
      <c r="E1793" s="5" t="s">
        <v>7235</v>
      </c>
      <c r="F1793" s="6">
        <v>45231</v>
      </c>
      <c r="G1793" s="6">
        <v>56189</v>
      </c>
      <c r="H1793" s="7">
        <v>600</v>
      </c>
      <c r="I1793" s="13" t="e">
        <f>VLOOKUP(C1793,[1]Sheet18!$A$1:$C$362,3,0)</f>
        <v>#N/A</v>
      </c>
      <c r="J1793" s="18">
        <f t="shared" si="38"/>
        <v>600</v>
      </c>
    </row>
    <row r="1794" spans="2:10" x14ac:dyDescent="0.2">
      <c r="B1794" s="4">
        <v>1791</v>
      </c>
      <c r="C1794" s="5" t="s">
        <v>7298</v>
      </c>
      <c r="D1794" s="5" t="s">
        <v>3438</v>
      </c>
      <c r="E1794" s="5" t="s">
        <v>7197</v>
      </c>
      <c r="F1794" s="6">
        <v>45245</v>
      </c>
      <c r="G1794" s="6">
        <v>56203</v>
      </c>
      <c r="H1794" s="7">
        <v>1100</v>
      </c>
      <c r="I1794" s="13" t="e">
        <f>VLOOKUP(C1794,[1]Sheet18!$A$1:$C$362,3,0)</f>
        <v>#N/A</v>
      </c>
      <c r="J1794" s="18">
        <f t="shared" si="38"/>
        <v>1100</v>
      </c>
    </row>
    <row r="1795" spans="2:10" x14ac:dyDescent="0.2">
      <c r="B1795" s="4">
        <v>1792</v>
      </c>
      <c r="C1795" s="5" t="s">
        <v>7397</v>
      </c>
      <c r="D1795" s="5" t="s">
        <v>3438</v>
      </c>
      <c r="E1795" s="5" t="s">
        <v>7235</v>
      </c>
      <c r="F1795" s="6">
        <v>45273</v>
      </c>
      <c r="G1795" s="6">
        <v>56231</v>
      </c>
      <c r="H1795" s="7">
        <v>600</v>
      </c>
      <c r="I1795" s="13" t="e">
        <f>VLOOKUP(C1795,[1]Sheet18!$A$1:$C$362,3,0)</f>
        <v>#N/A</v>
      </c>
      <c r="J1795" s="18">
        <f t="shared" si="38"/>
        <v>600</v>
      </c>
    </row>
    <row r="1796" spans="2:10" x14ac:dyDescent="0.2">
      <c r="B1796" s="4">
        <v>1793</v>
      </c>
      <c r="C1796" s="5" t="s">
        <v>7629</v>
      </c>
      <c r="D1796" s="5" t="s">
        <v>3438</v>
      </c>
      <c r="E1796" s="5" t="s">
        <v>7630</v>
      </c>
      <c r="F1796" s="6">
        <v>45329</v>
      </c>
      <c r="G1796" s="6">
        <v>56287</v>
      </c>
      <c r="H1796" s="7">
        <v>630</v>
      </c>
      <c r="I1796" s="13" t="e">
        <f>VLOOKUP(C1796,[1]Sheet18!$A$1:$C$362,3,0)</f>
        <v>#N/A</v>
      </c>
      <c r="J1796" s="18">
        <f t="shared" si="38"/>
        <v>630</v>
      </c>
    </row>
    <row r="1797" spans="2:10" x14ac:dyDescent="0.2">
      <c r="B1797" s="4">
        <v>1794</v>
      </c>
      <c r="C1797" s="5" t="s">
        <v>7690</v>
      </c>
      <c r="D1797" s="5" t="s">
        <v>3438</v>
      </c>
      <c r="E1797" s="5" t="s">
        <v>7691</v>
      </c>
      <c r="F1797" s="6">
        <v>45343</v>
      </c>
      <c r="G1797" s="6">
        <v>56301</v>
      </c>
      <c r="H1797" s="7">
        <v>1000</v>
      </c>
      <c r="I1797" s="13" t="e">
        <f>VLOOKUP(C1797,[1]Sheet18!$A$1:$C$362,3,0)</f>
        <v>#N/A</v>
      </c>
      <c r="J1797" s="18">
        <f t="shared" si="38"/>
        <v>1000</v>
      </c>
    </row>
    <row r="1798" spans="2:10" x14ac:dyDescent="0.2">
      <c r="B1798" s="4">
        <v>1795</v>
      </c>
      <c r="C1798" s="5" t="s">
        <v>7924</v>
      </c>
      <c r="D1798" s="5" t="s">
        <v>3438</v>
      </c>
      <c r="E1798" s="5" t="s">
        <v>7925</v>
      </c>
      <c r="F1798" s="6">
        <v>45378</v>
      </c>
      <c r="G1798" s="6">
        <v>56335</v>
      </c>
      <c r="H1798" s="7">
        <v>404.49</v>
      </c>
      <c r="I1798" s="13" t="e">
        <f>VLOOKUP(C1798,[1]Sheet18!$A$1:$C$362,3,0)</f>
        <v>#N/A</v>
      </c>
      <c r="J1798" s="18">
        <f t="shared" si="38"/>
        <v>404.49</v>
      </c>
    </row>
    <row r="1799" spans="2:10" x14ac:dyDescent="0.2">
      <c r="B1799" s="4">
        <v>1796</v>
      </c>
      <c r="C1799" s="5" t="s">
        <v>8104</v>
      </c>
      <c r="D1799" s="5" t="s">
        <v>3438</v>
      </c>
      <c r="E1799" s="5" t="s">
        <v>8105</v>
      </c>
      <c r="F1799" s="6">
        <v>45441</v>
      </c>
      <c r="G1799" s="6">
        <v>56398</v>
      </c>
      <c r="H1799" s="7">
        <v>1000</v>
      </c>
      <c r="I1799" s="13" t="e">
        <f>VLOOKUP(C1799,[1]Sheet18!$A$1:$C$362,3,0)</f>
        <v>#N/A</v>
      </c>
      <c r="J1799" s="18">
        <f t="shared" si="38"/>
        <v>1000</v>
      </c>
    </row>
    <row r="1800" spans="2:10" x14ac:dyDescent="0.2">
      <c r="B1800" s="4">
        <v>1797</v>
      </c>
      <c r="C1800" s="5" t="s">
        <v>8197</v>
      </c>
      <c r="D1800" s="5" t="s">
        <v>3438</v>
      </c>
      <c r="E1800" s="5" t="s">
        <v>8198</v>
      </c>
      <c r="F1800" s="6">
        <v>45469</v>
      </c>
      <c r="G1800" s="6">
        <v>56426</v>
      </c>
      <c r="H1800" s="7">
        <v>500</v>
      </c>
      <c r="I1800" s="13" t="e">
        <f>VLOOKUP(C1800,[1]Sheet18!$A$1:$C$362,3,0)</f>
        <v>#N/A</v>
      </c>
      <c r="J1800" s="18">
        <f t="shared" si="38"/>
        <v>500</v>
      </c>
    </row>
    <row r="1801" spans="2:10" x14ac:dyDescent="0.2">
      <c r="B1801" s="4">
        <v>1798</v>
      </c>
      <c r="C1801" s="5" t="s">
        <v>8413</v>
      </c>
      <c r="D1801" s="5" t="s">
        <v>3438</v>
      </c>
      <c r="E1801" s="5" t="s">
        <v>8414</v>
      </c>
      <c r="F1801" s="6">
        <v>45532</v>
      </c>
      <c r="G1801" s="6">
        <v>56489</v>
      </c>
      <c r="H1801" s="7">
        <v>400</v>
      </c>
      <c r="I1801" s="13" t="e">
        <f>VLOOKUP(C1801,[1]Sheet18!$A$1:$C$362,3,0)</f>
        <v>#N/A</v>
      </c>
      <c r="J1801" s="18">
        <f t="shared" si="38"/>
        <v>400</v>
      </c>
    </row>
    <row r="1802" spans="2:10" x14ac:dyDescent="0.2">
      <c r="B1802" s="4">
        <v>1799</v>
      </c>
      <c r="C1802" s="5" t="s">
        <v>8851</v>
      </c>
      <c r="D1802" s="5" t="s">
        <v>3438</v>
      </c>
      <c r="E1802" s="5" t="s">
        <v>8852</v>
      </c>
      <c r="F1802" s="6">
        <v>45658</v>
      </c>
      <c r="G1802" s="6">
        <v>56615</v>
      </c>
      <c r="H1802" s="7">
        <v>320</v>
      </c>
      <c r="I1802" s="13" t="e">
        <f>VLOOKUP(C1802,[1]Sheet18!$A$1:$C$362,3,0)</f>
        <v>#N/A</v>
      </c>
      <c r="J1802" s="18">
        <f t="shared" si="38"/>
        <v>320</v>
      </c>
    </row>
    <row r="1803" spans="2:10" x14ac:dyDescent="0.2">
      <c r="B1803" s="4">
        <v>1800</v>
      </c>
      <c r="C1803" s="5" t="s">
        <v>8951</v>
      </c>
      <c r="D1803" s="5" t="s">
        <v>3438</v>
      </c>
      <c r="E1803" s="5" t="s">
        <v>8952</v>
      </c>
      <c r="F1803" s="6">
        <v>45686</v>
      </c>
      <c r="G1803" s="6">
        <v>56643</v>
      </c>
      <c r="H1803" s="7">
        <v>300</v>
      </c>
      <c r="I1803" s="13" t="e">
        <f>VLOOKUP(C1803,[1]Sheet18!$A$1:$C$362,3,0)</f>
        <v>#N/A</v>
      </c>
      <c r="J1803" s="18">
        <f t="shared" si="38"/>
        <v>300</v>
      </c>
    </row>
    <row r="1804" spans="2:10" x14ac:dyDescent="0.2">
      <c r="B1804" s="4">
        <v>1801</v>
      </c>
      <c r="C1804" s="5" t="s">
        <v>40</v>
      </c>
      <c r="D1804" s="5" t="s">
        <v>42</v>
      </c>
      <c r="E1804" s="5" t="s">
        <v>41</v>
      </c>
      <c r="F1804" s="6">
        <v>42214</v>
      </c>
      <c r="G1804" s="6">
        <v>45867</v>
      </c>
      <c r="H1804" s="7">
        <v>1000</v>
      </c>
      <c r="I1804" s="13" t="e">
        <f>VLOOKUP(C1804,[1]Sheet18!$A$1:$C$362,3,0)</f>
        <v>#N/A</v>
      </c>
      <c r="J1804" s="18">
        <f t="shared" si="38"/>
        <v>1000</v>
      </c>
    </row>
    <row r="1805" spans="2:10" x14ac:dyDescent="0.2">
      <c r="B1805" s="4">
        <v>1802</v>
      </c>
      <c r="C1805" s="5" t="s">
        <v>189</v>
      </c>
      <c r="D1805" s="5" t="s">
        <v>42</v>
      </c>
      <c r="E1805" s="5" t="s">
        <v>190</v>
      </c>
      <c r="F1805" s="6">
        <v>42305</v>
      </c>
      <c r="G1805" s="6">
        <v>45958</v>
      </c>
      <c r="H1805" s="7">
        <v>500</v>
      </c>
      <c r="I1805" s="13" t="e">
        <f>VLOOKUP(C1805,[1]Sheet18!$A$1:$C$362,3,0)</f>
        <v>#N/A</v>
      </c>
      <c r="J1805" s="18">
        <f t="shared" si="38"/>
        <v>500</v>
      </c>
    </row>
    <row r="1806" spans="2:10" x14ac:dyDescent="0.2">
      <c r="B1806" s="4">
        <v>1803</v>
      </c>
      <c r="C1806" s="5" t="s">
        <v>215</v>
      </c>
      <c r="D1806" s="5" t="s">
        <v>42</v>
      </c>
      <c r="E1806" s="5" t="s">
        <v>216</v>
      </c>
      <c r="F1806" s="6">
        <v>42321</v>
      </c>
      <c r="G1806" s="6">
        <v>45974</v>
      </c>
      <c r="H1806" s="7">
        <v>500</v>
      </c>
      <c r="I1806" s="13" t="e">
        <f>VLOOKUP(C1806,[1]Sheet18!$A$1:$C$362,3,0)</f>
        <v>#N/A</v>
      </c>
      <c r="J1806" s="18">
        <f t="shared" si="38"/>
        <v>500</v>
      </c>
    </row>
    <row r="1807" spans="2:10" x14ac:dyDescent="0.2">
      <c r="B1807" s="4">
        <v>1804</v>
      </c>
      <c r="C1807" s="5" t="s">
        <v>251</v>
      </c>
      <c r="D1807" s="5" t="s">
        <v>42</v>
      </c>
      <c r="E1807" s="5" t="s">
        <v>216</v>
      </c>
      <c r="F1807" s="6">
        <v>42334</v>
      </c>
      <c r="G1807" s="6">
        <v>45987</v>
      </c>
      <c r="H1807" s="7">
        <v>500</v>
      </c>
      <c r="I1807" s="13" t="e">
        <f>VLOOKUP(C1807,[1]Sheet18!$A$1:$C$362,3,0)</f>
        <v>#N/A</v>
      </c>
      <c r="J1807" s="18">
        <f t="shared" si="38"/>
        <v>500</v>
      </c>
    </row>
    <row r="1808" spans="2:10" x14ac:dyDescent="0.2">
      <c r="B1808" s="4">
        <v>1805</v>
      </c>
      <c r="C1808" s="5" t="s">
        <v>303</v>
      </c>
      <c r="D1808" s="5" t="s">
        <v>42</v>
      </c>
      <c r="E1808" s="5" t="s">
        <v>304</v>
      </c>
      <c r="F1808" s="6">
        <v>42361</v>
      </c>
      <c r="G1808" s="6">
        <v>46014</v>
      </c>
      <c r="H1808" s="7">
        <v>500</v>
      </c>
      <c r="I1808" s="13" t="e">
        <f>VLOOKUP(C1808,[1]Sheet18!$A$1:$C$362,3,0)</f>
        <v>#N/A</v>
      </c>
      <c r="J1808" s="18">
        <f t="shared" si="38"/>
        <v>500</v>
      </c>
    </row>
    <row r="1809" spans="2:10" x14ac:dyDescent="0.2">
      <c r="B1809" s="4">
        <v>1806</v>
      </c>
      <c r="C1809" s="5" t="s">
        <v>362</v>
      </c>
      <c r="D1809" s="5" t="s">
        <v>42</v>
      </c>
      <c r="E1809" s="5" t="s">
        <v>363</v>
      </c>
      <c r="F1809" s="6">
        <v>42396</v>
      </c>
      <c r="G1809" s="6">
        <v>46049</v>
      </c>
      <c r="H1809" s="7">
        <v>500</v>
      </c>
      <c r="I1809" s="13" t="e">
        <f>VLOOKUP(C1809,[1]Sheet18!$A$1:$C$362,3,0)</f>
        <v>#N/A</v>
      </c>
      <c r="J1809" s="18">
        <f t="shared" si="38"/>
        <v>500</v>
      </c>
    </row>
    <row r="1810" spans="2:10" x14ac:dyDescent="0.2">
      <c r="B1810" s="4">
        <v>1807</v>
      </c>
      <c r="C1810" s="5" t="s">
        <v>420</v>
      </c>
      <c r="D1810" s="5" t="s">
        <v>42</v>
      </c>
      <c r="E1810" s="5" t="s">
        <v>421</v>
      </c>
      <c r="F1810" s="6">
        <v>42424</v>
      </c>
      <c r="G1810" s="6">
        <v>46077</v>
      </c>
      <c r="H1810" s="7">
        <v>1850</v>
      </c>
      <c r="I1810" s="13" t="e">
        <f>VLOOKUP(C1810,[1]Sheet18!$A$1:$C$362,3,0)</f>
        <v>#N/A</v>
      </c>
      <c r="J1810" s="18">
        <f t="shared" si="38"/>
        <v>1850</v>
      </c>
    </row>
    <row r="1811" spans="2:10" x14ac:dyDescent="0.2">
      <c r="B1811" s="4">
        <v>1808</v>
      </c>
      <c r="C1811" s="5" t="s">
        <v>754</v>
      </c>
      <c r="D1811" s="5" t="s">
        <v>42</v>
      </c>
      <c r="E1811" s="5" t="s">
        <v>755</v>
      </c>
      <c r="F1811" s="6">
        <v>42669</v>
      </c>
      <c r="G1811" s="6">
        <v>46321</v>
      </c>
      <c r="H1811" s="7">
        <v>1000</v>
      </c>
      <c r="I1811" s="13" t="e">
        <f>VLOOKUP(C1811,[1]Sheet18!$A$1:$C$362,3,0)</f>
        <v>#N/A</v>
      </c>
      <c r="J1811" s="18">
        <f t="shared" si="38"/>
        <v>1000</v>
      </c>
    </row>
    <row r="1812" spans="2:10" x14ac:dyDescent="0.2">
      <c r="B1812" s="4">
        <v>1809</v>
      </c>
      <c r="C1812" s="5" t="s">
        <v>790</v>
      </c>
      <c r="D1812" s="5" t="s">
        <v>42</v>
      </c>
      <c r="E1812" s="5" t="s">
        <v>791</v>
      </c>
      <c r="F1812" s="6">
        <v>42683</v>
      </c>
      <c r="G1812" s="6">
        <v>46335</v>
      </c>
      <c r="H1812" s="7">
        <v>500</v>
      </c>
      <c r="I1812" s="13" t="e">
        <f>VLOOKUP(C1812,[1]Sheet18!$A$1:$C$362,3,0)</f>
        <v>#N/A</v>
      </c>
      <c r="J1812" s="18">
        <f t="shared" si="38"/>
        <v>500</v>
      </c>
    </row>
    <row r="1813" spans="2:10" x14ac:dyDescent="0.2">
      <c r="B1813" s="4">
        <v>1810</v>
      </c>
      <c r="C1813" s="5" t="s">
        <v>824</v>
      </c>
      <c r="D1813" s="5" t="s">
        <v>42</v>
      </c>
      <c r="E1813" s="5" t="s">
        <v>825</v>
      </c>
      <c r="F1813" s="6">
        <v>42697</v>
      </c>
      <c r="G1813" s="6">
        <v>46349</v>
      </c>
      <c r="H1813" s="7">
        <v>1000</v>
      </c>
      <c r="I1813" s="13" t="e">
        <f>VLOOKUP(C1813,[1]Sheet18!$A$1:$C$362,3,0)</f>
        <v>#N/A</v>
      </c>
      <c r="J1813" s="18">
        <f t="shared" si="38"/>
        <v>1000</v>
      </c>
    </row>
    <row r="1814" spans="2:10" x14ac:dyDescent="0.2">
      <c r="B1814" s="4">
        <v>1811</v>
      </c>
      <c r="C1814" s="5" t="s">
        <v>944</v>
      </c>
      <c r="D1814" s="5" t="s">
        <v>42</v>
      </c>
      <c r="E1814" s="5" t="s">
        <v>945</v>
      </c>
      <c r="F1814" s="6">
        <v>42760</v>
      </c>
      <c r="G1814" s="6">
        <v>46412</v>
      </c>
      <c r="H1814" s="7">
        <v>1000</v>
      </c>
      <c r="I1814" s="13" t="e">
        <f>VLOOKUP(C1814,[1]Sheet18!$A$1:$C$362,3,0)</f>
        <v>#N/A</v>
      </c>
      <c r="J1814" s="18">
        <f t="shared" si="38"/>
        <v>1000</v>
      </c>
    </row>
    <row r="1815" spans="2:10" x14ac:dyDescent="0.2">
      <c r="B1815" s="4">
        <v>1812</v>
      </c>
      <c r="C1815" s="5" t="s">
        <v>1006</v>
      </c>
      <c r="D1815" s="5" t="s">
        <v>42</v>
      </c>
      <c r="E1815" s="5" t="s">
        <v>1007</v>
      </c>
      <c r="F1815" s="6">
        <v>42795</v>
      </c>
      <c r="G1815" s="6">
        <v>46447</v>
      </c>
      <c r="H1815" s="7">
        <v>657.5</v>
      </c>
      <c r="I1815" s="13" t="e">
        <f>VLOOKUP(C1815,[1]Sheet18!$A$1:$C$362,3,0)</f>
        <v>#N/A</v>
      </c>
      <c r="J1815" s="18">
        <f t="shared" si="38"/>
        <v>657.5</v>
      </c>
    </row>
    <row r="1816" spans="2:10" x14ac:dyDescent="0.2">
      <c r="B1816" s="4">
        <v>1813</v>
      </c>
      <c r="C1816" s="5" t="s">
        <v>1042</v>
      </c>
      <c r="D1816" s="5" t="s">
        <v>42</v>
      </c>
      <c r="E1816" s="5" t="s">
        <v>1043</v>
      </c>
      <c r="F1816" s="6">
        <v>42809</v>
      </c>
      <c r="G1816" s="6">
        <v>46461</v>
      </c>
      <c r="H1816" s="7">
        <v>893</v>
      </c>
      <c r="I1816" s="13" t="e">
        <f>VLOOKUP(C1816,[1]Sheet18!$A$1:$C$362,3,0)</f>
        <v>#N/A</v>
      </c>
      <c r="J1816" s="18">
        <f t="shared" si="38"/>
        <v>893</v>
      </c>
    </row>
    <row r="1817" spans="2:10" x14ac:dyDescent="0.2">
      <c r="B1817" s="4">
        <v>1814</v>
      </c>
      <c r="C1817" s="5" t="s">
        <v>1089</v>
      </c>
      <c r="D1817" s="5" t="s">
        <v>42</v>
      </c>
      <c r="E1817" s="5" t="s">
        <v>1090</v>
      </c>
      <c r="F1817" s="6">
        <v>42823</v>
      </c>
      <c r="G1817" s="6">
        <v>46475</v>
      </c>
      <c r="H1817" s="7">
        <v>103.5</v>
      </c>
      <c r="I1817" s="13" t="e">
        <f>VLOOKUP(C1817,[1]Sheet18!$A$1:$C$362,3,0)</f>
        <v>#N/A</v>
      </c>
      <c r="J1817" s="18">
        <f t="shared" si="38"/>
        <v>103.5</v>
      </c>
    </row>
    <row r="1818" spans="2:10" x14ac:dyDescent="0.2">
      <c r="B1818" s="4">
        <v>1815</v>
      </c>
      <c r="C1818" s="5" t="s">
        <v>2563</v>
      </c>
      <c r="D1818" s="5" t="s">
        <v>42</v>
      </c>
      <c r="E1818" s="5" t="s">
        <v>2564</v>
      </c>
      <c r="F1818" s="6">
        <v>43628</v>
      </c>
      <c r="G1818" s="6">
        <v>46550</v>
      </c>
      <c r="H1818" s="7">
        <v>1500</v>
      </c>
      <c r="I1818" s="13" t="e">
        <f>VLOOKUP(C1818,[1]Sheet18!$A$1:$C$362,3,0)</f>
        <v>#N/A</v>
      </c>
      <c r="J1818" s="18">
        <f t="shared" si="38"/>
        <v>1500</v>
      </c>
    </row>
    <row r="1819" spans="2:10" x14ac:dyDescent="0.2">
      <c r="B1819" s="4">
        <v>1816</v>
      </c>
      <c r="C1819" s="5" t="s">
        <v>1187</v>
      </c>
      <c r="D1819" s="5" t="s">
        <v>42</v>
      </c>
      <c r="E1819" s="5" t="s">
        <v>1188</v>
      </c>
      <c r="F1819" s="6">
        <v>42914</v>
      </c>
      <c r="G1819" s="6">
        <v>46566</v>
      </c>
      <c r="H1819" s="7">
        <v>1000</v>
      </c>
      <c r="I1819" s="13" t="e">
        <f>VLOOKUP(C1819,[1]Sheet18!$A$1:$C$362,3,0)</f>
        <v>#N/A</v>
      </c>
      <c r="J1819" s="18">
        <f t="shared" si="38"/>
        <v>1000</v>
      </c>
    </row>
    <row r="1820" spans="2:10" x14ac:dyDescent="0.2">
      <c r="B1820" s="4">
        <v>1817</v>
      </c>
      <c r="C1820" s="5" t="s">
        <v>3005</v>
      </c>
      <c r="D1820" s="5" t="s">
        <v>42</v>
      </c>
      <c r="E1820" s="5" t="s">
        <v>3006</v>
      </c>
      <c r="F1820" s="6">
        <v>43810</v>
      </c>
      <c r="G1820" s="6">
        <v>46732</v>
      </c>
      <c r="H1820" s="7">
        <v>500</v>
      </c>
      <c r="I1820" s="13" t="e">
        <f>VLOOKUP(C1820,[1]Sheet18!$A$1:$C$362,3,0)</f>
        <v>#N/A</v>
      </c>
      <c r="J1820" s="18">
        <f t="shared" si="38"/>
        <v>500</v>
      </c>
    </row>
    <row r="1821" spans="2:10" x14ac:dyDescent="0.2">
      <c r="B1821" s="4">
        <v>1818</v>
      </c>
      <c r="C1821" s="5" t="s">
        <v>9250</v>
      </c>
      <c r="D1821" s="5" t="s">
        <v>42</v>
      </c>
      <c r="E1821" s="5" t="s">
        <v>9251</v>
      </c>
      <c r="F1821" s="6">
        <v>45735</v>
      </c>
      <c r="G1821" s="6">
        <v>46831</v>
      </c>
      <c r="H1821" s="7">
        <v>1500</v>
      </c>
      <c r="I1821" s="13" t="e">
        <f>VLOOKUP(C1821,[1]Sheet18!$A$1:$C$362,3,0)</f>
        <v>#N/A</v>
      </c>
      <c r="J1821" s="18">
        <f t="shared" si="38"/>
        <v>1500</v>
      </c>
    </row>
    <row r="1822" spans="2:10" x14ac:dyDescent="0.2">
      <c r="B1822" s="4">
        <v>1819</v>
      </c>
      <c r="C1822" s="5" t="s">
        <v>1975</v>
      </c>
      <c r="D1822" s="5" t="s">
        <v>42</v>
      </c>
      <c r="E1822" s="5" t="s">
        <v>1976</v>
      </c>
      <c r="F1822" s="6">
        <v>43333</v>
      </c>
      <c r="G1822" s="6">
        <v>46986</v>
      </c>
      <c r="H1822" s="7">
        <v>500</v>
      </c>
      <c r="I1822" s="13" t="e">
        <f>VLOOKUP(C1822,[1]Sheet18!$A$1:$C$362,3,0)</f>
        <v>#N/A</v>
      </c>
      <c r="J1822" s="18">
        <f t="shared" si="38"/>
        <v>500</v>
      </c>
    </row>
    <row r="1823" spans="2:10" x14ac:dyDescent="0.2">
      <c r="B1823" s="4">
        <v>1820</v>
      </c>
      <c r="C1823" s="5" t="s">
        <v>2003</v>
      </c>
      <c r="D1823" s="5" t="s">
        <v>42</v>
      </c>
      <c r="E1823" s="5" t="s">
        <v>2004</v>
      </c>
      <c r="F1823" s="6">
        <v>43355</v>
      </c>
      <c r="G1823" s="6">
        <v>47008</v>
      </c>
      <c r="H1823" s="7">
        <v>500</v>
      </c>
      <c r="I1823" s="13" t="e">
        <f>VLOOKUP(C1823,[1]Sheet18!$A$1:$C$362,3,0)</f>
        <v>#N/A</v>
      </c>
      <c r="J1823" s="18">
        <f t="shared" si="38"/>
        <v>500</v>
      </c>
    </row>
    <row r="1824" spans="2:10" x14ac:dyDescent="0.2">
      <c r="B1824" s="4">
        <v>1821</v>
      </c>
      <c r="C1824" s="5" t="s">
        <v>2160</v>
      </c>
      <c r="D1824" s="5" t="s">
        <v>42</v>
      </c>
      <c r="E1824" s="5" t="s">
        <v>2161</v>
      </c>
      <c r="F1824" s="6">
        <v>43439</v>
      </c>
      <c r="G1824" s="6">
        <v>47092</v>
      </c>
      <c r="H1824" s="7">
        <v>500</v>
      </c>
      <c r="I1824" s="13" t="e">
        <f>VLOOKUP(C1824,[1]Sheet18!$A$1:$C$362,3,0)</f>
        <v>#N/A</v>
      </c>
      <c r="J1824" s="18">
        <f t="shared" ref="J1824:J1855" si="39">H1824</f>
        <v>500</v>
      </c>
    </row>
    <row r="1825" spans="2:10" x14ac:dyDescent="0.2">
      <c r="B1825" s="4">
        <v>1822</v>
      </c>
      <c r="C1825" s="5" t="s">
        <v>2180</v>
      </c>
      <c r="D1825" s="5" t="s">
        <v>42</v>
      </c>
      <c r="E1825" s="5" t="s">
        <v>2181</v>
      </c>
      <c r="F1825" s="6">
        <v>43446</v>
      </c>
      <c r="G1825" s="6">
        <v>47099</v>
      </c>
      <c r="H1825" s="7">
        <v>500</v>
      </c>
      <c r="I1825" s="13" t="e">
        <f>VLOOKUP(C1825,[1]Sheet18!$A$1:$C$362,3,0)</f>
        <v>#N/A</v>
      </c>
      <c r="J1825" s="18">
        <f t="shared" si="39"/>
        <v>500</v>
      </c>
    </row>
    <row r="1826" spans="2:10" x14ac:dyDescent="0.2">
      <c r="B1826" s="4">
        <v>1823</v>
      </c>
      <c r="C1826" s="5" t="s">
        <v>2312</v>
      </c>
      <c r="D1826" s="5" t="s">
        <v>42</v>
      </c>
      <c r="E1826" s="5" t="s">
        <v>2313</v>
      </c>
      <c r="F1826" s="6">
        <v>43502</v>
      </c>
      <c r="G1826" s="6">
        <v>47155</v>
      </c>
      <c r="H1826" s="7">
        <v>1000</v>
      </c>
      <c r="I1826" s="13" t="e">
        <f>VLOOKUP(C1826,[1]Sheet18!$A$1:$C$362,3,0)</f>
        <v>#N/A</v>
      </c>
      <c r="J1826" s="18">
        <f t="shared" si="39"/>
        <v>1000</v>
      </c>
    </row>
    <row r="1827" spans="2:10" x14ac:dyDescent="0.2">
      <c r="B1827" s="4">
        <v>1824</v>
      </c>
      <c r="C1827" s="5" t="s">
        <v>2334</v>
      </c>
      <c r="D1827" s="5" t="s">
        <v>42</v>
      </c>
      <c r="E1827" s="5" t="s">
        <v>2335</v>
      </c>
      <c r="F1827" s="6">
        <v>43509</v>
      </c>
      <c r="G1827" s="6">
        <v>47162</v>
      </c>
      <c r="H1827" s="7">
        <v>1000</v>
      </c>
      <c r="I1827" s="13" t="e">
        <f>VLOOKUP(C1827,[1]Sheet18!$A$1:$C$362,3,0)</f>
        <v>#N/A</v>
      </c>
      <c r="J1827" s="18">
        <f t="shared" si="39"/>
        <v>1000</v>
      </c>
    </row>
    <row r="1828" spans="2:10" x14ac:dyDescent="0.2">
      <c r="B1828" s="4">
        <v>1825</v>
      </c>
      <c r="C1828" s="5" t="s">
        <v>2364</v>
      </c>
      <c r="D1828" s="5" t="s">
        <v>42</v>
      </c>
      <c r="E1828" s="5" t="s">
        <v>2365</v>
      </c>
      <c r="F1828" s="6">
        <v>43523</v>
      </c>
      <c r="G1828" s="6">
        <v>47176</v>
      </c>
      <c r="H1828" s="7">
        <v>500</v>
      </c>
      <c r="I1828" s="13" t="e">
        <f>VLOOKUP(C1828,[1]Sheet18!$A$1:$C$362,3,0)</f>
        <v>#N/A</v>
      </c>
      <c r="J1828" s="18">
        <f t="shared" si="39"/>
        <v>500</v>
      </c>
    </row>
    <row r="1829" spans="2:10" x14ac:dyDescent="0.2">
      <c r="B1829" s="4">
        <v>1826</v>
      </c>
      <c r="C1829" s="5" t="s">
        <v>2390</v>
      </c>
      <c r="D1829" s="5" t="s">
        <v>42</v>
      </c>
      <c r="E1829" s="5" t="s">
        <v>2391</v>
      </c>
      <c r="F1829" s="6">
        <v>43530</v>
      </c>
      <c r="G1829" s="6">
        <v>47183</v>
      </c>
      <c r="H1829" s="7">
        <v>1009</v>
      </c>
      <c r="I1829" s="13" t="e">
        <f>VLOOKUP(C1829,[1]Sheet18!$A$1:$C$362,3,0)</f>
        <v>#N/A</v>
      </c>
      <c r="J1829" s="18">
        <f t="shared" si="39"/>
        <v>1009</v>
      </c>
    </row>
    <row r="1830" spans="2:10" x14ac:dyDescent="0.2">
      <c r="B1830" s="4">
        <v>1827</v>
      </c>
      <c r="C1830" s="5" t="s">
        <v>9319</v>
      </c>
      <c r="D1830" s="5" t="s">
        <v>42</v>
      </c>
      <c r="E1830" s="5" t="s">
        <v>9320</v>
      </c>
      <c r="F1830" s="6">
        <v>45742</v>
      </c>
      <c r="G1830" s="6">
        <v>47387</v>
      </c>
      <c r="H1830" s="7">
        <v>2000</v>
      </c>
      <c r="I1830" s="13" t="e">
        <f>VLOOKUP(C1830,[1]Sheet18!$A$1:$C$362,3,0)</f>
        <v>#N/A</v>
      </c>
      <c r="J1830" s="18">
        <f t="shared" si="39"/>
        <v>2000</v>
      </c>
    </row>
    <row r="1831" spans="2:10" x14ac:dyDescent="0.2">
      <c r="B1831" s="4">
        <v>1828</v>
      </c>
      <c r="C1831" s="5" t="s">
        <v>6336</v>
      </c>
      <c r="D1831" s="5" t="s">
        <v>42</v>
      </c>
      <c r="E1831" s="5" t="s">
        <v>6337</v>
      </c>
      <c r="F1831" s="6">
        <v>44965</v>
      </c>
      <c r="G1831" s="6">
        <v>47522</v>
      </c>
      <c r="H1831" s="7">
        <v>1000</v>
      </c>
      <c r="I1831" s="13" t="e">
        <f>VLOOKUP(C1831,[1]Sheet18!$A$1:$C$362,3,0)</f>
        <v>#N/A</v>
      </c>
      <c r="J1831" s="18">
        <f t="shared" si="39"/>
        <v>1000</v>
      </c>
    </row>
    <row r="1832" spans="2:10" x14ac:dyDescent="0.2">
      <c r="B1832" s="4">
        <v>1829</v>
      </c>
      <c r="C1832" s="5" t="s">
        <v>3208</v>
      </c>
      <c r="D1832" s="5" t="s">
        <v>42</v>
      </c>
      <c r="E1832" s="5" t="s">
        <v>3209</v>
      </c>
      <c r="F1832" s="6">
        <v>43887</v>
      </c>
      <c r="G1832" s="6">
        <v>47540</v>
      </c>
      <c r="H1832" s="7">
        <v>1000</v>
      </c>
      <c r="I1832" s="13" t="e">
        <f>VLOOKUP(C1832,[1]Sheet18!$A$1:$C$362,3,0)</f>
        <v>#N/A</v>
      </c>
      <c r="J1832" s="18">
        <f t="shared" si="39"/>
        <v>1000</v>
      </c>
    </row>
    <row r="1833" spans="2:10" x14ac:dyDescent="0.2">
      <c r="B1833" s="4">
        <v>1830</v>
      </c>
      <c r="C1833" s="5" t="s">
        <v>3306</v>
      </c>
      <c r="D1833" s="5" t="s">
        <v>42</v>
      </c>
      <c r="E1833" s="5" t="s">
        <v>3307</v>
      </c>
      <c r="F1833" s="6">
        <v>43901</v>
      </c>
      <c r="G1833" s="6">
        <v>47553</v>
      </c>
      <c r="H1833" s="7">
        <v>1500</v>
      </c>
      <c r="I1833" s="13" t="e">
        <f>VLOOKUP(C1833,[1]Sheet18!$A$1:$C$362,3,0)</f>
        <v>#N/A</v>
      </c>
      <c r="J1833" s="18">
        <f t="shared" si="39"/>
        <v>1500</v>
      </c>
    </row>
    <row r="1834" spans="2:10" x14ac:dyDescent="0.2">
      <c r="B1834" s="4">
        <v>1831</v>
      </c>
      <c r="C1834" s="5" t="s">
        <v>3897</v>
      </c>
      <c r="D1834" s="5" t="s">
        <v>42</v>
      </c>
      <c r="E1834" s="5" t="s">
        <v>3898</v>
      </c>
      <c r="F1834" s="6">
        <v>44111</v>
      </c>
      <c r="G1834" s="6">
        <v>47763</v>
      </c>
      <c r="H1834" s="7">
        <v>1200</v>
      </c>
      <c r="I1834" s="13" t="e">
        <f>VLOOKUP(C1834,[1]Sheet18!$A$1:$C$362,3,0)</f>
        <v>#N/A</v>
      </c>
      <c r="J1834" s="18">
        <f t="shared" si="39"/>
        <v>1200</v>
      </c>
    </row>
    <row r="1835" spans="2:10" x14ac:dyDescent="0.2">
      <c r="B1835" s="4">
        <v>1832</v>
      </c>
      <c r="C1835" s="5" t="s">
        <v>3950</v>
      </c>
      <c r="D1835" s="5" t="s">
        <v>42</v>
      </c>
      <c r="E1835" s="5" t="s">
        <v>3951</v>
      </c>
      <c r="F1835" s="6">
        <v>44125</v>
      </c>
      <c r="G1835" s="6">
        <v>47777</v>
      </c>
      <c r="H1835" s="7">
        <v>1400</v>
      </c>
      <c r="I1835" s="13" t="e">
        <f>VLOOKUP(C1835,[1]Sheet18!$A$1:$C$362,3,0)</f>
        <v>#N/A</v>
      </c>
      <c r="J1835" s="18">
        <f t="shared" si="39"/>
        <v>1400</v>
      </c>
    </row>
    <row r="1836" spans="2:10" x14ac:dyDescent="0.2">
      <c r="B1836" s="4">
        <v>1833</v>
      </c>
      <c r="C1836" s="5" t="s">
        <v>3320</v>
      </c>
      <c r="D1836" s="5" t="s">
        <v>42</v>
      </c>
      <c r="E1836" s="5" t="s">
        <v>3321</v>
      </c>
      <c r="F1836" s="6">
        <v>43908</v>
      </c>
      <c r="G1836" s="6">
        <v>47925</v>
      </c>
      <c r="H1836" s="7">
        <v>1500</v>
      </c>
      <c r="I1836" s="13" t="e">
        <f>VLOOKUP(C1836,[1]Sheet18!$A$1:$C$362,3,0)</f>
        <v>#N/A</v>
      </c>
      <c r="J1836" s="18">
        <f t="shared" si="39"/>
        <v>1500</v>
      </c>
    </row>
    <row r="1837" spans="2:10" x14ac:dyDescent="0.2">
      <c r="B1837" s="4">
        <v>1834</v>
      </c>
      <c r="C1837" s="5" t="s">
        <v>4921</v>
      </c>
      <c r="D1837" s="5" t="s">
        <v>42</v>
      </c>
      <c r="E1837" s="5" t="s">
        <v>4922</v>
      </c>
      <c r="F1837" s="6">
        <v>44454</v>
      </c>
      <c r="G1837" s="6">
        <v>48106</v>
      </c>
      <c r="H1837" s="7">
        <v>500</v>
      </c>
      <c r="I1837" s="13" t="e">
        <f>VLOOKUP(C1837,[1]Sheet18!$A$1:$C$362,3,0)</f>
        <v>#N/A</v>
      </c>
      <c r="J1837" s="18">
        <f t="shared" si="39"/>
        <v>500</v>
      </c>
    </row>
    <row r="1838" spans="2:10" x14ac:dyDescent="0.2">
      <c r="B1838" s="4">
        <v>1835</v>
      </c>
      <c r="C1838" s="5" t="s">
        <v>6184</v>
      </c>
      <c r="D1838" s="5" t="s">
        <v>42</v>
      </c>
      <c r="E1838" s="5" t="s">
        <v>6185</v>
      </c>
      <c r="F1838" s="6">
        <v>44923</v>
      </c>
      <c r="G1838" s="6">
        <v>48210</v>
      </c>
      <c r="H1838" s="7">
        <v>1000</v>
      </c>
      <c r="I1838" s="13" t="e">
        <f>VLOOKUP(C1838,[1]Sheet18!$A$1:$C$362,3,0)</f>
        <v>#N/A</v>
      </c>
      <c r="J1838" s="18">
        <f t="shared" si="39"/>
        <v>1000</v>
      </c>
    </row>
    <row r="1839" spans="2:10" x14ac:dyDescent="0.2">
      <c r="B1839" s="4">
        <v>1836</v>
      </c>
      <c r="C1839" s="5" t="s">
        <v>7571</v>
      </c>
      <c r="D1839" s="5" t="s">
        <v>42</v>
      </c>
      <c r="E1839" s="5" t="s">
        <v>7572</v>
      </c>
      <c r="F1839" s="6">
        <v>45315</v>
      </c>
      <c r="G1839" s="6">
        <v>48237</v>
      </c>
      <c r="H1839" s="7">
        <v>1000</v>
      </c>
      <c r="I1839" s="13" t="e">
        <f>VLOOKUP(C1839,[1]Sheet18!$A$1:$C$362,3,0)</f>
        <v>#N/A</v>
      </c>
      <c r="J1839" s="18">
        <f t="shared" si="39"/>
        <v>1000</v>
      </c>
    </row>
    <row r="1840" spans="2:10" x14ac:dyDescent="0.2">
      <c r="B1840" s="4">
        <v>1837</v>
      </c>
      <c r="C1840" s="5" t="s">
        <v>3378</v>
      </c>
      <c r="D1840" s="5" t="s">
        <v>42</v>
      </c>
      <c r="E1840" s="5" t="s">
        <v>3379</v>
      </c>
      <c r="F1840" s="6">
        <v>43921</v>
      </c>
      <c r="G1840" s="6">
        <v>48304</v>
      </c>
      <c r="H1840" s="7">
        <v>1500</v>
      </c>
      <c r="I1840" s="13" t="e">
        <f>VLOOKUP(C1840,[1]Sheet18!$A$1:$C$362,3,0)</f>
        <v>#N/A</v>
      </c>
      <c r="J1840" s="18">
        <f t="shared" si="39"/>
        <v>1500</v>
      </c>
    </row>
    <row r="1841" spans="2:10" x14ac:dyDescent="0.2">
      <c r="B1841" s="4">
        <v>1838</v>
      </c>
      <c r="C1841" s="5" t="s">
        <v>1315</v>
      </c>
      <c r="D1841" s="5" t="s">
        <v>42</v>
      </c>
      <c r="E1841" s="5" t="s">
        <v>1316</v>
      </c>
      <c r="F1841" s="6">
        <v>42991</v>
      </c>
      <c r="G1841" s="6">
        <v>48470</v>
      </c>
      <c r="H1841" s="7">
        <v>509.65</v>
      </c>
      <c r="I1841" s="13" t="e">
        <f>VLOOKUP(C1841,[1]Sheet18!$A$1:$C$362,3,0)</f>
        <v>#N/A</v>
      </c>
      <c r="J1841" s="18">
        <f t="shared" si="39"/>
        <v>509.65</v>
      </c>
    </row>
    <row r="1842" spans="2:10" x14ac:dyDescent="0.2">
      <c r="B1842" s="4">
        <v>1839</v>
      </c>
      <c r="C1842" s="5" t="s">
        <v>1355</v>
      </c>
      <c r="D1842" s="5" t="s">
        <v>42</v>
      </c>
      <c r="E1842" s="5" t="s">
        <v>1356</v>
      </c>
      <c r="F1842" s="6">
        <v>43005</v>
      </c>
      <c r="G1842" s="6">
        <v>48484</v>
      </c>
      <c r="H1842" s="7">
        <v>1000</v>
      </c>
      <c r="I1842" s="13" t="e">
        <f>VLOOKUP(C1842,[1]Sheet18!$A$1:$C$362,3,0)</f>
        <v>#N/A</v>
      </c>
      <c r="J1842" s="18">
        <f t="shared" si="39"/>
        <v>1000</v>
      </c>
    </row>
    <row r="1843" spans="2:10" x14ac:dyDescent="0.2">
      <c r="B1843" s="4">
        <v>1840</v>
      </c>
      <c r="C1843" s="5" t="s">
        <v>1376</v>
      </c>
      <c r="D1843" s="5" t="s">
        <v>42</v>
      </c>
      <c r="E1843" s="5" t="s">
        <v>1377</v>
      </c>
      <c r="F1843" s="6">
        <v>43019</v>
      </c>
      <c r="G1843" s="6">
        <v>48498</v>
      </c>
      <c r="H1843" s="7">
        <v>1000</v>
      </c>
      <c r="I1843" s="13" t="e">
        <f>VLOOKUP(C1843,[1]Sheet18!$A$1:$C$362,3,0)</f>
        <v>#N/A</v>
      </c>
      <c r="J1843" s="18">
        <f t="shared" si="39"/>
        <v>1000</v>
      </c>
    </row>
    <row r="1844" spans="2:10" x14ac:dyDescent="0.2">
      <c r="B1844" s="4">
        <v>1841</v>
      </c>
      <c r="C1844" s="5" t="s">
        <v>1412</v>
      </c>
      <c r="D1844" s="5" t="s">
        <v>42</v>
      </c>
      <c r="E1844" s="5" t="s">
        <v>1413</v>
      </c>
      <c r="F1844" s="6">
        <v>43040</v>
      </c>
      <c r="G1844" s="6">
        <v>48519</v>
      </c>
      <c r="H1844" s="7">
        <v>500</v>
      </c>
      <c r="I1844" s="13" t="e">
        <f>VLOOKUP(C1844,[1]Sheet18!$A$1:$C$362,3,0)</f>
        <v>#N/A</v>
      </c>
      <c r="J1844" s="18">
        <f t="shared" si="39"/>
        <v>500</v>
      </c>
    </row>
    <row r="1845" spans="2:10" x14ac:dyDescent="0.2">
      <c r="B1845" s="4">
        <v>1842</v>
      </c>
      <c r="C1845" s="5" t="s">
        <v>4107</v>
      </c>
      <c r="D1845" s="5" t="s">
        <v>42</v>
      </c>
      <c r="E1845" s="5" t="s">
        <v>4108</v>
      </c>
      <c r="F1845" s="6">
        <v>44167</v>
      </c>
      <c r="G1845" s="6">
        <v>48550</v>
      </c>
      <c r="H1845" s="7">
        <v>1000</v>
      </c>
      <c r="I1845" s="13" t="e">
        <f>VLOOKUP(C1845,[1]Sheet18!$A$1:$C$362,3,0)</f>
        <v>#N/A</v>
      </c>
      <c r="J1845" s="18">
        <f t="shared" si="39"/>
        <v>1000</v>
      </c>
    </row>
    <row r="1846" spans="2:10" x14ac:dyDescent="0.2">
      <c r="B1846" s="4">
        <v>1843</v>
      </c>
      <c r="C1846" s="5" t="s">
        <v>1493</v>
      </c>
      <c r="D1846" s="5" t="s">
        <v>42</v>
      </c>
      <c r="E1846" s="5" t="s">
        <v>1494</v>
      </c>
      <c r="F1846" s="6">
        <v>43075</v>
      </c>
      <c r="G1846" s="6">
        <v>48554</v>
      </c>
      <c r="H1846" s="7">
        <v>500</v>
      </c>
      <c r="I1846" s="13" t="e">
        <f>VLOOKUP(C1846,[1]Sheet18!$A$1:$C$362,3,0)</f>
        <v>#N/A</v>
      </c>
      <c r="J1846" s="18">
        <f t="shared" si="39"/>
        <v>500</v>
      </c>
    </row>
    <row r="1847" spans="2:10" x14ac:dyDescent="0.2">
      <c r="B1847" s="4">
        <v>1844</v>
      </c>
      <c r="C1847" s="5" t="s">
        <v>1529</v>
      </c>
      <c r="D1847" s="5" t="s">
        <v>42</v>
      </c>
      <c r="E1847" s="5" t="s">
        <v>1530</v>
      </c>
      <c r="F1847" s="6">
        <v>43096</v>
      </c>
      <c r="G1847" s="6">
        <v>48575</v>
      </c>
      <c r="H1847" s="7">
        <v>490</v>
      </c>
      <c r="I1847" s="13" t="e">
        <f>VLOOKUP(C1847,[1]Sheet18!$A$1:$C$362,3,0)</f>
        <v>#N/A</v>
      </c>
      <c r="J1847" s="18">
        <f t="shared" si="39"/>
        <v>490</v>
      </c>
    </row>
    <row r="1848" spans="2:10" x14ac:dyDescent="0.2">
      <c r="B1848" s="4">
        <v>1845</v>
      </c>
      <c r="C1848" s="5" t="s">
        <v>1593</v>
      </c>
      <c r="D1848" s="5" t="s">
        <v>42</v>
      </c>
      <c r="E1848" s="5" t="s">
        <v>1594</v>
      </c>
      <c r="F1848" s="6">
        <v>43124</v>
      </c>
      <c r="G1848" s="6">
        <v>48603</v>
      </c>
      <c r="H1848" s="7">
        <v>500</v>
      </c>
      <c r="I1848" s="13" t="e">
        <f>VLOOKUP(C1848,[1]Sheet18!$A$1:$C$362,3,0)</f>
        <v>#N/A</v>
      </c>
      <c r="J1848" s="18">
        <f t="shared" si="39"/>
        <v>500</v>
      </c>
    </row>
    <row r="1849" spans="2:10" x14ac:dyDescent="0.2">
      <c r="B1849" s="4">
        <v>1846</v>
      </c>
      <c r="C1849" s="5" t="s">
        <v>1636</v>
      </c>
      <c r="D1849" s="5" t="s">
        <v>42</v>
      </c>
      <c r="E1849" s="5" t="s">
        <v>1637</v>
      </c>
      <c r="F1849" s="6">
        <v>43145</v>
      </c>
      <c r="G1849" s="6">
        <v>48624</v>
      </c>
      <c r="H1849" s="7">
        <v>500</v>
      </c>
      <c r="I1849" s="13" t="e">
        <f>VLOOKUP(C1849,[1]Sheet18!$A$1:$C$362,3,0)</f>
        <v>#N/A</v>
      </c>
      <c r="J1849" s="18">
        <f t="shared" si="39"/>
        <v>500</v>
      </c>
    </row>
    <row r="1850" spans="2:10" x14ac:dyDescent="0.2">
      <c r="B1850" s="4">
        <v>1847</v>
      </c>
      <c r="C1850" s="5" t="s">
        <v>4991</v>
      </c>
      <c r="D1850" s="5" t="s">
        <v>42</v>
      </c>
      <c r="E1850" s="5" t="s">
        <v>4992</v>
      </c>
      <c r="F1850" s="6">
        <v>44475</v>
      </c>
      <c r="G1850" s="6">
        <v>48858</v>
      </c>
      <c r="H1850" s="7">
        <v>1000</v>
      </c>
      <c r="I1850" s="13" t="e">
        <f>VLOOKUP(C1850,[1]Sheet18!$A$1:$C$362,3,0)</f>
        <v>#N/A</v>
      </c>
      <c r="J1850" s="18">
        <f t="shared" si="39"/>
        <v>1000</v>
      </c>
    </row>
    <row r="1851" spans="2:10" x14ac:dyDescent="0.2">
      <c r="B1851" s="4">
        <v>1848</v>
      </c>
      <c r="C1851" s="5" t="s">
        <v>4211</v>
      </c>
      <c r="D1851" s="5" t="s">
        <v>42</v>
      </c>
      <c r="E1851" s="5" t="s">
        <v>4212</v>
      </c>
      <c r="F1851" s="6">
        <v>44202</v>
      </c>
      <c r="G1851" s="6">
        <v>48950</v>
      </c>
      <c r="H1851" s="7">
        <v>1400</v>
      </c>
      <c r="I1851" s="13" t="e">
        <f>VLOOKUP(C1851,[1]Sheet18!$A$1:$C$362,3,0)</f>
        <v>#N/A</v>
      </c>
      <c r="J1851" s="18">
        <f t="shared" si="39"/>
        <v>1400</v>
      </c>
    </row>
    <row r="1852" spans="2:10" x14ac:dyDescent="0.2">
      <c r="B1852" s="4">
        <v>1849</v>
      </c>
      <c r="C1852" s="5" t="s">
        <v>4518</v>
      </c>
      <c r="D1852" s="5" t="s">
        <v>42</v>
      </c>
      <c r="E1852" s="5" t="s">
        <v>4519</v>
      </c>
      <c r="F1852" s="6">
        <v>44286</v>
      </c>
      <c r="G1852" s="6">
        <v>49034</v>
      </c>
      <c r="H1852" s="7">
        <v>1000</v>
      </c>
      <c r="I1852" s="13" t="e">
        <f>VLOOKUP(C1852,[1]Sheet18!$A$1:$C$362,3,0)</f>
        <v>#N/A</v>
      </c>
      <c r="J1852" s="18">
        <f t="shared" si="39"/>
        <v>1000</v>
      </c>
    </row>
    <row r="1853" spans="2:10" x14ac:dyDescent="0.2">
      <c r="B1853" s="4">
        <v>1850</v>
      </c>
      <c r="C1853" s="5" t="s">
        <v>6055</v>
      </c>
      <c r="D1853" s="5" t="s">
        <v>42</v>
      </c>
      <c r="E1853" s="5" t="s">
        <v>6056</v>
      </c>
      <c r="F1853" s="6">
        <v>44874</v>
      </c>
      <c r="G1853" s="6">
        <v>49257</v>
      </c>
      <c r="H1853" s="7">
        <v>1000</v>
      </c>
      <c r="I1853" s="13" t="e">
        <f>VLOOKUP(C1853,[1]Sheet18!$A$1:$C$362,3,0)</f>
        <v>#N/A</v>
      </c>
      <c r="J1853" s="18">
        <f t="shared" si="39"/>
        <v>1000</v>
      </c>
    </row>
    <row r="1854" spans="2:10" x14ac:dyDescent="0.2">
      <c r="B1854" s="4">
        <v>1851</v>
      </c>
      <c r="C1854" s="5" t="s">
        <v>4379</v>
      </c>
      <c r="D1854" s="5" t="s">
        <v>42</v>
      </c>
      <c r="E1854" s="5" t="s">
        <v>4380</v>
      </c>
      <c r="F1854" s="6">
        <v>44251</v>
      </c>
      <c r="G1854" s="6">
        <v>49364</v>
      </c>
      <c r="H1854" s="7">
        <v>1400</v>
      </c>
      <c r="I1854" s="13" t="e">
        <f>VLOOKUP(C1854,[1]Sheet18!$A$1:$C$362,3,0)</f>
        <v>#N/A</v>
      </c>
      <c r="J1854" s="18">
        <f t="shared" si="39"/>
        <v>1400</v>
      </c>
    </row>
    <row r="1855" spans="2:10" x14ac:dyDescent="0.2">
      <c r="B1855" s="4">
        <v>1852</v>
      </c>
      <c r="C1855" s="5" t="s">
        <v>4432</v>
      </c>
      <c r="D1855" s="5" t="s">
        <v>42</v>
      </c>
      <c r="E1855" s="5" t="s">
        <v>4433</v>
      </c>
      <c r="F1855" s="6">
        <v>44265</v>
      </c>
      <c r="G1855" s="6">
        <v>49744</v>
      </c>
      <c r="H1855" s="7">
        <v>1000</v>
      </c>
      <c r="I1855" s="13" t="e">
        <f>VLOOKUP(C1855,[1]Sheet18!$A$1:$C$362,3,0)</f>
        <v>#N/A</v>
      </c>
      <c r="J1855" s="18">
        <f t="shared" si="39"/>
        <v>1000</v>
      </c>
    </row>
    <row r="1856" spans="2:10" x14ac:dyDescent="0.2">
      <c r="B1856" s="4">
        <v>1853</v>
      </c>
      <c r="C1856" s="5" t="s">
        <v>4492</v>
      </c>
      <c r="D1856" s="5" t="s">
        <v>42</v>
      </c>
      <c r="E1856" s="5" t="s">
        <v>4493</v>
      </c>
      <c r="F1856" s="6">
        <v>44279</v>
      </c>
      <c r="G1856" s="6">
        <v>49758</v>
      </c>
      <c r="H1856" s="7">
        <v>1000</v>
      </c>
      <c r="I1856" s="13" t="e">
        <f>VLOOKUP(C1856,[1]Sheet18!$A$1:$C$362,3,0)</f>
        <v>#N/A</v>
      </c>
      <c r="J1856" s="18">
        <f t="shared" ref="J1856:J1885" si="40">H1856</f>
        <v>1000</v>
      </c>
    </row>
    <row r="1857" spans="2:10" x14ac:dyDescent="0.2">
      <c r="B1857" s="4">
        <v>1854</v>
      </c>
      <c r="C1857" s="5" t="s">
        <v>5398</v>
      </c>
      <c r="D1857" s="5" t="s">
        <v>42</v>
      </c>
      <c r="E1857" s="5" t="s">
        <v>5399</v>
      </c>
      <c r="F1857" s="6">
        <v>44629</v>
      </c>
      <c r="G1857" s="6">
        <v>50108</v>
      </c>
      <c r="H1857" s="7">
        <v>2500</v>
      </c>
      <c r="I1857" s="13" t="e">
        <f>VLOOKUP(C1857,[1]Sheet18!$A$1:$C$362,3,0)</f>
        <v>#N/A</v>
      </c>
      <c r="J1857" s="18">
        <f t="shared" si="40"/>
        <v>2500</v>
      </c>
    </row>
    <row r="1858" spans="2:10" x14ac:dyDescent="0.2">
      <c r="B1858" s="4">
        <v>1855</v>
      </c>
      <c r="C1858" s="5" t="s">
        <v>6157</v>
      </c>
      <c r="D1858" s="5" t="s">
        <v>42</v>
      </c>
      <c r="E1858" s="5" t="s">
        <v>6158</v>
      </c>
      <c r="F1858" s="6">
        <v>44916</v>
      </c>
      <c r="G1858" s="6">
        <v>50395</v>
      </c>
      <c r="H1858" s="7">
        <v>1000</v>
      </c>
      <c r="I1858" s="13" t="e">
        <f>VLOOKUP(C1858,[1]Sheet18!$A$1:$C$362,3,0)</f>
        <v>#N/A</v>
      </c>
      <c r="J1858" s="18">
        <f t="shared" si="40"/>
        <v>1000</v>
      </c>
    </row>
    <row r="1859" spans="2:10" x14ac:dyDescent="0.2">
      <c r="B1859" s="4">
        <v>1856</v>
      </c>
      <c r="C1859" s="5" t="s">
        <v>5415</v>
      </c>
      <c r="D1859" s="5" t="s">
        <v>42</v>
      </c>
      <c r="E1859" s="5" t="s">
        <v>5416</v>
      </c>
      <c r="F1859" s="6">
        <v>44636</v>
      </c>
      <c r="G1859" s="6">
        <v>50480</v>
      </c>
      <c r="H1859" s="7">
        <v>1000</v>
      </c>
      <c r="I1859" s="13" t="e">
        <f>VLOOKUP(C1859,[1]Sheet18!$A$1:$C$362,3,0)</f>
        <v>#N/A</v>
      </c>
      <c r="J1859" s="18">
        <f t="shared" si="40"/>
        <v>1000</v>
      </c>
    </row>
    <row r="1860" spans="2:10" x14ac:dyDescent="0.2">
      <c r="B1860" s="4">
        <v>1857</v>
      </c>
      <c r="C1860" s="5" t="s">
        <v>168</v>
      </c>
      <c r="D1860" s="5" t="s">
        <v>170</v>
      </c>
      <c r="E1860" s="5" t="s">
        <v>169</v>
      </c>
      <c r="F1860" s="6">
        <v>42291</v>
      </c>
      <c r="G1860" s="6">
        <v>45944</v>
      </c>
      <c r="H1860" s="7">
        <v>2000</v>
      </c>
      <c r="I1860" s="13" t="e">
        <f>VLOOKUP(C1860,[1]Sheet18!$A$1:$C$362,3,0)</f>
        <v>#N/A</v>
      </c>
      <c r="J1860" s="18">
        <f t="shared" si="40"/>
        <v>2000</v>
      </c>
    </row>
    <row r="1861" spans="2:10" x14ac:dyDescent="0.2">
      <c r="B1861" s="4">
        <v>1858</v>
      </c>
      <c r="C1861" s="5" t="s">
        <v>191</v>
      </c>
      <c r="D1861" s="5" t="s">
        <v>170</v>
      </c>
      <c r="E1861" s="5" t="s">
        <v>192</v>
      </c>
      <c r="F1861" s="6">
        <v>42305</v>
      </c>
      <c r="G1861" s="6">
        <v>45958</v>
      </c>
      <c r="H1861" s="7">
        <v>1000</v>
      </c>
      <c r="I1861" s="13" t="e">
        <f>VLOOKUP(C1861,[1]Sheet18!$A$1:$C$362,3,0)</f>
        <v>#N/A</v>
      </c>
      <c r="J1861" s="18">
        <f t="shared" si="40"/>
        <v>1000</v>
      </c>
    </row>
    <row r="1862" spans="2:10" x14ac:dyDescent="0.2">
      <c r="B1862" s="4">
        <v>1859</v>
      </c>
      <c r="C1862" s="5" t="s">
        <v>2105</v>
      </c>
      <c r="D1862" s="5" t="s">
        <v>170</v>
      </c>
      <c r="E1862" s="5" t="s">
        <v>2106</v>
      </c>
      <c r="F1862" s="6">
        <v>43410</v>
      </c>
      <c r="G1862" s="6">
        <v>45967</v>
      </c>
      <c r="H1862" s="7">
        <v>2000</v>
      </c>
      <c r="I1862" s="13" t="e">
        <f>VLOOKUP(C1862,[1]Sheet18!$A$1:$C$362,3,0)</f>
        <v>#N/A</v>
      </c>
      <c r="J1862" s="18">
        <f t="shared" si="40"/>
        <v>2000</v>
      </c>
    </row>
    <row r="1863" spans="2:10" x14ac:dyDescent="0.2">
      <c r="B1863" s="4">
        <v>1860</v>
      </c>
      <c r="C1863" s="5" t="s">
        <v>217</v>
      </c>
      <c r="D1863" s="5" t="s">
        <v>170</v>
      </c>
      <c r="E1863" s="5" t="s">
        <v>218</v>
      </c>
      <c r="F1863" s="6">
        <v>42321</v>
      </c>
      <c r="G1863" s="6">
        <v>45974</v>
      </c>
      <c r="H1863" s="7">
        <v>2000</v>
      </c>
      <c r="I1863" s="13" t="e">
        <f>VLOOKUP(C1863,[1]Sheet18!$A$1:$C$362,3,0)</f>
        <v>#N/A</v>
      </c>
      <c r="J1863" s="18">
        <f t="shared" si="40"/>
        <v>2000</v>
      </c>
    </row>
    <row r="1864" spans="2:10" x14ac:dyDescent="0.2">
      <c r="B1864" s="4">
        <v>1861</v>
      </c>
      <c r="C1864" s="5" t="s">
        <v>252</v>
      </c>
      <c r="D1864" s="5" t="s">
        <v>170</v>
      </c>
      <c r="E1864" s="5" t="s">
        <v>253</v>
      </c>
      <c r="F1864" s="6">
        <v>42334</v>
      </c>
      <c r="G1864" s="6">
        <v>45987</v>
      </c>
      <c r="H1864" s="7">
        <v>2000</v>
      </c>
      <c r="I1864" s="13" t="e">
        <f>VLOOKUP(C1864,[1]Sheet18!$A$1:$C$362,3,0)</f>
        <v>#N/A</v>
      </c>
      <c r="J1864" s="18">
        <f t="shared" si="40"/>
        <v>2000</v>
      </c>
    </row>
    <row r="1865" spans="2:10" x14ac:dyDescent="0.2">
      <c r="B1865" s="4">
        <v>1862</v>
      </c>
      <c r="C1865" s="5" t="s">
        <v>278</v>
      </c>
      <c r="D1865" s="5" t="s">
        <v>170</v>
      </c>
      <c r="E1865" s="5" t="s">
        <v>279</v>
      </c>
      <c r="F1865" s="6">
        <v>42347</v>
      </c>
      <c r="G1865" s="6">
        <v>46000</v>
      </c>
      <c r="H1865" s="7">
        <v>2187.5</v>
      </c>
      <c r="I1865" s="13" t="e">
        <f>VLOOKUP(C1865,[1]Sheet18!$A$1:$C$362,3,0)</f>
        <v>#N/A</v>
      </c>
      <c r="J1865" s="18">
        <f t="shared" si="40"/>
        <v>2187.5</v>
      </c>
    </row>
    <row r="1866" spans="2:10" x14ac:dyDescent="0.2">
      <c r="B1866" s="4">
        <v>1863</v>
      </c>
      <c r="C1866" s="5" t="s">
        <v>305</v>
      </c>
      <c r="D1866" s="5" t="s">
        <v>170</v>
      </c>
      <c r="E1866" s="5" t="s">
        <v>306</v>
      </c>
      <c r="F1866" s="6">
        <v>42361</v>
      </c>
      <c r="G1866" s="6">
        <v>46014</v>
      </c>
      <c r="H1866" s="7">
        <v>2000</v>
      </c>
      <c r="I1866" s="13" t="e">
        <f>VLOOKUP(C1866,[1]Sheet18!$A$1:$C$362,3,0)</f>
        <v>#N/A</v>
      </c>
      <c r="J1866" s="18">
        <f t="shared" si="40"/>
        <v>2000</v>
      </c>
    </row>
    <row r="1867" spans="2:10" x14ac:dyDescent="0.2">
      <c r="B1867" s="4">
        <v>1864</v>
      </c>
      <c r="C1867" s="5" t="s">
        <v>329</v>
      </c>
      <c r="D1867" s="5" t="s">
        <v>170</v>
      </c>
      <c r="E1867" s="5" t="s">
        <v>330</v>
      </c>
      <c r="F1867" s="6">
        <v>42382</v>
      </c>
      <c r="G1867" s="6">
        <v>46035</v>
      </c>
      <c r="H1867" s="7">
        <v>1500</v>
      </c>
      <c r="I1867" s="13" t="e">
        <f>VLOOKUP(C1867,[1]Sheet18!$A$1:$C$362,3,0)</f>
        <v>#N/A</v>
      </c>
      <c r="J1867" s="18">
        <f t="shared" si="40"/>
        <v>1500</v>
      </c>
    </row>
    <row r="1868" spans="2:10" x14ac:dyDescent="0.2">
      <c r="B1868" s="4">
        <v>1865</v>
      </c>
      <c r="C1868" s="5" t="s">
        <v>364</v>
      </c>
      <c r="D1868" s="5" t="s">
        <v>170</v>
      </c>
      <c r="E1868" s="5" t="s">
        <v>365</v>
      </c>
      <c r="F1868" s="6">
        <v>42396</v>
      </c>
      <c r="G1868" s="6">
        <v>46049</v>
      </c>
      <c r="H1868" s="7">
        <v>1500</v>
      </c>
      <c r="I1868" s="13" t="e">
        <f>VLOOKUP(C1868,[1]Sheet18!$A$1:$C$362,3,0)</f>
        <v>#N/A</v>
      </c>
      <c r="J1868" s="18">
        <f t="shared" si="40"/>
        <v>1500</v>
      </c>
    </row>
    <row r="1869" spans="2:10" x14ac:dyDescent="0.2">
      <c r="B1869" s="4">
        <v>1866</v>
      </c>
      <c r="C1869" s="5" t="s">
        <v>422</v>
      </c>
      <c r="D1869" s="5" t="s">
        <v>170</v>
      </c>
      <c r="E1869" s="5" t="s">
        <v>423</v>
      </c>
      <c r="F1869" s="6">
        <v>42424</v>
      </c>
      <c r="G1869" s="6">
        <v>46077</v>
      </c>
      <c r="H1869" s="7">
        <v>2000</v>
      </c>
      <c r="I1869" s="13" t="e">
        <f>VLOOKUP(C1869,[1]Sheet18!$A$1:$C$362,3,0)</f>
        <v>#N/A</v>
      </c>
      <c r="J1869" s="18">
        <f t="shared" si="40"/>
        <v>2000</v>
      </c>
    </row>
    <row r="1870" spans="2:10" x14ac:dyDescent="0.2">
      <c r="B1870" s="4">
        <v>1867</v>
      </c>
      <c r="C1870" s="5" t="s">
        <v>2392</v>
      </c>
      <c r="D1870" s="5" t="s">
        <v>170</v>
      </c>
      <c r="E1870" s="5" t="s">
        <v>2393</v>
      </c>
      <c r="F1870" s="6">
        <v>43530</v>
      </c>
      <c r="G1870" s="6">
        <v>46087</v>
      </c>
      <c r="H1870" s="7">
        <v>2000</v>
      </c>
      <c r="I1870" s="13" t="e">
        <f>VLOOKUP(C1870,[1]Sheet18!$A$1:$C$362,3,0)</f>
        <v>#N/A</v>
      </c>
      <c r="J1870" s="18">
        <f t="shared" si="40"/>
        <v>2000</v>
      </c>
    </row>
    <row r="1871" spans="2:10" x14ac:dyDescent="0.2">
      <c r="B1871" s="4">
        <v>1868</v>
      </c>
      <c r="C1871" s="5" t="s">
        <v>3637</v>
      </c>
      <c r="D1871" s="5" t="s">
        <v>170</v>
      </c>
      <c r="E1871" s="5" t="s">
        <v>3638</v>
      </c>
      <c r="F1871" s="6">
        <v>44027</v>
      </c>
      <c r="G1871" s="6">
        <v>46218</v>
      </c>
      <c r="H1871" s="7">
        <v>1000</v>
      </c>
      <c r="I1871" s="13" t="e">
        <f>VLOOKUP(C1871,[1]Sheet18!$A$1:$C$362,3,0)</f>
        <v>#N/A</v>
      </c>
      <c r="J1871" s="18">
        <f t="shared" si="40"/>
        <v>1000</v>
      </c>
    </row>
    <row r="1872" spans="2:10" x14ac:dyDescent="0.2">
      <c r="B1872" s="4">
        <v>1869</v>
      </c>
      <c r="C1872" s="5" t="s">
        <v>729</v>
      </c>
      <c r="D1872" s="5" t="s">
        <v>170</v>
      </c>
      <c r="E1872" s="5" t="s">
        <v>730</v>
      </c>
      <c r="F1872" s="6">
        <v>42656</v>
      </c>
      <c r="G1872" s="6">
        <v>46308</v>
      </c>
      <c r="H1872" s="7">
        <v>2000</v>
      </c>
      <c r="I1872" s="13" t="e">
        <f>VLOOKUP(C1872,[1]Sheet18!$A$1:$C$362,3,0)</f>
        <v>#N/A</v>
      </c>
      <c r="J1872" s="18">
        <f t="shared" si="40"/>
        <v>2000</v>
      </c>
    </row>
    <row r="1873" spans="2:10" x14ac:dyDescent="0.2">
      <c r="B1873" s="4">
        <v>1870</v>
      </c>
      <c r="C1873" s="5" t="s">
        <v>756</v>
      </c>
      <c r="D1873" s="5" t="s">
        <v>170</v>
      </c>
      <c r="E1873" s="5" t="s">
        <v>757</v>
      </c>
      <c r="F1873" s="6">
        <v>42669</v>
      </c>
      <c r="G1873" s="6">
        <v>46321</v>
      </c>
      <c r="H1873" s="7">
        <v>2000</v>
      </c>
      <c r="I1873" s="13" t="e">
        <f>VLOOKUP(C1873,[1]Sheet18!$A$1:$C$362,3,0)</f>
        <v>#N/A</v>
      </c>
      <c r="J1873" s="18">
        <f t="shared" si="40"/>
        <v>2000</v>
      </c>
    </row>
    <row r="1874" spans="2:10" x14ac:dyDescent="0.2">
      <c r="B1874" s="4">
        <v>1871</v>
      </c>
      <c r="C1874" s="5" t="s">
        <v>792</v>
      </c>
      <c r="D1874" s="5" t="s">
        <v>170</v>
      </c>
      <c r="E1874" s="5" t="s">
        <v>793</v>
      </c>
      <c r="F1874" s="6">
        <v>42683</v>
      </c>
      <c r="G1874" s="6">
        <v>46335</v>
      </c>
      <c r="H1874" s="7">
        <v>2000</v>
      </c>
      <c r="I1874" s="13" t="e">
        <f>VLOOKUP(C1874,[1]Sheet18!$A$1:$C$362,3,0)</f>
        <v>#N/A</v>
      </c>
      <c r="J1874" s="18">
        <f t="shared" si="40"/>
        <v>2000</v>
      </c>
    </row>
    <row r="1875" spans="2:10" x14ac:dyDescent="0.2">
      <c r="B1875" s="4">
        <v>1872</v>
      </c>
      <c r="C1875" s="5" t="s">
        <v>826</v>
      </c>
      <c r="D1875" s="5" t="s">
        <v>170</v>
      </c>
      <c r="E1875" s="5" t="s">
        <v>827</v>
      </c>
      <c r="F1875" s="6">
        <v>42697</v>
      </c>
      <c r="G1875" s="6">
        <v>46349</v>
      </c>
      <c r="H1875" s="7">
        <v>2000</v>
      </c>
      <c r="I1875" s="13" t="e">
        <f>VLOOKUP(C1875,[1]Sheet18!$A$1:$C$362,3,0)</f>
        <v>#N/A</v>
      </c>
      <c r="J1875" s="18">
        <f t="shared" si="40"/>
        <v>2000</v>
      </c>
    </row>
    <row r="1876" spans="2:10" x14ac:dyDescent="0.2">
      <c r="B1876" s="4">
        <v>1873</v>
      </c>
      <c r="C1876" s="5" t="s">
        <v>864</v>
      </c>
      <c r="D1876" s="5" t="s">
        <v>170</v>
      </c>
      <c r="E1876" s="5" t="s">
        <v>865</v>
      </c>
      <c r="F1876" s="6">
        <v>42718</v>
      </c>
      <c r="G1876" s="6">
        <v>46370</v>
      </c>
      <c r="H1876" s="7">
        <v>3500</v>
      </c>
      <c r="I1876" s="13" t="e">
        <f>VLOOKUP(C1876,[1]Sheet18!$A$1:$C$362,3,0)</f>
        <v>#N/A</v>
      </c>
      <c r="J1876" s="18">
        <f t="shared" si="40"/>
        <v>3500</v>
      </c>
    </row>
    <row r="1877" spans="2:10" x14ac:dyDescent="0.2">
      <c r="B1877" s="4">
        <v>1874</v>
      </c>
      <c r="C1877" s="5" t="s">
        <v>896</v>
      </c>
      <c r="D1877" s="5" t="s">
        <v>170</v>
      </c>
      <c r="E1877" s="5" t="s">
        <v>897</v>
      </c>
      <c r="F1877" s="6">
        <v>42732</v>
      </c>
      <c r="G1877" s="6">
        <v>46384</v>
      </c>
      <c r="H1877" s="7">
        <v>3500</v>
      </c>
      <c r="I1877" s="13" t="e">
        <f>VLOOKUP(C1877,[1]Sheet18!$A$1:$C$362,3,0)</f>
        <v>#N/A</v>
      </c>
      <c r="J1877" s="18">
        <f t="shared" si="40"/>
        <v>3500</v>
      </c>
    </row>
    <row r="1878" spans="2:10" x14ac:dyDescent="0.2">
      <c r="B1878" s="4">
        <v>1875</v>
      </c>
      <c r="C1878" s="5" t="s">
        <v>914</v>
      </c>
      <c r="D1878" s="5" t="s">
        <v>170</v>
      </c>
      <c r="E1878" s="5" t="s">
        <v>915</v>
      </c>
      <c r="F1878" s="6">
        <v>42746</v>
      </c>
      <c r="G1878" s="6">
        <v>46398</v>
      </c>
      <c r="H1878" s="7">
        <v>2000</v>
      </c>
      <c r="I1878" s="13" t="e">
        <f>VLOOKUP(C1878,[1]Sheet18!$A$1:$C$362,3,0)</f>
        <v>#N/A</v>
      </c>
      <c r="J1878" s="18">
        <f t="shared" si="40"/>
        <v>2000</v>
      </c>
    </row>
    <row r="1879" spans="2:10" x14ac:dyDescent="0.2">
      <c r="B1879" s="4">
        <v>1876</v>
      </c>
      <c r="C1879" s="5" t="s">
        <v>946</v>
      </c>
      <c r="D1879" s="5" t="s">
        <v>170</v>
      </c>
      <c r="E1879" s="5" t="s">
        <v>947</v>
      </c>
      <c r="F1879" s="6">
        <v>42760</v>
      </c>
      <c r="G1879" s="6">
        <v>46412</v>
      </c>
      <c r="H1879" s="7">
        <v>1500</v>
      </c>
      <c r="I1879" s="13" t="e">
        <f>VLOOKUP(C1879,[1]Sheet18!$A$1:$C$362,3,0)</f>
        <v>#N/A</v>
      </c>
      <c r="J1879" s="18">
        <f t="shared" si="40"/>
        <v>1500</v>
      </c>
    </row>
    <row r="1880" spans="2:10" x14ac:dyDescent="0.2">
      <c r="B1880" s="4">
        <v>1877</v>
      </c>
      <c r="C1880" s="5" t="s">
        <v>978</v>
      </c>
      <c r="D1880" s="5" t="s">
        <v>170</v>
      </c>
      <c r="E1880" s="5" t="s">
        <v>979</v>
      </c>
      <c r="F1880" s="6">
        <v>42781</v>
      </c>
      <c r="G1880" s="6">
        <v>46433</v>
      </c>
      <c r="H1880" s="7">
        <v>2000</v>
      </c>
      <c r="I1880" s="13" t="e">
        <f>VLOOKUP(C1880,[1]Sheet18!$A$1:$C$362,3,0)</f>
        <v>#N/A</v>
      </c>
      <c r="J1880" s="18">
        <f t="shared" si="40"/>
        <v>2000</v>
      </c>
    </row>
    <row r="1881" spans="2:10" x14ac:dyDescent="0.2">
      <c r="B1881" s="4">
        <v>1878</v>
      </c>
      <c r="C1881" s="5" t="s">
        <v>1008</v>
      </c>
      <c r="D1881" s="5" t="s">
        <v>170</v>
      </c>
      <c r="E1881" s="5" t="s">
        <v>1009</v>
      </c>
      <c r="F1881" s="6">
        <v>42795</v>
      </c>
      <c r="G1881" s="6">
        <v>46447</v>
      </c>
      <c r="H1881" s="7">
        <v>2686</v>
      </c>
      <c r="I1881" s="13" t="e">
        <f>VLOOKUP(C1881,[1]Sheet18!$A$1:$C$362,3,0)</f>
        <v>#N/A</v>
      </c>
      <c r="J1881" s="18">
        <f t="shared" si="40"/>
        <v>2686</v>
      </c>
    </row>
    <row r="1882" spans="2:10" x14ac:dyDescent="0.2">
      <c r="B1882" s="4">
        <v>1879</v>
      </c>
      <c r="C1882" s="5" t="s">
        <v>1044</v>
      </c>
      <c r="D1882" s="5" t="s">
        <v>170</v>
      </c>
      <c r="E1882" s="5" t="s">
        <v>1045</v>
      </c>
      <c r="F1882" s="6">
        <v>42809</v>
      </c>
      <c r="G1882" s="6">
        <v>46461</v>
      </c>
      <c r="H1882" s="7">
        <v>2686</v>
      </c>
      <c r="I1882" s="13" t="e">
        <f>VLOOKUP(C1882,[1]Sheet18!$A$1:$C$362,3,0)</f>
        <v>#N/A</v>
      </c>
      <c r="J1882" s="18">
        <f t="shared" si="40"/>
        <v>2686</v>
      </c>
    </row>
    <row r="1883" spans="2:10" x14ac:dyDescent="0.2">
      <c r="B1883" s="4">
        <v>1880</v>
      </c>
      <c r="C1883" s="5" t="s">
        <v>1069</v>
      </c>
      <c r="D1883" s="5" t="s">
        <v>170</v>
      </c>
      <c r="E1883" s="5" t="s">
        <v>1070</v>
      </c>
      <c r="F1883" s="6">
        <v>42823</v>
      </c>
      <c r="G1883" s="6">
        <v>46475</v>
      </c>
      <c r="H1883" s="7">
        <v>2135</v>
      </c>
      <c r="I1883" s="13" t="e">
        <f>VLOOKUP(C1883,[1]Sheet18!$A$1:$C$362,3,0)</f>
        <v>#N/A</v>
      </c>
      <c r="J1883" s="18">
        <f t="shared" si="40"/>
        <v>2135</v>
      </c>
    </row>
    <row r="1884" spans="2:10" x14ac:dyDescent="0.2">
      <c r="B1884" s="4">
        <v>1881</v>
      </c>
      <c r="C1884" s="5" t="s">
        <v>3651</v>
      </c>
      <c r="D1884" s="5" t="s">
        <v>170</v>
      </c>
      <c r="E1884" s="5" t="s">
        <v>3652</v>
      </c>
      <c r="F1884" s="6">
        <v>44034</v>
      </c>
      <c r="G1884" s="6">
        <v>46590</v>
      </c>
      <c r="H1884" s="7">
        <v>1000</v>
      </c>
      <c r="I1884" s="13" t="e">
        <f>VLOOKUP(C1884,[1]Sheet18!$A$1:$C$362,3,0)</f>
        <v>#N/A</v>
      </c>
      <c r="J1884" s="18">
        <f t="shared" si="40"/>
        <v>1000</v>
      </c>
    </row>
    <row r="1885" spans="2:10" x14ac:dyDescent="0.2">
      <c r="B1885" s="4">
        <v>1882</v>
      </c>
      <c r="C1885" s="5" t="s">
        <v>2687</v>
      </c>
      <c r="D1885" s="5" t="s">
        <v>170</v>
      </c>
      <c r="E1885" s="5" t="s">
        <v>2688</v>
      </c>
      <c r="F1885" s="6">
        <v>43684</v>
      </c>
      <c r="G1885" s="6">
        <v>46606</v>
      </c>
      <c r="H1885" s="7">
        <v>1000</v>
      </c>
      <c r="I1885" s="13" t="e">
        <f>VLOOKUP(C1885,[1]Sheet18!$A$1:$C$362,3,0)</f>
        <v>#N/A</v>
      </c>
      <c r="J1885" s="18">
        <f t="shared" si="40"/>
        <v>1000</v>
      </c>
    </row>
    <row r="1886" spans="2:10" hidden="1" x14ac:dyDescent="0.2">
      <c r="B1886" s="4">
        <v>1883</v>
      </c>
      <c r="C1886" s="5" t="s">
        <v>1359</v>
      </c>
      <c r="D1886" s="5" t="s">
        <v>170</v>
      </c>
      <c r="E1886" s="5" t="s">
        <v>1360</v>
      </c>
      <c r="F1886" s="6">
        <v>43005</v>
      </c>
      <c r="G1886" s="6">
        <v>46657</v>
      </c>
      <c r="H1886" s="7">
        <v>2500</v>
      </c>
      <c r="I1886" s="13" t="str">
        <f>VLOOKUP(C1886,[1]Sheet18!$A$1:$C$362,3,0)</f>
        <v>=1500+1000</v>
      </c>
      <c r="J1886" s="13" t="str">
        <f>I1886</f>
        <v>=1500+1000</v>
      </c>
    </row>
    <row r="1887" spans="2:10" x14ac:dyDescent="0.2">
      <c r="B1887" s="4">
        <v>1884</v>
      </c>
      <c r="C1887" s="5" t="s">
        <v>8575</v>
      </c>
      <c r="D1887" s="5" t="s">
        <v>170</v>
      </c>
      <c r="E1887" s="5" t="s">
        <v>8576</v>
      </c>
      <c r="F1887" s="6">
        <v>45568</v>
      </c>
      <c r="G1887" s="6">
        <v>46663</v>
      </c>
      <c r="H1887" s="7">
        <v>2000</v>
      </c>
      <c r="I1887" s="13" t="e">
        <f>VLOOKUP(C1887,[1]Sheet18!$A$1:$C$362,3,0)</f>
        <v>#N/A</v>
      </c>
      <c r="J1887" s="18">
        <f t="shared" ref="J1887:J1902" si="41">H1887</f>
        <v>2000</v>
      </c>
    </row>
    <row r="1888" spans="2:10" x14ac:dyDescent="0.2">
      <c r="B1888" s="4">
        <v>1885</v>
      </c>
      <c r="C1888" s="5" t="s">
        <v>1378</v>
      </c>
      <c r="D1888" s="5" t="s">
        <v>170</v>
      </c>
      <c r="E1888" s="5" t="s">
        <v>1379</v>
      </c>
      <c r="F1888" s="6">
        <v>43019</v>
      </c>
      <c r="G1888" s="6">
        <v>46671</v>
      </c>
      <c r="H1888" s="7">
        <v>1000</v>
      </c>
      <c r="I1888" s="13" t="e">
        <f>VLOOKUP(C1888,[1]Sheet18!$A$1:$C$362,3,0)</f>
        <v>#N/A</v>
      </c>
      <c r="J1888" s="18">
        <f t="shared" si="41"/>
        <v>1000</v>
      </c>
    </row>
    <row r="1889" spans="2:10" x14ac:dyDescent="0.2">
      <c r="B1889" s="4">
        <v>1886</v>
      </c>
      <c r="C1889" s="5" t="s">
        <v>2864</v>
      </c>
      <c r="D1889" s="5" t="s">
        <v>170</v>
      </c>
      <c r="E1889" s="5" t="s">
        <v>2865</v>
      </c>
      <c r="F1889" s="6">
        <v>43754</v>
      </c>
      <c r="G1889" s="6">
        <v>46676</v>
      </c>
      <c r="H1889" s="7">
        <v>1000</v>
      </c>
      <c r="I1889" s="13" t="e">
        <f>VLOOKUP(C1889,[1]Sheet18!$A$1:$C$362,3,0)</f>
        <v>#N/A</v>
      </c>
      <c r="J1889" s="18">
        <f t="shared" si="41"/>
        <v>1000</v>
      </c>
    </row>
    <row r="1890" spans="2:10" x14ac:dyDescent="0.2">
      <c r="B1890" s="4">
        <v>1887</v>
      </c>
      <c r="C1890" s="5" t="s">
        <v>1396</v>
      </c>
      <c r="D1890" s="5" t="s">
        <v>170</v>
      </c>
      <c r="E1890" s="5" t="s">
        <v>1397</v>
      </c>
      <c r="F1890" s="6">
        <v>43033</v>
      </c>
      <c r="G1890" s="6">
        <v>46685</v>
      </c>
      <c r="H1890" s="7">
        <v>1000</v>
      </c>
      <c r="I1890" s="13" t="e">
        <f>VLOOKUP(C1890,[1]Sheet18!$A$1:$C$362,3,0)</f>
        <v>#N/A</v>
      </c>
      <c r="J1890" s="18">
        <f t="shared" si="41"/>
        <v>1000</v>
      </c>
    </row>
    <row r="1891" spans="2:10" x14ac:dyDescent="0.2">
      <c r="B1891" s="4">
        <v>1888</v>
      </c>
      <c r="C1891" s="5" t="s">
        <v>1414</v>
      </c>
      <c r="D1891" s="5" t="s">
        <v>170</v>
      </c>
      <c r="E1891" s="5" t="s">
        <v>1415</v>
      </c>
      <c r="F1891" s="6">
        <v>43040</v>
      </c>
      <c r="G1891" s="6">
        <v>46692</v>
      </c>
      <c r="H1891" s="7">
        <v>1500</v>
      </c>
      <c r="I1891" s="13" t="e">
        <f>VLOOKUP(C1891,[1]Sheet18!$A$1:$C$362,3,0)</f>
        <v>#N/A</v>
      </c>
      <c r="J1891" s="18">
        <f t="shared" si="41"/>
        <v>1500</v>
      </c>
    </row>
    <row r="1892" spans="2:10" x14ac:dyDescent="0.2">
      <c r="B1892" s="4">
        <v>1889</v>
      </c>
      <c r="C1892" s="5" t="s">
        <v>1432</v>
      </c>
      <c r="D1892" s="5" t="s">
        <v>170</v>
      </c>
      <c r="E1892" s="5" t="s">
        <v>1433</v>
      </c>
      <c r="F1892" s="6">
        <v>43047</v>
      </c>
      <c r="G1892" s="6">
        <v>46699</v>
      </c>
      <c r="H1892" s="7">
        <v>1000</v>
      </c>
      <c r="I1892" s="13" t="e">
        <f>VLOOKUP(C1892,[1]Sheet18!$A$1:$C$362,3,0)</f>
        <v>#N/A</v>
      </c>
      <c r="J1892" s="18">
        <f t="shared" si="41"/>
        <v>1000</v>
      </c>
    </row>
    <row r="1893" spans="2:10" x14ac:dyDescent="0.2">
      <c r="B1893" s="4">
        <v>1890</v>
      </c>
      <c r="C1893" s="5" t="s">
        <v>1445</v>
      </c>
      <c r="D1893" s="5" t="s">
        <v>170</v>
      </c>
      <c r="E1893" s="5" t="s">
        <v>1446</v>
      </c>
      <c r="F1893" s="6">
        <v>43054</v>
      </c>
      <c r="G1893" s="6">
        <v>46706</v>
      </c>
      <c r="H1893" s="7">
        <v>1000</v>
      </c>
      <c r="I1893" s="13" t="e">
        <f>VLOOKUP(C1893,[1]Sheet18!$A$1:$C$362,3,0)</f>
        <v>#N/A</v>
      </c>
      <c r="J1893" s="18">
        <f t="shared" si="41"/>
        <v>1000</v>
      </c>
    </row>
    <row r="1894" spans="2:10" x14ac:dyDescent="0.2">
      <c r="B1894" s="4">
        <v>1891</v>
      </c>
      <c r="C1894" s="5" t="s">
        <v>1453</v>
      </c>
      <c r="D1894" s="5" t="s">
        <v>170</v>
      </c>
      <c r="E1894" s="5" t="s">
        <v>1454</v>
      </c>
      <c r="F1894" s="6">
        <v>43061</v>
      </c>
      <c r="G1894" s="6">
        <v>46713</v>
      </c>
      <c r="H1894" s="7">
        <v>1500</v>
      </c>
      <c r="I1894" s="13" t="e">
        <f>VLOOKUP(C1894,[1]Sheet18!$A$1:$C$362,3,0)</f>
        <v>#N/A</v>
      </c>
      <c r="J1894" s="18">
        <f t="shared" si="41"/>
        <v>1500</v>
      </c>
    </row>
    <row r="1895" spans="2:10" x14ac:dyDescent="0.2">
      <c r="B1895" s="4">
        <v>1892</v>
      </c>
      <c r="C1895" s="5" t="s">
        <v>1467</v>
      </c>
      <c r="D1895" s="5" t="s">
        <v>170</v>
      </c>
      <c r="E1895" s="5" t="s">
        <v>1468</v>
      </c>
      <c r="F1895" s="6">
        <v>43068</v>
      </c>
      <c r="G1895" s="6">
        <v>46720</v>
      </c>
      <c r="H1895" s="7">
        <v>2000</v>
      </c>
      <c r="I1895" s="13" t="e">
        <f>VLOOKUP(C1895,[1]Sheet18!$A$1:$C$362,3,0)</f>
        <v>#N/A</v>
      </c>
      <c r="J1895" s="18">
        <f t="shared" si="41"/>
        <v>2000</v>
      </c>
    </row>
    <row r="1896" spans="2:10" x14ac:dyDescent="0.2">
      <c r="B1896" s="4">
        <v>1893</v>
      </c>
      <c r="C1896" s="5" t="s">
        <v>1483</v>
      </c>
      <c r="D1896" s="5" t="s">
        <v>170</v>
      </c>
      <c r="E1896" s="5" t="s">
        <v>1468</v>
      </c>
      <c r="F1896" s="6">
        <v>43075</v>
      </c>
      <c r="G1896" s="6">
        <v>46727</v>
      </c>
      <c r="H1896" s="7">
        <v>1500</v>
      </c>
      <c r="I1896" s="13" t="e">
        <f>VLOOKUP(C1896,[1]Sheet18!$A$1:$C$362,3,0)</f>
        <v>#N/A</v>
      </c>
      <c r="J1896" s="18">
        <f t="shared" si="41"/>
        <v>1500</v>
      </c>
    </row>
    <row r="1897" spans="2:10" x14ac:dyDescent="0.2">
      <c r="B1897" s="4">
        <v>1894</v>
      </c>
      <c r="C1897" s="5" t="s">
        <v>1499</v>
      </c>
      <c r="D1897" s="5" t="s">
        <v>170</v>
      </c>
      <c r="E1897" s="5" t="s">
        <v>1500</v>
      </c>
      <c r="F1897" s="6">
        <v>43082</v>
      </c>
      <c r="G1897" s="6">
        <v>46734</v>
      </c>
      <c r="H1897" s="7">
        <v>1500</v>
      </c>
      <c r="I1897" s="13" t="e">
        <f>VLOOKUP(C1897,[1]Sheet18!$A$1:$C$362,3,0)</f>
        <v>#N/A</v>
      </c>
      <c r="J1897" s="18">
        <f t="shared" si="41"/>
        <v>1500</v>
      </c>
    </row>
    <row r="1898" spans="2:10" x14ac:dyDescent="0.2">
      <c r="B1898" s="4">
        <v>1895</v>
      </c>
      <c r="C1898" s="5" t="s">
        <v>1517</v>
      </c>
      <c r="D1898" s="5" t="s">
        <v>170</v>
      </c>
      <c r="E1898" s="5" t="s">
        <v>1518</v>
      </c>
      <c r="F1898" s="6">
        <v>43089</v>
      </c>
      <c r="G1898" s="6">
        <v>46741</v>
      </c>
      <c r="H1898" s="7">
        <v>2000</v>
      </c>
      <c r="I1898" s="13" t="e">
        <f>VLOOKUP(C1898,[1]Sheet18!$A$1:$C$362,3,0)</f>
        <v>#N/A</v>
      </c>
      <c r="J1898" s="18">
        <f t="shared" si="41"/>
        <v>2000</v>
      </c>
    </row>
    <row r="1899" spans="2:10" x14ac:dyDescent="0.2">
      <c r="B1899" s="4">
        <v>1896</v>
      </c>
      <c r="C1899" s="5" t="s">
        <v>1531</v>
      </c>
      <c r="D1899" s="5" t="s">
        <v>170</v>
      </c>
      <c r="E1899" s="5" t="s">
        <v>1532</v>
      </c>
      <c r="F1899" s="6">
        <v>43096</v>
      </c>
      <c r="G1899" s="6">
        <v>46748</v>
      </c>
      <c r="H1899" s="7">
        <v>1598</v>
      </c>
      <c r="I1899" s="13" t="e">
        <f>VLOOKUP(C1899,[1]Sheet18!$A$1:$C$362,3,0)</f>
        <v>#N/A</v>
      </c>
      <c r="J1899" s="18">
        <f t="shared" si="41"/>
        <v>1598</v>
      </c>
    </row>
    <row r="1900" spans="2:10" x14ac:dyDescent="0.2">
      <c r="B1900" s="4">
        <v>1897</v>
      </c>
      <c r="C1900" s="5" t="s">
        <v>1543</v>
      </c>
      <c r="D1900" s="5" t="s">
        <v>170</v>
      </c>
      <c r="E1900" s="5" t="s">
        <v>1544</v>
      </c>
      <c r="F1900" s="6">
        <v>43103</v>
      </c>
      <c r="G1900" s="6">
        <v>46755</v>
      </c>
      <c r="H1900" s="7">
        <v>2000</v>
      </c>
      <c r="I1900" s="13" t="e">
        <f>VLOOKUP(C1900,[1]Sheet18!$A$1:$C$362,3,0)</f>
        <v>#N/A</v>
      </c>
      <c r="J1900" s="18">
        <f t="shared" si="41"/>
        <v>2000</v>
      </c>
    </row>
    <row r="1901" spans="2:10" x14ac:dyDescent="0.2">
      <c r="B1901" s="4">
        <v>1898</v>
      </c>
      <c r="C1901" s="5" t="s">
        <v>1569</v>
      </c>
      <c r="D1901" s="5" t="s">
        <v>170</v>
      </c>
      <c r="E1901" s="5" t="s">
        <v>1570</v>
      </c>
      <c r="F1901" s="6">
        <v>43117</v>
      </c>
      <c r="G1901" s="6">
        <v>46769</v>
      </c>
      <c r="H1901" s="7">
        <v>1000</v>
      </c>
      <c r="I1901" s="13" t="e">
        <f>VLOOKUP(C1901,[1]Sheet18!$A$1:$C$362,3,0)</f>
        <v>#N/A</v>
      </c>
      <c r="J1901" s="18">
        <f t="shared" si="41"/>
        <v>1000</v>
      </c>
    </row>
    <row r="1902" spans="2:10" x14ac:dyDescent="0.2">
      <c r="B1902" s="4">
        <v>1899</v>
      </c>
      <c r="C1902" s="5" t="s">
        <v>1605</v>
      </c>
      <c r="D1902" s="5" t="s">
        <v>170</v>
      </c>
      <c r="E1902" s="5" t="s">
        <v>1606</v>
      </c>
      <c r="F1902" s="6">
        <v>43131</v>
      </c>
      <c r="G1902" s="6">
        <v>46783</v>
      </c>
      <c r="H1902" s="7">
        <v>2000</v>
      </c>
      <c r="I1902" s="13" t="e">
        <f>VLOOKUP(C1902,[1]Sheet18!$A$1:$C$362,3,0)</f>
        <v>#N/A</v>
      </c>
      <c r="J1902" s="18">
        <f t="shared" si="41"/>
        <v>2000</v>
      </c>
    </row>
    <row r="1903" spans="2:10" hidden="1" x14ac:dyDescent="0.2">
      <c r="B1903" s="4">
        <v>1900</v>
      </c>
      <c r="C1903" s="5" t="s">
        <v>3210</v>
      </c>
      <c r="D1903" s="5" t="s">
        <v>170</v>
      </c>
      <c r="E1903" s="5" t="s">
        <v>3211</v>
      </c>
      <c r="F1903" s="6">
        <v>43887</v>
      </c>
      <c r="G1903" s="6">
        <v>46809</v>
      </c>
      <c r="H1903" s="7">
        <v>2500</v>
      </c>
      <c r="I1903" s="13" t="str">
        <f>VLOOKUP(C1903,[1]Sheet18!$A$1:$C$362,3,0)</f>
        <v>=1000+1000+500</v>
      </c>
      <c r="J1903" s="13" t="str">
        <f>I1903</f>
        <v>=1000+1000+500</v>
      </c>
    </row>
    <row r="1904" spans="2:10" x14ac:dyDescent="0.2">
      <c r="B1904" s="4">
        <v>1901</v>
      </c>
      <c r="C1904" s="5" t="s">
        <v>4470</v>
      </c>
      <c r="D1904" s="5" t="s">
        <v>170</v>
      </c>
      <c r="E1904" s="5" t="s">
        <v>4471</v>
      </c>
      <c r="F1904" s="6">
        <v>44272</v>
      </c>
      <c r="G1904" s="6">
        <v>46829</v>
      </c>
      <c r="H1904" s="7">
        <v>1000</v>
      </c>
      <c r="I1904" s="13" t="e">
        <f>VLOOKUP(C1904,[1]Sheet18!$A$1:$C$362,3,0)</f>
        <v>#N/A</v>
      </c>
      <c r="J1904" s="18">
        <f>H1904</f>
        <v>1000</v>
      </c>
    </row>
    <row r="1905" spans="2:10" x14ac:dyDescent="0.2">
      <c r="B1905" s="4">
        <v>1902</v>
      </c>
      <c r="C1905" s="5" t="s">
        <v>3653</v>
      </c>
      <c r="D1905" s="5" t="s">
        <v>170</v>
      </c>
      <c r="E1905" s="5" t="s">
        <v>3654</v>
      </c>
      <c r="F1905" s="6">
        <v>44034</v>
      </c>
      <c r="G1905" s="6">
        <v>46956</v>
      </c>
      <c r="H1905" s="7">
        <v>1000</v>
      </c>
      <c r="I1905" s="13" t="e">
        <f>VLOOKUP(C1905,[1]Sheet18!$A$1:$C$362,3,0)</f>
        <v>#N/A</v>
      </c>
      <c r="J1905" s="18">
        <f>H1905</f>
        <v>1000</v>
      </c>
    </row>
    <row r="1906" spans="2:10" hidden="1" x14ac:dyDescent="0.2">
      <c r="B1906" s="4">
        <v>1903</v>
      </c>
      <c r="C1906" s="5" t="s">
        <v>3689</v>
      </c>
      <c r="D1906" s="5" t="s">
        <v>170</v>
      </c>
      <c r="E1906" s="5" t="s">
        <v>3690</v>
      </c>
      <c r="F1906" s="6">
        <v>44048</v>
      </c>
      <c r="G1906" s="6">
        <v>46970</v>
      </c>
      <c r="H1906" s="7">
        <v>2000</v>
      </c>
      <c r="I1906" s="13" t="str">
        <f>VLOOKUP(C1906,[1]Sheet18!$A$1:$C$362,3,0)</f>
        <v>=1000+1000</v>
      </c>
      <c r="J1906" s="13" t="str">
        <f>I1906</f>
        <v>=1000+1000</v>
      </c>
    </row>
    <row r="1907" spans="2:10" x14ac:dyDescent="0.2">
      <c r="B1907" s="4">
        <v>1904</v>
      </c>
      <c r="C1907" s="5" t="s">
        <v>8533</v>
      </c>
      <c r="D1907" s="5" t="s">
        <v>170</v>
      </c>
      <c r="E1907" s="5" t="s">
        <v>8534</v>
      </c>
      <c r="F1907" s="6">
        <v>45560</v>
      </c>
      <c r="G1907" s="6">
        <v>47021</v>
      </c>
      <c r="H1907" s="7">
        <v>3000</v>
      </c>
      <c r="I1907" s="13" t="e">
        <f>VLOOKUP(C1907,[1]Sheet18!$A$1:$C$362,3,0)</f>
        <v>#N/A</v>
      </c>
      <c r="J1907" s="18">
        <f>H1907</f>
        <v>3000</v>
      </c>
    </row>
    <row r="1908" spans="2:10" hidden="1" x14ac:dyDescent="0.2">
      <c r="B1908" s="4">
        <v>1905</v>
      </c>
      <c r="C1908" s="5" t="s">
        <v>2842</v>
      </c>
      <c r="D1908" s="5" t="s">
        <v>170</v>
      </c>
      <c r="E1908" s="5" t="s">
        <v>2843</v>
      </c>
      <c r="F1908" s="6">
        <v>43747</v>
      </c>
      <c r="G1908" s="6">
        <v>47035</v>
      </c>
      <c r="H1908" s="7">
        <v>4000</v>
      </c>
      <c r="I1908" s="13" t="str">
        <f>VLOOKUP(C1908,[1]Sheet18!$A$1:$C$362,3,0)</f>
        <v>=1000+1000+1000+1000</v>
      </c>
      <c r="J1908" s="13" t="str">
        <f>I1908</f>
        <v>=1000+1000+1000+1000</v>
      </c>
    </row>
    <row r="1909" spans="2:10" hidden="1" x14ac:dyDescent="0.2">
      <c r="B1909" s="4">
        <v>1906</v>
      </c>
      <c r="C1909" s="5" t="s">
        <v>2910</v>
      </c>
      <c r="D1909" s="5" t="s">
        <v>170</v>
      </c>
      <c r="E1909" s="5" t="s">
        <v>2911</v>
      </c>
      <c r="F1909" s="6">
        <v>43775</v>
      </c>
      <c r="G1909" s="6">
        <v>47063</v>
      </c>
      <c r="H1909" s="7">
        <v>4000</v>
      </c>
      <c r="I1909" s="13" t="str">
        <f>VLOOKUP(C1909,[1]Sheet18!$A$1:$C$362,3,0)</f>
        <v>=1000+1000+1000+1000</v>
      </c>
      <c r="J1909" s="13" t="str">
        <f>I1909</f>
        <v>=1000+1000+1000+1000</v>
      </c>
    </row>
    <row r="1910" spans="2:10" x14ac:dyDescent="0.2">
      <c r="B1910" s="4">
        <v>1907</v>
      </c>
      <c r="C1910" s="5" t="s">
        <v>2142</v>
      </c>
      <c r="D1910" s="5" t="s">
        <v>170</v>
      </c>
      <c r="E1910" s="5" t="s">
        <v>2143</v>
      </c>
      <c r="F1910" s="6">
        <v>43432</v>
      </c>
      <c r="G1910" s="6">
        <v>47085</v>
      </c>
      <c r="H1910" s="7">
        <v>2000</v>
      </c>
      <c r="I1910" s="13" t="e">
        <f>VLOOKUP(C1910,[1]Sheet18!$A$1:$C$362,3,0)</f>
        <v>#N/A</v>
      </c>
      <c r="J1910" s="18">
        <f t="shared" ref="J1910:J1920" si="42">H1910</f>
        <v>2000</v>
      </c>
    </row>
    <row r="1911" spans="2:10" x14ac:dyDescent="0.2">
      <c r="B1911" s="4">
        <v>1908</v>
      </c>
      <c r="C1911" s="5" t="s">
        <v>2210</v>
      </c>
      <c r="D1911" s="5" t="s">
        <v>170</v>
      </c>
      <c r="E1911" s="5" t="s">
        <v>2211</v>
      </c>
      <c r="F1911" s="6">
        <v>43460</v>
      </c>
      <c r="G1911" s="6">
        <v>47113</v>
      </c>
      <c r="H1911" s="7">
        <v>3000</v>
      </c>
      <c r="I1911" s="13" t="e">
        <f>VLOOKUP(C1911,[1]Sheet18!$A$1:$C$362,3,0)</f>
        <v>#N/A</v>
      </c>
      <c r="J1911" s="18">
        <f t="shared" si="42"/>
        <v>3000</v>
      </c>
    </row>
    <row r="1912" spans="2:10" x14ac:dyDescent="0.2">
      <c r="B1912" s="4">
        <v>1909</v>
      </c>
      <c r="C1912" s="5" t="s">
        <v>2252</v>
      </c>
      <c r="D1912" s="5" t="s">
        <v>170</v>
      </c>
      <c r="E1912" s="5" t="s">
        <v>2253</v>
      </c>
      <c r="F1912" s="6">
        <v>43474</v>
      </c>
      <c r="G1912" s="6">
        <v>47127</v>
      </c>
      <c r="H1912" s="7">
        <v>2000</v>
      </c>
      <c r="I1912" s="13" t="e">
        <f>VLOOKUP(C1912,[1]Sheet18!$A$1:$C$362,3,0)</f>
        <v>#N/A</v>
      </c>
      <c r="J1912" s="18">
        <f t="shared" si="42"/>
        <v>2000</v>
      </c>
    </row>
    <row r="1913" spans="2:10" x14ac:dyDescent="0.2">
      <c r="B1913" s="4">
        <v>1910</v>
      </c>
      <c r="C1913" s="5" t="s">
        <v>2264</v>
      </c>
      <c r="D1913" s="5" t="s">
        <v>170</v>
      </c>
      <c r="E1913" s="5" t="s">
        <v>2265</v>
      </c>
      <c r="F1913" s="6">
        <v>43481</v>
      </c>
      <c r="G1913" s="6">
        <v>47134</v>
      </c>
      <c r="H1913" s="7">
        <v>1000</v>
      </c>
      <c r="I1913" s="13" t="e">
        <f>VLOOKUP(C1913,[1]Sheet18!$A$1:$C$362,3,0)</f>
        <v>#N/A</v>
      </c>
      <c r="J1913" s="18">
        <f t="shared" si="42"/>
        <v>1000</v>
      </c>
    </row>
    <row r="1914" spans="2:10" x14ac:dyDescent="0.2">
      <c r="B1914" s="4">
        <v>1911</v>
      </c>
      <c r="C1914" s="5" t="s">
        <v>2274</v>
      </c>
      <c r="D1914" s="5" t="s">
        <v>170</v>
      </c>
      <c r="E1914" s="5" t="s">
        <v>2275</v>
      </c>
      <c r="F1914" s="6">
        <v>43488</v>
      </c>
      <c r="G1914" s="6">
        <v>47141</v>
      </c>
      <c r="H1914" s="7">
        <v>2000</v>
      </c>
      <c r="I1914" s="13" t="e">
        <f>VLOOKUP(C1914,[1]Sheet18!$A$1:$C$362,3,0)</f>
        <v>#N/A</v>
      </c>
      <c r="J1914" s="18">
        <f t="shared" si="42"/>
        <v>2000</v>
      </c>
    </row>
    <row r="1915" spans="2:10" x14ac:dyDescent="0.2">
      <c r="B1915" s="4">
        <v>1912</v>
      </c>
      <c r="C1915" s="5" t="s">
        <v>2314</v>
      </c>
      <c r="D1915" s="5" t="s">
        <v>170</v>
      </c>
      <c r="E1915" s="5" t="s">
        <v>2315</v>
      </c>
      <c r="F1915" s="6">
        <v>43502</v>
      </c>
      <c r="G1915" s="6">
        <v>47155</v>
      </c>
      <c r="H1915" s="7">
        <v>2000</v>
      </c>
      <c r="I1915" s="13" t="e">
        <f>VLOOKUP(C1915,[1]Sheet18!$A$1:$C$362,3,0)</f>
        <v>#N/A</v>
      </c>
      <c r="J1915" s="18">
        <f t="shared" si="42"/>
        <v>2000</v>
      </c>
    </row>
    <row r="1916" spans="2:10" x14ac:dyDescent="0.2">
      <c r="B1916" s="4">
        <v>1913</v>
      </c>
      <c r="C1916" s="5" t="s">
        <v>2350</v>
      </c>
      <c r="D1916" s="5" t="s">
        <v>170</v>
      </c>
      <c r="E1916" s="5" t="s">
        <v>2351</v>
      </c>
      <c r="F1916" s="6">
        <v>43516</v>
      </c>
      <c r="G1916" s="6">
        <v>47169</v>
      </c>
      <c r="H1916" s="7">
        <v>1500</v>
      </c>
      <c r="I1916" s="13" t="e">
        <f>VLOOKUP(C1916,[1]Sheet18!$A$1:$C$362,3,0)</f>
        <v>#N/A</v>
      </c>
      <c r="J1916" s="18">
        <f t="shared" si="42"/>
        <v>1500</v>
      </c>
    </row>
    <row r="1917" spans="2:10" x14ac:dyDescent="0.2">
      <c r="B1917" s="4">
        <v>1914</v>
      </c>
      <c r="C1917" s="5" t="s">
        <v>2366</v>
      </c>
      <c r="D1917" s="5" t="s">
        <v>170</v>
      </c>
      <c r="E1917" s="5" t="s">
        <v>2367</v>
      </c>
      <c r="F1917" s="6">
        <v>43523</v>
      </c>
      <c r="G1917" s="6">
        <v>47176</v>
      </c>
      <c r="H1917" s="7">
        <v>1000</v>
      </c>
      <c r="I1917" s="13" t="e">
        <f>VLOOKUP(C1917,[1]Sheet18!$A$1:$C$362,3,0)</f>
        <v>#N/A</v>
      </c>
      <c r="J1917" s="18">
        <f t="shared" si="42"/>
        <v>1000</v>
      </c>
    </row>
    <row r="1918" spans="2:10" x14ac:dyDescent="0.2">
      <c r="B1918" s="4">
        <v>1915</v>
      </c>
      <c r="C1918" s="5" t="s">
        <v>2414</v>
      </c>
      <c r="D1918" s="5" t="s">
        <v>170</v>
      </c>
      <c r="E1918" s="5" t="s">
        <v>2415</v>
      </c>
      <c r="F1918" s="6">
        <v>43537</v>
      </c>
      <c r="G1918" s="6">
        <v>47190</v>
      </c>
      <c r="H1918" s="7">
        <v>2000</v>
      </c>
      <c r="I1918" s="13" t="e">
        <f>VLOOKUP(C1918,[1]Sheet18!$A$1:$C$362,3,0)</f>
        <v>#N/A</v>
      </c>
      <c r="J1918" s="18">
        <f t="shared" si="42"/>
        <v>2000</v>
      </c>
    </row>
    <row r="1919" spans="2:10" x14ac:dyDescent="0.2">
      <c r="B1919" s="4">
        <v>1916</v>
      </c>
      <c r="C1919" s="5" t="s">
        <v>2438</v>
      </c>
      <c r="D1919" s="5" t="s">
        <v>170</v>
      </c>
      <c r="E1919" s="5" t="s">
        <v>2439</v>
      </c>
      <c r="F1919" s="6">
        <v>43544</v>
      </c>
      <c r="G1919" s="6">
        <v>47197</v>
      </c>
      <c r="H1919" s="7">
        <v>1500</v>
      </c>
      <c r="I1919" s="13" t="e">
        <f>VLOOKUP(C1919,[1]Sheet18!$A$1:$C$362,3,0)</f>
        <v>#N/A</v>
      </c>
      <c r="J1919" s="18">
        <f t="shared" si="42"/>
        <v>1500</v>
      </c>
    </row>
    <row r="1920" spans="2:10" x14ac:dyDescent="0.2">
      <c r="B1920" s="4">
        <v>1917</v>
      </c>
      <c r="C1920" s="5" t="s">
        <v>2454</v>
      </c>
      <c r="D1920" s="5" t="s">
        <v>170</v>
      </c>
      <c r="E1920" s="5" t="s">
        <v>2455</v>
      </c>
      <c r="F1920" s="6">
        <v>43551</v>
      </c>
      <c r="G1920" s="6">
        <v>47204</v>
      </c>
      <c r="H1920" s="7">
        <v>1500</v>
      </c>
      <c r="I1920" s="13" t="e">
        <f>VLOOKUP(C1920,[1]Sheet18!$A$1:$C$362,3,0)</f>
        <v>#N/A</v>
      </c>
      <c r="J1920" s="18">
        <f t="shared" si="42"/>
        <v>1500</v>
      </c>
    </row>
    <row r="1921" spans="2:10" hidden="1" x14ac:dyDescent="0.2">
      <c r="B1921" s="4">
        <v>1918</v>
      </c>
      <c r="C1921" s="5" t="s">
        <v>2637</v>
      </c>
      <c r="D1921" s="5" t="s">
        <v>170</v>
      </c>
      <c r="E1921" s="5" t="s">
        <v>2638</v>
      </c>
      <c r="F1921" s="6">
        <v>43663</v>
      </c>
      <c r="G1921" s="6">
        <v>47316</v>
      </c>
      <c r="H1921" s="7">
        <v>4000</v>
      </c>
      <c r="I1921" s="13" t="str">
        <f>VLOOKUP(C1921,[1]Sheet18!$A$1:$C$362,3,0)</f>
        <v>=1000+1000+2000</v>
      </c>
      <c r="J1921" s="13" t="str">
        <f>I1921</f>
        <v>=1000+1000+2000</v>
      </c>
    </row>
    <row r="1922" spans="2:10" x14ac:dyDescent="0.2">
      <c r="B1922" s="4">
        <v>1919</v>
      </c>
      <c r="C1922" s="5" t="s">
        <v>2745</v>
      </c>
      <c r="D1922" s="5" t="s">
        <v>170</v>
      </c>
      <c r="E1922" s="5" t="s">
        <v>2746</v>
      </c>
      <c r="F1922" s="6">
        <v>43705</v>
      </c>
      <c r="G1922" s="6">
        <v>47358</v>
      </c>
      <c r="H1922" s="7">
        <v>1000</v>
      </c>
      <c r="I1922" s="13" t="e">
        <f>VLOOKUP(C1922,[1]Sheet18!$A$1:$C$362,3,0)</f>
        <v>#N/A</v>
      </c>
      <c r="J1922" s="18">
        <f>H1922</f>
        <v>1000</v>
      </c>
    </row>
    <row r="1923" spans="2:10" x14ac:dyDescent="0.2">
      <c r="B1923" s="4">
        <v>1920</v>
      </c>
      <c r="C1923" s="5" t="s">
        <v>2800</v>
      </c>
      <c r="D1923" s="5" t="s">
        <v>170</v>
      </c>
      <c r="E1923" s="5" t="s">
        <v>2801</v>
      </c>
      <c r="F1923" s="6">
        <v>43726</v>
      </c>
      <c r="G1923" s="6">
        <v>47379</v>
      </c>
      <c r="H1923" s="7">
        <v>1000</v>
      </c>
      <c r="I1923" s="13" t="e">
        <f>VLOOKUP(C1923,[1]Sheet18!$A$1:$C$362,3,0)</f>
        <v>#N/A</v>
      </c>
      <c r="J1923" s="18">
        <f>H1923</f>
        <v>1000</v>
      </c>
    </row>
    <row r="1924" spans="2:10" x14ac:dyDescent="0.2">
      <c r="B1924" s="4">
        <v>1921</v>
      </c>
      <c r="C1924" s="5" t="s">
        <v>2844</v>
      </c>
      <c r="D1924" s="5" t="s">
        <v>170</v>
      </c>
      <c r="E1924" s="5" t="s">
        <v>2845</v>
      </c>
      <c r="F1924" s="6">
        <v>43747</v>
      </c>
      <c r="G1924" s="6">
        <v>47400</v>
      </c>
      <c r="H1924" s="7">
        <v>1000</v>
      </c>
      <c r="I1924" s="13" t="e">
        <f>VLOOKUP(C1924,[1]Sheet18!$A$1:$C$362,3,0)</f>
        <v>#N/A</v>
      </c>
      <c r="J1924" s="18">
        <f>H1924</f>
        <v>1000</v>
      </c>
    </row>
    <row r="1925" spans="2:10" hidden="1" x14ac:dyDescent="0.2">
      <c r="B1925" s="4">
        <v>1922</v>
      </c>
      <c r="C1925" s="5" t="s">
        <v>2882</v>
      </c>
      <c r="D1925" s="5" t="s">
        <v>170</v>
      </c>
      <c r="E1925" s="5" t="s">
        <v>2883</v>
      </c>
      <c r="F1925" s="6">
        <v>43761</v>
      </c>
      <c r="G1925" s="6">
        <v>47414</v>
      </c>
      <c r="H1925" s="7">
        <v>5200</v>
      </c>
      <c r="I1925" s="13" t="str">
        <f>VLOOKUP(C1925,[1]Sheet18!$A$1:$C$362,3,0)</f>
        <v>=1200+1000+1000+1000+1000</v>
      </c>
      <c r="J1925" s="13" t="str">
        <f>I1925</f>
        <v>=1200+1000+1000+1000+1000</v>
      </c>
    </row>
    <row r="1926" spans="2:10" hidden="1" x14ac:dyDescent="0.2">
      <c r="B1926" s="4">
        <v>1923</v>
      </c>
      <c r="C1926" s="5" t="s">
        <v>2950</v>
      </c>
      <c r="D1926" s="5" t="s">
        <v>170</v>
      </c>
      <c r="E1926" s="5" t="s">
        <v>2951</v>
      </c>
      <c r="F1926" s="6">
        <v>43796</v>
      </c>
      <c r="G1926" s="6">
        <v>47449</v>
      </c>
      <c r="H1926" s="7">
        <v>4200</v>
      </c>
      <c r="I1926" s="13" t="str">
        <f>VLOOKUP(C1926,[1]Sheet18!$A$1:$C$362,3,0)</f>
        <v>=1200+1000+1000+1000</v>
      </c>
      <c r="J1926" s="13" t="str">
        <f>I1926</f>
        <v>=1200+1000+1000+1000</v>
      </c>
    </row>
    <row r="1927" spans="2:10" x14ac:dyDescent="0.2">
      <c r="B1927" s="4">
        <v>1924</v>
      </c>
      <c r="C1927" s="5" t="s">
        <v>8715</v>
      </c>
      <c r="D1927" s="5" t="s">
        <v>170</v>
      </c>
      <c r="E1927" s="5" t="s">
        <v>8716</v>
      </c>
      <c r="F1927" s="6">
        <v>45623</v>
      </c>
      <c r="G1927" s="6">
        <v>47449</v>
      </c>
      <c r="H1927" s="7">
        <v>2000</v>
      </c>
      <c r="I1927" s="13" t="e">
        <f>VLOOKUP(C1927,[1]Sheet18!$A$1:$C$362,3,0)</f>
        <v>#N/A</v>
      </c>
      <c r="J1927" s="18">
        <f>H1927</f>
        <v>2000</v>
      </c>
    </row>
    <row r="1928" spans="2:10" x14ac:dyDescent="0.2">
      <c r="B1928" s="4">
        <v>1925</v>
      </c>
      <c r="C1928" s="5" t="s">
        <v>2977</v>
      </c>
      <c r="D1928" s="5" t="s">
        <v>170</v>
      </c>
      <c r="E1928" s="5" t="s">
        <v>2978</v>
      </c>
      <c r="F1928" s="6">
        <v>43803</v>
      </c>
      <c r="G1928" s="6">
        <v>47456</v>
      </c>
      <c r="H1928" s="7">
        <v>1000</v>
      </c>
      <c r="I1928" s="13" t="e">
        <f>VLOOKUP(C1928,[1]Sheet18!$A$1:$C$362,3,0)</f>
        <v>#N/A</v>
      </c>
      <c r="J1928" s="18">
        <f>H1928</f>
        <v>1000</v>
      </c>
    </row>
    <row r="1929" spans="2:10" hidden="1" x14ac:dyDescent="0.2">
      <c r="B1929" s="4">
        <v>1926</v>
      </c>
      <c r="C1929" s="5" t="s">
        <v>3029</v>
      </c>
      <c r="D1929" s="5" t="s">
        <v>170</v>
      </c>
      <c r="E1929" s="5" t="s">
        <v>2978</v>
      </c>
      <c r="F1929" s="6">
        <v>43823</v>
      </c>
      <c r="G1929" s="6">
        <v>47476</v>
      </c>
      <c r="H1929" s="7">
        <v>4200</v>
      </c>
      <c r="I1929" s="13" t="str">
        <f>VLOOKUP(C1929,[1]Sheet18!$A$1:$C$362,3,0)</f>
        <v>=1200+1000+1000+1000</v>
      </c>
      <c r="J1929" s="13" t="str">
        <f>I1929</f>
        <v>=1200+1000+1000+1000</v>
      </c>
    </row>
    <row r="1930" spans="2:10" hidden="1" x14ac:dyDescent="0.2">
      <c r="B1930" s="4">
        <v>1927</v>
      </c>
      <c r="C1930" s="5" t="s">
        <v>3058</v>
      </c>
      <c r="D1930" s="5" t="s">
        <v>170</v>
      </c>
      <c r="E1930" s="5" t="s">
        <v>3059</v>
      </c>
      <c r="F1930" s="6">
        <v>43838</v>
      </c>
      <c r="G1930" s="6">
        <v>47491</v>
      </c>
      <c r="H1930" s="7">
        <v>3000</v>
      </c>
      <c r="I1930" s="13" t="str">
        <f>VLOOKUP(C1930,[1]Sheet18!$A$1:$C$362,3,0)</f>
        <v>=1000+1000+1000</v>
      </c>
      <c r="J1930" s="13" t="str">
        <f>I1930</f>
        <v>=1000+1000+1000</v>
      </c>
    </row>
    <row r="1931" spans="2:10" hidden="1" x14ac:dyDescent="0.2">
      <c r="B1931" s="4">
        <v>1928</v>
      </c>
      <c r="C1931" s="5" t="s">
        <v>3114</v>
      </c>
      <c r="D1931" s="5" t="s">
        <v>170</v>
      </c>
      <c r="E1931" s="5" t="s">
        <v>3115</v>
      </c>
      <c r="F1931" s="6">
        <v>43859</v>
      </c>
      <c r="G1931" s="6">
        <v>47512</v>
      </c>
      <c r="H1931" s="7">
        <v>2000</v>
      </c>
      <c r="I1931" s="13" t="str">
        <f>VLOOKUP(C1931,[1]Sheet18!$A$1:$C$362,3,0)</f>
        <v>=1000+1000</v>
      </c>
      <c r="J1931" s="13" t="str">
        <f>I1931</f>
        <v>=1000+1000</v>
      </c>
    </row>
    <row r="1932" spans="2:10" x14ac:dyDescent="0.2">
      <c r="B1932" s="4">
        <v>1929</v>
      </c>
      <c r="C1932" s="5" t="s">
        <v>3182</v>
      </c>
      <c r="D1932" s="5" t="s">
        <v>170</v>
      </c>
      <c r="E1932" s="5" t="s">
        <v>3183</v>
      </c>
      <c r="F1932" s="6">
        <v>43879</v>
      </c>
      <c r="G1932" s="6">
        <v>47532</v>
      </c>
      <c r="H1932" s="7">
        <v>2000</v>
      </c>
      <c r="I1932" s="13" t="e">
        <f>VLOOKUP(C1932,[1]Sheet18!$A$1:$C$362,3,0)</f>
        <v>#N/A</v>
      </c>
      <c r="J1932" s="18">
        <f>H1932</f>
        <v>2000</v>
      </c>
    </row>
    <row r="1933" spans="2:10" hidden="1" x14ac:dyDescent="0.2">
      <c r="B1933" s="4">
        <v>1930</v>
      </c>
      <c r="C1933" s="5" t="s">
        <v>3212</v>
      </c>
      <c r="D1933" s="5" t="s">
        <v>170</v>
      </c>
      <c r="E1933" s="5" t="s">
        <v>3213</v>
      </c>
      <c r="F1933" s="6">
        <v>43887</v>
      </c>
      <c r="G1933" s="6">
        <v>47540</v>
      </c>
      <c r="H1933" s="7">
        <v>2400</v>
      </c>
      <c r="I1933" s="13" t="str">
        <f>VLOOKUP(C1933,[1]Sheet18!$A$1:$C$362,3,0)</f>
        <v>=1000+1400</v>
      </c>
      <c r="J1933" s="13" t="str">
        <f>I1933</f>
        <v>=1000+1400</v>
      </c>
    </row>
    <row r="1934" spans="2:10" hidden="1" x14ac:dyDescent="0.2">
      <c r="B1934" s="4">
        <v>1931</v>
      </c>
      <c r="C1934" s="5" t="s">
        <v>3322</v>
      </c>
      <c r="D1934" s="5" t="s">
        <v>170</v>
      </c>
      <c r="E1934" s="5" t="s">
        <v>3323</v>
      </c>
      <c r="F1934" s="6">
        <v>43908</v>
      </c>
      <c r="G1934" s="6">
        <v>47560</v>
      </c>
      <c r="H1934" s="7">
        <v>2500</v>
      </c>
      <c r="I1934" s="13" t="str">
        <f>VLOOKUP(C1934,[1]Sheet18!$A$1:$C$362,3,0)</f>
        <v>=1500+1000</v>
      </c>
      <c r="J1934" s="13" t="str">
        <f>I1934</f>
        <v>=1500+1000</v>
      </c>
    </row>
    <row r="1935" spans="2:10" x14ac:dyDescent="0.2">
      <c r="B1935" s="4">
        <v>1932</v>
      </c>
      <c r="C1935" s="5" t="s">
        <v>3410</v>
      </c>
      <c r="D1935" s="5" t="s">
        <v>170</v>
      </c>
      <c r="E1935" s="5" t="s">
        <v>3411</v>
      </c>
      <c r="F1935" s="6">
        <v>43929</v>
      </c>
      <c r="G1935" s="6">
        <v>47581</v>
      </c>
      <c r="H1935" s="7">
        <v>1000</v>
      </c>
      <c r="I1935" s="13" t="e">
        <f>VLOOKUP(C1935,[1]Sheet18!$A$1:$C$362,3,0)</f>
        <v>#N/A</v>
      </c>
      <c r="J1935" s="18">
        <f>H1935</f>
        <v>1000</v>
      </c>
    </row>
    <row r="1936" spans="2:10" x14ac:dyDescent="0.2">
      <c r="B1936" s="4">
        <v>1933</v>
      </c>
      <c r="C1936" s="5" t="s">
        <v>3515</v>
      </c>
      <c r="D1936" s="5" t="s">
        <v>170</v>
      </c>
      <c r="E1936" s="5" t="s">
        <v>3516</v>
      </c>
      <c r="F1936" s="6">
        <v>43978</v>
      </c>
      <c r="G1936" s="6">
        <v>47630</v>
      </c>
      <c r="H1936" s="7">
        <v>1000</v>
      </c>
      <c r="I1936" s="13" t="e">
        <f>VLOOKUP(C1936,[1]Sheet18!$A$1:$C$362,3,0)</f>
        <v>#N/A</v>
      </c>
      <c r="J1936" s="18">
        <f>H1936</f>
        <v>1000</v>
      </c>
    </row>
    <row r="1937" spans="2:10" hidden="1" x14ac:dyDescent="0.2">
      <c r="B1937" s="4">
        <v>1934</v>
      </c>
      <c r="C1937" s="5" t="s">
        <v>3533</v>
      </c>
      <c r="D1937" s="5" t="s">
        <v>170</v>
      </c>
      <c r="E1937" s="5" t="s">
        <v>3534</v>
      </c>
      <c r="F1937" s="6">
        <v>43985</v>
      </c>
      <c r="G1937" s="6">
        <v>47637</v>
      </c>
      <c r="H1937" s="7">
        <v>4000</v>
      </c>
      <c r="I1937" s="13" t="str">
        <f>VLOOKUP(C1937,[1]Sheet18!$A$1:$C$362,3,0)</f>
        <v>=2000+2000</v>
      </c>
      <c r="J1937" s="13" t="str">
        <f>I1937</f>
        <v>=2000+2000</v>
      </c>
    </row>
    <row r="1938" spans="2:10" x14ac:dyDescent="0.2">
      <c r="B1938" s="4">
        <v>1935</v>
      </c>
      <c r="C1938" s="5" t="s">
        <v>3667</v>
      </c>
      <c r="D1938" s="5" t="s">
        <v>170</v>
      </c>
      <c r="E1938" s="5" t="s">
        <v>3668</v>
      </c>
      <c r="F1938" s="6">
        <v>44041</v>
      </c>
      <c r="G1938" s="6">
        <v>47693</v>
      </c>
      <c r="H1938" s="7">
        <v>1000</v>
      </c>
      <c r="I1938" s="13" t="e">
        <f>VLOOKUP(C1938,[1]Sheet18!$A$1:$C$362,3,0)</f>
        <v>#N/A</v>
      </c>
      <c r="J1938" s="18">
        <f t="shared" ref="J1938:J1969" si="43">H1938</f>
        <v>1000</v>
      </c>
    </row>
    <row r="1939" spans="2:10" x14ac:dyDescent="0.2">
      <c r="B1939" s="4">
        <v>1936</v>
      </c>
      <c r="C1939" s="5" t="s">
        <v>3708</v>
      </c>
      <c r="D1939" s="5" t="s">
        <v>170</v>
      </c>
      <c r="E1939" s="5" t="s">
        <v>3709</v>
      </c>
      <c r="F1939" s="6">
        <v>44055</v>
      </c>
      <c r="G1939" s="6">
        <v>47707</v>
      </c>
      <c r="H1939" s="7">
        <v>1000</v>
      </c>
      <c r="I1939" s="13" t="e">
        <f>VLOOKUP(C1939,[1]Sheet18!$A$1:$C$362,3,0)</f>
        <v>#N/A</v>
      </c>
      <c r="J1939" s="18">
        <f t="shared" si="43"/>
        <v>1000</v>
      </c>
    </row>
    <row r="1940" spans="2:10" x14ac:dyDescent="0.2">
      <c r="B1940" s="4">
        <v>1937</v>
      </c>
      <c r="C1940" s="5" t="s">
        <v>3725</v>
      </c>
      <c r="D1940" s="5" t="s">
        <v>170</v>
      </c>
      <c r="E1940" s="5" t="s">
        <v>3726</v>
      </c>
      <c r="F1940" s="6">
        <v>44062</v>
      </c>
      <c r="G1940" s="6">
        <v>47714</v>
      </c>
      <c r="H1940" s="7">
        <v>1000</v>
      </c>
      <c r="I1940" s="13" t="e">
        <f>VLOOKUP(C1940,[1]Sheet18!$A$1:$C$362,3,0)</f>
        <v>#N/A</v>
      </c>
      <c r="J1940" s="18">
        <f t="shared" si="43"/>
        <v>1000</v>
      </c>
    </row>
    <row r="1941" spans="2:10" x14ac:dyDescent="0.2">
      <c r="B1941" s="4">
        <v>1938</v>
      </c>
      <c r="C1941" s="5" t="s">
        <v>3743</v>
      </c>
      <c r="D1941" s="5" t="s">
        <v>170</v>
      </c>
      <c r="E1941" s="5" t="s">
        <v>3744</v>
      </c>
      <c r="F1941" s="6">
        <v>44069</v>
      </c>
      <c r="G1941" s="6">
        <v>47721</v>
      </c>
      <c r="H1941" s="7">
        <v>1000</v>
      </c>
      <c r="I1941" s="13" t="e">
        <f>VLOOKUP(C1941,[1]Sheet18!$A$1:$C$362,3,0)</f>
        <v>#N/A</v>
      </c>
      <c r="J1941" s="18">
        <f t="shared" si="43"/>
        <v>1000</v>
      </c>
    </row>
    <row r="1942" spans="2:10" x14ac:dyDescent="0.2">
      <c r="B1942" s="4">
        <v>1939</v>
      </c>
      <c r="C1942" s="5" t="s">
        <v>3762</v>
      </c>
      <c r="D1942" s="5" t="s">
        <v>170</v>
      </c>
      <c r="E1942" s="5" t="s">
        <v>3668</v>
      </c>
      <c r="F1942" s="6">
        <v>44076</v>
      </c>
      <c r="G1942" s="6">
        <v>47728</v>
      </c>
      <c r="H1942" s="7">
        <v>1000</v>
      </c>
      <c r="I1942" s="13" t="e">
        <f>VLOOKUP(C1942,[1]Sheet18!$A$1:$C$362,3,0)</f>
        <v>#N/A</v>
      </c>
      <c r="J1942" s="18">
        <f t="shared" si="43"/>
        <v>1000</v>
      </c>
    </row>
    <row r="1943" spans="2:10" x14ac:dyDescent="0.2">
      <c r="B1943" s="4">
        <v>1940</v>
      </c>
      <c r="C1943" s="5" t="s">
        <v>3787</v>
      </c>
      <c r="D1943" s="5" t="s">
        <v>170</v>
      </c>
      <c r="E1943" s="5" t="s">
        <v>3788</v>
      </c>
      <c r="F1943" s="6">
        <v>44083</v>
      </c>
      <c r="G1943" s="6">
        <v>47735</v>
      </c>
      <c r="H1943" s="7">
        <v>1000</v>
      </c>
      <c r="I1943" s="13" t="e">
        <f>VLOOKUP(C1943,[1]Sheet18!$A$1:$C$362,3,0)</f>
        <v>#N/A</v>
      </c>
      <c r="J1943" s="18">
        <f t="shared" si="43"/>
        <v>1000</v>
      </c>
    </row>
    <row r="1944" spans="2:10" x14ac:dyDescent="0.2">
      <c r="B1944" s="4">
        <v>1941</v>
      </c>
      <c r="C1944" s="5" t="s">
        <v>3805</v>
      </c>
      <c r="D1944" s="5" t="s">
        <v>170</v>
      </c>
      <c r="E1944" s="5" t="s">
        <v>3806</v>
      </c>
      <c r="F1944" s="6">
        <v>44090</v>
      </c>
      <c r="G1944" s="6">
        <v>47742</v>
      </c>
      <c r="H1944" s="7">
        <v>1000</v>
      </c>
      <c r="I1944" s="13" t="e">
        <f>VLOOKUP(C1944,[1]Sheet18!$A$1:$C$362,3,0)</f>
        <v>#N/A</v>
      </c>
      <c r="J1944" s="18">
        <f t="shared" si="43"/>
        <v>1000</v>
      </c>
    </row>
    <row r="1945" spans="2:10" x14ac:dyDescent="0.2">
      <c r="B1945" s="4">
        <v>1942</v>
      </c>
      <c r="C1945" s="5" t="s">
        <v>3831</v>
      </c>
      <c r="D1945" s="5" t="s">
        <v>170</v>
      </c>
      <c r="E1945" s="5" t="s">
        <v>3832</v>
      </c>
      <c r="F1945" s="6">
        <v>44097</v>
      </c>
      <c r="G1945" s="6">
        <v>47749</v>
      </c>
      <c r="H1945" s="7">
        <v>1000</v>
      </c>
      <c r="I1945" s="13" t="e">
        <f>VLOOKUP(C1945,[1]Sheet18!$A$1:$C$362,3,0)</f>
        <v>#N/A</v>
      </c>
      <c r="J1945" s="18">
        <f t="shared" si="43"/>
        <v>1000</v>
      </c>
    </row>
    <row r="1946" spans="2:10" x14ac:dyDescent="0.2">
      <c r="B1946" s="4">
        <v>1943</v>
      </c>
      <c r="C1946" s="5" t="s">
        <v>9321</v>
      </c>
      <c r="D1946" s="5" t="s">
        <v>170</v>
      </c>
      <c r="E1946" s="5" t="s">
        <v>9322</v>
      </c>
      <c r="F1946" s="6">
        <v>45742</v>
      </c>
      <c r="G1946" s="6">
        <v>47752</v>
      </c>
      <c r="H1946" s="7">
        <v>3000</v>
      </c>
      <c r="I1946" s="13" t="e">
        <f>VLOOKUP(C1946,[1]Sheet18!$A$1:$C$362,3,0)</f>
        <v>#N/A</v>
      </c>
      <c r="J1946" s="18">
        <f t="shared" si="43"/>
        <v>3000</v>
      </c>
    </row>
    <row r="1947" spans="2:10" x14ac:dyDescent="0.2">
      <c r="B1947" s="4">
        <v>1944</v>
      </c>
      <c r="C1947" s="5" t="s">
        <v>3872</v>
      </c>
      <c r="D1947" s="5" t="s">
        <v>170</v>
      </c>
      <c r="E1947" s="5" t="s">
        <v>3873</v>
      </c>
      <c r="F1947" s="6">
        <v>44104</v>
      </c>
      <c r="G1947" s="6">
        <v>47756</v>
      </c>
      <c r="H1947" s="7">
        <v>1000</v>
      </c>
      <c r="I1947" s="13" t="e">
        <f>VLOOKUP(C1947,[1]Sheet18!$A$1:$C$362,3,0)</f>
        <v>#N/A</v>
      </c>
      <c r="J1947" s="18">
        <f t="shared" si="43"/>
        <v>1000</v>
      </c>
    </row>
    <row r="1948" spans="2:10" x14ac:dyDescent="0.2">
      <c r="B1948" s="4">
        <v>1945</v>
      </c>
      <c r="C1948" s="5" t="s">
        <v>8577</v>
      </c>
      <c r="D1948" s="5" t="s">
        <v>170</v>
      </c>
      <c r="E1948" s="5" t="s">
        <v>8578</v>
      </c>
      <c r="F1948" s="6">
        <v>45568</v>
      </c>
      <c r="G1948" s="6">
        <v>47759</v>
      </c>
      <c r="H1948" s="7">
        <v>2000</v>
      </c>
      <c r="I1948" s="13" t="e">
        <f>VLOOKUP(C1948,[1]Sheet18!$A$1:$C$362,3,0)</f>
        <v>#N/A</v>
      </c>
      <c r="J1948" s="18">
        <f t="shared" si="43"/>
        <v>2000</v>
      </c>
    </row>
    <row r="1949" spans="2:10" x14ac:dyDescent="0.2">
      <c r="B1949" s="4">
        <v>1946</v>
      </c>
      <c r="C1949" s="5" t="s">
        <v>3899</v>
      </c>
      <c r="D1949" s="5" t="s">
        <v>170</v>
      </c>
      <c r="E1949" s="5" t="s">
        <v>3900</v>
      </c>
      <c r="F1949" s="6">
        <v>44111</v>
      </c>
      <c r="G1949" s="6">
        <v>47763</v>
      </c>
      <c r="H1949" s="7">
        <v>1000</v>
      </c>
      <c r="I1949" s="13" t="e">
        <f>VLOOKUP(C1949,[1]Sheet18!$A$1:$C$362,3,0)</f>
        <v>#N/A</v>
      </c>
      <c r="J1949" s="18">
        <f t="shared" si="43"/>
        <v>1000</v>
      </c>
    </row>
    <row r="1950" spans="2:10" x14ac:dyDescent="0.2">
      <c r="B1950" s="4">
        <v>1947</v>
      </c>
      <c r="C1950" s="5" t="s">
        <v>3923</v>
      </c>
      <c r="D1950" s="5" t="s">
        <v>170</v>
      </c>
      <c r="E1950" s="5" t="s">
        <v>3924</v>
      </c>
      <c r="F1950" s="6">
        <v>44118</v>
      </c>
      <c r="G1950" s="6">
        <v>47770</v>
      </c>
      <c r="H1950" s="7">
        <v>1000</v>
      </c>
      <c r="I1950" s="13" t="e">
        <f>VLOOKUP(C1950,[1]Sheet18!$A$1:$C$362,3,0)</f>
        <v>#N/A</v>
      </c>
      <c r="J1950" s="18">
        <f t="shared" si="43"/>
        <v>1000</v>
      </c>
    </row>
    <row r="1951" spans="2:10" x14ac:dyDescent="0.2">
      <c r="B1951" s="4">
        <v>1948</v>
      </c>
      <c r="C1951" s="5" t="s">
        <v>3952</v>
      </c>
      <c r="D1951" s="5" t="s">
        <v>170</v>
      </c>
      <c r="E1951" s="5" t="s">
        <v>3953</v>
      </c>
      <c r="F1951" s="6">
        <v>44125</v>
      </c>
      <c r="G1951" s="6">
        <v>47777</v>
      </c>
      <c r="H1951" s="7">
        <v>1000</v>
      </c>
      <c r="I1951" s="13" t="e">
        <f>VLOOKUP(C1951,[1]Sheet18!$A$1:$C$362,3,0)</f>
        <v>#N/A</v>
      </c>
      <c r="J1951" s="18">
        <f t="shared" si="43"/>
        <v>1000</v>
      </c>
    </row>
    <row r="1952" spans="2:10" x14ac:dyDescent="0.2">
      <c r="B1952" s="4">
        <v>1949</v>
      </c>
      <c r="C1952" s="5" t="s">
        <v>3975</v>
      </c>
      <c r="D1952" s="5" t="s">
        <v>170</v>
      </c>
      <c r="E1952" s="5" t="s">
        <v>3668</v>
      </c>
      <c r="F1952" s="6">
        <v>44132</v>
      </c>
      <c r="G1952" s="6">
        <v>47784</v>
      </c>
      <c r="H1952" s="7">
        <v>1000</v>
      </c>
      <c r="I1952" s="13" t="e">
        <f>VLOOKUP(C1952,[1]Sheet18!$A$1:$C$362,3,0)</f>
        <v>#N/A</v>
      </c>
      <c r="J1952" s="18">
        <f t="shared" si="43"/>
        <v>1000</v>
      </c>
    </row>
    <row r="1953" spans="2:10" x14ac:dyDescent="0.2">
      <c r="B1953" s="4">
        <v>1950</v>
      </c>
      <c r="C1953" s="5" t="s">
        <v>4008</v>
      </c>
      <c r="D1953" s="5" t="s">
        <v>170</v>
      </c>
      <c r="E1953" s="5" t="s">
        <v>3668</v>
      </c>
      <c r="F1953" s="6">
        <v>44139</v>
      </c>
      <c r="G1953" s="6">
        <v>47791</v>
      </c>
      <c r="H1953" s="7">
        <v>1000</v>
      </c>
      <c r="I1953" s="13" t="e">
        <f>VLOOKUP(C1953,[1]Sheet18!$A$1:$C$362,3,0)</f>
        <v>#N/A</v>
      </c>
      <c r="J1953" s="18">
        <f t="shared" si="43"/>
        <v>1000</v>
      </c>
    </row>
    <row r="1954" spans="2:10" x14ac:dyDescent="0.2">
      <c r="B1954" s="4">
        <v>1951</v>
      </c>
      <c r="C1954" s="5" t="s">
        <v>4041</v>
      </c>
      <c r="D1954" s="5" t="s">
        <v>170</v>
      </c>
      <c r="E1954" s="5" t="s">
        <v>4042</v>
      </c>
      <c r="F1954" s="6">
        <v>44146</v>
      </c>
      <c r="G1954" s="6">
        <v>47798</v>
      </c>
      <c r="H1954" s="7">
        <v>1000</v>
      </c>
      <c r="I1954" s="13" t="e">
        <f>VLOOKUP(C1954,[1]Sheet18!$A$1:$C$362,3,0)</f>
        <v>#N/A</v>
      </c>
      <c r="J1954" s="18">
        <f t="shared" si="43"/>
        <v>1000</v>
      </c>
    </row>
    <row r="1955" spans="2:10" x14ac:dyDescent="0.2">
      <c r="B1955" s="4">
        <v>1952</v>
      </c>
      <c r="C1955" s="5" t="s">
        <v>4060</v>
      </c>
      <c r="D1955" s="5" t="s">
        <v>170</v>
      </c>
      <c r="E1955" s="5" t="s">
        <v>3516</v>
      </c>
      <c r="F1955" s="6">
        <v>44153</v>
      </c>
      <c r="G1955" s="6">
        <v>47805</v>
      </c>
      <c r="H1955" s="7">
        <v>1000</v>
      </c>
      <c r="I1955" s="13" t="e">
        <f>VLOOKUP(C1955,[1]Sheet18!$A$1:$C$362,3,0)</f>
        <v>#N/A</v>
      </c>
      <c r="J1955" s="18">
        <f t="shared" si="43"/>
        <v>1000</v>
      </c>
    </row>
    <row r="1956" spans="2:10" x14ac:dyDescent="0.2">
      <c r="B1956" s="4">
        <v>1953</v>
      </c>
      <c r="C1956" s="5" t="s">
        <v>4085</v>
      </c>
      <c r="D1956" s="5" t="s">
        <v>170</v>
      </c>
      <c r="E1956" s="5" t="s">
        <v>3726</v>
      </c>
      <c r="F1956" s="6">
        <v>44160</v>
      </c>
      <c r="G1956" s="6">
        <v>47812</v>
      </c>
      <c r="H1956" s="7">
        <v>1000</v>
      </c>
      <c r="I1956" s="13" t="e">
        <f>VLOOKUP(C1956,[1]Sheet18!$A$1:$C$362,3,0)</f>
        <v>#N/A</v>
      </c>
      <c r="J1956" s="18">
        <f t="shared" si="43"/>
        <v>1000</v>
      </c>
    </row>
    <row r="1957" spans="2:10" x14ac:dyDescent="0.2">
      <c r="B1957" s="4">
        <v>1954</v>
      </c>
      <c r="C1957" s="5" t="s">
        <v>8717</v>
      </c>
      <c r="D1957" s="5" t="s">
        <v>170</v>
      </c>
      <c r="E1957" s="5" t="s">
        <v>8718</v>
      </c>
      <c r="F1957" s="6">
        <v>45623</v>
      </c>
      <c r="G1957" s="6">
        <v>47814</v>
      </c>
      <c r="H1957" s="7">
        <v>2000</v>
      </c>
      <c r="I1957" s="13" t="e">
        <f>VLOOKUP(C1957,[1]Sheet18!$A$1:$C$362,3,0)</f>
        <v>#N/A</v>
      </c>
      <c r="J1957" s="18">
        <f t="shared" si="43"/>
        <v>2000</v>
      </c>
    </row>
    <row r="1958" spans="2:10" x14ac:dyDescent="0.2">
      <c r="B1958" s="4">
        <v>1955</v>
      </c>
      <c r="C1958" s="5" t="s">
        <v>4109</v>
      </c>
      <c r="D1958" s="5" t="s">
        <v>170</v>
      </c>
      <c r="E1958" s="5" t="s">
        <v>4110</v>
      </c>
      <c r="F1958" s="6">
        <v>44167</v>
      </c>
      <c r="G1958" s="6">
        <v>47819</v>
      </c>
      <c r="H1958" s="7">
        <v>1000</v>
      </c>
      <c r="I1958" s="13" t="e">
        <f>VLOOKUP(C1958,[1]Sheet18!$A$1:$C$362,3,0)</f>
        <v>#N/A</v>
      </c>
      <c r="J1958" s="18">
        <f t="shared" si="43"/>
        <v>1000</v>
      </c>
    </row>
    <row r="1959" spans="2:10" x14ac:dyDescent="0.2">
      <c r="B1959" s="4">
        <v>1956</v>
      </c>
      <c r="C1959" s="5" t="s">
        <v>4132</v>
      </c>
      <c r="D1959" s="5" t="s">
        <v>170</v>
      </c>
      <c r="E1959" s="5" t="s">
        <v>4133</v>
      </c>
      <c r="F1959" s="6">
        <v>44174</v>
      </c>
      <c r="G1959" s="6">
        <v>47826</v>
      </c>
      <c r="H1959" s="7">
        <v>1000</v>
      </c>
      <c r="I1959" s="13" t="e">
        <f>VLOOKUP(C1959,[1]Sheet18!$A$1:$C$362,3,0)</f>
        <v>#N/A</v>
      </c>
      <c r="J1959" s="18">
        <f t="shared" si="43"/>
        <v>1000</v>
      </c>
    </row>
    <row r="1960" spans="2:10" x14ac:dyDescent="0.2">
      <c r="B1960" s="4">
        <v>1957</v>
      </c>
      <c r="C1960" s="5" t="s">
        <v>4147</v>
      </c>
      <c r="D1960" s="5" t="s">
        <v>170</v>
      </c>
      <c r="E1960" s="5" t="s">
        <v>4148</v>
      </c>
      <c r="F1960" s="6">
        <v>44181</v>
      </c>
      <c r="G1960" s="6">
        <v>47833</v>
      </c>
      <c r="H1960" s="7">
        <v>1000</v>
      </c>
      <c r="I1960" s="13" t="e">
        <f>VLOOKUP(C1960,[1]Sheet18!$A$1:$C$362,3,0)</f>
        <v>#N/A</v>
      </c>
      <c r="J1960" s="18">
        <f t="shared" si="43"/>
        <v>1000</v>
      </c>
    </row>
    <row r="1961" spans="2:10" x14ac:dyDescent="0.2">
      <c r="B1961" s="4">
        <v>1958</v>
      </c>
      <c r="C1961" s="5" t="s">
        <v>4167</v>
      </c>
      <c r="D1961" s="5" t="s">
        <v>170</v>
      </c>
      <c r="E1961" s="5" t="s">
        <v>3953</v>
      </c>
      <c r="F1961" s="6">
        <v>44188</v>
      </c>
      <c r="G1961" s="6">
        <v>47840</v>
      </c>
      <c r="H1961" s="7">
        <v>1000</v>
      </c>
      <c r="I1961" s="13" t="e">
        <f>VLOOKUP(C1961,[1]Sheet18!$A$1:$C$362,3,0)</f>
        <v>#N/A</v>
      </c>
      <c r="J1961" s="18">
        <f t="shared" si="43"/>
        <v>1000</v>
      </c>
    </row>
    <row r="1962" spans="2:10" x14ac:dyDescent="0.2">
      <c r="B1962" s="4">
        <v>1959</v>
      </c>
      <c r="C1962" s="5" t="s">
        <v>4183</v>
      </c>
      <c r="D1962" s="5" t="s">
        <v>170</v>
      </c>
      <c r="E1962" s="5" t="s">
        <v>3953</v>
      </c>
      <c r="F1962" s="6">
        <v>44195</v>
      </c>
      <c r="G1962" s="6">
        <v>47847</v>
      </c>
      <c r="H1962" s="7">
        <v>1000</v>
      </c>
      <c r="I1962" s="13" t="e">
        <f>VLOOKUP(C1962,[1]Sheet18!$A$1:$C$362,3,0)</f>
        <v>#N/A</v>
      </c>
      <c r="J1962" s="18">
        <f t="shared" si="43"/>
        <v>1000</v>
      </c>
    </row>
    <row r="1963" spans="2:10" x14ac:dyDescent="0.2">
      <c r="B1963" s="4">
        <v>1960</v>
      </c>
      <c r="C1963" s="5" t="s">
        <v>2290</v>
      </c>
      <c r="D1963" s="5" t="s">
        <v>170</v>
      </c>
      <c r="E1963" s="5" t="s">
        <v>2291</v>
      </c>
      <c r="F1963" s="6">
        <v>43495</v>
      </c>
      <c r="G1963" s="6">
        <v>47878</v>
      </c>
      <c r="H1963" s="7">
        <v>2000</v>
      </c>
      <c r="I1963" s="13" t="e">
        <f>VLOOKUP(C1963,[1]Sheet18!$A$1:$C$362,3,0)</f>
        <v>#N/A</v>
      </c>
      <c r="J1963" s="18">
        <f t="shared" si="43"/>
        <v>2000</v>
      </c>
    </row>
    <row r="1964" spans="2:10" x14ac:dyDescent="0.2">
      <c r="B1964" s="4">
        <v>1961</v>
      </c>
      <c r="C1964" s="5" t="s">
        <v>3143</v>
      </c>
      <c r="D1964" s="5" t="s">
        <v>170</v>
      </c>
      <c r="E1964" s="5" t="s">
        <v>3144</v>
      </c>
      <c r="F1964" s="6">
        <v>43866</v>
      </c>
      <c r="G1964" s="6">
        <v>47884</v>
      </c>
      <c r="H1964" s="7">
        <v>1000</v>
      </c>
      <c r="I1964" s="13" t="e">
        <f>VLOOKUP(C1964,[1]Sheet18!$A$1:$C$362,3,0)</f>
        <v>#N/A</v>
      </c>
      <c r="J1964" s="18">
        <f t="shared" si="43"/>
        <v>1000</v>
      </c>
    </row>
    <row r="1965" spans="2:10" x14ac:dyDescent="0.2">
      <c r="B1965" s="4">
        <v>1962</v>
      </c>
      <c r="C1965" s="5" t="s">
        <v>3246</v>
      </c>
      <c r="D1965" s="5" t="s">
        <v>170</v>
      </c>
      <c r="E1965" s="5" t="s">
        <v>3247</v>
      </c>
      <c r="F1965" s="6">
        <v>43894</v>
      </c>
      <c r="G1965" s="6">
        <v>47911</v>
      </c>
      <c r="H1965" s="7">
        <v>1000</v>
      </c>
      <c r="I1965" s="13" t="e">
        <f>VLOOKUP(C1965,[1]Sheet18!$A$1:$C$362,3,0)</f>
        <v>#N/A</v>
      </c>
      <c r="J1965" s="18">
        <f t="shared" si="43"/>
        <v>1000</v>
      </c>
    </row>
    <row r="1966" spans="2:10" x14ac:dyDescent="0.2">
      <c r="B1966" s="4">
        <v>1963</v>
      </c>
      <c r="C1966" s="5" t="s">
        <v>3412</v>
      </c>
      <c r="D1966" s="5" t="s">
        <v>170</v>
      </c>
      <c r="E1966" s="5" t="s">
        <v>3413</v>
      </c>
      <c r="F1966" s="6">
        <v>43929</v>
      </c>
      <c r="G1966" s="6">
        <v>47946</v>
      </c>
      <c r="H1966" s="7">
        <v>1000</v>
      </c>
      <c r="I1966" s="13" t="e">
        <f>VLOOKUP(C1966,[1]Sheet18!$A$1:$C$362,3,0)</f>
        <v>#N/A</v>
      </c>
      <c r="J1966" s="18">
        <f t="shared" si="43"/>
        <v>1000</v>
      </c>
    </row>
    <row r="1967" spans="2:10" x14ac:dyDescent="0.2">
      <c r="B1967" s="4">
        <v>1964</v>
      </c>
      <c r="C1967" s="5" t="s">
        <v>3517</v>
      </c>
      <c r="D1967" s="5" t="s">
        <v>170</v>
      </c>
      <c r="E1967" s="5" t="s">
        <v>3518</v>
      </c>
      <c r="F1967" s="6">
        <v>43978</v>
      </c>
      <c r="G1967" s="6">
        <v>47995</v>
      </c>
      <c r="H1967" s="7">
        <v>1000</v>
      </c>
      <c r="I1967" s="13" t="e">
        <f>VLOOKUP(C1967,[1]Sheet18!$A$1:$C$362,3,0)</f>
        <v>#N/A</v>
      </c>
      <c r="J1967" s="18">
        <f t="shared" si="43"/>
        <v>1000</v>
      </c>
    </row>
    <row r="1968" spans="2:10" x14ac:dyDescent="0.2">
      <c r="B1968" s="4">
        <v>1965</v>
      </c>
      <c r="C1968" s="5" t="s">
        <v>3669</v>
      </c>
      <c r="D1968" s="5" t="s">
        <v>170</v>
      </c>
      <c r="E1968" s="5" t="s">
        <v>3670</v>
      </c>
      <c r="F1968" s="6">
        <v>44041</v>
      </c>
      <c r="G1968" s="6">
        <v>48058</v>
      </c>
      <c r="H1968" s="7">
        <v>1000</v>
      </c>
      <c r="I1968" s="13" t="e">
        <f>VLOOKUP(C1968,[1]Sheet18!$A$1:$C$362,3,0)</f>
        <v>#N/A</v>
      </c>
      <c r="J1968" s="18">
        <f t="shared" si="43"/>
        <v>1000</v>
      </c>
    </row>
    <row r="1969" spans="2:10" x14ac:dyDescent="0.2">
      <c r="B1969" s="4">
        <v>1966</v>
      </c>
      <c r="C1969" s="5" t="s">
        <v>3710</v>
      </c>
      <c r="D1969" s="5" t="s">
        <v>170</v>
      </c>
      <c r="E1969" s="5" t="s">
        <v>3711</v>
      </c>
      <c r="F1969" s="6">
        <v>44055</v>
      </c>
      <c r="G1969" s="6">
        <v>48072</v>
      </c>
      <c r="H1969" s="7">
        <v>1000</v>
      </c>
      <c r="I1969" s="13" t="e">
        <f>VLOOKUP(C1969,[1]Sheet18!$A$1:$C$362,3,0)</f>
        <v>#N/A</v>
      </c>
      <c r="J1969" s="18">
        <f t="shared" si="43"/>
        <v>1000</v>
      </c>
    </row>
    <row r="1970" spans="2:10" hidden="1" x14ac:dyDescent="0.2">
      <c r="B1970" s="4">
        <v>1967</v>
      </c>
      <c r="C1970" s="5" t="s">
        <v>9034</v>
      </c>
      <c r="D1970" s="5" t="s">
        <v>170</v>
      </c>
      <c r="E1970" s="5" t="s">
        <v>9035</v>
      </c>
      <c r="F1970" s="6">
        <v>45700</v>
      </c>
      <c r="G1970" s="6">
        <v>48072</v>
      </c>
      <c r="H1970" s="7">
        <v>6000</v>
      </c>
      <c r="I1970" s="13" t="str">
        <f>VLOOKUP(C1970,[1]Sheet18!$A$1:$C$362,3,0)</f>
        <v>=2000+2000+2000</v>
      </c>
      <c r="J1970" s="13" t="str">
        <f>I1970</f>
        <v>=2000+2000+2000</v>
      </c>
    </row>
    <row r="1971" spans="2:10" x14ac:dyDescent="0.2">
      <c r="B1971" s="4">
        <v>1968</v>
      </c>
      <c r="C1971" s="5" t="s">
        <v>3874</v>
      </c>
      <c r="D1971" s="5" t="s">
        <v>170</v>
      </c>
      <c r="E1971" s="5" t="s">
        <v>3875</v>
      </c>
      <c r="F1971" s="6">
        <v>44104</v>
      </c>
      <c r="G1971" s="6">
        <v>48121</v>
      </c>
      <c r="H1971" s="7">
        <v>1000</v>
      </c>
      <c r="I1971" s="13" t="e">
        <f>VLOOKUP(C1971,[1]Sheet18!$A$1:$C$362,3,0)</f>
        <v>#N/A</v>
      </c>
      <c r="J1971" s="18">
        <f t="shared" ref="J1971:J2011" si="44">H1971</f>
        <v>1000</v>
      </c>
    </row>
    <row r="1972" spans="2:10" x14ac:dyDescent="0.2">
      <c r="B1972" s="4">
        <v>1969</v>
      </c>
      <c r="C1972" s="5" t="s">
        <v>4993</v>
      </c>
      <c r="D1972" s="5" t="s">
        <v>170</v>
      </c>
      <c r="E1972" s="5" t="s">
        <v>4994</v>
      </c>
      <c r="F1972" s="6">
        <v>44475</v>
      </c>
      <c r="G1972" s="6">
        <v>48127</v>
      </c>
      <c r="H1972" s="7">
        <v>1000</v>
      </c>
      <c r="I1972" s="13" t="e">
        <f>VLOOKUP(C1972,[1]Sheet18!$A$1:$C$362,3,0)</f>
        <v>#N/A</v>
      </c>
      <c r="J1972" s="18">
        <f t="shared" si="44"/>
        <v>1000</v>
      </c>
    </row>
    <row r="1973" spans="2:10" x14ac:dyDescent="0.2">
      <c r="B1973" s="4">
        <v>1970</v>
      </c>
      <c r="C1973" s="5" t="s">
        <v>5016</v>
      </c>
      <c r="D1973" s="5" t="s">
        <v>170</v>
      </c>
      <c r="E1973" s="5" t="s">
        <v>5017</v>
      </c>
      <c r="F1973" s="6">
        <v>44482</v>
      </c>
      <c r="G1973" s="6">
        <v>48134</v>
      </c>
      <c r="H1973" s="7">
        <v>1000</v>
      </c>
      <c r="I1973" s="13" t="e">
        <f>VLOOKUP(C1973,[1]Sheet18!$A$1:$C$362,3,0)</f>
        <v>#N/A</v>
      </c>
      <c r="J1973" s="18">
        <f t="shared" si="44"/>
        <v>1000</v>
      </c>
    </row>
    <row r="1974" spans="2:10" x14ac:dyDescent="0.2">
      <c r="B1974" s="4">
        <v>1971</v>
      </c>
      <c r="C1974" s="5" t="s">
        <v>5031</v>
      </c>
      <c r="D1974" s="5" t="s">
        <v>170</v>
      </c>
      <c r="E1974" s="5" t="s">
        <v>5032</v>
      </c>
      <c r="F1974" s="6">
        <v>44489</v>
      </c>
      <c r="G1974" s="6">
        <v>48141</v>
      </c>
      <c r="H1974" s="7">
        <v>1000</v>
      </c>
      <c r="I1974" s="13" t="e">
        <f>VLOOKUP(C1974,[1]Sheet18!$A$1:$C$362,3,0)</f>
        <v>#N/A</v>
      </c>
      <c r="J1974" s="18">
        <f t="shared" si="44"/>
        <v>1000</v>
      </c>
    </row>
    <row r="1975" spans="2:10" x14ac:dyDescent="0.2">
      <c r="B1975" s="4">
        <v>1972</v>
      </c>
      <c r="C1975" s="5" t="s">
        <v>3976</v>
      </c>
      <c r="D1975" s="5" t="s">
        <v>170</v>
      </c>
      <c r="E1975" s="5" t="s">
        <v>3977</v>
      </c>
      <c r="F1975" s="6">
        <v>44132</v>
      </c>
      <c r="G1975" s="6">
        <v>48149</v>
      </c>
      <c r="H1975" s="7">
        <v>1000</v>
      </c>
      <c r="I1975" s="13" t="e">
        <f>VLOOKUP(C1975,[1]Sheet18!$A$1:$C$362,3,0)</f>
        <v>#N/A</v>
      </c>
      <c r="J1975" s="18">
        <f t="shared" si="44"/>
        <v>1000</v>
      </c>
    </row>
    <row r="1976" spans="2:10" x14ac:dyDescent="0.2">
      <c r="B1976" s="4">
        <v>1973</v>
      </c>
      <c r="C1976" s="5" t="s">
        <v>6069</v>
      </c>
      <c r="D1976" s="5" t="s">
        <v>170</v>
      </c>
      <c r="E1976" s="5" t="s">
        <v>6070</v>
      </c>
      <c r="F1976" s="6">
        <v>44881</v>
      </c>
      <c r="G1976" s="6">
        <v>48168</v>
      </c>
      <c r="H1976" s="7">
        <v>2000</v>
      </c>
      <c r="I1976" s="13" t="e">
        <f>VLOOKUP(C1976,[1]Sheet18!$A$1:$C$362,3,0)</f>
        <v>#N/A</v>
      </c>
      <c r="J1976" s="18">
        <f t="shared" si="44"/>
        <v>2000</v>
      </c>
    </row>
    <row r="1977" spans="2:10" x14ac:dyDescent="0.2">
      <c r="B1977" s="4">
        <v>1974</v>
      </c>
      <c r="C1977" s="5" t="s">
        <v>5082</v>
      </c>
      <c r="D1977" s="5" t="s">
        <v>170</v>
      </c>
      <c r="E1977" s="5" t="s">
        <v>5083</v>
      </c>
      <c r="F1977" s="6">
        <v>44517</v>
      </c>
      <c r="G1977" s="6">
        <v>48169</v>
      </c>
      <c r="H1977" s="7">
        <v>1000</v>
      </c>
      <c r="I1977" s="13" t="e">
        <f>VLOOKUP(C1977,[1]Sheet18!$A$1:$C$362,3,0)</f>
        <v>#N/A</v>
      </c>
      <c r="J1977" s="18">
        <f t="shared" si="44"/>
        <v>1000</v>
      </c>
    </row>
    <row r="1978" spans="2:10" x14ac:dyDescent="0.2">
      <c r="B1978" s="4">
        <v>1975</v>
      </c>
      <c r="C1978" s="5" t="s">
        <v>5102</v>
      </c>
      <c r="D1978" s="5" t="s">
        <v>170</v>
      </c>
      <c r="E1978" s="5" t="s">
        <v>5103</v>
      </c>
      <c r="F1978" s="6">
        <v>44524</v>
      </c>
      <c r="G1978" s="6">
        <v>48176</v>
      </c>
      <c r="H1978" s="7">
        <v>1000</v>
      </c>
      <c r="I1978" s="13" t="e">
        <f>VLOOKUP(C1978,[1]Sheet18!$A$1:$C$362,3,0)</f>
        <v>#N/A</v>
      </c>
      <c r="J1978" s="18">
        <f t="shared" si="44"/>
        <v>1000</v>
      </c>
    </row>
    <row r="1979" spans="2:10" x14ac:dyDescent="0.2">
      <c r="B1979" s="4">
        <v>1976</v>
      </c>
      <c r="C1979" s="5" t="s">
        <v>5110</v>
      </c>
      <c r="D1979" s="5" t="s">
        <v>170</v>
      </c>
      <c r="E1979" s="5" t="s">
        <v>5111</v>
      </c>
      <c r="F1979" s="6">
        <v>44531</v>
      </c>
      <c r="G1979" s="6">
        <v>48183</v>
      </c>
      <c r="H1979" s="7">
        <v>1000</v>
      </c>
      <c r="I1979" s="13" t="e">
        <f>VLOOKUP(C1979,[1]Sheet18!$A$1:$C$362,3,0)</f>
        <v>#N/A</v>
      </c>
      <c r="J1979" s="18">
        <f t="shared" si="44"/>
        <v>1000</v>
      </c>
    </row>
    <row r="1980" spans="2:10" x14ac:dyDescent="0.2">
      <c r="B1980" s="4">
        <v>1977</v>
      </c>
      <c r="C1980" s="5" t="s">
        <v>5126</v>
      </c>
      <c r="D1980" s="5" t="s">
        <v>170</v>
      </c>
      <c r="E1980" s="5" t="s">
        <v>5111</v>
      </c>
      <c r="F1980" s="6">
        <v>44538</v>
      </c>
      <c r="G1980" s="6">
        <v>48190</v>
      </c>
      <c r="H1980" s="7">
        <v>1000</v>
      </c>
      <c r="I1980" s="13" t="e">
        <f>VLOOKUP(C1980,[1]Sheet18!$A$1:$C$362,3,0)</f>
        <v>#N/A</v>
      </c>
      <c r="J1980" s="18">
        <f t="shared" si="44"/>
        <v>1000</v>
      </c>
    </row>
    <row r="1981" spans="2:10" x14ac:dyDescent="0.2">
      <c r="B1981" s="4">
        <v>1978</v>
      </c>
      <c r="C1981" s="5" t="s">
        <v>5136</v>
      </c>
      <c r="D1981" s="5" t="s">
        <v>170</v>
      </c>
      <c r="E1981" s="5" t="s">
        <v>5111</v>
      </c>
      <c r="F1981" s="6">
        <v>44545</v>
      </c>
      <c r="G1981" s="6">
        <v>48197</v>
      </c>
      <c r="H1981" s="7">
        <v>1000</v>
      </c>
      <c r="I1981" s="13" t="e">
        <f>VLOOKUP(C1981,[1]Sheet18!$A$1:$C$362,3,0)</f>
        <v>#N/A</v>
      </c>
      <c r="J1981" s="18">
        <f t="shared" si="44"/>
        <v>1000</v>
      </c>
    </row>
    <row r="1982" spans="2:10" x14ac:dyDescent="0.2">
      <c r="B1982" s="4">
        <v>1979</v>
      </c>
      <c r="C1982" s="5" t="s">
        <v>5149</v>
      </c>
      <c r="D1982" s="5" t="s">
        <v>170</v>
      </c>
      <c r="E1982" s="5" t="s">
        <v>5017</v>
      </c>
      <c r="F1982" s="6">
        <v>44552</v>
      </c>
      <c r="G1982" s="6">
        <v>48204</v>
      </c>
      <c r="H1982" s="7">
        <v>1000</v>
      </c>
      <c r="I1982" s="13" t="e">
        <f>VLOOKUP(C1982,[1]Sheet18!$A$1:$C$362,3,0)</f>
        <v>#N/A</v>
      </c>
      <c r="J1982" s="18">
        <f t="shared" si="44"/>
        <v>1000</v>
      </c>
    </row>
    <row r="1983" spans="2:10" x14ac:dyDescent="0.2">
      <c r="B1983" s="4">
        <v>1980</v>
      </c>
      <c r="C1983" s="5" t="s">
        <v>5170</v>
      </c>
      <c r="D1983" s="5" t="s">
        <v>170</v>
      </c>
      <c r="E1983" s="5" t="s">
        <v>5171</v>
      </c>
      <c r="F1983" s="6">
        <v>44559</v>
      </c>
      <c r="G1983" s="6">
        <v>48211</v>
      </c>
      <c r="H1983" s="7">
        <v>2000</v>
      </c>
      <c r="I1983" s="13" t="e">
        <f>VLOOKUP(C1983,[1]Sheet18!$A$1:$C$362,3,0)</f>
        <v>#N/A</v>
      </c>
      <c r="J1983" s="18">
        <f t="shared" si="44"/>
        <v>2000</v>
      </c>
    </row>
    <row r="1984" spans="2:10" x14ac:dyDescent="0.2">
      <c r="B1984" s="4">
        <v>1981</v>
      </c>
      <c r="C1984" s="5" t="s">
        <v>5203</v>
      </c>
      <c r="D1984" s="5" t="s">
        <v>170</v>
      </c>
      <c r="E1984" s="5" t="s">
        <v>5204</v>
      </c>
      <c r="F1984" s="6">
        <v>44566</v>
      </c>
      <c r="G1984" s="6">
        <v>48218</v>
      </c>
      <c r="H1984" s="7">
        <v>2000</v>
      </c>
      <c r="I1984" s="13" t="e">
        <f>VLOOKUP(C1984,[1]Sheet18!$A$1:$C$362,3,0)</f>
        <v>#N/A</v>
      </c>
      <c r="J1984" s="18">
        <f t="shared" si="44"/>
        <v>2000</v>
      </c>
    </row>
    <row r="1985" spans="2:10" x14ac:dyDescent="0.2">
      <c r="B1985" s="4">
        <v>1982</v>
      </c>
      <c r="C1985" s="5" t="s">
        <v>8883</v>
      </c>
      <c r="D1985" s="5" t="s">
        <v>170</v>
      </c>
      <c r="E1985" s="5" t="s">
        <v>8594</v>
      </c>
      <c r="F1985" s="6">
        <v>45665</v>
      </c>
      <c r="G1985" s="6">
        <v>48221</v>
      </c>
      <c r="H1985" s="7">
        <v>1460.136</v>
      </c>
      <c r="I1985" s="13" t="e">
        <f>VLOOKUP(C1985,[1]Sheet18!$A$1:$C$362,3,0)</f>
        <v>#N/A</v>
      </c>
      <c r="J1985" s="18">
        <f t="shared" si="44"/>
        <v>1460.136</v>
      </c>
    </row>
    <row r="1986" spans="2:10" x14ac:dyDescent="0.2">
      <c r="B1986" s="4">
        <v>1983</v>
      </c>
      <c r="C1986" s="5" t="s">
        <v>5225</v>
      </c>
      <c r="D1986" s="5" t="s">
        <v>170</v>
      </c>
      <c r="E1986" s="5" t="s">
        <v>5226</v>
      </c>
      <c r="F1986" s="6">
        <v>44573</v>
      </c>
      <c r="G1986" s="6">
        <v>48225</v>
      </c>
      <c r="H1986" s="7">
        <v>2000</v>
      </c>
      <c r="I1986" s="13" t="e">
        <f>VLOOKUP(C1986,[1]Sheet18!$A$1:$C$362,3,0)</f>
        <v>#N/A</v>
      </c>
      <c r="J1986" s="18">
        <f t="shared" si="44"/>
        <v>2000</v>
      </c>
    </row>
    <row r="1987" spans="2:10" x14ac:dyDescent="0.2">
      <c r="B1987" s="4">
        <v>1984</v>
      </c>
      <c r="C1987" s="5" t="s">
        <v>5289</v>
      </c>
      <c r="D1987" s="5" t="s">
        <v>170</v>
      </c>
      <c r="E1987" s="5" t="s">
        <v>5290</v>
      </c>
      <c r="F1987" s="6">
        <v>44594</v>
      </c>
      <c r="G1987" s="6">
        <v>48246</v>
      </c>
      <c r="H1987" s="7">
        <v>2500</v>
      </c>
      <c r="I1987" s="13" t="e">
        <f>VLOOKUP(C1987,[1]Sheet18!$A$1:$C$362,3,0)</f>
        <v>#N/A</v>
      </c>
      <c r="J1987" s="18">
        <f t="shared" si="44"/>
        <v>2500</v>
      </c>
    </row>
    <row r="1988" spans="2:10" x14ac:dyDescent="0.2">
      <c r="B1988" s="4">
        <v>1985</v>
      </c>
      <c r="C1988" s="5" t="s">
        <v>5305</v>
      </c>
      <c r="D1988" s="5" t="s">
        <v>170</v>
      </c>
      <c r="E1988" s="5" t="s">
        <v>5306</v>
      </c>
      <c r="F1988" s="6">
        <v>44601</v>
      </c>
      <c r="G1988" s="6">
        <v>48253</v>
      </c>
      <c r="H1988" s="7">
        <v>2000</v>
      </c>
      <c r="I1988" s="13" t="e">
        <f>VLOOKUP(C1988,[1]Sheet18!$A$1:$C$362,3,0)</f>
        <v>#N/A</v>
      </c>
      <c r="J1988" s="18">
        <f t="shared" si="44"/>
        <v>2000</v>
      </c>
    </row>
    <row r="1989" spans="2:10" x14ac:dyDescent="0.2">
      <c r="B1989" s="4">
        <v>1986</v>
      </c>
      <c r="C1989" s="5" t="s">
        <v>7926</v>
      </c>
      <c r="D1989" s="5" t="s">
        <v>170</v>
      </c>
      <c r="E1989" s="5" t="s">
        <v>7927</v>
      </c>
      <c r="F1989" s="6">
        <v>45378</v>
      </c>
      <c r="G1989" s="6">
        <v>48300</v>
      </c>
      <c r="H1989" s="7">
        <v>1000</v>
      </c>
      <c r="I1989" s="13" t="e">
        <f>VLOOKUP(C1989,[1]Sheet18!$A$1:$C$362,3,0)</f>
        <v>#N/A</v>
      </c>
      <c r="J1989" s="18">
        <f t="shared" si="44"/>
        <v>1000</v>
      </c>
    </row>
    <row r="1990" spans="2:10" x14ac:dyDescent="0.2">
      <c r="B1990" s="4">
        <v>1987</v>
      </c>
      <c r="C1990" s="5" t="s">
        <v>3727</v>
      </c>
      <c r="D1990" s="5" t="s">
        <v>170</v>
      </c>
      <c r="E1990" s="5" t="s">
        <v>3728</v>
      </c>
      <c r="F1990" s="6">
        <v>44062</v>
      </c>
      <c r="G1990" s="6">
        <v>48445</v>
      </c>
      <c r="H1990" s="7">
        <v>1000</v>
      </c>
      <c r="I1990" s="13" t="e">
        <f>VLOOKUP(C1990,[1]Sheet18!$A$1:$C$362,3,0)</f>
        <v>#N/A</v>
      </c>
      <c r="J1990" s="18">
        <f t="shared" si="44"/>
        <v>1000</v>
      </c>
    </row>
    <row r="1991" spans="2:10" x14ac:dyDescent="0.2">
      <c r="B1991" s="4">
        <v>1988</v>
      </c>
      <c r="C1991" s="5" t="s">
        <v>9093</v>
      </c>
      <c r="D1991" s="5" t="s">
        <v>170</v>
      </c>
      <c r="E1991" s="5" t="s">
        <v>9094</v>
      </c>
      <c r="F1991" s="6">
        <v>45715</v>
      </c>
      <c r="G1991" s="6">
        <v>48453</v>
      </c>
      <c r="H1991" s="7">
        <v>2000</v>
      </c>
      <c r="I1991" s="13" t="e">
        <f>VLOOKUP(C1991,[1]Sheet18!$A$1:$C$362,3,0)</f>
        <v>#N/A</v>
      </c>
      <c r="J1991" s="18">
        <f t="shared" si="44"/>
        <v>2000</v>
      </c>
    </row>
    <row r="1992" spans="2:10" x14ac:dyDescent="0.2">
      <c r="B1992" s="4">
        <v>1989</v>
      </c>
      <c r="C1992" s="5" t="s">
        <v>9149</v>
      </c>
      <c r="D1992" s="5" t="s">
        <v>170</v>
      </c>
      <c r="E1992" s="5" t="s">
        <v>9150</v>
      </c>
      <c r="F1992" s="6">
        <v>45721</v>
      </c>
      <c r="G1992" s="6">
        <v>48462</v>
      </c>
      <c r="H1992" s="7">
        <v>2000</v>
      </c>
      <c r="I1992" s="13" t="e">
        <f>VLOOKUP(C1992,[1]Sheet18!$A$1:$C$362,3,0)</f>
        <v>#N/A</v>
      </c>
      <c r="J1992" s="18">
        <f t="shared" si="44"/>
        <v>2000</v>
      </c>
    </row>
    <row r="1993" spans="2:10" x14ac:dyDescent="0.2">
      <c r="B1993" s="4">
        <v>1990</v>
      </c>
      <c r="C1993" s="5" t="s">
        <v>3833</v>
      </c>
      <c r="D1993" s="5" t="s">
        <v>170</v>
      </c>
      <c r="E1993" s="5" t="s">
        <v>3834</v>
      </c>
      <c r="F1993" s="6">
        <v>44097</v>
      </c>
      <c r="G1993" s="6">
        <v>48480</v>
      </c>
      <c r="H1993" s="7">
        <v>1000</v>
      </c>
      <c r="I1993" s="13" t="e">
        <f>VLOOKUP(C1993,[1]Sheet18!$A$1:$C$362,3,0)</f>
        <v>#N/A</v>
      </c>
      <c r="J1993" s="18">
        <f t="shared" si="44"/>
        <v>1000</v>
      </c>
    </row>
    <row r="1994" spans="2:10" x14ac:dyDescent="0.2">
      <c r="B1994" s="4">
        <v>1991</v>
      </c>
      <c r="C1994" s="5" t="s">
        <v>9323</v>
      </c>
      <c r="D1994" s="5" t="s">
        <v>170</v>
      </c>
      <c r="E1994" s="5" t="s">
        <v>9324</v>
      </c>
      <c r="F1994" s="6">
        <v>45742</v>
      </c>
      <c r="G1994" s="6">
        <v>48483</v>
      </c>
      <c r="H1994" s="7">
        <v>3000</v>
      </c>
      <c r="I1994" s="13" t="e">
        <f>VLOOKUP(C1994,[1]Sheet18!$A$1:$C$362,3,0)</f>
        <v>#N/A</v>
      </c>
      <c r="J1994" s="18">
        <f t="shared" si="44"/>
        <v>3000</v>
      </c>
    </row>
    <row r="1995" spans="2:10" x14ac:dyDescent="0.2">
      <c r="B1995" s="4">
        <v>1992</v>
      </c>
      <c r="C1995" s="5" t="s">
        <v>4995</v>
      </c>
      <c r="D1995" s="5" t="s">
        <v>170</v>
      </c>
      <c r="E1995" s="5" t="s">
        <v>4996</v>
      </c>
      <c r="F1995" s="6">
        <v>44475</v>
      </c>
      <c r="G1995" s="6">
        <v>48493</v>
      </c>
      <c r="H1995" s="7">
        <v>1000</v>
      </c>
      <c r="I1995" s="13" t="e">
        <f>VLOOKUP(C1995,[1]Sheet18!$A$1:$C$362,3,0)</f>
        <v>#N/A</v>
      </c>
      <c r="J1995" s="18">
        <f t="shared" si="44"/>
        <v>1000</v>
      </c>
    </row>
    <row r="1996" spans="2:10" x14ac:dyDescent="0.2">
      <c r="B1996" s="4">
        <v>1993</v>
      </c>
      <c r="C1996" s="5" t="s">
        <v>8593</v>
      </c>
      <c r="D1996" s="5" t="s">
        <v>170</v>
      </c>
      <c r="E1996" s="5" t="s">
        <v>8594</v>
      </c>
      <c r="F1996" s="6">
        <v>45574</v>
      </c>
      <c r="G1996" s="6">
        <v>48496</v>
      </c>
      <c r="H1996" s="7">
        <v>2000</v>
      </c>
      <c r="I1996" s="13" t="e">
        <f>VLOOKUP(C1996,[1]Sheet18!$A$1:$C$362,3,0)</f>
        <v>#N/A</v>
      </c>
      <c r="J1996" s="18">
        <f t="shared" si="44"/>
        <v>2000</v>
      </c>
    </row>
    <row r="1997" spans="2:10" x14ac:dyDescent="0.2">
      <c r="B1997" s="4">
        <v>1994</v>
      </c>
      <c r="C1997" s="5" t="s">
        <v>5018</v>
      </c>
      <c r="D1997" s="5" t="s">
        <v>170</v>
      </c>
      <c r="E1997" s="5" t="s">
        <v>5019</v>
      </c>
      <c r="F1997" s="6">
        <v>44482</v>
      </c>
      <c r="G1997" s="6">
        <v>48500</v>
      </c>
      <c r="H1997" s="7">
        <v>1000</v>
      </c>
      <c r="I1997" s="13" t="e">
        <f>VLOOKUP(C1997,[1]Sheet18!$A$1:$C$362,3,0)</f>
        <v>#N/A</v>
      </c>
      <c r="J1997" s="18">
        <f t="shared" si="44"/>
        <v>1000</v>
      </c>
    </row>
    <row r="1998" spans="2:10" x14ac:dyDescent="0.2">
      <c r="B1998" s="4">
        <v>1995</v>
      </c>
      <c r="C1998" s="5" t="s">
        <v>7177</v>
      </c>
      <c r="D1998" s="5" t="s">
        <v>170</v>
      </c>
      <c r="E1998" s="5" t="s">
        <v>7178</v>
      </c>
      <c r="F1998" s="6">
        <v>45217</v>
      </c>
      <c r="G1998" s="6">
        <v>48505</v>
      </c>
      <c r="H1998" s="7">
        <v>1000</v>
      </c>
      <c r="I1998" s="13" t="e">
        <f>VLOOKUP(C1998,[1]Sheet18!$A$1:$C$362,3,0)</f>
        <v>#N/A</v>
      </c>
      <c r="J1998" s="18">
        <f t="shared" si="44"/>
        <v>1000</v>
      </c>
    </row>
    <row r="1999" spans="2:10" x14ac:dyDescent="0.2">
      <c r="B1999" s="4">
        <v>1996</v>
      </c>
      <c r="C1999" s="5" t="s">
        <v>3954</v>
      </c>
      <c r="D1999" s="5" t="s">
        <v>170</v>
      </c>
      <c r="E1999" s="5" t="s">
        <v>3955</v>
      </c>
      <c r="F1999" s="6">
        <v>44125</v>
      </c>
      <c r="G1999" s="6">
        <v>48508</v>
      </c>
      <c r="H1999" s="7">
        <v>1000</v>
      </c>
      <c r="I1999" s="13" t="e">
        <f>VLOOKUP(C1999,[1]Sheet18!$A$1:$C$362,3,0)</f>
        <v>#N/A</v>
      </c>
      <c r="J1999" s="18">
        <f t="shared" si="44"/>
        <v>1000</v>
      </c>
    </row>
    <row r="2000" spans="2:10" x14ac:dyDescent="0.2">
      <c r="B2000" s="4">
        <v>1997</v>
      </c>
      <c r="C2000" s="5" t="s">
        <v>6071</v>
      </c>
      <c r="D2000" s="5" t="s">
        <v>170</v>
      </c>
      <c r="E2000" s="5" t="s">
        <v>6072</v>
      </c>
      <c r="F2000" s="6">
        <v>44881</v>
      </c>
      <c r="G2000" s="6">
        <v>48534</v>
      </c>
      <c r="H2000" s="7">
        <v>2000</v>
      </c>
      <c r="I2000" s="13" t="e">
        <f>VLOOKUP(C2000,[1]Sheet18!$A$1:$C$362,3,0)</f>
        <v>#N/A</v>
      </c>
      <c r="J2000" s="18">
        <f t="shared" si="44"/>
        <v>2000</v>
      </c>
    </row>
    <row r="2001" spans="2:10" x14ac:dyDescent="0.2">
      <c r="B2001" s="4">
        <v>1998</v>
      </c>
      <c r="C2001" s="5" t="s">
        <v>4086</v>
      </c>
      <c r="D2001" s="5" t="s">
        <v>170</v>
      </c>
      <c r="E2001" s="5" t="s">
        <v>4087</v>
      </c>
      <c r="F2001" s="6">
        <v>44160</v>
      </c>
      <c r="G2001" s="6">
        <v>48543</v>
      </c>
      <c r="H2001" s="7">
        <v>1000</v>
      </c>
      <c r="I2001" s="13" t="e">
        <f>VLOOKUP(C2001,[1]Sheet18!$A$1:$C$362,3,0)</f>
        <v>#N/A</v>
      </c>
      <c r="J2001" s="18">
        <f t="shared" si="44"/>
        <v>1000</v>
      </c>
    </row>
    <row r="2002" spans="2:10" x14ac:dyDescent="0.2">
      <c r="B2002" s="4">
        <v>1999</v>
      </c>
      <c r="C2002" s="5" t="s">
        <v>5127</v>
      </c>
      <c r="D2002" s="5" t="s">
        <v>170</v>
      </c>
      <c r="E2002" s="5" t="s">
        <v>5128</v>
      </c>
      <c r="F2002" s="6">
        <v>44538</v>
      </c>
      <c r="G2002" s="6">
        <v>48556</v>
      </c>
      <c r="H2002" s="7">
        <v>1000</v>
      </c>
      <c r="I2002" s="13" t="e">
        <f>VLOOKUP(C2002,[1]Sheet18!$A$1:$C$362,3,0)</f>
        <v>#N/A</v>
      </c>
      <c r="J2002" s="18">
        <f t="shared" si="44"/>
        <v>1000</v>
      </c>
    </row>
    <row r="2003" spans="2:10" x14ac:dyDescent="0.2">
      <c r="B2003" s="4">
        <v>2000</v>
      </c>
      <c r="C2003" s="5" t="s">
        <v>6159</v>
      </c>
      <c r="D2003" s="5" t="s">
        <v>170</v>
      </c>
      <c r="E2003" s="5" t="s">
        <v>6160</v>
      </c>
      <c r="F2003" s="6">
        <v>44916</v>
      </c>
      <c r="G2003" s="6">
        <v>48569</v>
      </c>
      <c r="H2003" s="7">
        <v>2000</v>
      </c>
      <c r="I2003" s="13" t="e">
        <f>VLOOKUP(C2003,[1]Sheet18!$A$1:$C$362,3,0)</f>
        <v>#N/A</v>
      </c>
      <c r="J2003" s="18">
        <f t="shared" si="44"/>
        <v>2000</v>
      </c>
    </row>
    <row r="2004" spans="2:10" x14ac:dyDescent="0.2">
      <c r="B2004" s="4">
        <v>2001</v>
      </c>
      <c r="C2004" s="5" t="s">
        <v>6186</v>
      </c>
      <c r="D2004" s="5" t="s">
        <v>170</v>
      </c>
      <c r="E2004" s="5" t="s">
        <v>6160</v>
      </c>
      <c r="F2004" s="6">
        <v>44923</v>
      </c>
      <c r="G2004" s="6">
        <v>48576</v>
      </c>
      <c r="H2004" s="7">
        <v>2000</v>
      </c>
      <c r="I2004" s="13" t="e">
        <f>VLOOKUP(C2004,[1]Sheet18!$A$1:$C$362,3,0)</f>
        <v>#N/A</v>
      </c>
      <c r="J2004" s="18">
        <f t="shared" si="44"/>
        <v>2000</v>
      </c>
    </row>
    <row r="2005" spans="2:10" x14ac:dyDescent="0.2">
      <c r="B2005" s="4">
        <v>2002</v>
      </c>
      <c r="C2005" s="5" t="s">
        <v>4184</v>
      </c>
      <c r="D2005" s="5" t="s">
        <v>170</v>
      </c>
      <c r="E2005" s="5" t="s">
        <v>3955</v>
      </c>
      <c r="F2005" s="6">
        <v>44195</v>
      </c>
      <c r="G2005" s="6">
        <v>48578</v>
      </c>
      <c r="H2005" s="7">
        <v>1000</v>
      </c>
      <c r="I2005" s="13" t="e">
        <f>VLOOKUP(C2005,[1]Sheet18!$A$1:$C$362,3,0)</f>
        <v>#N/A</v>
      </c>
      <c r="J2005" s="18">
        <f t="shared" si="44"/>
        <v>1000</v>
      </c>
    </row>
    <row r="2006" spans="2:10" x14ac:dyDescent="0.2">
      <c r="B2006" s="4">
        <v>2003</v>
      </c>
      <c r="C2006" s="5" t="s">
        <v>6218</v>
      </c>
      <c r="D2006" s="5" t="s">
        <v>170</v>
      </c>
      <c r="E2006" s="5" t="s">
        <v>6219</v>
      </c>
      <c r="F2006" s="6">
        <v>44930</v>
      </c>
      <c r="G2006" s="6">
        <v>48583</v>
      </c>
      <c r="H2006" s="7">
        <v>2000</v>
      </c>
      <c r="I2006" s="13" t="e">
        <f>VLOOKUP(C2006,[1]Sheet18!$A$1:$C$362,3,0)</f>
        <v>#N/A</v>
      </c>
      <c r="J2006" s="18">
        <f t="shared" si="44"/>
        <v>2000</v>
      </c>
    </row>
    <row r="2007" spans="2:10" x14ac:dyDescent="0.2">
      <c r="B2007" s="4">
        <v>2004</v>
      </c>
      <c r="C2007" s="5" t="s">
        <v>5205</v>
      </c>
      <c r="D2007" s="5" t="s">
        <v>170</v>
      </c>
      <c r="E2007" s="5" t="s">
        <v>5206</v>
      </c>
      <c r="F2007" s="6">
        <v>44566</v>
      </c>
      <c r="G2007" s="6">
        <v>48584</v>
      </c>
      <c r="H2007" s="7">
        <v>2000</v>
      </c>
      <c r="I2007" s="13" t="e">
        <f>VLOOKUP(C2007,[1]Sheet18!$A$1:$C$362,3,0)</f>
        <v>#N/A</v>
      </c>
      <c r="J2007" s="18">
        <f t="shared" si="44"/>
        <v>2000</v>
      </c>
    </row>
    <row r="2008" spans="2:10" x14ac:dyDescent="0.2">
      <c r="B2008" s="4">
        <v>2005</v>
      </c>
      <c r="C2008" s="5" t="s">
        <v>8884</v>
      </c>
      <c r="D2008" s="5" t="s">
        <v>170</v>
      </c>
      <c r="E2008" s="5" t="s">
        <v>8885</v>
      </c>
      <c r="F2008" s="6">
        <v>45665</v>
      </c>
      <c r="G2008" s="6">
        <v>48587</v>
      </c>
      <c r="H2008" s="7">
        <v>565.01400000000001</v>
      </c>
      <c r="I2008" s="13" t="e">
        <f>VLOOKUP(C2008,[1]Sheet18!$A$1:$C$362,3,0)</f>
        <v>#N/A</v>
      </c>
      <c r="J2008" s="18">
        <f t="shared" si="44"/>
        <v>565.01400000000001</v>
      </c>
    </row>
    <row r="2009" spans="2:10" x14ac:dyDescent="0.2">
      <c r="B2009" s="4">
        <v>2006</v>
      </c>
      <c r="C2009" s="5" t="s">
        <v>4265</v>
      </c>
      <c r="D2009" s="5" t="s">
        <v>170</v>
      </c>
      <c r="E2009" s="5" t="s">
        <v>4266</v>
      </c>
      <c r="F2009" s="6">
        <v>44216</v>
      </c>
      <c r="G2009" s="6">
        <v>48599</v>
      </c>
      <c r="H2009" s="7">
        <v>1000</v>
      </c>
      <c r="I2009" s="13" t="e">
        <f>VLOOKUP(C2009,[1]Sheet18!$A$1:$C$362,3,0)</f>
        <v>#N/A</v>
      </c>
      <c r="J2009" s="18">
        <f t="shared" si="44"/>
        <v>1000</v>
      </c>
    </row>
    <row r="2010" spans="2:10" x14ac:dyDescent="0.2">
      <c r="B2010" s="4">
        <v>2007</v>
      </c>
      <c r="C2010" s="5" t="s">
        <v>7692</v>
      </c>
      <c r="D2010" s="5" t="s">
        <v>170</v>
      </c>
      <c r="E2010" s="5" t="s">
        <v>7693</v>
      </c>
      <c r="F2010" s="6">
        <v>45343</v>
      </c>
      <c r="G2010" s="6">
        <v>48631</v>
      </c>
      <c r="H2010" s="7">
        <v>4000</v>
      </c>
      <c r="I2010" s="13" t="e">
        <f>VLOOKUP(C2010,[1]Sheet18!$A$1:$C$362,3,0)</f>
        <v>#N/A</v>
      </c>
      <c r="J2010" s="18">
        <f t="shared" si="44"/>
        <v>4000</v>
      </c>
    </row>
    <row r="2011" spans="2:10" x14ac:dyDescent="0.2">
      <c r="B2011" s="4">
        <v>2008</v>
      </c>
      <c r="C2011" s="5" t="s">
        <v>7928</v>
      </c>
      <c r="D2011" s="5" t="s">
        <v>170</v>
      </c>
      <c r="E2011" s="5" t="s">
        <v>7929</v>
      </c>
      <c r="F2011" s="6">
        <v>45378</v>
      </c>
      <c r="G2011" s="6">
        <v>48665</v>
      </c>
      <c r="H2011" s="7">
        <v>2000</v>
      </c>
      <c r="I2011" s="13" t="e">
        <f>VLOOKUP(C2011,[1]Sheet18!$A$1:$C$362,3,0)</f>
        <v>#N/A</v>
      </c>
      <c r="J2011" s="18">
        <f t="shared" si="44"/>
        <v>2000</v>
      </c>
    </row>
    <row r="2012" spans="2:10" hidden="1" x14ac:dyDescent="0.2">
      <c r="B2012" s="4">
        <v>2009</v>
      </c>
      <c r="C2012" s="5" t="s">
        <v>9036</v>
      </c>
      <c r="D2012" s="5" t="s">
        <v>170</v>
      </c>
      <c r="E2012" s="5" t="s">
        <v>9037</v>
      </c>
      <c r="F2012" s="6">
        <v>45700</v>
      </c>
      <c r="G2012" s="6">
        <v>48803</v>
      </c>
      <c r="H2012" s="7">
        <v>4000</v>
      </c>
      <c r="I2012" s="13" t="str">
        <f>VLOOKUP(C2012,[1]Sheet18!$A$1:$C$362,3,0)</f>
        <v>=2000+2000</v>
      </c>
      <c r="J2012" s="13" t="str">
        <f>I2012</f>
        <v>=2000+2000</v>
      </c>
    </row>
    <row r="2013" spans="2:10" x14ac:dyDescent="0.2">
      <c r="B2013" s="4">
        <v>2010</v>
      </c>
      <c r="C2013" s="5" t="s">
        <v>3745</v>
      </c>
      <c r="D2013" s="5" t="s">
        <v>170</v>
      </c>
      <c r="E2013" s="5" t="s">
        <v>3746</v>
      </c>
      <c r="F2013" s="6">
        <v>44069</v>
      </c>
      <c r="G2013" s="6">
        <v>48817</v>
      </c>
      <c r="H2013" s="7">
        <v>1000</v>
      </c>
      <c r="I2013" s="13" t="e">
        <f>VLOOKUP(C2013,[1]Sheet18!$A$1:$C$362,3,0)</f>
        <v>#N/A</v>
      </c>
      <c r="J2013" s="18">
        <f t="shared" ref="J2013:J2029" si="45">H2013</f>
        <v>1000</v>
      </c>
    </row>
    <row r="2014" spans="2:10" x14ac:dyDescent="0.2">
      <c r="B2014" s="4">
        <v>2011</v>
      </c>
      <c r="C2014" s="5" t="s">
        <v>3807</v>
      </c>
      <c r="D2014" s="5" t="s">
        <v>170</v>
      </c>
      <c r="E2014" s="5" t="s">
        <v>3808</v>
      </c>
      <c r="F2014" s="6">
        <v>44090</v>
      </c>
      <c r="G2014" s="6">
        <v>48838</v>
      </c>
      <c r="H2014" s="7">
        <v>1000</v>
      </c>
      <c r="I2014" s="13" t="e">
        <f>VLOOKUP(C2014,[1]Sheet18!$A$1:$C$362,3,0)</f>
        <v>#N/A</v>
      </c>
      <c r="J2014" s="18">
        <f t="shared" si="45"/>
        <v>1000</v>
      </c>
    </row>
    <row r="2015" spans="2:10" x14ac:dyDescent="0.2">
      <c r="B2015" s="4">
        <v>2012</v>
      </c>
      <c r="C2015" s="5" t="s">
        <v>9325</v>
      </c>
      <c r="D2015" s="5" t="s">
        <v>170</v>
      </c>
      <c r="E2015" s="5" t="s">
        <v>9326</v>
      </c>
      <c r="F2015" s="6">
        <v>45742</v>
      </c>
      <c r="G2015" s="6">
        <v>48848</v>
      </c>
      <c r="H2015" s="7">
        <v>1000</v>
      </c>
      <c r="I2015" s="13" t="e">
        <f>VLOOKUP(C2015,[1]Sheet18!$A$1:$C$362,3,0)</f>
        <v>#N/A</v>
      </c>
      <c r="J2015" s="18">
        <f t="shared" si="45"/>
        <v>1000</v>
      </c>
    </row>
    <row r="2016" spans="2:10" x14ac:dyDescent="0.2">
      <c r="B2016" s="4">
        <v>2013</v>
      </c>
      <c r="C2016" s="5" t="s">
        <v>8595</v>
      </c>
      <c r="D2016" s="5" t="s">
        <v>170</v>
      </c>
      <c r="E2016" s="5" t="s">
        <v>8596</v>
      </c>
      <c r="F2016" s="6">
        <v>45574</v>
      </c>
      <c r="G2016" s="6">
        <v>48861</v>
      </c>
      <c r="H2016" s="7">
        <v>2000</v>
      </c>
      <c r="I2016" s="13" t="e">
        <f>VLOOKUP(C2016,[1]Sheet18!$A$1:$C$362,3,0)</f>
        <v>#N/A</v>
      </c>
      <c r="J2016" s="18">
        <f t="shared" si="45"/>
        <v>2000</v>
      </c>
    </row>
    <row r="2017" spans="2:10" x14ac:dyDescent="0.2">
      <c r="B2017" s="4">
        <v>2014</v>
      </c>
      <c r="C2017" s="5" t="s">
        <v>3925</v>
      </c>
      <c r="D2017" s="5" t="s">
        <v>170</v>
      </c>
      <c r="E2017" s="5" t="s">
        <v>3808</v>
      </c>
      <c r="F2017" s="6">
        <v>44118</v>
      </c>
      <c r="G2017" s="6">
        <v>48866</v>
      </c>
      <c r="H2017" s="7">
        <v>1000</v>
      </c>
      <c r="I2017" s="13" t="e">
        <f>VLOOKUP(C2017,[1]Sheet18!$A$1:$C$362,3,0)</f>
        <v>#N/A</v>
      </c>
      <c r="J2017" s="18">
        <f t="shared" si="45"/>
        <v>1000</v>
      </c>
    </row>
    <row r="2018" spans="2:10" x14ac:dyDescent="0.2">
      <c r="B2018" s="4">
        <v>2015</v>
      </c>
      <c r="C2018" s="5" t="s">
        <v>2083</v>
      </c>
      <c r="D2018" s="5" t="s">
        <v>170</v>
      </c>
      <c r="E2018" s="5" t="s">
        <v>2084</v>
      </c>
      <c r="F2018" s="6">
        <v>43397</v>
      </c>
      <c r="G2018" s="6">
        <v>48876</v>
      </c>
      <c r="H2018" s="7">
        <v>2000</v>
      </c>
      <c r="I2018" s="13" t="e">
        <f>VLOOKUP(C2018,[1]Sheet18!$A$1:$C$362,3,0)</f>
        <v>#N/A</v>
      </c>
      <c r="J2018" s="18">
        <f t="shared" si="45"/>
        <v>2000</v>
      </c>
    </row>
    <row r="2019" spans="2:10" x14ac:dyDescent="0.2">
      <c r="B2019" s="4">
        <v>2016</v>
      </c>
      <c r="C2019" s="5" t="s">
        <v>7198</v>
      </c>
      <c r="D2019" s="5" t="s">
        <v>170</v>
      </c>
      <c r="E2019" s="5" t="s">
        <v>7199</v>
      </c>
      <c r="F2019" s="6">
        <v>45224</v>
      </c>
      <c r="G2019" s="6">
        <v>48877</v>
      </c>
      <c r="H2019" s="7">
        <v>1000</v>
      </c>
      <c r="I2019" s="13" t="e">
        <f>VLOOKUP(C2019,[1]Sheet18!$A$1:$C$362,3,0)</f>
        <v>#N/A</v>
      </c>
      <c r="J2019" s="18">
        <f t="shared" si="45"/>
        <v>1000</v>
      </c>
    </row>
    <row r="2020" spans="2:10" x14ac:dyDescent="0.2">
      <c r="B2020" s="4">
        <v>2017</v>
      </c>
      <c r="C2020" s="5" t="s">
        <v>7270</v>
      </c>
      <c r="D2020" s="5" t="s">
        <v>170</v>
      </c>
      <c r="E2020" s="5" t="s">
        <v>7271</v>
      </c>
      <c r="F2020" s="6">
        <v>45238</v>
      </c>
      <c r="G2020" s="6">
        <v>48891</v>
      </c>
      <c r="H2020" s="7">
        <v>3000</v>
      </c>
      <c r="I2020" s="13" t="e">
        <f>VLOOKUP(C2020,[1]Sheet18!$A$1:$C$362,3,0)</f>
        <v>#N/A</v>
      </c>
      <c r="J2020" s="18">
        <f t="shared" si="45"/>
        <v>3000</v>
      </c>
    </row>
    <row r="2021" spans="2:10" x14ac:dyDescent="0.2">
      <c r="B2021" s="4">
        <v>2018</v>
      </c>
      <c r="C2021" s="5" t="s">
        <v>4061</v>
      </c>
      <c r="D2021" s="5" t="s">
        <v>170</v>
      </c>
      <c r="E2021" s="5" t="s">
        <v>4062</v>
      </c>
      <c r="F2021" s="6">
        <v>44153</v>
      </c>
      <c r="G2021" s="6">
        <v>48901</v>
      </c>
      <c r="H2021" s="7">
        <v>1000</v>
      </c>
      <c r="I2021" s="13" t="e">
        <f>VLOOKUP(C2021,[1]Sheet18!$A$1:$C$362,3,0)</f>
        <v>#N/A</v>
      </c>
      <c r="J2021" s="18">
        <f t="shared" si="45"/>
        <v>1000</v>
      </c>
    </row>
    <row r="2022" spans="2:10" x14ac:dyDescent="0.2">
      <c r="B2022" s="4">
        <v>2019</v>
      </c>
      <c r="C2022" s="5" t="s">
        <v>7378</v>
      </c>
      <c r="D2022" s="5" t="s">
        <v>170</v>
      </c>
      <c r="E2022" s="5" t="s">
        <v>7199</v>
      </c>
      <c r="F2022" s="6">
        <v>45266</v>
      </c>
      <c r="G2022" s="6">
        <v>48919</v>
      </c>
      <c r="H2022" s="7">
        <v>2000</v>
      </c>
      <c r="I2022" s="13" t="e">
        <f>VLOOKUP(C2022,[1]Sheet18!$A$1:$C$362,3,0)</f>
        <v>#N/A</v>
      </c>
      <c r="J2022" s="18">
        <f t="shared" si="45"/>
        <v>2000</v>
      </c>
    </row>
    <row r="2023" spans="2:10" x14ac:dyDescent="0.2">
      <c r="B2023" s="4">
        <v>2020</v>
      </c>
      <c r="C2023" s="5" t="s">
        <v>5142</v>
      </c>
      <c r="D2023" s="5" t="s">
        <v>170</v>
      </c>
      <c r="E2023" s="5" t="s">
        <v>5143</v>
      </c>
      <c r="F2023" s="6">
        <v>44545</v>
      </c>
      <c r="G2023" s="6">
        <v>48928</v>
      </c>
      <c r="H2023" s="7">
        <v>1000</v>
      </c>
      <c r="I2023" s="13" t="e">
        <f>VLOOKUP(C2023,[1]Sheet18!$A$1:$C$362,3,0)</f>
        <v>#N/A</v>
      </c>
      <c r="J2023" s="18">
        <f t="shared" si="45"/>
        <v>1000</v>
      </c>
    </row>
    <row r="2024" spans="2:10" x14ac:dyDescent="0.2">
      <c r="B2024" s="4">
        <v>2021</v>
      </c>
      <c r="C2024" s="5" t="s">
        <v>5150</v>
      </c>
      <c r="D2024" s="5" t="s">
        <v>170</v>
      </c>
      <c r="E2024" s="5" t="s">
        <v>5151</v>
      </c>
      <c r="F2024" s="6">
        <v>44552</v>
      </c>
      <c r="G2024" s="6">
        <v>48935</v>
      </c>
      <c r="H2024" s="7">
        <v>1000</v>
      </c>
      <c r="I2024" s="13" t="e">
        <f>VLOOKUP(C2024,[1]Sheet18!$A$1:$C$362,3,0)</f>
        <v>#N/A</v>
      </c>
      <c r="J2024" s="18">
        <f t="shared" si="45"/>
        <v>1000</v>
      </c>
    </row>
    <row r="2025" spans="2:10" x14ac:dyDescent="0.2">
      <c r="B2025" s="4">
        <v>2022</v>
      </c>
      <c r="C2025" s="5" t="s">
        <v>7470</v>
      </c>
      <c r="D2025" s="5" t="s">
        <v>170</v>
      </c>
      <c r="E2025" s="5" t="s">
        <v>7471</v>
      </c>
      <c r="F2025" s="6">
        <v>45294</v>
      </c>
      <c r="G2025" s="6">
        <v>48947</v>
      </c>
      <c r="H2025" s="7">
        <v>3000</v>
      </c>
      <c r="I2025" s="13" t="e">
        <f>VLOOKUP(C2025,[1]Sheet18!$A$1:$C$362,3,0)</f>
        <v>#N/A</v>
      </c>
      <c r="J2025" s="18">
        <f t="shared" si="45"/>
        <v>3000</v>
      </c>
    </row>
    <row r="2026" spans="2:10" x14ac:dyDescent="0.2">
      <c r="B2026" s="4">
        <v>2023</v>
      </c>
      <c r="C2026" s="5" t="s">
        <v>5227</v>
      </c>
      <c r="D2026" s="5" t="s">
        <v>170</v>
      </c>
      <c r="E2026" s="5" t="s">
        <v>5228</v>
      </c>
      <c r="F2026" s="6">
        <v>44573</v>
      </c>
      <c r="G2026" s="6">
        <v>48956</v>
      </c>
      <c r="H2026" s="7">
        <v>2000</v>
      </c>
      <c r="I2026" s="13" t="e">
        <f>VLOOKUP(C2026,[1]Sheet18!$A$1:$C$362,3,0)</f>
        <v>#N/A</v>
      </c>
      <c r="J2026" s="18">
        <f t="shared" si="45"/>
        <v>2000</v>
      </c>
    </row>
    <row r="2027" spans="2:10" x14ac:dyDescent="0.2">
      <c r="B2027" s="4">
        <v>2024</v>
      </c>
      <c r="C2027" s="5" t="s">
        <v>5291</v>
      </c>
      <c r="D2027" s="5" t="s">
        <v>170</v>
      </c>
      <c r="E2027" s="5" t="s">
        <v>5292</v>
      </c>
      <c r="F2027" s="6">
        <v>44594</v>
      </c>
      <c r="G2027" s="6">
        <v>48977</v>
      </c>
      <c r="H2027" s="7">
        <v>2500</v>
      </c>
      <c r="I2027" s="13" t="e">
        <f>VLOOKUP(C2027,[1]Sheet18!$A$1:$C$362,3,0)</f>
        <v>#N/A</v>
      </c>
      <c r="J2027" s="18">
        <f t="shared" si="45"/>
        <v>2500</v>
      </c>
    </row>
    <row r="2028" spans="2:10" x14ac:dyDescent="0.2">
      <c r="B2028" s="4">
        <v>2025</v>
      </c>
      <c r="C2028" s="5" t="s">
        <v>7723</v>
      </c>
      <c r="D2028" s="5" t="s">
        <v>170</v>
      </c>
      <c r="E2028" s="5" t="s">
        <v>7724</v>
      </c>
      <c r="F2028" s="6">
        <v>45350</v>
      </c>
      <c r="G2028" s="6">
        <v>49003</v>
      </c>
      <c r="H2028" s="7">
        <v>3000</v>
      </c>
      <c r="I2028" s="13" t="e">
        <f>VLOOKUP(C2028,[1]Sheet18!$A$1:$C$362,3,0)</f>
        <v>#N/A</v>
      </c>
      <c r="J2028" s="18">
        <f t="shared" si="45"/>
        <v>3000</v>
      </c>
    </row>
    <row r="2029" spans="2:10" x14ac:dyDescent="0.2">
      <c r="B2029" s="4">
        <v>2026</v>
      </c>
      <c r="C2029" s="5" t="s">
        <v>7803</v>
      </c>
      <c r="D2029" s="5" t="s">
        <v>170</v>
      </c>
      <c r="E2029" s="5" t="s">
        <v>7804</v>
      </c>
      <c r="F2029" s="6">
        <v>45364</v>
      </c>
      <c r="G2029" s="6">
        <v>49016</v>
      </c>
      <c r="H2029" s="7">
        <v>1000</v>
      </c>
      <c r="I2029" s="13" t="e">
        <f>VLOOKUP(C2029,[1]Sheet18!$A$1:$C$362,3,0)</f>
        <v>#N/A</v>
      </c>
      <c r="J2029" s="18">
        <f t="shared" si="45"/>
        <v>1000</v>
      </c>
    </row>
    <row r="2030" spans="2:10" hidden="1" x14ac:dyDescent="0.2">
      <c r="B2030" s="4">
        <v>2027</v>
      </c>
      <c r="C2030" s="5" t="s">
        <v>9055</v>
      </c>
      <c r="D2030" s="5" t="s">
        <v>170</v>
      </c>
      <c r="E2030" s="5" t="s">
        <v>9056</v>
      </c>
      <c r="F2030" s="6">
        <v>45708</v>
      </c>
      <c r="G2030" s="6">
        <v>49176</v>
      </c>
      <c r="H2030" s="7">
        <v>4000</v>
      </c>
      <c r="I2030" s="13" t="str">
        <f>VLOOKUP(C2030,[1]Sheet18!$A$1:$C$362,3,0)</f>
        <v>=2000+2000</v>
      </c>
      <c r="J2030" s="13" t="str">
        <f>I2030</f>
        <v>=2000+2000</v>
      </c>
    </row>
    <row r="2031" spans="2:10" x14ac:dyDescent="0.2">
      <c r="B2031" s="4">
        <v>2028</v>
      </c>
      <c r="C2031" s="5" t="s">
        <v>3789</v>
      </c>
      <c r="D2031" s="5" t="s">
        <v>170</v>
      </c>
      <c r="E2031" s="5" t="s">
        <v>3790</v>
      </c>
      <c r="F2031" s="6">
        <v>44083</v>
      </c>
      <c r="G2031" s="6">
        <v>49196</v>
      </c>
      <c r="H2031" s="7">
        <v>1000</v>
      </c>
      <c r="I2031" s="13" t="e">
        <f>VLOOKUP(C2031,[1]Sheet18!$A$1:$C$362,3,0)</f>
        <v>#N/A</v>
      </c>
      <c r="J2031" s="18">
        <f t="shared" ref="J2031:J2047" si="46">H2031</f>
        <v>1000</v>
      </c>
    </row>
    <row r="2032" spans="2:10" x14ac:dyDescent="0.2">
      <c r="B2032" s="4">
        <v>2029</v>
      </c>
      <c r="C2032" s="5" t="s">
        <v>3901</v>
      </c>
      <c r="D2032" s="5" t="s">
        <v>170</v>
      </c>
      <c r="E2032" s="5" t="s">
        <v>3902</v>
      </c>
      <c r="F2032" s="6">
        <v>44111</v>
      </c>
      <c r="G2032" s="6">
        <v>49224</v>
      </c>
      <c r="H2032" s="7">
        <v>1000</v>
      </c>
      <c r="I2032" s="13" t="e">
        <f>VLOOKUP(C2032,[1]Sheet18!$A$1:$C$362,3,0)</f>
        <v>#N/A</v>
      </c>
      <c r="J2032" s="18">
        <f t="shared" si="46"/>
        <v>1000</v>
      </c>
    </row>
    <row r="2033" spans="2:10" x14ac:dyDescent="0.2">
      <c r="B2033" s="4">
        <v>2030</v>
      </c>
      <c r="C2033" s="5" t="s">
        <v>8616</v>
      </c>
      <c r="D2033" s="5" t="s">
        <v>170</v>
      </c>
      <c r="E2033" s="5" t="s">
        <v>8617</v>
      </c>
      <c r="F2033" s="6">
        <v>45581</v>
      </c>
      <c r="G2033" s="6">
        <v>49233</v>
      </c>
      <c r="H2033" s="7">
        <v>2000</v>
      </c>
      <c r="I2033" s="13" t="e">
        <f>VLOOKUP(C2033,[1]Sheet18!$A$1:$C$362,3,0)</f>
        <v>#N/A</v>
      </c>
      <c r="J2033" s="18">
        <f t="shared" si="46"/>
        <v>2000</v>
      </c>
    </row>
    <row r="2034" spans="2:10" x14ac:dyDescent="0.2">
      <c r="B2034" s="4">
        <v>2031</v>
      </c>
      <c r="C2034" s="5" t="s">
        <v>5033</v>
      </c>
      <c r="D2034" s="5" t="s">
        <v>170</v>
      </c>
      <c r="E2034" s="5" t="s">
        <v>3902</v>
      </c>
      <c r="F2034" s="6">
        <v>44489</v>
      </c>
      <c r="G2034" s="6">
        <v>49237</v>
      </c>
      <c r="H2034" s="7">
        <v>1000</v>
      </c>
      <c r="I2034" s="13" t="e">
        <f>VLOOKUP(C2034,[1]Sheet18!$A$1:$C$362,3,0)</f>
        <v>#N/A</v>
      </c>
      <c r="J2034" s="18">
        <f t="shared" si="46"/>
        <v>1000</v>
      </c>
    </row>
    <row r="2035" spans="2:10" x14ac:dyDescent="0.2">
      <c r="B2035" s="4">
        <v>2032</v>
      </c>
      <c r="C2035" s="5" t="s">
        <v>7200</v>
      </c>
      <c r="D2035" s="5" t="s">
        <v>170</v>
      </c>
      <c r="E2035" s="5" t="s">
        <v>7201</v>
      </c>
      <c r="F2035" s="6">
        <v>45224</v>
      </c>
      <c r="G2035" s="6">
        <v>49242</v>
      </c>
      <c r="H2035" s="7">
        <v>1000</v>
      </c>
      <c r="I2035" s="13" t="e">
        <f>VLOOKUP(C2035,[1]Sheet18!$A$1:$C$362,3,0)</f>
        <v>#N/A</v>
      </c>
      <c r="J2035" s="18">
        <f t="shared" si="46"/>
        <v>1000</v>
      </c>
    </row>
    <row r="2036" spans="2:10" x14ac:dyDescent="0.2">
      <c r="B2036" s="4">
        <v>2033</v>
      </c>
      <c r="C2036" s="5" t="s">
        <v>4043</v>
      </c>
      <c r="D2036" s="5" t="s">
        <v>170</v>
      </c>
      <c r="E2036" s="5" t="s">
        <v>4044</v>
      </c>
      <c r="F2036" s="6">
        <v>44146</v>
      </c>
      <c r="G2036" s="6">
        <v>49259</v>
      </c>
      <c r="H2036" s="7">
        <v>1000</v>
      </c>
      <c r="I2036" s="13" t="e">
        <f>VLOOKUP(C2036,[1]Sheet18!$A$1:$C$362,3,0)</f>
        <v>#N/A</v>
      </c>
      <c r="J2036" s="18">
        <f t="shared" si="46"/>
        <v>1000</v>
      </c>
    </row>
    <row r="2037" spans="2:10" x14ac:dyDescent="0.2">
      <c r="B2037" s="4">
        <v>2034</v>
      </c>
      <c r="C2037" s="5" t="s">
        <v>7341</v>
      </c>
      <c r="D2037" s="5" t="s">
        <v>170</v>
      </c>
      <c r="E2037" s="5" t="s">
        <v>7342</v>
      </c>
      <c r="F2037" s="6">
        <v>45259</v>
      </c>
      <c r="G2037" s="6">
        <v>49277</v>
      </c>
      <c r="H2037" s="7">
        <v>3000</v>
      </c>
      <c r="I2037" s="13" t="e">
        <f>VLOOKUP(C2037,[1]Sheet18!$A$1:$C$362,3,0)</f>
        <v>#N/A</v>
      </c>
      <c r="J2037" s="18">
        <f t="shared" si="46"/>
        <v>3000</v>
      </c>
    </row>
    <row r="2038" spans="2:10" x14ac:dyDescent="0.2">
      <c r="B2038" s="4">
        <v>2035</v>
      </c>
      <c r="C2038" s="5" t="s">
        <v>6161</v>
      </c>
      <c r="D2038" s="5" t="s">
        <v>170</v>
      </c>
      <c r="E2038" s="5" t="s">
        <v>6162</v>
      </c>
      <c r="F2038" s="6">
        <v>44916</v>
      </c>
      <c r="G2038" s="6">
        <v>49299</v>
      </c>
      <c r="H2038" s="7">
        <v>2000</v>
      </c>
      <c r="I2038" s="13" t="e">
        <f>VLOOKUP(C2038,[1]Sheet18!$A$1:$C$362,3,0)</f>
        <v>#N/A</v>
      </c>
      <c r="J2038" s="18">
        <f t="shared" si="46"/>
        <v>2000</v>
      </c>
    </row>
    <row r="2039" spans="2:10" x14ac:dyDescent="0.2">
      <c r="B2039" s="4">
        <v>2036</v>
      </c>
      <c r="C2039" s="5" t="s">
        <v>4168</v>
      </c>
      <c r="D2039" s="5" t="s">
        <v>170</v>
      </c>
      <c r="E2039" s="5" t="s">
        <v>4169</v>
      </c>
      <c r="F2039" s="6">
        <v>44188</v>
      </c>
      <c r="G2039" s="6">
        <v>49301</v>
      </c>
      <c r="H2039" s="7">
        <v>1000</v>
      </c>
      <c r="I2039" s="13" t="e">
        <f>VLOOKUP(C2039,[1]Sheet18!$A$1:$C$362,3,0)</f>
        <v>#N/A</v>
      </c>
      <c r="J2039" s="18">
        <f t="shared" si="46"/>
        <v>1000</v>
      </c>
    </row>
    <row r="2040" spans="2:10" x14ac:dyDescent="0.2">
      <c r="B2040" s="4">
        <v>2037</v>
      </c>
      <c r="C2040" s="5" t="s">
        <v>6187</v>
      </c>
      <c r="D2040" s="5" t="s">
        <v>170</v>
      </c>
      <c r="E2040" s="5" t="s">
        <v>6188</v>
      </c>
      <c r="F2040" s="6">
        <v>44923</v>
      </c>
      <c r="G2040" s="6">
        <v>49306</v>
      </c>
      <c r="H2040" s="7">
        <v>2000</v>
      </c>
      <c r="I2040" s="13" t="e">
        <f>VLOOKUP(C2040,[1]Sheet18!$A$1:$C$362,3,0)</f>
        <v>#N/A</v>
      </c>
      <c r="J2040" s="18">
        <f t="shared" si="46"/>
        <v>2000</v>
      </c>
    </row>
    <row r="2041" spans="2:10" x14ac:dyDescent="0.2">
      <c r="B2041" s="4">
        <v>2038</v>
      </c>
      <c r="C2041" s="5" t="s">
        <v>5172</v>
      </c>
      <c r="D2041" s="5" t="s">
        <v>170</v>
      </c>
      <c r="E2041" s="5" t="s">
        <v>5173</v>
      </c>
      <c r="F2041" s="6">
        <v>44559</v>
      </c>
      <c r="G2041" s="6">
        <v>49307</v>
      </c>
      <c r="H2041" s="7">
        <v>2000</v>
      </c>
      <c r="I2041" s="13" t="e">
        <f>VLOOKUP(C2041,[1]Sheet18!$A$1:$C$362,3,0)</f>
        <v>#N/A</v>
      </c>
      <c r="J2041" s="18">
        <f t="shared" si="46"/>
        <v>2000</v>
      </c>
    </row>
    <row r="2042" spans="2:10" x14ac:dyDescent="0.2">
      <c r="B2042" s="4">
        <v>2039</v>
      </c>
      <c r="C2042" s="5" t="s">
        <v>7472</v>
      </c>
      <c r="D2042" s="5" t="s">
        <v>170</v>
      </c>
      <c r="E2042" s="5" t="s">
        <v>7237</v>
      </c>
      <c r="F2042" s="6">
        <v>45294</v>
      </c>
      <c r="G2042" s="6">
        <v>49312</v>
      </c>
      <c r="H2042" s="7">
        <v>3000</v>
      </c>
      <c r="I2042" s="13" t="e">
        <f>VLOOKUP(C2042,[1]Sheet18!$A$1:$C$362,3,0)</f>
        <v>#N/A</v>
      </c>
      <c r="J2042" s="18">
        <f t="shared" si="46"/>
        <v>3000</v>
      </c>
    </row>
    <row r="2043" spans="2:10" x14ac:dyDescent="0.2">
      <c r="B2043" s="4">
        <v>2040</v>
      </c>
      <c r="C2043" s="5" t="s">
        <v>5207</v>
      </c>
      <c r="D2043" s="5" t="s">
        <v>170</v>
      </c>
      <c r="E2043" s="5" t="s">
        <v>5208</v>
      </c>
      <c r="F2043" s="6">
        <v>44566</v>
      </c>
      <c r="G2043" s="6">
        <v>49314</v>
      </c>
      <c r="H2043" s="7">
        <v>1000</v>
      </c>
      <c r="I2043" s="13" t="e">
        <f>VLOOKUP(C2043,[1]Sheet18!$A$1:$C$362,3,0)</f>
        <v>#N/A</v>
      </c>
      <c r="J2043" s="18">
        <f t="shared" si="46"/>
        <v>1000</v>
      </c>
    </row>
    <row r="2044" spans="2:10" x14ac:dyDescent="0.2">
      <c r="B2044" s="4">
        <v>2041</v>
      </c>
      <c r="C2044" s="5" t="s">
        <v>5229</v>
      </c>
      <c r="D2044" s="5" t="s">
        <v>170</v>
      </c>
      <c r="E2044" s="5" t="s">
        <v>5230</v>
      </c>
      <c r="F2044" s="6">
        <v>44573</v>
      </c>
      <c r="G2044" s="6">
        <v>49321</v>
      </c>
      <c r="H2044" s="7">
        <v>1000</v>
      </c>
      <c r="I2044" s="13" t="e">
        <f>VLOOKUP(C2044,[1]Sheet18!$A$1:$C$362,3,0)</f>
        <v>#N/A</v>
      </c>
      <c r="J2044" s="18">
        <f t="shared" si="46"/>
        <v>1000</v>
      </c>
    </row>
    <row r="2045" spans="2:10" x14ac:dyDescent="0.2">
      <c r="B2045" s="4">
        <v>2042</v>
      </c>
      <c r="C2045" s="5" t="s">
        <v>5307</v>
      </c>
      <c r="D2045" s="5" t="s">
        <v>170</v>
      </c>
      <c r="E2045" s="5" t="s">
        <v>5308</v>
      </c>
      <c r="F2045" s="6">
        <v>44601</v>
      </c>
      <c r="G2045" s="6">
        <v>49349</v>
      </c>
      <c r="H2045" s="7">
        <v>2000</v>
      </c>
      <c r="I2045" s="13" t="e">
        <f>VLOOKUP(C2045,[1]Sheet18!$A$1:$C$362,3,0)</f>
        <v>#N/A</v>
      </c>
      <c r="J2045" s="18">
        <f t="shared" si="46"/>
        <v>2000</v>
      </c>
    </row>
    <row r="2046" spans="2:10" x14ac:dyDescent="0.2">
      <c r="B2046" s="4">
        <v>2043</v>
      </c>
      <c r="C2046" s="5" t="s">
        <v>7763</v>
      </c>
      <c r="D2046" s="5" t="s">
        <v>170</v>
      </c>
      <c r="E2046" s="5" t="s">
        <v>7764</v>
      </c>
      <c r="F2046" s="6">
        <v>45357</v>
      </c>
      <c r="G2046" s="6">
        <v>49374</v>
      </c>
      <c r="H2046" s="7">
        <v>3000</v>
      </c>
      <c r="I2046" s="13" t="e">
        <f>VLOOKUP(C2046,[1]Sheet18!$A$1:$C$362,3,0)</f>
        <v>#N/A</v>
      </c>
      <c r="J2046" s="18">
        <f t="shared" si="46"/>
        <v>3000</v>
      </c>
    </row>
    <row r="2047" spans="2:10" x14ac:dyDescent="0.2">
      <c r="B2047" s="4">
        <v>2044</v>
      </c>
      <c r="C2047" s="5" t="s">
        <v>7850</v>
      </c>
      <c r="D2047" s="5" t="s">
        <v>170</v>
      </c>
      <c r="E2047" s="5" t="s">
        <v>7851</v>
      </c>
      <c r="F2047" s="6">
        <v>45371</v>
      </c>
      <c r="G2047" s="6">
        <v>49388</v>
      </c>
      <c r="H2047" s="7">
        <v>2000</v>
      </c>
      <c r="I2047" s="13" t="e">
        <f>VLOOKUP(C2047,[1]Sheet18!$A$1:$C$362,3,0)</f>
        <v>#N/A</v>
      </c>
      <c r="J2047" s="18">
        <f t="shared" si="46"/>
        <v>2000</v>
      </c>
    </row>
    <row r="2048" spans="2:10" hidden="1" x14ac:dyDescent="0.2">
      <c r="B2048" s="4">
        <v>2045</v>
      </c>
      <c r="C2048" s="5" t="s">
        <v>8995</v>
      </c>
      <c r="D2048" s="5" t="s">
        <v>170</v>
      </c>
      <c r="E2048" s="5" t="s">
        <v>8786</v>
      </c>
      <c r="F2048" s="6">
        <v>45693</v>
      </c>
      <c r="G2048" s="6">
        <v>49526</v>
      </c>
      <c r="H2048" s="7">
        <v>2000</v>
      </c>
      <c r="I2048" s="13" t="str">
        <f>VLOOKUP(C2048,[1]Sheet18!$A$1:$C$362,3,0)</f>
        <v>=1000+1000</v>
      </c>
      <c r="J2048" s="13" t="str">
        <f>I2048</f>
        <v>=1000+1000</v>
      </c>
    </row>
    <row r="2049" spans="2:10" hidden="1" x14ac:dyDescent="0.2">
      <c r="B2049" s="4">
        <v>2046</v>
      </c>
      <c r="C2049" s="5" t="s">
        <v>3763</v>
      </c>
      <c r="D2049" s="5" t="s">
        <v>170</v>
      </c>
      <c r="E2049" s="5" t="s">
        <v>3764</v>
      </c>
      <c r="F2049" s="6">
        <v>44076</v>
      </c>
      <c r="G2049" s="6">
        <v>49554</v>
      </c>
      <c r="H2049" s="7">
        <v>3000</v>
      </c>
      <c r="I2049" s="13" t="str">
        <f>VLOOKUP(C2049,[1]Sheet18!$A$1:$C$362,3,0)</f>
        <v>=1000+2000</v>
      </c>
      <c r="J2049" s="13" t="str">
        <f>I2049</f>
        <v>=1000+2000</v>
      </c>
    </row>
    <row r="2050" spans="2:10" x14ac:dyDescent="0.2">
      <c r="B2050" s="4">
        <v>2047</v>
      </c>
      <c r="C2050" s="5" t="s">
        <v>9151</v>
      </c>
      <c r="D2050" s="5" t="s">
        <v>170</v>
      </c>
      <c r="E2050" s="5" t="s">
        <v>9152</v>
      </c>
      <c r="F2050" s="6">
        <v>45721</v>
      </c>
      <c r="G2050" s="6">
        <v>49557</v>
      </c>
      <c r="H2050" s="7">
        <v>2000</v>
      </c>
      <c r="I2050" s="13" t="e">
        <f>VLOOKUP(C2050,[1]Sheet18!$A$1:$C$362,3,0)</f>
        <v>#N/A</v>
      </c>
      <c r="J2050" s="18">
        <f>H2050</f>
        <v>2000</v>
      </c>
    </row>
    <row r="2051" spans="2:10" x14ac:dyDescent="0.2">
      <c r="B2051" s="4">
        <v>2048</v>
      </c>
      <c r="C2051" s="5" t="s">
        <v>8618</v>
      </c>
      <c r="D2051" s="5" t="s">
        <v>170</v>
      </c>
      <c r="E2051" s="5" t="s">
        <v>8619</v>
      </c>
      <c r="F2051" s="6">
        <v>45581</v>
      </c>
      <c r="G2051" s="6">
        <v>49598</v>
      </c>
      <c r="H2051" s="7">
        <v>2000</v>
      </c>
      <c r="I2051" s="13" t="e">
        <f>VLOOKUP(C2051,[1]Sheet18!$A$1:$C$362,3,0)</f>
        <v>#N/A</v>
      </c>
      <c r="J2051" s="18">
        <f>H2051</f>
        <v>2000</v>
      </c>
    </row>
    <row r="2052" spans="2:10" x14ac:dyDescent="0.2">
      <c r="B2052" s="4">
        <v>2049</v>
      </c>
      <c r="C2052" s="5" t="s">
        <v>8632</v>
      </c>
      <c r="D2052" s="5" t="s">
        <v>170</v>
      </c>
      <c r="E2052" s="5" t="s">
        <v>8633</v>
      </c>
      <c r="F2052" s="6">
        <v>45588</v>
      </c>
      <c r="G2052" s="6">
        <v>49605</v>
      </c>
      <c r="H2052" s="7">
        <v>4000</v>
      </c>
      <c r="I2052" s="13" t="e">
        <f>VLOOKUP(C2052,[1]Sheet18!$A$1:$C$362,3,0)</f>
        <v>#N/A</v>
      </c>
      <c r="J2052" s="18">
        <f>H2052</f>
        <v>4000</v>
      </c>
    </row>
    <row r="2053" spans="2:10" x14ac:dyDescent="0.2">
      <c r="B2053" s="4">
        <v>2050</v>
      </c>
      <c r="C2053" s="5" t="s">
        <v>7236</v>
      </c>
      <c r="D2053" s="5" t="s">
        <v>170</v>
      </c>
      <c r="E2053" s="5" t="s">
        <v>7237</v>
      </c>
      <c r="F2053" s="6">
        <v>45231</v>
      </c>
      <c r="G2053" s="6">
        <v>49614</v>
      </c>
      <c r="H2053" s="7">
        <v>1000</v>
      </c>
      <c r="I2053" s="13" t="e">
        <f>VLOOKUP(C2053,[1]Sheet18!$A$1:$C$362,3,0)</f>
        <v>#N/A</v>
      </c>
      <c r="J2053" s="18">
        <f>H2053</f>
        <v>1000</v>
      </c>
    </row>
    <row r="2054" spans="2:10" hidden="1" x14ac:dyDescent="0.2">
      <c r="B2054" s="4">
        <v>2051</v>
      </c>
      <c r="C2054" s="5" t="s">
        <v>4009</v>
      </c>
      <c r="D2054" s="5" t="s">
        <v>170</v>
      </c>
      <c r="E2054" s="5" t="s">
        <v>4010</v>
      </c>
      <c r="F2054" s="6">
        <v>44139</v>
      </c>
      <c r="G2054" s="6">
        <v>49617</v>
      </c>
      <c r="H2054" s="7">
        <v>3000</v>
      </c>
      <c r="I2054" s="13" t="str">
        <f>VLOOKUP(C2054,[1]Sheet18!$A$1:$C$362,3,0)</f>
        <v>=1000+2000</v>
      </c>
      <c r="J2054" s="13" t="str">
        <f>I2054</f>
        <v>=1000+2000</v>
      </c>
    </row>
    <row r="2055" spans="2:10" x14ac:dyDescent="0.2">
      <c r="B2055" s="4">
        <v>2052</v>
      </c>
      <c r="C2055" s="5" t="s">
        <v>7379</v>
      </c>
      <c r="D2055" s="5" t="s">
        <v>170</v>
      </c>
      <c r="E2055" s="5" t="s">
        <v>7380</v>
      </c>
      <c r="F2055" s="6">
        <v>45266</v>
      </c>
      <c r="G2055" s="6">
        <v>49649</v>
      </c>
      <c r="H2055" s="7">
        <v>2000</v>
      </c>
      <c r="I2055" s="13" t="e">
        <f>VLOOKUP(C2055,[1]Sheet18!$A$1:$C$362,3,0)</f>
        <v>#N/A</v>
      </c>
      <c r="J2055" s="18">
        <f t="shared" ref="J2055:J2087" si="47">H2055</f>
        <v>2000</v>
      </c>
    </row>
    <row r="2056" spans="2:10" x14ac:dyDescent="0.2">
      <c r="B2056" s="4">
        <v>2053</v>
      </c>
      <c r="C2056" s="5" t="s">
        <v>7398</v>
      </c>
      <c r="D2056" s="5" t="s">
        <v>170</v>
      </c>
      <c r="E2056" s="5" t="s">
        <v>7380</v>
      </c>
      <c r="F2056" s="6">
        <v>45273</v>
      </c>
      <c r="G2056" s="6">
        <v>49656</v>
      </c>
      <c r="H2056" s="7">
        <v>1000</v>
      </c>
      <c r="I2056" s="13" t="e">
        <f>VLOOKUP(C2056,[1]Sheet18!$A$1:$C$362,3,0)</f>
        <v>#N/A</v>
      </c>
      <c r="J2056" s="18">
        <f t="shared" si="47"/>
        <v>1000</v>
      </c>
    </row>
    <row r="2057" spans="2:10" x14ac:dyDescent="0.2">
      <c r="B2057" s="4">
        <v>2054</v>
      </c>
      <c r="C2057" s="5" t="s">
        <v>4149</v>
      </c>
      <c r="D2057" s="5" t="s">
        <v>170</v>
      </c>
      <c r="E2057" s="5" t="s">
        <v>4150</v>
      </c>
      <c r="F2057" s="6">
        <v>44181</v>
      </c>
      <c r="G2057" s="6">
        <v>49659</v>
      </c>
      <c r="H2057" s="7">
        <v>1000</v>
      </c>
      <c r="I2057" s="13" t="e">
        <f>VLOOKUP(C2057,[1]Sheet18!$A$1:$C$362,3,0)</f>
        <v>#N/A</v>
      </c>
      <c r="J2057" s="18">
        <f t="shared" si="47"/>
        <v>1000</v>
      </c>
    </row>
    <row r="2058" spans="2:10" x14ac:dyDescent="0.2">
      <c r="B2058" s="4">
        <v>2055</v>
      </c>
      <c r="C2058" s="5" t="s">
        <v>8785</v>
      </c>
      <c r="D2058" s="5" t="s">
        <v>170</v>
      </c>
      <c r="E2058" s="5" t="s">
        <v>8786</v>
      </c>
      <c r="F2058" s="6">
        <v>45644</v>
      </c>
      <c r="G2058" s="6">
        <v>49661</v>
      </c>
      <c r="H2058" s="7">
        <v>2000</v>
      </c>
      <c r="I2058" s="13" t="e">
        <f>VLOOKUP(C2058,[1]Sheet18!$A$1:$C$362,3,0)</f>
        <v>#N/A</v>
      </c>
      <c r="J2058" s="18">
        <f t="shared" si="47"/>
        <v>2000</v>
      </c>
    </row>
    <row r="2059" spans="2:10" x14ac:dyDescent="0.2">
      <c r="B2059" s="4">
        <v>2056</v>
      </c>
      <c r="C2059" s="5" t="s">
        <v>7491</v>
      </c>
      <c r="D2059" s="5" t="s">
        <v>170</v>
      </c>
      <c r="E2059" s="5" t="s">
        <v>7492</v>
      </c>
      <c r="F2059" s="6">
        <v>45301</v>
      </c>
      <c r="G2059" s="6">
        <v>49684</v>
      </c>
      <c r="H2059" s="7">
        <v>3000</v>
      </c>
      <c r="I2059" s="13" t="e">
        <f>VLOOKUP(C2059,[1]Sheet18!$A$1:$C$362,3,0)</f>
        <v>#N/A</v>
      </c>
      <c r="J2059" s="18">
        <f t="shared" si="47"/>
        <v>3000</v>
      </c>
    </row>
    <row r="2060" spans="2:10" x14ac:dyDescent="0.2">
      <c r="B2060" s="4">
        <v>2057</v>
      </c>
      <c r="C2060" s="5" t="s">
        <v>8910</v>
      </c>
      <c r="D2060" s="5" t="s">
        <v>170</v>
      </c>
      <c r="E2060" s="5" t="s">
        <v>8911</v>
      </c>
      <c r="F2060" s="6">
        <v>45672</v>
      </c>
      <c r="G2060" s="6">
        <v>49689</v>
      </c>
      <c r="H2060" s="7">
        <v>2000</v>
      </c>
      <c r="I2060" s="13" t="e">
        <f>VLOOKUP(C2060,[1]Sheet18!$A$1:$C$362,3,0)</f>
        <v>#N/A</v>
      </c>
      <c r="J2060" s="18">
        <f t="shared" si="47"/>
        <v>2000</v>
      </c>
    </row>
    <row r="2061" spans="2:10" x14ac:dyDescent="0.2">
      <c r="B2061" s="4">
        <v>2058</v>
      </c>
      <c r="C2061" s="5" t="s">
        <v>5245</v>
      </c>
      <c r="D2061" s="5" t="s">
        <v>170</v>
      </c>
      <c r="E2061" s="5" t="s">
        <v>5246</v>
      </c>
      <c r="F2061" s="6">
        <v>44580</v>
      </c>
      <c r="G2061" s="6">
        <v>49693</v>
      </c>
      <c r="H2061" s="7">
        <v>2000</v>
      </c>
      <c r="I2061" s="13" t="e">
        <f>VLOOKUP(C2061,[1]Sheet18!$A$1:$C$362,3,0)</f>
        <v>#N/A</v>
      </c>
      <c r="J2061" s="18">
        <f t="shared" si="47"/>
        <v>2000</v>
      </c>
    </row>
    <row r="2062" spans="2:10" x14ac:dyDescent="0.2">
      <c r="B2062" s="4">
        <v>2059</v>
      </c>
      <c r="C2062" s="5" t="s">
        <v>5333</v>
      </c>
      <c r="D2062" s="5" t="s">
        <v>170</v>
      </c>
      <c r="E2062" s="5" t="s">
        <v>5334</v>
      </c>
      <c r="F2062" s="6">
        <v>44608</v>
      </c>
      <c r="G2062" s="6">
        <v>49721</v>
      </c>
      <c r="H2062" s="7">
        <v>2000</v>
      </c>
      <c r="I2062" s="13" t="e">
        <f>VLOOKUP(C2062,[1]Sheet18!$A$1:$C$362,3,0)</f>
        <v>#N/A</v>
      </c>
      <c r="J2062" s="18">
        <f t="shared" si="47"/>
        <v>2000</v>
      </c>
    </row>
    <row r="2063" spans="2:10" x14ac:dyDescent="0.2">
      <c r="B2063" s="4">
        <v>2060</v>
      </c>
      <c r="C2063" s="5" t="s">
        <v>4405</v>
      </c>
      <c r="D2063" s="5" t="s">
        <v>170</v>
      </c>
      <c r="E2063" s="5" t="s">
        <v>4406</v>
      </c>
      <c r="F2063" s="6">
        <v>44258</v>
      </c>
      <c r="G2063" s="6">
        <v>49737</v>
      </c>
      <c r="H2063" s="7">
        <v>1000</v>
      </c>
      <c r="I2063" s="13" t="e">
        <f>VLOOKUP(C2063,[1]Sheet18!$A$1:$C$362,3,0)</f>
        <v>#N/A</v>
      </c>
      <c r="J2063" s="18">
        <f t="shared" si="47"/>
        <v>1000</v>
      </c>
    </row>
    <row r="2064" spans="2:10" x14ac:dyDescent="0.2">
      <c r="B2064" s="4">
        <v>2061</v>
      </c>
      <c r="C2064" s="5" t="s">
        <v>7765</v>
      </c>
      <c r="D2064" s="5" t="s">
        <v>170</v>
      </c>
      <c r="E2064" s="5" t="s">
        <v>7766</v>
      </c>
      <c r="F2064" s="6">
        <v>45357</v>
      </c>
      <c r="G2064" s="6">
        <v>49740</v>
      </c>
      <c r="H2064" s="7">
        <v>3000</v>
      </c>
      <c r="I2064" s="13" t="e">
        <f>VLOOKUP(C2064,[1]Sheet18!$A$1:$C$362,3,0)</f>
        <v>#N/A</v>
      </c>
      <c r="J2064" s="18">
        <f t="shared" si="47"/>
        <v>3000</v>
      </c>
    </row>
    <row r="2065" spans="2:10" x14ac:dyDescent="0.2">
      <c r="B2065" s="4">
        <v>2062</v>
      </c>
      <c r="C2065" s="5" t="s">
        <v>9057</v>
      </c>
      <c r="D2065" s="5" t="s">
        <v>170</v>
      </c>
      <c r="E2065" s="5" t="s">
        <v>9058</v>
      </c>
      <c r="F2065" s="6">
        <v>45708</v>
      </c>
      <c r="G2065" s="6">
        <v>49907</v>
      </c>
      <c r="H2065" s="7">
        <v>2000</v>
      </c>
      <c r="I2065" s="13" t="e">
        <f>VLOOKUP(C2065,[1]Sheet18!$A$1:$C$362,3,0)</f>
        <v>#N/A</v>
      </c>
      <c r="J2065" s="18">
        <f t="shared" si="47"/>
        <v>2000</v>
      </c>
    </row>
    <row r="2066" spans="2:10" x14ac:dyDescent="0.2">
      <c r="B2066" s="4">
        <v>2063</v>
      </c>
      <c r="C2066" s="5" t="s">
        <v>8644</v>
      </c>
      <c r="D2066" s="5" t="s">
        <v>170</v>
      </c>
      <c r="E2066" s="5" t="s">
        <v>8645</v>
      </c>
      <c r="F2066" s="6">
        <v>45595</v>
      </c>
      <c r="G2066" s="6">
        <v>49978</v>
      </c>
      <c r="H2066" s="7">
        <v>4000</v>
      </c>
      <c r="I2066" s="13" t="e">
        <f>VLOOKUP(C2066,[1]Sheet18!$A$1:$C$362,3,0)</f>
        <v>#N/A</v>
      </c>
      <c r="J2066" s="18">
        <f t="shared" si="47"/>
        <v>4000</v>
      </c>
    </row>
    <row r="2067" spans="2:10" x14ac:dyDescent="0.2">
      <c r="B2067" s="4">
        <v>2064</v>
      </c>
      <c r="C2067" s="5" t="s">
        <v>7238</v>
      </c>
      <c r="D2067" s="5" t="s">
        <v>170</v>
      </c>
      <c r="E2067" s="5" t="s">
        <v>7239</v>
      </c>
      <c r="F2067" s="6">
        <v>45231</v>
      </c>
      <c r="G2067" s="6">
        <v>49980</v>
      </c>
      <c r="H2067" s="7">
        <v>1000</v>
      </c>
      <c r="I2067" s="13" t="e">
        <f>VLOOKUP(C2067,[1]Sheet18!$A$1:$C$362,3,0)</f>
        <v>#N/A</v>
      </c>
      <c r="J2067" s="18">
        <f t="shared" si="47"/>
        <v>1000</v>
      </c>
    </row>
    <row r="2068" spans="2:10" x14ac:dyDescent="0.2">
      <c r="B2068" s="4">
        <v>2065</v>
      </c>
      <c r="C2068" s="5" t="s">
        <v>7316</v>
      </c>
      <c r="D2068" s="5" t="s">
        <v>170</v>
      </c>
      <c r="E2068" s="5" t="s">
        <v>7317</v>
      </c>
      <c r="F2068" s="6">
        <v>45252</v>
      </c>
      <c r="G2068" s="6">
        <v>50001</v>
      </c>
      <c r="H2068" s="7">
        <v>1000</v>
      </c>
      <c r="I2068" s="13" t="e">
        <f>VLOOKUP(C2068,[1]Sheet18!$A$1:$C$362,3,0)</f>
        <v>#N/A</v>
      </c>
      <c r="J2068" s="18">
        <f t="shared" si="47"/>
        <v>1000</v>
      </c>
    </row>
    <row r="2069" spans="2:10" x14ac:dyDescent="0.2">
      <c r="B2069" s="4">
        <v>2066</v>
      </c>
      <c r="C2069" s="5" t="s">
        <v>4134</v>
      </c>
      <c r="D2069" s="5" t="s">
        <v>170</v>
      </c>
      <c r="E2069" s="5" t="s">
        <v>4135</v>
      </c>
      <c r="F2069" s="6">
        <v>44174</v>
      </c>
      <c r="G2069" s="6">
        <v>50018</v>
      </c>
      <c r="H2069" s="7">
        <v>1000</v>
      </c>
      <c r="I2069" s="13" t="e">
        <f>VLOOKUP(C2069,[1]Sheet18!$A$1:$C$362,3,0)</f>
        <v>#N/A</v>
      </c>
      <c r="J2069" s="18">
        <f t="shared" si="47"/>
        <v>1000</v>
      </c>
    </row>
    <row r="2070" spans="2:10" x14ac:dyDescent="0.2">
      <c r="B2070" s="4">
        <v>2067</v>
      </c>
      <c r="C2070" s="5" t="s">
        <v>7399</v>
      </c>
      <c r="D2070" s="5" t="s">
        <v>170</v>
      </c>
      <c r="E2070" s="5" t="s">
        <v>7400</v>
      </c>
      <c r="F2070" s="6">
        <v>45273</v>
      </c>
      <c r="G2070" s="6">
        <v>50022</v>
      </c>
      <c r="H2070" s="7">
        <v>3000</v>
      </c>
      <c r="I2070" s="13" t="e">
        <f>VLOOKUP(C2070,[1]Sheet18!$A$1:$C$362,3,0)</f>
        <v>#N/A</v>
      </c>
      <c r="J2070" s="18">
        <f t="shared" si="47"/>
        <v>3000</v>
      </c>
    </row>
    <row r="2071" spans="2:10" x14ac:dyDescent="0.2">
      <c r="B2071" s="4">
        <v>2068</v>
      </c>
      <c r="C2071" s="5" t="s">
        <v>8787</v>
      </c>
      <c r="D2071" s="5" t="s">
        <v>170</v>
      </c>
      <c r="E2071" s="5" t="s">
        <v>8788</v>
      </c>
      <c r="F2071" s="6">
        <v>45644</v>
      </c>
      <c r="G2071" s="6">
        <v>50027</v>
      </c>
      <c r="H2071" s="7">
        <v>2000</v>
      </c>
      <c r="I2071" s="13" t="e">
        <f>VLOOKUP(C2071,[1]Sheet18!$A$1:$C$362,3,0)</f>
        <v>#N/A</v>
      </c>
      <c r="J2071" s="18">
        <f t="shared" si="47"/>
        <v>2000</v>
      </c>
    </row>
    <row r="2072" spans="2:10" x14ac:dyDescent="0.2">
      <c r="B2072" s="4">
        <v>2069</v>
      </c>
      <c r="C2072" s="5" t="s">
        <v>7493</v>
      </c>
      <c r="D2072" s="5" t="s">
        <v>170</v>
      </c>
      <c r="E2072" s="5" t="s">
        <v>7494</v>
      </c>
      <c r="F2072" s="6">
        <v>45301</v>
      </c>
      <c r="G2072" s="6">
        <v>50050</v>
      </c>
      <c r="H2072" s="7">
        <v>2000</v>
      </c>
      <c r="I2072" s="13" t="e">
        <f>VLOOKUP(C2072,[1]Sheet18!$A$1:$C$362,3,0)</f>
        <v>#N/A</v>
      </c>
      <c r="J2072" s="18">
        <f t="shared" si="47"/>
        <v>2000</v>
      </c>
    </row>
    <row r="2073" spans="2:10" x14ac:dyDescent="0.2">
      <c r="B2073" s="4">
        <v>2070</v>
      </c>
      <c r="C2073" s="5" t="s">
        <v>5247</v>
      </c>
      <c r="D2073" s="5" t="s">
        <v>170</v>
      </c>
      <c r="E2073" s="5" t="s">
        <v>5248</v>
      </c>
      <c r="F2073" s="6">
        <v>44580</v>
      </c>
      <c r="G2073" s="6">
        <v>50059</v>
      </c>
      <c r="H2073" s="7">
        <v>2000</v>
      </c>
      <c r="I2073" s="13" t="e">
        <f>VLOOKUP(C2073,[1]Sheet18!$A$1:$C$362,3,0)</f>
        <v>#N/A</v>
      </c>
      <c r="J2073" s="18">
        <f t="shared" si="47"/>
        <v>2000</v>
      </c>
    </row>
    <row r="2074" spans="2:10" x14ac:dyDescent="0.2">
      <c r="B2074" s="4">
        <v>2071</v>
      </c>
      <c r="C2074" s="5" t="s">
        <v>4253</v>
      </c>
      <c r="D2074" s="5" t="s">
        <v>170</v>
      </c>
      <c r="E2074" s="5" t="s">
        <v>4254</v>
      </c>
      <c r="F2074" s="6">
        <v>44216</v>
      </c>
      <c r="G2074" s="6">
        <v>50060</v>
      </c>
      <c r="H2074" s="7">
        <v>1000</v>
      </c>
      <c r="I2074" s="13" t="e">
        <f>VLOOKUP(C2074,[1]Sheet18!$A$1:$C$362,3,0)</f>
        <v>#N/A</v>
      </c>
      <c r="J2074" s="18">
        <f t="shared" si="47"/>
        <v>1000</v>
      </c>
    </row>
    <row r="2075" spans="2:10" x14ac:dyDescent="0.2">
      <c r="B2075" s="4">
        <v>2072</v>
      </c>
      <c r="C2075" s="5" t="s">
        <v>5335</v>
      </c>
      <c r="D2075" s="5" t="s">
        <v>170</v>
      </c>
      <c r="E2075" s="5" t="s">
        <v>5336</v>
      </c>
      <c r="F2075" s="6">
        <v>44608</v>
      </c>
      <c r="G2075" s="6">
        <v>50087</v>
      </c>
      <c r="H2075" s="7">
        <v>2000</v>
      </c>
      <c r="I2075" s="13" t="e">
        <f>VLOOKUP(C2075,[1]Sheet18!$A$1:$C$362,3,0)</f>
        <v>#N/A</v>
      </c>
      <c r="J2075" s="18">
        <f t="shared" si="47"/>
        <v>2000</v>
      </c>
    </row>
    <row r="2076" spans="2:10" x14ac:dyDescent="0.2">
      <c r="B2076" s="4">
        <v>2073</v>
      </c>
      <c r="C2076" s="5" t="s">
        <v>4407</v>
      </c>
      <c r="D2076" s="5" t="s">
        <v>170</v>
      </c>
      <c r="E2076" s="5" t="s">
        <v>4408</v>
      </c>
      <c r="F2076" s="6">
        <v>44258</v>
      </c>
      <c r="G2076" s="6">
        <v>50102</v>
      </c>
      <c r="H2076" s="7">
        <v>1000</v>
      </c>
      <c r="I2076" s="13" t="e">
        <f>VLOOKUP(C2076,[1]Sheet18!$A$1:$C$362,3,0)</f>
        <v>#N/A</v>
      </c>
      <c r="J2076" s="18">
        <f t="shared" si="47"/>
        <v>1000</v>
      </c>
    </row>
    <row r="2077" spans="2:10" x14ac:dyDescent="0.2">
      <c r="B2077" s="4">
        <v>2074</v>
      </c>
      <c r="C2077" s="5" t="s">
        <v>4434</v>
      </c>
      <c r="D2077" s="5" t="s">
        <v>170</v>
      </c>
      <c r="E2077" s="5" t="s">
        <v>4435</v>
      </c>
      <c r="F2077" s="6">
        <v>44265</v>
      </c>
      <c r="G2077" s="6">
        <v>50109</v>
      </c>
      <c r="H2077" s="7">
        <v>1000</v>
      </c>
      <c r="I2077" s="13" t="e">
        <f>VLOOKUP(C2077,[1]Sheet18!$A$1:$C$362,3,0)</f>
        <v>#N/A</v>
      </c>
      <c r="J2077" s="18">
        <f t="shared" si="47"/>
        <v>1000</v>
      </c>
    </row>
    <row r="2078" spans="2:10" x14ac:dyDescent="0.2">
      <c r="B2078" s="4">
        <v>2075</v>
      </c>
      <c r="C2078" s="5" t="s">
        <v>7805</v>
      </c>
      <c r="D2078" s="5" t="s">
        <v>170</v>
      </c>
      <c r="E2078" s="5" t="s">
        <v>7806</v>
      </c>
      <c r="F2078" s="6">
        <v>45364</v>
      </c>
      <c r="G2078" s="6">
        <v>50112</v>
      </c>
      <c r="H2078" s="7">
        <v>3000</v>
      </c>
      <c r="I2078" s="13" t="e">
        <f>VLOOKUP(C2078,[1]Sheet18!$A$1:$C$362,3,0)</f>
        <v>#N/A</v>
      </c>
      <c r="J2078" s="18">
        <f t="shared" si="47"/>
        <v>3000</v>
      </c>
    </row>
    <row r="2079" spans="2:10" x14ac:dyDescent="0.2">
      <c r="B2079" s="4">
        <v>2076</v>
      </c>
      <c r="C2079" s="5" t="s">
        <v>7852</v>
      </c>
      <c r="D2079" s="5" t="s">
        <v>170</v>
      </c>
      <c r="E2079" s="5" t="s">
        <v>7853</v>
      </c>
      <c r="F2079" s="6">
        <v>45371</v>
      </c>
      <c r="G2079" s="6">
        <v>50119</v>
      </c>
      <c r="H2079" s="7">
        <v>2000</v>
      </c>
      <c r="I2079" s="13" t="e">
        <f>VLOOKUP(C2079,[1]Sheet18!$A$1:$C$362,3,0)</f>
        <v>#N/A</v>
      </c>
      <c r="J2079" s="18">
        <f t="shared" si="47"/>
        <v>2000</v>
      </c>
    </row>
    <row r="2080" spans="2:10" x14ac:dyDescent="0.2">
      <c r="B2080" s="4">
        <v>2077</v>
      </c>
      <c r="C2080" s="5" t="s">
        <v>9095</v>
      </c>
      <c r="D2080" s="5" t="s">
        <v>170</v>
      </c>
      <c r="E2080" s="5" t="s">
        <v>9096</v>
      </c>
      <c r="F2080" s="6">
        <v>45715</v>
      </c>
      <c r="G2080" s="6">
        <v>50279</v>
      </c>
      <c r="H2080" s="7">
        <v>2000</v>
      </c>
      <c r="I2080" s="13" t="e">
        <f>VLOOKUP(C2080,[1]Sheet18!$A$1:$C$362,3,0)</f>
        <v>#N/A</v>
      </c>
      <c r="J2080" s="18">
        <f t="shared" si="47"/>
        <v>2000</v>
      </c>
    </row>
    <row r="2081" spans="2:10" x14ac:dyDescent="0.2">
      <c r="B2081" s="4">
        <v>2078</v>
      </c>
      <c r="C2081" s="5" t="s">
        <v>6082</v>
      </c>
      <c r="D2081" s="5" t="s">
        <v>170</v>
      </c>
      <c r="E2081" s="5" t="s">
        <v>6083</v>
      </c>
      <c r="F2081" s="6">
        <v>44888</v>
      </c>
      <c r="G2081" s="6">
        <v>50367</v>
      </c>
      <c r="H2081" s="7">
        <v>4000</v>
      </c>
      <c r="I2081" s="13" t="e">
        <f>VLOOKUP(C2081,[1]Sheet18!$A$1:$C$362,3,0)</f>
        <v>#N/A</v>
      </c>
      <c r="J2081" s="18">
        <f t="shared" si="47"/>
        <v>4000</v>
      </c>
    </row>
    <row r="2082" spans="2:10" x14ac:dyDescent="0.2">
      <c r="B2082" s="4">
        <v>2079</v>
      </c>
      <c r="C2082" s="5" t="s">
        <v>6112</v>
      </c>
      <c r="D2082" s="5" t="s">
        <v>170</v>
      </c>
      <c r="E2082" s="5" t="s">
        <v>6113</v>
      </c>
      <c r="F2082" s="6">
        <v>44895</v>
      </c>
      <c r="G2082" s="6">
        <v>50374</v>
      </c>
      <c r="H2082" s="7">
        <v>2000</v>
      </c>
      <c r="I2082" s="13" t="e">
        <f>VLOOKUP(C2082,[1]Sheet18!$A$1:$C$362,3,0)</f>
        <v>#N/A</v>
      </c>
      <c r="J2082" s="18">
        <f t="shared" si="47"/>
        <v>2000</v>
      </c>
    </row>
    <row r="2083" spans="2:10" x14ac:dyDescent="0.2">
      <c r="B2083" s="4">
        <v>2080</v>
      </c>
      <c r="C2083" s="5" t="s">
        <v>4111</v>
      </c>
      <c r="D2083" s="5" t="s">
        <v>170</v>
      </c>
      <c r="E2083" s="5" t="s">
        <v>4112</v>
      </c>
      <c r="F2083" s="6">
        <v>44167</v>
      </c>
      <c r="G2083" s="6">
        <v>50376</v>
      </c>
      <c r="H2083" s="7">
        <v>1000</v>
      </c>
      <c r="I2083" s="13" t="e">
        <f>VLOOKUP(C2083,[1]Sheet18!$A$1:$C$362,3,0)</f>
        <v>#N/A</v>
      </c>
      <c r="J2083" s="18">
        <f t="shared" si="47"/>
        <v>1000</v>
      </c>
    </row>
    <row r="2084" spans="2:10" x14ac:dyDescent="0.2">
      <c r="B2084" s="4">
        <v>2081</v>
      </c>
      <c r="C2084" s="5" t="s">
        <v>7446</v>
      </c>
      <c r="D2084" s="5" t="s">
        <v>170</v>
      </c>
      <c r="E2084" s="5" t="s">
        <v>7447</v>
      </c>
      <c r="F2084" s="6">
        <v>45287</v>
      </c>
      <c r="G2084" s="6">
        <v>50401</v>
      </c>
      <c r="H2084" s="7">
        <v>3000</v>
      </c>
      <c r="I2084" s="13" t="e">
        <f>VLOOKUP(C2084,[1]Sheet18!$A$1:$C$362,3,0)</f>
        <v>#N/A</v>
      </c>
      <c r="J2084" s="18">
        <f t="shared" si="47"/>
        <v>3000</v>
      </c>
    </row>
    <row r="2085" spans="2:10" x14ac:dyDescent="0.2">
      <c r="B2085" s="4">
        <v>2082</v>
      </c>
      <c r="C2085" s="5" t="s">
        <v>7495</v>
      </c>
      <c r="D2085" s="5" t="s">
        <v>170</v>
      </c>
      <c r="E2085" s="5" t="s">
        <v>7496</v>
      </c>
      <c r="F2085" s="6">
        <v>45301</v>
      </c>
      <c r="G2085" s="6">
        <v>50415</v>
      </c>
      <c r="H2085" s="7">
        <v>2000</v>
      </c>
      <c r="I2085" s="13" t="e">
        <f>VLOOKUP(C2085,[1]Sheet18!$A$1:$C$362,3,0)</f>
        <v>#N/A</v>
      </c>
      <c r="J2085" s="18">
        <f t="shared" si="47"/>
        <v>2000</v>
      </c>
    </row>
    <row r="2086" spans="2:10" x14ac:dyDescent="0.2">
      <c r="B2086" s="4">
        <v>2083</v>
      </c>
      <c r="C2086" s="5" t="s">
        <v>8932</v>
      </c>
      <c r="D2086" s="5" t="s">
        <v>170</v>
      </c>
      <c r="E2086" s="5" t="s">
        <v>8933</v>
      </c>
      <c r="F2086" s="6">
        <v>45679</v>
      </c>
      <c r="G2086" s="6">
        <v>50427</v>
      </c>
      <c r="H2086" s="7">
        <v>2000</v>
      </c>
      <c r="I2086" s="13" t="e">
        <f>VLOOKUP(C2086,[1]Sheet18!$A$1:$C$362,3,0)</f>
        <v>#N/A</v>
      </c>
      <c r="J2086" s="18">
        <f t="shared" si="47"/>
        <v>2000</v>
      </c>
    </row>
    <row r="2087" spans="2:10" x14ac:dyDescent="0.2">
      <c r="B2087" s="4">
        <v>2084</v>
      </c>
      <c r="C2087" s="5" t="s">
        <v>5266</v>
      </c>
      <c r="D2087" s="5" t="s">
        <v>170</v>
      </c>
      <c r="E2087" s="5" t="s">
        <v>5267</v>
      </c>
      <c r="F2087" s="6">
        <v>44586</v>
      </c>
      <c r="G2087" s="6">
        <v>50430</v>
      </c>
      <c r="H2087" s="7">
        <v>2500</v>
      </c>
      <c r="I2087" s="13" t="e">
        <f>VLOOKUP(C2087,[1]Sheet18!$A$1:$C$362,3,0)</f>
        <v>#N/A</v>
      </c>
      <c r="J2087" s="18">
        <f t="shared" si="47"/>
        <v>2500</v>
      </c>
    </row>
    <row r="2088" spans="2:10" hidden="1" x14ac:dyDescent="0.2">
      <c r="B2088" s="4">
        <v>2085</v>
      </c>
      <c r="C2088" s="5" t="s">
        <v>5348</v>
      </c>
      <c r="D2088" s="5" t="s">
        <v>170</v>
      </c>
      <c r="E2088" s="5" t="s">
        <v>5349</v>
      </c>
      <c r="F2088" s="6">
        <v>44615</v>
      </c>
      <c r="G2088" s="6">
        <v>50459</v>
      </c>
      <c r="H2088" s="7">
        <v>4000</v>
      </c>
      <c r="I2088" s="13" t="str">
        <f>VLOOKUP(C2088,[1]Sheet18!$A$1:$C$362,3,0)</f>
        <v>=2000+2000</v>
      </c>
      <c r="J2088" s="13" t="str">
        <f>I2088</f>
        <v>=2000+2000</v>
      </c>
    </row>
    <row r="2089" spans="2:10" x14ac:dyDescent="0.2">
      <c r="B2089" s="4">
        <v>2086</v>
      </c>
      <c r="C2089" s="5" t="s">
        <v>4381</v>
      </c>
      <c r="D2089" s="5" t="s">
        <v>170</v>
      </c>
      <c r="E2089" s="5" t="s">
        <v>4382</v>
      </c>
      <c r="F2089" s="6">
        <v>44251</v>
      </c>
      <c r="G2089" s="6">
        <v>50460</v>
      </c>
      <c r="H2089" s="7">
        <v>1000</v>
      </c>
      <c r="I2089" s="13" t="e">
        <f>VLOOKUP(C2089,[1]Sheet18!$A$1:$C$362,3,0)</f>
        <v>#N/A</v>
      </c>
      <c r="J2089" s="18">
        <f t="shared" ref="J2089:J2114" si="48">H2089</f>
        <v>1000</v>
      </c>
    </row>
    <row r="2090" spans="2:10" x14ac:dyDescent="0.2">
      <c r="B2090" s="4">
        <v>2087</v>
      </c>
      <c r="C2090" s="5" t="s">
        <v>4409</v>
      </c>
      <c r="D2090" s="5" t="s">
        <v>170</v>
      </c>
      <c r="E2090" s="5" t="s">
        <v>4382</v>
      </c>
      <c r="F2090" s="6">
        <v>44258</v>
      </c>
      <c r="G2090" s="6">
        <v>50467</v>
      </c>
      <c r="H2090" s="7">
        <v>1000</v>
      </c>
      <c r="I2090" s="13" t="e">
        <f>VLOOKUP(C2090,[1]Sheet18!$A$1:$C$362,3,0)</f>
        <v>#N/A</v>
      </c>
      <c r="J2090" s="18">
        <f t="shared" si="48"/>
        <v>1000</v>
      </c>
    </row>
    <row r="2091" spans="2:10" x14ac:dyDescent="0.2">
      <c r="B2091" s="4">
        <v>2088</v>
      </c>
      <c r="C2091" s="5" t="s">
        <v>4436</v>
      </c>
      <c r="D2091" s="5" t="s">
        <v>170</v>
      </c>
      <c r="E2091" s="5" t="s">
        <v>4437</v>
      </c>
      <c r="F2091" s="6">
        <v>44265</v>
      </c>
      <c r="G2091" s="6">
        <v>50474</v>
      </c>
      <c r="H2091" s="7">
        <v>1000</v>
      </c>
      <c r="I2091" s="13" t="e">
        <f>VLOOKUP(C2091,[1]Sheet18!$A$1:$C$362,3,0)</f>
        <v>#N/A</v>
      </c>
      <c r="J2091" s="18">
        <f t="shared" si="48"/>
        <v>1000</v>
      </c>
    </row>
    <row r="2092" spans="2:10" x14ac:dyDescent="0.2">
      <c r="B2092" s="4">
        <v>2089</v>
      </c>
      <c r="C2092" s="5" t="s">
        <v>7807</v>
      </c>
      <c r="D2092" s="5" t="s">
        <v>170</v>
      </c>
      <c r="E2092" s="5" t="s">
        <v>7808</v>
      </c>
      <c r="F2092" s="6">
        <v>45364</v>
      </c>
      <c r="G2092" s="6">
        <v>50477</v>
      </c>
      <c r="H2092" s="7">
        <v>2000</v>
      </c>
      <c r="I2092" s="13" t="e">
        <f>VLOOKUP(C2092,[1]Sheet18!$A$1:$C$362,3,0)</f>
        <v>#N/A</v>
      </c>
      <c r="J2092" s="18">
        <f t="shared" si="48"/>
        <v>2000</v>
      </c>
    </row>
    <row r="2093" spans="2:10" x14ac:dyDescent="0.2">
      <c r="B2093" s="4">
        <v>2090</v>
      </c>
      <c r="C2093" s="5" t="s">
        <v>7854</v>
      </c>
      <c r="D2093" s="5" t="s">
        <v>170</v>
      </c>
      <c r="E2093" s="5" t="s">
        <v>7855</v>
      </c>
      <c r="F2093" s="6">
        <v>45371</v>
      </c>
      <c r="G2093" s="6">
        <v>50484</v>
      </c>
      <c r="H2093" s="7">
        <v>2000</v>
      </c>
      <c r="I2093" s="13" t="e">
        <f>VLOOKUP(C2093,[1]Sheet18!$A$1:$C$362,3,0)</f>
        <v>#N/A</v>
      </c>
      <c r="J2093" s="18">
        <f t="shared" si="48"/>
        <v>2000</v>
      </c>
    </row>
    <row r="2094" spans="2:10" x14ac:dyDescent="0.2">
      <c r="B2094" s="4">
        <v>2091</v>
      </c>
      <c r="C2094" s="5" t="s">
        <v>6123</v>
      </c>
      <c r="D2094" s="5" t="s">
        <v>170</v>
      </c>
      <c r="E2094" s="5" t="s">
        <v>6124</v>
      </c>
      <c r="F2094" s="6">
        <v>44902</v>
      </c>
      <c r="G2094" s="6">
        <v>50746</v>
      </c>
      <c r="H2094" s="7">
        <v>2000</v>
      </c>
      <c r="I2094" s="13" t="e">
        <f>VLOOKUP(C2094,[1]Sheet18!$A$1:$C$362,3,0)</f>
        <v>#N/A</v>
      </c>
      <c r="J2094" s="18">
        <f t="shared" si="48"/>
        <v>2000</v>
      </c>
    </row>
    <row r="2095" spans="2:10" x14ac:dyDescent="0.2">
      <c r="B2095" s="4">
        <v>2092</v>
      </c>
      <c r="C2095" s="5" t="s">
        <v>7421</v>
      </c>
      <c r="D2095" s="5" t="s">
        <v>170</v>
      </c>
      <c r="E2095" s="5" t="s">
        <v>7422</v>
      </c>
      <c r="F2095" s="6">
        <v>45280</v>
      </c>
      <c r="G2095" s="6">
        <v>50759</v>
      </c>
      <c r="H2095" s="7">
        <v>2000</v>
      </c>
      <c r="I2095" s="13" t="e">
        <f>VLOOKUP(C2095,[1]Sheet18!$A$1:$C$362,3,0)</f>
        <v>#N/A</v>
      </c>
      <c r="J2095" s="18">
        <f t="shared" si="48"/>
        <v>2000</v>
      </c>
    </row>
    <row r="2096" spans="2:10" x14ac:dyDescent="0.2">
      <c r="B2096" s="4">
        <v>2093</v>
      </c>
      <c r="C2096" s="5" t="s">
        <v>7527</v>
      </c>
      <c r="D2096" s="5" t="s">
        <v>170</v>
      </c>
      <c r="E2096" s="5" t="s">
        <v>7528</v>
      </c>
      <c r="F2096" s="6">
        <v>45308</v>
      </c>
      <c r="G2096" s="6">
        <v>50787</v>
      </c>
      <c r="H2096" s="7">
        <v>2000</v>
      </c>
      <c r="I2096" s="13" t="e">
        <f>VLOOKUP(C2096,[1]Sheet18!$A$1:$C$362,3,0)</f>
        <v>#N/A</v>
      </c>
      <c r="J2096" s="18">
        <f t="shared" si="48"/>
        <v>2000</v>
      </c>
    </row>
    <row r="2097" spans="2:10" x14ac:dyDescent="0.2">
      <c r="B2097" s="4">
        <v>2094</v>
      </c>
      <c r="C2097" s="5" t="s">
        <v>5268</v>
      </c>
      <c r="D2097" s="5" t="s">
        <v>170</v>
      </c>
      <c r="E2097" s="5" t="s">
        <v>5269</v>
      </c>
      <c r="F2097" s="6">
        <v>44586</v>
      </c>
      <c r="G2097" s="6">
        <v>50795</v>
      </c>
      <c r="H2097" s="7">
        <v>2500</v>
      </c>
      <c r="I2097" s="13" t="e">
        <f>VLOOKUP(C2097,[1]Sheet18!$A$1:$C$362,3,0)</f>
        <v>#N/A</v>
      </c>
      <c r="J2097" s="18">
        <f t="shared" si="48"/>
        <v>2500</v>
      </c>
    </row>
    <row r="2098" spans="2:10" x14ac:dyDescent="0.2">
      <c r="B2098" s="4">
        <v>2095</v>
      </c>
      <c r="C2098" s="5" t="s">
        <v>5350</v>
      </c>
      <c r="D2098" s="5" t="s">
        <v>170</v>
      </c>
      <c r="E2098" s="5" t="s">
        <v>5351</v>
      </c>
      <c r="F2098" s="6">
        <v>44615</v>
      </c>
      <c r="G2098" s="6">
        <v>50824</v>
      </c>
      <c r="H2098" s="7">
        <v>2000</v>
      </c>
      <c r="I2098" s="13" t="e">
        <f>VLOOKUP(C2098,[1]Sheet18!$A$1:$C$362,3,0)</f>
        <v>#N/A</v>
      </c>
      <c r="J2098" s="18">
        <f t="shared" si="48"/>
        <v>2000</v>
      </c>
    </row>
    <row r="2099" spans="2:10" x14ac:dyDescent="0.2">
      <c r="B2099" s="4">
        <v>2096</v>
      </c>
      <c r="C2099" s="5" t="s">
        <v>4383</v>
      </c>
      <c r="D2099" s="5" t="s">
        <v>170</v>
      </c>
      <c r="E2099" s="5" t="s">
        <v>4384</v>
      </c>
      <c r="F2099" s="6">
        <v>44251</v>
      </c>
      <c r="G2099" s="6">
        <v>50825</v>
      </c>
      <c r="H2099" s="7">
        <v>1000</v>
      </c>
      <c r="I2099" s="13" t="e">
        <f>VLOOKUP(C2099,[1]Sheet18!$A$1:$C$362,3,0)</f>
        <v>#N/A</v>
      </c>
      <c r="J2099" s="18">
        <f t="shared" si="48"/>
        <v>1000</v>
      </c>
    </row>
    <row r="2100" spans="2:10" x14ac:dyDescent="0.2">
      <c r="B2100" s="4">
        <v>2097</v>
      </c>
      <c r="C2100" s="5" t="s">
        <v>7725</v>
      </c>
      <c r="D2100" s="5" t="s">
        <v>170</v>
      </c>
      <c r="E2100" s="5" t="s">
        <v>7726</v>
      </c>
      <c r="F2100" s="6">
        <v>45350</v>
      </c>
      <c r="G2100" s="6">
        <v>50829</v>
      </c>
      <c r="H2100" s="7">
        <v>2000</v>
      </c>
      <c r="I2100" s="13" t="e">
        <f>VLOOKUP(C2100,[1]Sheet18!$A$1:$C$362,3,0)</f>
        <v>#N/A</v>
      </c>
      <c r="J2100" s="18">
        <f t="shared" si="48"/>
        <v>2000</v>
      </c>
    </row>
    <row r="2101" spans="2:10" x14ac:dyDescent="0.2">
      <c r="B2101" s="4">
        <v>2098</v>
      </c>
      <c r="C2101" s="5" t="s">
        <v>4438</v>
      </c>
      <c r="D2101" s="5" t="s">
        <v>170</v>
      </c>
      <c r="E2101" s="5" t="s">
        <v>4439</v>
      </c>
      <c r="F2101" s="6">
        <v>44265</v>
      </c>
      <c r="G2101" s="6">
        <v>50839</v>
      </c>
      <c r="H2101" s="7">
        <v>1000</v>
      </c>
      <c r="I2101" s="13" t="e">
        <f>VLOOKUP(C2101,[1]Sheet18!$A$1:$C$362,3,0)</f>
        <v>#N/A</v>
      </c>
      <c r="J2101" s="18">
        <f t="shared" si="48"/>
        <v>1000</v>
      </c>
    </row>
    <row r="2102" spans="2:10" x14ac:dyDescent="0.2">
      <c r="B2102" s="4">
        <v>2099</v>
      </c>
      <c r="C2102" s="5" t="s">
        <v>4472</v>
      </c>
      <c r="D2102" s="5" t="s">
        <v>170</v>
      </c>
      <c r="E2102" s="5" t="s">
        <v>4473</v>
      </c>
      <c r="F2102" s="6">
        <v>44272</v>
      </c>
      <c r="G2102" s="6">
        <v>50846</v>
      </c>
      <c r="H2102" s="7">
        <v>1000</v>
      </c>
      <c r="I2102" s="13" t="e">
        <f>VLOOKUP(C2102,[1]Sheet18!$A$1:$C$362,3,0)</f>
        <v>#N/A</v>
      </c>
      <c r="J2102" s="18">
        <f t="shared" si="48"/>
        <v>1000</v>
      </c>
    </row>
    <row r="2103" spans="2:10" x14ac:dyDescent="0.2">
      <c r="B2103" s="4">
        <v>2100</v>
      </c>
      <c r="C2103" s="5" t="s">
        <v>6143</v>
      </c>
      <c r="D2103" s="5" t="s">
        <v>170</v>
      </c>
      <c r="E2103" s="5" t="s">
        <v>6144</v>
      </c>
      <c r="F2103" s="6">
        <v>44909</v>
      </c>
      <c r="G2103" s="6">
        <v>51118</v>
      </c>
      <c r="H2103" s="7">
        <v>2000</v>
      </c>
      <c r="I2103" s="13" t="e">
        <f>VLOOKUP(C2103,[1]Sheet18!$A$1:$C$362,3,0)</f>
        <v>#N/A</v>
      </c>
      <c r="J2103" s="18">
        <f t="shared" si="48"/>
        <v>2000</v>
      </c>
    </row>
    <row r="2104" spans="2:10" x14ac:dyDescent="0.2">
      <c r="B2104" s="4">
        <v>2101</v>
      </c>
      <c r="C2104" s="5" t="s">
        <v>7423</v>
      </c>
      <c r="D2104" s="5" t="s">
        <v>170</v>
      </c>
      <c r="E2104" s="5" t="s">
        <v>7424</v>
      </c>
      <c r="F2104" s="6">
        <v>45280</v>
      </c>
      <c r="G2104" s="6">
        <v>51124</v>
      </c>
      <c r="H2104" s="7">
        <v>2000</v>
      </c>
      <c r="I2104" s="13" t="e">
        <f>VLOOKUP(C2104,[1]Sheet18!$A$1:$C$362,3,0)</f>
        <v>#N/A</v>
      </c>
      <c r="J2104" s="18">
        <f t="shared" si="48"/>
        <v>2000</v>
      </c>
    </row>
    <row r="2105" spans="2:10" x14ac:dyDescent="0.2">
      <c r="B2105" s="4">
        <v>2102</v>
      </c>
      <c r="C2105" s="5" t="s">
        <v>7529</v>
      </c>
      <c r="D2105" s="5" t="s">
        <v>170</v>
      </c>
      <c r="E2105" s="5" t="s">
        <v>7530</v>
      </c>
      <c r="F2105" s="6">
        <v>45308</v>
      </c>
      <c r="G2105" s="6">
        <v>51152</v>
      </c>
      <c r="H2105" s="7">
        <v>3000</v>
      </c>
      <c r="I2105" s="13" t="e">
        <f>VLOOKUP(C2105,[1]Sheet18!$A$1:$C$362,3,0)</f>
        <v>#N/A</v>
      </c>
      <c r="J2105" s="18">
        <f t="shared" si="48"/>
        <v>3000</v>
      </c>
    </row>
    <row r="2106" spans="2:10" x14ac:dyDescent="0.2">
      <c r="B2106" s="4">
        <v>2103</v>
      </c>
      <c r="C2106" s="5" t="s">
        <v>5249</v>
      </c>
      <c r="D2106" s="5" t="s">
        <v>170</v>
      </c>
      <c r="E2106" s="5" t="s">
        <v>5250</v>
      </c>
      <c r="F2106" s="6">
        <v>44580</v>
      </c>
      <c r="G2106" s="6">
        <v>51154</v>
      </c>
      <c r="H2106" s="7">
        <v>1000</v>
      </c>
      <c r="I2106" s="13" t="e">
        <f>VLOOKUP(C2106,[1]Sheet18!$A$1:$C$362,3,0)</f>
        <v>#N/A</v>
      </c>
      <c r="J2106" s="18">
        <f t="shared" si="48"/>
        <v>1000</v>
      </c>
    </row>
    <row r="2107" spans="2:10" x14ac:dyDescent="0.2">
      <c r="B2107" s="4">
        <v>2104</v>
      </c>
      <c r="C2107" s="5" t="s">
        <v>7694</v>
      </c>
      <c r="D2107" s="5" t="s">
        <v>170</v>
      </c>
      <c r="E2107" s="5" t="s">
        <v>7695</v>
      </c>
      <c r="F2107" s="6">
        <v>45343</v>
      </c>
      <c r="G2107" s="6">
        <v>51187</v>
      </c>
      <c r="H2107" s="7">
        <v>1000</v>
      </c>
      <c r="I2107" s="13" t="e">
        <f>VLOOKUP(C2107,[1]Sheet18!$A$1:$C$362,3,0)</f>
        <v>#N/A</v>
      </c>
      <c r="J2107" s="18">
        <f t="shared" si="48"/>
        <v>1000</v>
      </c>
    </row>
    <row r="2108" spans="2:10" x14ac:dyDescent="0.2">
      <c r="B2108" s="4">
        <v>2105</v>
      </c>
      <c r="C2108" s="5" t="s">
        <v>4385</v>
      </c>
      <c r="D2108" s="5" t="s">
        <v>170</v>
      </c>
      <c r="E2108" s="5" t="s">
        <v>4386</v>
      </c>
      <c r="F2108" s="6">
        <v>44251</v>
      </c>
      <c r="G2108" s="6">
        <v>51190</v>
      </c>
      <c r="H2108" s="7">
        <v>1000</v>
      </c>
      <c r="I2108" s="13" t="e">
        <f>VLOOKUP(C2108,[1]Sheet18!$A$1:$C$362,3,0)</f>
        <v>#N/A</v>
      </c>
      <c r="J2108" s="18">
        <f t="shared" si="48"/>
        <v>1000</v>
      </c>
    </row>
    <row r="2109" spans="2:10" x14ac:dyDescent="0.2">
      <c r="B2109" s="4">
        <v>2106</v>
      </c>
      <c r="C2109" s="5" t="s">
        <v>4474</v>
      </c>
      <c r="D2109" s="5" t="s">
        <v>170</v>
      </c>
      <c r="E2109" s="5" t="s">
        <v>4475</v>
      </c>
      <c r="F2109" s="6">
        <v>44272</v>
      </c>
      <c r="G2109" s="6">
        <v>51212</v>
      </c>
      <c r="H2109" s="7">
        <v>1000</v>
      </c>
      <c r="I2109" s="13" t="e">
        <f>VLOOKUP(C2109,[1]Sheet18!$A$1:$C$362,3,0)</f>
        <v>#N/A</v>
      </c>
      <c r="J2109" s="18">
        <f t="shared" si="48"/>
        <v>1000</v>
      </c>
    </row>
    <row r="2110" spans="2:10" x14ac:dyDescent="0.2">
      <c r="B2110" s="4">
        <v>2107</v>
      </c>
      <c r="C2110" s="5" t="s">
        <v>6145</v>
      </c>
      <c r="D2110" s="5" t="s">
        <v>170</v>
      </c>
      <c r="E2110" s="5" t="s">
        <v>6146</v>
      </c>
      <c r="F2110" s="6">
        <v>44909</v>
      </c>
      <c r="G2110" s="6">
        <v>51484</v>
      </c>
      <c r="H2110" s="7">
        <v>2000</v>
      </c>
      <c r="I2110" s="13" t="e">
        <f>VLOOKUP(C2110,[1]Sheet18!$A$1:$C$362,3,0)</f>
        <v>#N/A</v>
      </c>
      <c r="J2110" s="18">
        <f t="shared" si="48"/>
        <v>2000</v>
      </c>
    </row>
    <row r="2111" spans="2:10" x14ac:dyDescent="0.2">
      <c r="B2111" s="4">
        <v>2108</v>
      </c>
      <c r="C2111" s="5" t="s">
        <v>8820</v>
      </c>
      <c r="D2111" s="5" t="s">
        <v>170</v>
      </c>
      <c r="E2111" s="5" t="s">
        <v>8821</v>
      </c>
      <c r="F2111" s="6">
        <v>45652</v>
      </c>
      <c r="G2111" s="6">
        <v>51496</v>
      </c>
      <c r="H2111" s="7">
        <v>2000</v>
      </c>
      <c r="I2111" s="13" t="e">
        <f>VLOOKUP(C2111,[1]Sheet18!$A$1:$C$362,3,0)</f>
        <v>#N/A</v>
      </c>
      <c r="J2111" s="18">
        <f t="shared" si="48"/>
        <v>2000</v>
      </c>
    </row>
    <row r="2112" spans="2:10" x14ac:dyDescent="0.2">
      <c r="B2112" s="4">
        <v>2109</v>
      </c>
      <c r="C2112" s="5" t="s">
        <v>7559</v>
      </c>
      <c r="D2112" s="5" t="s">
        <v>170</v>
      </c>
      <c r="E2112" s="5" t="s">
        <v>7560</v>
      </c>
      <c r="F2112" s="6">
        <v>45315</v>
      </c>
      <c r="G2112" s="6">
        <v>51525</v>
      </c>
      <c r="H2112" s="7">
        <v>2000</v>
      </c>
      <c r="I2112" s="13" t="e">
        <f>VLOOKUP(C2112,[1]Sheet18!$A$1:$C$362,3,0)</f>
        <v>#N/A</v>
      </c>
      <c r="J2112" s="18">
        <f t="shared" si="48"/>
        <v>2000</v>
      </c>
    </row>
    <row r="2113" spans="2:10" x14ac:dyDescent="0.2">
      <c r="B2113" s="4">
        <v>2110</v>
      </c>
      <c r="C2113" s="5" t="s">
        <v>8953</v>
      </c>
      <c r="D2113" s="5" t="s">
        <v>170</v>
      </c>
      <c r="E2113" s="5" t="s">
        <v>8954</v>
      </c>
      <c r="F2113" s="6">
        <v>45686</v>
      </c>
      <c r="G2113" s="6">
        <v>51530</v>
      </c>
      <c r="H2113" s="7">
        <v>2000</v>
      </c>
      <c r="I2113" s="13" t="e">
        <f>VLOOKUP(C2113,[1]Sheet18!$A$1:$C$362,3,0)</f>
        <v>#N/A</v>
      </c>
      <c r="J2113" s="18">
        <f t="shared" si="48"/>
        <v>2000</v>
      </c>
    </row>
    <row r="2114" spans="2:10" x14ac:dyDescent="0.2">
      <c r="B2114" s="4">
        <v>2111</v>
      </c>
      <c r="C2114" s="5" t="s">
        <v>6125</v>
      </c>
      <c r="D2114" s="5" t="s">
        <v>170</v>
      </c>
      <c r="E2114" s="5" t="s">
        <v>6126</v>
      </c>
      <c r="F2114" s="6">
        <v>44902</v>
      </c>
      <c r="G2114" s="6">
        <v>51842</v>
      </c>
      <c r="H2114" s="7">
        <v>2000</v>
      </c>
      <c r="I2114" s="13" t="e">
        <f>VLOOKUP(C2114,[1]Sheet18!$A$1:$C$362,3,0)</f>
        <v>#N/A</v>
      </c>
      <c r="J2114" s="18">
        <f t="shared" si="48"/>
        <v>2000</v>
      </c>
    </row>
    <row r="2115" spans="2:10" hidden="1" x14ac:dyDescent="0.2">
      <c r="B2115" s="4">
        <v>2112</v>
      </c>
      <c r="C2115" s="5" t="s">
        <v>8853</v>
      </c>
      <c r="D2115" s="5" t="s">
        <v>170</v>
      </c>
      <c r="E2115" s="5" t="s">
        <v>8854</v>
      </c>
      <c r="F2115" s="6">
        <v>45658</v>
      </c>
      <c r="G2115" s="6">
        <v>51867</v>
      </c>
      <c r="H2115" s="7">
        <v>4000</v>
      </c>
      <c r="I2115" s="13" t="str">
        <f>VLOOKUP(C2115,[1]Sheet18!$A$1:$C$362,3,0)</f>
        <v>=2000+2000</v>
      </c>
      <c r="J2115" s="13" t="str">
        <f>I2115</f>
        <v>=2000+2000</v>
      </c>
    </row>
    <row r="2116" spans="2:10" x14ac:dyDescent="0.2">
      <c r="B2116" s="4">
        <v>2113</v>
      </c>
      <c r="C2116" s="5" t="s">
        <v>7561</v>
      </c>
      <c r="D2116" s="5" t="s">
        <v>170</v>
      </c>
      <c r="E2116" s="5" t="s">
        <v>7562</v>
      </c>
      <c r="F2116" s="6">
        <v>45315</v>
      </c>
      <c r="G2116" s="6">
        <v>51890</v>
      </c>
      <c r="H2116" s="7">
        <v>3000</v>
      </c>
      <c r="I2116" s="13" t="e">
        <f>VLOOKUP(C2116,[1]Sheet18!$A$1:$C$362,3,0)</f>
        <v>#N/A</v>
      </c>
      <c r="J2116" s="18">
        <f t="shared" ref="J2116:J2179" si="49">H2116</f>
        <v>3000</v>
      </c>
    </row>
    <row r="2117" spans="2:10" x14ac:dyDescent="0.2">
      <c r="B2117" s="4">
        <v>2114</v>
      </c>
      <c r="C2117" s="5" t="s">
        <v>6084</v>
      </c>
      <c r="D2117" s="5" t="s">
        <v>170</v>
      </c>
      <c r="E2117" s="5" t="s">
        <v>6085</v>
      </c>
      <c r="F2117" s="6">
        <v>44888</v>
      </c>
      <c r="G2117" s="6">
        <v>52193</v>
      </c>
      <c r="H2117" s="7">
        <v>4000</v>
      </c>
      <c r="I2117" s="13" t="e">
        <f>VLOOKUP(C2117,[1]Sheet18!$A$1:$C$362,3,0)</f>
        <v>#N/A</v>
      </c>
      <c r="J2117" s="18">
        <f t="shared" si="49"/>
        <v>4000</v>
      </c>
    </row>
    <row r="2118" spans="2:10" x14ac:dyDescent="0.2">
      <c r="B2118" s="4">
        <v>2115</v>
      </c>
      <c r="C2118" s="5" t="s">
        <v>6114</v>
      </c>
      <c r="D2118" s="5" t="s">
        <v>170</v>
      </c>
      <c r="E2118" s="5" t="s">
        <v>6115</v>
      </c>
      <c r="F2118" s="6">
        <v>44895</v>
      </c>
      <c r="G2118" s="6">
        <v>52200</v>
      </c>
      <c r="H2118" s="7">
        <v>2000</v>
      </c>
      <c r="I2118" s="13" t="e">
        <f>VLOOKUP(C2118,[1]Sheet18!$A$1:$C$362,3,0)</f>
        <v>#N/A</v>
      </c>
      <c r="J2118" s="18">
        <f t="shared" si="49"/>
        <v>2000</v>
      </c>
    </row>
    <row r="2119" spans="2:10" x14ac:dyDescent="0.2">
      <c r="B2119" s="4">
        <v>2116</v>
      </c>
      <c r="C2119" s="5" t="s">
        <v>8855</v>
      </c>
      <c r="D2119" s="5" t="s">
        <v>170</v>
      </c>
      <c r="E2119" s="5" t="s">
        <v>8856</v>
      </c>
      <c r="F2119" s="6">
        <v>45658</v>
      </c>
      <c r="G2119" s="6">
        <v>52232</v>
      </c>
      <c r="H2119" s="7">
        <v>2000</v>
      </c>
      <c r="I2119" s="13" t="e">
        <f>VLOOKUP(C2119,[1]Sheet18!$A$1:$C$362,3,0)</f>
        <v>#N/A</v>
      </c>
      <c r="J2119" s="18">
        <f t="shared" si="49"/>
        <v>2000</v>
      </c>
    </row>
    <row r="2120" spans="2:10" x14ac:dyDescent="0.2">
      <c r="B2120" s="4">
        <v>2117</v>
      </c>
      <c r="C2120" s="5" t="s">
        <v>3595</v>
      </c>
      <c r="D2120" s="5" t="s">
        <v>45</v>
      </c>
      <c r="E2120" s="5" t="s">
        <v>3596</v>
      </c>
      <c r="F2120" s="6">
        <v>44013</v>
      </c>
      <c r="G2120" s="6">
        <v>45839</v>
      </c>
      <c r="H2120" s="7">
        <v>1000</v>
      </c>
      <c r="I2120" s="13" t="e">
        <f>VLOOKUP(C2120,[1]Sheet18!$A$1:$C$362,3,0)</f>
        <v>#N/A</v>
      </c>
      <c r="J2120" s="18">
        <f t="shared" si="49"/>
        <v>1000</v>
      </c>
    </row>
    <row r="2121" spans="2:10" x14ac:dyDescent="0.2">
      <c r="B2121" s="4">
        <v>2118</v>
      </c>
      <c r="C2121" s="5" t="s">
        <v>43</v>
      </c>
      <c r="D2121" s="5" t="s">
        <v>45</v>
      </c>
      <c r="E2121" s="5" t="s">
        <v>44</v>
      </c>
      <c r="F2121" s="6">
        <v>42214</v>
      </c>
      <c r="G2121" s="6">
        <v>45867</v>
      </c>
      <c r="H2121" s="7">
        <v>1500</v>
      </c>
      <c r="I2121" s="13" t="e">
        <f>VLOOKUP(C2121,[1]Sheet18!$A$1:$C$362,3,0)</f>
        <v>#N/A</v>
      </c>
      <c r="J2121" s="18">
        <f t="shared" si="49"/>
        <v>1500</v>
      </c>
    </row>
    <row r="2122" spans="2:10" x14ac:dyDescent="0.2">
      <c r="B2122" s="4">
        <v>2119</v>
      </c>
      <c r="C2122" s="5" t="s">
        <v>75</v>
      </c>
      <c r="D2122" s="5" t="s">
        <v>45</v>
      </c>
      <c r="E2122" s="5" t="s">
        <v>76</v>
      </c>
      <c r="F2122" s="6">
        <v>42228</v>
      </c>
      <c r="G2122" s="6">
        <v>45881</v>
      </c>
      <c r="H2122" s="7">
        <v>2000</v>
      </c>
      <c r="I2122" s="13" t="e">
        <f>VLOOKUP(C2122,[1]Sheet18!$A$1:$C$362,3,0)</f>
        <v>#N/A</v>
      </c>
      <c r="J2122" s="18">
        <f t="shared" si="49"/>
        <v>2000</v>
      </c>
    </row>
    <row r="2123" spans="2:10" x14ac:dyDescent="0.2">
      <c r="B2123" s="4">
        <v>2120</v>
      </c>
      <c r="C2123" s="5" t="s">
        <v>96</v>
      </c>
      <c r="D2123" s="5" t="s">
        <v>45</v>
      </c>
      <c r="E2123" s="5" t="s">
        <v>97</v>
      </c>
      <c r="F2123" s="6">
        <v>42242</v>
      </c>
      <c r="G2123" s="6">
        <v>45895</v>
      </c>
      <c r="H2123" s="7">
        <v>500</v>
      </c>
      <c r="I2123" s="13" t="e">
        <f>VLOOKUP(C2123,[1]Sheet18!$A$1:$C$362,3,0)</f>
        <v>#N/A</v>
      </c>
      <c r="J2123" s="18">
        <f t="shared" si="49"/>
        <v>500</v>
      </c>
    </row>
    <row r="2124" spans="2:10" x14ac:dyDescent="0.2">
      <c r="B2124" s="4">
        <v>2121</v>
      </c>
      <c r="C2124" s="5" t="s">
        <v>3747</v>
      </c>
      <c r="D2124" s="5" t="s">
        <v>45</v>
      </c>
      <c r="E2124" s="5" t="s">
        <v>3748</v>
      </c>
      <c r="F2124" s="6">
        <v>44069</v>
      </c>
      <c r="G2124" s="6">
        <v>45895</v>
      </c>
      <c r="H2124" s="7">
        <v>500</v>
      </c>
      <c r="I2124" s="13" t="e">
        <f>VLOOKUP(C2124,[1]Sheet18!$A$1:$C$362,3,0)</f>
        <v>#N/A</v>
      </c>
      <c r="J2124" s="18">
        <f t="shared" si="49"/>
        <v>500</v>
      </c>
    </row>
    <row r="2125" spans="2:10" x14ac:dyDescent="0.2">
      <c r="B2125" s="4">
        <v>2122</v>
      </c>
      <c r="C2125" s="5" t="s">
        <v>193</v>
      </c>
      <c r="D2125" s="5" t="s">
        <v>45</v>
      </c>
      <c r="E2125" s="5" t="s">
        <v>194</v>
      </c>
      <c r="F2125" s="6">
        <v>42305</v>
      </c>
      <c r="G2125" s="6">
        <v>45958</v>
      </c>
      <c r="H2125" s="7">
        <v>1500</v>
      </c>
      <c r="I2125" s="13" t="e">
        <f>VLOOKUP(C2125,[1]Sheet18!$A$1:$C$362,3,0)</f>
        <v>#N/A</v>
      </c>
      <c r="J2125" s="18">
        <f t="shared" si="49"/>
        <v>1500</v>
      </c>
    </row>
    <row r="2126" spans="2:10" x14ac:dyDescent="0.2">
      <c r="B2126" s="4">
        <v>2123</v>
      </c>
      <c r="C2126" s="5" t="s">
        <v>219</v>
      </c>
      <c r="D2126" s="5" t="s">
        <v>45</v>
      </c>
      <c r="E2126" s="5" t="s">
        <v>220</v>
      </c>
      <c r="F2126" s="6">
        <v>42321</v>
      </c>
      <c r="G2126" s="6">
        <v>45974</v>
      </c>
      <c r="H2126" s="7">
        <v>500</v>
      </c>
      <c r="I2126" s="13" t="e">
        <f>VLOOKUP(C2126,[1]Sheet18!$A$1:$C$362,3,0)</f>
        <v>#N/A</v>
      </c>
      <c r="J2126" s="18">
        <f t="shared" si="49"/>
        <v>500</v>
      </c>
    </row>
    <row r="2127" spans="2:10" x14ac:dyDescent="0.2">
      <c r="B2127" s="4">
        <v>2124</v>
      </c>
      <c r="C2127" s="5" t="s">
        <v>254</v>
      </c>
      <c r="D2127" s="5" t="s">
        <v>45</v>
      </c>
      <c r="E2127" s="5" t="s">
        <v>255</v>
      </c>
      <c r="F2127" s="6">
        <v>42334</v>
      </c>
      <c r="G2127" s="6">
        <v>45987</v>
      </c>
      <c r="H2127" s="7">
        <v>750</v>
      </c>
      <c r="I2127" s="13" t="e">
        <f>VLOOKUP(C2127,[1]Sheet18!$A$1:$C$362,3,0)</f>
        <v>#N/A</v>
      </c>
      <c r="J2127" s="18">
        <f t="shared" si="49"/>
        <v>750</v>
      </c>
    </row>
    <row r="2128" spans="2:10" x14ac:dyDescent="0.2">
      <c r="B2128" s="4">
        <v>2125</v>
      </c>
      <c r="C2128" s="5" t="s">
        <v>280</v>
      </c>
      <c r="D2128" s="5" t="s">
        <v>45</v>
      </c>
      <c r="E2128" s="5" t="s">
        <v>281</v>
      </c>
      <c r="F2128" s="6">
        <v>42347</v>
      </c>
      <c r="G2128" s="6">
        <v>46000</v>
      </c>
      <c r="H2128" s="7">
        <v>500</v>
      </c>
      <c r="I2128" s="13" t="e">
        <f>VLOOKUP(C2128,[1]Sheet18!$A$1:$C$362,3,0)</f>
        <v>#N/A</v>
      </c>
      <c r="J2128" s="18">
        <f t="shared" si="49"/>
        <v>500</v>
      </c>
    </row>
    <row r="2129" spans="2:10" x14ac:dyDescent="0.2">
      <c r="B2129" s="4">
        <v>2126</v>
      </c>
      <c r="C2129" s="5" t="s">
        <v>307</v>
      </c>
      <c r="D2129" s="5" t="s">
        <v>45</v>
      </c>
      <c r="E2129" s="5" t="s">
        <v>308</v>
      </c>
      <c r="F2129" s="6">
        <v>42361</v>
      </c>
      <c r="G2129" s="6">
        <v>46014</v>
      </c>
      <c r="H2129" s="7">
        <v>550</v>
      </c>
      <c r="I2129" s="13" t="e">
        <f>VLOOKUP(C2129,[1]Sheet18!$A$1:$C$362,3,0)</f>
        <v>#N/A</v>
      </c>
      <c r="J2129" s="18">
        <f t="shared" si="49"/>
        <v>550</v>
      </c>
    </row>
    <row r="2130" spans="2:10" x14ac:dyDescent="0.2">
      <c r="B2130" s="4">
        <v>2127</v>
      </c>
      <c r="C2130" s="5" t="s">
        <v>366</v>
      </c>
      <c r="D2130" s="5" t="s">
        <v>45</v>
      </c>
      <c r="E2130" s="5" t="s">
        <v>367</v>
      </c>
      <c r="F2130" s="6">
        <v>42396</v>
      </c>
      <c r="G2130" s="6">
        <v>46049</v>
      </c>
      <c r="H2130" s="7">
        <v>750</v>
      </c>
      <c r="I2130" s="13" t="e">
        <f>VLOOKUP(C2130,[1]Sheet18!$A$1:$C$362,3,0)</f>
        <v>#N/A</v>
      </c>
      <c r="J2130" s="18">
        <f t="shared" si="49"/>
        <v>750</v>
      </c>
    </row>
    <row r="2131" spans="2:10" x14ac:dyDescent="0.2">
      <c r="B2131" s="4">
        <v>2128</v>
      </c>
      <c r="C2131" s="5" t="s">
        <v>392</v>
      </c>
      <c r="D2131" s="5" t="s">
        <v>45</v>
      </c>
      <c r="E2131" s="5" t="s">
        <v>393</v>
      </c>
      <c r="F2131" s="6">
        <v>42410</v>
      </c>
      <c r="G2131" s="6">
        <v>46063</v>
      </c>
      <c r="H2131" s="7">
        <v>750</v>
      </c>
      <c r="I2131" s="13" t="e">
        <f>VLOOKUP(C2131,[1]Sheet18!$A$1:$C$362,3,0)</f>
        <v>#N/A</v>
      </c>
      <c r="J2131" s="18">
        <f t="shared" si="49"/>
        <v>750</v>
      </c>
    </row>
    <row r="2132" spans="2:10" x14ac:dyDescent="0.2">
      <c r="B2132" s="4">
        <v>2129</v>
      </c>
      <c r="C2132" s="5" t="s">
        <v>424</v>
      </c>
      <c r="D2132" s="5" t="s">
        <v>45</v>
      </c>
      <c r="E2132" s="5" t="s">
        <v>425</v>
      </c>
      <c r="F2132" s="6">
        <v>42424</v>
      </c>
      <c r="G2132" s="6">
        <v>46077</v>
      </c>
      <c r="H2132" s="7">
        <v>1000</v>
      </c>
      <c r="I2132" s="13" t="e">
        <f>VLOOKUP(C2132,[1]Sheet18!$A$1:$C$362,3,0)</f>
        <v>#N/A</v>
      </c>
      <c r="J2132" s="18">
        <f t="shared" si="49"/>
        <v>1000</v>
      </c>
    </row>
    <row r="2133" spans="2:10" x14ac:dyDescent="0.2">
      <c r="B2133" s="4">
        <v>2130</v>
      </c>
      <c r="C2133" s="5" t="s">
        <v>456</v>
      </c>
      <c r="D2133" s="5" t="s">
        <v>45</v>
      </c>
      <c r="E2133" s="5" t="s">
        <v>457</v>
      </c>
      <c r="F2133" s="6">
        <v>42438</v>
      </c>
      <c r="G2133" s="6">
        <v>46090</v>
      </c>
      <c r="H2133" s="7">
        <v>500</v>
      </c>
      <c r="I2133" s="13" t="e">
        <f>VLOOKUP(C2133,[1]Sheet18!$A$1:$C$362,3,0)</f>
        <v>#N/A</v>
      </c>
      <c r="J2133" s="18">
        <f t="shared" si="49"/>
        <v>500</v>
      </c>
    </row>
    <row r="2134" spans="2:10" x14ac:dyDescent="0.2">
      <c r="B2134" s="4">
        <v>2131</v>
      </c>
      <c r="C2134" s="5" t="s">
        <v>482</v>
      </c>
      <c r="D2134" s="5" t="s">
        <v>45</v>
      </c>
      <c r="E2134" s="5" t="s">
        <v>483</v>
      </c>
      <c r="F2134" s="6">
        <v>42452</v>
      </c>
      <c r="G2134" s="6">
        <v>46104</v>
      </c>
      <c r="H2134" s="7">
        <v>500</v>
      </c>
      <c r="I2134" s="13" t="e">
        <f>VLOOKUP(C2134,[1]Sheet18!$A$1:$C$362,3,0)</f>
        <v>#N/A</v>
      </c>
      <c r="J2134" s="18">
        <f t="shared" si="49"/>
        <v>500</v>
      </c>
    </row>
    <row r="2135" spans="2:10" x14ac:dyDescent="0.2">
      <c r="B2135" s="4">
        <v>2132</v>
      </c>
      <c r="C2135" s="5" t="s">
        <v>494</v>
      </c>
      <c r="D2135" s="5" t="s">
        <v>45</v>
      </c>
      <c r="E2135" s="5" t="s">
        <v>495</v>
      </c>
      <c r="F2135" s="6">
        <v>42480</v>
      </c>
      <c r="G2135" s="6">
        <v>46132</v>
      </c>
      <c r="H2135" s="7">
        <v>500</v>
      </c>
      <c r="I2135" s="13" t="e">
        <f>VLOOKUP(C2135,[1]Sheet18!$A$1:$C$362,3,0)</f>
        <v>#N/A</v>
      </c>
      <c r="J2135" s="18">
        <f t="shared" si="49"/>
        <v>500</v>
      </c>
    </row>
    <row r="2136" spans="2:10" x14ac:dyDescent="0.2">
      <c r="B2136" s="4">
        <v>2133</v>
      </c>
      <c r="C2136" s="5" t="s">
        <v>515</v>
      </c>
      <c r="D2136" s="5" t="s">
        <v>45</v>
      </c>
      <c r="E2136" s="5" t="s">
        <v>516</v>
      </c>
      <c r="F2136" s="6">
        <v>42487</v>
      </c>
      <c r="G2136" s="6">
        <v>46139</v>
      </c>
      <c r="H2136" s="7">
        <v>500</v>
      </c>
      <c r="I2136" s="13" t="e">
        <f>VLOOKUP(C2136,[1]Sheet18!$A$1:$C$362,3,0)</f>
        <v>#N/A</v>
      </c>
      <c r="J2136" s="18">
        <f t="shared" si="49"/>
        <v>500</v>
      </c>
    </row>
    <row r="2137" spans="2:10" x14ac:dyDescent="0.2">
      <c r="B2137" s="4">
        <v>2134</v>
      </c>
      <c r="C2137" s="5" t="s">
        <v>529</v>
      </c>
      <c r="D2137" s="5" t="s">
        <v>45</v>
      </c>
      <c r="E2137" s="5" t="s">
        <v>495</v>
      </c>
      <c r="F2137" s="6">
        <v>42501</v>
      </c>
      <c r="G2137" s="6">
        <v>46153</v>
      </c>
      <c r="H2137" s="7">
        <v>1800</v>
      </c>
      <c r="I2137" s="13" t="e">
        <f>VLOOKUP(C2137,[1]Sheet18!$A$1:$C$362,3,0)</f>
        <v>#N/A</v>
      </c>
      <c r="J2137" s="18">
        <f t="shared" si="49"/>
        <v>1800</v>
      </c>
    </row>
    <row r="2138" spans="2:10" x14ac:dyDescent="0.2">
      <c r="B2138" s="4">
        <v>2135</v>
      </c>
      <c r="C2138" s="5" t="s">
        <v>557</v>
      </c>
      <c r="D2138" s="5" t="s">
        <v>45</v>
      </c>
      <c r="E2138" s="5" t="s">
        <v>558</v>
      </c>
      <c r="F2138" s="6">
        <v>42536</v>
      </c>
      <c r="G2138" s="6">
        <v>46188</v>
      </c>
      <c r="H2138" s="7">
        <v>1000</v>
      </c>
      <c r="I2138" s="13" t="e">
        <f>VLOOKUP(C2138,[1]Sheet18!$A$1:$C$362,3,0)</f>
        <v>#N/A</v>
      </c>
      <c r="J2138" s="18">
        <f t="shared" si="49"/>
        <v>1000</v>
      </c>
    </row>
    <row r="2139" spans="2:10" x14ac:dyDescent="0.2">
      <c r="B2139" s="4">
        <v>2136</v>
      </c>
      <c r="C2139" s="5" t="s">
        <v>580</v>
      </c>
      <c r="D2139" s="5" t="s">
        <v>45</v>
      </c>
      <c r="E2139" s="5" t="s">
        <v>495</v>
      </c>
      <c r="F2139" s="6">
        <v>42550</v>
      </c>
      <c r="G2139" s="6">
        <v>46202</v>
      </c>
      <c r="H2139" s="7">
        <v>500</v>
      </c>
      <c r="I2139" s="13" t="e">
        <f>VLOOKUP(C2139,[1]Sheet18!$A$1:$C$362,3,0)</f>
        <v>#N/A</v>
      </c>
      <c r="J2139" s="18">
        <f t="shared" si="49"/>
        <v>500</v>
      </c>
    </row>
    <row r="2140" spans="2:10" x14ac:dyDescent="0.2">
      <c r="B2140" s="4">
        <v>2137</v>
      </c>
      <c r="C2140" s="5" t="s">
        <v>609</v>
      </c>
      <c r="D2140" s="5" t="s">
        <v>45</v>
      </c>
      <c r="E2140" s="5" t="s">
        <v>610</v>
      </c>
      <c r="F2140" s="6">
        <v>42578</v>
      </c>
      <c r="G2140" s="6">
        <v>46230</v>
      </c>
      <c r="H2140" s="7">
        <v>500</v>
      </c>
      <c r="I2140" s="13" t="e">
        <f>VLOOKUP(C2140,[1]Sheet18!$A$1:$C$362,3,0)</f>
        <v>#N/A</v>
      </c>
      <c r="J2140" s="18">
        <f t="shared" si="49"/>
        <v>500</v>
      </c>
    </row>
    <row r="2141" spans="2:10" x14ac:dyDescent="0.2">
      <c r="B2141" s="4">
        <v>2138</v>
      </c>
      <c r="C2141" s="5" t="s">
        <v>627</v>
      </c>
      <c r="D2141" s="5" t="s">
        <v>45</v>
      </c>
      <c r="E2141" s="5" t="s">
        <v>628</v>
      </c>
      <c r="F2141" s="6">
        <v>42591</v>
      </c>
      <c r="G2141" s="6">
        <v>46243</v>
      </c>
      <c r="H2141" s="7">
        <v>1500</v>
      </c>
      <c r="I2141" s="13" t="e">
        <f>VLOOKUP(C2141,[1]Sheet18!$A$1:$C$362,3,0)</f>
        <v>#N/A</v>
      </c>
      <c r="J2141" s="18">
        <f t="shared" si="49"/>
        <v>1500</v>
      </c>
    </row>
    <row r="2142" spans="2:10" x14ac:dyDescent="0.2">
      <c r="B2142" s="4">
        <v>2139</v>
      </c>
      <c r="C2142" s="5" t="s">
        <v>653</v>
      </c>
      <c r="D2142" s="5" t="s">
        <v>45</v>
      </c>
      <c r="E2142" s="5" t="s">
        <v>654</v>
      </c>
      <c r="F2142" s="6">
        <v>42606</v>
      </c>
      <c r="G2142" s="6">
        <v>46258</v>
      </c>
      <c r="H2142" s="7">
        <v>2300</v>
      </c>
      <c r="I2142" s="13" t="e">
        <f>VLOOKUP(C2142,[1]Sheet18!$A$1:$C$362,3,0)</f>
        <v>#N/A</v>
      </c>
      <c r="J2142" s="18">
        <f t="shared" si="49"/>
        <v>2300</v>
      </c>
    </row>
    <row r="2143" spans="2:10" x14ac:dyDescent="0.2">
      <c r="B2143" s="4">
        <v>2140</v>
      </c>
      <c r="C2143" s="5" t="s">
        <v>731</v>
      </c>
      <c r="D2143" s="5" t="s">
        <v>45</v>
      </c>
      <c r="E2143" s="5" t="s">
        <v>732</v>
      </c>
      <c r="F2143" s="6">
        <v>42656</v>
      </c>
      <c r="G2143" s="6">
        <v>46308</v>
      </c>
      <c r="H2143" s="7">
        <v>750</v>
      </c>
      <c r="I2143" s="13" t="e">
        <f>VLOOKUP(C2143,[1]Sheet18!$A$1:$C$362,3,0)</f>
        <v>#N/A</v>
      </c>
      <c r="J2143" s="18">
        <f t="shared" si="49"/>
        <v>750</v>
      </c>
    </row>
    <row r="2144" spans="2:10" x14ac:dyDescent="0.2">
      <c r="B2144" s="4">
        <v>2141</v>
      </c>
      <c r="C2144" s="5" t="s">
        <v>794</v>
      </c>
      <c r="D2144" s="5" t="s">
        <v>45</v>
      </c>
      <c r="E2144" s="5" t="s">
        <v>795</v>
      </c>
      <c r="F2144" s="6">
        <v>42683</v>
      </c>
      <c r="G2144" s="6">
        <v>46335</v>
      </c>
      <c r="H2144" s="7">
        <v>1000</v>
      </c>
      <c r="I2144" s="13" t="e">
        <f>VLOOKUP(C2144,[1]Sheet18!$A$1:$C$362,3,0)</f>
        <v>#N/A</v>
      </c>
      <c r="J2144" s="18">
        <f t="shared" si="49"/>
        <v>1000</v>
      </c>
    </row>
    <row r="2145" spans="2:10" x14ac:dyDescent="0.2">
      <c r="B2145" s="4">
        <v>2142</v>
      </c>
      <c r="C2145" s="5" t="s">
        <v>828</v>
      </c>
      <c r="D2145" s="5" t="s">
        <v>45</v>
      </c>
      <c r="E2145" s="5" t="s">
        <v>829</v>
      </c>
      <c r="F2145" s="6">
        <v>42697</v>
      </c>
      <c r="G2145" s="6">
        <v>46349</v>
      </c>
      <c r="H2145" s="7">
        <v>1500</v>
      </c>
      <c r="I2145" s="13" t="e">
        <f>VLOOKUP(C2145,[1]Sheet18!$A$1:$C$362,3,0)</f>
        <v>#N/A</v>
      </c>
      <c r="J2145" s="18">
        <f t="shared" si="49"/>
        <v>1500</v>
      </c>
    </row>
    <row r="2146" spans="2:10" x14ac:dyDescent="0.2">
      <c r="B2146" s="4">
        <v>2143</v>
      </c>
      <c r="C2146" s="5" t="s">
        <v>898</v>
      </c>
      <c r="D2146" s="5" t="s">
        <v>45</v>
      </c>
      <c r="E2146" s="5" t="s">
        <v>899</v>
      </c>
      <c r="F2146" s="6">
        <v>42732</v>
      </c>
      <c r="G2146" s="6">
        <v>46384</v>
      </c>
      <c r="H2146" s="7">
        <v>1050</v>
      </c>
      <c r="I2146" s="13" t="e">
        <f>VLOOKUP(C2146,[1]Sheet18!$A$1:$C$362,3,0)</f>
        <v>#N/A</v>
      </c>
      <c r="J2146" s="18">
        <f t="shared" si="49"/>
        <v>1050</v>
      </c>
    </row>
    <row r="2147" spans="2:10" x14ac:dyDescent="0.2">
      <c r="B2147" s="4">
        <v>2144</v>
      </c>
      <c r="C2147" s="5" t="s">
        <v>916</v>
      </c>
      <c r="D2147" s="5" t="s">
        <v>45</v>
      </c>
      <c r="E2147" s="5" t="s">
        <v>917</v>
      </c>
      <c r="F2147" s="6">
        <v>42746</v>
      </c>
      <c r="G2147" s="6">
        <v>46398</v>
      </c>
      <c r="H2147" s="7">
        <v>1500</v>
      </c>
      <c r="I2147" s="13" t="e">
        <f>VLOOKUP(C2147,[1]Sheet18!$A$1:$C$362,3,0)</f>
        <v>#N/A</v>
      </c>
      <c r="J2147" s="18">
        <f t="shared" si="49"/>
        <v>1500</v>
      </c>
    </row>
    <row r="2148" spans="2:10" x14ac:dyDescent="0.2">
      <c r="B2148" s="4">
        <v>2145</v>
      </c>
      <c r="C2148" s="5" t="s">
        <v>1010</v>
      </c>
      <c r="D2148" s="5" t="s">
        <v>45</v>
      </c>
      <c r="E2148" s="5" t="s">
        <v>1011</v>
      </c>
      <c r="F2148" s="6">
        <v>42795</v>
      </c>
      <c r="G2148" s="6">
        <v>46447</v>
      </c>
      <c r="H2148" s="7">
        <v>1500</v>
      </c>
      <c r="I2148" s="13" t="e">
        <f>VLOOKUP(C2148,[1]Sheet18!$A$1:$C$362,3,0)</f>
        <v>#N/A</v>
      </c>
      <c r="J2148" s="18">
        <f t="shared" si="49"/>
        <v>1500</v>
      </c>
    </row>
    <row r="2149" spans="2:10" x14ac:dyDescent="0.2">
      <c r="B2149" s="4">
        <v>2146</v>
      </c>
      <c r="C2149" s="5" t="s">
        <v>1046</v>
      </c>
      <c r="D2149" s="5" t="s">
        <v>45</v>
      </c>
      <c r="E2149" s="5" t="s">
        <v>1047</v>
      </c>
      <c r="F2149" s="6">
        <v>42809</v>
      </c>
      <c r="G2149" s="6">
        <v>46461</v>
      </c>
      <c r="H2149" s="7">
        <v>1400</v>
      </c>
      <c r="I2149" s="13" t="e">
        <f>VLOOKUP(C2149,[1]Sheet18!$A$1:$C$362,3,0)</f>
        <v>#N/A</v>
      </c>
      <c r="J2149" s="18">
        <f t="shared" si="49"/>
        <v>1400</v>
      </c>
    </row>
    <row r="2150" spans="2:10" x14ac:dyDescent="0.2">
      <c r="B2150" s="4">
        <v>2147</v>
      </c>
      <c r="C2150" s="5" t="s">
        <v>4494</v>
      </c>
      <c r="D2150" s="5" t="s">
        <v>45</v>
      </c>
      <c r="E2150" s="5" t="s">
        <v>4495</v>
      </c>
      <c r="F2150" s="6">
        <v>44279</v>
      </c>
      <c r="G2150" s="6">
        <v>46470</v>
      </c>
      <c r="H2150" s="7">
        <v>1000</v>
      </c>
      <c r="I2150" s="13" t="e">
        <f>VLOOKUP(C2150,[1]Sheet18!$A$1:$C$362,3,0)</f>
        <v>#N/A</v>
      </c>
      <c r="J2150" s="18">
        <f t="shared" si="49"/>
        <v>1000</v>
      </c>
    </row>
    <row r="2151" spans="2:10" x14ac:dyDescent="0.2">
      <c r="B2151" s="4">
        <v>2148</v>
      </c>
      <c r="C2151" s="5" t="s">
        <v>1099</v>
      </c>
      <c r="D2151" s="5" t="s">
        <v>45</v>
      </c>
      <c r="E2151" s="5" t="s">
        <v>1100</v>
      </c>
      <c r="F2151" s="6">
        <v>42837</v>
      </c>
      <c r="G2151" s="6">
        <v>46489</v>
      </c>
      <c r="H2151" s="7">
        <v>2000</v>
      </c>
      <c r="I2151" s="13" t="e">
        <f>VLOOKUP(C2151,[1]Sheet18!$A$1:$C$362,3,0)</f>
        <v>#N/A</v>
      </c>
      <c r="J2151" s="18">
        <f t="shared" si="49"/>
        <v>2000</v>
      </c>
    </row>
    <row r="2152" spans="2:10" x14ac:dyDescent="0.2">
      <c r="B2152" s="4">
        <v>2149</v>
      </c>
      <c r="C2152" s="5" t="s">
        <v>1124</v>
      </c>
      <c r="D2152" s="5" t="s">
        <v>45</v>
      </c>
      <c r="E2152" s="5" t="s">
        <v>1125</v>
      </c>
      <c r="F2152" s="6">
        <v>42866</v>
      </c>
      <c r="G2152" s="6">
        <v>46518</v>
      </c>
      <c r="H2152" s="7">
        <v>1000</v>
      </c>
      <c r="I2152" s="13" t="e">
        <f>VLOOKUP(C2152,[1]Sheet18!$A$1:$C$362,3,0)</f>
        <v>#N/A</v>
      </c>
      <c r="J2152" s="18">
        <f t="shared" si="49"/>
        <v>1000</v>
      </c>
    </row>
    <row r="2153" spans="2:10" x14ac:dyDescent="0.2">
      <c r="B2153" s="4">
        <v>2150</v>
      </c>
      <c r="C2153" s="5" t="s">
        <v>1165</v>
      </c>
      <c r="D2153" s="5" t="s">
        <v>45</v>
      </c>
      <c r="E2153" s="5" t="s">
        <v>1166</v>
      </c>
      <c r="F2153" s="6">
        <v>42900</v>
      </c>
      <c r="G2153" s="6">
        <v>46552</v>
      </c>
      <c r="H2153" s="7">
        <v>500</v>
      </c>
      <c r="I2153" s="13" t="e">
        <f>VLOOKUP(C2153,[1]Sheet18!$A$1:$C$362,3,0)</f>
        <v>#N/A</v>
      </c>
      <c r="J2153" s="18">
        <f t="shared" si="49"/>
        <v>500</v>
      </c>
    </row>
    <row r="2154" spans="2:10" x14ac:dyDescent="0.2">
      <c r="B2154" s="4">
        <v>2151</v>
      </c>
      <c r="C2154" s="5" t="s">
        <v>1189</v>
      </c>
      <c r="D2154" s="5" t="s">
        <v>45</v>
      </c>
      <c r="E2154" s="5" t="s">
        <v>1190</v>
      </c>
      <c r="F2154" s="6">
        <v>42914</v>
      </c>
      <c r="G2154" s="6">
        <v>46566</v>
      </c>
      <c r="H2154" s="7">
        <v>500</v>
      </c>
      <c r="I2154" s="13" t="e">
        <f>VLOOKUP(C2154,[1]Sheet18!$A$1:$C$362,3,0)</f>
        <v>#N/A</v>
      </c>
      <c r="J2154" s="18">
        <f t="shared" si="49"/>
        <v>500</v>
      </c>
    </row>
    <row r="2155" spans="2:10" x14ac:dyDescent="0.2">
      <c r="B2155" s="4">
        <v>2152</v>
      </c>
      <c r="C2155" s="5" t="s">
        <v>1215</v>
      </c>
      <c r="D2155" s="5" t="s">
        <v>45</v>
      </c>
      <c r="E2155" s="5" t="s">
        <v>1216</v>
      </c>
      <c r="F2155" s="6">
        <v>42928</v>
      </c>
      <c r="G2155" s="6">
        <v>46580</v>
      </c>
      <c r="H2155" s="7">
        <v>500</v>
      </c>
      <c r="I2155" s="13" t="e">
        <f>VLOOKUP(C2155,[1]Sheet18!$A$1:$C$362,3,0)</f>
        <v>#N/A</v>
      </c>
      <c r="J2155" s="18">
        <f t="shared" si="49"/>
        <v>500</v>
      </c>
    </row>
    <row r="2156" spans="2:10" x14ac:dyDescent="0.2">
      <c r="B2156" s="4">
        <v>2153</v>
      </c>
      <c r="C2156" s="5" t="s">
        <v>1236</v>
      </c>
      <c r="D2156" s="5" t="s">
        <v>45</v>
      </c>
      <c r="E2156" s="5" t="s">
        <v>1237</v>
      </c>
      <c r="F2156" s="6">
        <v>42942</v>
      </c>
      <c r="G2156" s="6">
        <v>46594</v>
      </c>
      <c r="H2156" s="7">
        <v>1000</v>
      </c>
      <c r="I2156" s="13" t="e">
        <f>VLOOKUP(C2156,[1]Sheet18!$A$1:$C$362,3,0)</f>
        <v>#N/A</v>
      </c>
      <c r="J2156" s="18">
        <f t="shared" si="49"/>
        <v>1000</v>
      </c>
    </row>
    <row r="2157" spans="2:10" x14ac:dyDescent="0.2">
      <c r="B2157" s="4">
        <v>2154</v>
      </c>
      <c r="C2157" s="5" t="s">
        <v>3477</v>
      </c>
      <c r="D2157" s="5" t="s">
        <v>45</v>
      </c>
      <c r="E2157" s="5" t="s">
        <v>3478</v>
      </c>
      <c r="F2157" s="6">
        <v>43957</v>
      </c>
      <c r="G2157" s="6">
        <v>46697</v>
      </c>
      <c r="H2157" s="7">
        <v>500</v>
      </c>
      <c r="I2157" s="13" t="e">
        <f>VLOOKUP(C2157,[1]Sheet18!$A$1:$C$362,3,0)</f>
        <v>#N/A</v>
      </c>
      <c r="J2157" s="18">
        <f t="shared" si="49"/>
        <v>500</v>
      </c>
    </row>
    <row r="2158" spans="2:10" x14ac:dyDescent="0.2">
      <c r="B2158" s="4">
        <v>2155</v>
      </c>
      <c r="C2158" s="5" t="s">
        <v>3507</v>
      </c>
      <c r="D2158" s="5" t="s">
        <v>45</v>
      </c>
      <c r="E2158" s="5" t="s">
        <v>3508</v>
      </c>
      <c r="F2158" s="6">
        <v>43971</v>
      </c>
      <c r="G2158" s="6">
        <v>46711</v>
      </c>
      <c r="H2158" s="7">
        <v>500</v>
      </c>
      <c r="I2158" s="13" t="e">
        <f>VLOOKUP(C2158,[1]Sheet18!$A$1:$C$362,3,0)</f>
        <v>#N/A</v>
      </c>
      <c r="J2158" s="18">
        <f t="shared" si="49"/>
        <v>500</v>
      </c>
    </row>
    <row r="2159" spans="2:10" x14ac:dyDescent="0.2">
      <c r="B2159" s="4">
        <v>2156</v>
      </c>
      <c r="C2159" s="5" t="s">
        <v>4113</v>
      </c>
      <c r="D2159" s="5" t="s">
        <v>45</v>
      </c>
      <c r="E2159" s="5" t="s">
        <v>4114</v>
      </c>
      <c r="F2159" s="6">
        <v>44167</v>
      </c>
      <c r="G2159" s="6">
        <v>46723</v>
      </c>
      <c r="H2159" s="7">
        <v>2000</v>
      </c>
      <c r="I2159" s="13" t="e">
        <f>VLOOKUP(C2159,[1]Sheet18!$A$1:$C$362,3,0)</f>
        <v>#N/A</v>
      </c>
      <c r="J2159" s="18">
        <f t="shared" si="49"/>
        <v>2000</v>
      </c>
    </row>
    <row r="2160" spans="2:10" x14ac:dyDescent="0.2">
      <c r="B2160" s="4">
        <v>2157</v>
      </c>
      <c r="C2160" s="5" t="s">
        <v>4185</v>
      </c>
      <c r="D2160" s="5" t="s">
        <v>45</v>
      </c>
      <c r="E2160" s="5" t="s">
        <v>4186</v>
      </c>
      <c r="F2160" s="6">
        <v>44195</v>
      </c>
      <c r="G2160" s="6">
        <v>46751</v>
      </c>
      <c r="H2160" s="7">
        <v>1000</v>
      </c>
      <c r="I2160" s="13" t="e">
        <f>VLOOKUP(C2160,[1]Sheet18!$A$1:$C$362,3,0)</f>
        <v>#N/A</v>
      </c>
      <c r="J2160" s="18">
        <f t="shared" si="49"/>
        <v>1000</v>
      </c>
    </row>
    <row r="2161" spans="2:10" x14ac:dyDescent="0.2">
      <c r="B2161" s="4">
        <v>2158</v>
      </c>
      <c r="C2161" s="5" t="s">
        <v>1557</v>
      </c>
      <c r="D2161" s="5" t="s">
        <v>45</v>
      </c>
      <c r="E2161" s="5" t="s">
        <v>1558</v>
      </c>
      <c r="F2161" s="6">
        <v>43110</v>
      </c>
      <c r="G2161" s="6">
        <v>46762</v>
      </c>
      <c r="H2161" s="7">
        <v>1000</v>
      </c>
      <c r="I2161" s="13" t="e">
        <f>VLOOKUP(C2161,[1]Sheet18!$A$1:$C$362,3,0)</f>
        <v>#N/A</v>
      </c>
      <c r="J2161" s="18">
        <f t="shared" si="49"/>
        <v>1000</v>
      </c>
    </row>
    <row r="2162" spans="2:10" x14ac:dyDescent="0.2">
      <c r="B2162" s="4">
        <v>2159</v>
      </c>
      <c r="C2162" s="5" t="s">
        <v>1621</v>
      </c>
      <c r="D2162" s="5" t="s">
        <v>45</v>
      </c>
      <c r="E2162" s="5" t="s">
        <v>1622</v>
      </c>
      <c r="F2162" s="6">
        <v>43138</v>
      </c>
      <c r="G2162" s="6">
        <v>46790</v>
      </c>
      <c r="H2162" s="7">
        <v>1500</v>
      </c>
      <c r="I2162" s="13" t="e">
        <f>VLOOKUP(C2162,[1]Sheet18!$A$1:$C$362,3,0)</f>
        <v>#N/A</v>
      </c>
      <c r="J2162" s="18">
        <f t="shared" si="49"/>
        <v>1500</v>
      </c>
    </row>
    <row r="2163" spans="2:10" x14ac:dyDescent="0.2">
      <c r="B2163" s="4">
        <v>2160</v>
      </c>
      <c r="C2163" s="5" t="s">
        <v>1652</v>
      </c>
      <c r="D2163" s="5" t="s">
        <v>45</v>
      </c>
      <c r="E2163" s="5" t="s">
        <v>1653</v>
      </c>
      <c r="F2163" s="6">
        <v>43152</v>
      </c>
      <c r="G2163" s="6">
        <v>46804</v>
      </c>
      <c r="H2163" s="7">
        <v>1000</v>
      </c>
      <c r="I2163" s="13" t="e">
        <f>VLOOKUP(C2163,[1]Sheet18!$A$1:$C$362,3,0)</f>
        <v>#N/A</v>
      </c>
      <c r="J2163" s="18">
        <f t="shared" si="49"/>
        <v>1000</v>
      </c>
    </row>
    <row r="2164" spans="2:10" x14ac:dyDescent="0.2">
      <c r="B2164" s="4">
        <v>2161</v>
      </c>
      <c r="C2164" s="5" t="s">
        <v>1678</v>
      </c>
      <c r="D2164" s="5" t="s">
        <v>45</v>
      </c>
      <c r="E2164" s="5" t="s">
        <v>1679</v>
      </c>
      <c r="F2164" s="6">
        <v>43159</v>
      </c>
      <c r="G2164" s="6">
        <v>46811</v>
      </c>
      <c r="H2164" s="7">
        <v>1000</v>
      </c>
      <c r="I2164" s="13" t="e">
        <f>VLOOKUP(C2164,[1]Sheet18!$A$1:$C$362,3,0)</f>
        <v>#N/A</v>
      </c>
      <c r="J2164" s="18">
        <f t="shared" si="49"/>
        <v>1000</v>
      </c>
    </row>
    <row r="2165" spans="2:10" x14ac:dyDescent="0.2">
      <c r="B2165" s="4">
        <v>2162</v>
      </c>
      <c r="C2165" s="5" t="s">
        <v>4410</v>
      </c>
      <c r="D2165" s="5" t="s">
        <v>45</v>
      </c>
      <c r="E2165" s="5" t="s">
        <v>4411</v>
      </c>
      <c r="F2165" s="6">
        <v>44258</v>
      </c>
      <c r="G2165" s="6">
        <v>46815</v>
      </c>
      <c r="H2165" s="7">
        <v>1000</v>
      </c>
      <c r="I2165" s="13" t="e">
        <f>VLOOKUP(C2165,[1]Sheet18!$A$1:$C$362,3,0)</f>
        <v>#N/A</v>
      </c>
      <c r="J2165" s="18">
        <f t="shared" si="49"/>
        <v>1000</v>
      </c>
    </row>
    <row r="2166" spans="2:10" x14ac:dyDescent="0.2">
      <c r="B2166" s="4">
        <v>2163</v>
      </c>
      <c r="C2166" s="5" t="s">
        <v>1740</v>
      </c>
      <c r="D2166" s="5" t="s">
        <v>45</v>
      </c>
      <c r="E2166" s="5" t="s">
        <v>1741</v>
      </c>
      <c r="F2166" s="6">
        <v>43180</v>
      </c>
      <c r="G2166" s="6">
        <v>46833</v>
      </c>
      <c r="H2166" s="7">
        <v>1000</v>
      </c>
      <c r="I2166" s="13" t="e">
        <f>VLOOKUP(C2166,[1]Sheet18!$A$1:$C$362,3,0)</f>
        <v>#N/A</v>
      </c>
      <c r="J2166" s="18">
        <f t="shared" si="49"/>
        <v>1000</v>
      </c>
    </row>
    <row r="2167" spans="2:10" x14ac:dyDescent="0.2">
      <c r="B2167" s="4">
        <v>2164</v>
      </c>
      <c r="C2167" s="5" t="s">
        <v>1775</v>
      </c>
      <c r="D2167" s="5" t="s">
        <v>45</v>
      </c>
      <c r="E2167" s="5" t="s">
        <v>1776</v>
      </c>
      <c r="F2167" s="6">
        <v>43201</v>
      </c>
      <c r="G2167" s="6">
        <v>46854</v>
      </c>
      <c r="H2167" s="7">
        <v>3500</v>
      </c>
      <c r="I2167" s="13" t="e">
        <f>VLOOKUP(C2167,[1]Sheet18!$A$1:$C$362,3,0)</f>
        <v>#N/A</v>
      </c>
      <c r="J2167" s="18">
        <f t="shared" si="49"/>
        <v>3500</v>
      </c>
    </row>
    <row r="2168" spans="2:10" x14ac:dyDescent="0.2">
      <c r="B2168" s="4">
        <v>2165</v>
      </c>
      <c r="C2168" s="5" t="s">
        <v>1839</v>
      </c>
      <c r="D2168" s="5" t="s">
        <v>45</v>
      </c>
      <c r="E2168" s="5" t="s">
        <v>1840</v>
      </c>
      <c r="F2168" s="6">
        <v>43250</v>
      </c>
      <c r="G2168" s="6">
        <v>46903</v>
      </c>
      <c r="H2168" s="7">
        <v>1000</v>
      </c>
      <c r="I2168" s="13" t="e">
        <f>VLOOKUP(C2168,[1]Sheet18!$A$1:$C$362,3,0)</f>
        <v>#N/A</v>
      </c>
      <c r="J2168" s="18">
        <f t="shared" si="49"/>
        <v>1000</v>
      </c>
    </row>
    <row r="2169" spans="2:10" x14ac:dyDescent="0.2">
      <c r="B2169" s="4">
        <v>2166</v>
      </c>
      <c r="C2169" s="5" t="s">
        <v>1847</v>
      </c>
      <c r="D2169" s="5" t="s">
        <v>45</v>
      </c>
      <c r="E2169" s="5" t="s">
        <v>1848</v>
      </c>
      <c r="F2169" s="6">
        <v>43257</v>
      </c>
      <c r="G2169" s="6">
        <v>46910</v>
      </c>
      <c r="H2169" s="7">
        <v>1000</v>
      </c>
      <c r="I2169" s="13" t="e">
        <f>VLOOKUP(C2169,[1]Sheet18!$A$1:$C$362,3,0)</f>
        <v>#N/A</v>
      </c>
      <c r="J2169" s="18">
        <f t="shared" si="49"/>
        <v>1000</v>
      </c>
    </row>
    <row r="2170" spans="2:10" x14ac:dyDescent="0.2">
      <c r="B2170" s="4">
        <v>2167</v>
      </c>
      <c r="C2170" s="5" t="s">
        <v>3547</v>
      </c>
      <c r="D2170" s="5" t="s">
        <v>45</v>
      </c>
      <c r="E2170" s="5" t="s">
        <v>3548</v>
      </c>
      <c r="F2170" s="6">
        <v>43992</v>
      </c>
      <c r="G2170" s="6">
        <v>46914</v>
      </c>
      <c r="H2170" s="7">
        <v>700</v>
      </c>
      <c r="I2170" s="13" t="e">
        <f>VLOOKUP(C2170,[1]Sheet18!$A$1:$C$362,3,0)</f>
        <v>#N/A</v>
      </c>
      <c r="J2170" s="18">
        <f t="shared" si="49"/>
        <v>700</v>
      </c>
    </row>
    <row r="2171" spans="2:10" x14ac:dyDescent="0.2">
      <c r="B2171" s="4">
        <v>2168</v>
      </c>
      <c r="C2171" s="5" t="s">
        <v>1922</v>
      </c>
      <c r="D2171" s="5" t="s">
        <v>45</v>
      </c>
      <c r="E2171" s="5" t="s">
        <v>1923</v>
      </c>
      <c r="F2171" s="6">
        <v>43306</v>
      </c>
      <c r="G2171" s="6">
        <v>46959</v>
      </c>
      <c r="H2171" s="7">
        <v>1000</v>
      </c>
      <c r="I2171" s="13" t="e">
        <f>VLOOKUP(C2171,[1]Sheet18!$A$1:$C$362,3,0)</f>
        <v>#N/A</v>
      </c>
      <c r="J2171" s="18">
        <f t="shared" si="49"/>
        <v>1000</v>
      </c>
    </row>
    <row r="2172" spans="2:10" x14ac:dyDescent="0.2">
      <c r="B2172" s="4">
        <v>2169</v>
      </c>
      <c r="C2172" s="5" t="s">
        <v>1934</v>
      </c>
      <c r="D2172" s="5" t="s">
        <v>45</v>
      </c>
      <c r="E2172" s="5" t="s">
        <v>1935</v>
      </c>
      <c r="F2172" s="6">
        <v>43313</v>
      </c>
      <c r="G2172" s="6">
        <v>46966</v>
      </c>
      <c r="H2172" s="7">
        <v>1000</v>
      </c>
      <c r="I2172" s="13" t="e">
        <f>VLOOKUP(C2172,[1]Sheet18!$A$1:$C$362,3,0)</f>
        <v>#N/A</v>
      </c>
      <c r="J2172" s="18">
        <f t="shared" si="49"/>
        <v>1000</v>
      </c>
    </row>
    <row r="2173" spans="2:10" x14ac:dyDescent="0.2">
      <c r="B2173" s="4">
        <v>2170</v>
      </c>
      <c r="C2173" s="5" t="s">
        <v>1967</v>
      </c>
      <c r="D2173" s="5" t="s">
        <v>45</v>
      </c>
      <c r="E2173" s="5" t="s">
        <v>1968</v>
      </c>
      <c r="F2173" s="6">
        <v>43333</v>
      </c>
      <c r="G2173" s="6">
        <v>46986</v>
      </c>
      <c r="H2173" s="7">
        <v>500</v>
      </c>
      <c r="I2173" s="13" t="e">
        <f>VLOOKUP(C2173,[1]Sheet18!$A$1:$C$362,3,0)</f>
        <v>#N/A</v>
      </c>
      <c r="J2173" s="18">
        <f t="shared" si="49"/>
        <v>500</v>
      </c>
    </row>
    <row r="2174" spans="2:10" x14ac:dyDescent="0.2">
      <c r="B2174" s="4">
        <v>2171</v>
      </c>
      <c r="C2174" s="5" t="s">
        <v>2144</v>
      </c>
      <c r="D2174" s="5" t="s">
        <v>45</v>
      </c>
      <c r="E2174" s="5" t="s">
        <v>2145</v>
      </c>
      <c r="F2174" s="6">
        <v>43432</v>
      </c>
      <c r="G2174" s="6">
        <v>47085</v>
      </c>
      <c r="H2174" s="7">
        <v>1500</v>
      </c>
      <c r="I2174" s="13" t="e">
        <f>VLOOKUP(C2174,[1]Sheet18!$A$1:$C$362,3,0)</f>
        <v>#N/A</v>
      </c>
      <c r="J2174" s="18">
        <f t="shared" si="49"/>
        <v>1500</v>
      </c>
    </row>
    <row r="2175" spans="2:10" x14ac:dyDescent="0.2">
      <c r="B2175" s="4">
        <v>2172</v>
      </c>
      <c r="C2175" s="5" t="s">
        <v>2162</v>
      </c>
      <c r="D2175" s="5" t="s">
        <v>45</v>
      </c>
      <c r="E2175" s="5" t="s">
        <v>2163</v>
      </c>
      <c r="F2175" s="6">
        <v>43439</v>
      </c>
      <c r="G2175" s="6">
        <v>47092</v>
      </c>
      <c r="H2175" s="7">
        <v>800</v>
      </c>
      <c r="I2175" s="13" t="e">
        <f>VLOOKUP(C2175,[1]Sheet18!$A$1:$C$362,3,0)</f>
        <v>#N/A</v>
      </c>
      <c r="J2175" s="18">
        <f t="shared" si="49"/>
        <v>800</v>
      </c>
    </row>
    <row r="2176" spans="2:10" x14ac:dyDescent="0.2">
      <c r="B2176" s="4">
        <v>2173</v>
      </c>
      <c r="C2176" s="5" t="s">
        <v>2196</v>
      </c>
      <c r="D2176" s="5" t="s">
        <v>45</v>
      </c>
      <c r="E2176" s="5" t="s">
        <v>2197</v>
      </c>
      <c r="F2176" s="6">
        <v>43453</v>
      </c>
      <c r="G2176" s="6">
        <v>47106</v>
      </c>
      <c r="H2176" s="7">
        <v>1000</v>
      </c>
      <c r="I2176" s="13" t="e">
        <f>VLOOKUP(C2176,[1]Sheet18!$A$1:$C$362,3,0)</f>
        <v>#N/A</v>
      </c>
      <c r="J2176" s="18">
        <f t="shared" si="49"/>
        <v>1000</v>
      </c>
    </row>
    <row r="2177" spans="2:10" x14ac:dyDescent="0.2">
      <c r="B2177" s="4">
        <v>2174</v>
      </c>
      <c r="C2177" s="5" t="s">
        <v>2316</v>
      </c>
      <c r="D2177" s="5" t="s">
        <v>45</v>
      </c>
      <c r="E2177" s="5" t="s">
        <v>2317</v>
      </c>
      <c r="F2177" s="6">
        <v>43502</v>
      </c>
      <c r="G2177" s="6">
        <v>47155</v>
      </c>
      <c r="H2177" s="7">
        <v>1000</v>
      </c>
      <c r="I2177" s="13" t="e">
        <f>VLOOKUP(C2177,[1]Sheet18!$A$1:$C$362,3,0)</f>
        <v>#N/A</v>
      </c>
      <c r="J2177" s="18">
        <f t="shared" si="49"/>
        <v>1000</v>
      </c>
    </row>
    <row r="2178" spans="2:10" x14ac:dyDescent="0.2">
      <c r="B2178" s="4">
        <v>2175</v>
      </c>
      <c r="C2178" s="5" t="s">
        <v>2336</v>
      </c>
      <c r="D2178" s="5" t="s">
        <v>45</v>
      </c>
      <c r="E2178" s="5" t="s">
        <v>2337</v>
      </c>
      <c r="F2178" s="6">
        <v>43509</v>
      </c>
      <c r="G2178" s="6">
        <v>47162</v>
      </c>
      <c r="H2178" s="7">
        <v>700</v>
      </c>
      <c r="I2178" s="13" t="e">
        <f>VLOOKUP(C2178,[1]Sheet18!$A$1:$C$362,3,0)</f>
        <v>#N/A</v>
      </c>
      <c r="J2178" s="18">
        <f t="shared" si="49"/>
        <v>700</v>
      </c>
    </row>
    <row r="2179" spans="2:10" x14ac:dyDescent="0.2">
      <c r="B2179" s="4">
        <v>2176</v>
      </c>
      <c r="C2179" s="5" t="s">
        <v>2416</v>
      </c>
      <c r="D2179" s="5" t="s">
        <v>45</v>
      </c>
      <c r="E2179" s="5" t="s">
        <v>2417</v>
      </c>
      <c r="F2179" s="6">
        <v>43537</v>
      </c>
      <c r="G2179" s="6">
        <v>47190</v>
      </c>
      <c r="H2179" s="7">
        <v>500</v>
      </c>
      <c r="I2179" s="13" t="e">
        <f>VLOOKUP(C2179,[1]Sheet18!$A$1:$C$362,3,0)</f>
        <v>#N/A</v>
      </c>
      <c r="J2179" s="18">
        <f t="shared" si="49"/>
        <v>500</v>
      </c>
    </row>
    <row r="2180" spans="2:10" x14ac:dyDescent="0.2">
      <c r="B2180" s="4">
        <v>2177</v>
      </c>
      <c r="C2180" s="5" t="s">
        <v>2483</v>
      </c>
      <c r="D2180" s="5" t="s">
        <v>45</v>
      </c>
      <c r="E2180" s="5" t="s">
        <v>2484</v>
      </c>
      <c r="F2180" s="6">
        <v>43565</v>
      </c>
      <c r="G2180" s="6">
        <v>47218</v>
      </c>
      <c r="H2180" s="7">
        <v>1500</v>
      </c>
      <c r="I2180" s="13" t="e">
        <f>VLOOKUP(C2180,[1]Sheet18!$A$1:$C$362,3,0)</f>
        <v>#N/A</v>
      </c>
      <c r="J2180" s="18">
        <f t="shared" ref="J2180:J2243" si="50">H2180</f>
        <v>1500</v>
      </c>
    </row>
    <row r="2181" spans="2:10" x14ac:dyDescent="0.2">
      <c r="B2181" s="4">
        <v>2178</v>
      </c>
      <c r="C2181" s="5" t="s">
        <v>2495</v>
      </c>
      <c r="D2181" s="5" t="s">
        <v>45</v>
      </c>
      <c r="E2181" s="5" t="s">
        <v>2496</v>
      </c>
      <c r="F2181" s="6">
        <v>43571</v>
      </c>
      <c r="G2181" s="6">
        <v>47224</v>
      </c>
      <c r="H2181" s="7">
        <v>500</v>
      </c>
      <c r="I2181" s="13" t="e">
        <f>VLOOKUP(C2181,[1]Sheet18!$A$1:$C$362,3,0)</f>
        <v>#N/A</v>
      </c>
      <c r="J2181" s="18">
        <f t="shared" si="50"/>
        <v>500</v>
      </c>
    </row>
    <row r="2182" spans="2:10" x14ac:dyDescent="0.2">
      <c r="B2182" s="4">
        <v>2179</v>
      </c>
      <c r="C2182" s="5" t="s">
        <v>2509</v>
      </c>
      <c r="D2182" s="5" t="s">
        <v>45</v>
      </c>
      <c r="E2182" s="5" t="s">
        <v>2510</v>
      </c>
      <c r="F2182" s="6">
        <v>43579</v>
      </c>
      <c r="G2182" s="6">
        <v>47232</v>
      </c>
      <c r="H2182" s="7">
        <v>1000</v>
      </c>
      <c r="I2182" s="13" t="e">
        <f>VLOOKUP(C2182,[1]Sheet18!$A$1:$C$362,3,0)</f>
        <v>#N/A</v>
      </c>
      <c r="J2182" s="18">
        <f t="shared" si="50"/>
        <v>1000</v>
      </c>
    </row>
    <row r="2183" spans="2:10" x14ac:dyDescent="0.2">
      <c r="B2183" s="4">
        <v>2180</v>
      </c>
      <c r="C2183" s="5" t="s">
        <v>2517</v>
      </c>
      <c r="D2183" s="5" t="s">
        <v>45</v>
      </c>
      <c r="E2183" s="5" t="s">
        <v>2518</v>
      </c>
      <c r="F2183" s="6">
        <v>43593</v>
      </c>
      <c r="G2183" s="6">
        <v>47246</v>
      </c>
      <c r="H2183" s="7">
        <v>1000</v>
      </c>
      <c r="I2183" s="13" t="e">
        <f>VLOOKUP(C2183,[1]Sheet18!$A$1:$C$362,3,0)</f>
        <v>#N/A</v>
      </c>
      <c r="J2183" s="18">
        <f t="shared" si="50"/>
        <v>1000</v>
      </c>
    </row>
    <row r="2184" spans="2:10" x14ac:dyDescent="0.2">
      <c r="B2184" s="4">
        <v>2181</v>
      </c>
      <c r="C2184" s="5" t="s">
        <v>2529</v>
      </c>
      <c r="D2184" s="5" t="s">
        <v>45</v>
      </c>
      <c r="E2184" s="5" t="s">
        <v>2530</v>
      </c>
      <c r="F2184" s="6">
        <v>43600</v>
      </c>
      <c r="G2184" s="6">
        <v>47253</v>
      </c>
      <c r="H2184" s="7">
        <v>500</v>
      </c>
      <c r="I2184" s="13" t="e">
        <f>VLOOKUP(C2184,[1]Sheet18!$A$1:$C$362,3,0)</f>
        <v>#N/A</v>
      </c>
      <c r="J2184" s="18">
        <f t="shared" si="50"/>
        <v>500</v>
      </c>
    </row>
    <row r="2185" spans="2:10" x14ac:dyDescent="0.2">
      <c r="B2185" s="4">
        <v>2182</v>
      </c>
      <c r="C2185" s="5" t="s">
        <v>2537</v>
      </c>
      <c r="D2185" s="5" t="s">
        <v>45</v>
      </c>
      <c r="E2185" s="5" t="s">
        <v>2538</v>
      </c>
      <c r="F2185" s="6">
        <v>43614</v>
      </c>
      <c r="G2185" s="6">
        <v>47267</v>
      </c>
      <c r="H2185" s="7">
        <v>1000</v>
      </c>
      <c r="I2185" s="13" t="e">
        <f>VLOOKUP(C2185,[1]Sheet18!$A$1:$C$362,3,0)</f>
        <v>#N/A</v>
      </c>
      <c r="J2185" s="18">
        <f t="shared" si="50"/>
        <v>1000</v>
      </c>
    </row>
    <row r="2186" spans="2:10" x14ac:dyDescent="0.2">
      <c r="B2186" s="4">
        <v>2183</v>
      </c>
      <c r="C2186" s="5" t="s">
        <v>2545</v>
      </c>
      <c r="D2186" s="5" t="s">
        <v>45</v>
      </c>
      <c r="E2186" s="5" t="s">
        <v>2546</v>
      </c>
      <c r="F2186" s="6">
        <v>43620</v>
      </c>
      <c r="G2186" s="6">
        <v>47273</v>
      </c>
      <c r="H2186" s="7">
        <v>300</v>
      </c>
      <c r="I2186" s="13" t="e">
        <f>VLOOKUP(C2186,[1]Sheet18!$A$1:$C$362,3,0)</f>
        <v>#N/A</v>
      </c>
      <c r="J2186" s="18">
        <f t="shared" si="50"/>
        <v>300</v>
      </c>
    </row>
    <row r="2187" spans="2:10" x14ac:dyDescent="0.2">
      <c r="B2187" s="4">
        <v>2184</v>
      </c>
      <c r="C2187" s="5" t="s">
        <v>2583</v>
      </c>
      <c r="D2187" s="5" t="s">
        <v>45</v>
      </c>
      <c r="E2187" s="5" t="s">
        <v>2584</v>
      </c>
      <c r="F2187" s="6">
        <v>43642</v>
      </c>
      <c r="G2187" s="6">
        <v>47295</v>
      </c>
      <c r="H2187" s="7">
        <v>429</v>
      </c>
      <c r="I2187" s="13" t="e">
        <f>VLOOKUP(C2187,[1]Sheet18!$A$1:$C$362,3,0)</f>
        <v>#N/A</v>
      </c>
      <c r="J2187" s="18">
        <f t="shared" si="50"/>
        <v>429</v>
      </c>
    </row>
    <row r="2188" spans="2:10" x14ac:dyDescent="0.2">
      <c r="B2188" s="4">
        <v>2185</v>
      </c>
      <c r="C2188" s="5" t="s">
        <v>2601</v>
      </c>
      <c r="D2188" s="5" t="s">
        <v>45</v>
      </c>
      <c r="E2188" s="5" t="s">
        <v>2602</v>
      </c>
      <c r="F2188" s="6">
        <v>43649</v>
      </c>
      <c r="G2188" s="6">
        <v>47302</v>
      </c>
      <c r="H2188" s="7">
        <v>1000</v>
      </c>
      <c r="I2188" s="13" t="e">
        <f>VLOOKUP(C2188,[1]Sheet18!$A$1:$C$362,3,0)</f>
        <v>#N/A</v>
      </c>
      <c r="J2188" s="18">
        <f t="shared" si="50"/>
        <v>1000</v>
      </c>
    </row>
    <row r="2189" spans="2:10" x14ac:dyDescent="0.2">
      <c r="B2189" s="4">
        <v>2186</v>
      </c>
      <c r="C2189" s="5" t="s">
        <v>2623</v>
      </c>
      <c r="D2189" s="5" t="s">
        <v>45</v>
      </c>
      <c r="E2189" s="5" t="s">
        <v>2624</v>
      </c>
      <c r="F2189" s="6">
        <v>43656</v>
      </c>
      <c r="G2189" s="6">
        <v>47309</v>
      </c>
      <c r="H2189" s="7">
        <v>1000</v>
      </c>
      <c r="I2189" s="13" t="e">
        <f>VLOOKUP(C2189,[1]Sheet18!$A$1:$C$362,3,0)</f>
        <v>#N/A</v>
      </c>
      <c r="J2189" s="18">
        <f t="shared" si="50"/>
        <v>1000</v>
      </c>
    </row>
    <row r="2190" spans="2:10" x14ac:dyDescent="0.2">
      <c r="B2190" s="4">
        <v>2187</v>
      </c>
      <c r="C2190" s="5" t="s">
        <v>2663</v>
      </c>
      <c r="D2190" s="5" t="s">
        <v>45</v>
      </c>
      <c r="E2190" s="5" t="s">
        <v>2664</v>
      </c>
      <c r="F2190" s="6">
        <v>43677</v>
      </c>
      <c r="G2190" s="6">
        <v>47330</v>
      </c>
      <c r="H2190" s="7">
        <v>1000</v>
      </c>
      <c r="I2190" s="13" t="e">
        <f>VLOOKUP(C2190,[1]Sheet18!$A$1:$C$362,3,0)</f>
        <v>#N/A</v>
      </c>
      <c r="J2190" s="18">
        <f t="shared" si="50"/>
        <v>1000</v>
      </c>
    </row>
    <row r="2191" spans="2:10" x14ac:dyDescent="0.2">
      <c r="B2191" s="4">
        <v>2188</v>
      </c>
      <c r="C2191" s="5" t="s">
        <v>2707</v>
      </c>
      <c r="D2191" s="5" t="s">
        <v>45</v>
      </c>
      <c r="E2191" s="5" t="s">
        <v>2708</v>
      </c>
      <c r="F2191" s="6">
        <v>43691</v>
      </c>
      <c r="G2191" s="6">
        <v>47344</v>
      </c>
      <c r="H2191" s="7">
        <v>1000</v>
      </c>
      <c r="I2191" s="13" t="e">
        <f>VLOOKUP(C2191,[1]Sheet18!$A$1:$C$362,3,0)</f>
        <v>#N/A</v>
      </c>
      <c r="J2191" s="18">
        <f t="shared" si="50"/>
        <v>1000</v>
      </c>
    </row>
    <row r="2192" spans="2:10" x14ac:dyDescent="0.2">
      <c r="B2192" s="4">
        <v>2189</v>
      </c>
      <c r="C2192" s="5" t="s">
        <v>2747</v>
      </c>
      <c r="D2192" s="5" t="s">
        <v>45</v>
      </c>
      <c r="E2192" s="5" t="s">
        <v>2748</v>
      </c>
      <c r="F2192" s="6">
        <v>43705</v>
      </c>
      <c r="G2192" s="6">
        <v>47358</v>
      </c>
      <c r="H2192" s="7">
        <v>1453</v>
      </c>
      <c r="I2192" s="13" t="e">
        <f>VLOOKUP(C2192,[1]Sheet18!$A$1:$C$362,3,0)</f>
        <v>#N/A</v>
      </c>
      <c r="J2192" s="18">
        <f t="shared" si="50"/>
        <v>1453</v>
      </c>
    </row>
    <row r="2193" spans="2:10" x14ac:dyDescent="0.2">
      <c r="B2193" s="4">
        <v>2190</v>
      </c>
      <c r="C2193" s="5" t="s">
        <v>2766</v>
      </c>
      <c r="D2193" s="5" t="s">
        <v>45</v>
      </c>
      <c r="E2193" s="5" t="s">
        <v>2767</v>
      </c>
      <c r="F2193" s="6">
        <v>43712</v>
      </c>
      <c r="G2193" s="6">
        <v>47365</v>
      </c>
      <c r="H2193" s="7">
        <v>600</v>
      </c>
      <c r="I2193" s="13" t="e">
        <f>VLOOKUP(C2193,[1]Sheet18!$A$1:$C$362,3,0)</f>
        <v>#N/A</v>
      </c>
      <c r="J2193" s="18">
        <f t="shared" si="50"/>
        <v>600</v>
      </c>
    </row>
    <row r="2194" spans="2:10" x14ac:dyDescent="0.2">
      <c r="B2194" s="4">
        <v>2191</v>
      </c>
      <c r="C2194" s="5" t="s">
        <v>2846</v>
      </c>
      <c r="D2194" s="5" t="s">
        <v>45</v>
      </c>
      <c r="E2194" s="5" t="s">
        <v>2708</v>
      </c>
      <c r="F2194" s="6">
        <v>43747</v>
      </c>
      <c r="G2194" s="6">
        <v>47400</v>
      </c>
      <c r="H2194" s="7">
        <v>400</v>
      </c>
      <c r="I2194" s="13" t="e">
        <f>VLOOKUP(C2194,[1]Sheet18!$A$1:$C$362,3,0)</f>
        <v>#N/A</v>
      </c>
      <c r="J2194" s="18">
        <f t="shared" si="50"/>
        <v>400</v>
      </c>
    </row>
    <row r="2195" spans="2:10" x14ac:dyDescent="0.2">
      <c r="B2195" s="4">
        <v>2192</v>
      </c>
      <c r="C2195" s="5" t="s">
        <v>2897</v>
      </c>
      <c r="D2195" s="5" t="s">
        <v>45</v>
      </c>
      <c r="E2195" s="5" t="s">
        <v>2898</v>
      </c>
      <c r="F2195" s="6">
        <v>43768</v>
      </c>
      <c r="G2195" s="6">
        <v>47421</v>
      </c>
      <c r="H2195" s="7">
        <v>1000</v>
      </c>
      <c r="I2195" s="13" t="e">
        <f>VLOOKUP(C2195,[1]Sheet18!$A$1:$C$362,3,0)</f>
        <v>#N/A</v>
      </c>
      <c r="J2195" s="18">
        <f t="shared" si="50"/>
        <v>1000</v>
      </c>
    </row>
    <row r="2196" spans="2:10" x14ac:dyDescent="0.2">
      <c r="B2196" s="4">
        <v>2193</v>
      </c>
      <c r="C2196" s="5" t="s">
        <v>2952</v>
      </c>
      <c r="D2196" s="5" t="s">
        <v>45</v>
      </c>
      <c r="E2196" s="5" t="s">
        <v>2953</v>
      </c>
      <c r="F2196" s="6">
        <v>43796</v>
      </c>
      <c r="G2196" s="6">
        <v>47449</v>
      </c>
      <c r="H2196" s="7">
        <v>1000</v>
      </c>
      <c r="I2196" s="13" t="e">
        <f>VLOOKUP(C2196,[1]Sheet18!$A$1:$C$362,3,0)</f>
        <v>#N/A</v>
      </c>
      <c r="J2196" s="18">
        <f t="shared" si="50"/>
        <v>1000</v>
      </c>
    </row>
    <row r="2197" spans="2:10" x14ac:dyDescent="0.2">
      <c r="B2197" s="4">
        <v>2194</v>
      </c>
      <c r="C2197" s="5" t="s">
        <v>3080</v>
      </c>
      <c r="D2197" s="5" t="s">
        <v>45</v>
      </c>
      <c r="E2197" s="5" t="s">
        <v>3081</v>
      </c>
      <c r="F2197" s="6">
        <v>43845</v>
      </c>
      <c r="G2197" s="6">
        <v>47498</v>
      </c>
      <c r="H2197" s="7">
        <v>500</v>
      </c>
      <c r="I2197" s="13" t="e">
        <f>VLOOKUP(C2197,[1]Sheet18!$A$1:$C$362,3,0)</f>
        <v>#N/A</v>
      </c>
      <c r="J2197" s="18">
        <f t="shared" si="50"/>
        <v>500</v>
      </c>
    </row>
    <row r="2198" spans="2:10" x14ac:dyDescent="0.2">
      <c r="B2198" s="4">
        <v>2195</v>
      </c>
      <c r="C2198" s="5" t="s">
        <v>3116</v>
      </c>
      <c r="D2198" s="5" t="s">
        <v>45</v>
      </c>
      <c r="E2198" s="5" t="s">
        <v>3117</v>
      </c>
      <c r="F2198" s="6">
        <v>43859</v>
      </c>
      <c r="G2198" s="6">
        <v>47512</v>
      </c>
      <c r="H2198" s="7">
        <v>420</v>
      </c>
      <c r="I2198" s="13" t="e">
        <f>VLOOKUP(C2198,[1]Sheet18!$A$1:$C$362,3,0)</f>
        <v>#N/A</v>
      </c>
      <c r="J2198" s="18">
        <f t="shared" si="50"/>
        <v>420</v>
      </c>
    </row>
    <row r="2199" spans="2:10" x14ac:dyDescent="0.2">
      <c r="B2199" s="4">
        <v>2196</v>
      </c>
      <c r="C2199" s="5" t="s">
        <v>3160</v>
      </c>
      <c r="D2199" s="5" t="s">
        <v>45</v>
      </c>
      <c r="E2199" s="5" t="s">
        <v>3161</v>
      </c>
      <c r="F2199" s="6">
        <v>43873</v>
      </c>
      <c r="G2199" s="6">
        <v>47526</v>
      </c>
      <c r="H2199" s="7">
        <v>1000</v>
      </c>
      <c r="I2199" s="13" t="e">
        <f>VLOOKUP(C2199,[1]Sheet18!$A$1:$C$362,3,0)</f>
        <v>#N/A</v>
      </c>
      <c r="J2199" s="18">
        <f t="shared" si="50"/>
        <v>1000</v>
      </c>
    </row>
    <row r="2200" spans="2:10" x14ac:dyDescent="0.2">
      <c r="B2200" s="4">
        <v>2197</v>
      </c>
      <c r="C2200" s="5" t="s">
        <v>3248</v>
      </c>
      <c r="D2200" s="5" t="s">
        <v>45</v>
      </c>
      <c r="E2200" s="5" t="s">
        <v>3249</v>
      </c>
      <c r="F2200" s="6">
        <v>43894</v>
      </c>
      <c r="G2200" s="6">
        <v>47546</v>
      </c>
      <c r="H2200" s="7">
        <v>1000</v>
      </c>
      <c r="I2200" s="13" t="e">
        <f>VLOOKUP(C2200,[1]Sheet18!$A$1:$C$362,3,0)</f>
        <v>#N/A</v>
      </c>
      <c r="J2200" s="18">
        <f t="shared" si="50"/>
        <v>1000</v>
      </c>
    </row>
    <row r="2201" spans="2:10" x14ac:dyDescent="0.2">
      <c r="B2201" s="4">
        <v>2198</v>
      </c>
      <c r="C2201" s="5" t="s">
        <v>3280</v>
      </c>
      <c r="D2201" s="5" t="s">
        <v>45</v>
      </c>
      <c r="E2201" s="5" t="s">
        <v>3281</v>
      </c>
      <c r="F2201" s="6">
        <v>43901</v>
      </c>
      <c r="G2201" s="6">
        <v>47553</v>
      </c>
      <c r="H2201" s="7">
        <v>471</v>
      </c>
      <c r="I2201" s="13" t="e">
        <f>VLOOKUP(C2201,[1]Sheet18!$A$1:$C$362,3,0)</f>
        <v>#N/A</v>
      </c>
      <c r="J2201" s="18">
        <f t="shared" si="50"/>
        <v>471</v>
      </c>
    </row>
    <row r="2202" spans="2:10" x14ac:dyDescent="0.2">
      <c r="B2202" s="4">
        <v>2199</v>
      </c>
      <c r="C2202" s="5" t="s">
        <v>3414</v>
      </c>
      <c r="D2202" s="5" t="s">
        <v>45</v>
      </c>
      <c r="E2202" s="5" t="s">
        <v>3415</v>
      </c>
      <c r="F2202" s="6">
        <v>43929</v>
      </c>
      <c r="G2202" s="6">
        <v>47581</v>
      </c>
      <c r="H2202" s="7">
        <v>2000</v>
      </c>
      <c r="I2202" s="13" t="e">
        <f>VLOOKUP(C2202,[1]Sheet18!$A$1:$C$362,3,0)</f>
        <v>#N/A</v>
      </c>
      <c r="J2202" s="18">
        <f t="shared" si="50"/>
        <v>2000</v>
      </c>
    </row>
    <row r="2203" spans="2:10" x14ac:dyDescent="0.2">
      <c r="B2203" s="4">
        <v>2200</v>
      </c>
      <c r="C2203" s="5" t="s">
        <v>1803</v>
      </c>
      <c r="D2203" s="5" t="s">
        <v>45</v>
      </c>
      <c r="E2203" s="5" t="s">
        <v>1804</v>
      </c>
      <c r="F2203" s="6">
        <v>43215</v>
      </c>
      <c r="G2203" s="6">
        <v>47598</v>
      </c>
      <c r="H2203" s="7">
        <v>1000</v>
      </c>
      <c r="I2203" s="13" t="e">
        <f>VLOOKUP(C2203,[1]Sheet18!$A$1:$C$362,3,0)</f>
        <v>#N/A</v>
      </c>
      <c r="J2203" s="18">
        <f t="shared" si="50"/>
        <v>1000</v>
      </c>
    </row>
    <row r="2204" spans="2:10" x14ac:dyDescent="0.2">
      <c r="B2204" s="4">
        <v>2201</v>
      </c>
      <c r="C2204" s="5" t="s">
        <v>3509</v>
      </c>
      <c r="D2204" s="5" t="s">
        <v>45</v>
      </c>
      <c r="E2204" s="5" t="s">
        <v>3510</v>
      </c>
      <c r="F2204" s="6">
        <v>43971</v>
      </c>
      <c r="G2204" s="6">
        <v>47623</v>
      </c>
      <c r="H2204" s="7">
        <v>500</v>
      </c>
      <c r="I2204" s="13" t="e">
        <f>VLOOKUP(C2204,[1]Sheet18!$A$1:$C$362,3,0)</f>
        <v>#N/A</v>
      </c>
      <c r="J2204" s="18">
        <f t="shared" si="50"/>
        <v>500</v>
      </c>
    </row>
    <row r="2205" spans="2:10" x14ac:dyDescent="0.2">
      <c r="B2205" s="4">
        <v>2202</v>
      </c>
      <c r="C2205" s="5" t="s">
        <v>3535</v>
      </c>
      <c r="D2205" s="5" t="s">
        <v>45</v>
      </c>
      <c r="E2205" s="5" t="s">
        <v>3536</v>
      </c>
      <c r="F2205" s="6">
        <v>43985</v>
      </c>
      <c r="G2205" s="6">
        <v>47637</v>
      </c>
      <c r="H2205" s="7">
        <v>1000</v>
      </c>
      <c r="I2205" s="13" t="e">
        <f>VLOOKUP(C2205,[1]Sheet18!$A$1:$C$362,3,0)</f>
        <v>#N/A</v>
      </c>
      <c r="J2205" s="18">
        <f t="shared" si="50"/>
        <v>1000</v>
      </c>
    </row>
    <row r="2206" spans="2:10" x14ac:dyDescent="0.2">
      <c r="B2206" s="4">
        <v>2203</v>
      </c>
      <c r="C2206" s="5" t="s">
        <v>1942</v>
      </c>
      <c r="D2206" s="5" t="s">
        <v>45</v>
      </c>
      <c r="E2206" s="5" t="s">
        <v>1943</v>
      </c>
      <c r="F2206" s="6">
        <v>43320</v>
      </c>
      <c r="G2206" s="6">
        <v>47703</v>
      </c>
      <c r="H2206" s="7">
        <v>2500</v>
      </c>
      <c r="I2206" s="13" t="e">
        <f>VLOOKUP(C2206,[1]Sheet18!$A$1:$C$362,3,0)</f>
        <v>#N/A</v>
      </c>
      <c r="J2206" s="18">
        <f t="shared" si="50"/>
        <v>2500</v>
      </c>
    </row>
    <row r="2207" spans="2:10" x14ac:dyDescent="0.2">
      <c r="B2207" s="4">
        <v>2204</v>
      </c>
      <c r="C2207" s="5" t="s">
        <v>4520</v>
      </c>
      <c r="D2207" s="5" t="s">
        <v>45</v>
      </c>
      <c r="E2207" s="5" t="s">
        <v>4521</v>
      </c>
      <c r="F2207" s="6">
        <v>44286</v>
      </c>
      <c r="G2207" s="6">
        <v>47938</v>
      </c>
      <c r="H2207" s="7">
        <v>1000</v>
      </c>
      <c r="I2207" s="13" t="e">
        <f>VLOOKUP(C2207,[1]Sheet18!$A$1:$C$362,3,0)</f>
        <v>#N/A</v>
      </c>
      <c r="J2207" s="18">
        <f t="shared" si="50"/>
        <v>1000</v>
      </c>
    </row>
    <row r="2208" spans="2:10" x14ac:dyDescent="0.2">
      <c r="B2208" s="4">
        <v>2205</v>
      </c>
      <c r="C2208" s="5" t="s">
        <v>4607</v>
      </c>
      <c r="D2208" s="5" t="s">
        <v>45</v>
      </c>
      <c r="E2208" s="5" t="s">
        <v>4608</v>
      </c>
      <c r="F2208" s="6">
        <v>44341</v>
      </c>
      <c r="G2208" s="6">
        <v>47993</v>
      </c>
      <c r="H2208" s="7">
        <v>1000</v>
      </c>
      <c r="I2208" s="13" t="e">
        <f>VLOOKUP(C2208,[1]Sheet18!$A$1:$C$362,3,0)</f>
        <v>#N/A</v>
      </c>
      <c r="J2208" s="18">
        <f t="shared" si="50"/>
        <v>1000</v>
      </c>
    </row>
    <row r="2209" spans="2:10" x14ac:dyDescent="0.2">
      <c r="B2209" s="4">
        <v>2206</v>
      </c>
      <c r="C2209" s="5" t="s">
        <v>4672</v>
      </c>
      <c r="D2209" s="5" t="s">
        <v>45</v>
      </c>
      <c r="E2209" s="5" t="s">
        <v>4673</v>
      </c>
      <c r="F2209" s="6">
        <v>44363</v>
      </c>
      <c r="G2209" s="6">
        <v>48015</v>
      </c>
      <c r="H2209" s="7">
        <v>1000</v>
      </c>
      <c r="I2209" s="13" t="e">
        <f>VLOOKUP(C2209,[1]Sheet18!$A$1:$C$362,3,0)</f>
        <v>#N/A</v>
      </c>
      <c r="J2209" s="18">
        <f t="shared" si="50"/>
        <v>1000</v>
      </c>
    </row>
    <row r="2210" spans="2:10" x14ac:dyDescent="0.2">
      <c r="B2210" s="4">
        <v>2207</v>
      </c>
      <c r="C2210" s="5" t="s">
        <v>4858</v>
      </c>
      <c r="D2210" s="5" t="s">
        <v>45</v>
      </c>
      <c r="E2210" s="5" t="s">
        <v>4859</v>
      </c>
      <c r="F2210" s="6">
        <v>44433</v>
      </c>
      <c r="G2210" s="6">
        <v>48085</v>
      </c>
      <c r="H2210" s="7">
        <v>1500</v>
      </c>
      <c r="I2210" s="13" t="e">
        <f>VLOOKUP(C2210,[1]Sheet18!$A$1:$C$362,3,0)</f>
        <v>#N/A</v>
      </c>
      <c r="J2210" s="18">
        <f t="shared" si="50"/>
        <v>1500</v>
      </c>
    </row>
    <row r="2211" spans="2:10" x14ac:dyDescent="0.2">
      <c r="B2211" s="4">
        <v>2208</v>
      </c>
      <c r="C2211" s="5" t="s">
        <v>8693</v>
      </c>
      <c r="D2211" s="5" t="s">
        <v>45</v>
      </c>
      <c r="E2211" s="5" t="s">
        <v>8694</v>
      </c>
      <c r="F2211" s="6">
        <v>45617</v>
      </c>
      <c r="G2211" s="6">
        <v>48173</v>
      </c>
      <c r="H2211" s="7">
        <v>1249</v>
      </c>
      <c r="I2211" s="13" t="e">
        <f>VLOOKUP(C2211,[1]Sheet18!$A$1:$C$362,3,0)</f>
        <v>#N/A</v>
      </c>
      <c r="J2211" s="18">
        <f t="shared" si="50"/>
        <v>1249</v>
      </c>
    </row>
    <row r="2212" spans="2:10" x14ac:dyDescent="0.2">
      <c r="B2212" s="4">
        <v>2209</v>
      </c>
      <c r="C2212" s="5" t="s">
        <v>5372</v>
      </c>
      <c r="D2212" s="5" t="s">
        <v>45</v>
      </c>
      <c r="E2212" s="5" t="s">
        <v>5373</v>
      </c>
      <c r="F2212" s="6">
        <v>44622</v>
      </c>
      <c r="G2212" s="6">
        <v>48275</v>
      </c>
      <c r="H2212" s="7">
        <v>1000</v>
      </c>
      <c r="I2212" s="13" t="e">
        <f>VLOOKUP(C2212,[1]Sheet18!$A$1:$C$362,3,0)</f>
        <v>#N/A</v>
      </c>
      <c r="J2212" s="18">
        <f t="shared" si="50"/>
        <v>1000</v>
      </c>
    </row>
    <row r="2213" spans="2:10" x14ac:dyDescent="0.2">
      <c r="B2213" s="4">
        <v>2210</v>
      </c>
      <c r="C2213" s="5" t="s">
        <v>5463</v>
      </c>
      <c r="D2213" s="5" t="s">
        <v>45</v>
      </c>
      <c r="E2213" s="5" t="s">
        <v>5464</v>
      </c>
      <c r="F2213" s="6">
        <v>44650</v>
      </c>
      <c r="G2213" s="6">
        <v>48303</v>
      </c>
      <c r="H2213" s="7">
        <v>2000</v>
      </c>
      <c r="I2213" s="13" t="e">
        <f>VLOOKUP(C2213,[1]Sheet18!$A$1:$C$362,3,0)</f>
        <v>#N/A</v>
      </c>
      <c r="J2213" s="18">
        <f t="shared" si="50"/>
        <v>2000</v>
      </c>
    </row>
    <row r="2214" spans="2:10" x14ac:dyDescent="0.2">
      <c r="B2214" s="4">
        <v>2211</v>
      </c>
      <c r="C2214" s="5" t="s">
        <v>4522</v>
      </c>
      <c r="D2214" s="5" t="s">
        <v>45</v>
      </c>
      <c r="E2214" s="5" t="s">
        <v>4523</v>
      </c>
      <c r="F2214" s="6">
        <v>44286</v>
      </c>
      <c r="G2214" s="6">
        <v>48304</v>
      </c>
      <c r="H2214" s="7">
        <v>1000</v>
      </c>
      <c r="I2214" s="13" t="e">
        <f>VLOOKUP(C2214,[1]Sheet18!$A$1:$C$362,3,0)</f>
        <v>#N/A</v>
      </c>
      <c r="J2214" s="18">
        <f t="shared" si="50"/>
        <v>1000</v>
      </c>
    </row>
    <row r="2215" spans="2:10" x14ac:dyDescent="0.2">
      <c r="B2215" s="4">
        <v>2212</v>
      </c>
      <c r="C2215" s="5" t="s">
        <v>3416</v>
      </c>
      <c r="D2215" s="5" t="s">
        <v>45</v>
      </c>
      <c r="E2215" s="5" t="s">
        <v>3417</v>
      </c>
      <c r="F2215" s="6">
        <v>43929</v>
      </c>
      <c r="G2215" s="6">
        <v>48312</v>
      </c>
      <c r="H2215" s="7">
        <v>2000</v>
      </c>
      <c r="I2215" s="13" t="e">
        <f>VLOOKUP(C2215,[1]Sheet18!$A$1:$C$362,3,0)</f>
        <v>#N/A</v>
      </c>
      <c r="J2215" s="18">
        <f t="shared" si="50"/>
        <v>2000</v>
      </c>
    </row>
    <row r="2216" spans="2:10" x14ac:dyDescent="0.2">
      <c r="B2216" s="4">
        <v>2213</v>
      </c>
      <c r="C2216" s="5" t="s">
        <v>1291</v>
      </c>
      <c r="D2216" s="5" t="s">
        <v>45</v>
      </c>
      <c r="E2216" s="5" t="s">
        <v>1292</v>
      </c>
      <c r="F2216" s="6">
        <v>42970</v>
      </c>
      <c r="G2216" s="6">
        <v>48449</v>
      </c>
      <c r="H2216" s="7">
        <v>4500</v>
      </c>
      <c r="I2216" s="13" t="e">
        <f>VLOOKUP(C2216,[1]Sheet18!$A$1:$C$362,3,0)</f>
        <v>#N/A</v>
      </c>
      <c r="J2216" s="18">
        <f t="shared" si="50"/>
        <v>4500</v>
      </c>
    </row>
    <row r="2217" spans="2:10" x14ac:dyDescent="0.2">
      <c r="B2217" s="4">
        <v>2214</v>
      </c>
      <c r="C2217" s="5" t="s">
        <v>6189</v>
      </c>
      <c r="D2217" s="5" t="s">
        <v>45</v>
      </c>
      <c r="E2217" s="5" t="s">
        <v>6190</v>
      </c>
      <c r="F2217" s="6">
        <v>44923</v>
      </c>
      <c r="G2217" s="6">
        <v>48576</v>
      </c>
      <c r="H2217" s="7">
        <v>1500</v>
      </c>
      <c r="I2217" s="13" t="e">
        <f>VLOOKUP(C2217,[1]Sheet18!$A$1:$C$362,3,0)</f>
        <v>#N/A</v>
      </c>
      <c r="J2217" s="18">
        <f t="shared" si="50"/>
        <v>1500</v>
      </c>
    </row>
    <row r="2218" spans="2:10" x14ac:dyDescent="0.2">
      <c r="B2218" s="4">
        <v>2215</v>
      </c>
      <c r="C2218" s="5" t="s">
        <v>1545</v>
      </c>
      <c r="D2218" s="5" t="s">
        <v>45</v>
      </c>
      <c r="E2218" s="5" t="s">
        <v>1546</v>
      </c>
      <c r="F2218" s="6">
        <v>43103</v>
      </c>
      <c r="G2218" s="6">
        <v>48582</v>
      </c>
      <c r="H2218" s="7">
        <v>1000</v>
      </c>
      <c r="I2218" s="13" t="e">
        <f>VLOOKUP(C2218,[1]Sheet18!$A$1:$C$362,3,0)</f>
        <v>#N/A</v>
      </c>
      <c r="J2218" s="18">
        <f t="shared" si="50"/>
        <v>1000</v>
      </c>
    </row>
    <row r="2219" spans="2:10" x14ac:dyDescent="0.2">
      <c r="B2219" s="4">
        <v>2216</v>
      </c>
      <c r="C2219" s="5" t="s">
        <v>4609</v>
      </c>
      <c r="D2219" s="5" t="s">
        <v>45</v>
      </c>
      <c r="E2219" s="5" t="s">
        <v>4610</v>
      </c>
      <c r="F2219" s="6">
        <v>44341</v>
      </c>
      <c r="G2219" s="6">
        <v>48724</v>
      </c>
      <c r="H2219" s="7">
        <v>500</v>
      </c>
      <c r="I2219" s="13" t="e">
        <f>VLOOKUP(C2219,[1]Sheet18!$A$1:$C$362,3,0)</f>
        <v>#N/A</v>
      </c>
      <c r="J2219" s="18">
        <f t="shared" si="50"/>
        <v>500</v>
      </c>
    </row>
    <row r="2220" spans="2:10" x14ac:dyDescent="0.2">
      <c r="B2220" s="4">
        <v>2217</v>
      </c>
      <c r="C2220" s="5" t="s">
        <v>2039</v>
      </c>
      <c r="D2220" s="5" t="s">
        <v>45</v>
      </c>
      <c r="E2220" s="5" t="s">
        <v>2040</v>
      </c>
      <c r="F2220" s="6">
        <v>43376</v>
      </c>
      <c r="G2220" s="6">
        <v>48855</v>
      </c>
      <c r="H2220" s="7">
        <v>1500</v>
      </c>
      <c r="I2220" s="13" t="e">
        <f>VLOOKUP(C2220,[1]Sheet18!$A$1:$C$362,3,0)</f>
        <v>#N/A</v>
      </c>
      <c r="J2220" s="18">
        <f t="shared" si="50"/>
        <v>1500</v>
      </c>
    </row>
    <row r="2221" spans="2:10" x14ac:dyDescent="0.2">
      <c r="B2221" s="4">
        <v>2218</v>
      </c>
      <c r="C2221" s="5" t="s">
        <v>6220</v>
      </c>
      <c r="D2221" s="5" t="s">
        <v>45</v>
      </c>
      <c r="E2221" s="5" t="s">
        <v>6221</v>
      </c>
      <c r="F2221" s="6">
        <v>44930</v>
      </c>
      <c r="G2221" s="6">
        <v>48948</v>
      </c>
      <c r="H2221" s="7">
        <v>1603</v>
      </c>
      <c r="I2221" s="13" t="e">
        <f>VLOOKUP(C2221,[1]Sheet18!$A$1:$C$362,3,0)</f>
        <v>#N/A</v>
      </c>
      <c r="J2221" s="18">
        <f t="shared" si="50"/>
        <v>1603</v>
      </c>
    </row>
    <row r="2222" spans="2:10" x14ac:dyDescent="0.2">
      <c r="B2222" s="4">
        <v>2219</v>
      </c>
      <c r="C2222" s="5" t="s">
        <v>2368</v>
      </c>
      <c r="D2222" s="5" t="s">
        <v>45</v>
      </c>
      <c r="E2222" s="5" t="s">
        <v>2369</v>
      </c>
      <c r="F2222" s="6">
        <v>43523</v>
      </c>
      <c r="G2222" s="6">
        <v>49002</v>
      </c>
      <c r="H2222" s="7">
        <v>1000</v>
      </c>
      <c r="I2222" s="13" t="e">
        <f>VLOOKUP(C2222,[1]Sheet18!$A$1:$C$362,3,0)</f>
        <v>#N/A</v>
      </c>
      <c r="J2222" s="18">
        <f t="shared" si="50"/>
        <v>1000</v>
      </c>
    </row>
    <row r="2223" spans="2:10" x14ac:dyDescent="0.2">
      <c r="B2223" s="4">
        <v>2220</v>
      </c>
      <c r="C2223" s="5" t="s">
        <v>7827</v>
      </c>
      <c r="D2223" s="5" t="s">
        <v>45</v>
      </c>
      <c r="E2223" s="5" t="s">
        <v>7828</v>
      </c>
      <c r="F2223" s="6">
        <v>45364</v>
      </c>
      <c r="G2223" s="6">
        <v>49016</v>
      </c>
      <c r="H2223" s="7">
        <v>1000</v>
      </c>
      <c r="I2223" s="13" t="e">
        <f>VLOOKUP(C2223,[1]Sheet18!$A$1:$C$362,3,0)</f>
        <v>#N/A</v>
      </c>
      <c r="J2223" s="18">
        <f t="shared" si="50"/>
        <v>1000</v>
      </c>
    </row>
    <row r="2224" spans="2:10" x14ac:dyDescent="0.2">
      <c r="B2224" s="4">
        <v>2221</v>
      </c>
      <c r="C2224" s="5" t="s">
        <v>5438</v>
      </c>
      <c r="D2224" s="5" t="s">
        <v>45</v>
      </c>
      <c r="E2224" s="5" t="s">
        <v>5439</v>
      </c>
      <c r="F2224" s="6">
        <v>44643</v>
      </c>
      <c r="G2224" s="6">
        <v>49026</v>
      </c>
      <c r="H2224" s="7">
        <v>2000</v>
      </c>
      <c r="I2224" s="13" t="e">
        <f>VLOOKUP(C2224,[1]Sheet18!$A$1:$C$362,3,0)</f>
        <v>#N/A</v>
      </c>
      <c r="J2224" s="18">
        <f t="shared" si="50"/>
        <v>2000</v>
      </c>
    </row>
    <row r="2225" spans="2:10" x14ac:dyDescent="0.2">
      <c r="B2225" s="4">
        <v>2222</v>
      </c>
      <c r="C2225" s="5" t="s">
        <v>5573</v>
      </c>
      <c r="D2225" s="5" t="s">
        <v>45</v>
      </c>
      <c r="E2225" s="5" t="s">
        <v>5574</v>
      </c>
      <c r="F2225" s="6">
        <v>44713</v>
      </c>
      <c r="G2225" s="6">
        <v>49096</v>
      </c>
      <c r="H2225" s="7">
        <v>1500</v>
      </c>
      <c r="I2225" s="13" t="e">
        <f>VLOOKUP(C2225,[1]Sheet18!$A$1:$C$362,3,0)</f>
        <v>#N/A</v>
      </c>
      <c r="J2225" s="18">
        <f t="shared" si="50"/>
        <v>1500</v>
      </c>
    </row>
    <row r="2226" spans="2:10" x14ac:dyDescent="0.2">
      <c r="B2226" s="4">
        <v>2223</v>
      </c>
      <c r="C2226" s="5" t="s">
        <v>4634</v>
      </c>
      <c r="D2226" s="5" t="s">
        <v>45</v>
      </c>
      <c r="E2226" s="5" t="s">
        <v>4635</v>
      </c>
      <c r="F2226" s="6">
        <v>44349</v>
      </c>
      <c r="G2226" s="6">
        <v>49097</v>
      </c>
      <c r="H2226" s="7">
        <v>1000</v>
      </c>
      <c r="I2226" s="13" t="e">
        <f>VLOOKUP(C2226,[1]Sheet18!$A$1:$C$362,3,0)</f>
        <v>#N/A</v>
      </c>
      <c r="J2226" s="18">
        <f t="shared" si="50"/>
        <v>1000</v>
      </c>
    </row>
    <row r="2227" spans="2:10" x14ac:dyDescent="0.2">
      <c r="B2227" s="4">
        <v>2224</v>
      </c>
      <c r="C2227" s="5" t="s">
        <v>5837</v>
      </c>
      <c r="D2227" s="5" t="s">
        <v>45</v>
      </c>
      <c r="E2227" s="5" t="s">
        <v>5838</v>
      </c>
      <c r="F2227" s="6">
        <v>44803</v>
      </c>
      <c r="G2227" s="6">
        <v>49186</v>
      </c>
      <c r="H2227" s="7">
        <v>2000</v>
      </c>
      <c r="I2227" s="13" t="e">
        <f>VLOOKUP(C2227,[1]Sheet18!$A$1:$C$362,3,0)</f>
        <v>#N/A</v>
      </c>
      <c r="J2227" s="18">
        <f t="shared" si="50"/>
        <v>2000</v>
      </c>
    </row>
    <row r="2228" spans="2:10" x14ac:dyDescent="0.2">
      <c r="B2228" s="4">
        <v>2225</v>
      </c>
      <c r="C2228" s="5" t="s">
        <v>4881</v>
      </c>
      <c r="D2228" s="5" t="s">
        <v>45</v>
      </c>
      <c r="E2228" s="5" t="s">
        <v>4882</v>
      </c>
      <c r="F2228" s="6">
        <v>44440</v>
      </c>
      <c r="G2228" s="6">
        <v>49188</v>
      </c>
      <c r="H2228" s="7">
        <v>2000</v>
      </c>
      <c r="I2228" s="13" t="e">
        <f>VLOOKUP(C2228,[1]Sheet18!$A$1:$C$362,3,0)</f>
        <v>#N/A</v>
      </c>
      <c r="J2228" s="18">
        <f t="shared" si="50"/>
        <v>2000</v>
      </c>
    </row>
    <row r="2229" spans="2:10" x14ac:dyDescent="0.2">
      <c r="B2229" s="4">
        <v>2226</v>
      </c>
      <c r="C2229" s="5" t="s">
        <v>8579</v>
      </c>
      <c r="D2229" s="5" t="s">
        <v>45</v>
      </c>
      <c r="E2229" s="5" t="s">
        <v>8580</v>
      </c>
      <c r="F2229" s="6">
        <v>45568</v>
      </c>
      <c r="G2229" s="6">
        <v>49220</v>
      </c>
      <c r="H2229" s="7">
        <v>1245</v>
      </c>
      <c r="I2229" s="13" t="e">
        <f>VLOOKUP(C2229,[1]Sheet18!$A$1:$C$362,3,0)</f>
        <v>#N/A</v>
      </c>
      <c r="J2229" s="18">
        <f t="shared" si="50"/>
        <v>1245</v>
      </c>
    </row>
    <row r="2230" spans="2:10" x14ac:dyDescent="0.2">
      <c r="B2230" s="4">
        <v>2227</v>
      </c>
      <c r="C2230" s="5" t="s">
        <v>7497</v>
      </c>
      <c r="D2230" s="5" t="s">
        <v>45</v>
      </c>
      <c r="E2230" s="5" t="s">
        <v>7498</v>
      </c>
      <c r="F2230" s="6">
        <v>45301</v>
      </c>
      <c r="G2230" s="6">
        <v>49319</v>
      </c>
      <c r="H2230" s="7">
        <v>800</v>
      </c>
      <c r="I2230" s="13" t="e">
        <f>VLOOKUP(C2230,[1]Sheet18!$A$1:$C$362,3,0)</f>
        <v>#N/A</v>
      </c>
      <c r="J2230" s="18">
        <f t="shared" si="50"/>
        <v>800</v>
      </c>
    </row>
    <row r="2231" spans="2:10" x14ac:dyDescent="0.2">
      <c r="B2231" s="4">
        <v>2228</v>
      </c>
      <c r="C2231" s="5" t="s">
        <v>4524</v>
      </c>
      <c r="D2231" s="5" t="s">
        <v>45</v>
      </c>
      <c r="E2231" s="5" t="s">
        <v>4525</v>
      </c>
      <c r="F2231" s="6">
        <v>44286</v>
      </c>
      <c r="G2231" s="6">
        <v>49399</v>
      </c>
      <c r="H2231" s="7">
        <v>1000</v>
      </c>
      <c r="I2231" s="13" t="e">
        <f>VLOOKUP(C2231,[1]Sheet18!$A$1:$C$362,3,0)</f>
        <v>#N/A</v>
      </c>
      <c r="J2231" s="18">
        <f t="shared" si="50"/>
        <v>1000</v>
      </c>
    </row>
    <row r="2232" spans="2:10" x14ac:dyDescent="0.2">
      <c r="B2232" s="4">
        <v>2229</v>
      </c>
      <c r="C2232" s="5" t="s">
        <v>3418</v>
      </c>
      <c r="D2232" s="5" t="s">
        <v>45</v>
      </c>
      <c r="E2232" s="5" t="s">
        <v>3419</v>
      </c>
      <c r="F2232" s="6">
        <v>43929</v>
      </c>
      <c r="G2232" s="6">
        <v>49407</v>
      </c>
      <c r="H2232" s="7">
        <v>1930</v>
      </c>
      <c r="I2232" s="13" t="e">
        <f>VLOOKUP(C2232,[1]Sheet18!$A$1:$C$362,3,0)</f>
        <v>#N/A</v>
      </c>
      <c r="J2232" s="18">
        <f t="shared" si="50"/>
        <v>1930</v>
      </c>
    </row>
    <row r="2233" spans="2:10" x14ac:dyDescent="0.2">
      <c r="B2233" s="4">
        <v>2230</v>
      </c>
      <c r="C2233" s="5" t="s">
        <v>5762</v>
      </c>
      <c r="D2233" s="5" t="s">
        <v>45</v>
      </c>
      <c r="E2233" s="5" t="s">
        <v>5763</v>
      </c>
      <c r="F2233" s="6">
        <v>44776</v>
      </c>
      <c r="G2233" s="6">
        <v>49524</v>
      </c>
      <c r="H2233" s="7">
        <v>2000</v>
      </c>
      <c r="I2233" s="13" t="e">
        <f>VLOOKUP(C2233,[1]Sheet18!$A$1:$C$362,3,0)</f>
        <v>#N/A</v>
      </c>
      <c r="J2233" s="18">
        <f t="shared" si="50"/>
        <v>2000</v>
      </c>
    </row>
    <row r="2234" spans="2:10" x14ac:dyDescent="0.2">
      <c r="B2234" s="4">
        <v>2231</v>
      </c>
      <c r="C2234" s="5" t="s">
        <v>4939</v>
      </c>
      <c r="D2234" s="5" t="s">
        <v>45</v>
      </c>
      <c r="E2234" s="5" t="s">
        <v>4940</v>
      </c>
      <c r="F2234" s="6">
        <v>44461</v>
      </c>
      <c r="G2234" s="6">
        <v>49574</v>
      </c>
      <c r="H2234" s="7">
        <v>500</v>
      </c>
      <c r="I2234" s="13" t="e">
        <f>VLOOKUP(C2234,[1]Sheet18!$A$1:$C$362,3,0)</f>
        <v>#N/A</v>
      </c>
      <c r="J2234" s="18">
        <f t="shared" si="50"/>
        <v>500</v>
      </c>
    </row>
    <row r="2235" spans="2:10" x14ac:dyDescent="0.2">
      <c r="B2235" s="4">
        <v>2232</v>
      </c>
      <c r="C2235" s="5" t="s">
        <v>8752</v>
      </c>
      <c r="D2235" s="5" t="s">
        <v>45</v>
      </c>
      <c r="E2235" s="5" t="s">
        <v>8753</v>
      </c>
      <c r="F2235" s="6">
        <v>45630</v>
      </c>
      <c r="G2235" s="6">
        <v>49647</v>
      </c>
      <c r="H2235" s="7">
        <v>1500</v>
      </c>
      <c r="I2235" s="13" t="e">
        <f>VLOOKUP(C2235,[1]Sheet18!$A$1:$C$362,3,0)</f>
        <v>#N/A</v>
      </c>
      <c r="J2235" s="18">
        <f t="shared" si="50"/>
        <v>1500</v>
      </c>
    </row>
    <row r="2236" spans="2:10" x14ac:dyDescent="0.2">
      <c r="B2236" s="4">
        <v>2233</v>
      </c>
      <c r="C2236" s="5" t="s">
        <v>5174</v>
      </c>
      <c r="D2236" s="5" t="s">
        <v>45</v>
      </c>
      <c r="E2236" s="5" t="s">
        <v>5175</v>
      </c>
      <c r="F2236" s="6">
        <v>44559</v>
      </c>
      <c r="G2236" s="6">
        <v>49672</v>
      </c>
      <c r="H2236" s="7">
        <v>1000</v>
      </c>
      <c r="I2236" s="13" t="e">
        <f>VLOOKUP(C2236,[1]Sheet18!$A$1:$C$362,3,0)</f>
        <v>#N/A</v>
      </c>
      <c r="J2236" s="18">
        <f t="shared" si="50"/>
        <v>1000</v>
      </c>
    </row>
    <row r="2237" spans="2:10" x14ac:dyDescent="0.2">
      <c r="B2237" s="4">
        <v>2234</v>
      </c>
      <c r="C2237" s="5" t="s">
        <v>7930</v>
      </c>
      <c r="D2237" s="5" t="s">
        <v>45</v>
      </c>
      <c r="E2237" s="5" t="s">
        <v>7931</v>
      </c>
      <c r="F2237" s="6">
        <v>45378</v>
      </c>
      <c r="G2237" s="6">
        <v>49761</v>
      </c>
      <c r="H2237" s="7">
        <v>1500</v>
      </c>
      <c r="I2237" s="13" t="e">
        <f>VLOOKUP(C2237,[1]Sheet18!$A$1:$C$362,3,0)</f>
        <v>#N/A</v>
      </c>
      <c r="J2237" s="18">
        <f t="shared" si="50"/>
        <v>1500</v>
      </c>
    </row>
    <row r="2238" spans="2:10" x14ac:dyDescent="0.2">
      <c r="B2238" s="4">
        <v>2235</v>
      </c>
      <c r="C2238" s="5" t="s">
        <v>8106</v>
      </c>
      <c r="D2238" s="5" t="s">
        <v>45</v>
      </c>
      <c r="E2238" s="5" t="s">
        <v>8107</v>
      </c>
      <c r="F2238" s="6">
        <v>45441</v>
      </c>
      <c r="G2238" s="6">
        <v>49824</v>
      </c>
      <c r="H2238" s="7">
        <v>2000</v>
      </c>
      <c r="I2238" s="13" t="e">
        <f>VLOOKUP(C2238,[1]Sheet18!$A$1:$C$362,3,0)</f>
        <v>#N/A</v>
      </c>
      <c r="J2238" s="18">
        <f t="shared" si="50"/>
        <v>2000</v>
      </c>
    </row>
    <row r="2239" spans="2:10" x14ac:dyDescent="0.2">
      <c r="B2239" s="4">
        <v>2236</v>
      </c>
      <c r="C2239" s="5" t="s">
        <v>4690</v>
      </c>
      <c r="D2239" s="5" t="s">
        <v>45</v>
      </c>
      <c r="E2239" s="5" t="s">
        <v>4691</v>
      </c>
      <c r="F2239" s="6">
        <v>44370</v>
      </c>
      <c r="G2239" s="6">
        <v>49849</v>
      </c>
      <c r="H2239" s="7">
        <v>1000</v>
      </c>
      <c r="I2239" s="13" t="e">
        <f>VLOOKUP(C2239,[1]Sheet18!$A$1:$C$362,3,0)</f>
        <v>#N/A</v>
      </c>
      <c r="J2239" s="18">
        <f t="shared" si="50"/>
        <v>1000</v>
      </c>
    </row>
    <row r="2240" spans="2:10" x14ac:dyDescent="0.2">
      <c r="B2240" s="4">
        <v>2237</v>
      </c>
      <c r="C2240" s="5" t="s">
        <v>4959</v>
      </c>
      <c r="D2240" s="5" t="s">
        <v>45</v>
      </c>
      <c r="E2240" s="5" t="s">
        <v>4960</v>
      </c>
      <c r="F2240" s="6">
        <v>44468</v>
      </c>
      <c r="G2240" s="6">
        <v>49947</v>
      </c>
      <c r="H2240" s="7">
        <v>1500</v>
      </c>
      <c r="I2240" s="13" t="e">
        <f>VLOOKUP(C2240,[1]Sheet18!$A$1:$C$362,3,0)</f>
        <v>#N/A</v>
      </c>
      <c r="J2240" s="18">
        <f t="shared" si="50"/>
        <v>1500</v>
      </c>
    </row>
    <row r="2241" spans="2:10" x14ac:dyDescent="0.2">
      <c r="B2241" s="4">
        <v>2238</v>
      </c>
      <c r="C2241" s="5" t="s">
        <v>4997</v>
      </c>
      <c r="D2241" s="5" t="s">
        <v>45</v>
      </c>
      <c r="E2241" s="5" t="s">
        <v>4998</v>
      </c>
      <c r="F2241" s="6">
        <v>44475</v>
      </c>
      <c r="G2241" s="6">
        <v>49954</v>
      </c>
      <c r="H2241" s="7">
        <v>2000</v>
      </c>
      <c r="I2241" s="13" t="e">
        <f>VLOOKUP(C2241,[1]Sheet18!$A$1:$C$362,3,0)</f>
        <v>#N/A</v>
      </c>
      <c r="J2241" s="18">
        <f t="shared" si="50"/>
        <v>2000</v>
      </c>
    </row>
    <row r="2242" spans="2:10" x14ac:dyDescent="0.2">
      <c r="B2242" s="4">
        <v>2239</v>
      </c>
      <c r="C2242" s="5" t="s">
        <v>5465</v>
      </c>
      <c r="D2242" s="5" t="s">
        <v>45</v>
      </c>
      <c r="E2242" s="5" t="s">
        <v>5466</v>
      </c>
      <c r="F2242" s="6">
        <v>44650</v>
      </c>
      <c r="G2242" s="6">
        <v>50129</v>
      </c>
      <c r="H2242" s="7">
        <v>2000</v>
      </c>
      <c r="I2242" s="13" t="e">
        <f>VLOOKUP(C2242,[1]Sheet18!$A$1:$C$362,3,0)</f>
        <v>#N/A</v>
      </c>
      <c r="J2242" s="18">
        <f t="shared" si="50"/>
        <v>2000</v>
      </c>
    </row>
    <row r="2243" spans="2:10" x14ac:dyDescent="0.2">
      <c r="B2243" s="4">
        <v>2240</v>
      </c>
      <c r="C2243" s="5" t="s">
        <v>9559</v>
      </c>
      <c r="D2243" s="5" t="s">
        <v>45</v>
      </c>
      <c r="E2243" s="5" t="s">
        <v>9560</v>
      </c>
      <c r="F2243" s="6">
        <v>45812</v>
      </c>
      <c r="G2243" s="6">
        <v>50195</v>
      </c>
      <c r="H2243" s="7">
        <v>1000</v>
      </c>
      <c r="I2243" s="13" t="e">
        <f>VLOOKUP(C2243,[1]Sheet18!$A$1:$C$362,3,0)</f>
        <v>#N/A</v>
      </c>
      <c r="J2243" s="18">
        <f t="shared" si="50"/>
        <v>1000</v>
      </c>
    </row>
    <row r="2244" spans="2:10" x14ac:dyDescent="0.2">
      <c r="B2244" s="4">
        <v>2241</v>
      </c>
      <c r="C2244" s="5" t="s">
        <v>1261</v>
      </c>
      <c r="D2244" s="5" t="s">
        <v>45</v>
      </c>
      <c r="E2244" s="5" t="s">
        <v>1262</v>
      </c>
      <c r="F2244" s="6">
        <v>42956</v>
      </c>
      <c r="G2244" s="6">
        <v>50261</v>
      </c>
      <c r="H2244" s="7">
        <v>4000</v>
      </c>
      <c r="I2244" s="13" t="e">
        <f>VLOOKUP(C2244,[1]Sheet18!$A$1:$C$362,3,0)</f>
        <v>#N/A</v>
      </c>
      <c r="J2244" s="18">
        <f t="shared" ref="J2244:J2307" si="51">H2244</f>
        <v>4000</v>
      </c>
    </row>
    <row r="2245" spans="2:10" x14ac:dyDescent="0.2">
      <c r="B2245" s="4">
        <v>2242</v>
      </c>
      <c r="C2245" s="5" t="s">
        <v>6978</v>
      </c>
      <c r="D2245" s="5" t="s">
        <v>45</v>
      </c>
      <c r="E2245" s="5" t="s">
        <v>6979</v>
      </c>
      <c r="F2245" s="6">
        <v>45161</v>
      </c>
      <c r="G2245" s="6">
        <v>50275</v>
      </c>
      <c r="H2245" s="7">
        <v>2000</v>
      </c>
      <c r="I2245" s="13" t="e">
        <f>VLOOKUP(C2245,[1]Sheet18!$A$1:$C$362,3,0)</f>
        <v>#N/A</v>
      </c>
      <c r="J2245" s="18">
        <f t="shared" si="51"/>
        <v>2000</v>
      </c>
    </row>
    <row r="2246" spans="2:10" x14ac:dyDescent="0.2">
      <c r="B2246" s="4">
        <v>2243</v>
      </c>
      <c r="C2246" s="5" t="s">
        <v>8996</v>
      </c>
      <c r="D2246" s="5" t="s">
        <v>45</v>
      </c>
      <c r="E2246" s="5" t="s">
        <v>8997</v>
      </c>
      <c r="F2246" s="6">
        <v>45693</v>
      </c>
      <c r="G2246" s="6">
        <v>50441</v>
      </c>
      <c r="H2246" s="7">
        <v>1000</v>
      </c>
      <c r="I2246" s="13" t="e">
        <f>VLOOKUP(C2246,[1]Sheet18!$A$1:$C$362,3,0)</f>
        <v>#N/A</v>
      </c>
      <c r="J2246" s="18">
        <f t="shared" si="51"/>
        <v>1000</v>
      </c>
    </row>
    <row r="2247" spans="2:10" x14ac:dyDescent="0.2">
      <c r="B2247" s="4">
        <v>2244</v>
      </c>
      <c r="C2247" s="5" t="s">
        <v>9252</v>
      </c>
      <c r="D2247" s="5" t="s">
        <v>45</v>
      </c>
      <c r="E2247" s="5" t="s">
        <v>9253</v>
      </c>
      <c r="F2247" s="6">
        <v>45735</v>
      </c>
      <c r="G2247" s="6">
        <v>50483</v>
      </c>
      <c r="H2247" s="7">
        <v>2000</v>
      </c>
      <c r="I2247" s="13" t="e">
        <f>VLOOKUP(C2247,[1]Sheet18!$A$1:$C$362,3,0)</f>
        <v>#N/A</v>
      </c>
      <c r="J2247" s="18">
        <f t="shared" si="51"/>
        <v>2000</v>
      </c>
    </row>
    <row r="2248" spans="2:10" x14ac:dyDescent="0.2">
      <c r="B2248" s="4">
        <v>2245</v>
      </c>
      <c r="C2248" s="5" t="s">
        <v>4692</v>
      </c>
      <c r="D2248" s="5" t="s">
        <v>45</v>
      </c>
      <c r="E2248" s="5" t="s">
        <v>4693</v>
      </c>
      <c r="F2248" s="6">
        <v>44370</v>
      </c>
      <c r="G2248" s="6">
        <v>50579</v>
      </c>
      <c r="H2248" s="7">
        <v>500</v>
      </c>
      <c r="I2248" s="13" t="e">
        <f>VLOOKUP(C2248,[1]Sheet18!$A$1:$C$362,3,0)</f>
        <v>#N/A</v>
      </c>
      <c r="J2248" s="18">
        <f t="shared" si="51"/>
        <v>500</v>
      </c>
    </row>
    <row r="2249" spans="2:10" x14ac:dyDescent="0.2">
      <c r="B2249" s="4">
        <v>2246</v>
      </c>
      <c r="C2249" s="5" t="s">
        <v>6890</v>
      </c>
      <c r="D2249" s="5" t="s">
        <v>45</v>
      </c>
      <c r="E2249" s="5" t="s">
        <v>6891</v>
      </c>
      <c r="F2249" s="6">
        <v>45126</v>
      </c>
      <c r="G2249" s="6">
        <v>50605</v>
      </c>
      <c r="H2249" s="7">
        <v>1500</v>
      </c>
      <c r="I2249" s="13" t="e">
        <f>VLOOKUP(C2249,[1]Sheet18!$A$1:$C$362,3,0)</f>
        <v>#N/A</v>
      </c>
      <c r="J2249" s="18">
        <f t="shared" si="51"/>
        <v>1500</v>
      </c>
    </row>
    <row r="2250" spans="2:10" x14ac:dyDescent="0.2">
      <c r="B2250" s="4">
        <v>2247</v>
      </c>
      <c r="C2250" s="5" t="s">
        <v>5815</v>
      </c>
      <c r="D2250" s="5" t="s">
        <v>45</v>
      </c>
      <c r="E2250" s="5" t="s">
        <v>5816</v>
      </c>
      <c r="F2250" s="6">
        <v>44797</v>
      </c>
      <c r="G2250" s="6">
        <v>50641</v>
      </c>
      <c r="H2250" s="7">
        <v>1000</v>
      </c>
      <c r="I2250" s="13" t="e">
        <f>VLOOKUP(C2250,[1]Sheet18!$A$1:$C$362,3,0)</f>
        <v>#N/A</v>
      </c>
      <c r="J2250" s="18">
        <f t="shared" si="51"/>
        <v>1000</v>
      </c>
    </row>
    <row r="2251" spans="2:10" x14ac:dyDescent="0.2">
      <c r="B2251" s="4">
        <v>2248</v>
      </c>
      <c r="C2251" s="5" t="s">
        <v>7425</v>
      </c>
      <c r="D2251" s="5" t="s">
        <v>45</v>
      </c>
      <c r="E2251" s="5" t="s">
        <v>7426</v>
      </c>
      <c r="F2251" s="6">
        <v>45280</v>
      </c>
      <c r="G2251" s="6">
        <v>50759</v>
      </c>
      <c r="H2251" s="7">
        <v>2000</v>
      </c>
      <c r="I2251" s="13" t="e">
        <f>VLOOKUP(C2251,[1]Sheet18!$A$1:$C$362,3,0)</f>
        <v>#N/A</v>
      </c>
      <c r="J2251" s="18">
        <f t="shared" si="51"/>
        <v>2000</v>
      </c>
    </row>
    <row r="2252" spans="2:10" x14ac:dyDescent="0.2">
      <c r="B2252" s="4">
        <v>2249</v>
      </c>
      <c r="C2252" s="5" t="s">
        <v>6549</v>
      </c>
      <c r="D2252" s="5" t="s">
        <v>45</v>
      </c>
      <c r="E2252" s="5" t="s">
        <v>6550</v>
      </c>
      <c r="F2252" s="6">
        <v>45014</v>
      </c>
      <c r="G2252" s="6">
        <v>50858</v>
      </c>
      <c r="H2252" s="7">
        <v>2263</v>
      </c>
      <c r="I2252" s="13" t="e">
        <f>VLOOKUP(C2252,[1]Sheet18!$A$1:$C$362,3,0)</f>
        <v>#N/A</v>
      </c>
      <c r="J2252" s="18">
        <f t="shared" si="51"/>
        <v>2263</v>
      </c>
    </row>
    <row r="2253" spans="2:10" x14ac:dyDescent="0.2">
      <c r="B2253" s="4">
        <v>2250</v>
      </c>
      <c r="C2253" s="5" t="s">
        <v>8014</v>
      </c>
      <c r="D2253" s="5" t="s">
        <v>45</v>
      </c>
      <c r="E2253" s="5" t="s">
        <v>8015</v>
      </c>
      <c r="F2253" s="6">
        <v>45406</v>
      </c>
      <c r="G2253" s="6">
        <v>50884</v>
      </c>
      <c r="H2253" s="7">
        <v>1000</v>
      </c>
      <c r="I2253" s="13" t="e">
        <f>VLOOKUP(C2253,[1]Sheet18!$A$1:$C$362,3,0)</f>
        <v>#N/A</v>
      </c>
      <c r="J2253" s="18">
        <f t="shared" si="51"/>
        <v>1000</v>
      </c>
    </row>
    <row r="2254" spans="2:10" x14ac:dyDescent="0.2">
      <c r="B2254" s="4">
        <v>2251</v>
      </c>
      <c r="C2254" s="5" t="s">
        <v>6956</v>
      </c>
      <c r="D2254" s="5" t="s">
        <v>45</v>
      </c>
      <c r="E2254" s="5" t="s">
        <v>6957</v>
      </c>
      <c r="F2254" s="6">
        <v>45155</v>
      </c>
      <c r="G2254" s="6">
        <v>50999</v>
      </c>
      <c r="H2254" s="7">
        <v>1000</v>
      </c>
      <c r="I2254" s="13" t="e">
        <f>VLOOKUP(C2254,[1]Sheet18!$A$1:$C$362,3,0)</f>
        <v>#N/A</v>
      </c>
      <c r="J2254" s="18">
        <f t="shared" si="51"/>
        <v>1000</v>
      </c>
    </row>
    <row r="2255" spans="2:10" x14ac:dyDescent="0.2">
      <c r="B2255" s="4">
        <v>2252</v>
      </c>
      <c r="C2255" s="5" t="s">
        <v>8415</v>
      </c>
      <c r="D2255" s="5" t="s">
        <v>45</v>
      </c>
      <c r="E2255" s="5" t="s">
        <v>8416</v>
      </c>
      <c r="F2255" s="6">
        <v>45532</v>
      </c>
      <c r="G2255" s="6">
        <v>51010</v>
      </c>
      <c r="H2255" s="7">
        <v>1000</v>
      </c>
      <c r="I2255" s="13" t="e">
        <f>VLOOKUP(C2255,[1]Sheet18!$A$1:$C$362,3,0)</f>
        <v>#N/A</v>
      </c>
      <c r="J2255" s="18">
        <f t="shared" si="51"/>
        <v>1000</v>
      </c>
    </row>
    <row r="2256" spans="2:10" x14ac:dyDescent="0.2">
      <c r="B2256" s="4">
        <v>2253</v>
      </c>
      <c r="C2256" s="5" t="s">
        <v>4883</v>
      </c>
      <c r="D2256" s="5" t="s">
        <v>45</v>
      </c>
      <c r="E2256" s="5" t="s">
        <v>4884</v>
      </c>
      <c r="F2256" s="6">
        <v>44440</v>
      </c>
      <c r="G2256" s="6">
        <v>51014</v>
      </c>
      <c r="H2256" s="7">
        <v>1500</v>
      </c>
      <c r="I2256" s="13" t="e">
        <f>VLOOKUP(C2256,[1]Sheet18!$A$1:$C$362,3,0)</f>
        <v>#N/A</v>
      </c>
      <c r="J2256" s="18">
        <f t="shared" si="51"/>
        <v>1500</v>
      </c>
    </row>
    <row r="2257" spans="2:10" x14ac:dyDescent="0.2">
      <c r="B2257" s="4">
        <v>2254</v>
      </c>
      <c r="C2257" s="5" t="s">
        <v>7088</v>
      </c>
      <c r="D2257" s="5" t="s">
        <v>45</v>
      </c>
      <c r="E2257" s="5" t="s">
        <v>7089</v>
      </c>
      <c r="F2257" s="6">
        <v>45196</v>
      </c>
      <c r="G2257" s="6">
        <v>51040</v>
      </c>
      <c r="H2257" s="7">
        <v>1000</v>
      </c>
      <c r="I2257" s="13" t="e">
        <f>VLOOKUP(C2257,[1]Sheet18!$A$1:$C$362,3,0)</f>
        <v>#N/A</v>
      </c>
      <c r="J2257" s="18">
        <f t="shared" si="51"/>
        <v>1000</v>
      </c>
    </row>
    <row r="2258" spans="2:10" x14ac:dyDescent="0.2">
      <c r="B2258" s="4">
        <v>2255</v>
      </c>
      <c r="C2258" s="5" t="s">
        <v>8646</v>
      </c>
      <c r="D2258" s="5" t="s">
        <v>45</v>
      </c>
      <c r="E2258" s="5" t="s">
        <v>8647</v>
      </c>
      <c r="F2258" s="6">
        <v>45595</v>
      </c>
      <c r="G2258" s="6">
        <v>51073</v>
      </c>
      <c r="H2258" s="7">
        <v>1500</v>
      </c>
      <c r="I2258" s="13" t="e">
        <f>VLOOKUP(C2258,[1]Sheet18!$A$1:$C$362,3,0)</f>
        <v>#N/A</v>
      </c>
      <c r="J2258" s="18">
        <f t="shared" si="51"/>
        <v>1500</v>
      </c>
    </row>
    <row r="2259" spans="2:10" x14ac:dyDescent="0.2">
      <c r="B2259" s="4">
        <v>2256</v>
      </c>
      <c r="C2259" s="5" t="s">
        <v>9369</v>
      </c>
      <c r="D2259" s="5" t="s">
        <v>45</v>
      </c>
      <c r="E2259" s="5" t="s">
        <v>9370</v>
      </c>
      <c r="F2259" s="6">
        <v>45742</v>
      </c>
      <c r="G2259" s="6">
        <v>51221</v>
      </c>
      <c r="H2259" s="7">
        <v>990</v>
      </c>
      <c r="I2259" s="13" t="e">
        <f>VLOOKUP(C2259,[1]Sheet18!$A$1:$C$362,3,0)</f>
        <v>#N/A</v>
      </c>
      <c r="J2259" s="18">
        <f t="shared" si="51"/>
        <v>990</v>
      </c>
    </row>
    <row r="2260" spans="2:10" x14ac:dyDescent="0.2">
      <c r="B2260" s="4">
        <v>2257</v>
      </c>
      <c r="C2260" s="5" t="s">
        <v>9467</v>
      </c>
      <c r="D2260" s="5" t="s">
        <v>45</v>
      </c>
      <c r="E2260" s="5" t="s">
        <v>9468</v>
      </c>
      <c r="F2260" s="6">
        <v>45784</v>
      </c>
      <c r="G2260" s="6">
        <v>51263</v>
      </c>
      <c r="H2260" s="7">
        <v>1000</v>
      </c>
      <c r="I2260" s="13" t="e">
        <f>VLOOKUP(C2260,[1]Sheet18!$A$1:$C$362,3,0)</f>
        <v>#N/A</v>
      </c>
      <c r="J2260" s="18">
        <f t="shared" si="51"/>
        <v>1000</v>
      </c>
    </row>
    <row r="2261" spans="2:10" x14ac:dyDescent="0.2">
      <c r="B2261" s="4">
        <v>2258</v>
      </c>
      <c r="C2261" s="5" t="s">
        <v>6927</v>
      </c>
      <c r="D2261" s="5" t="s">
        <v>45</v>
      </c>
      <c r="E2261" s="5" t="s">
        <v>6928</v>
      </c>
      <c r="F2261" s="6">
        <v>45140</v>
      </c>
      <c r="G2261" s="6">
        <v>51350</v>
      </c>
      <c r="H2261" s="7">
        <v>2000</v>
      </c>
      <c r="I2261" s="13" t="e">
        <f>VLOOKUP(C2261,[1]Sheet18!$A$1:$C$362,3,0)</f>
        <v>#N/A</v>
      </c>
      <c r="J2261" s="18">
        <f t="shared" si="51"/>
        <v>2000</v>
      </c>
    </row>
    <row r="2262" spans="2:10" x14ac:dyDescent="0.2">
      <c r="B2262" s="4">
        <v>2259</v>
      </c>
      <c r="C2262" s="5" t="s">
        <v>8338</v>
      </c>
      <c r="D2262" s="5" t="s">
        <v>45</v>
      </c>
      <c r="E2262" s="5" t="s">
        <v>8339</v>
      </c>
      <c r="F2262" s="6">
        <v>45511</v>
      </c>
      <c r="G2262" s="6">
        <v>51355</v>
      </c>
      <c r="H2262" s="7">
        <v>1000</v>
      </c>
      <c r="I2262" s="13" t="e">
        <f>VLOOKUP(C2262,[1]Sheet18!$A$1:$C$362,3,0)</f>
        <v>#N/A</v>
      </c>
      <c r="J2262" s="18">
        <f t="shared" si="51"/>
        <v>1000</v>
      </c>
    </row>
    <row r="2263" spans="2:10" x14ac:dyDescent="0.2">
      <c r="B2263" s="4">
        <v>2260</v>
      </c>
      <c r="C2263" s="5" t="s">
        <v>8465</v>
      </c>
      <c r="D2263" s="5" t="s">
        <v>45</v>
      </c>
      <c r="E2263" s="5" t="s">
        <v>8466</v>
      </c>
      <c r="F2263" s="6">
        <v>45539</v>
      </c>
      <c r="G2263" s="6">
        <v>51383</v>
      </c>
      <c r="H2263" s="7">
        <v>753</v>
      </c>
      <c r="I2263" s="13" t="e">
        <f>VLOOKUP(C2263,[1]Sheet18!$A$1:$C$362,3,0)</f>
        <v>#N/A</v>
      </c>
      <c r="J2263" s="18">
        <f t="shared" si="51"/>
        <v>753</v>
      </c>
    </row>
    <row r="2264" spans="2:10" x14ac:dyDescent="0.2">
      <c r="B2264" s="4">
        <v>2261</v>
      </c>
      <c r="C2264" s="5" t="s">
        <v>5910</v>
      </c>
      <c r="D2264" s="5" t="s">
        <v>45</v>
      </c>
      <c r="E2264" s="5" t="s">
        <v>5911</v>
      </c>
      <c r="F2264" s="6">
        <v>44832</v>
      </c>
      <c r="G2264" s="6">
        <v>51407</v>
      </c>
      <c r="H2264" s="7">
        <v>1436</v>
      </c>
      <c r="I2264" s="13" t="e">
        <f>VLOOKUP(C2264,[1]Sheet18!$A$1:$C$362,3,0)</f>
        <v>#N/A</v>
      </c>
      <c r="J2264" s="18">
        <f t="shared" si="51"/>
        <v>1436</v>
      </c>
    </row>
    <row r="2265" spans="2:10" x14ac:dyDescent="0.2">
      <c r="B2265" s="4">
        <v>2262</v>
      </c>
      <c r="C2265" s="5" t="s">
        <v>8671</v>
      </c>
      <c r="D2265" s="5" t="s">
        <v>45</v>
      </c>
      <c r="E2265" s="5" t="s">
        <v>8672</v>
      </c>
      <c r="F2265" s="6">
        <v>45602</v>
      </c>
      <c r="G2265" s="6">
        <v>51446</v>
      </c>
      <c r="H2265" s="7">
        <v>1000</v>
      </c>
      <c r="I2265" s="13" t="e">
        <f>VLOOKUP(C2265,[1]Sheet18!$A$1:$C$362,3,0)</f>
        <v>#N/A</v>
      </c>
      <c r="J2265" s="18">
        <f t="shared" si="51"/>
        <v>1000</v>
      </c>
    </row>
    <row r="2266" spans="2:10" x14ac:dyDescent="0.2">
      <c r="B2266" s="4">
        <v>2263</v>
      </c>
      <c r="C2266" s="5" t="s">
        <v>4694</v>
      </c>
      <c r="D2266" s="5" t="s">
        <v>45</v>
      </c>
      <c r="E2266" s="5" t="s">
        <v>4695</v>
      </c>
      <c r="F2266" s="6">
        <v>44370</v>
      </c>
      <c r="G2266" s="6">
        <v>51675</v>
      </c>
      <c r="H2266" s="7">
        <v>1000</v>
      </c>
      <c r="I2266" s="13" t="e">
        <f>VLOOKUP(C2266,[1]Sheet18!$A$1:$C$362,3,0)</f>
        <v>#N/A</v>
      </c>
      <c r="J2266" s="18">
        <f t="shared" si="51"/>
        <v>1000</v>
      </c>
    </row>
    <row r="2267" spans="2:10" x14ac:dyDescent="0.2">
      <c r="B2267" s="4">
        <v>2264</v>
      </c>
      <c r="C2267" s="5" t="s">
        <v>8199</v>
      </c>
      <c r="D2267" s="5" t="s">
        <v>45</v>
      </c>
      <c r="E2267" s="5" t="s">
        <v>8200</v>
      </c>
      <c r="F2267" s="6">
        <v>45469</v>
      </c>
      <c r="G2267" s="6">
        <v>51678</v>
      </c>
      <c r="H2267" s="7">
        <v>1500</v>
      </c>
      <c r="I2267" s="13" t="e">
        <f>VLOOKUP(C2267,[1]Sheet18!$A$1:$C$362,3,0)</f>
        <v>#N/A</v>
      </c>
      <c r="J2267" s="18">
        <f t="shared" si="51"/>
        <v>1500</v>
      </c>
    </row>
    <row r="2268" spans="2:10" x14ac:dyDescent="0.2">
      <c r="B2268" s="4">
        <v>2265</v>
      </c>
      <c r="C2268" s="5" t="s">
        <v>6904</v>
      </c>
      <c r="D2268" s="5" t="s">
        <v>45</v>
      </c>
      <c r="E2268" s="5" t="s">
        <v>6905</v>
      </c>
      <c r="F2268" s="6">
        <v>45133</v>
      </c>
      <c r="G2268" s="6">
        <v>51708</v>
      </c>
      <c r="H2268" s="7">
        <v>1000</v>
      </c>
      <c r="I2268" s="13" t="e">
        <f>VLOOKUP(C2268,[1]Sheet18!$A$1:$C$362,3,0)</f>
        <v>#N/A</v>
      </c>
      <c r="J2268" s="18">
        <f t="shared" si="51"/>
        <v>1000</v>
      </c>
    </row>
    <row r="2269" spans="2:10" x14ac:dyDescent="0.2">
      <c r="B2269" s="4">
        <v>2266</v>
      </c>
      <c r="C2269" s="5" t="s">
        <v>6994</v>
      </c>
      <c r="D2269" s="5" t="s">
        <v>45</v>
      </c>
      <c r="E2269" s="5" t="s">
        <v>6995</v>
      </c>
      <c r="F2269" s="6">
        <v>45168</v>
      </c>
      <c r="G2269" s="6">
        <v>51743</v>
      </c>
      <c r="H2269" s="7">
        <v>1300</v>
      </c>
      <c r="I2269" s="13" t="e">
        <f>VLOOKUP(C2269,[1]Sheet18!$A$1:$C$362,3,0)</f>
        <v>#N/A</v>
      </c>
      <c r="J2269" s="18">
        <f t="shared" si="51"/>
        <v>1300</v>
      </c>
    </row>
    <row r="2270" spans="2:10" x14ac:dyDescent="0.2">
      <c r="B2270" s="4">
        <v>2267</v>
      </c>
      <c r="C2270" s="5" t="s">
        <v>9097</v>
      </c>
      <c r="D2270" s="5" t="s">
        <v>45</v>
      </c>
      <c r="E2270" s="5" t="s">
        <v>9098</v>
      </c>
      <c r="F2270" s="6">
        <v>45715</v>
      </c>
      <c r="G2270" s="6">
        <v>51924</v>
      </c>
      <c r="H2270" s="7">
        <v>1920</v>
      </c>
      <c r="I2270" s="13" t="e">
        <f>VLOOKUP(C2270,[1]Sheet18!$A$1:$C$362,3,0)</f>
        <v>#N/A</v>
      </c>
      <c r="J2270" s="18">
        <f t="shared" si="51"/>
        <v>1920</v>
      </c>
    </row>
    <row r="2271" spans="2:10" x14ac:dyDescent="0.2">
      <c r="B2271" s="4">
        <v>2268</v>
      </c>
      <c r="C2271" s="5" t="s">
        <v>6850</v>
      </c>
      <c r="D2271" s="5" t="s">
        <v>45</v>
      </c>
      <c r="E2271" s="5" t="s">
        <v>6851</v>
      </c>
      <c r="F2271" s="6">
        <v>45112</v>
      </c>
      <c r="G2271" s="6">
        <v>52052</v>
      </c>
      <c r="H2271" s="7">
        <v>2000</v>
      </c>
      <c r="I2271" s="13" t="e">
        <f>VLOOKUP(C2271,[1]Sheet18!$A$1:$C$362,3,0)</f>
        <v>#N/A</v>
      </c>
      <c r="J2271" s="18">
        <f t="shared" si="51"/>
        <v>2000</v>
      </c>
    </row>
    <row r="2272" spans="2:10" x14ac:dyDescent="0.2">
      <c r="B2272" s="4">
        <v>2269</v>
      </c>
      <c r="C2272" s="5" t="s">
        <v>5839</v>
      </c>
      <c r="D2272" s="5" t="s">
        <v>45</v>
      </c>
      <c r="E2272" s="5" t="s">
        <v>5840</v>
      </c>
      <c r="F2272" s="6">
        <v>44803</v>
      </c>
      <c r="G2272" s="6">
        <v>52108</v>
      </c>
      <c r="H2272" s="7">
        <v>1000</v>
      </c>
      <c r="I2272" s="13" t="e">
        <f>VLOOKUP(C2272,[1]Sheet18!$A$1:$C$362,3,0)</f>
        <v>#N/A</v>
      </c>
      <c r="J2272" s="18">
        <f t="shared" si="51"/>
        <v>1000</v>
      </c>
    </row>
    <row r="2273" spans="2:10" x14ac:dyDescent="0.2">
      <c r="B2273" s="4">
        <v>2270</v>
      </c>
      <c r="C2273" s="5" t="s">
        <v>8789</v>
      </c>
      <c r="D2273" s="5" t="s">
        <v>45</v>
      </c>
      <c r="E2273" s="5" t="s">
        <v>8790</v>
      </c>
      <c r="F2273" s="6">
        <v>45644</v>
      </c>
      <c r="G2273" s="6">
        <v>52218</v>
      </c>
      <c r="H2273" s="7">
        <v>1255</v>
      </c>
      <c r="I2273" s="13" t="e">
        <f>VLOOKUP(C2273,[1]Sheet18!$A$1:$C$362,3,0)</f>
        <v>#N/A</v>
      </c>
      <c r="J2273" s="18">
        <f t="shared" si="51"/>
        <v>1255</v>
      </c>
    </row>
    <row r="2274" spans="2:10" x14ac:dyDescent="0.2">
      <c r="B2274" s="4">
        <v>2271</v>
      </c>
      <c r="C2274" s="5" t="s">
        <v>7583</v>
      </c>
      <c r="D2274" s="5" t="s">
        <v>45</v>
      </c>
      <c r="E2274" s="5" t="s">
        <v>7584</v>
      </c>
      <c r="F2274" s="6">
        <v>45322</v>
      </c>
      <c r="G2274" s="6">
        <v>52262</v>
      </c>
      <c r="H2274" s="7">
        <v>1130</v>
      </c>
      <c r="I2274" s="13" t="e">
        <f>VLOOKUP(C2274,[1]Sheet18!$A$1:$C$362,3,0)</f>
        <v>#N/A</v>
      </c>
      <c r="J2274" s="18">
        <f t="shared" si="51"/>
        <v>1130</v>
      </c>
    </row>
    <row r="2275" spans="2:10" x14ac:dyDescent="0.2">
      <c r="B2275" s="4">
        <v>2272</v>
      </c>
      <c r="C2275" s="5" t="s">
        <v>9201</v>
      </c>
      <c r="D2275" s="5" t="s">
        <v>45</v>
      </c>
      <c r="E2275" s="5" t="s">
        <v>9202</v>
      </c>
      <c r="F2275" s="6">
        <v>45728</v>
      </c>
      <c r="G2275" s="6">
        <v>52302</v>
      </c>
      <c r="H2275" s="7">
        <v>605</v>
      </c>
      <c r="I2275" s="13" t="e">
        <f>VLOOKUP(C2275,[1]Sheet18!$A$1:$C$362,3,0)</f>
        <v>#N/A</v>
      </c>
      <c r="J2275" s="18">
        <f t="shared" si="51"/>
        <v>605</v>
      </c>
    </row>
    <row r="2276" spans="2:10" x14ac:dyDescent="0.2">
      <c r="B2276" s="4">
        <v>2273</v>
      </c>
      <c r="C2276" s="5" t="s">
        <v>9371</v>
      </c>
      <c r="D2276" s="5" t="s">
        <v>45</v>
      </c>
      <c r="E2276" s="5" t="s">
        <v>9372</v>
      </c>
      <c r="F2276" s="6">
        <v>45742</v>
      </c>
      <c r="G2276" s="6">
        <v>52316</v>
      </c>
      <c r="H2276" s="7">
        <v>3000</v>
      </c>
      <c r="I2276" s="13" t="e">
        <f>VLOOKUP(C2276,[1]Sheet18!$A$1:$C$362,3,0)</f>
        <v>#N/A</v>
      </c>
      <c r="J2276" s="18">
        <f t="shared" si="51"/>
        <v>3000</v>
      </c>
    </row>
    <row r="2277" spans="2:10" x14ac:dyDescent="0.2">
      <c r="B2277" s="4">
        <v>2274</v>
      </c>
      <c r="C2277" s="5" t="s">
        <v>6879</v>
      </c>
      <c r="D2277" s="5" t="s">
        <v>45</v>
      </c>
      <c r="E2277" s="5" t="s">
        <v>6880</v>
      </c>
      <c r="F2277" s="6">
        <v>45119</v>
      </c>
      <c r="G2277" s="6">
        <v>52424</v>
      </c>
      <c r="H2277" s="7">
        <v>1000</v>
      </c>
      <c r="I2277" s="13" t="e">
        <f>VLOOKUP(C2277,[1]Sheet18!$A$1:$C$362,3,0)</f>
        <v>#N/A</v>
      </c>
      <c r="J2277" s="18">
        <f t="shared" si="51"/>
        <v>1000</v>
      </c>
    </row>
    <row r="2278" spans="2:10" x14ac:dyDescent="0.2">
      <c r="B2278" s="4">
        <v>2275</v>
      </c>
      <c r="C2278" s="5" t="s">
        <v>7343</v>
      </c>
      <c r="D2278" s="5" t="s">
        <v>45</v>
      </c>
      <c r="E2278" s="5" t="s">
        <v>7344</v>
      </c>
      <c r="F2278" s="6">
        <v>45259</v>
      </c>
      <c r="G2278" s="6">
        <v>52564</v>
      </c>
      <c r="H2278" s="7">
        <v>2000</v>
      </c>
      <c r="I2278" s="13" t="e">
        <f>VLOOKUP(C2278,[1]Sheet18!$A$1:$C$362,3,0)</f>
        <v>#N/A</v>
      </c>
      <c r="J2278" s="18">
        <f t="shared" si="51"/>
        <v>2000</v>
      </c>
    </row>
    <row r="2279" spans="2:10" x14ac:dyDescent="0.2">
      <c r="B2279" s="4">
        <v>2276</v>
      </c>
      <c r="C2279" s="5" t="s">
        <v>6116</v>
      </c>
      <c r="D2279" s="5" t="s">
        <v>45</v>
      </c>
      <c r="E2279" s="5" t="s">
        <v>6117</v>
      </c>
      <c r="F2279" s="6">
        <v>44895</v>
      </c>
      <c r="G2279" s="6">
        <v>52565</v>
      </c>
      <c r="H2279" s="7">
        <v>2000</v>
      </c>
      <c r="I2279" s="13" t="e">
        <f>VLOOKUP(C2279,[1]Sheet18!$A$1:$C$362,3,0)</f>
        <v>#N/A</v>
      </c>
      <c r="J2279" s="18">
        <f t="shared" si="51"/>
        <v>2000</v>
      </c>
    </row>
    <row r="2280" spans="2:10" x14ac:dyDescent="0.2">
      <c r="B2280" s="4">
        <v>2277</v>
      </c>
      <c r="C2280" s="5" t="s">
        <v>8912</v>
      </c>
      <c r="D2280" s="5" t="s">
        <v>45</v>
      </c>
      <c r="E2280" s="5" t="s">
        <v>8913</v>
      </c>
      <c r="F2280" s="6">
        <v>45672</v>
      </c>
      <c r="G2280" s="6">
        <v>52611</v>
      </c>
      <c r="H2280" s="7">
        <v>2500</v>
      </c>
      <c r="I2280" s="13" t="e">
        <f>VLOOKUP(C2280,[1]Sheet18!$A$1:$C$362,3,0)</f>
        <v>#N/A</v>
      </c>
      <c r="J2280" s="18">
        <f t="shared" si="51"/>
        <v>2500</v>
      </c>
    </row>
    <row r="2281" spans="2:10" x14ac:dyDescent="0.2">
      <c r="B2281" s="4">
        <v>2278</v>
      </c>
      <c r="C2281" s="5" t="s">
        <v>7829</v>
      </c>
      <c r="D2281" s="5" t="s">
        <v>45</v>
      </c>
      <c r="E2281" s="5" t="s">
        <v>7830</v>
      </c>
      <c r="F2281" s="6">
        <v>45364</v>
      </c>
      <c r="G2281" s="6">
        <v>52669</v>
      </c>
      <c r="H2281" s="7">
        <v>2000</v>
      </c>
      <c r="I2281" s="13" t="e">
        <f>VLOOKUP(C2281,[1]Sheet18!$A$1:$C$362,3,0)</f>
        <v>#N/A</v>
      </c>
      <c r="J2281" s="18">
        <f t="shared" si="51"/>
        <v>2000</v>
      </c>
    </row>
    <row r="2282" spans="2:10" x14ac:dyDescent="0.2">
      <c r="B2282" s="4">
        <v>2279</v>
      </c>
      <c r="C2282" s="5" t="s">
        <v>6001</v>
      </c>
      <c r="D2282" s="5" t="s">
        <v>45</v>
      </c>
      <c r="E2282" s="5" t="s">
        <v>6002</v>
      </c>
      <c r="F2282" s="6">
        <v>44861</v>
      </c>
      <c r="G2282" s="6">
        <v>52897</v>
      </c>
      <c r="H2282" s="7">
        <v>1500</v>
      </c>
      <c r="I2282" s="13" t="e">
        <f>VLOOKUP(C2282,[1]Sheet18!$A$1:$C$362,3,0)</f>
        <v>#N/A</v>
      </c>
      <c r="J2282" s="18">
        <f t="shared" si="51"/>
        <v>1500</v>
      </c>
    </row>
    <row r="2283" spans="2:10" x14ac:dyDescent="0.2">
      <c r="B2283" s="4">
        <v>2280</v>
      </c>
      <c r="C2283" s="5" t="s">
        <v>7448</v>
      </c>
      <c r="D2283" s="5" t="s">
        <v>45</v>
      </c>
      <c r="E2283" s="5" t="s">
        <v>7449</v>
      </c>
      <c r="F2283" s="6">
        <v>45287</v>
      </c>
      <c r="G2283" s="6">
        <v>52958</v>
      </c>
      <c r="H2283" s="7">
        <v>1100</v>
      </c>
      <c r="I2283" s="13" t="e">
        <f>VLOOKUP(C2283,[1]Sheet18!$A$1:$C$362,3,0)</f>
        <v>#N/A</v>
      </c>
      <c r="J2283" s="18">
        <f t="shared" si="51"/>
        <v>1100</v>
      </c>
    </row>
    <row r="2284" spans="2:10" x14ac:dyDescent="0.2">
      <c r="B2284" s="4">
        <v>2281</v>
      </c>
      <c r="C2284" s="5" t="s">
        <v>8934</v>
      </c>
      <c r="D2284" s="5" t="s">
        <v>45</v>
      </c>
      <c r="E2284" s="5" t="s">
        <v>8935</v>
      </c>
      <c r="F2284" s="6">
        <v>45679</v>
      </c>
      <c r="G2284" s="6">
        <v>52984</v>
      </c>
      <c r="H2284" s="7">
        <v>1500</v>
      </c>
      <c r="I2284" s="13" t="e">
        <f>VLOOKUP(C2284,[1]Sheet18!$A$1:$C$362,3,0)</f>
        <v>#N/A</v>
      </c>
      <c r="J2284" s="18">
        <f t="shared" si="51"/>
        <v>1500</v>
      </c>
    </row>
    <row r="2285" spans="2:10" x14ac:dyDescent="0.2">
      <c r="B2285" s="4">
        <v>2282</v>
      </c>
      <c r="C2285" s="5" t="s">
        <v>6270</v>
      </c>
      <c r="D2285" s="5" t="s">
        <v>45</v>
      </c>
      <c r="E2285" s="5" t="s">
        <v>6271</v>
      </c>
      <c r="F2285" s="6">
        <v>44951</v>
      </c>
      <c r="G2285" s="6">
        <v>52987</v>
      </c>
      <c r="H2285" s="7">
        <v>1500</v>
      </c>
      <c r="I2285" s="13" t="e">
        <f>VLOOKUP(C2285,[1]Sheet18!$A$1:$C$362,3,0)</f>
        <v>#N/A</v>
      </c>
      <c r="J2285" s="18">
        <f t="shared" si="51"/>
        <v>1500</v>
      </c>
    </row>
    <row r="2286" spans="2:10" x14ac:dyDescent="0.2">
      <c r="B2286" s="4">
        <v>2283</v>
      </c>
      <c r="C2286" s="5" t="s">
        <v>8492</v>
      </c>
      <c r="D2286" s="5" t="s">
        <v>45</v>
      </c>
      <c r="E2286" s="5" t="s">
        <v>8493</v>
      </c>
      <c r="F2286" s="6">
        <v>45546</v>
      </c>
      <c r="G2286" s="6">
        <v>53216</v>
      </c>
      <c r="H2286" s="7">
        <v>1500</v>
      </c>
      <c r="I2286" s="13" t="e">
        <f>VLOOKUP(C2286,[1]Sheet18!$A$1:$C$362,3,0)</f>
        <v>#N/A</v>
      </c>
      <c r="J2286" s="18">
        <f t="shared" si="51"/>
        <v>1500</v>
      </c>
    </row>
    <row r="2287" spans="2:10" x14ac:dyDescent="0.2">
      <c r="B2287" s="4">
        <v>2284</v>
      </c>
      <c r="C2287" s="5" t="s">
        <v>7124</v>
      </c>
      <c r="D2287" s="5" t="s">
        <v>45</v>
      </c>
      <c r="E2287" s="5" t="s">
        <v>7125</v>
      </c>
      <c r="F2287" s="6">
        <v>45203</v>
      </c>
      <c r="G2287" s="6">
        <v>53239</v>
      </c>
      <c r="H2287" s="7">
        <v>1000</v>
      </c>
      <c r="I2287" s="13" t="e">
        <f>VLOOKUP(C2287,[1]Sheet18!$A$1:$C$362,3,0)</f>
        <v>#N/A</v>
      </c>
      <c r="J2287" s="18">
        <f t="shared" si="51"/>
        <v>1000</v>
      </c>
    </row>
    <row r="2288" spans="2:10" x14ac:dyDescent="0.2">
      <c r="B2288" s="4">
        <v>2285</v>
      </c>
      <c r="C2288" s="5" t="s">
        <v>6031</v>
      </c>
      <c r="D2288" s="5" t="s">
        <v>45</v>
      </c>
      <c r="E2288" s="5" t="s">
        <v>6032</v>
      </c>
      <c r="F2288" s="6">
        <v>44867</v>
      </c>
      <c r="G2288" s="6">
        <v>53268</v>
      </c>
      <c r="H2288" s="7">
        <v>2000</v>
      </c>
      <c r="I2288" s="13" t="e">
        <f>VLOOKUP(C2288,[1]Sheet18!$A$1:$C$362,3,0)</f>
        <v>#N/A</v>
      </c>
      <c r="J2288" s="18">
        <f t="shared" si="51"/>
        <v>2000</v>
      </c>
    </row>
    <row r="2289" spans="2:10" x14ac:dyDescent="0.2">
      <c r="B2289" s="4">
        <v>2286</v>
      </c>
      <c r="C2289" s="5" t="s">
        <v>9423</v>
      </c>
      <c r="D2289" s="5" t="s">
        <v>45</v>
      </c>
      <c r="E2289" s="5" t="s">
        <v>9424</v>
      </c>
      <c r="F2289" s="6">
        <v>45777</v>
      </c>
      <c r="G2289" s="6">
        <v>53447</v>
      </c>
      <c r="H2289" s="7">
        <v>2000</v>
      </c>
      <c r="I2289" s="13" t="e">
        <f>VLOOKUP(C2289,[1]Sheet18!$A$1:$C$362,3,0)</f>
        <v>#N/A</v>
      </c>
      <c r="J2289" s="18">
        <f t="shared" si="51"/>
        <v>2000</v>
      </c>
    </row>
    <row r="2290" spans="2:10" x14ac:dyDescent="0.2">
      <c r="B2290" s="4">
        <v>2287</v>
      </c>
      <c r="C2290" s="5" t="s">
        <v>4717</v>
      </c>
      <c r="D2290" s="5" t="s">
        <v>45</v>
      </c>
      <c r="E2290" s="5" t="s">
        <v>4718</v>
      </c>
      <c r="F2290" s="6">
        <v>44377</v>
      </c>
      <c r="G2290" s="6">
        <v>53508</v>
      </c>
      <c r="H2290" s="7">
        <v>2000</v>
      </c>
      <c r="I2290" s="13" t="e">
        <f>VLOOKUP(C2290,[1]Sheet18!$A$1:$C$362,3,0)</f>
        <v>#N/A</v>
      </c>
      <c r="J2290" s="18">
        <f t="shared" si="51"/>
        <v>2000</v>
      </c>
    </row>
    <row r="2291" spans="2:10" x14ac:dyDescent="0.2">
      <c r="B2291" s="4">
        <v>2288</v>
      </c>
      <c r="C2291" s="5" t="s">
        <v>8228</v>
      </c>
      <c r="D2291" s="5" t="s">
        <v>45</v>
      </c>
      <c r="E2291" s="5" t="s">
        <v>8229</v>
      </c>
      <c r="F2291" s="6">
        <v>45476</v>
      </c>
      <c r="G2291" s="6">
        <v>53511</v>
      </c>
      <c r="H2291" s="7">
        <v>1500</v>
      </c>
      <c r="I2291" s="13" t="e">
        <f>VLOOKUP(C2291,[1]Sheet18!$A$1:$C$362,3,0)</f>
        <v>#N/A</v>
      </c>
      <c r="J2291" s="18">
        <f t="shared" si="51"/>
        <v>1500</v>
      </c>
    </row>
    <row r="2292" spans="2:10" x14ac:dyDescent="0.2">
      <c r="B2292" s="4">
        <v>2289</v>
      </c>
      <c r="C2292" s="5" t="s">
        <v>7240</v>
      </c>
      <c r="D2292" s="5" t="s">
        <v>45</v>
      </c>
      <c r="E2292" s="5" t="s">
        <v>7241</v>
      </c>
      <c r="F2292" s="6">
        <v>45231</v>
      </c>
      <c r="G2292" s="6">
        <v>53632</v>
      </c>
      <c r="H2292" s="7">
        <v>1000</v>
      </c>
      <c r="I2292" s="13" t="e">
        <f>VLOOKUP(C2292,[1]Sheet18!$A$1:$C$362,3,0)</f>
        <v>#N/A</v>
      </c>
      <c r="J2292" s="18">
        <f t="shared" si="51"/>
        <v>1000</v>
      </c>
    </row>
    <row r="2293" spans="2:10" x14ac:dyDescent="0.2">
      <c r="B2293" s="4">
        <v>2290</v>
      </c>
      <c r="C2293" s="5" t="s">
        <v>9513</v>
      </c>
      <c r="D2293" s="5" t="s">
        <v>45</v>
      </c>
      <c r="E2293" s="5" t="s">
        <v>9514</v>
      </c>
      <c r="F2293" s="6">
        <v>45798</v>
      </c>
      <c r="G2293" s="6">
        <v>53833</v>
      </c>
      <c r="H2293" s="7">
        <v>2000</v>
      </c>
      <c r="I2293" s="13" t="e">
        <f>VLOOKUP(C2293,[1]Sheet18!$A$1:$C$362,3,0)</f>
        <v>#N/A</v>
      </c>
      <c r="J2293" s="18">
        <f t="shared" si="51"/>
        <v>2000</v>
      </c>
    </row>
    <row r="2294" spans="2:10" x14ac:dyDescent="0.2">
      <c r="B2294" s="4">
        <v>2291</v>
      </c>
      <c r="C2294" s="5" t="s">
        <v>8509</v>
      </c>
      <c r="D2294" s="5" t="s">
        <v>45</v>
      </c>
      <c r="E2294" s="5" t="s">
        <v>8510</v>
      </c>
      <c r="F2294" s="6">
        <v>45554</v>
      </c>
      <c r="G2294" s="6">
        <v>53954</v>
      </c>
      <c r="H2294" s="7">
        <v>1500</v>
      </c>
      <c r="I2294" s="13" t="e">
        <f>VLOOKUP(C2294,[1]Sheet18!$A$1:$C$362,3,0)</f>
        <v>#N/A</v>
      </c>
      <c r="J2294" s="18">
        <f t="shared" si="51"/>
        <v>1500</v>
      </c>
    </row>
    <row r="2295" spans="2:10" x14ac:dyDescent="0.2">
      <c r="B2295" s="4">
        <v>2292</v>
      </c>
      <c r="C2295" s="5" t="s">
        <v>5936</v>
      </c>
      <c r="D2295" s="5" t="s">
        <v>45</v>
      </c>
      <c r="E2295" s="5" t="s">
        <v>5937</v>
      </c>
      <c r="F2295" s="6">
        <v>44838</v>
      </c>
      <c r="G2295" s="6">
        <v>53969</v>
      </c>
      <c r="H2295" s="7">
        <v>1000</v>
      </c>
      <c r="I2295" s="13" t="e">
        <f>VLOOKUP(C2295,[1]Sheet18!$A$1:$C$362,3,0)</f>
        <v>#N/A</v>
      </c>
      <c r="J2295" s="18">
        <f t="shared" si="51"/>
        <v>1000</v>
      </c>
    </row>
    <row r="2296" spans="2:10" x14ac:dyDescent="0.2">
      <c r="B2296" s="4">
        <v>2293</v>
      </c>
      <c r="C2296" s="5" t="s">
        <v>6304</v>
      </c>
      <c r="D2296" s="5" t="s">
        <v>45</v>
      </c>
      <c r="E2296" s="5" t="s">
        <v>6305</v>
      </c>
      <c r="F2296" s="6">
        <v>44958</v>
      </c>
      <c r="G2296" s="6">
        <v>54089</v>
      </c>
      <c r="H2296" s="7">
        <v>2000</v>
      </c>
      <c r="I2296" s="13" t="e">
        <f>VLOOKUP(C2296,[1]Sheet18!$A$1:$C$362,3,0)</f>
        <v>#N/A</v>
      </c>
      <c r="J2296" s="18">
        <f t="shared" si="51"/>
        <v>2000</v>
      </c>
    </row>
    <row r="2297" spans="2:10" x14ac:dyDescent="0.2">
      <c r="B2297" s="4">
        <v>2294</v>
      </c>
      <c r="C2297" s="5" t="s">
        <v>6623</v>
      </c>
      <c r="D2297" s="5" t="s">
        <v>45</v>
      </c>
      <c r="E2297" s="5" t="s">
        <v>6624</v>
      </c>
      <c r="F2297" s="6">
        <v>45049</v>
      </c>
      <c r="G2297" s="6">
        <v>54181</v>
      </c>
      <c r="H2297" s="7">
        <v>1500</v>
      </c>
      <c r="I2297" s="13" t="e">
        <f>VLOOKUP(C2297,[1]Sheet18!$A$1:$C$362,3,0)</f>
        <v>#N/A</v>
      </c>
      <c r="J2297" s="18">
        <f t="shared" si="51"/>
        <v>1500</v>
      </c>
    </row>
    <row r="2298" spans="2:10" x14ac:dyDescent="0.2">
      <c r="B2298" s="4">
        <v>2295</v>
      </c>
      <c r="C2298" s="5" t="s">
        <v>6402</v>
      </c>
      <c r="D2298" s="5" t="s">
        <v>45</v>
      </c>
      <c r="E2298" s="5" t="s">
        <v>6403</v>
      </c>
      <c r="F2298" s="6">
        <v>44986</v>
      </c>
      <c r="G2298" s="6">
        <v>54483</v>
      </c>
      <c r="H2298" s="7">
        <v>1000</v>
      </c>
      <c r="I2298" s="13" t="e">
        <f>VLOOKUP(C2298,[1]Sheet18!$A$1:$C$362,3,0)</f>
        <v>#N/A</v>
      </c>
      <c r="J2298" s="18">
        <f t="shared" si="51"/>
        <v>1000</v>
      </c>
    </row>
    <row r="2299" spans="2:10" x14ac:dyDescent="0.2">
      <c r="B2299" s="4">
        <v>2296</v>
      </c>
      <c r="C2299" s="5" t="s">
        <v>7856</v>
      </c>
      <c r="D2299" s="5" t="s">
        <v>45</v>
      </c>
      <c r="E2299" s="5" t="s">
        <v>7857</v>
      </c>
      <c r="F2299" s="6">
        <v>45371</v>
      </c>
      <c r="G2299" s="6">
        <v>54502</v>
      </c>
      <c r="H2299" s="7">
        <v>2000</v>
      </c>
      <c r="I2299" s="13" t="e">
        <f>VLOOKUP(C2299,[1]Sheet18!$A$1:$C$362,3,0)</f>
        <v>#N/A</v>
      </c>
      <c r="J2299" s="18">
        <f t="shared" si="51"/>
        <v>2000</v>
      </c>
    </row>
    <row r="2300" spans="2:10" x14ac:dyDescent="0.2">
      <c r="B2300" s="4">
        <v>2297</v>
      </c>
      <c r="C2300" s="5" t="s">
        <v>6680</v>
      </c>
      <c r="D2300" s="5" t="s">
        <v>45</v>
      </c>
      <c r="E2300" s="5" t="s">
        <v>6681</v>
      </c>
      <c r="F2300" s="6">
        <v>45070</v>
      </c>
      <c r="G2300" s="6">
        <v>54567</v>
      </c>
      <c r="H2300" s="7">
        <v>500</v>
      </c>
      <c r="I2300" s="13" t="e">
        <f>VLOOKUP(C2300,[1]Sheet18!$A$1:$C$362,3,0)</f>
        <v>#N/A</v>
      </c>
      <c r="J2300" s="18">
        <f t="shared" si="51"/>
        <v>500</v>
      </c>
    </row>
    <row r="2301" spans="2:10" x14ac:dyDescent="0.2">
      <c r="B2301" s="4">
        <v>2298</v>
      </c>
      <c r="C2301" s="5" t="s">
        <v>8998</v>
      </c>
      <c r="D2301" s="5" t="s">
        <v>45</v>
      </c>
      <c r="E2301" s="5" t="s">
        <v>8999</v>
      </c>
      <c r="F2301" s="6">
        <v>45693</v>
      </c>
      <c r="G2301" s="6">
        <v>54824</v>
      </c>
      <c r="H2301" s="7">
        <v>2000</v>
      </c>
      <c r="I2301" s="13" t="e">
        <f>VLOOKUP(C2301,[1]Sheet18!$A$1:$C$362,3,0)</f>
        <v>#N/A</v>
      </c>
      <c r="J2301" s="18">
        <f t="shared" si="51"/>
        <v>2000</v>
      </c>
    </row>
    <row r="2302" spans="2:10" x14ac:dyDescent="0.2">
      <c r="B2302" s="4">
        <v>2299</v>
      </c>
      <c r="C2302" s="5" t="s">
        <v>6474</v>
      </c>
      <c r="D2302" s="5" t="s">
        <v>45</v>
      </c>
      <c r="E2302" s="5" t="s">
        <v>6475</v>
      </c>
      <c r="F2302" s="6">
        <v>45000</v>
      </c>
      <c r="G2302" s="6">
        <v>54862</v>
      </c>
      <c r="H2302" s="7">
        <v>1500</v>
      </c>
      <c r="I2302" s="13" t="e">
        <f>VLOOKUP(C2302,[1]Sheet18!$A$1:$C$362,3,0)</f>
        <v>#N/A</v>
      </c>
      <c r="J2302" s="18">
        <f t="shared" si="51"/>
        <v>1500</v>
      </c>
    </row>
    <row r="2303" spans="2:10" x14ac:dyDescent="0.2">
      <c r="B2303" s="4">
        <v>2300</v>
      </c>
      <c r="C2303" s="5" t="s">
        <v>9254</v>
      </c>
      <c r="D2303" s="5" t="s">
        <v>45</v>
      </c>
      <c r="E2303" s="5" t="s">
        <v>8999</v>
      </c>
      <c r="F2303" s="6">
        <v>45735</v>
      </c>
      <c r="G2303" s="6">
        <v>54866</v>
      </c>
      <c r="H2303" s="7">
        <v>3000</v>
      </c>
      <c r="I2303" s="13" t="e">
        <f>VLOOKUP(C2303,[1]Sheet18!$A$1:$C$362,3,0)</f>
        <v>#N/A</v>
      </c>
      <c r="J2303" s="18">
        <f t="shared" si="51"/>
        <v>3000</v>
      </c>
    </row>
    <row r="2304" spans="2:10" x14ac:dyDescent="0.2">
      <c r="B2304" s="4">
        <v>2301</v>
      </c>
      <c r="C2304" s="5" t="s">
        <v>7932</v>
      </c>
      <c r="D2304" s="5" t="s">
        <v>45</v>
      </c>
      <c r="E2304" s="5" t="s">
        <v>7933</v>
      </c>
      <c r="F2304" s="6">
        <v>45378</v>
      </c>
      <c r="G2304" s="6">
        <v>54874</v>
      </c>
      <c r="H2304" s="7">
        <v>1366</v>
      </c>
      <c r="I2304" s="13" t="e">
        <f>VLOOKUP(C2304,[1]Sheet18!$A$1:$C$362,3,0)</f>
        <v>#N/A</v>
      </c>
      <c r="J2304" s="18">
        <f t="shared" si="51"/>
        <v>1366</v>
      </c>
    </row>
    <row r="2305" spans="2:10" x14ac:dyDescent="0.2">
      <c r="B2305" s="4">
        <v>2302</v>
      </c>
      <c r="C2305" s="5" t="s">
        <v>8036</v>
      </c>
      <c r="D2305" s="5" t="s">
        <v>45</v>
      </c>
      <c r="E2305" s="5" t="s">
        <v>8037</v>
      </c>
      <c r="F2305" s="6">
        <v>45414</v>
      </c>
      <c r="G2305" s="6">
        <v>54910</v>
      </c>
      <c r="H2305" s="7">
        <v>2000</v>
      </c>
      <c r="I2305" s="13" t="e">
        <f>VLOOKUP(C2305,[1]Sheet18!$A$1:$C$362,3,0)</f>
        <v>#N/A</v>
      </c>
      <c r="J2305" s="18">
        <f t="shared" si="51"/>
        <v>2000</v>
      </c>
    </row>
    <row r="2306" spans="2:10" x14ac:dyDescent="0.2">
      <c r="B2306" s="4">
        <v>2303</v>
      </c>
      <c r="C2306" s="5" t="s">
        <v>6551</v>
      </c>
      <c r="D2306" s="5" t="s">
        <v>45</v>
      </c>
      <c r="E2306" s="5" t="s">
        <v>6552</v>
      </c>
      <c r="F2306" s="6">
        <v>45014</v>
      </c>
      <c r="G2306" s="6">
        <v>55241</v>
      </c>
      <c r="H2306" s="7">
        <v>1037</v>
      </c>
      <c r="I2306" s="13" t="e">
        <f>VLOOKUP(C2306,[1]Sheet18!$A$1:$C$362,3,0)</f>
        <v>#N/A</v>
      </c>
      <c r="J2306" s="18">
        <f t="shared" si="51"/>
        <v>1037</v>
      </c>
    </row>
    <row r="2307" spans="2:10" x14ac:dyDescent="0.2">
      <c r="B2307" s="4">
        <v>2304</v>
      </c>
      <c r="C2307" s="5" t="s">
        <v>9533</v>
      </c>
      <c r="D2307" s="5" t="s">
        <v>45</v>
      </c>
      <c r="E2307" s="5" t="s">
        <v>9534</v>
      </c>
      <c r="F2307" s="6">
        <v>45805</v>
      </c>
      <c r="G2307" s="6">
        <v>55301</v>
      </c>
      <c r="H2307" s="7">
        <v>2000</v>
      </c>
      <c r="I2307" s="13" t="e">
        <f>VLOOKUP(C2307,[1]Sheet18!$A$1:$C$362,3,0)</f>
        <v>#N/A</v>
      </c>
      <c r="J2307" s="18">
        <f t="shared" si="51"/>
        <v>2000</v>
      </c>
    </row>
    <row r="2308" spans="2:10" x14ac:dyDescent="0.2">
      <c r="B2308" s="4">
        <v>2305</v>
      </c>
      <c r="C2308" s="5" t="s">
        <v>6755</v>
      </c>
      <c r="D2308" s="5" t="s">
        <v>45</v>
      </c>
      <c r="E2308" s="5" t="s">
        <v>6756</v>
      </c>
      <c r="F2308" s="6">
        <v>45084</v>
      </c>
      <c r="G2308" s="6">
        <v>55311</v>
      </c>
      <c r="H2308" s="7">
        <v>2000</v>
      </c>
      <c r="I2308" s="13" t="e">
        <f>VLOOKUP(C2308,[1]Sheet18!$A$1:$C$362,3,0)</f>
        <v>#N/A</v>
      </c>
      <c r="J2308" s="18">
        <f t="shared" ref="J2308:J2358" si="52">H2308</f>
        <v>2000</v>
      </c>
    </row>
    <row r="2309" spans="2:10" x14ac:dyDescent="0.2">
      <c r="B2309" s="4">
        <v>2306</v>
      </c>
      <c r="C2309" s="5" t="s">
        <v>4860</v>
      </c>
      <c r="D2309" s="5" t="s">
        <v>45</v>
      </c>
      <c r="E2309" s="5" t="s">
        <v>4861</v>
      </c>
      <c r="F2309" s="6">
        <v>44433</v>
      </c>
      <c r="G2309" s="6">
        <v>55390</v>
      </c>
      <c r="H2309" s="7">
        <v>1000</v>
      </c>
      <c r="I2309" s="13" t="e">
        <f>VLOOKUP(C2309,[1]Sheet18!$A$1:$C$362,3,0)</f>
        <v>#N/A</v>
      </c>
      <c r="J2309" s="18">
        <f t="shared" si="52"/>
        <v>1000</v>
      </c>
    </row>
    <row r="2310" spans="2:10" x14ac:dyDescent="0.2">
      <c r="B2310" s="4">
        <v>2307</v>
      </c>
      <c r="C2310" s="5" t="s">
        <v>9633</v>
      </c>
      <c r="D2310" s="5" t="s">
        <v>45</v>
      </c>
      <c r="E2310" s="5" t="s">
        <v>9634</v>
      </c>
      <c r="F2310" s="6">
        <v>45833</v>
      </c>
      <c r="G2310" s="6">
        <v>55695</v>
      </c>
      <c r="H2310" s="7">
        <v>2000</v>
      </c>
      <c r="I2310" s="13" t="e">
        <f>VLOOKUP(C2310,[1]Sheet18!$A$1:$C$362,3,0)</f>
        <v>#N/A</v>
      </c>
      <c r="J2310" s="18">
        <f t="shared" si="52"/>
        <v>2000</v>
      </c>
    </row>
    <row r="2311" spans="2:10" x14ac:dyDescent="0.2">
      <c r="B2311" s="4">
        <v>2308</v>
      </c>
      <c r="C2311" s="5" t="s">
        <v>6818</v>
      </c>
      <c r="D2311" s="5" t="s">
        <v>45</v>
      </c>
      <c r="E2311" s="5" t="s">
        <v>6819</v>
      </c>
      <c r="F2311" s="6">
        <v>45105</v>
      </c>
      <c r="G2311" s="6">
        <v>55698</v>
      </c>
      <c r="H2311" s="7">
        <v>1000</v>
      </c>
      <c r="I2311" s="13" t="e">
        <f>VLOOKUP(C2311,[1]Sheet18!$A$1:$C$362,3,0)</f>
        <v>#N/A</v>
      </c>
      <c r="J2311" s="18">
        <f t="shared" si="52"/>
        <v>1000</v>
      </c>
    </row>
    <row r="2312" spans="2:10" x14ac:dyDescent="0.2">
      <c r="B2312" s="4">
        <v>2309</v>
      </c>
      <c r="C2312" s="5" t="s">
        <v>8299</v>
      </c>
      <c r="D2312" s="5" t="s">
        <v>45</v>
      </c>
      <c r="E2312" s="5" t="s">
        <v>8300</v>
      </c>
      <c r="F2312" s="6">
        <v>45504</v>
      </c>
      <c r="G2312" s="6">
        <v>55731</v>
      </c>
      <c r="H2312" s="7">
        <v>2000</v>
      </c>
      <c r="I2312" s="13" t="e">
        <f>VLOOKUP(C2312,[1]Sheet18!$A$1:$C$362,3,0)</f>
        <v>#N/A</v>
      </c>
      <c r="J2312" s="18">
        <f t="shared" si="52"/>
        <v>2000</v>
      </c>
    </row>
    <row r="2313" spans="2:10" x14ac:dyDescent="0.2">
      <c r="B2313" s="4">
        <v>2310</v>
      </c>
      <c r="C2313" s="5" t="s">
        <v>6222</v>
      </c>
      <c r="D2313" s="5" t="s">
        <v>45</v>
      </c>
      <c r="E2313" s="5" t="s">
        <v>6223</v>
      </c>
      <c r="F2313" s="6">
        <v>44930</v>
      </c>
      <c r="G2313" s="6">
        <v>55888</v>
      </c>
      <c r="H2313" s="7">
        <v>1000</v>
      </c>
      <c r="I2313" s="13" t="e">
        <f>VLOOKUP(C2313,[1]Sheet18!$A$1:$C$362,3,0)</f>
        <v>#N/A</v>
      </c>
      <c r="J2313" s="18">
        <f t="shared" si="52"/>
        <v>1000</v>
      </c>
    </row>
    <row r="2314" spans="2:10" x14ac:dyDescent="0.2">
      <c r="B2314" s="4">
        <v>2311</v>
      </c>
      <c r="C2314" s="5" t="s">
        <v>6702</v>
      </c>
      <c r="D2314" s="5" t="s">
        <v>45</v>
      </c>
      <c r="E2314" s="5" t="s">
        <v>6703</v>
      </c>
      <c r="F2314" s="6">
        <v>45077</v>
      </c>
      <c r="G2314" s="6">
        <v>56035</v>
      </c>
      <c r="H2314" s="7">
        <v>2000</v>
      </c>
      <c r="I2314" s="13" t="e">
        <f>VLOOKUP(C2314,[1]Sheet18!$A$1:$C$362,3,0)</f>
        <v>#N/A</v>
      </c>
      <c r="J2314" s="18">
        <f t="shared" si="52"/>
        <v>2000</v>
      </c>
    </row>
    <row r="2315" spans="2:10" x14ac:dyDescent="0.2">
      <c r="B2315" s="4">
        <v>2312</v>
      </c>
      <c r="C2315" s="5" t="s">
        <v>7831</v>
      </c>
      <c r="D2315" s="5" t="s">
        <v>45</v>
      </c>
      <c r="E2315" s="5" t="s">
        <v>7832</v>
      </c>
      <c r="F2315" s="6">
        <v>45364</v>
      </c>
      <c r="G2315" s="6">
        <v>56321</v>
      </c>
      <c r="H2315" s="7">
        <v>2000</v>
      </c>
      <c r="I2315" s="13" t="e">
        <f>VLOOKUP(C2315,[1]Sheet18!$A$1:$C$362,3,0)</f>
        <v>#N/A</v>
      </c>
      <c r="J2315" s="18">
        <f t="shared" si="52"/>
        <v>2000</v>
      </c>
    </row>
    <row r="2316" spans="2:10" x14ac:dyDescent="0.2">
      <c r="B2316" s="4">
        <v>2313</v>
      </c>
      <c r="C2316" s="5" t="s">
        <v>8274</v>
      </c>
      <c r="D2316" s="5" t="s">
        <v>45</v>
      </c>
      <c r="E2316" s="5" t="s">
        <v>8275</v>
      </c>
      <c r="F2316" s="6">
        <v>45497</v>
      </c>
      <c r="G2316" s="6">
        <v>56454</v>
      </c>
      <c r="H2316" s="7">
        <v>1000</v>
      </c>
      <c r="I2316" s="13" t="e">
        <f>VLOOKUP(C2316,[1]Sheet18!$A$1:$C$362,3,0)</f>
        <v>#N/A</v>
      </c>
      <c r="J2316" s="18">
        <f t="shared" si="52"/>
        <v>1000</v>
      </c>
    </row>
    <row r="2317" spans="2:10" x14ac:dyDescent="0.2">
      <c r="B2317" s="4">
        <v>2314</v>
      </c>
      <c r="C2317" s="5" t="s">
        <v>9373</v>
      </c>
      <c r="D2317" s="5" t="s">
        <v>45</v>
      </c>
      <c r="E2317" s="5" t="s">
        <v>9374</v>
      </c>
      <c r="F2317" s="6">
        <v>45742</v>
      </c>
      <c r="G2317" s="6">
        <v>56699</v>
      </c>
      <c r="H2317" s="7">
        <v>3149</v>
      </c>
      <c r="I2317" s="13" t="e">
        <f>VLOOKUP(C2317,[1]Sheet18!$A$1:$C$362,3,0)</f>
        <v>#N/A</v>
      </c>
      <c r="J2317" s="18">
        <f t="shared" si="52"/>
        <v>3149</v>
      </c>
    </row>
    <row r="2318" spans="2:10" x14ac:dyDescent="0.2">
      <c r="B2318" s="4">
        <v>2315</v>
      </c>
      <c r="C2318" s="5" t="s">
        <v>7934</v>
      </c>
      <c r="D2318" s="5" t="s">
        <v>45</v>
      </c>
      <c r="E2318" s="5" t="s">
        <v>7935</v>
      </c>
      <c r="F2318" s="6">
        <v>45378</v>
      </c>
      <c r="G2318" s="6">
        <v>56700</v>
      </c>
      <c r="H2318" s="7">
        <v>2000</v>
      </c>
      <c r="I2318" s="13" t="e">
        <f>VLOOKUP(C2318,[1]Sheet18!$A$1:$C$362,3,0)</f>
        <v>#N/A</v>
      </c>
      <c r="J2318" s="18">
        <f t="shared" si="52"/>
        <v>2000</v>
      </c>
    </row>
    <row r="2319" spans="2:10" x14ac:dyDescent="0.2">
      <c r="B2319" s="4">
        <v>2316</v>
      </c>
      <c r="C2319" s="5" t="s">
        <v>8108</v>
      </c>
      <c r="D2319" s="5" t="s">
        <v>45</v>
      </c>
      <c r="E2319" s="5" t="s">
        <v>8109</v>
      </c>
      <c r="F2319" s="6">
        <v>45441</v>
      </c>
      <c r="G2319" s="6">
        <v>56763</v>
      </c>
      <c r="H2319" s="7">
        <v>1500</v>
      </c>
      <c r="I2319" s="13" t="e">
        <f>VLOOKUP(C2319,[1]Sheet18!$A$1:$C$362,3,0)</f>
        <v>#N/A</v>
      </c>
      <c r="J2319" s="18">
        <f t="shared" si="52"/>
        <v>1500</v>
      </c>
    </row>
    <row r="2320" spans="2:10" x14ac:dyDescent="0.2">
      <c r="B2320" s="4">
        <v>2317</v>
      </c>
      <c r="C2320" s="5" t="s">
        <v>8144</v>
      </c>
      <c r="D2320" s="5" t="s">
        <v>45</v>
      </c>
      <c r="E2320" s="5" t="s">
        <v>8145</v>
      </c>
      <c r="F2320" s="6">
        <v>45448</v>
      </c>
      <c r="G2320" s="6">
        <v>56770</v>
      </c>
      <c r="H2320" s="7">
        <v>2000</v>
      </c>
      <c r="I2320" s="13" t="e">
        <f>VLOOKUP(C2320,[1]Sheet18!$A$1:$C$362,3,0)</f>
        <v>#N/A</v>
      </c>
      <c r="J2320" s="18">
        <f t="shared" si="52"/>
        <v>2000</v>
      </c>
    </row>
    <row r="2321" spans="2:10" x14ac:dyDescent="0.2">
      <c r="B2321" s="4">
        <v>2318</v>
      </c>
      <c r="C2321" s="5" t="s">
        <v>4719</v>
      </c>
      <c r="D2321" s="5" t="s">
        <v>45</v>
      </c>
      <c r="E2321" s="5" t="s">
        <v>4720</v>
      </c>
      <c r="F2321" s="6">
        <v>44377</v>
      </c>
      <c r="G2321" s="6">
        <v>57161</v>
      </c>
      <c r="H2321" s="7">
        <v>1000</v>
      </c>
      <c r="I2321" s="13" t="e">
        <f>VLOOKUP(C2321,[1]Sheet18!$A$1:$C$362,3,0)</f>
        <v>#N/A</v>
      </c>
      <c r="J2321" s="18">
        <f t="shared" si="52"/>
        <v>1000</v>
      </c>
    </row>
    <row r="2322" spans="2:10" x14ac:dyDescent="0.2">
      <c r="B2322" s="4">
        <v>2319</v>
      </c>
      <c r="C2322" s="5" t="s">
        <v>6553</v>
      </c>
      <c r="D2322" s="5" t="s">
        <v>45</v>
      </c>
      <c r="E2322" s="5" t="s">
        <v>6554</v>
      </c>
      <c r="F2322" s="6">
        <v>45014</v>
      </c>
      <c r="G2322" s="6">
        <v>57798</v>
      </c>
      <c r="H2322" s="7">
        <v>2000</v>
      </c>
      <c r="I2322" s="13" t="e">
        <f>VLOOKUP(C2322,[1]Sheet18!$A$1:$C$362,3,0)</f>
        <v>#N/A</v>
      </c>
      <c r="J2322" s="18">
        <f t="shared" si="52"/>
        <v>2000</v>
      </c>
    </row>
    <row r="2323" spans="2:10" x14ac:dyDescent="0.2">
      <c r="B2323" s="4">
        <v>2320</v>
      </c>
      <c r="C2323" s="5" t="s">
        <v>8340</v>
      </c>
      <c r="D2323" s="5" t="s">
        <v>45</v>
      </c>
      <c r="E2323" s="5" t="s">
        <v>8341</v>
      </c>
      <c r="F2323" s="6">
        <v>45511</v>
      </c>
      <c r="G2323" s="6">
        <v>58294</v>
      </c>
      <c r="H2323" s="7">
        <v>2000</v>
      </c>
      <c r="I2323" s="13" t="e">
        <f>VLOOKUP(C2323,[1]Sheet18!$A$1:$C$362,3,0)</f>
        <v>#N/A</v>
      </c>
      <c r="J2323" s="18">
        <f t="shared" si="52"/>
        <v>2000</v>
      </c>
    </row>
    <row r="2324" spans="2:10" x14ac:dyDescent="0.2">
      <c r="B2324" s="4">
        <v>2321</v>
      </c>
      <c r="C2324" s="5" t="s">
        <v>8417</v>
      </c>
      <c r="D2324" s="5" t="s">
        <v>45</v>
      </c>
      <c r="E2324" s="5" t="s">
        <v>8418</v>
      </c>
      <c r="F2324" s="6">
        <v>45532</v>
      </c>
      <c r="G2324" s="6">
        <v>58315</v>
      </c>
      <c r="H2324" s="7">
        <v>2000</v>
      </c>
      <c r="I2324" s="13" t="e">
        <f>VLOOKUP(C2324,[1]Sheet18!$A$1:$C$362,3,0)</f>
        <v>#N/A</v>
      </c>
      <c r="J2324" s="18">
        <f t="shared" si="52"/>
        <v>2000</v>
      </c>
    </row>
    <row r="2325" spans="2:10" x14ac:dyDescent="0.2">
      <c r="B2325" s="4">
        <v>2322</v>
      </c>
      <c r="C2325" s="5" t="s">
        <v>9561</v>
      </c>
      <c r="D2325" s="5" t="s">
        <v>45</v>
      </c>
      <c r="E2325" s="5" t="s">
        <v>9562</v>
      </c>
      <c r="F2325" s="6">
        <v>45812</v>
      </c>
      <c r="G2325" s="6">
        <v>59326</v>
      </c>
      <c r="H2325" s="7">
        <v>2000</v>
      </c>
      <c r="I2325" s="13" t="e">
        <f>VLOOKUP(C2325,[1]Sheet18!$A$1:$C$362,3,0)</f>
        <v>#N/A</v>
      </c>
      <c r="J2325" s="18">
        <f t="shared" si="52"/>
        <v>2000</v>
      </c>
    </row>
    <row r="2326" spans="2:10" x14ac:dyDescent="0.2">
      <c r="B2326" s="4">
        <v>2323</v>
      </c>
      <c r="C2326" s="5" t="s">
        <v>7858</v>
      </c>
      <c r="D2326" s="5" t="s">
        <v>45</v>
      </c>
      <c r="E2326" s="5" t="s">
        <v>7859</v>
      </c>
      <c r="F2326" s="6">
        <v>45371</v>
      </c>
      <c r="G2326" s="6">
        <v>59981</v>
      </c>
      <c r="H2326" s="7">
        <v>1742</v>
      </c>
      <c r="I2326" s="13" t="e">
        <f>VLOOKUP(C2326,[1]Sheet18!$A$1:$C$362,3,0)</f>
        <v>#N/A</v>
      </c>
      <c r="J2326" s="18">
        <f t="shared" si="52"/>
        <v>1742</v>
      </c>
    </row>
    <row r="2327" spans="2:10" x14ac:dyDescent="0.2">
      <c r="B2327" s="4">
        <v>2324</v>
      </c>
      <c r="C2327" s="5" t="s">
        <v>15</v>
      </c>
      <c r="D2327" s="5" t="s">
        <v>17</v>
      </c>
      <c r="E2327" s="5" t="s">
        <v>16</v>
      </c>
      <c r="F2327" s="6">
        <v>42200</v>
      </c>
      <c r="G2327" s="6">
        <v>45853</v>
      </c>
      <c r="H2327" s="7">
        <v>1500</v>
      </c>
      <c r="I2327" s="13" t="e">
        <f>VLOOKUP(C2327,[1]Sheet18!$A$1:$C$362,3,0)</f>
        <v>#N/A</v>
      </c>
      <c r="J2327" s="18">
        <f t="shared" si="52"/>
        <v>1500</v>
      </c>
    </row>
    <row r="2328" spans="2:10" x14ac:dyDescent="0.2">
      <c r="B2328" s="4">
        <v>2325</v>
      </c>
      <c r="C2328" s="5" t="s">
        <v>77</v>
      </c>
      <c r="D2328" s="5" t="s">
        <v>17</v>
      </c>
      <c r="E2328" s="5" t="s">
        <v>78</v>
      </c>
      <c r="F2328" s="6">
        <v>42228</v>
      </c>
      <c r="G2328" s="6">
        <v>45881</v>
      </c>
      <c r="H2328" s="7">
        <v>1500</v>
      </c>
      <c r="I2328" s="13" t="e">
        <f>VLOOKUP(C2328,[1]Sheet18!$A$1:$C$362,3,0)</f>
        <v>#N/A</v>
      </c>
      <c r="J2328" s="18">
        <f t="shared" si="52"/>
        <v>1500</v>
      </c>
    </row>
    <row r="2329" spans="2:10" x14ac:dyDescent="0.2">
      <c r="B2329" s="4">
        <v>2326</v>
      </c>
      <c r="C2329" s="5" t="s">
        <v>120</v>
      </c>
      <c r="D2329" s="5" t="s">
        <v>17</v>
      </c>
      <c r="E2329" s="5" t="s">
        <v>121</v>
      </c>
      <c r="F2329" s="6">
        <v>42256</v>
      </c>
      <c r="G2329" s="6">
        <v>45909</v>
      </c>
      <c r="H2329" s="7">
        <v>1000</v>
      </c>
      <c r="I2329" s="13" t="e">
        <f>VLOOKUP(C2329,[1]Sheet18!$A$1:$C$362,3,0)</f>
        <v>#N/A</v>
      </c>
      <c r="J2329" s="18">
        <f t="shared" si="52"/>
        <v>1000</v>
      </c>
    </row>
    <row r="2330" spans="2:10" x14ac:dyDescent="0.2">
      <c r="B2330" s="4">
        <v>2327</v>
      </c>
      <c r="C2330" s="5" t="s">
        <v>145</v>
      </c>
      <c r="D2330" s="5" t="s">
        <v>17</v>
      </c>
      <c r="E2330" s="5" t="s">
        <v>146</v>
      </c>
      <c r="F2330" s="6">
        <v>42270</v>
      </c>
      <c r="G2330" s="6">
        <v>45923</v>
      </c>
      <c r="H2330" s="7">
        <v>1000</v>
      </c>
      <c r="I2330" s="13" t="e">
        <f>VLOOKUP(C2330,[1]Sheet18!$A$1:$C$362,3,0)</f>
        <v>#N/A</v>
      </c>
      <c r="J2330" s="18">
        <f t="shared" si="52"/>
        <v>1000</v>
      </c>
    </row>
    <row r="2331" spans="2:10" x14ac:dyDescent="0.2">
      <c r="B2331" s="4">
        <v>2328</v>
      </c>
      <c r="C2331" s="5" t="s">
        <v>221</v>
      </c>
      <c r="D2331" s="5" t="s">
        <v>17</v>
      </c>
      <c r="E2331" s="5" t="s">
        <v>222</v>
      </c>
      <c r="F2331" s="6">
        <v>42321</v>
      </c>
      <c r="G2331" s="6">
        <v>45974</v>
      </c>
      <c r="H2331" s="7">
        <v>3500</v>
      </c>
      <c r="I2331" s="13" t="e">
        <f>VLOOKUP(C2331,[1]Sheet18!$A$1:$C$362,3,0)</f>
        <v>#N/A</v>
      </c>
      <c r="J2331" s="18">
        <f t="shared" si="52"/>
        <v>3500</v>
      </c>
    </row>
    <row r="2332" spans="2:10" x14ac:dyDescent="0.2">
      <c r="B2332" s="4">
        <v>2329</v>
      </c>
      <c r="C2332" s="5" t="s">
        <v>309</v>
      </c>
      <c r="D2332" s="5" t="s">
        <v>17</v>
      </c>
      <c r="E2332" s="5" t="s">
        <v>78</v>
      </c>
      <c r="F2332" s="6">
        <v>42361</v>
      </c>
      <c r="G2332" s="6">
        <v>46014</v>
      </c>
      <c r="H2332" s="7">
        <v>1500</v>
      </c>
      <c r="I2332" s="13" t="e">
        <f>VLOOKUP(C2332,[1]Sheet18!$A$1:$C$362,3,0)</f>
        <v>#N/A</v>
      </c>
      <c r="J2332" s="18">
        <f t="shared" si="52"/>
        <v>1500</v>
      </c>
    </row>
    <row r="2333" spans="2:10" x14ac:dyDescent="0.2">
      <c r="B2333" s="4">
        <v>2330</v>
      </c>
      <c r="C2333" s="5" t="s">
        <v>331</v>
      </c>
      <c r="D2333" s="5" t="s">
        <v>17</v>
      </c>
      <c r="E2333" s="5" t="s">
        <v>332</v>
      </c>
      <c r="F2333" s="6">
        <v>42382</v>
      </c>
      <c r="G2333" s="6">
        <v>46035</v>
      </c>
      <c r="H2333" s="7">
        <v>1500</v>
      </c>
      <c r="I2333" s="13" t="e">
        <f>VLOOKUP(C2333,[1]Sheet18!$A$1:$C$362,3,0)</f>
        <v>#N/A</v>
      </c>
      <c r="J2333" s="18">
        <f t="shared" si="52"/>
        <v>1500</v>
      </c>
    </row>
    <row r="2334" spans="2:10" x14ac:dyDescent="0.2">
      <c r="B2334" s="4">
        <v>2331</v>
      </c>
      <c r="C2334" s="5" t="s">
        <v>368</v>
      </c>
      <c r="D2334" s="5" t="s">
        <v>17</v>
      </c>
      <c r="E2334" s="5" t="s">
        <v>369</v>
      </c>
      <c r="F2334" s="6">
        <v>42396</v>
      </c>
      <c r="G2334" s="6">
        <v>46049</v>
      </c>
      <c r="H2334" s="7">
        <v>1000</v>
      </c>
      <c r="I2334" s="13" t="e">
        <f>VLOOKUP(C2334,[1]Sheet18!$A$1:$C$362,3,0)</f>
        <v>#N/A</v>
      </c>
      <c r="J2334" s="18">
        <f t="shared" si="52"/>
        <v>1000</v>
      </c>
    </row>
    <row r="2335" spans="2:10" x14ac:dyDescent="0.2">
      <c r="B2335" s="4">
        <v>2332</v>
      </c>
      <c r="C2335" s="5" t="s">
        <v>426</v>
      </c>
      <c r="D2335" s="5" t="s">
        <v>17</v>
      </c>
      <c r="E2335" s="5" t="s">
        <v>427</v>
      </c>
      <c r="F2335" s="6">
        <v>42424</v>
      </c>
      <c r="G2335" s="6">
        <v>46077</v>
      </c>
      <c r="H2335" s="7">
        <v>1200</v>
      </c>
      <c r="I2335" s="13" t="e">
        <f>VLOOKUP(C2335,[1]Sheet18!$A$1:$C$362,3,0)</f>
        <v>#N/A</v>
      </c>
      <c r="J2335" s="18">
        <f t="shared" si="52"/>
        <v>1200</v>
      </c>
    </row>
    <row r="2336" spans="2:10" x14ac:dyDescent="0.2">
      <c r="B2336" s="4">
        <v>2333</v>
      </c>
      <c r="C2336" s="5" t="s">
        <v>629</v>
      </c>
      <c r="D2336" s="5" t="s">
        <v>17</v>
      </c>
      <c r="E2336" s="5" t="s">
        <v>630</v>
      </c>
      <c r="F2336" s="6">
        <v>42591</v>
      </c>
      <c r="G2336" s="6">
        <v>46243</v>
      </c>
      <c r="H2336" s="7">
        <v>1500</v>
      </c>
      <c r="I2336" s="13" t="e">
        <f>VLOOKUP(C2336,[1]Sheet18!$A$1:$C$362,3,0)</f>
        <v>#N/A</v>
      </c>
      <c r="J2336" s="18">
        <f t="shared" si="52"/>
        <v>1500</v>
      </c>
    </row>
    <row r="2337" spans="2:10" x14ac:dyDescent="0.2">
      <c r="B2337" s="4">
        <v>2334</v>
      </c>
      <c r="C2337" s="5" t="s">
        <v>655</v>
      </c>
      <c r="D2337" s="5" t="s">
        <v>17</v>
      </c>
      <c r="E2337" s="5" t="s">
        <v>656</v>
      </c>
      <c r="F2337" s="6">
        <v>42606</v>
      </c>
      <c r="G2337" s="6">
        <v>46258</v>
      </c>
      <c r="H2337" s="7">
        <v>1000</v>
      </c>
      <c r="I2337" s="13" t="e">
        <f>VLOOKUP(C2337,[1]Sheet18!$A$1:$C$362,3,0)</f>
        <v>#N/A</v>
      </c>
      <c r="J2337" s="18">
        <f t="shared" si="52"/>
        <v>1000</v>
      </c>
    </row>
    <row r="2338" spans="2:10" x14ac:dyDescent="0.2">
      <c r="B2338" s="4">
        <v>2335</v>
      </c>
      <c r="C2338" s="5" t="s">
        <v>4885</v>
      </c>
      <c r="D2338" s="5" t="s">
        <v>17</v>
      </c>
      <c r="E2338" s="5" t="s">
        <v>4886</v>
      </c>
      <c r="F2338" s="6">
        <v>44440</v>
      </c>
      <c r="G2338" s="6">
        <v>46266</v>
      </c>
      <c r="H2338" s="7">
        <v>2000</v>
      </c>
      <c r="I2338" s="13" t="e">
        <f>VLOOKUP(C2338,[1]Sheet18!$A$1:$C$362,3,0)</f>
        <v>#N/A</v>
      </c>
      <c r="J2338" s="18">
        <f t="shared" si="52"/>
        <v>2000</v>
      </c>
    </row>
    <row r="2339" spans="2:10" x14ac:dyDescent="0.2">
      <c r="B2339" s="4">
        <v>2336</v>
      </c>
      <c r="C2339" s="5" t="s">
        <v>679</v>
      </c>
      <c r="D2339" s="5" t="s">
        <v>17</v>
      </c>
      <c r="E2339" s="5" t="s">
        <v>680</v>
      </c>
      <c r="F2339" s="6">
        <v>42627</v>
      </c>
      <c r="G2339" s="6">
        <v>46279</v>
      </c>
      <c r="H2339" s="7">
        <v>1500</v>
      </c>
      <c r="I2339" s="13" t="e">
        <f>VLOOKUP(C2339,[1]Sheet18!$A$1:$C$362,3,0)</f>
        <v>#N/A</v>
      </c>
      <c r="J2339" s="18">
        <f t="shared" si="52"/>
        <v>1500</v>
      </c>
    </row>
    <row r="2340" spans="2:10" x14ac:dyDescent="0.2">
      <c r="B2340" s="4">
        <v>2337</v>
      </c>
      <c r="C2340" s="5" t="s">
        <v>705</v>
      </c>
      <c r="D2340" s="5" t="s">
        <v>17</v>
      </c>
      <c r="E2340" s="5" t="s">
        <v>706</v>
      </c>
      <c r="F2340" s="6">
        <v>42641</v>
      </c>
      <c r="G2340" s="6">
        <v>46293</v>
      </c>
      <c r="H2340" s="7">
        <v>1000</v>
      </c>
      <c r="I2340" s="13" t="e">
        <f>VLOOKUP(C2340,[1]Sheet18!$A$1:$C$362,3,0)</f>
        <v>#N/A</v>
      </c>
      <c r="J2340" s="18">
        <f t="shared" si="52"/>
        <v>1000</v>
      </c>
    </row>
    <row r="2341" spans="2:10" x14ac:dyDescent="0.2">
      <c r="B2341" s="4">
        <v>2338</v>
      </c>
      <c r="C2341" s="5" t="s">
        <v>733</v>
      </c>
      <c r="D2341" s="5" t="s">
        <v>17</v>
      </c>
      <c r="E2341" s="5" t="s">
        <v>734</v>
      </c>
      <c r="F2341" s="6">
        <v>42656</v>
      </c>
      <c r="G2341" s="6">
        <v>46308</v>
      </c>
      <c r="H2341" s="7">
        <v>2000</v>
      </c>
      <c r="I2341" s="13" t="e">
        <f>VLOOKUP(C2341,[1]Sheet18!$A$1:$C$362,3,0)</f>
        <v>#N/A</v>
      </c>
      <c r="J2341" s="18">
        <f t="shared" si="52"/>
        <v>2000</v>
      </c>
    </row>
    <row r="2342" spans="2:10" x14ac:dyDescent="0.2">
      <c r="B2342" s="4">
        <v>2339</v>
      </c>
      <c r="C2342" s="5" t="s">
        <v>758</v>
      </c>
      <c r="D2342" s="5" t="s">
        <v>17</v>
      </c>
      <c r="E2342" s="5" t="s">
        <v>759</v>
      </c>
      <c r="F2342" s="6">
        <v>42669</v>
      </c>
      <c r="G2342" s="6">
        <v>46321</v>
      </c>
      <c r="H2342" s="7">
        <v>2000</v>
      </c>
      <c r="I2342" s="13" t="e">
        <f>VLOOKUP(C2342,[1]Sheet18!$A$1:$C$362,3,0)</f>
        <v>#N/A</v>
      </c>
      <c r="J2342" s="18">
        <f t="shared" si="52"/>
        <v>2000</v>
      </c>
    </row>
    <row r="2343" spans="2:10" x14ac:dyDescent="0.2">
      <c r="B2343" s="4">
        <v>2340</v>
      </c>
      <c r="C2343" s="5" t="s">
        <v>796</v>
      </c>
      <c r="D2343" s="5" t="s">
        <v>17</v>
      </c>
      <c r="E2343" s="5" t="s">
        <v>797</v>
      </c>
      <c r="F2343" s="6">
        <v>42683</v>
      </c>
      <c r="G2343" s="6">
        <v>46335</v>
      </c>
      <c r="H2343" s="7">
        <v>1500</v>
      </c>
      <c r="I2343" s="13" t="e">
        <f>VLOOKUP(C2343,[1]Sheet18!$A$1:$C$362,3,0)</f>
        <v>#N/A</v>
      </c>
      <c r="J2343" s="18">
        <f t="shared" si="52"/>
        <v>1500</v>
      </c>
    </row>
    <row r="2344" spans="2:10" x14ac:dyDescent="0.2">
      <c r="B2344" s="4">
        <v>2341</v>
      </c>
      <c r="C2344" s="5" t="s">
        <v>948</v>
      </c>
      <c r="D2344" s="5" t="s">
        <v>17</v>
      </c>
      <c r="E2344" s="5" t="s">
        <v>949</v>
      </c>
      <c r="F2344" s="6">
        <v>42760</v>
      </c>
      <c r="G2344" s="6">
        <v>46412</v>
      </c>
      <c r="H2344" s="7">
        <v>1000</v>
      </c>
      <c r="I2344" s="13" t="e">
        <f>VLOOKUP(C2344,[1]Sheet18!$A$1:$C$362,3,0)</f>
        <v>#N/A</v>
      </c>
      <c r="J2344" s="18">
        <f t="shared" si="52"/>
        <v>1000</v>
      </c>
    </row>
    <row r="2345" spans="2:10" x14ac:dyDescent="0.2">
      <c r="B2345" s="4">
        <v>2342</v>
      </c>
      <c r="C2345" s="5" t="s">
        <v>980</v>
      </c>
      <c r="D2345" s="5" t="s">
        <v>17</v>
      </c>
      <c r="E2345" s="5" t="s">
        <v>981</v>
      </c>
      <c r="F2345" s="6">
        <v>42781</v>
      </c>
      <c r="G2345" s="6">
        <v>46433</v>
      </c>
      <c r="H2345" s="7">
        <v>2600</v>
      </c>
      <c r="I2345" s="13" t="e">
        <f>VLOOKUP(C2345,[1]Sheet18!$A$1:$C$362,3,0)</f>
        <v>#N/A</v>
      </c>
      <c r="J2345" s="18">
        <f t="shared" si="52"/>
        <v>2600</v>
      </c>
    </row>
    <row r="2346" spans="2:10" x14ac:dyDescent="0.2">
      <c r="B2346" s="4">
        <v>2343</v>
      </c>
      <c r="C2346" s="5" t="s">
        <v>1012</v>
      </c>
      <c r="D2346" s="5" t="s">
        <v>17</v>
      </c>
      <c r="E2346" s="5" t="s">
        <v>1013</v>
      </c>
      <c r="F2346" s="6">
        <v>42795</v>
      </c>
      <c r="G2346" s="6">
        <v>46447</v>
      </c>
      <c r="H2346" s="7">
        <v>2000</v>
      </c>
      <c r="I2346" s="13" t="e">
        <f>VLOOKUP(C2346,[1]Sheet18!$A$1:$C$362,3,0)</f>
        <v>#N/A</v>
      </c>
      <c r="J2346" s="18">
        <f t="shared" si="52"/>
        <v>2000</v>
      </c>
    </row>
    <row r="2347" spans="2:10" x14ac:dyDescent="0.2">
      <c r="B2347" s="4">
        <v>2344</v>
      </c>
      <c r="C2347" s="5" t="s">
        <v>1263</v>
      </c>
      <c r="D2347" s="5" t="s">
        <v>17</v>
      </c>
      <c r="E2347" s="5" t="s">
        <v>1264</v>
      </c>
      <c r="F2347" s="6">
        <v>42956</v>
      </c>
      <c r="G2347" s="6">
        <v>46608</v>
      </c>
      <c r="H2347" s="7">
        <v>2000</v>
      </c>
      <c r="I2347" s="13" t="e">
        <f>VLOOKUP(C2347,[1]Sheet18!$A$1:$C$362,3,0)</f>
        <v>#N/A</v>
      </c>
      <c r="J2347" s="18">
        <f t="shared" si="52"/>
        <v>2000</v>
      </c>
    </row>
    <row r="2348" spans="2:10" x14ac:dyDescent="0.2">
      <c r="B2348" s="4">
        <v>2345</v>
      </c>
      <c r="C2348" s="5" t="s">
        <v>1293</v>
      </c>
      <c r="D2348" s="5" t="s">
        <v>17</v>
      </c>
      <c r="E2348" s="5" t="s">
        <v>1294</v>
      </c>
      <c r="F2348" s="6">
        <v>42970</v>
      </c>
      <c r="G2348" s="6">
        <v>46622</v>
      </c>
      <c r="H2348" s="7">
        <v>1000</v>
      </c>
      <c r="I2348" s="13" t="e">
        <f>VLOOKUP(C2348,[1]Sheet18!$A$1:$C$362,3,0)</f>
        <v>#N/A</v>
      </c>
      <c r="J2348" s="18">
        <f t="shared" si="52"/>
        <v>1000</v>
      </c>
    </row>
    <row r="2349" spans="2:10" x14ac:dyDescent="0.2">
      <c r="B2349" s="4">
        <v>2346</v>
      </c>
      <c r="C2349" s="5" t="s">
        <v>1319</v>
      </c>
      <c r="D2349" s="5" t="s">
        <v>17</v>
      </c>
      <c r="E2349" s="5" t="s">
        <v>1320</v>
      </c>
      <c r="F2349" s="6">
        <v>42991</v>
      </c>
      <c r="G2349" s="6">
        <v>46643</v>
      </c>
      <c r="H2349" s="7">
        <v>2000</v>
      </c>
      <c r="I2349" s="13" t="e">
        <f>VLOOKUP(C2349,[1]Sheet18!$A$1:$C$362,3,0)</f>
        <v>#N/A</v>
      </c>
      <c r="J2349" s="18">
        <f t="shared" si="52"/>
        <v>2000</v>
      </c>
    </row>
    <row r="2350" spans="2:10" x14ac:dyDescent="0.2">
      <c r="B2350" s="4">
        <v>2347</v>
      </c>
      <c r="C2350" s="5" t="s">
        <v>1363</v>
      </c>
      <c r="D2350" s="5" t="s">
        <v>17</v>
      </c>
      <c r="E2350" s="5" t="s">
        <v>1364</v>
      </c>
      <c r="F2350" s="6">
        <v>43005</v>
      </c>
      <c r="G2350" s="6">
        <v>46657</v>
      </c>
      <c r="H2350" s="7">
        <v>2000</v>
      </c>
      <c r="I2350" s="13" t="e">
        <f>VLOOKUP(C2350,[1]Sheet18!$A$1:$C$362,3,0)</f>
        <v>#N/A</v>
      </c>
      <c r="J2350" s="18">
        <f t="shared" si="52"/>
        <v>2000</v>
      </c>
    </row>
    <row r="2351" spans="2:10" x14ac:dyDescent="0.2">
      <c r="B2351" s="4">
        <v>2348</v>
      </c>
      <c r="C2351" s="5" t="s">
        <v>1380</v>
      </c>
      <c r="D2351" s="5" t="s">
        <v>17</v>
      </c>
      <c r="E2351" s="5" t="s">
        <v>1381</v>
      </c>
      <c r="F2351" s="6">
        <v>43019</v>
      </c>
      <c r="G2351" s="6">
        <v>46671</v>
      </c>
      <c r="H2351" s="7">
        <v>2000</v>
      </c>
      <c r="I2351" s="13" t="e">
        <f>VLOOKUP(C2351,[1]Sheet18!$A$1:$C$362,3,0)</f>
        <v>#N/A</v>
      </c>
      <c r="J2351" s="18">
        <f t="shared" si="52"/>
        <v>2000</v>
      </c>
    </row>
    <row r="2352" spans="2:10" x14ac:dyDescent="0.2">
      <c r="B2352" s="4">
        <v>2349</v>
      </c>
      <c r="C2352" s="5" t="s">
        <v>1416</v>
      </c>
      <c r="D2352" s="5" t="s">
        <v>17</v>
      </c>
      <c r="E2352" s="5" t="s">
        <v>1417</v>
      </c>
      <c r="F2352" s="6">
        <v>43040</v>
      </c>
      <c r="G2352" s="6">
        <v>46692</v>
      </c>
      <c r="H2352" s="7">
        <v>2000</v>
      </c>
      <c r="I2352" s="13" t="e">
        <f>VLOOKUP(C2352,[1]Sheet18!$A$1:$C$362,3,0)</f>
        <v>#N/A</v>
      </c>
      <c r="J2352" s="18">
        <f t="shared" si="52"/>
        <v>2000</v>
      </c>
    </row>
    <row r="2353" spans="2:10" x14ac:dyDescent="0.2">
      <c r="B2353" s="4">
        <v>2350</v>
      </c>
      <c r="C2353" s="5" t="s">
        <v>1579</v>
      </c>
      <c r="D2353" s="5" t="s">
        <v>17</v>
      </c>
      <c r="E2353" s="5" t="s">
        <v>1580</v>
      </c>
      <c r="F2353" s="6">
        <v>43124</v>
      </c>
      <c r="G2353" s="6">
        <v>46776</v>
      </c>
      <c r="H2353" s="7">
        <v>2000</v>
      </c>
      <c r="I2353" s="13" t="e">
        <f>VLOOKUP(C2353,[1]Sheet18!$A$1:$C$362,3,0)</f>
        <v>#N/A</v>
      </c>
      <c r="J2353" s="18">
        <f t="shared" si="52"/>
        <v>2000</v>
      </c>
    </row>
    <row r="2354" spans="2:10" x14ac:dyDescent="0.2">
      <c r="B2354" s="4">
        <v>2351</v>
      </c>
      <c r="C2354" s="5" t="s">
        <v>1638</v>
      </c>
      <c r="D2354" s="5" t="s">
        <v>17</v>
      </c>
      <c r="E2354" s="5" t="s">
        <v>1639</v>
      </c>
      <c r="F2354" s="6">
        <v>43145</v>
      </c>
      <c r="G2354" s="6">
        <v>46797</v>
      </c>
      <c r="H2354" s="7">
        <v>2000</v>
      </c>
      <c r="I2354" s="13" t="e">
        <f>VLOOKUP(C2354,[1]Sheet18!$A$1:$C$362,3,0)</f>
        <v>#N/A</v>
      </c>
      <c r="J2354" s="18">
        <f t="shared" si="52"/>
        <v>2000</v>
      </c>
    </row>
    <row r="2355" spans="2:10" x14ac:dyDescent="0.2">
      <c r="B2355" s="4">
        <v>2352</v>
      </c>
      <c r="C2355" s="5" t="s">
        <v>1795</v>
      </c>
      <c r="D2355" s="5" t="s">
        <v>17</v>
      </c>
      <c r="E2355" s="5" t="s">
        <v>1639</v>
      </c>
      <c r="F2355" s="6">
        <v>43208</v>
      </c>
      <c r="G2355" s="6">
        <v>46861</v>
      </c>
      <c r="H2355" s="7">
        <v>2000</v>
      </c>
      <c r="I2355" s="13" t="e">
        <f>VLOOKUP(C2355,[1]Sheet18!$A$1:$C$362,3,0)</f>
        <v>#N/A</v>
      </c>
      <c r="J2355" s="18">
        <f t="shared" si="52"/>
        <v>2000</v>
      </c>
    </row>
    <row r="2356" spans="2:10" x14ac:dyDescent="0.2">
      <c r="B2356" s="4">
        <v>2353</v>
      </c>
      <c r="C2356" s="5" t="s">
        <v>1841</v>
      </c>
      <c r="D2356" s="5" t="s">
        <v>17</v>
      </c>
      <c r="E2356" s="5" t="s">
        <v>1842</v>
      </c>
      <c r="F2356" s="6">
        <v>43250</v>
      </c>
      <c r="G2356" s="6">
        <v>46903</v>
      </c>
      <c r="H2356" s="7">
        <v>1000</v>
      </c>
      <c r="I2356" s="13" t="e">
        <f>VLOOKUP(C2356,[1]Sheet18!$A$1:$C$362,3,0)</f>
        <v>#N/A</v>
      </c>
      <c r="J2356" s="18">
        <f t="shared" si="52"/>
        <v>1000</v>
      </c>
    </row>
    <row r="2357" spans="2:10" x14ac:dyDescent="0.2">
      <c r="B2357" s="4">
        <v>2354</v>
      </c>
      <c r="C2357" s="5" t="s">
        <v>1886</v>
      </c>
      <c r="D2357" s="5" t="s">
        <v>17</v>
      </c>
      <c r="E2357" s="5" t="s">
        <v>1887</v>
      </c>
      <c r="F2357" s="6">
        <v>43285</v>
      </c>
      <c r="G2357" s="6">
        <v>46938</v>
      </c>
      <c r="H2357" s="7">
        <v>1000</v>
      </c>
      <c r="I2357" s="13" t="e">
        <f>VLOOKUP(C2357,[1]Sheet18!$A$1:$C$362,3,0)</f>
        <v>#N/A</v>
      </c>
      <c r="J2357" s="18">
        <f t="shared" si="52"/>
        <v>1000</v>
      </c>
    </row>
    <row r="2358" spans="2:10" x14ac:dyDescent="0.2">
      <c r="B2358" s="4">
        <v>2355</v>
      </c>
      <c r="C2358" s="5" t="s">
        <v>1944</v>
      </c>
      <c r="D2358" s="5" t="s">
        <v>17</v>
      </c>
      <c r="E2358" s="5" t="s">
        <v>1945</v>
      </c>
      <c r="F2358" s="6">
        <v>43320</v>
      </c>
      <c r="G2358" s="6">
        <v>46973</v>
      </c>
      <c r="H2358" s="7">
        <v>1000</v>
      </c>
      <c r="I2358" s="13" t="e">
        <f>VLOOKUP(C2358,[1]Sheet18!$A$1:$C$362,3,0)</f>
        <v>#N/A</v>
      </c>
      <c r="J2358" s="18">
        <f t="shared" si="52"/>
        <v>1000</v>
      </c>
    </row>
    <row r="2359" spans="2:10" hidden="1" x14ac:dyDescent="0.2">
      <c r="B2359" s="4">
        <v>2356</v>
      </c>
      <c r="C2359" s="5" t="s">
        <v>2164</v>
      </c>
      <c r="D2359" s="5" t="s">
        <v>17</v>
      </c>
      <c r="E2359" s="5" t="s">
        <v>2165</v>
      </c>
      <c r="F2359" s="6">
        <v>43439</v>
      </c>
      <c r="G2359" s="6">
        <v>47092</v>
      </c>
      <c r="H2359" s="7">
        <v>2800</v>
      </c>
      <c r="I2359" s="13" t="str">
        <f>VLOOKUP(C2359,[1]Sheet18!$A$1:$C$362,3,0)</f>
        <v>=800+1000+1000</v>
      </c>
      <c r="J2359" s="13" t="str">
        <f>I2359</f>
        <v>=800+1000+1000</v>
      </c>
    </row>
    <row r="2360" spans="2:10" x14ac:dyDescent="0.2">
      <c r="B2360" s="4">
        <v>2357</v>
      </c>
      <c r="C2360" s="5" t="s">
        <v>5400</v>
      </c>
      <c r="D2360" s="5" t="s">
        <v>17</v>
      </c>
      <c r="E2360" s="5" t="s">
        <v>5401</v>
      </c>
      <c r="F2360" s="6">
        <v>44629</v>
      </c>
      <c r="G2360" s="6">
        <v>47186</v>
      </c>
      <c r="H2360" s="7">
        <v>2000</v>
      </c>
      <c r="I2360" s="13" t="e">
        <f>VLOOKUP(C2360,[1]Sheet18!$A$1:$C$362,3,0)</f>
        <v>#N/A</v>
      </c>
      <c r="J2360" s="18">
        <f>H2360</f>
        <v>2000</v>
      </c>
    </row>
    <row r="2361" spans="2:10" x14ac:dyDescent="0.2">
      <c r="B2361" s="4">
        <v>2358</v>
      </c>
      <c r="C2361" s="5" t="s">
        <v>3380</v>
      </c>
      <c r="D2361" s="5" t="s">
        <v>17</v>
      </c>
      <c r="E2361" s="5" t="s">
        <v>3381</v>
      </c>
      <c r="F2361" s="6">
        <v>43921</v>
      </c>
      <c r="G2361" s="6">
        <v>47208</v>
      </c>
      <c r="H2361" s="7">
        <v>750</v>
      </c>
      <c r="I2361" s="13" t="e">
        <f>VLOOKUP(C2361,[1]Sheet18!$A$1:$C$362,3,0)</f>
        <v>#N/A</v>
      </c>
      <c r="J2361" s="18">
        <f>H2361</f>
        <v>750</v>
      </c>
    </row>
    <row r="2362" spans="2:10" x14ac:dyDescent="0.2">
      <c r="B2362" s="4">
        <v>2359</v>
      </c>
      <c r="C2362" s="5" t="s">
        <v>2547</v>
      </c>
      <c r="D2362" s="5" t="s">
        <v>17</v>
      </c>
      <c r="E2362" s="5" t="s">
        <v>2548</v>
      </c>
      <c r="F2362" s="6">
        <v>43620</v>
      </c>
      <c r="G2362" s="6">
        <v>47273</v>
      </c>
      <c r="H2362" s="7">
        <v>1000</v>
      </c>
      <c r="I2362" s="13" t="e">
        <f>VLOOKUP(C2362,[1]Sheet18!$A$1:$C$362,3,0)</f>
        <v>#N/A</v>
      </c>
      <c r="J2362" s="18">
        <f>H2362</f>
        <v>1000</v>
      </c>
    </row>
    <row r="2363" spans="2:10" x14ac:dyDescent="0.2">
      <c r="B2363" s="4">
        <v>2360</v>
      </c>
      <c r="C2363" s="5" t="s">
        <v>2565</v>
      </c>
      <c r="D2363" s="5" t="s">
        <v>17</v>
      </c>
      <c r="E2363" s="5" t="s">
        <v>2566</v>
      </c>
      <c r="F2363" s="6">
        <v>43628</v>
      </c>
      <c r="G2363" s="6">
        <v>47281</v>
      </c>
      <c r="H2363" s="7">
        <v>1000</v>
      </c>
      <c r="I2363" s="13" t="e">
        <f>VLOOKUP(C2363,[1]Sheet18!$A$1:$C$362,3,0)</f>
        <v>#N/A</v>
      </c>
      <c r="J2363" s="18">
        <f>H2363</f>
        <v>1000</v>
      </c>
    </row>
    <row r="2364" spans="2:10" hidden="1" x14ac:dyDescent="0.2">
      <c r="B2364" s="4">
        <v>2361</v>
      </c>
      <c r="C2364" s="5" t="s">
        <v>2625</v>
      </c>
      <c r="D2364" s="5" t="s">
        <v>17</v>
      </c>
      <c r="E2364" s="5" t="s">
        <v>2626</v>
      </c>
      <c r="F2364" s="6">
        <v>43656</v>
      </c>
      <c r="G2364" s="6">
        <v>47309</v>
      </c>
      <c r="H2364" s="7">
        <v>2000</v>
      </c>
      <c r="I2364" s="13" t="str">
        <f>VLOOKUP(C2364,[1]Sheet18!$A$1:$C$362,3,0)</f>
        <v>=1000+1000</v>
      </c>
      <c r="J2364" s="13" t="str">
        <f>I2364</f>
        <v>=1000+1000</v>
      </c>
    </row>
    <row r="2365" spans="2:10" x14ac:dyDescent="0.2">
      <c r="B2365" s="4">
        <v>2362</v>
      </c>
      <c r="C2365" s="5" t="s">
        <v>7090</v>
      </c>
      <c r="D2365" s="5" t="s">
        <v>17</v>
      </c>
      <c r="E2365" s="5" t="s">
        <v>7091</v>
      </c>
      <c r="F2365" s="6">
        <v>45196</v>
      </c>
      <c r="G2365" s="6">
        <v>47388</v>
      </c>
      <c r="H2365" s="7">
        <v>2000</v>
      </c>
      <c r="I2365" s="13" t="e">
        <f>VLOOKUP(C2365,[1]Sheet18!$A$1:$C$362,3,0)</f>
        <v>#N/A</v>
      </c>
      <c r="J2365" s="18">
        <f t="shared" ref="J2365:J2376" si="53">H2365</f>
        <v>2000</v>
      </c>
    </row>
    <row r="2366" spans="2:10" x14ac:dyDescent="0.2">
      <c r="B2366" s="4">
        <v>2363</v>
      </c>
      <c r="C2366" s="5" t="s">
        <v>2979</v>
      </c>
      <c r="D2366" s="5" t="s">
        <v>17</v>
      </c>
      <c r="E2366" s="5" t="s">
        <v>2980</v>
      </c>
      <c r="F2366" s="6">
        <v>43803</v>
      </c>
      <c r="G2366" s="6">
        <v>47456</v>
      </c>
      <c r="H2366" s="7">
        <v>1000</v>
      </c>
      <c r="I2366" s="13" t="e">
        <f>VLOOKUP(C2366,[1]Sheet18!$A$1:$C$362,3,0)</f>
        <v>#N/A</v>
      </c>
      <c r="J2366" s="18">
        <f t="shared" si="53"/>
        <v>1000</v>
      </c>
    </row>
    <row r="2367" spans="2:10" x14ac:dyDescent="0.2">
      <c r="B2367" s="4">
        <v>2364</v>
      </c>
      <c r="C2367" s="5" t="s">
        <v>3036</v>
      </c>
      <c r="D2367" s="5" t="s">
        <v>17</v>
      </c>
      <c r="E2367" s="5" t="s">
        <v>3037</v>
      </c>
      <c r="F2367" s="6">
        <v>43831</v>
      </c>
      <c r="G2367" s="6">
        <v>47484</v>
      </c>
      <c r="H2367" s="7">
        <v>1000</v>
      </c>
      <c r="I2367" s="13" t="e">
        <f>VLOOKUP(C2367,[1]Sheet18!$A$1:$C$362,3,0)</f>
        <v>#N/A</v>
      </c>
      <c r="J2367" s="18">
        <f t="shared" si="53"/>
        <v>1000</v>
      </c>
    </row>
    <row r="2368" spans="2:10" x14ac:dyDescent="0.2">
      <c r="B2368" s="4">
        <v>2365</v>
      </c>
      <c r="C2368" s="5" t="s">
        <v>3082</v>
      </c>
      <c r="D2368" s="5" t="s">
        <v>17</v>
      </c>
      <c r="E2368" s="5" t="s">
        <v>3083</v>
      </c>
      <c r="F2368" s="6">
        <v>43845</v>
      </c>
      <c r="G2368" s="6">
        <v>47498</v>
      </c>
      <c r="H2368" s="7">
        <v>1000</v>
      </c>
      <c r="I2368" s="13" t="e">
        <f>VLOOKUP(C2368,[1]Sheet18!$A$1:$C$362,3,0)</f>
        <v>#N/A</v>
      </c>
      <c r="J2368" s="18">
        <f t="shared" si="53"/>
        <v>1000</v>
      </c>
    </row>
    <row r="2369" spans="2:10" x14ac:dyDescent="0.2">
      <c r="B2369" s="4">
        <v>2366</v>
      </c>
      <c r="C2369" s="5" t="s">
        <v>3145</v>
      </c>
      <c r="D2369" s="5" t="s">
        <v>17</v>
      </c>
      <c r="E2369" s="5" t="s">
        <v>3146</v>
      </c>
      <c r="F2369" s="6">
        <v>43866</v>
      </c>
      <c r="G2369" s="6">
        <v>47519</v>
      </c>
      <c r="H2369" s="7">
        <v>1000</v>
      </c>
      <c r="I2369" s="13" t="e">
        <f>VLOOKUP(C2369,[1]Sheet18!$A$1:$C$362,3,0)</f>
        <v>#N/A</v>
      </c>
      <c r="J2369" s="18">
        <f t="shared" si="53"/>
        <v>1000</v>
      </c>
    </row>
    <row r="2370" spans="2:10" x14ac:dyDescent="0.2">
      <c r="B2370" s="4">
        <v>2367</v>
      </c>
      <c r="C2370" s="5" t="s">
        <v>3214</v>
      </c>
      <c r="D2370" s="5" t="s">
        <v>17</v>
      </c>
      <c r="E2370" s="5" t="s">
        <v>3215</v>
      </c>
      <c r="F2370" s="6">
        <v>43887</v>
      </c>
      <c r="G2370" s="6">
        <v>47540</v>
      </c>
      <c r="H2370" s="7">
        <v>1000</v>
      </c>
      <c r="I2370" s="13" t="e">
        <f>VLOOKUP(C2370,[1]Sheet18!$A$1:$C$362,3,0)</f>
        <v>#N/A</v>
      </c>
      <c r="J2370" s="18">
        <f t="shared" si="53"/>
        <v>1000</v>
      </c>
    </row>
    <row r="2371" spans="2:10" x14ac:dyDescent="0.2">
      <c r="B2371" s="4">
        <v>2368</v>
      </c>
      <c r="C2371" s="5" t="s">
        <v>3250</v>
      </c>
      <c r="D2371" s="5" t="s">
        <v>17</v>
      </c>
      <c r="E2371" s="5" t="s">
        <v>3251</v>
      </c>
      <c r="F2371" s="6">
        <v>43894</v>
      </c>
      <c r="G2371" s="6">
        <v>47546</v>
      </c>
      <c r="H2371" s="7">
        <v>1000</v>
      </c>
      <c r="I2371" s="13" t="e">
        <f>VLOOKUP(C2371,[1]Sheet18!$A$1:$C$362,3,0)</f>
        <v>#N/A</v>
      </c>
      <c r="J2371" s="18">
        <f t="shared" si="53"/>
        <v>1000</v>
      </c>
    </row>
    <row r="2372" spans="2:10" x14ac:dyDescent="0.2">
      <c r="B2372" s="4">
        <v>2369</v>
      </c>
      <c r="C2372" s="5" t="s">
        <v>3324</v>
      </c>
      <c r="D2372" s="5" t="s">
        <v>17</v>
      </c>
      <c r="E2372" s="5" t="s">
        <v>3325</v>
      </c>
      <c r="F2372" s="6">
        <v>43908</v>
      </c>
      <c r="G2372" s="6">
        <v>47560</v>
      </c>
      <c r="H2372" s="7">
        <v>500</v>
      </c>
      <c r="I2372" s="13" t="e">
        <f>VLOOKUP(C2372,[1]Sheet18!$A$1:$C$362,3,0)</f>
        <v>#N/A</v>
      </c>
      <c r="J2372" s="18">
        <f t="shared" si="53"/>
        <v>500</v>
      </c>
    </row>
    <row r="2373" spans="2:10" x14ac:dyDescent="0.2">
      <c r="B2373" s="4">
        <v>2370</v>
      </c>
      <c r="C2373" s="5" t="s">
        <v>3479</v>
      </c>
      <c r="D2373" s="5" t="s">
        <v>17</v>
      </c>
      <c r="E2373" s="5" t="s">
        <v>3480</v>
      </c>
      <c r="F2373" s="6">
        <v>43957</v>
      </c>
      <c r="G2373" s="6">
        <v>47609</v>
      </c>
      <c r="H2373" s="7">
        <v>1000</v>
      </c>
      <c r="I2373" s="13" t="e">
        <f>VLOOKUP(C2373,[1]Sheet18!$A$1:$C$362,3,0)</f>
        <v>#N/A</v>
      </c>
      <c r="J2373" s="18">
        <f t="shared" si="53"/>
        <v>1000</v>
      </c>
    </row>
    <row r="2374" spans="2:10" x14ac:dyDescent="0.2">
      <c r="B2374" s="4">
        <v>2371</v>
      </c>
      <c r="C2374" s="5" t="s">
        <v>3491</v>
      </c>
      <c r="D2374" s="5" t="s">
        <v>17</v>
      </c>
      <c r="E2374" s="5" t="s">
        <v>3492</v>
      </c>
      <c r="F2374" s="6">
        <v>43964</v>
      </c>
      <c r="G2374" s="6">
        <v>47616</v>
      </c>
      <c r="H2374" s="7">
        <v>1000</v>
      </c>
      <c r="I2374" s="13" t="e">
        <f>VLOOKUP(C2374,[1]Sheet18!$A$1:$C$362,3,0)</f>
        <v>#N/A</v>
      </c>
      <c r="J2374" s="18">
        <f t="shared" si="53"/>
        <v>1000</v>
      </c>
    </row>
    <row r="2375" spans="2:10" x14ac:dyDescent="0.2">
      <c r="B2375" s="4">
        <v>2372</v>
      </c>
      <c r="C2375" s="5" t="s">
        <v>3537</v>
      </c>
      <c r="D2375" s="5" t="s">
        <v>17</v>
      </c>
      <c r="E2375" s="5" t="s">
        <v>3538</v>
      </c>
      <c r="F2375" s="6">
        <v>43985</v>
      </c>
      <c r="G2375" s="6">
        <v>47637</v>
      </c>
      <c r="H2375" s="7">
        <v>500</v>
      </c>
      <c r="I2375" s="13" t="e">
        <f>VLOOKUP(C2375,[1]Sheet18!$A$1:$C$362,3,0)</f>
        <v>#N/A</v>
      </c>
      <c r="J2375" s="18">
        <f t="shared" si="53"/>
        <v>500</v>
      </c>
    </row>
    <row r="2376" spans="2:10" x14ac:dyDescent="0.2">
      <c r="B2376" s="4">
        <v>2373</v>
      </c>
      <c r="C2376" s="5" t="s">
        <v>3549</v>
      </c>
      <c r="D2376" s="5" t="s">
        <v>17</v>
      </c>
      <c r="E2376" s="5" t="s">
        <v>3550</v>
      </c>
      <c r="F2376" s="6">
        <v>43992</v>
      </c>
      <c r="G2376" s="6">
        <v>47644</v>
      </c>
      <c r="H2376" s="7">
        <v>500</v>
      </c>
      <c r="I2376" s="13" t="e">
        <f>VLOOKUP(C2376,[1]Sheet18!$A$1:$C$362,3,0)</f>
        <v>#N/A</v>
      </c>
      <c r="J2376" s="18">
        <f t="shared" si="53"/>
        <v>500</v>
      </c>
    </row>
    <row r="2377" spans="2:10" hidden="1" x14ac:dyDescent="0.2">
      <c r="B2377" s="4">
        <v>2374</v>
      </c>
      <c r="C2377" s="5" t="s">
        <v>4346</v>
      </c>
      <c r="D2377" s="5" t="s">
        <v>17</v>
      </c>
      <c r="E2377" s="5" t="s">
        <v>4347</v>
      </c>
      <c r="F2377" s="6">
        <v>44244</v>
      </c>
      <c r="G2377" s="6">
        <v>47896</v>
      </c>
      <c r="H2377" s="7">
        <v>6000</v>
      </c>
      <c r="I2377" s="13" t="str">
        <f>VLOOKUP(C2377,[1]Sheet18!$A$1:$C$362,3,0)</f>
        <v>=3000+3000</v>
      </c>
      <c r="J2377" s="13" t="str">
        <f>I2377</f>
        <v>=3000+3000</v>
      </c>
    </row>
    <row r="2378" spans="2:10" x14ac:dyDescent="0.2">
      <c r="B2378" s="4">
        <v>2375</v>
      </c>
      <c r="C2378" s="5" t="s">
        <v>9203</v>
      </c>
      <c r="D2378" s="5" t="s">
        <v>17</v>
      </c>
      <c r="E2378" s="5" t="s">
        <v>9204</v>
      </c>
      <c r="F2378" s="6">
        <v>45728</v>
      </c>
      <c r="G2378" s="6">
        <v>47919</v>
      </c>
      <c r="H2378" s="7">
        <v>2000</v>
      </c>
      <c r="I2378" s="13" t="e">
        <f>VLOOKUP(C2378,[1]Sheet18!$A$1:$C$362,3,0)</f>
        <v>#N/A</v>
      </c>
      <c r="J2378" s="18">
        <f>H2378</f>
        <v>2000</v>
      </c>
    </row>
    <row r="2379" spans="2:10" x14ac:dyDescent="0.2">
      <c r="B2379" s="4">
        <v>2376</v>
      </c>
      <c r="C2379" s="5" t="s">
        <v>4778</v>
      </c>
      <c r="D2379" s="5" t="s">
        <v>17</v>
      </c>
      <c r="E2379" s="5" t="s">
        <v>4779</v>
      </c>
      <c r="F2379" s="6">
        <v>44391</v>
      </c>
      <c r="G2379" s="6">
        <v>48043</v>
      </c>
      <c r="H2379" s="7">
        <v>2000</v>
      </c>
      <c r="I2379" s="13" t="e">
        <f>VLOOKUP(C2379,[1]Sheet18!$A$1:$C$362,3,0)</f>
        <v>#N/A</v>
      </c>
      <c r="J2379" s="18">
        <f>H2379</f>
        <v>2000</v>
      </c>
    </row>
    <row r="2380" spans="2:10" hidden="1" x14ac:dyDescent="0.2">
      <c r="B2380" s="4">
        <v>2377</v>
      </c>
      <c r="C2380" s="5" t="s">
        <v>4923</v>
      </c>
      <c r="D2380" s="5" t="s">
        <v>17</v>
      </c>
      <c r="E2380" s="5" t="s">
        <v>4924</v>
      </c>
      <c r="F2380" s="6">
        <v>44454</v>
      </c>
      <c r="G2380" s="6">
        <v>48106</v>
      </c>
      <c r="H2380" s="7">
        <v>8000</v>
      </c>
      <c r="I2380" s="13" t="str">
        <f>VLOOKUP(C2380,[1]Sheet18!$A$1:$C$362,3,0)</f>
        <v>=2000+2000+2000+2000</v>
      </c>
      <c r="J2380" s="13" t="str">
        <f>I2380</f>
        <v>=2000+2000+2000+2000</v>
      </c>
    </row>
    <row r="2381" spans="2:10" x14ac:dyDescent="0.2">
      <c r="B2381" s="4">
        <v>2378</v>
      </c>
      <c r="C2381" s="5" t="s">
        <v>9255</v>
      </c>
      <c r="D2381" s="5" t="s">
        <v>17</v>
      </c>
      <c r="E2381" s="5" t="s">
        <v>9256</v>
      </c>
      <c r="F2381" s="6">
        <v>45735</v>
      </c>
      <c r="G2381" s="6">
        <v>48292</v>
      </c>
      <c r="H2381" s="7">
        <v>2000</v>
      </c>
      <c r="I2381" s="13" t="e">
        <f>VLOOKUP(C2381,[1]Sheet18!$A$1:$C$362,3,0)</f>
        <v>#N/A</v>
      </c>
      <c r="J2381" s="18">
        <f>H2381</f>
        <v>2000</v>
      </c>
    </row>
    <row r="2382" spans="2:10" x14ac:dyDescent="0.2">
      <c r="B2382" s="4">
        <v>2379</v>
      </c>
      <c r="C2382" s="5" t="s">
        <v>9327</v>
      </c>
      <c r="D2382" s="5" t="s">
        <v>17</v>
      </c>
      <c r="E2382" s="5" t="s">
        <v>9328</v>
      </c>
      <c r="F2382" s="6">
        <v>45742</v>
      </c>
      <c r="G2382" s="6">
        <v>48299</v>
      </c>
      <c r="H2382" s="7">
        <v>2000</v>
      </c>
      <c r="I2382" s="13" t="e">
        <f>VLOOKUP(C2382,[1]Sheet18!$A$1:$C$362,3,0)</f>
        <v>#N/A</v>
      </c>
      <c r="J2382" s="18">
        <f>H2382</f>
        <v>2000</v>
      </c>
    </row>
    <row r="2383" spans="2:10" hidden="1" x14ac:dyDescent="0.2">
      <c r="B2383" s="4">
        <v>2380</v>
      </c>
      <c r="C2383" s="5" t="s">
        <v>5646</v>
      </c>
      <c r="D2383" s="5" t="s">
        <v>17</v>
      </c>
      <c r="E2383" s="5" t="s">
        <v>5647</v>
      </c>
      <c r="F2383" s="6">
        <v>44741</v>
      </c>
      <c r="G2383" s="6">
        <v>48394</v>
      </c>
      <c r="H2383" s="7">
        <v>4000</v>
      </c>
      <c r="I2383" s="13" t="str">
        <f>VLOOKUP(C2383,[1]Sheet18!$A$1:$C$362,3,0)</f>
        <v>=2000+2000</v>
      </c>
      <c r="J2383" s="13" t="str">
        <f>I2383</f>
        <v>=2000+2000</v>
      </c>
    </row>
    <row r="2384" spans="2:10" hidden="1" x14ac:dyDescent="0.2">
      <c r="B2384" s="4">
        <v>2381</v>
      </c>
      <c r="C2384" s="5" t="s">
        <v>5877</v>
      </c>
      <c r="D2384" s="5" t="s">
        <v>17</v>
      </c>
      <c r="E2384" s="5" t="s">
        <v>5878</v>
      </c>
      <c r="F2384" s="6">
        <v>44818</v>
      </c>
      <c r="G2384" s="6">
        <v>48471</v>
      </c>
      <c r="H2384" s="7">
        <v>4000</v>
      </c>
      <c r="I2384" s="13" t="str">
        <f>VLOOKUP(C2384,[1]Sheet18!$A$1:$C$362,3,0)</f>
        <v>=2000+2000</v>
      </c>
      <c r="J2384" s="13" t="str">
        <f>I2384</f>
        <v>=2000+2000</v>
      </c>
    </row>
    <row r="2385" spans="2:10" x14ac:dyDescent="0.2">
      <c r="B2385" s="4">
        <v>2382</v>
      </c>
      <c r="C2385" s="5" t="s">
        <v>3903</v>
      </c>
      <c r="D2385" s="5" t="s">
        <v>17</v>
      </c>
      <c r="E2385" s="5" t="s">
        <v>3904</v>
      </c>
      <c r="F2385" s="6">
        <v>44111</v>
      </c>
      <c r="G2385" s="6">
        <v>48494</v>
      </c>
      <c r="H2385" s="7">
        <v>1000</v>
      </c>
      <c r="I2385" s="13" t="e">
        <f>VLOOKUP(C2385,[1]Sheet18!$A$1:$C$362,3,0)</f>
        <v>#N/A</v>
      </c>
      <c r="J2385" s="18">
        <f>H2385</f>
        <v>1000</v>
      </c>
    </row>
    <row r="2386" spans="2:10" x14ac:dyDescent="0.2">
      <c r="B2386" s="4">
        <v>2383</v>
      </c>
      <c r="C2386" s="5" t="s">
        <v>6306</v>
      </c>
      <c r="D2386" s="5" t="s">
        <v>17</v>
      </c>
      <c r="E2386" s="5" t="s">
        <v>6307</v>
      </c>
      <c r="F2386" s="6">
        <v>44958</v>
      </c>
      <c r="G2386" s="6">
        <v>48611</v>
      </c>
      <c r="H2386" s="7">
        <v>2000</v>
      </c>
      <c r="I2386" s="13" t="e">
        <f>VLOOKUP(C2386,[1]Sheet18!$A$1:$C$362,3,0)</f>
        <v>#N/A</v>
      </c>
      <c r="J2386" s="18">
        <f>H2386</f>
        <v>2000</v>
      </c>
    </row>
    <row r="2387" spans="2:10" x14ac:dyDescent="0.2">
      <c r="B2387" s="4">
        <v>2384</v>
      </c>
      <c r="C2387" s="5" t="s">
        <v>6338</v>
      </c>
      <c r="D2387" s="5" t="s">
        <v>17</v>
      </c>
      <c r="E2387" s="5" t="s">
        <v>6339</v>
      </c>
      <c r="F2387" s="6">
        <v>44965</v>
      </c>
      <c r="G2387" s="6">
        <v>48618</v>
      </c>
      <c r="H2387" s="7">
        <v>3000</v>
      </c>
      <c r="I2387" s="13" t="e">
        <f>VLOOKUP(C2387,[1]Sheet18!$A$1:$C$362,3,0)</f>
        <v>#N/A</v>
      </c>
      <c r="J2387" s="18">
        <f>H2387</f>
        <v>3000</v>
      </c>
    </row>
    <row r="2388" spans="2:10" x14ac:dyDescent="0.2">
      <c r="B2388" s="4">
        <v>2385</v>
      </c>
      <c r="C2388" s="5" t="s">
        <v>6704</v>
      </c>
      <c r="D2388" s="5" t="s">
        <v>17</v>
      </c>
      <c r="E2388" s="5" t="s">
        <v>6705</v>
      </c>
      <c r="F2388" s="6">
        <v>45077</v>
      </c>
      <c r="G2388" s="6">
        <v>48730</v>
      </c>
      <c r="H2388" s="7">
        <v>2000</v>
      </c>
      <c r="I2388" s="13" t="e">
        <f>VLOOKUP(C2388,[1]Sheet18!$A$1:$C$362,3,0)</f>
        <v>#N/A</v>
      </c>
      <c r="J2388" s="18">
        <f>H2388</f>
        <v>2000</v>
      </c>
    </row>
    <row r="2389" spans="2:10" hidden="1" x14ac:dyDescent="0.2">
      <c r="B2389" s="4">
        <v>2386</v>
      </c>
      <c r="C2389" s="5" t="s">
        <v>1989</v>
      </c>
      <c r="D2389" s="5" t="s">
        <v>17</v>
      </c>
      <c r="E2389" s="5" t="s">
        <v>1990</v>
      </c>
      <c r="F2389" s="6">
        <v>43346</v>
      </c>
      <c r="G2389" s="6">
        <v>48825</v>
      </c>
      <c r="H2389" s="7">
        <v>2371</v>
      </c>
      <c r="I2389" s="13" t="str">
        <f>VLOOKUP(C2389,[1]Sheet18!$A$1:$C$362,3,0)</f>
        <v>=1000+371+1000</v>
      </c>
      <c r="J2389" s="13" t="str">
        <f>I2389</f>
        <v>=1000+371+1000</v>
      </c>
    </row>
    <row r="2390" spans="2:10" x14ac:dyDescent="0.2">
      <c r="B2390" s="4">
        <v>2387</v>
      </c>
      <c r="C2390" s="5" t="s">
        <v>3791</v>
      </c>
      <c r="D2390" s="5" t="s">
        <v>17</v>
      </c>
      <c r="E2390" s="5" t="s">
        <v>3792</v>
      </c>
      <c r="F2390" s="6">
        <v>44083</v>
      </c>
      <c r="G2390" s="6">
        <v>48831</v>
      </c>
      <c r="H2390" s="7">
        <v>1000</v>
      </c>
      <c r="I2390" s="13" t="e">
        <f>VLOOKUP(C2390,[1]Sheet18!$A$1:$C$362,3,0)</f>
        <v>#N/A</v>
      </c>
      <c r="J2390" s="18">
        <f>H2390</f>
        <v>1000</v>
      </c>
    </row>
    <row r="2391" spans="2:10" x14ac:dyDescent="0.2">
      <c r="B2391" s="4">
        <v>2388</v>
      </c>
      <c r="C2391" s="5" t="s">
        <v>3809</v>
      </c>
      <c r="D2391" s="5" t="s">
        <v>17</v>
      </c>
      <c r="E2391" s="5" t="s">
        <v>3810</v>
      </c>
      <c r="F2391" s="6">
        <v>44090</v>
      </c>
      <c r="G2391" s="6">
        <v>48838</v>
      </c>
      <c r="H2391" s="7">
        <v>1000</v>
      </c>
      <c r="I2391" s="13" t="e">
        <f>VLOOKUP(C2391,[1]Sheet18!$A$1:$C$362,3,0)</f>
        <v>#N/A</v>
      </c>
      <c r="J2391" s="18">
        <f>H2391</f>
        <v>1000</v>
      </c>
    </row>
    <row r="2392" spans="2:10" hidden="1" x14ac:dyDescent="0.2">
      <c r="B2392" s="4">
        <v>2389</v>
      </c>
      <c r="C2392" s="5" t="s">
        <v>6003</v>
      </c>
      <c r="D2392" s="5" t="s">
        <v>17</v>
      </c>
      <c r="E2392" s="5" t="s">
        <v>6004</v>
      </c>
      <c r="F2392" s="6">
        <v>44861</v>
      </c>
      <c r="G2392" s="6">
        <v>48879</v>
      </c>
      <c r="H2392" s="7">
        <v>3000</v>
      </c>
      <c r="I2392" s="13" t="str">
        <f>VLOOKUP(C2392,[1]Sheet18!$A$1:$C$362,3,0)</f>
        <v>=1000+2000</v>
      </c>
      <c r="J2392" s="13" t="str">
        <f>I2392</f>
        <v>=1000+2000</v>
      </c>
    </row>
    <row r="2393" spans="2:10" x14ac:dyDescent="0.2">
      <c r="B2393" s="4">
        <v>2390</v>
      </c>
      <c r="C2393" s="5" t="s">
        <v>6362</v>
      </c>
      <c r="D2393" s="5" t="s">
        <v>17</v>
      </c>
      <c r="E2393" s="5" t="s">
        <v>6363</v>
      </c>
      <c r="F2393" s="6">
        <v>44972</v>
      </c>
      <c r="G2393" s="6">
        <v>48990</v>
      </c>
      <c r="H2393" s="7">
        <v>3000</v>
      </c>
      <c r="I2393" s="13" t="e">
        <f>VLOOKUP(C2393,[1]Sheet18!$A$1:$C$362,3,0)</f>
        <v>#N/A</v>
      </c>
      <c r="J2393" s="18">
        <f t="shared" ref="J2393:J2411" si="54">H2393</f>
        <v>3000</v>
      </c>
    </row>
    <row r="2394" spans="2:10" x14ac:dyDescent="0.2">
      <c r="B2394" s="4">
        <v>2391</v>
      </c>
      <c r="C2394" s="5" t="s">
        <v>6773</v>
      </c>
      <c r="D2394" s="5" t="s">
        <v>17</v>
      </c>
      <c r="E2394" s="5" t="s">
        <v>6774</v>
      </c>
      <c r="F2394" s="6">
        <v>45091</v>
      </c>
      <c r="G2394" s="6">
        <v>49109</v>
      </c>
      <c r="H2394" s="7">
        <v>4000</v>
      </c>
      <c r="I2394" s="13" t="e">
        <f>VLOOKUP(C2394,[1]Sheet18!$A$1:$C$362,3,0)</f>
        <v>#N/A</v>
      </c>
      <c r="J2394" s="18">
        <f t="shared" si="54"/>
        <v>4000</v>
      </c>
    </row>
    <row r="2395" spans="2:10" x14ac:dyDescent="0.2">
      <c r="B2395" s="4">
        <v>2392</v>
      </c>
      <c r="C2395" s="5" t="s">
        <v>7202</v>
      </c>
      <c r="D2395" s="5" t="s">
        <v>17</v>
      </c>
      <c r="E2395" s="5" t="s">
        <v>7203</v>
      </c>
      <c r="F2395" s="6">
        <v>45224</v>
      </c>
      <c r="G2395" s="6">
        <v>49242</v>
      </c>
      <c r="H2395" s="7">
        <v>1000</v>
      </c>
      <c r="I2395" s="13" t="e">
        <f>VLOOKUP(C2395,[1]Sheet18!$A$1:$C$362,3,0)</f>
        <v>#N/A</v>
      </c>
      <c r="J2395" s="18">
        <f t="shared" si="54"/>
        <v>1000</v>
      </c>
    </row>
    <row r="2396" spans="2:10" x14ac:dyDescent="0.2">
      <c r="B2396" s="4">
        <v>2393</v>
      </c>
      <c r="C2396" s="5" t="s">
        <v>2981</v>
      </c>
      <c r="D2396" s="5" t="s">
        <v>17</v>
      </c>
      <c r="E2396" s="5" t="s">
        <v>2982</v>
      </c>
      <c r="F2396" s="6">
        <v>43803</v>
      </c>
      <c r="G2396" s="6">
        <v>49282</v>
      </c>
      <c r="H2396" s="7">
        <v>1000</v>
      </c>
      <c r="I2396" s="13" t="e">
        <f>VLOOKUP(C2396,[1]Sheet18!$A$1:$C$362,3,0)</f>
        <v>#N/A</v>
      </c>
      <c r="J2396" s="18">
        <f t="shared" si="54"/>
        <v>1000</v>
      </c>
    </row>
    <row r="2397" spans="2:10" x14ac:dyDescent="0.2">
      <c r="B2397" s="4">
        <v>2394</v>
      </c>
      <c r="C2397" s="5" t="s">
        <v>3038</v>
      </c>
      <c r="D2397" s="5" t="s">
        <v>17</v>
      </c>
      <c r="E2397" s="5" t="s">
        <v>3039</v>
      </c>
      <c r="F2397" s="6">
        <v>43831</v>
      </c>
      <c r="G2397" s="6">
        <v>49310</v>
      </c>
      <c r="H2397" s="7">
        <v>1000</v>
      </c>
      <c r="I2397" s="13" t="e">
        <f>VLOOKUP(C2397,[1]Sheet18!$A$1:$C$362,3,0)</f>
        <v>#N/A</v>
      </c>
      <c r="J2397" s="18">
        <f t="shared" si="54"/>
        <v>1000</v>
      </c>
    </row>
    <row r="2398" spans="2:10" x14ac:dyDescent="0.2">
      <c r="B2398" s="4">
        <v>2395</v>
      </c>
      <c r="C2398" s="5" t="s">
        <v>3216</v>
      </c>
      <c r="D2398" s="5" t="s">
        <v>17</v>
      </c>
      <c r="E2398" s="5" t="s">
        <v>3217</v>
      </c>
      <c r="F2398" s="6">
        <v>43887</v>
      </c>
      <c r="G2398" s="6">
        <v>49366</v>
      </c>
      <c r="H2398" s="7">
        <v>1000</v>
      </c>
      <c r="I2398" s="13" t="e">
        <f>VLOOKUP(C2398,[1]Sheet18!$A$1:$C$362,3,0)</f>
        <v>#N/A</v>
      </c>
      <c r="J2398" s="18">
        <f t="shared" si="54"/>
        <v>1000</v>
      </c>
    </row>
    <row r="2399" spans="2:10" x14ac:dyDescent="0.2">
      <c r="B2399" s="4">
        <v>2396</v>
      </c>
      <c r="C2399" s="5" t="s">
        <v>3252</v>
      </c>
      <c r="D2399" s="5" t="s">
        <v>17</v>
      </c>
      <c r="E2399" s="5" t="s">
        <v>3253</v>
      </c>
      <c r="F2399" s="6">
        <v>43894</v>
      </c>
      <c r="G2399" s="6">
        <v>49372</v>
      </c>
      <c r="H2399" s="7">
        <v>1000</v>
      </c>
      <c r="I2399" s="13" t="e">
        <f>VLOOKUP(C2399,[1]Sheet18!$A$1:$C$362,3,0)</f>
        <v>#N/A</v>
      </c>
      <c r="J2399" s="18">
        <f t="shared" si="54"/>
        <v>1000</v>
      </c>
    </row>
    <row r="2400" spans="2:10" x14ac:dyDescent="0.2">
      <c r="B2400" s="4">
        <v>2397</v>
      </c>
      <c r="C2400" s="5" t="s">
        <v>3304</v>
      </c>
      <c r="D2400" s="5" t="s">
        <v>17</v>
      </c>
      <c r="E2400" s="5" t="s">
        <v>3305</v>
      </c>
      <c r="F2400" s="6">
        <v>43901</v>
      </c>
      <c r="G2400" s="6">
        <v>49379</v>
      </c>
      <c r="H2400" s="7">
        <v>1000</v>
      </c>
      <c r="I2400" s="13" t="e">
        <f>VLOOKUP(C2400,[1]Sheet18!$A$1:$C$362,3,0)</f>
        <v>#N/A</v>
      </c>
      <c r="J2400" s="18">
        <f t="shared" si="54"/>
        <v>1000</v>
      </c>
    </row>
    <row r="2401" spans="2:10" x14ac:dyDescent="0.2">
      <c r="B2401" s="4">
        <v>2398</v>
      </c>
      <c r="C2401" s="5" t="s">
        <v>3326</v>
      </c>
      <c r="D2401" s="5" t="s">
        <v>17</v>
      </c>
      <c r="E2401" s="5" t="s">
        <v>3327</v>
      </c>
      <c r="F2401" s="6">
        <v>43908</v>
      </c>
      <c r="G2401" s="6">
        <v>49386</v>
      </c>
      <c r="H2401" s="7">
        <v>621.39</v>
      </c>
      <c r="I2401" s="13" t="e">
        <f>VLOOKUP(C2401,[1]Sheet18!$A$1:$C$362,3,0)</f>
        <v>#N/A</v>
      </c>
      <c r="J2401" s="18">
        <f t="shared" si="54"/>
        <v>621.39</v>
      </c>
    </row>
    <row r="2402" spans="2:10" x14ac:dyDescent="0.2">
      <c r="B2402" s="4">
        <v>2399</v>
      </c>
      <c r="C2402" s="5" t="s">
        <v>9329</v>
      </c>
      <c r="D2402" s="5" t="s">
        <v>17</v>
      </c>
      <c r="E2402" s="5" t="s">
        <v>9330</v>
      </c>
      <c r="F2402" s="6">
        <v>45742</v>
      </c>
      <c r="G2402" s="6">
        <v>49394</v>
      </c>
      <c r="H2402" s="7">
        <v>2400</v>
      </c>
      <c r="I2402" s="13" t="e">
        <f>VLOOKUP(C2402,[1]Sheet18!$A$1:$C$362,3,0)</f>
        <v>#N/A</v>
      </c>
      <c r="J2402" s="18">
        <f t="shared" si="54"/>
        <v>2400</v>
      </c>
    </row>
    <row r="2403" spans="2:10" x14ac:dyDescent="0.2">
      <c r="B2403" s="4">
        <v>2400</v>
      </c>
      <c r="C2403" s="5" t="s">
        <v>3615</v>
      </c>
      <c r="D2403" s="5" t="s">
        <v>17</v>
      </c>
      <c r="E2403" s="5" t="s">
        <v>3616</v>
      </c>
      <c r="F2403" s="6">
        <v>44020</v>
      </c>
      <c r="G2403" s="6">
        <v>49498</v>
      </c>
      <c r="H2403" s="7">
        <v>1000</v>
      </c>
      <c r="I2403" s="13" t="e">
        <f>VLOOKUP(C2403,[1]Sheet18!$A$1:$C$362,3,0)</f>
        <v>#N/A</v>
      </c>
      <c r="J2403" s="18">
        <f t="shared" si="54"/>
        <v>1000</v>
      </c>
    </row>
    <row r="2404" spans="2:10" x14ac:dyDescent="0.2">
      <c r="B2404" s="4">
        <v>2401</v>
      </c>
      <c r="C2404" s="5" t="s">
        <v>3639</v>
      </c>
      <c r="D2404" s="5" t="s">
        <v>17</v>
      </c>
      <c r="E2404" s="5" t="s">
        <v>3640</v>
      </c>
      <c r="F2404" s="6">
        <v>44027</v>
      </c>
      <c r="G2404" s="6">
        <v>49505</v>
      </c>
      <c r="H2404" s="7">
        <v>1000</v>
      </c>
      <c r="I2404" s="13" t="e">
        <f>VLOOKUP(C2404,[1]Sheet18!$A$1:$C$362,3,0)</f>
        <v>#N/A</v>
      </c>
      <c r="J2404" s="18">
        <f t="shared" si="54"/>
        <v>1000</v>
      </c>
    </row>
    <row r="2405" spans="2:10" x14ac:dyDescent="0.2">
      <c r="B2405" s="4">
        <v>2402</v>
      </c>
      <c r="C2405" s="5" t="s">
        <v>3691</v>
      </c>
      <c r="D2405" s="5" t="s">
        <v>17</v>
      </c>
      <c r="E2405" s="5" t="s">
        <v>3692</v>
      </c>
      <c r="F2405" s="6">
        <v>44048</v>
      </c>
      <c r="G2405" s="6">
        <v>49526</v>
      </c>
      <c r="H2405" s="7">
        <v>1000</v>
      </c>
      <c r="I2405" s="13" t="e">
        <f>VLOOKUP(C2405,[1]Sheet18!$A$1:$C$362,3,0)</f>
        <v>#N/A</v>
      </c>
      <c r="J2405" s="18">
        <f t="shared" si="54"/>
        <v>1000</v>
      </c>
    </row>
    <row r="2406" spans="2:10" x14ac:dyDescent="0.2">
      <c r="B2406" s="4">
        <v>2403</v>
      </c>
      <c r="C2406" s="5" t="s">
        <v>8342</v>
      </c>
      <c r="D2406" s="5" t="s">
        <v>17</v>
      </c>
      <c r="E2406" s="5" t="s">
        <v>8343</v>
      </c>
      <c r="F2406" s="6">
        <v>45511</v>
      </c>
      <c r="G2406" s="6">
        <v>49528</v>
      </c>
      <c r="H2406" s="7">
        <v>2500</v>
      </c>
      <c r="I2406" s="13" t="e">
        <f>VLOOKUP(C2406,[1]Sheet18!$A$1:$C$362,3,0)</f>
        <v>#N/A</v>
      </c>
      <c r="J2406" s="18">
        <f t="shared" si="54"/>
        <v>2500</v>
      </c>
    </row>
    <row r="2407" spans="2:10" x14ac:dyDescent="0.2">
      <c r="B2407" s="4">
        <v>2404</v>
      </c>
      <c r="C2407" s="5" t="s">
        <v>3712</v>
      </c>
      <c r="D2407" s="5" t="s">
        <v>17</v>
      </c>
      <c r="E2407" s="5" t="s">
        <v>3713</v>
      </c>
      <c r="F2407" s="6">
        <v>44055</v>
      </c>
      <c r="G2407" s="6">
        <v>49533</v>
      </c>
      <c r="H2407" s="7">
        <v>1000</v>
      </c>
      <c r="I2407" s="13" t="e">
        <f>VLOOKUP(C2407,[1]Sheet18!$A$1:$C$362,3,0)</f>
        <v>#N/A</v>
      </c>
      <c r="J2407" s="18">
        <f t="shared" si="54"/>
        <v>1000</v>
      </c>
    </row>
    <row r="2408" spans="2:10" x14ac:dyDescent="0.2">
      <c r="B2408" s="4">
        <v>2405</v>
      </c>
      <c r="C2408" s="5" t="s">
        <v>7070</v>
      </c>
      <c r="D2408" s="5" t="s">
        <v>17</v>
      </c>
      <c r="E2408" s="5" t="s">
        <v>7071</v>
      </c>
      <c r="F2408" s="6">
        <v>45191</v>
      </c>
      <c r="G2408" s="6">
        <v>49574</v>
      </c>
      <c r="H2408" s="7">
        <v>500</v>
      </c>
      <c r="I2408" s="13" t="e">
        <f>VLOOKUP(C2408,[1]Sheet18!$A$1:$C$362,3,0)</f>
        <v>#N/A</v>
      </c>
      <c r="J2408" s="18">
        <f t="shared" si="54"/>
        <v>500</v>
      </c>
    </row>
    <row r="2409" spans="2:10" x14ac:dyDescent="0.2">
      <c r="B2409" s="4">
        <v>2406</v>
      </c>
      <c r="C2409" s="5" t="s">
        <v>7126</v>
      </c>
      <c r="D2409" s="5" t="s">
        <v>17</v>
      </c>
      <c r="E2409" s="5" t="s">
        <v>7127</v>
      </c>
      <c r="F2409" s="6">
        <v>45203</v>
      </c>
      <c r="G2409" s="6">
        <v>49586</v>
      </c>
      <c r="H2409" s="7">
        <v>2000</v>
      </c>
      <c r="I2409" s="13" t="e">
        <f>VLOOKUP(C2409,[1]Sheet18!$A$1:$C$362,3,0)</f>
        <v>#N/A</v>
      </c>
      <c r="J2409" s="18">
        <f t="shared" si="54"/>
        <v>2000</v>
      </c>
    </row>
    <row r="2410" spans="2:10" x14ac:dyDescent="0.2">
      <c r="B2410" s="4">
        <v>2407</v>
      </c>
      <c r="C2410" s="5" t="s">
        <v>8597</v>
      </c>
      <c r="D2410" s="5" t="s">
        <v>17</v>
      </c>
      <c r="E2410" s="5" t="s">
        <v>8598</v>
      </c>
      <c r="F2410" s="6">
        <v>45574</v>
      </c>
      <c r="G2410" s="6">
        <v>49591</v>
      </c>
      <c r="H2410" s="7">
        <v>2500</v>
      </c>
      <c r="I2410" s="13" t="e">
        <f>VLOOKUP(C2410,[1]Sheet18!$A$1:$C$362,3,0)</f>
        <v>#N/A</v>
      </c>
      <c r="J2410" s="18">
        <f t="shared" si="54"/>
        <v>2500</v>
      </c>
    </row>
    <row r="2411" spans="2:10" x14ac:dyDescent="0.2">
      <c r="B2411" s="4">
        <v>2408</v>
      </c>
      <c r="C2411" s="5" t="s">
        <v>8535</v>
      </c>
      <c r="D2411" s="5" t="s">
        <v>17</v>
      </c>
      <c r="E2411" s="5" t="s">
        <v>8536</v>
      </c>
      <c r="F2411" s="6">
        <v>45560</v>
      </c>
      <c r="G2411" s="6">
        <v>49943</v>
      </c>
      <c r="H2411" s="7">
        <v>2500</v>
      </c>
      <c r="I2411" s="13" t="e">
        <f>VLOOKUP(C2411,[1]Sheet18!$A$1:$C$362,3,0)</f>
        <v>#N/A</v>
      </c>
      <c r="J2411" s="18">
        <f t="shared" si="54"/>
        <v>2500</v>
      </c>
    </row>
    <row r="2412" spans="2:10" hidden="1" x14ac:dyDescent="0.2">
      <c r="B2412" s="4">
        <v>2409</v>
      </c>
      <c r="C2412" s="5" t="s">
        <v>4255</v>
      </c>
      <c r="D2412" s="5" t="s">
        <v>17</v>
      </c>
      <c r="E2412" s="5" t="s">
        <v>4256</v>
      </c>
      <c r="F2412" s="6">
        <v>44216</v>
      </c>
      <c r="G2412" s="6">
        <v>50060</v>
      </c>
      <c r="H2412" s="7">
        <v>7000</v>
      </c>
      <c r="I2412" s="13" t="str">
        <f>VLOOKUP(C2412,[1]Sheet18!$A$1:$C$362,3,0)</f>
        <v>=1000+1000+2000+3000</v>
      </c>
      <c r="J2412" s="13" t="str">
        <f>I2412</f>
        <v>=1000+1000+2000+3000</v>
      </c>
    </row>
    <row r="2413" spans="2:10" x14ac:dyDescent="0.2">
      <c r="B2413" s="4">
        <v>2410</v>
      </c>
      <c r="C2413" s="5" t="s">
        <v>9059</v>
      </c>
      <c r="D2413" s="5" t="s">
        <v>17</v>
      </c>
      <c r="E2413" s="5" t="s">
        <v>9060</v>
      </c>
      <c r="F2413" s="6">
        <v>45708</v>
      </c>
      <c r="G2413" s="6">
        <v>50091</v>
      </c>
      <c r="H2413" s="7">
        <v>2000</v>
      </c>
      <c r="I2413" s="13" t="e">
        <f>VLOOKUP(C2413,[1]Sheet18!$A$1:$C$362,3,0)</f>
        <v>#N/A</v>
      </c>
      <c r="J2413" s="18">
        <f t="shared" ref="J2413:J2422" si="55">H2413</f>
        <v>2000</v>
      </c>
    </row>
    <row r="2414" spans="2:10" x14ac:dyDescent="0.2">
      <c r="B2414" s="4">
        <v>2411</v>
      </c>
      <c r="C2414" s="5" t="s">
        <v>9469</v>
      </c>
      <c r="D2414" s="5" t="s">
        <v>17</v>
      </c>
      <c r="E2414" s="5" t="s">
        <v>9470</v>
      </c>
      <c r="F2414" s="6">
        <v>45784</v>
      </c>
      <c r="G2414" s="6">
        <v>50167</v>
      </c>
      <c r="H2414" s="7">
        <v>2500</v>
      </c>
      <c r="I2414" s="13" t="e">
        <f>VLOOKUP(C2414,[1]Sheet18!$A$1:$C$362,3,0)</f>
        <v>#N/A</v>
      </c>
      <c r="J2414" s="18">
        <f t="shared" si="55"/>
        <v>2500</v>
      </c>
    </row>
    <row r="2415" spans="2:10" x14ac:dyDescent="0.2">
      <c r="B2415" s="4">
        <v>2412</v>
      </c>
      <c r="C2415" s="5" t="s">
        <v>7242</v>
      </c>
      <c r="D2415" s="5" t="s">
        <v>17</v>
      </c>
      <c r="E2415" s="5" t="s">
        <v>7243</v>
      </c>
      <c r="F2415" s="6">
        <v>45231</v>
      </c>
      <c r="G2415" s="6">
        <v>50345</v>
      </c>
      <c r="H2415" s="7">
        <v>2000</v>
      </c>
      <c r="I2415" s="13" t="e">
        <f>VLOOKUP(C2415,[1]Sheet18!$A$1:$C$362,3,0)</f>
        <v>#N/A</v>
      </c>
      <c r="J2415" s="18">
        <f t="shared" si="55"/>
        <v>2000</v>
      </c>
    </row>
    <row r="2416" spans="2:10" x14ac:dyDescent="0.2">
      <c r="B2416" s="4">
        <v>2413</v>
      </c>
      <c r="C2416" s="5" t="s">
        <v>7345</v>
      </c>
      <c r="D2416" s="5" t="s">
        <v>17</v>
      </c>
      <c r="E2416" s="5" t="s">
        <v>7243</v>
      </c>
      <c r="F2416" s="6">
        <v>45259</v>
      </c>
      <c r="G2416" s="6">
        <v>50373</v>
      </c>
      <c r="H2416" s="7">
        <v>2000</v>
      </c>
      <c r="I2416" s="13" t="e">
        <f>VLOOKUP(C2416,[1]Sheet18!$A$1:$C$362,3,0)</f>
        <v>#N/A</v>
      </c>
      <c r="J2416" s="18">
        <f t="shared" si="55"/>
        <v>2000</v>
      </c>
    </row>
    <row r="2417" spans="2:10" x14ac:dyDescent="0.2">
      <c r="B2417" s="4">
        <v>2414</v>
      </c>
      <c r="C2417" s="5" t="s">
        <v>8857</v>
      </c>
      <c r="D2417" s="5" t="s">
        <v>17</v>
      </c>
      <c r="E2417" s="5" t="s">
        <v>8858</v>
      </c>
      <c r="F2417" s="6">
        <v>45658</v>
      </c>
      <c r="G2417" s="6">
        <v>50406</v>
      </c>
      <c r="H2417" s="7">
        <v>2500</v>
      </c>
      <c r="I2417" s="13" t="e">
        <f>VLOOKUP(C2417,[1]Sheet18!$A$1:$C$362,3,0)</f>
        <v>#N/A</v>
      </c>
      <c r="J2417" s="18">
        <f t="shared" si="55"/>
        <v>2500</v>
      </c>
    </row>
    <row r="2418" spans="2:10" x14ac:dyDescent="0.2">
      <c r="B2418" s="4">
        <v>2415</v>
      </c>
      <c r="C2418" s="5" t="s">
        <v>6308</v>
      </c>
      <c r="D2418" s="5" t="s">
        <v>17</v>
      </c>
      <c r="E2418" s="5" t="s">
        <v>6309</v>
      </c>
      <c r="F2418" s="6">
        <v>44958</v>
      </c>
      <c r="G2418" s="6">
        <v>50437</v>
      </c>
      <c r="H2418" s="7">
        <v>2000</v>
      </c>
      <c r="I2418" s="13" t="e">
        <f>VLOOKUP(C2418,[1]Sheet18!$A$1:$C$362,3,0)</f>
        <v>#N/A</v>
      </c>
      <c r="J2418" s="18">
        <f t="shared" si="55"/>
        <v>2000</v>
      </c>
    </row>
    <row r="2419" spans="2:10" x14ac:dyDescent="0.2">
      <c r="B2419" s="4">
        <v>2416</v>
      </c>
      <c r="C2419" s="5" t="s">
        <v>6386</v>
      </c>
      <c r="D2419" s="5" t="s">
        <v>17</v>
      </c>
      <c r="E2419" s="5" t="s">
        <v>6387</v>
      </c>
      <c r="F2419" s="6">
        <v>44979</v>
      </c>
      <c r="G2419" s="6">
        <v>50458</v>
      </c>
      <c r="H2419" s="7">
        <v>3000</v>
      </c>
      <c r="I2419" s="13" t="e">
        <f>VLOOKUP(C2419,[1]Sheet18!$A$1:$C$362,3,0)</f>
        <v>#N/A</v>
      </c>
      <c r="J2419" s="18">
        <f t="shared" si="55"/>
        <v>3000</v>
      </c>
    </row>
    <row r="2420" spans="2:10" x14ac:dyDescent="0.2">
      <c r="B2420" s="4">
        <v>2417</v>
      </c>
      <c r="C2420" s="5" t="s">
        <v>8419</v>
      </c>
      <c r="D2420" s="5" t="s">
        <v>17</v>
      </c>
      <c r="E2420" s="5" t="s">
        <v>8420</v>
      </c>
      <c r="F2420" s="6">
        <v>45532</v>
      </c>
      <c r="G2420" s="6">
        <v>50645</v>
      </c>
      <c r="H2420" s="7">
        <v>2500</v>
      </c>
      <c r="I2420" s="13" t="e">
        <f>VLOOKUP(C2420,[1]Sheet18!$A$1:$C$362,3,0)</f>
        <v>#N/A</v>
      </c>
      <c r="J2420" s="18">
        <f t="shared" si="55"/>
        <v>2500</v>
      </c>
    </row>
    <row r="2421" spans="2:10" x14ac:dyDescent="0.2">
      <c r="B2421" s="4">
        <v>2418</v>
      </c>
      <c r="C2421" s="5" t="s">
        <v>7040</v>
      </c>
      <c r="D2421" s="5" t="s">
        <v>17</v>
      </c>
      <c r="E2421" s="5" t="s">
        <v>7041</v>
      </c>
      <c r="F2421" s="6">
        <v>45182</v>
      </c>
      <c r="G2421" s="6">
        <v>50661</v>
      </c>
      <c r="H2421" s="7">
        <v>2000</v>
      </c>
      <c r="I2421" s="13" t="e">
        <f>VLOOKUP(C2421,[1]Sheet18!$A$1:$C$362,3,0)</f>
        <v>#N/A</v>
      </c>
      <c r="J2421" s="18">
        <f t="shared" si="55"/>
        <v>2000</v>
      </c>
    </row>
    <row r="2422" spans="2:10" x14ac:dyDescent="0.2">
      <c r="B2422" s="4">
        <v>2419</v>
      </c>
      <c r="C2422" s="5" t="s">
        <v>7092</v>
      </c>
      <c r="D2422" s="5" t="s">
        <v>17</v>
      </c>
      <c r="E2422" s="5" t="s">
        <v>7041</v>
      </c>
      <c r="F2422" s="6">
        <v>45196</v>
      </c>
      <c r="G2422" s="6">
        <v>50675</v>
      </c>
      <c r="H2422" s="7">
        <v>1000</v>
      </c>
      <c r="I2422" s="13" t="e">
        <f>VLOOKUP(C2422,[1]Sheet18!$A$1:$C$362,3,0)</f>
        <v>#N/A</v>
      </c>
      <c r="J2422" s="18">
        <f t="shared" si="55"/>
        <v>1000</v>
      </c>
    </row>
    <row r="2423" spans="2:10" hidden="1" x14ac:dyDescent="0.2">
      <c r="B2423" s="4">
        <v>2420</v>
      </c>
      <c r="C2423" s="5" t="s">
        <v>2041</v>
      </c>
      <c r="D2423" s="5" t="s">
        <v>17</v>
      </c>
      <c r="E2423" s="5" t="s">
        <v>2042</v>
      </c>
      <c r="F2423" s="6">
        <v>43376</v>
      </c>
      <c r="G2423" s="6">
        <v>50681</v>
      </c>
      <c r="H2423" s="7">
        <v>825</v>
      </c>
      <c r="I2423" s="13" t="str">
        <f>VLOOKUP(C2423,[1]Sheet18!$A$1:$C$362,3,0)</f>
        <v>=325+500</v>
      </c>
      <c r="J2423" s="13" t="str">
        <f>I2423</f>
        <v>=325+500</v>
      </c>
    </row>
    <row r="2424" spans="2:10" x14ac:dyDescent="0.2">
      <c r="B2424" s="4">
        <v>2421</v>
      </c>
      <c r="C2424" s="5" t="s">
        <v>7128</v>
      </c>
      <c r="D2424" s="5" t="s">
        <v>17</v>
      </c>
      <c r="E2424" s="5" t="s">
        <v>7129</v>
      </c>
      <c r="F2424" s="6">
        <v>45203</v>
      </c>
      <c r="G2424" s="6">
        <v>50682</v>
      </c>
      <c r="H2424" s="7">
        <v>1000</v>
      </c>
      <c r="I2424" s="13" t="e">
        <f>VLOOKUP(C2424,[1]Sheet18!$A$1:$C$362,3,0)</f>
        <v>#N/A</v>
      </c>
      <c r="J2424" s="18">
        <f>H2424</f>
        <v>1000</v>
      </c>
    </row>
    <row r="2425" spans="2:10" x14ac:dyDescent="0.2">
      <c r="B2425" s="4">
        <v>2422</v>
      </c>
      <c r="C2425" s="5" t="s">
        <v>8719</v>
      </c>
      <c r="D2425" s="5" t="s">
        <v>17</v>
      </c>
      <c r="E2425" s="5" t="s">
        <v>8720</v>
      </c>
      <c r="F2425" s="6">
        <v>45623</v>
      </c>
      <c r="G2425" s="6">
        <v>50736</v>
      </c>
      <c r="H2425" s="7">
        <v>2500</v>
      </c>
      <c r="I2425" s="13" t="e">
        <f>VLOOKUP(C2425,[1]Sheet18!$A$1:$C$362,3,0)</f>
        <v>#N/A</v>
      </c>
      <c r="J2425" s="18">
        <f>H2425</f>
        <v>2500</v>
      </c>
    </row>
    <row r="2426" spans="2:10" x14ac:dyDescent="0.2">
      <c r="B2426" s="4">
        <v>2423</v>
      </c>
      <c r="C2426" s="5" t="s">
        <v>9153</v>
      </c>
      <c r="D2426" s="5" t="s">
        <v>17</v>
      </c>
      <c r="E2426" s="5" t="s">
        <v>9154</v>
      </c>
      <c r="F2426" s="6">
        <v>45721</v>
      </c>
      <c r="G2426" s="6">
        <v>50834</v>
      </c>
      <c r="H2426" s="7">
        <v>2000</v>
      </c>
      <c r="I2426" s="13" t="e">
        <f>VLOOKUP(C2426,[1]Sheet18!$A$1:$C$362,3,0)</f>
        <v>#N/A</v>
      </c>
      <c r="J2426" s="18">
        <f>H2426</f>
        <v>2000</v>
      </c>
    </row>
    <row r="2427" spans="2:10" x14ac:dyDescent="0.2">
      <c r="B2427" s="4">
        <v>2424</v>
      </c>
      <c r="C2427" s="5" t="s">
        <v>9471</v>
      </c>
      <c r="D2427" s="5" t="s">
        <v>17</v>
      </c>
      <c r="E2427" s="5" t="s">
        <v>9472</v>
      </c>
      <c r="F2427" s="6">
        <v>45784</v>
      </c>
      <c r="G2427" s="6">
        <v>50897</v>
      </c>
      <c r="H2427" s="7">
        <v>2500</v>
      </c>
      <c r="I2427" s="13" t="e">
        <f>VLOOKUP(C2427,[1]Sheet18!$A$1:$C$362,3,0)</f>
        <v>#N/A</v>
      </c>
      <c r="J2427" s="18">
        <f>H2427</f>
        <v>2500</v>
      </c>
    </row>
    <row r="2428" spans="2:10" x14ac:dyDescent="0.2">
      <c r="B2428" s="4">
        <v>2425</v>
      </c>
      <c r="C2428" s="5" t="s">
        <v>2689</v>
      </c>
      <c r="D2428" s="5" t="s">
        <v>17</v>
      </c>
      <c r="E2428" s="5" t="s">
        <v>2690</v>
      </c>
      <c r="F2428" s="6">
        <v>43684</v>
      </c>
      <c r="G2428" s="6">
        <v>50989</v>
      </c>
      <c r="H2428" s="7">
        <v>1000</v>
      </c>
      <c r="I2428" s="13" t="e">
        <f>VLOOKUP(C2428,[1]Sheet18!$A$1:$C$362,3,0)</f>
        <v>#N/A</v>
      </c>
      <c r="J2428" s="18">
        <f>H2428</f>
        <v>1000</v>
      </c>
    </row>
    <row r="2429" spans="2:10" hidden="1" x14ac:dyDescent="0.2">
      <c r="B2429" s="4">
        <v>2426</v>
      </c>
      <c r="C2429" s="5" t="s">
        <v>7042</v>
      </c>
      <c r="D2429" s="5" t="s">
        <v>17</v>
      </c>
      <c r="E2429" s="5" t="s">
        <v>7043</v>
      </c>
      <c r="F2429" s="6">
        <v>45182</v>
      </c>
      <c r="G2429" s="6">
        <v>51026</v>
      </c>
      <c r="H2429" s="7">
        <v>1500</v>
      </c>
      <c r="I2429" s="13" t="str">
        <f>VLOOKUP(C2429,[1]Sheet18!$A$1:$C$362,3,0)</f>
        <v>=1000+500</v>
      </c>
      <c r="J2429" s="13" t="str">
        <f>I2429</f>
        <v>=1000+500</v>
      </c>
    </row>
    <row r="2430" spans="2:10" x14ac:dyDescent="0.2">
      <c r="B2430" s="4">
        <v>2427</v>
      </c>
      <c r="C2430" s="5" t="s">
        <v>7555</v>
      </c>
      <c r="D2430" s="5" t="s">
        <v>17</v>
      </c>
      <c r="E2430" s="5" t="s">
        <v>7556</v>
      </c>
      <c r="F2430" s="6">
        <v>45315</v>
      </c>
      <c r="G2430" s="6">
        <v>51159</v>
      </c>
      <c r="H2430" s="7">
        <v>2500</v>
      </c>
      <c r="I2430" s="13" t="e">
        <f>VLOOKUP(C2430,[1]Sheet18!$A$1:$C$362,3,0)</f>
        <v>#N/A</v>
      </c>
      <c r="J2430" s="18">
        <f t="shared" ref="J2430:J2436" si="56">H2430</f>
        <v>2500</v>
      </c>
    </row>
    <row r="2431" spans="2:10" x14ac:dyDescent="0.2">
      <c r="B2431" s="4">
        <v>2428</v>
      </c>
      <c r="C2431" s="5" t="s">
        <v>7631</v>
      </c>
      <c r="D2431" s="5" t="s">
        <v>17</v>
      </c>
      <c r="E2431" s="5" t="s">
        <v>7632</v>
      </c>
      <c r="F2431" s="6">
        <v>45329</v>
      </c>
      <c r="G2431" s="6">
        <v>51173</v>
      </c>
      <c r="H2431" s="7">
        <v>1500</v>
      </c>
      <c r="I2431" s="13" t="e">
        <f>VLOOKUP(C2431,[1]Sheet18!$A$1:$C$362,3,0)</f>
        <v>#N/A</v>
      </c>
      <c r="J2431" s="18">
        <f t="shared" si="56"/>
        <v>1500</v>
      </c>
    </row>
    <row r="2432" spans="2:10" x14ac:dyDescent="0.2">
      <c r="B2432" s="4">
        <v>2429</v>
      </c>
      <c r="C2432" s="5" t="s">
        <v>9061</v>
      </c>
      <c r="D2432" s="5" t="s">
        <v>17</v>
      </c>
      <c r="E2432" s="5" t="s">
        <v>9062</v>
      </c>
      <c r="F2432" s="6">
        <v>45708</v>
      </c>
      <c r="G2432" s="6">
        <v>51186</v>
      </c>
      <c r="H2432" s="7">
        <v>2000</v>
      </c>
      <c r="I2432" s="13" t="e">
        <f>VLOOKUP(C2432,[1]Sheet18!$A$1:$C$362,3,0)</f>
        <v>#N/A</v>
      </c>
      <c r="J2432" s="18">
        <f t="shared" si="56"/>
        <v>2000</v>
      </c>
    </row>
    <row r="2433" spans="2:10" x14ac:dyDescent="0.2">
      <c r="B2433" s="4">
        <v>2430</v>
      </c>
      <c r="C2433" s="5" t="s">
        <v>7696</v>
      </c>
      <c r="D2433" s="5" t="s">
        <v>17</v>
      </c>
      <c r="E2433" s="5" t="s">
        <v>7697</v>
      </c>
      <c r="F2433" s="6">
        <v>45343</v>
      </c>
      <c r="G2433" s="6">
        <v>51187</v>
      </c>
      <c r="H2433" s="7">
        <v>1500</v>
      </c>
      <c r="I2433" s="13" t="e">
        <f>VLOOKUP(C2433,[1]Sheet18!$A$1:$C$362,3,0)</f>
        <v>#N/A</v>
      </c>
      <c r="J2433" s="18">
        <f t="shared" si="56"/>
        <v>1500</v>
      </c>
    </row>
    <row r="2434" spans="2:10" x14ac:dyDescent="0.2">
      <c r="B2434" s="4">
        <v>2431</v>
      </c>
      <c r="C2434" s="5" t="s">
        <v>3254</v>
      </c>
      <c r="D2434" s="5" t="s">
        <v>17</v>
      </c>
      <c r="E2434" s="5" t="s">
        <v>3255</v>
      </c>
      <c r="F2434" s="6">
        <v>43894</v>
      </c>
      <c r="G2434" s="6">
        <v>51199</v>
      </c>
      <c r="H2434" s="7">
        <v>1000</v>
      </c>
      <c r="I2434" s="13" t="e">
        <f>VLOOKUP(C2434,[1]Sheet18!$A$1:$C$362,3,0)</f>
        <v>#N/A</v>
      </c>
      <c r="J2434" s="18">
        <f t="shared" si="56"/>
        <v>1000</v>
      </c>
    </row>
    <row r="2435" spans="2:10" x14ac:dyDescent="0.2">
      <c r="B2435" s="4">
        <v>2432</v>
      </c>
      <c r="C2435" s="5" t="s">
        <v>3926</v>
      </c>
      <c r="D2435" s="5" t="s">
        <v>17</v>
      </c>
      <c r="E2435" s="5" t="s">
        <v>3927</v>
      </c>
      <c r="F2435" s="6">
        <v>44118</v>
      </c>
      <c r="G2435" s="6">
        <v>51423</v>
      </c>
      <c r="H2435" s="7">
        <v>1000</v>
      </c>
      <c r="I2435" s="13" t="e">
        <f>VLOOKUP(C2435,[1]Sheet18!$A$1:$C$362,3,0)</f>
        <v>#N/A</v>
      </c>
      <c r="J2435" s="18">
        <f t="shared" si="56"/>
        <v>1000</v>
      </c>
    </row>
    <row r="2436" spans="2:10" x14ac:dyDescent="0.2">
      <c r="B2436" s="4">
        <v>2433</v>
      </c>
      <c r="C2436" s="5" t="s">
        <v>3956</v>
      </c>
      <c r="D2436" s="5" t="s">
        <v>17</v>
      </c>
      <c r="E2436" s="5" t="s">
        <v>3957</v>
      </c>
      <c r="F2436" s="6">
        <v>44125</v>
      </c>
      <c r="G2436" s="6">
        <v>51430</v>
      </c>
      <c r="H2436" s="7">
        <v>1000</v>
      </c>
      <c r="I2436" s="13" t="e">
        <f>VLOOKUP(C2436,[1]Sheet18!$A$1:$C$362,3,0)</f>
        <v>#N/A</v>
      </c>
      <c r="J2436" s="18">
        <f t="shared" si="56"/>
        <v>1000</v>
      </c>
    </row>
    <row r="2437" spans="2:10" hidden="1" x14ac:dyDescent="0.2">
      <c r="B2437" s="4">
        <v>2434</v>
      </c>
      <c r="C2437" s="5" t="s">
        <v>4013</v>
      </c>
      <c r="D2437" s="5" t="s">
        <v>17</v>
      </c>
      <c r="E2437" s="5" t="s">
        <v>4014</v>
      </c>
      <c r="F2437" s="6">
        <v>44139</v>
      </c>
      <c r="G2437" s="6">
        <v>51444</v>
      </c>
      <c r="H2437" s="7">
        <v>6000</v>
      </c>
      <c r="I2437" s="13" t="str">
        <f>VLOOKUP(C2437,[1]Sheet18!$A$1:$C$362,3,0)</f>
        <v>=1000+1000+2000+2000</v>
      </c>
      <c r="J2437" s="13" t="str">
        <f>I2437</f>
        <v>=1000+1000+2000+2000</v>
      </c>
    </row>
    <row r="2438" spans="2:10" x14ac:dyDescent="0.2">
      <c r="B2438" s="4">
        <v>2435</v>
      </c>
      <c r="C2438" s="5" t="s">
        <v>4045</v>
      </c>
      <c r="D2438" s="5" t="s">
        <v>17</v>
      </c>
      <c r="E2438" s="5" t="s">
        <v>4046</v>
      </c>
      <c r="F2438" s="6">
        <v>44146</v>
      </c>
      <c r="G2438" s="6">
        <v>51451</v>
      </c>
      <c r="H2438" s="7">
        <v>2000</v>
      </c>
      <c r="I2438" s="13" t="e">
        <f>VLOOKUP(C2438,[1]Sheet18!$A$1:$C$362,3,0)</f>
        <v>#N/A</v>
      </c>
      <c r="J2438" s="18">
        <f>H2438</f>
        <v>2000</v>
      </c>
    </row>
    <row r="2439" spans="2:10" x14ac:dyDescent="0.2">
      <c r="B2439" s="4">
        <v>2436</v>
      </c>
      <c r="C2439" s="5" t="s">
        <v>7633</v>
      </c>
      <c r="D2439" s="5" t="s">
        <v>17</v>
      </c>
      <c r="E2439" s="5" t="s">
        <v>7634</v>
      </c>
      <c r="F2439" s="6">
        <v>45329</v>
      </c>
      <c r="G2439" s="6">
        <v>51539</v>
      </c>
      <c r="H2439" s="7">
        <v>1500</v>
      </c>
      <c r="I2439" s="13" t="e">
        <f>VLOOKUP(C2439,[1]Sheet18!$A$1:$C$362,3,0)</f>
        <v>#N/A</v>
      </c>
      <c r="J2439" s="18">
        <f>H2439</f>
        <v>1500</v>
      </c>
    </row>
    <row r="2440" spans="2:10" x14ac:dyDescent="0.2">
      <c r="B2440" s="4">
        <v>2437</v>
      </c>
      <c r="C2440" s="5" t="s">
        <v>9563</v>
      </c>
      <c r="D2440" s="5" t="s">
        <v>17</v>
      </c>
      <c r="E2440" s="5" t="s">
        <v>9564</v>
      </c>
      <c r="F2440" s="6">
        <v>45812</v>
      </c>
      <c r="G2440" s="6">
        <v>51656</v>
      </c>
      <c r="H2440" s="7">
        <v>776.51199999999994</v>
      </c>
      <c r="I2440" s="13" t="e">
        <f>VLOOKUP(C2440,[1]Sheet18!$A$1:$C$362,3,0)</f>
        <v>#N/A</v>
      </c>
      <c r="J2440" s="18">
        <f>H2440</f>
        <v>776.51199999999994</v>
      </c>
    </row>
    <row r="2441" spans="2:10" x14ac:dyDescent="0.2">
      <c r="B2441" s="4">
        <v>2438</v>
      </c>
      <c r="C2441" s="5" t="s">
        <v>5084</v>
      </c>
      <c r="D2441" s="5" t="s">
        <v>17</v>
      </c>
      <c r="E2441" s="5" t="s">
        <v>5085</v>
      </c>
      <c r="F2441" s="6">
        <v>44517</v>
      </c>
      <c r="G2441" s="6">
        <v>51822</v>
      </c>
      <c r="H2441" s="7">
        <v>2000</v>
      </c>
      <c r="I2441" s="13" t="e">
        <f>VLOOKUP(C2441,[1]Sheet18!$A$1:$C$362,3,0)</f>
        <v>#N/A</v>
      </c>
      <c r="J2441" s="18">
        <f>H2441</f>
        <v>2000</v>
      </c>
    </row>
    <row r="2442" spans="2:10" x14ac:dyDescent="0.2">
      <c r="B2442" s="4">
        <v>2439</v>
      </c>
      <c r="C2442" s="5" t="s">
        <v>8822</v>
      </c>
      <c r="D2442" s="5" t="s">
        <v>17</v>
      </c>
      <c r="E2442" s="5" t="s">
        <v>8823</v>
      </c>
      <c r="F2442" s="6">
        <v>45652</v>
      </c>
      <c r="G2442" s="6">
        <v>51861</v>
      </c>
      <c r="H2442" s="7">
        <v>2500</v>
      </c>
      <c r="I2442" s="13" t="e">
        <f>VLOOKUP(C2442,[1]Sheet18!$A$1:$C$362,3,0)</f>
        <v>#N/A</v>
      </c>
      <c r="J2442" s="18">
        <f>H2442</f>
        <v>2500</v>
      </c>
    </row>
    <row r="2443" spans="2:10" hidden="1" x14ac:dyDescent="0.2">
      <c r="B2443" s="4">
        <v>2440</v>
      </c>
      <c r="C2443" s="5" t="s">
        <v>5251</v>
      </c>
      <c r="D2443" s="5" t="s">
        <v>17</v>
      </c>
      <c r="E2443" s="5" t="s">
        <v>5252</v>
      </c>
      <c r="F2443" s="6">
        <v>44580</v>
      </c>
      <c r="G2443" s="6">
        <v>51885</v>
      </c>
      <c r="H2443" s="7">
        <v>6000</v>
      </c>
      <c r="I2443" s="13" t="str">
        <f>VLOOKUP(C2443,[1]Sheet18!$A$1:$C$362,3,0)</f>
        <v>=2000+2000+2000</v>
      </c>
      <c r="J2443" s="13" t="str">
        <f>I2443</f>
        <v>=2000+2000+2000</v>
      </c>
    </row>
    <row r="2444" spans="2:10" x14ac:dyDescent="0.2">
      <c r="B2444" s="4">
        <v>2441</v>
      </c>
      <c r="C2444" s="5" t="s">
        <v>9205</v>
      </c>
      <c r="D2444" s="5" t="s">
        <v>17</v>
      </c>
      <c r="E2444" s="5" t="s">
        <v>9206</v>
      </c>
      <c r="F2444" s="6">
        <v>45728</v>
      </c>
      <c r="G2444" s="6">
        <v>51937</v>
      </c>
      <c r="H2444" s="7">
        <v>2000</v>
      </c>
      <c r="I2444" s="13" t="e">
        <f>VLOOKUP(C2444,[1]Sheet18!$A$1:$C$362,3,0)</f>
        <v>#N/A</v>
      </c>
      <c r="J2444" s="18">
        <f t="shared" ref="J2444:J2450" si="57">H2444</f>
        <v>2000</v>
      </c>
    </row>
    <row r="2445" spans="2:10" x14ac:dyDescent="0.2">
      <c r="B2445" s="4">
        <v>2442</v>
      </c>
      <c r="C2445" s="5" t="s">
        <v>6404</v>
      </c>
      <c r="D2445" s="5" t="s">
        <v>17</v>
      </c>
      <c r="E2445" s="5" t="s">
        <v>6405</v>
      </c>
      <c r="F2445" s="6">
        <v>44986</v>
      </c>
      <c r="G2445" s="6">
        <v>52291</v>
      </c>
      <c r="H2445" s="7">
        <v>3000</v>
      </c>
      <c r="I2445" s="13" t="e">
        <f>VLOOKUP(C2445,[1]Sheet18!$A$1:$C$362,3,0)</f>
        <v>#N/A</v>
      </c>
      <c r="J2445" s="18">
        <f t="shared" si="57"/>
        <v>3000</v>
      </c>
    </row>
    <row r="2446" spans="2:10" x14ac:dyDescent="0.2">
      <c r="B2446" s="4">
        <v>2443</v>
      </c>
      <c r="C2446" s="5" t="s">
        <v>6444</v>
      </c>
      <c r="D2446" s="5" t="s">
        <v>17</v>
      </c>
      <c r="E2446" s="5" t="s">
        <v>6445</v>
      </c>
      <c r="F2446" s="6">
        <v>44993</v>
      </c>
      <c r="G2446" s="6">
        <v>52298</v>
      </c>
      <c r="H2446" s="7">
        <v>3000</v>
      </c>
      <c r="I2446" s="13" t="e">
        <f>VLOOKUP(C2446,[1]Sheet18!$A$1:$C$362,3,0)</f>
        <v>#N/A</v>
      </c>
      <c r="J2446" s="18">
        <f t="shared" si="57"/>
        <v>3000</v>
      </c>
    </row>
    <row r="2447" spans="2:10" x14ac:dyDescent="0.2">
      <c r="B2447" s="4">
        <v>2444</v>
      </c>
      <c r="C2447" s="5" t="s">
        <v>6511</v>
      </c>
      <c r="D2447" s="5" t="s">
        <v>17</v>
      </c>
      <c r="E2447" s="5" t="s">
        <v>6512</v>
      </c>
      <c r="F2447" s="6">
        <v>45008</v>
      </c>
      <c r="G2447" s="6">
        <v>52313</v>
      </c>
      <c r="H2447" s="7">
        <v>4000</v>
      </c>
      <c r="I2447" s="13" t="e">
        <f>VLOOKUP(C2447,[1]Sheet18!$A$1:$C$362,3,0)</f>
        <v>#N/A</v>
      </c>
      <c r="J2447" s="18">
        <f t="shared" si="57"/>
        <v>4000</v>
      </c>
    </row>
    <row r="2448" spans="2:10" x14ac:dyDescent="0.2">
      <c r="B2448" s="4">
        <v>2445</v>
      </c>
      <c r="C2448" s="5" t="s">
        <v>9565</v>
      </c>
      <c r="D2448" s="5" t="s">
        <v>17</v>
      </c>
      <c r="E2448" s="5" t="s">
        <v>9566</v>
      </c>
      <c r="F2448" s="6">
        <v>45812</v>
      </c>
      <c r="G2448" s="6">
        <v>52386</v>
      </c>
      <c r="H2448" s="7">
        <v>2500</v>
      </c>
      <c r="I2448" s="13" t="e">
        <f>VLOOKUP(C2448,[1]Sheet18!$A$1:$C$362,3,0)</f>
        <v>#N/A</v>
      </c>
      <c r="J2448" s="18">
        <f t="shared" si="57"/>
        <v>2500</v>
      </c>
    </row>
    <row r="2449" spans="2:10" x14ac:dyDescent="0.2">
      <c r="B2449" s="4">
        <v>2446</v>
      </c>
      <c r="C2449" s="5" t="s">
        <v>8537</v>
      </c>
      <c r="D2449" s="5" t="s">
        <v>17</v>
      </c>
      <c r="E2449" s="5" t="s">
        <v>8538</v>
      </c>
      <c r="F2449" s="6">
        <v>45560</v>
      </c>
      <c r="G2449" s="6">
        <v>52499</v>
      </c>
      <c r="H2449" s="7">
        <v>2500</v>
      </c>
      <c r="I2449" s="13" t="e">
        <f>VLOOKUP(C2449,[1]Sheet18!$A$1:$C$362,3,0)</f>
        <v>#N/A</v>
      </c>
      <c r="J2449" s="18">
        <f t="shared" si="57"/>
        <v>2500</v>
      </c>
    </row>
    <row r="2450" spans="2:10" x14ac:dyDescent="0.2">
      <c r="B2450" s="4">
        <v>2447</v>
      </c>
      <c r="C2450" s="5" t="s">
        <v>8599</v>
      </c>
      <c r="D2450" s="5" t="s">
        <v>17</v>
      </c>
      <c r="E2450" s="5" t="s">
        <v>8600</v>
      </c>
      <c r="F2450" s="6">
        <v>45574</v>
      </c>
      <c r="G2450" s="6">
        <v>52513</v>
      </c>
      <c r="H2450" s="7">
        <v>2500</v>
      </c>
      <c r="I2450" s="13" t="e">
        <f>VLOOKUP(C2450,[1]Sheet18!$A$1:$C$362,3,0)</f>
        <v>#N/A</v>
      </c>
      <c r="J2450" s="18">
        <f t="shared" si="57"/>
        <v>2500</v>
      </c>
    </row>
    <row r="2451" spans="2:10" hidden="1" x14ac:dyDescent="0.2">
      <c r="B2451" s="4">
        <v>2448</v>
      </c>
      <c r="C2451" s="5" t="s">
        <v>2107</v>
      </c>
      <c r="D2451" s="5" t="s">
        <v>17</v>
      </c>
      <c r="E2451" s="5" t="s">
        <v>2108</v>
      </c>
      <c r="F2451" s="6">
        <v>43410</v>
      </c>
      <c r="G2451" s="6">
        <v>52541</v>
      </c>
      <c r="H2451" s="7">
        <v>1000</v>
      </c>
      <c r="I2451" s="13" t="str">
        <f>VLOOKUP(C2451,[1]Sheet18!$A$1:$C$362,3,0)</f>
        <v>=500+500</v>
      </c>
      <c r="J2451" s="13" t="str">
        <f>I2451</f>
        <v>=500+500</v>
      </c>
    </row>
    <row r="2452" spans="2:10" x14ac:dyDescent="0.2">
      <c r="B2452" s="4">
        <v>2449</v>
      </c>
      <c r="C2452" s="5" t="s">
        <v>7698</v>
      </c>
      <c r="D2452" s="5" t="s">
        <v>17</v>
      </c>
      <c r="E2452" s="5" t="s">
        <v>7094</v>
      </c>
      <c r="F2452" s="6">
        <v>45343</v>
      </c>
      <c r="G2452" s="6">
        <v>52648</v>
      </c>
      <c r="H2452" s="7">
        <v>1500</v>
      </c>
      <c r="I2452" s="13" t="e">
        <f>VLOOKUP(C2452,[1]Sheet18!$A$1:$C$362,3,0)</f>
        <v>#N/A</v>
      </c>
      <c r="J2452" s="18">
        <f t="shared" ref="J2452:J2491" si="58">H2452</f>
        <v>1500</v>
      </c>
    </row>
    <row r="2453" spans="2:10" x14ac:dyDescent="0.2">
      <c r="B2453" s="4">
        <v>2450</v>
      </c>
      <c r="C2453" s="5" t="s">
        <v>7727</v>
      </c>
      <c r="D2453" s="5" t="s">
        <v>17</v>
      </c>
      <c r="E2453" s="5" t="s">
        <v>7728</v>
      </c>
      <c r="F2453" s="6">
        <v>45350</v>
      </c>
      <c r="G2453" s="6">
        <v>52655</v>
      </c>
      <c r="H2453" s="7">
        <v>2000</v>
      </c>
      <c r="I2453" s="13" t="e">
        <f>VLOOKUP(C2453,[1]Sheet18!$A$1:$C$362,3,0)</f>
        <v>#N/A</v>
      </c>
      <c r="J2453" s="18">
        <f t="shared" si="58"/>
        <v>2000</v>
      </c>
    </row>
    <row r="2454" spans="2:10" x14ac:dyDescent="0.2">
      <c r="B2454" s="4">
        <v>2451</v>
      </c>
      <c r="C2454" s="5" t="s">
        <v>7093</v>
      </c>
      <c r="D2454" s="5" t="s">
        <v>17</v>
      </c>
      <c r="E2454" s="5" t="s">
        <v>7094</v>
      </c>
      <c r="F2454" s="6">
        <v>45196</v>
      </c>
      <c r="G2454" s="6">
        <v>52867</v>
      </c>
      <c r="H2454" s="7">
        <v>2000</v>
      </c>
      <c r="I2454" s="13" t="e">
        <f>VLOOKUP(C2454,[1]Sheet18!$A$1:$C$362,3,0)</f>
        <v>#N/A</v>
      </c>
      <c r="J2454" s="18">
        <f t="shared" si="58"/>
        <v>2000</v>
      </c>
    </row>
    <row r="2455" spans="2:10" x14ac:dyDescent="0.2">
      <c r="B2455" s="4">
        <v>2452</v>
      </c>
      <c r="C2455" s="5" t="s">
        <v>8721</v>
      </c>
      <c r="D2455" s="5" t="s">
        <v>17</v>
      </c>
      <c r="E2455" s="5" t="s">
        <v>8722</v>
      </c>
      <c r="F2455" s="6">
        <v>45623</v>
      </c>
      <c r="G2455" s="6">
        <v>52928</v>
      </c>
      <c r="H2455" s="7">
        <v>2500</v>
      </c>
      <c r="I2455" s="13" t="e">
        <f>VLOOKUP(C2455,[1]Sheet18!$A$1:$C$362,3,0)</f>
        <v>#N/A</v>
      </c>
      <c r="J2455" s="18">
        <f t="shared" si="58"/>
        <v>2500</v>
      </c>
    </row>
    <row r="2456" spans="2:10" x14ac:dyDescent="0.2">
      <c r="B2456" s="4">
        <v>2453</v>
      </c>
      <c r="C2456" s="5" t="s">
        <v>7699</v>
      </c>
      <c r="D2456" s="5" t="s">
        <v>17</v>
      </c>
      <c r="E2456" s="5" t="s">
        <v>7700</v>
      </c>
      <c r="F2456" s="6">
        <v>45343</v>
      </c>
      <c r="G2456" s="6">
        <v>53014</v>
      </c>
      <c r="H2456" s="7">
        <v>2000</v>
      </c>
      <c r="I2456" s="13" t="e">
        <f>VLOOKUP(C2456,[1]Sheet18!$A$1:$C$362,3,0)</f>
        <v>#N/A</v>
      </c>
      <c r="J2456" s="18">
        <f t="shared" si="58"/>
        <v>2000</v>
      </c>
    </row>
    <row r="2457" spans="2:10" x14ac:dyDescent="0.2">
      <c r="B2457" s="4">
        <v>2454</v>
      </c>
      <c r="C2457" s="5" t="s">
        <v>7729</v>
      </c>
      <c r="D2457" s="5" t="s">
        <v>17</v>
      </c>
      <c r="E2457" s="5" t="s">
        <v>7730</v>
      </c>
      <c r="F2457" s="6">
        <v>45350</v>
      </c>
      <c r="G2457" s="6">
        <v>53021</v>
      </c>
      <c r="H2457" s="7">
        <v>2000</v>
      </c>
      <c r="I2457" s="13" t="e">
        <f>VLOOKUP(C2457,[1]Sheet18!$A$1:$C$362,3,0)</f>
        <v>#N/A</v>
      </c>
      <c r="J2457" s="18">
        <f t="shared" si="58"/>
        <v>2000</v>
      </c>
    </row>
    <row r="2458" spans="2:10" x14ac:dyDescent="0.2">
      <c r="B2458" s="4">
        <v>2455</v>
      </c>
      <c r="C2458" s="5" t="s">
        <v>9155</v>
      </c>
      <c r="D2458" s="5" t="s">
        <v>17</v>
      </c>
      <c r="E2458" s="5" t="s">
        <v>9156</v>
      </c>
      <c r="F2458" s="6">
        <v>45721</v>
      </c>
      <c r="G2458" s="6">
        <v>53026</v>
      </c>
      <c r="H2458" s="7">
        <v>2000</v>
      </c>
      <c r="I2458" s="13" t="e">
        <f>VLOOKUP(C2458,[1]Sheet18!$A$1:$C$362,3,0)</f>
        <v>#N/A</v>
      </c>
      <c r="J2458" s="18">
        <f t="shared" si="58"/>
        <v>2000</v>
      </c>
    </row>
    <row r="2459" spans="2:10" x14ac:dyDescent="0.2">
      <c r="B2459" s="4">
        <v>2456</v>
      </c>
      <c r="C2459" s="5" t="s">
        <v>8344</v>
      </c>
      <c r="D2459" s="5" t="s">
        <v>17</v>
      </c>
      <c r="E2459" s="5" t="s">
        <v>8345</v>
      </c>
      <c r="F2459" s="6">
        <v>45511</v>
      </c>
      <c r="G2459" s="6">
        <v>53181</v>
      </c>
      <c r="H2459" s="7">
        <v>2500</v>
      </c>
      <c r="I2459" s="13" t="e">
        <f>VLOOKUP(C2459,[1]Sheet18!$A$1:$C$362,3,0)</f>
        <v>#N/A</v>
      </c>
      <c r="J2459" s="18">
        <f t="shared" si="58"/>
        <v>2500</v>
      </c>
    </row>
    <row r="2460" spans="2:10" x14ac:dyDescent="0.2">
      <c r="B2460" s="4">
        <v>2457</v>
      </c>
      <c r="C2460" s="5" t="s">
        <v>8421</v>
      </c>
      <c r="D2460" s="5" t="s">
        <v>17</v>
      </c>
      <c r="E2460" s="5" t="s">
        <v>8422</v>
      </c>
      <c r="F2460" s="6">
        <v>45532</v>
      </c>
      <c r="G2460" s="6">
        <v>53202</v>
      </c>
      <c r="H2460" s="7">
        <v>2500</v>
      </c>
      <c r="I2460" s="13" t="e">
        <f>VLOOKUP(C2460,[1]Sheet18!$A$1:$C$362,3,0)</f>
        <v>#N/A</v>
      </c>
      <c r="J2460" s="18">
        <f t="shared" si="58"/>
        <v>2500</v>
      </c>
    </row>
    <row r="2461" spans="2:10" x14ac:dyDescent="0.2">
      <c r="B2461" s="4">
        <v>2458</v>
      </c>
      <c r="C2461" s="5" t="s">
        <v>8824</v>
      </c>
      <c r="D2461" s="5" t="s">
        <v>17</v>
      </c>
      <c r="E2461" s="5" t="s">
        <v>8825</v>
      </c>
      <c r="F2461" s="6">
        <v>45652</v>
      </c>
      <c r="G2461" s="6">
        <v>53322</v>
      </c>
      <c r="H2461" s="7">
        <v>2500</v>
      </c>
      <c r="I2461" s="13" t="e">
        <f>VLOOKUP(C2461,[1]Sheet18!$A$1:$C$362,3,0)</f>
        <v>#N/A</v>
      </c>
      <c r="J2461" s="18">
        <f t="shared" si="58"/>
        <v>2500</v>
      </c>
    </row>
    <row r="2462" spans="2:10" x14ac:dyDescent="0.2">
      <c r="B2462" s="4">
        <v>2459</v>
      </c>
      <c r="C2462" s="5" t="s">
        <v>7731</v>
      </c>
      <c r="D2462" s="5" t="s">
        <v>17</v>
      </c>
      <c r="E2462" s="5" t="s">
        <v>7732</v>
      </c>
      <c r="F2462" s="6">
        <v>45350</v>
      </c>
      <c r="G2462" s="6">
        <v>53386</v>
      </c>
      <c r="H2462" s="7">
        <v>1000</v>
      </c>
      <c r="I2462" s="13" t="e">
        <f>VLOOKUP(C2462,[1]Sheet18!$A$1:$C$362,3,0)</f>
        <v>#N/A</v>
      </c>
      <c r="J2462" s="18">
        <f t="shared" si="58"/>
        <v>1000</v>
      </c>
    </row>
    <row r="2463" spans="2:10" x14ac:dyDescent="0.2">
      <c r="B2463" s="4">
        <v>2460</v>
      </c>
      <c r="C2463" s="5" t="s">
        <v>9257</v>
      </c>
      <c r="D2463" s="5" t="s">
        <v>17</v>
      </c>
      <c r="E2463" s="5" t="s">
        <v>9258</v>
      </c>
      <c r="F2463" s="6">
        <v>45735</v>
      </c>
      <c r="G2463" s="6">
        <v>53405</v>
      </c>
      <c r="H2463" s="7">
        <v>2000</v>
      </c>
      <c r="I2463" s="13" t="e">
        <f>VLOOKUP(C2463,[1]Sheet18!$A$1:$C$362,3,0)</f>
        <v>#N/A</v>
      </c>
      <c r="J2463" s="18">
        <f t="shared" si="58"/>
        <v>2000</v>
      </c>
    </row>
    <row r="2464" spans="2:10" x14ac:dyDescent="0.2">
      <c r="B2464" s="4">
        <v>2461</v>
      </c>
      <c r="C2464" s="5" t="s">
        <v>8859</v>
      </c>
      <c r="D2464" s="5" t="s">
        <v>17</v>
      </c>
      <c r="E2464" s="5" t="s">
        <v>8860</v>
      </c>
      <c r="F2464" s="6">
        <v>45658</v>
      </c>
      <c r="G2464" s="6">
        <v>53693</v>
      </c>
      <c r="H2464" s="7">
        <v>2500</v>
      </c>
      <c r="I2464" s="13" t="e">
        <f>VLOOKUP(C2464,[1]Sheet18!$A$1:$C$362,3,0)</f>
        <v>#N/A</v>
      </c>
      <c r="J2464" s="18">
        <f t="shared" si="58"/>
        <v>2500</v>
      </c>
    </row>
    <row r="2465" spans="2:10" x14ac:dyDescent="0.2">
      <c r="B2465" s="4">
        <v>2462</v>
      </c>
      <c r="C2465" s="5" t="s">
        <v>9207</v>
      </c>
      <c r="D2465" s="5" t="s">
        <v>17</v>
      </c>
      <c r="E2465" s="5" t="s">
        <v>9208</v>
      </c>
      <c r="F2465" s="6">
        <v>45728</v>
      </c>
      <c r="G2465" s="6">
        <v>53763</v>
      </c>
      <c r="H2465" s="7">
        <v>2000</v>
      </c>
      <c r="I2465" s="13" t="e">
        <f>VLOOKUP(C2465,[1]Sheet18!$A$1:$C$362,3,0)</f>
        <v>#N/A</v>
      </c>
      <c r="J2465" s="18">
        <f t="shared" si="58"/>
        <v>2000</v>
      </c>
    </row>
    <row r="2466" spans="2:10" x14ac:dyDescent="0.2">
      <c r="B2466" s="4">
        <v>2463</v>
      </c>
      <c r="C2466" s="5" t="s">
        <v>6555</v>
      </c>
      <c r="D2466" s="5" t="s">
        <v>17</v>
      </c>
      <c r="E2466" s="5" t="s">
        <v>6556</v>
      </c>
      <c r="F2466" s="6">
        <v>45014</v>
      </c>
      <c r="G2466" s="6">
        <v>53780</v>
      </c>
      <c r="H2466" s="7">
        <v>1000</v>
      </c>
      <c r="I2466" s="13" t="e">
        <f>VLOOKUP(C2466,[1]Sheet18!$A$1:$C$362,3,0)</f>
        <v>#N/A</v>
      </c>
      <c r="J2466" s="18">
        <f t="shared" si="58"/>
        <v>1000</v>
      </c>
    </row>
    <row r="2467" spans="2:10" x14ac:dyDescent="0.2">
      <c r="B2467" s="4">
        <v>2464</v>
      </c>
      <c r="C2467" s="5" t="s">
        <v>9063</v>
      </c>
      <c r="D2467" s="5" t="s">
        <v>17</v>
      </c>
      <c r="E2467" s="5" t="s">
        <v>9064</v>
      </c>
      <c r="F2467" s="6">
        <v>45708</v>
      </c>
      <c r="G2467" s="6">
        <v>54108</v>
      </c>
      <c r="H2467" s="7">
        <v>2000</v>
      </c>
      <c r="I2467" s="13" t="e">
        <f>VLOOKUP(C2467,[1]Sheet18!$A$1:$C$362,3,0)</f>
        <v>#N/A</v>
      </c>
      <c r="J2467" s="18">
        <f t="shared" si="58"/>
        <v>2000</v>
      </c>
    </row>
    <row r="2468" spans="2:10" x14ac:dyDescent="0.2">
      <c r="B2468" s="4">
        <v>2465</v>
      </c>
      <c r="C2468" s="5" t="s">
        <v>9157</v>
      </c>
      <c r="D2468" s="5" t="s">
        <v>17</v>
      </c>
      <c r="E2468" s="5" t="s">
        <v>9158</v>
      </c>
      <c r="F2468" s="6">
        <v>45721</v>
      </c>
      <c r="G2468" s="6">
        <v>54122</v>
      </c>
      <c r="H2468" s="7">
        <v>2000</v>
      </c>
      <c r="I2468" s="13" t="e">
        <f>VLOOKUP(C2468,[1]Sheet18!$A$1:$C$362,3,0)</f>
        <v>#N/A</v>
      </c>
      <c r="J2468" s="18">
        <f t="shared" si="58"/>
        <v>2000</v>
      </c>
    </row>
    <row r="2469" spans="2:10" x14ac:dyDescent="0.2">
      <c r="B2469" s="4">
        <v>2466</v>
      </c>
      <c r="C2469" s="5" t="s">
        <v>6476</v>
      </c>
      <c r="D2469" s="5" t="s">
        <v>17</v>
      </c>
      <c r="E2469" s="5" t="s">
        <v>6477</v>
      </c>
      <c r="F2469" s="6">
        <v>45000</v>
      </c>
      <c r="G2469" s="6">
        <v>54132</v>
      </c>
      <c r="H2469" s="7">
        <v>2000</v>
      </c>
      <c r="I2469" s="13" t="e">
        <f>VLOOKUP(C2469,[1]Sheet18!$A$1:$C$362,3,0)</f>
        <v>#N/A</v>
      </c>
      <c r="J2469" s="18">
        <f t="shared" si="58"/>
        <v>2000</v>
      </c>
    </row>
    <row r="2470" spans="2:10" x14ac:dyDescent="0.2">
      <c r="B2470" s="4">
        <v>2467</v>
      </c>
      <c r="C2470" s="5" t="s">
        <v>9259</v>
      </c>
      <c r="D2470" s="5" t="s">
        <v>17</v>
      </c>
      <c r="E2470" s="5" t="s">
        <v>9260</v>
      </c>
      <c r="F2470" s="6">
        <v>45735</v>
      </c>
      <c r="G2470" s="6">
        <v>54501</v>
      </c>
      <c r="H2470" s="7">
        <v>2000</v>
      </c>
      <c r="I2470" s="13" t="e">
        <f>VLOOKUP(C2470,[1]Sheet18!$A$1:$C$362,3,0)</f>
        <v>#N/A</v>
      </c>
      <c r="J2470" s="18">
        <f t="shared" si="58"/>
        <v>2000</v>
      </c>
    </row>
    <row r="2471" spans="2:10" x14ac:dyDescent="0.2">
      <c r="B2471" s="4">
        <v>2468</v>
      </c>
      <c r="C2471" s="5" t="s">
        <v>18</v>
      </c>
      <c r="D2471" s="5" t="s">
        <v>20</v>
      </c>
      <c r="E2471" s="5" t="s">
        <v>19</v>
      </c>
      <c r="F2471" s="6">
        <v>42200</v>
      </c>
      <c r="G2471" s="6">
        <v>45853</v>
      </c>
      <c r="H2471" s="7">
        <v>1500</v>
      </c>
      <c r="I2471" s="13" t="e">
        <f>VLOOKUP(C2471,[1]Sheet18!$A$1:$C$362,3,0)</f>
        <v>#N/A</v>
      </c>
      <c r="J2471" s="18">
        <f t="shared" si="58"/>
        <v>1500</v>
      </c>
    </row>
    <row r="2472" spans="2:10" x14ac:dyDescent="0.2">
      <c r="B2472" s="4">
        <v>2469</v>
      </c>
      <c r="C2472" s="5" t="s">
        <v>46</v>
      </c>
      <c r="D2472" s="5" t="s">
        <v>20</v>
      </c>
      <c r="E2472" s="5" t="s">
        <v>47</v>
      </c>
      <c r="F2472" s="6">
        <v>42214</v>
      </c>
      <c r="G2472" s="6">
        <v>45867</v>
      </c>
      <c r="H2472" s="7">
        <v>1500</v>
      </c>
      <c r="I2472" s="13" t="e">
        <f>VLOOKUP(C2472,[1]Sheet18!$A$1:$C$362,3,0)</f>
        <v>#N/A</v>
      </c>
      <c r="J2472" s="18">
        <f t="shared" si="58"/>
        <v>1500</v>
      </c>
    </row>
    <row r="2473" spans="2:10" x14ac:dyDescent="0.2">
      <c r="B2473" s="4">
        <v>2470</v>
      </c>
      <c r="C2473" s="5" t="s">
        <v>79</v>
      </c>
      <c r="D2473" s="5" t="s">
        <v>20</v>
      </c>
      <c r="E2473" s="5" t="s">
        <v>80</v>
      </c>
      <c r="F2473" s="6">
        <v>42228</v>
      </c>
      <c r="G2473" s="6">
        <v>45881</v>
      </c>
      <c r="H2473" s="7">
        <v>1500</v>
      </c>
      <c r="I2473" s="13" t="e">
        <f>VLOOKUP(C2473,[1]Sheet18!$A$1:$C$362,3,0)</f>
        <v>#N/A</v>
      </c>
      <c r="J2473" s="18">
        <f t="shared" si="58"/>
        <v>1500</v>
      </c>
    </row>
    <row r="2474" spans="2:10" x14ac:dyDescent="0.2">
      <c r="B2474" s="4">
        <v>2471</v>
      </c>
      <c r="C2474" s="5" t="s">
        <v>98</v>
      </c>
      <c r="D2474" s="5" t="s">
        <v>20</v>
      </c>
      <c r="E2474" s="5" t="s">
        <v>99</v>
      </c>
      <c r="F2474" s="6">
        <v>42242</v>
      </c>
      <c r="G2474" s="6">
        <v>45895</v>
      </c>
      <c r="H2474" s="7">
        <v>1500</v>
      </c>
      <c r="I2474" s="13" t="e">
        <f>VLOOKUP(C2474,[1]Sheet18!$A$1:$C$362,3,0)</f>
        <v>#N/A</v>
      </c>
      <c r="J2474" s="18">
        <f t="shared" si="58"/>
        <v>1500</v>
      </c>
    </row>
    <row r="2475" spans="2:10" x14ac:dyDescent="0.2">
      <c r="B2475" s="4">
        <v>2472</v>
      </c>
      <c r="C2475" s="5" t="s">
        <v>122</v>
      </c>
      <c r="D2475" s="5" t="s">
        <v>20</v>
      </c>
      <c r="E2475" s="5" t="s">
        <v>123</v>
      </c>
      <c r="F2475" s="6">
        <v>42256</v>
      </c>
      <c r="G2475" s="6">
        <v>45909</v>
      </c>
      <c r="H2475" s="7">
        <v>1500</v>
      </c>
      <c r="I2475" s="13" t="e">
        <f>VLOOKUP(C2475,[1]Sheet18!$A$1:$C$362,3,0)</f>
        <v>#N/A</v>
      </c>
      <c r="J2475" s="18">
        <f t="shared" si="58"/>
        <v>1500</v>
      </c>
    </row>
    <row r="2476" spans="2:10" x14ac:dyDescent="0.2">
      <c r="B2476" s="4">
        <v>2473</v>
      </c>
      <c r="C2476" s="5" t="s">
        <v>147</v>
      </c>
      <c r="D2476" s="5" t="s">
        <v>20</v>
      </c>
      <c r="E2476" s="5" t="s">
        <v>148</v>
      </c>
      <c r="F2476" s="6">
        <v>42270</v>
      </c>
      <c r="G2476" s="6">
        <v>45923</v>
      </c>
      <c r="H2476" s="7">
        <v>1500</v>
      </c>
      <c r="I2476" s="13" t="e">
        <f>VLOOKUP(C2476,[1]Sheet18!$A$1:$C$362,3,0)</f>
        <v>#N/A</v>
      </c>
      <c r="J2476" s="18">
        <f t="shared" si="58"/>
        <v>1500</v>
      </c>
    </row>
    <row r="2477" spans="2:10" x14ac:dyDescent="0.2">
      <c r="B2477" s="4">
        <v>2474</v>
      </c>
      <c r="C2477" s="5" t="s">
        <v>171</v>
      </c>
      <c r="D2477" s="5" t="s">
        <v>20</v>
      </c>
      <c r="E2477" s="5" t="s">
        <v>172</v>
      </c>
      <c r="F2477" s="6">
        <v>42291</v>
      </c>
      <c r="G2477" s="6">
        <v>45944</v>
      </c>
      <c r="H2477" s="7">
        <v>1500</v>
      </c>
      <c r="I2477" s="13" t="e">
        <f>VLOOKUP(C2477,[1]Sheet18!$A$1:$C$362,3,0)</f>
        <v>#N/A</v>
      </c>
      <c r="J2477" s="18">
        <f t="shared" si="58"/>
        <v>1500</v>
      </c>
    </row>
    <row r="2478" spans="2:10" x14ac:dyDescent="0.2">
      <c r="B2478" s="4">
        <v>2475</v>
      </c>
      <c r="C2478" s="5" t="s">
        <v>195</v>
      </c>
      <c r="D2478" s="5" t="s">
        <v>20</v>
      </c>
      <c r="E2478" s="5" t="s">
        <v>196</v>
      </c>
      <c r="F2478" s="6">
        <v>42305</v>
      </c>
      <c r="G2478" s="6">
        <v>45958</v>
      </c>
      <c r="H2478" s="7">
        <v>1500</v>
      </c>
      <c r="I2478" s="13" t="e">
        <f>VLOOKUP(C2478,[1]Sheet18!$A$1:$C$362,3,0)</f>
        <v>#N/A</v>
      </c>
      <c r="J2478" s="18">
        <f t="shared" si="58"/>
        <v>1500</v>
      </c>
    </row>
    <row r="2479" spans="2:10" x14ac:dyDescent="0.2">
      <c r="B2479" s="4">
        <v>2476</v>
      </c>
      <c r="C2479" s="5" t="s">
        <v>223</v>
      </c>
      <c r="D2479" s="5" t="s">
        <v>20</v>
      </c>
      <c r="E2479" s="5" t="s">
        <v>224</v>
      </c>
      <c r="F2479" s="6">
        <v>42321</v>
      </c>
      <c r="G2479" s="6">
        <v>45974</v>
      </c>
      <c r="H2479" s="7">
        <v>2000</v>
      </c>
      <c r="I2479" s="13" t="e">
        <f>VLOOKUP(C2479,[1]Sheet18!$A$1:$C$362,3,0)</f>
        <v>#N/A</v>
      </c>
      <c r="J2479" s="18">
        <f t="shared" si="58"/>
        <v>2000</v>
      </c>
    </row>
    <row r="2480" spans="2:10" x14ac:dyDescent="0.2">
      <c r="B2480" s="4">
        <v>2477</v>
      </c>
      <c r="C2480" s="5" t="s">
        <v>256</v>
      </c>
      <c r="D2480" s="5" t="s">
        <v>20</v>
      </c>
      <c r="E2480" s="5" t="s">
        <v>257</v>
      </c>
      <c r="F2480" s="6">
        <v>42334</v>
      </c>
      <c r="G2480" s="6">
        <v>45987</v>
      </c>
      <c r="H2480" s="7">
        <v>2000</v>
      </c>
      <c r="I2480" s="13" t="e">
        <f>VLOOKUP(C2480,[1]Sheet18!$A$1:$C$362,3,0)</f>
        <v>#N/A</v>
      </c>
      <c r="J2480" s="18">
        <f t="shared" si="58"/>
        <v>2000</v>
      </c>
    </row>
    <row r="2481" spans="2:10" x14ac:dyDescent="0.2">
      <c r="B2481" s="4">
        <v>2478</v>
      </c>
      <c r="C2481" s="5" t="s">
        <v>282</v>
      </c>
      <c r="D2481" s="5" t="s">
        <v>20</v>
      </c>
      <c r="E2481" s="5" t="s">
        <v>283</v>
      </c>
      <c r="F2481" s="6">
        <v>42347</v>
      </c>
      <c r="G2481" s="6">
        <v>46000</v>
      </c>
      <c r="H2481" s="7">
        <v>2000</v>
      </c>
      <c r="I2481" s="13" t="e">
        <f>VLOOKUP(C2481,[1]Sheet18!$A$1:$C$362,3,0)</f>
        <v>#N/A</v>
      </c>
      <c r="J2481" s="18">
        <f t="shared" si="58"/>
        <v>2000</v>
      </c>
    </row>
    <row r="2482" spans="2:10" x14ac:dyDescent="0.2">
      <c r="B2482" s="4">
        <v>2479</v>
      </c>
      <c r="C2482" s="5" t="s">
        <v>310</v>
      </c>
      <c r="D2482" s="5" t="s">
        <v>20</v>
      </c>
      <c r="E2482" s="5" t="s">
        <v>80</v>
      </c>
      <c r="F2482" s="6">
        <v>42361</v>
      </c>
      <c r="G2482" s="6">
        <v>46014</v>
      </c>
      <c r="H2482" s="7">
        <v>2000</v>
      </c>
      <c r="I2482" s="13" t="e">
        <f>VLOOKUP(C2482,[1]Sheet18!$A$1:$C$362,3,0)</f>
        <v>#N/A</v>
      </c>
      <c r="J2482" s="18">
        <f t="shared" si="58"/>
        <v>2000</v>
      </c>
    </row>
    <row r="2483" spans="2:10" x14ac:dyDescent="0.2">
      <c r="B2483" s="4">
        <v>2480</v>
      </c>
      <c r="C2483" s="5" t="s">
        <v>333</v>
      </c>
      <c r="D2483" s="5" t="s">
        <v>20</v>
      </c>
      <c r="E2483" s="5" t="s">
        <v>334</v>
      </c>
      <c r="F2483" s="6">
        <v>42382</v>
      </c>
      <c r="G2483" s="6">
        <v>46035</v>
      </c>
      <c r="H2483" s="7">
        <v>1000</v>
      </c>
      <c r="I2483" s="13" t="e">
        <f>VLOOKUP(C2483,[1]Sheet18!$A$1:$C$362,3,0)</f>
        <v>#N/A</v>
      </c>
      <c r="J2483" s="18">
        <f t="shared" si="58"/>
        <v>1000</v>
      </c>
    </row>
    <row r="2484" spans="2:10" x14ac:dyDescent="0.2">
      <c r="B2484" s="4">
        <v>2481</v>
      </c>
      <c r="C2484" s="5" t="s">
        <v>370</v>
      </c>
      <c r="D2484" s="5" t="s">
        <v>20</v>
      </c>
      <c r="E2484" s="5" t="s">
        <v>371</v>
      </c>
      <c r="F2484" s="6">
        <v>42396</v>
      </c>
      <c r="G2484" s="6">
        <v>46049</v>
      </c>
      <c r="H2484" s="7">
        <v>1500</v>
      </c>
      <c r="I2484" s="13" t="e">
        <f>VLOOKUP(C2484,[1]Sheet18!$A$1:$C$362,3,0)</f>
        <v>#N/A</v>
      </c>
      <c r="J2484" s="18">
        <f t="shared" si="58"/>
        <v>1500</v>
      </c>
    </row>
    <row r="2485" spans="2:10" x14ac:dyDescent="0.2">
      <c r="B2485" s="4">
        <v>2482</v>
      </c>
      <c r="C2485" s="5" t="s">
        <v>394</v>
      </c>
      <c r="D2485" s="5" t="s">
        <v>20</v>
      </c>
      <c r="E2485" s="5" t="s">
        <v>395</v>
      </c>
      <c r="F2485" s="6">
        <v>42410</v>
      </c>
      <c r="G2485" s="6">
        <v>46063</v>
      </c>
      <c r="H2485" s="7">
        <v>1500</v>
      </c>
      <c r="I2485" s="13" t="e">
        <f>VLOOKUP(C2485,[1]Sheet18!$A$1:$C$362,3,0)</f>
        <v>#N/A</v>
      </c>
      <c r="J2485" s="18">
        <f t="shared" si="58"/>
        <v>1500</v>
      </c>
    </row>
    <row r="2486" spans="2:10" x14ac:dyDescent="0.2">
      <c r="B2486" s="4">
        <v>2483</v>
      </c>
      <c r="C2486" s="5" t="s">
        <v>428</v>
      </c>
      <c r="D2486" s="5" t="s">
        <v>20</v>
      </c>
      <c r="E2486" s="5" t="s">
        <v>429</v>
      </c>
      <c r="F2486" s="6">
        <v>42424</v>
      </c>
      <c r="G2486" s="6">
        <v>46077</v>
      </c>
      <c r="H2486" s="7">
        <v>1500</v>
      </c>
      <c r="I2486" s="13" t="e">
        <f>VLOOKUP(C2486,[1]Sheet18!$A$1:$C$362,3,0)</f>
        <v>#N/A</v>
      </c>
      <c r="J2486" s="18">
        <f t="shared" si="58"/>
        <v>1500</v>
      </c>
    </row>
    <row r="2487" spans="2:10" x14ac:dyDescent="0.2">
      <c r="B2487" s="4">
        <v>2484</v>
      </c>
      <c r="C2487" s="5" t="s">
        <v>458</v>
      </c>
      <c r="D2487" s="5" t="s">
        <v>20</v>
      </c>
      <c r="E2487" s="5" t="s">
        <v>459</v>
      </c>
      <c r="F2487" s="6">
        <v>42438</v>
      </c>
      <c r="G2487" s="6">
        <v>46090</v>
      </c>
      <c r="H2487" s="7">
        <v>2000</v>
      </c>
      <c r="I2487" s="13" t="e">
        <f>VLOOKUP(C2487,[1]Sheet18!$A$1:$C$362,3,0)</f>
        <v>#N/A</v>
      </c>
      <c r="J2487" s="18">
        <f t="shared" si="58"/>
        <v>2000</v>
      </c>
    </row>
    <row r="2488" spans="2:10" x14ac:dyDescent="0.2">
      <c r="B2488" s="4">
        <v>2485</v>
      </c>
      <c r="C2488" s="5" t="s">
        <v>559</v>
      </c>
      <c r="D2488" s="5" t="s">
        <v>20</v>
      </c>
      <c r="E2488" s="5" t="s">
        <v>560</v>
      </c>
      <c r="F2488" s="6">
        <v>42536</v>
      </c>
      <c r="G2488" s="6">
        <v>46188</v>
      </c>
      <c r="H2488" s="7">
        <v>2500</v>
      </c>
      <c r="I2488" s="13" t="e">
        <f>VLOOKUP(C2488,[1]Sheet18!$A$1:$C$362,3,0)</f>
        <v>#N/A</v>
      </c>
      <c r="J2488" s="18">
        <f t="shared" si="58"/>
        <v>2500</v>
      </c>
    </row>
    <row r="2489" spans="2:10" x14ac:dyDescent="0.2">
      <c r="B2489" s="4">
        <v>2486</v>
      </c>
      <c r="C2489" s="5" t="s">
        <v>581</v>
      </c>
      <c r="D2489" s="5" t="s">
        <v>20</v>
      </c>
      <c r="E2489" s="5" t="s">
        <v>582</v>
      </c>
      <c r="F2489" s="6">
        <v>42550</v>
      </c>
      <c r="G2489" s="6">
        <v>46202</v>
      </c>
      <c r="H2489" s="7">
        <v>2500</v>
      </c>
      <c r="I2489" s="13" t="e">
        <f>VLOOKUP(C2489,[1]Sheet18!$A$1:$C$362,3,0)</f>
        <v>#N/A</v>
      </c>
      <c r="J2489" s="18">
        <f t="shared" si="58"/>
        <v>2500</v>
      </c>
    </row>
    <row r="2490" spans="2:10" x14ac:dyDescent="0.2">
      <c r="B2490" s="4">
        <v>2487</v>
      </c>
      <c r="C2490" s="5" t="s">
        <v>593</v>
      </c>
      <c r="D2490" s="5" t="s">
        <v>20</v>
      </c>
      <c r="E2490" s="5" t="s">
        <v>594</v>
      </c>
      <c r="F2490" s="6">
        <v>42564</v>
      </c>
      <c r="G2490" s="6">
        <v>46216</v>
      </c>
      <c r="H2490" s="7">
        <v>2500</v>
      </c>
      <c r="I2490" s="13" t="e">
        <f>VLOOKUP(C2490,[1]Sheet18!$A$1:$C$362,3,0)</f>
        <v>#N/A</v>
      </c>
      <c r="J2490" s="18">
        <f t="shared" si="58"/>
        <v>2500</v>
      </c>
    </row>
    <row r="2491" spans="2:10" x14ac:dyDescent="0.2">
      <c r="B2491" s="4">
        <v>2488</v>
      </c>
      <c r="C2491" s="5" t="s">
        <v>611</v>
      </c>
      <c r="D2491" s="5" t="s">
        <v>20</v>
      </c>
      <c r="E2491" s="5" t="s">
        <v>612</v>
      </c>
      <c r="F2491" s="6">
        <v>42578</v>
      </c>
      <c r="G2491" s="6">
        <v>46230</v>
      </c>
      <c r="H2491" s="7">
        <v>2500</v>
      </c>
      <c r="I2491" s="13" t="e">
        <f>VLOOKUP(C2491,[1]Sheet18!$A$1:$C$362,3,0)</f>
        <v>#N/A</v>
      </c>
      <c r="J2491" s="18">
        <f t="shared" si="58"/>
        <v>2500</v>
      </c>
    </row>
    <row r="2492" spans="2:10" hidden="1" x14ac:dyDescent="0.2">
      <c r="B2492" s="4">
        <v>2489</v>
      </c>
      <c r="C2492" s="5" t="s">
        <v>4833</v>
      </c>
      <c r="D2492" s="5" t="s">
        <v>20</v>
      </c>
      <c r="E2492" s="5" t="s">
        <v>4834</v>
      </c>
      <c r="F2492" s="6">
        <v>44419</v>
      </c>
      <c r="G2492" s="6">
        <v>46245</v>
      </c>
      <c r="H2492" s="7">
        <v>4000</v>
      </c>
      <c r="I2492" s="13" t="str">
        <f>VLOOKUP(C2492,[1]Sheet18!$A$1:$C$362,3,0)</f>
        <v>=2000+2000</v>
      </c>
      <c r="J2492" s="13" t="str">
        <f>I2492</f>
        <v>=2000+2000</v>
      </c>
    </row>
    <row r="2493" spans="2:10" x14ac:dyDescent="0.2">
      <c r="B2493" s="4">
        <v>2490</v>
      </c>
      <c r="C2493" s="5" t="s">
        <v>657</v>
      </c>
      <c r="D2493" s="5" t="s">
        <v>20</v>
      </c>
      <c r="E2493" s="5" t="s">
        <v>658</v>
      </c>
      <c r="F2493" s="6">
        <v>42606</v>
      </c>
      <c r="G2493" s="6">
        <v>46258</v>
      </c>
      <c r="H2493" s="7">
        <v>2500</v>
      </c>
      <c r="I2493" s="13" t="e">
        <f>VLOOKUP(C2493,[1]Sheet18!$A$1:$C$362,3,0)</f>
        <v>#N/A</v>
      </c>
      <c r="J2493" s="18">
        <f t="shared" ref="J2493:J2500" si="59">H2493</f>
        <v>2500</v>
      </c>
    </row>
    <row r="2494" spans="2:10" x14ac:dyDescent="0.2">
      <c r="B2494" s="4">
        <v>2491</v>
      </c>
      <c r="C2494" s="5" t="s">
        <v>681</v>
      </c>
      <c r="D2494" s="5" t="s">
        <v>20</v>
      </c>
      <c r="E2494" s="5" t="s">
        <v>682</v>
      </c>
      <c r="F2494" s="6">
        <v>42627</v>
      </c>
      <c r="G2494" s="6">
        <v>46279</v>
      </c>
      <c r="H2494" s="7">
        <v>2500</v>
      </c>
      <c r="I2494" s="13" t="e">
        <f>VLOOKUP(C2494,[1]Sheet18!$A$1:$C$362,3,0)</f>
        <v>#N/A</v>
      </c>
      <c r="J2494" s="18">
        <f t="shared" si="59"/>
        <v>2500</v>
      </c>
    </row>
    <row r="2495" spans="2:10" x14ac:dyDescent="0.2">
      <c r="B2495" s="4">
        <v>2492</v>
      </c>
      <c r="C2495" s="5" t="s">
        <v>707</v>
      </c>
      <c r="D2495" s="5" t="s">
        <v>20</v>
      </c>
      <c r="E2495" s="5" t="s">
        <v>708</v>
      </c>
      <c r="F2495" s="6">
        <v>42641</v>
      </c>
      <c r="G2495" s="6">
        <v>46293</v>
      </c>
      <c r="H2495" s="7">
        <v>2500</v>
      </c>
      <c r="I2495" s="13" t="e">
        <f>VLOOKUP(C2495,[1]Sheet18!$A$1:$C$362,3,0)</f>
        <v>#N/A</v>
      </c>
      <c r="J2495" s="18">
        <f t="shared" si="59"/>
        <v>2500</v>
      </c>
    </row>
    <row r="2496" spans="2:10" x14ac:dyDescent="0.2">
      <c r="B2496" s="4">
        <v>2493</v>
      </c>
      <c r="C2496" s="5" t="s">
        <v>735</v>
      </c>
      <c r="D2496" s="5" t="s">
        <v>20</v>
      </c>
      <c r="E2496" s="5" t="s">
        <v>736</v>
      </c>
      <c r="F2496" s="6">
        <v>42656</v>
      </c>
      <c r="G2496" s="6">
        <v>46308</v>
      </c>
      <c r="H2496" s="7">
        <v>2500</v>
      </c>
      <c r="I2496" s="13" t="e">
        <f>VLOOKUP(C2496,[1]Sheet18!$A$1:$C$362,3,0)</f>
        <v>#N/A</v>
      </c>
      <c r="J2496" s="18">
        <f t="shared" si="59"/>
        <v>2500</v>
      </c>
    </row>
    <row r="2497" spans="2:10" x14ac:dyDescent="0.2">
      <c r="B2497" s="4">
        <v>2494</v>
      </c>
      <c r="C2497" s="5" t="s">
        <v>760</v>
      </c>
      <c r="D2497" s="5" t="s">
        <v>20</v>
      </c>
      <c r="E2497" s="5" t="s">
        <v>761</v>
      </c>
      <c r="F2497" s="6">
        <v>42669</v>
      </c>
      <c r="G2497" s="6">
        <v>46321</v>
      </c>
      <c r="H2497" s="7">
        <v>3000</v>
      </c>
      <c r="I2497" s="13" t="e">
        <f>VLOOKUP(C2497,[1]Sheet18!$A$1:$C$362,3,0)</f>
        <v>#N/A</v>
      </c>
      <c r="J2497" s="18">
        <f t="shared" si="59"/>
        <v>3000</v>
      </c>
    </row>
    <row r="2498" spans="2:10" x14ac:dyDescent="0.2">
      <c r="B2498" s="4">
        <v>2495</v>
      </c>
      <c r="C2498" s="5" t="s">
        <v>798</v>
      </c>
      <c r="D2498" s="5" t="s">
        <v>20</v>
      </c>
      <c r="E2498" s="5" t="s">
        <v>799</v>
      </c>
      <c r="F2498" s="6">
        <v>42683</v>
      </c>
      <c r="G2498" s="6">
        <v>46335</v>
      </c>
      <c r="H2498" s="7">
        <v>5000</v>
      </c>
      <c r="I2498" s="13" t="e">
        <f>VLOOKUP(C2498,[1]Sheet18!$A$1:$C$362,3,0)</f>
        <v>#N/A</v>
      </c>
      <c r="J2498" s="18">
        <f t="shared" si="59"/>
        <v>5000</v>
      </c>
    </row>
    <row r="2499" spans="2:10" x14ac:dyDescent="0.2">
      <c r="B2499" s="4">
        <v>2496</v>
      </c>
      <c r="C2499" s="5" t="s">
        <v>830</v>
      </c>
      <c r="D2499" s="5" t="s">
        <v>20</v>
      </c>
      <c r="E2499" s="5" t="s">
        <v>831</v>
      </c>
      <c r="F2499" s="6">
        <v>42697</v>
      </c>
      <c r="G2499" s="6">
        <v>46349</v>
      </c>
      <c r="H2499" s="7">
        <v>2000</v>
      </c>
      <c r="I2499" s="13" t="e">
        <f>VLOOKUP(C2499,[1]Sheet18!$A$1:$C$362,3,0)</f>
        <v>#N/A</v>
      </c>
      <c r="J2499" s="18">
        <f t="shared" si="59"/>
        <v>2000</v>
      </c>
    </row>
    <row r="2500" spans="2:10" x14ac:dyDescent="0.2">
      <c r="B2500" s="4">
        <v>2497</v>
      </c>
      <c r="C2500" s="5" t="s">
        <v>900</v>
      </c>
      <c r="D2500" s="5" t="s">
        <v>20</v>
      </c>
      <c r="E2500" s="5" t="s">
        <v>901</v>
      </c>
      <c r="F2500" s="6">
        <v>42732</v>
      </c>
      <c r="G2500" s="6">
        <v>46384</v>
      </c>
      <c r="H2500" s="7">
        <v>2500</v>
      </c>
      <c r="I2500" s="13" t="e">
        <f>VLOOKUP(C2500,[1]Sheet18!$A$1:$C$362,3,0)</f>
        <v>#N/A</v>
      </c>
      <c r="J2500" s="18">
        <f t="shared" si="59"/>
        <v>2500</v>
      </c>
    </row>
    <row r="2501" spans="2:10" hidden="1" x14ac:dyDescent="0.2">
      <c r="B2501" s="4">
        <v>2498</v>
      </c>
      <c r="C2501" s="5" t="s">
        <v>5309</v>
      </c>
      <c r="D2501" s="5" t="s">
        <v>20</v>
      </c>
      <c r="E2501" s="5" t="s">
        <v>5310</v>
      </c>
      <c r="F2501" s="6">
        <v>44601</v>
      </c>
      <c r="G2501" s="6">
        <v>46427</v>
      </c>
      <c r="H2501" s="7">
        <v>3000</v>
      </c>
      <c r="I2501" s="13" t="str">
        <f>VLOOKUP(C2501,[1]Sheet18!$A$1:$C$362,3,0)</f>
        <v>=1000+2000</v>
      </c>
      <c r="J2501" s="13" t="str">
        <f>I2501</f>
        <v>=1000+2000</v>
      </c>
    </row>
    <row r="2502" spans="2:10" x14ac:dyDescent="0.2">
      <c r="B2502" s="4">
        <v>2499</v>
      </c>
      <c r="C2502" s="5" t="s">
        <v>1143</v>
      </c>
      <c r="D2502" s="5" t="s">
        <v>20</v>
      </c>
      <c r="E2502" s="5" t="s">
        <v>1144</v>
      </c>
      <c r="F2502" s="6">
        <v>42879</v>
      </c>
      <c r="G2502" s="6">
        <v>46531</v>
      </c>
      <c r="H2502" s="7">
        <v>2000</v>
      </c>
      <c r="I2502" s="13" t="e">
        <f>VLOOKUP(C2502,[1]Sheet18!$A$1:$C$362,3,0)</f>
        <v>#N/A</v>
      </c>
      <c r="J2502" s="18">
        <f>H2502</f>
        <v>2000</v>
      </c>
    </row>
    <row r="2503" spans="2:10" hidden="1" x14ac:dyDescent="0.2">
      <c r="B2503" s="4">
        <v>2500</v>
      </c>
      <c r="C2503" s="5" t="s">
        <v>1265</v>
      </c>
      <c r="D2503" s="5" t="s">
        <v>20</v>
      </c>
      <c r="E2503" s="5" t="s">
        <v>1266</v>
      </c>
      <c r="F2503" s="6">
        <v>42956</v>
      </c>
      <c r="G2503" s="6">
        <v>46608</v>
      </c>
      <c r="H2503" s="7">
        <v>12998</v>
      </c>
      <c r="I2503" s="13" t="str">
        <f>VLOOKUP(C2503,[1]Sheet18!$A$1:$C$362,3,0)</f>
        <v>=1000+1000+1000+1000+750+750+750+750+750+750+750+748+3000</v>
      </c>
      <c r="J2503" s="13" t="str">
        <f>I2503</f>
        <v>=1000+1000+1000+1000+750+750+750+750+750+750+750+748+3000</v>
      </c>
    </row>
    <row r="2504" spans="2:10" x14ac:dyDescent="0.2">
      <c r="B2504" s="4">
        <v>2501</v>
      </c>
      <c r="C2504" s="5" t="s">
        <v>4846</v>
      </c>
      <c r="D2504" s="5" t="s">
        <v>20</v>
      </c>
      <c r="E2504" s="5" t="s">
        <v>4847</v>
      </c>
      <c r="F2504" s="6">
        <v>44426</v>
      </c>
      <c r="G2504" s="6">
        <v>46617</v>
      </c>
      <c r="H2504" s="7">
        <v>2000</v>
      </c>
      <c r="I2504" s="13" t="e">
        <f>VLOOKUP(C2504,[1]Sheet18!$A$1:$C$362,3,0)</f>
        <v>#N/A</v>
      </c>
      <c r="J2504" s="18">
        <f>H2504</f>
        <v>2000</v>
      </c>
    </row>
    <row r="2505" spans="2:10" x14ac:dyDescent="0.2">
      <c r="B2505" s="4">
        <v>2502</v>
      </c>
      <c r="C2505" s="5" t="s">
        <v>4862</v>
      </c>
      <c r="D2505" s="5" t="s">
        <v>20</v>
      </c>
      <c r="E2505" s="5" t="s">
        <v>4863</v>
      </c>
      <c r="F2505" s="6">
        <v>44433</v>
      </c>
      <c r="G2505" s="6">
        <v>46624</v>
      </c>
      <c r="H2505" s="7">
        <v>2000</v>
      </c>
      <c r="I2505" s="13" t="e">
        <f>VLOOKUP(C2505,[1]Sheet18!$A$1:$C$362,3,0)</f>
        <v>#N/A</v>
      </c>
      <c r="J2505" s="18">
        <f>H2505</f>
        <v>2000</v>
      </c>
    </row>
    <row r="2506" spans="2:10" hidden="1" x14ac:dyDescent="0.2">
      <c r="B2506" s="4">
        <v>2503</v>
      </c>
      <c r="C2506" s="5" t="s">
        <v>1321</v>
      </c>
      <c r="D2506" s="5" t="s">
        <v>20</v>
      </c>
      <c r="E2506" s="5" t="s">
        <v>1322</v>
      </c>
      <c r="F2506" s="6">
        <v>42991</v>
      </c>
      <c r="G2506" s="6">
        <v>46643</v>
      </c>
      <c r="H2506" s="7">
        <v>3800</v>
      </c>
      <c r="I2506" s="13" t="str">
        <f>VLOOKUP(C2506,[1]Sheet18!$A$1:$C$362,3,0)</f>
        <v>=800+1000+2000</v>
      </c>
      <c r="J2506" s="13" t="str">
        <f>I2506</f>
        <v>=800+1000+2000</v>
      </c>
    </row>
    <row r="2507" spans="2:10" x14ac:dyDescent="0.2">
      <c r="B2507" s="4">
        <v>2504</v>
      </c>
      <c r="C2507" s="5" t="s">
        <v>3928</v>
      </c>
      <c r="D2507" s="5" t="s">
        <v>20</v>
      </c>
      <c r="E2507" s="5" t="s">
        <v>3929</v>
      </c>
      <c r="F2507" s="6">
        <v>44118</v>
      </c>
      <c r="G2507" s="6">
        <v>46674</v>
      </c>
      <c r="H2507" s="7">
        <v>1000</v>
      </c>
      <c r="I2507" s="13" t="e">
        <f>VLOOKUP(C2507,[1]Sheet18!$A$1:$C$362,3,0)</f>
        <v>#N/A</v>
      </c>
      <c r="J2507" s="18">
        <f t="shared" ref="J2507:J2515" si="60">H2507</f>
        <v>1000</v>
      </c>
    </row>
    <row r="2508" spans="2:10" x14ac:dyDescent="0.2">
      <c r="B2508" s="4">
        <v>2505</v>
      </c>
      <c r="C2508" s="5" t="s">
        <v>3162</v>
      </c>
      <c r="D2508" s="5" t="s">
        <v>20</v>
      </c>
      <c r="E2508" s="5" t="s">
        <v>3163</v>
      </c>
      <c r="F2508" s="6">
        <v>43873</v>
      </c>
      <c r="G2508" s="6">
        <v>46795</v>
      </c>
      <c r="H2508" s="7">
        <v>2998.3009999999999</v>
      </c>
      <c r="I2508" s="13" t="e">
        <f>VLOOKUP(C2508,[1]Sheet18!$A$1:$C$362,3,0)</f>
        <v>#N/A</v>
      </c>
      <c r="J2508" s="18">
        <f t="shared" si="60"/>
        <v>2998.3009999999999</v>
      </c>
    </row>
    <row r="2509" spans="2:10" x14ac:dyDescent="0.2">
      <c r="B2509" s="4">
        <v>2506</v>
      </c>
      <c r="C2509" s="5" t="s">
        <v>3184</v>
      </c>
      <c r="D2509" s="5" t="s">
        <v>20</v>
      </c>
      <c r="E2509" s="5" t="s">
        <v>3185</v>
      </c>
      <c r="F2509" s="6">
        <v>43879</v>
      </c>
      <c r="G2509" s="6">
        <v>46801</v>
      </c>
      <c r="H2509" s="7">
        <v>3000</v>
      </c>
      <c r="I2509" s="13" t="e">
        <f>VLOOKUP(C2509,[1]Sheet18!$A$1:$C$362,3,0)</f>
        <v>#N/A</v>
      </c>
      <c r="J2509" s="18">
        <f t="shared" si="60"/>
        <v>3000</v>
      </c>
    </row>
    <row r="2510" spans="2:10" x14ac:dyDescent="0.2">
      <c r="B2510" s="4">
        <v>2507</v>
      </c>
      <c r="C2510" s="5" t="s">
        <v>3218</v>
      </c>
      <c r="D2510" s="5" t="s">
        <v>20</v>
      </c>
      <c r="E2510" s="5" t="s">
        <v>3219</v>
      </c>
      <c r="F2510" s="6">
        <v>43887</v>
      </c>
      <c r="G2510" s="6">
        <v>46809</v>
      </c>
      <c r="H2510" s="7">
        <v>6000</v>
      </c>
      <c r="I2510" s="13" t="e">
        <f>VLOOKUP(C2510,[1]Sheet18!$A$1:$C$362,3,0)</f>
        <v>#N/A</v>
      </c>
      <c r="J2510" s="18">
        <f t="shared" si="60"/>
        <v>6000</v>
      </c>
    </row>
    <row r="2511" spans="2:10" x14ac:dyDescent="0.2">
      <c r="B2511" s="4">
        <v>2508</v>
      </c>
      <c r="C2511" s="5" t="s">
        <v>6591</v>
      </c>
      <c r="D2511" s="5" t="s">
        <v>20</v>
      </c>
      <c r="E2511" s="5" t="s">
        <v>6592</v>
      </c>
      <c r="F2511" s="6">
        <v>45028</v>
      </c>
      <c r="G2511" s="6">
        <v>46855</v>
      </c>
      <c r="H2511" s="7">
        <v>1500</v>
      </c>
      <c r="I2511" s="13" t="e">
        <f>VLOOKUP(C2511,[1]Sheet18!$A$1:$C$362,3,0)</f>
        <v>#N/A</v>
      </c>
      <c r="J2511" s="18">
        <f t="shared" si="60"/>
        <v>1500</v>
      </c>
    </row>
    <row r="2512" spans="2:10" x14ac:dyDescent="0.2">
      <c r="B2512" s="4">
        <v>2509</v>
      </c>
      <c r="C2512" s="5" t="s">
        <v>6682</v>
      </c>
      <c r="D2512" s="5" t="s">
        <v>20</v>
      </c>
      <c r="E2512" s="5" t="s">
        <v>6683</v>
      </c>
      <c r="F2512" s="6">
        <v>45070</v>
      </c>
      <c r="G2512" s="6">
        <v>46897</v>
      </c>
      <c r="H2512" s="7">
        <v>3000</v>
      </c>
      <c r="I2512" s="13" t="e">
        <f>VLOOKUP(C2512,[1]Sheet18!$A$1:$C$362,3,0)</f>
        <v>#N/A</v>
      </c>
      <c r="J2512" s="18">
        <f t="shared" si="60"/>
        <v>3000</v>
      </c>
    </row>
    <row r="2513" spans="2:10" x14ac:dyDescent="0.2">
      <c r="B2513" s="4">
        <v>2510</v>
      </c>
      <c r="C2513" s="5" t="s">
        <v>1896</v>
      </c>
      <c r="D2513" s="5" t="s">
        <v>20</v>
      </c>
      <c r="E2513" s="5" t="s">
        <v>1897</v>
      </c>
      <c r="F2513" s="6">
        <v>43292</v>
      </c>
      <c r="G2513" s="6">
        <v>46945</v>
      </c>
      <c r="H2513" s="7">
        <v>1001.35</v>
      </c>
      <c r="I2513" s="13" t="e">
        <f>VLOOKUP(C2513,[1]Sheet18!$A$1:$C$362,3,0)</f>
        <v>#N/A</v>
      </c>
      <c r="J2513" s="18">
        <f t="shared" si="60"/>
        <v>1001.35</v>
      </c>
    </row>
    <row r="2514" spans="2:10" x14ac:dyDescent="0.2">
      <c r="B2514" s="4">
        <v>2511</v>
      </c>
      <c r="C2514" s="5" t="s">
        <v>3655</v>
      </c>
      <c r="D2514" s="5" t="s">
        <v>20</v>
      </c>
      <c r="E2514" s="5" t="s">
        <v>3656</v>
      </c>
      <c r="F2514" s="6">
        <v>44034</v>
      </c>
      <c r="G2514" s="6">
        <v>46956</v>
      </c>
      <c r="H2514" s="7">
        <v>3000</v>
      </c>
      <c r="I2514" s="13" t="e">
        <f>VLOOKUP(C2514,[1]Sheet18!$A$1:$C$362,3,0)</f>
        <v>#N/A</v>
      </c>
      <c r="J2514" s="18">
        <f t="shared" si="60"/>
        <v>3000</v>
      </c>
    </row>
    <row r="2515" spans="2:10" x14ac:dyDescent="0.2">
      <c r="B2515" s="4">
        <v>2512</v>
      </c>
      <c r="C2515" s="5" t="s">
        <v>1936</v>
      </c>
      <c r="D2515" s="5" t="s">
        <v>20</v>
      </c>
      <c r="E2515" s="5" t="s">
        <v>1937</v>
      </c>
      <c r="F2515" s="6">
        <v>43313</v>
      </c>
      <c r="G2515" s="6">
        <v>46966</v>
      </c>
      <c r="H2515" s="7">
        <v>2000</v>
      </c>
      <c r="I2515" s="13" t="e">
        <f>VLOOKUP(C2515,[1]Sheet18!$A$1:$C$362,3,0)</f>
        <v>#N/A</v>
      </c>
      <c r="J2515" s="18">
        <f t="shared" si="60"/>
        <v>2000</v>
      </c>
    </row>
    <row r="2516" spans="2:10" hidden="1" x14ac:dyDescent="0.2">
      <c r="B2516" s="4">
        <v>2513</v>
      </c>
      <c r="C2516" s="5" t="s">
        <v>3714</v>
      </c>
      <c r="D2516" s="5" t="s">
        <v>20</v>
      </c>
      <c r="E2516" s="5" t="s">
        <v>3715</v>
      </c>
      <c r="F2516" s="6">
        <v>44055</v>
      </c>
      <c r="G2516" s="6">
        <v>46977</v>
      </c>
      <c r="H2516" s="7">
        <v>2000</v>
      </c>
      <c r="I2516" s="13" t="str">
        <f>VLOOKUP(C2516,[1]Sheet18!$A$1:$C$362,3,0)</f>
        <v>=1000+1000</v>
      </c>
      <c r="J2516" s="13" t="str">
        <f>I2516</f>
        <v>=1000+1000</v>
      </c>
    </row>
    <row r="2517" spans="2:10" x14ac:dyDescent="0.2">
      <c r="B2517" s="4">
        <v>2514</v>
      </c>
      <c r="C2517" s="5" t="s">
        <v>3835</v>
      </c>
      <c r="D2517" s="5" t="s">
        <v>20</v>
      </c>
      <c r="E2517" s="5" t="s">
        <v>3836</v>
      </c>
      <c r="F2517" s="6">
        <v>44097</v>
      </c>
      <c r="G2517" s="6">
        <v>47019</v>
      </c>
      <c r="H2517" s="7">
        <v>1500</v>
      </c>
      <c r="I2517" s="13" t="e">
        <f>VLOOKUP(C2517,[1]Sheet18!$A$1:$C$362,3,0)</f>
        <v>#N/A</v>
      </c>
      <c r="J2517" s="18">
        <f>H2517</f>
        <v>1500</v>
      </c>
    </row>
    <row r="2518" spans="2:10" x14ac:dyDescent="0.2">
      <c r="B2518" s="4">
        <v>2515</v>
      </c>
      <c r="C2518" s="5" t="s">
        <v>3905</v>
      </c>
      <c r="D2518" s="5" t="s">
        <v>20</v>
      </c>
      <c r="E2518" s="5" t="s">
        <v>3906</v>
      </c>
      <c r="F2518" s="6">
        <v>44111</v>
      </c>
      <c r="G2518" s="6">
        <v>47033</v>
      </c>
      <c r="H2518" s="7">
        <v>1000</v>
      </c>
      <c r="I2518" s="13" t="e">
        <f>VLOOKUP(C2518,[1]Sheet18!$A$1:$C$362,3,0)</f>
        <v>#N/A</v>
      </c>
      <c r="J2518" s="18">
        <f>H2518</f>
        <v>1000</v>
      </c>
    </row>
    <row r="2519" spans="2:10" x14ac:dyDescent="0.2">
      <c r="B2519" s="4">
        <v>2516</v>
      </c>
      <c r="C2519" s="5" t="s">
        <v>3930</v>
      </c>
      <c r="D2519" s="5" t="s">
        <v>20</v>
      </c>
      <c r="E2519" s="5" t="s">
        <v>3931</v>
      </c>
      <c r="F2519" s="6">
        <v>44118</v>
      </c>
      <c r="G2519" s="6">
        <v>47040</v>
      </c>
      <c r="H2519" s="7">
        <v>1500</v>
      </c>
      <c r="I2519" s="13" t="e">
        <f>VLOOKUP(C2519,[1]Sheet18!$A$1:$C$362,3,0)</f>
        <v>#N/A</v>
      </c>
      <c r="J2519" s="18">
        <f>H2519</f>
        <v>1500</v>
      </c>
    </row>
    <row r="2520" spans="2:10" x14ac:dyDescent="0.2">
      <c r="B2520" s="4">
        <v>2517</v>
      </c>
      <c r="C2520" s="5" t="s">
        <v>3958</v>
      </c>
      <c r="D2520" s="5" t="s">
        <v>20</v>
      </c>
      <c r="E2520" s="5" t="s">
        <v>3959</v>
      </c>
      <c r="F2520" s="6">
        <v>44125</v>
      </c>
      <c r="G2520" s="6">
        <v>47047</v>
      </c>
      <c r="H2520" s="7">
        <v>1500</v>
      </c>
      <c r="I2520" s="13" t="e">
        <f>VLOOKUP(C2520,[1]Sheet18!$A$1:$C$362,3,0)</f>
        <v>#N/A</v>
      </c>
      <c r="J2520" s="18">
        <f>H2520</f>
        <v>1500</v>
      </c>
    </row>
    <row r="2521" spans="2:10" x14ac:dyDescent="0.2">
      <c r="B2521" s="4">
        <v>2518</v>
      </c>
      <c r="C2521" s="5" t="s">
        <v>4088</v>
      </c>
      <c r="D2521" s="5" t="s">
        <v>20</v>
      </c>
      <c r="E2521" s="5" t="s">
        <v>4089</v>
      </c>
      <c r="F2521" s="6">
        <v>44160</v>
      </c>
      <c r="G2521" s="6">
        <v>47082</v>
      </c>
      <c r="H2521" s="7">
        <v>1000</v>
      </c>
      <c r="I2521" s="13" t="e">
        <f>VLOOKUP(C2521,[1]Sheet18!$A$1:$C$362,3,0)</f>
        <v>#N/A</v>
      </c>
      <c r="J2521" s="18">
        <f>H2521</f>
        <v>1000</v>
      </c>
    </row>
    <row r="2522" spans="2:10" hidden="1" x14ac:dyDescent="0.2">
      <c r="B2522" s="4">
        <v>2519</v>
      </c>
      <c r="C2522" s="5" t="s">
        <v>2212</v>
      </c>
      <c r="D2522" s="5" t="s">
        <v>20</v>
      </c>
      <c r="E2522" s="5" t="s">
        <v>2213</v>
      </c>
      <c r="F2522" s="6">
        <v>43460</v>
      </c>
      <c r="G2522" s="6">
        <v>47113</v>
      </c>
      <c r="H2522" s="7">
        <v>7500</v>
      </c>
      <c r="I2522" s="13" t="str">
        <f>VLOOKUP(C2522,[1]Sheet18!$A$1:$C$362,3,0)</f>
        <v>=2000+2500+1000+1000+1000</v>
      </c>
      <c r="J2522" s="13" t="str">
        <f>I2522</f>
        <v>=2000+2500+1000+1000+1000</v>
      </c>
    </row>
    <row r="2523" spans="2:10" x14ac:dyDescent="0.2">
      <c r="B2523" s="4">
        <v>2520</v>
      </c>
      <c r="C2523" s="5" t="s">
        <v>2234</v>
      </c>
      <c r="D2523" s="5" t="s">
        <v>20</v>
      </c>
      <c r="E2523" s="5" t="s">
        <v>2235</v>
      </c>
      <c r="F2523" s="6">
        <v>43467</v>
      </c>
      <c r="G2523" s="6">
        <v>47120</v>
      </c>
      <c r="H2523" s="7">
        <v>2500</v>
      </c>
      <c r="I2523" s="13" t="e">
        <f>VLOOKUP(C2523,[1]Sheet18!$A$1:$C$362,3,0)</f>
        <v>#N/A</v>
      </c>
      <c r="J2523" s="18">
        <f t="shared" ref="J2523:J2528" si="61">H2523</f>
        <v>2500</v>
      </c>
    </row>
    <row r="2524" spans="2:10" x14ac:dyDescent="0.2">
      <c r="B2524" s="4">
        <v>2521</v>
      </c>
      <c r="C2524" s="5" t="s">
        <v>5311</v>
      </c>
      <c r="D2524" s="5" t="s">
        <v>20</v>
      </c>
      <c r="E2524" s="5" t="s">
        <v>5312</v>
      </c>
      <c r="F2524" s="6">
        <v>44601</v>
      </c>
      <c r="G2524" s="6">
        <v>47158</v>
      </c>
      <c r="H2524" s="7">
        <v>1500</v>
      </c>
      <c r="I2524" s="13" t="e">
        <f>VLOOKUP(C2524,[1]Sheet18!$A$1:$C$362,3,0)</f>
        <v>#N/A</v>
      </c>
      <c r="J2524" s="18">
        <f t="shared" si="61"/>
        <v>1500</v>
      </c>
    </row>
    <row r="2525" spans="2:10" x14ac:dyDescent="0.2">
      <c r="B2525" s="4">
        <v>2522</v>
      </c>
      <c r="C2525" s="5" t="s">
        <v>4412</v>
      </c>
      <c r="D2525" s="5" t="s">
        <v>20</v>
      </c>
      <c r="E2525" s="5" t="s">
        <v>4413</v>
      </c>
      <c r="F2525" s="6">
        <v>44258</v>
      </c>
      <c r="G2525" s="6">
        <v>47180</v>
      </c>
      <c r="H2525" s="7">
        <v>1000</v>
      </c>
      <c r="I2525" s="13" t="e">
        <f>VLOOKUP(C2525,[1]Sheet18!$A$1:$C$362,3,0)</f>
        <v>#N/A</v>
      </c>
      <c r="J2525" s="18">
        <f t="shared" si="61"/>
        <v>1000</v>
      </c>
    </row>
    <row r="2526" spans="2:10" x14ac:dyDescent="0.2">
      <c r="B2526" s="4">
        <v>2523</v>
      </c>
      <c r="C2526" s="5" t="s">
        <v>4440</v>
      </c>
      <c r="D2526" s="5" t="s">
        <v>20</v>
      </c>
      <c r="E2526" s="5" t="s">
        <v>4441</v>
      </c>
      <c r="F2526" s="6">
        <v>44265</v>
      </c>
      <c r="G2526" s="6">
        <v>47187</v>
      </c>
      <c r="H2526" s="7">
        <v>2000</v>
      </c>
      <c r="I2526" s="13" t="e">
        <f>VLOOKUP(C2526,[1]Sheet18!$A$1:$C$362,3,0)</f>
        <v>#N/A</v>
      </c>
      <c r="J2526" s="18">
        <f t="shared" si="61"/>
        <v>2000</v>
      </c>
    </row>
    <row r="2527" spans="2:10" x14ac:dyDescent="0.2">
      <c r="B2527" s="4">
        <v>2524</v>
      </c>
      <c r="C2527" s="5" t="s">
        <v>3348</v>
      </c>
      <c r="D2527" s="5" t="s">
        <v>20</v>
      </c>
      <c r="E2527" s="5" t="s">
        <v>3349</v>
      </c>
      <c r="F2527" s="6">
        <v>43914</v>
      </c>
      <c r="G2527" s="6">
        <v>47201</v>
      </c>
      <c r="H2527" s="7">
        <v>5000</v>
      </c>
      <c r="I2527" s="13" t="e">
        <f>VLOOKUP(C2527,[1]Sheet18!$A$1:$C$362,3,0)</f>
        <v>#N/A</v>
      </c>
      <c r="J2527" s="18">
        <f t="shared" si="61"/>
        <v>5000</v>
      </c>
    </row>
    <row r="2528" spans="2:10" x14ac:dyDescent="0.2">
      <c r="B2528" s="4">
        <v>2525</v>
      </c>
      <c r="C2528" s="5" t="s">
        <v>5499</v>
      </c>
      <c r="D2528" s="5" t="s">
        <v>20</v>
      </c>
      <c r="E2528" s="5" t="s">
        <v>2666</v>
      </c>
      <c r="F2528" s="6">
        <v>44659</v>
      </c>
      <c r="G2528" s="6">
        <v>47216</v>
      </c>
      <c r="H2528" s="7">
        <v>2000</v>
      </c>
      <c r="I2528" s="13" t="e">
        <f>VLOOKUP(C2528,[1]Sheet18!$A$1:$C$362,3,0)</f>
        <v>#N/A</v>
      </c>
      <c r="J2528" s="18">
        <f t="shared" si="61"/>
        <v>2000</v>
      </c>
    </row>
    <row r="2529" spans="2:10" hidden="1" x14ac:dyDescent="0.2">
      <c r="B2529" s="4">
        <v>2526</v>
      </c>
      <c r="C2529" s="5" t="s">
        <v>5526</v>
      </c>
      <c r="D2529" s="5" t="s">
        <v>20</v>
      </c>
      <c r="E2529" s="5" t="s">
        <v>5527</v>
      </c>
      <c r="F2529" s="6">
        <v>44692</v>
      </c>
      <c r="G2529" s="6">
        <v>47249</v>
      </c>
      <c r="H2529" s="7">
        <v>5500</v>
      </c>
      <c r="I2529" s="13" t="str">
        <f>VLOOKUP(C2529,[1]Sheet18!$A$1:$C$362,3,0)</f>
        <v>=2500+3000</v>
      </c>
      <c r="J2529" s="13" t="str">
        <f>I2529</f>
        <v>=2500+3000</v>
      </c>
    </row>
    <row r="2530" spans="2:10" hidden="1" x14ac:dyDescent="0.2">
      <c r="B2530" s="4">
        <v>2527</v>
      </c>
      <c r="C2530" s="5" t="s">
        <v>1191</v>
      </c>
      <c r="D2530" s="5" t="s">
        <v>20</v>
      </c>
      <c r="E2530" s="5" t="s">
        <v>1192</v>
      </c>
      <c r="F2530" s="6">
        <v>42914</v>
      </c>
      <c r="G2530" s="6">
        <v>47297</v>
      </c>
      <c r="H2530" s="7">
        <v>14161</v>
      </c>
      <c r="I2530" s="13" t="str">
        <f>VLOOKUP(C2530,[1]Sheet18!$A$1:$C$362,3,0)</f>
        <v>=2000+2000+1437.5+1000+500+2000+2000+1091+730+520+882.5</v>
      </c>
      <c r="J2530" s="13" t="str">
        <f>I2530</f>
        <v>=2000+2000+1437.5+1000+500+2000+2000+1091+730+520+882.5</v>
      </c>
    </row>
    <row r="2531" spans="2:10" x14ac:dyDescent="0.2">
      <c r="B2531" s="4">
        <v>2528</v>
      </c>
      <c r="C2531" s="5" t="s">
        <v>2665</v>
      </c>
      <c r="D2531" s="5" t="s">
        <v>20</v>
      </c>
      <c r="E2531" s="5" t="s">
        <v>2666</v>
      </c>
      <c r="F2531" s="6">
        <v>43677</v>
      </c>
      <c r="G2531" s="6">
        <v>47330</v>
      </c>
      <c r="H2531" s="7">
        <v>2000</v>
      </c>
      <c r="I2531" s="13" t="e">
        <f>VLOOKUP(C2531,[1]Sheet18!$A$1:$C$362,3,0)</f>
        <v>#N/A</v>
      </c>
      <c r="J2531" s="18">
        <f t="shared" ref="J2531:J2541" si="62">H2531</f>
        <v>2000</v>
      </c>
    </row>
    <row r="2532" spans="2:10" x14ac:dyDescent="0.2">
      <c r="B2532" s="4">
        <v>2529</v>
      </c>
      <c r="C2532" s="5" t="s">
        <v>2811</v>
      </c>
      <c r="D2532" s="5" t="s">
        <v>20</v>
      </c>
      <c r="E2532" s="5" t="s">
        <v>2812</v>
      </c>
      <c r="F2532" s="6">
        <v>43733</v>
      </c>
      <c r="G2532" s="6">
        <v>47386</v>
      </c>
      <c r="H2532" s="7">
        <v>2000</v>
      </c>
      <c r="I2532" s="13" t="e">
        <f>VLOOKUP(C2532,[1]Sheet18!$A$1:$C$362,3,0)</f>
        <v>#N/A</v>
      </c>
      <c r="J2532" s="18">
        <f t="shared" si="62"/>
        <v>2000</v>
      </c>
    </row>
    <row r="2533" spans="2:10" x14ac:dyDescent="0.2">
      <c r="B2533" s="4">
        <v>2530</v>
      </c>
      <c r="C2533" s="5" t="s">
        <v>2847</v>
      </c>
      <c r="D2533" s="5" t="s">
        <v>20</v>
      </c>
      <c r="E2533" s="5" t="s">
        <v>2848</v>
      </c>
      <c r="F2533" s="6">
        <v>43747</v>
      </c>
      <c r="G2533" s="6">
        <v>47400</v>
      </c>
      <c r="H2533" s="7">
        <v>2000</v>
      </c>
      <c r="I2533" s="13" t="e">
        <f>VLOOKUP(C2533,[1]Sheet18!$A$1:$C$362,3,0)</f>
        <v>#N/A</v>
      </c>
      <c r="J2533" s="18">
        <f t="shared" si="62"/>
        <v>2000</v>
      </c>
    </row>
    <row r="2534" spans="2:10" x14ac:dyDescent="0.2">
      <c r="B2534" s="4">
        <v>2531</v>
      </c>
      <c r="C2534" s="5" t="s">
        <v>2866</v>
      </c>
      <c r="D2534" s="5" t="s">
        <v>20</v>
      </c>
      <c r="E2534" s="5" t="s">
        <v>2848</v>
      </c>
      <c r="F2534" s="6">
        <v>43754</v>
      </c>
      <c r="G2534" s="6">
        <v>47407</v>
      </c>
      <c r="H2534" s="7">
        <v>3000</v>
      </c>
      <c r="I2534" s="13" t="e">
        <f>VLOOKUP(C2534,[1]Sheet18!$A$1:$C$362,3,0)</f>
        <v>#N/A</v>
      </c>
      <c r="J2534" s="18">
        <f t="shared" si="62"/>
        <v>3000</v>
      </c>
    </row>
    <row r="2535" spans="2:10" x14ac:dyDescent="0.2">
      <c r="B2535" s="4">
        <v>2532</v>
      </c>
      <c r="C2535" s="5" t="s">
        <v>2884</v>
      </c>
      <c r="D2535" s="5" t="s">
        <v>20</v>
      </c>
      <c r="E2535" s="5" t="s">
        <v>2885</v>
      </c>
      <c r="F2535" s="6">
        <v>43761</v>
      </c>
      <c r="G2535" s="6">
        <v>47414</v>
      </c>
      <c r="H2535" s="7">
        <v>3000</v>
      </c>
      <c r="I2535" s="13" t="e">
        <f>VLOOKUP(C2535,[1]Sheet18!$A$1:$C$362,3,0)</f>
        <v>#N/A</v>
      </c>
      <c r="J2535" s="18">
        <f t="shared" si="62"/>
        <v>3000</v>
      </c>
    </row>
    <row r="2536" spans="2:10" x14ac:dyDescent="0.2">
      <c r="B2536" s="4">
        <v>2533</v>
      </c>
      <c r="C2536" s="5" t="s">
        <v>3030</v>
      </c>
      <c r="D2536" s="5" t="s">
        <v>20</v>
      </c>
      <c r="E2536" s="5" t="s">
        <v>3031</v>
      </c>
      <c r="F2536" s="6">
        <v>43823</v>
      </c>
      <c r="G2536" s="6">
        <v>47476</v>
      </c>
      <c r="H2536" s="7">
        <v>3000</v>
      </c>
      <c r="I2536" s="13" t="e">
        <f>VLOOKUP(C2536,[1]Sheet18!$A$1:$C$362,3,0)</f>
        <v>#N/A</v>
      </c>
      <c r="J2536" s="18">
        <f t="shared" si="62"/>
        <v>3000</v>
      </c>
    </row>
    <row r="2537" spans="2:10" x14ac:dyDescent="0.2">
      <c r="B2537" s="4">
        <v>2534</v>
      </c>
      <c r="C2537" s="5" t="s">
        <v>3084</v>
      </c>
      <c r="D2537" s="5" t="s">
        <v>20</v>
      </c>
      <c r="E2537" s="5" t="s">
        <v>3085</v>
      </c>
      <c r="F2537" s="6">
        <v>43845</v>
      </c>
      <c r="G2537" s="6">
        <v>47498</v>
      </c>
      <c r="H2537" s="7">
        <v>3000</v>
      </c>
      <c r="I2537" s="13" t="e">
        <f>VLOOKUP(C2537,[1]Sheet18!$A$1:$C$362,3,0)</f>
        <v>#N/A</v>
      </c>
      <c r="J2537" s="18">
        <f t="shared" si="62"/>
        <v>3000</v>
      </c>
    </row>
    <row r="2538" spans="2:10" x14ac:dyDescent="0.2">
      <c r="B2538" s="4">
        <v>2535</v>
      </c>
      <c r="C2538" s="5" t="s">
        <v>3428</v>
      </c>
      <c r="D2538" s="5" t="s">
        <v>20</v>
      </c>
      <c r="E2538" s="5" t="s">
        <v>3429</v>
      </c>
      <c r="F2538" s="6">
        <v>43929</v>
      </c>
      <c r="G2538" s="6">
        <v>47581</v>
      </c>
      <c r="H2538" s="7">
        <v>5000</v>
      </c>
      <c r="I2538" s="13" t="e">
        <f>VLOOKUP(C2538,[1]Sheet18!$A$1:$C$362,3,0)</f>
        <v>#N/A</v>
      </c>
      <c r="J2538" s="18">
        <f t="shared" si="62"/>
        <v>5000</v>
      </c>
    </row>
    <row r="2539" spans="2:10" x14ac:dyDescent="0.2">
      <c r="B2539" s="4">
        <v>2536</v>
      </c>
      <c r="C2539" s="5" t="s">
        <v>5500</v>
      </c>
      <c r="D2539" s="5" t="s">
        <v>20</v>
      </c>
      <c r="E2539" s="5" t="s">
        <v>5501</v>
      </c>
      <c r="F2539" s="6">
        <v>44659</v>
      </c>
      <c r="G2539" s="6">
        <v>47581</v>
      </c>
      <c r="H2539" s="7">
        <v>2000</v>
      </c>
      <c r="I2539" s="13" t="e">
        <f>VLOOKUP(C2539,[1]Sheet18!$A$1:$C$362,3,0)</f>
        <v>#N/A</v>
      </c>
      <c r="J2539" s="18">
        <f t="shared" si="62"/>
        <v>2000</v>
      </c>
    </row>
    <row r="2540" spans="2:10" x14ac:dyDescent="0.2">
      <c r="B2540" s="4">
        <v>2537</v>
      </c>
      <c r="C2540" s="5" t="s">
        <v>6593</v>
      </c>
      <c r="D2540" s="5" t="s">
        <v>20</v>
      </c>
      <c r="E2540" s="5" t="s">
        <v>6594</v>
      </c>
      <c r="F2540" s="6">
        <v>45028</v>
      </c>
      <c r="G2540" s="6">
        <v>47585</v>
      </c>
      <c r="H2540" s="7">
        <v>1500</v>
      </c>
      <c r="I2540" s="13" t="e">
        <f>VLOOKUP(C2540,[1]Sheet18!$A$1:$C$362,3,0)</f>
        <v>#N/A</v>
      </c>
      <c r="J2540" s="18">
        <f t="shared" si="62"/>
        <v>1500</v>
      </c>
    </row>
    <row r="2541" spans="2:10" x14ac:dyDescent="0.2">
      <c r="B2541" s="4">
        <v>2538</v>
      </c>
      <c r="C2541" s="5" t="s">
        <v>3443</v>
      </c>
      <c r="D2541" s="5" t="s">
        <v>20</v>
      </c>
      <c r="E2541" s="5" t="s">
        <v>3444</v>
      </c>
      <c r="F2541" s="6">
        <v>43936</v>
      </c>
      <c r="G2541" s="6">
        <v>47588</v>
      </c>
      <c r="H2541" s="7">
        <v>2000</v>
      </c>
      <c r="I2541" s="13" t="e">
        <f>VLOOKUP(C2541,[1]Sheet18!$A$1:$C$362,3,0)</f>
        <v>#N/A</v>
      </c>
      <c r="J2541" s="18">
        <f t="shared" si="62"/>
        <v>2000</v>
      </c>
    </row>
    <row r="2542" spans="2:10" hidden="1" x14ac:dyDescent="0.2">
      <c r="B2542" s="4">
        <v>2539</v>
      </c>
      <c r="C2542" s="5" t="s">
        <v>2497</v>
      </c>
      <c r="D2542" s="5" t="s">
        <v>20</v>
      </c>
      <c r="E2542" s="5" t="s">
        <v>2498</v>
      </c>
      <c r="F2542" s="6">
        <v>43571</v>
      </c>
      <c r="G2542" s="6">
        <v>47589</v>
      </c>
      <c r="H2542" s="7">
        <v>6000</v>
      </c>
      <c r="I2542" s="13" t="str">
        <f>VLOOKUP(C2542,[1]Sheet18!$A$1:$C$362,3,0)</f>
        <v>=2500+2000+1500</v>
      </c>
      <c r="J2542" s="13" t="str">
        <f>I2542</f>
        <v>=2500+2000+1500</v>
      </c>
    </row>
    <row r="2543" spans="2:10" hidden="1" x14ac:dyDescent="0.2">
      <c r="B2543" s="4">
        <v>2540</v>
      </c>
      <c r="C2543" s="5" t="s">
        <v>5528</v>
      </c>
      <c r="D2543" s="5" t="s">
        <v>20</v>
      </c>
      <c r="E2543" s="5" t="s">
        <v>5529</v>
      </c>
      <c r="F2543" s="6">
        <v>44692</v>
      </c>
      <c r="G2543" s="6">
        <v>47614</v>
      </c>
      <c r="H2543" s="7">
        <v>4500</v>
      </c>
      <c r="I2543" s="13" t="str">
        <f>VLOOKUP(C2543,[1]Sheet18!$A$1:$C$362,3,0)</f>
        <v>=2500+2000</v>
      </c>
      <c r="J2543" s="13" t="str">
        <f>I2543</f>
        <v>=2500+2000</v>
      </c>
    </row>
    <row r="2544" spans="2:10" x14ac:dyDescent="0.2">
      <c r="B2544" s="4">
        <v>2541</v>
      </c>
      <c r="C2544" s="5" t="s">
        <v>6684</v>
      </c>
      <c r="D2544" s="5" t="s">
        <v>20</v>
      </c>
      <c r="E2544" s="5" t="s">
        <v>6685</v>
      </c>
      <c r="F2544" s="6">
        <v>45070</v>
      </c>
      <c r="G2544" s="6">
        <v>47627</v>
      </c>
      <c r="H2544" s="7">
        <v>3000</v>
      </c>
      <c r="I2544" s="13" t="e">
        <f>VLOOKUP(C2544,[1]Sheet18!$A$1:$C$362,3,0)</f>
        <v>#N/A</v>
      </c>
      <c r="J2544" s="18">
        <f>H2544</f>
        <v>3000</v>
      </c>
    </row>
    <row r="2545" spans="2:10" hidden="1" x14ac:dyDescent="0.2">
      <c r="B2545" s="4">
        <v>2542</v>
      </c>
      <c r="C2545" s="5" t="s">
        <v>5544</v>
      </c>
      <c r="D2545" s="5" t="s">
        <v>20</v>
      </c>
      <c r="E2545" s="5" t="s">
        <v>5545</v>
      </c>
      <c r="F2545" s="6">
        <v>44706</v>
      </c>
      <c r="G2545" s="6">
        <v>47628</v>
      </c>
      <c r="H2545" s="7">
        <v>4000</v>
      </c>
      <c r="I2545" s="13" t="str">
        <f>VLOOKUP(C2545,[1]Sheet18!$A$1:$C$362,3,0)</f>
        <v>=2000+2000</v>
      </c>
      <c r="J2545" s="13" t="str">
        <f>I2545</f>
        <v>=2000+2000</v>
      </c>
    </row>
    <row r="2546" spans="2:10" x14ac:dyDescent="0.2">
      <c r="B2546" s="4">
        <v>2543</v>
      </c>
      <c r="C2546" s="5" t="s">
        <v>3519</v>
      </c>
      <c r="D2546" s="5" t="s">
        <v>20</v>
      </c>
      <c r="E2546" s="5" t="s">
        <v>3520</v>
      </c>
      <c r="F2546" s="6">
        <v>43978</v>
      </c>
      <c r="G2546" s="6">
        <v>47630</v>
      </c>
      <c r="H2546" s="7">
        <v>5000</v>
      </c>
      <c r="I2546" s="13" t="e">
        <f>VLOOKUP(C2546,[1]Sheet18!$A$1:$C$362,3,0)</f>
        <v>#N/A</v>
      </c>
      <c r="J2546" s="18">
        <f t="shared" ref="J2546:J2563" si="63">H2546</f>
        <v>5000</v>
      </c>
    </row>
    <row r="2547" spans="2:10" x14ac:dyDescent="0.2">
      <c r="B2547" s="4">
        <v>2544</v>
      </c>
      <c r="C2547" s="5" t="s">
        <v>2549</v>
      </c>
      <c r="D2547" s="5" t="s">
        <v>20</v>
      </c>
      <c r="E2547" s="5" t="s">
        <v>2550</v>
      </c>
      <c r="F2547" s="6">
        <v>43620</v>
      </c>
      <c r="G2547" s="6">
        <v>47638</v>
      </c>
      <c r="H2547" s="7">
        <v>2000</v>
      </c>
      <c r="I2547" s="13" t="e">
        <f>VLOOKUP(C2547,[1]Sheet18!$A$1:$C$362,3,0)</f>
        <v>#N/A</v>
      </c>
      <c r="J2547" s="18">
        <f t="shared" si="63"/>
        <v>2000</v>
      </c>
    </row>
    <row r="2548" spans="2:10" x14ac:dyDescent="0.2">
      <c r="B2548" s="4">
        <v>2545</v>
      </c>
      <c r="C2548" s="5" t="s">
        <v>5589</v>
      </c>
      <c r="D2548" s="5" t="s">
        <v>20</v>
      </c>
      <c r="E2548" s="5" t="s">
        <v>5590</v>
      </c>
      <c r="F2548" s="6">
        <v>44720</v>
      </c>
      <c r="G2548" s="6">
        <v>47642</v>
      </c>
      <c r="H2548" s="7">
        <v>2000</v>
      </c>
      <c r="I2548" s="13" t="e">
        <f>VLOOKUP(C2548,[1]Sheet18!$A$1:$C$362,3,0)</f>
        <v>#N/A</v>
      </c>
      <c r="J2548" s="18">
        <f t="shared" si="63"/>
        <v>2000</v>
      </c>
    </row>
    <row r="2549" spans="2:10" x14ac:dyDescent="0.2">
      <c r="B2549" s="4">
        <v>2546</v>
      </c>
      <c r="C2549" s="5" t="s">
        <v>2603</v>
      </c>
      <c r="D2549" s="5" t="s">
        <v>20</v>
      </c>
      <c r="E2549" s="5" t="s">
        <v>2604</v>
      </c>
      <c r="F2549" s="6">
        <v>43649</v>
      </c>
      <c r="G2549" s="6">
        <v>47667</v>
      </c>
      <c r="H2549" s="7">
        <v>2500</v>
      </c>
      <c r="I2549" s="13" t="e">
        <f>VLOOKUP(C2549,[1]Sheet18!$A$1:$C$362,3,0)</f>
        <v>#N/A</v>
      </c>
      <c r="J2549" s="18">
        <f t="shared" si="63"/>
        <v>2500</v>
      </c>
    </row>
    <row r="2550" spans="2:10" x14ac:dyDescent="0.2">
      <c r="B2550" s="4">
        <v>2547</v>
      </c>
      <c r="C2550" s="5" t="s">
        <v>5912</v>
      </c>
      <c r="D2550" s="5" t="s">
        <v>20</v>
      </c>
      <c r="E2550" s="5" t="s">
        <v>5913</v>
      </c>
      <c r="F2550" s="6">
        <v>44832</v>
      </c>
      <c r="G2550" s="6">
        <v>47754</v>
      </c>
      <c r="H2550" s="7">
        <v>2000</v>
      </c>
      <c r="I2550" s="13" t="e">
        <f>VLOOKUP(C2550,[1]Sheet18!$A$1:$C$362,3,0)</f>
        <v>#N/A</v>
      </c>
      <c r="J2550" s="18">
        <f t="shared" si="63"/>
        <v>2000</v>
      </c>
    </row>
    <row r="2551" spans="2:10" x14ac:dyDescent="0.2">
      <c r="B2551" s="4">
        <v>2548</v>
      </c>
      <c r="C2551" s="5" t="s">
        <v>5938</v>
      </c>
      <c r="D2551" s="5" t="s">
        <v>20</v>
      </c>
      <c r="E2551" s="5" t="s">
        <v>5939</v>
      </c>
      <c r="F2551" s="6">
        <v>44838</v>
      </c>
      <c r="G2551" s="6">
        <v>47760</v>
      </c>
      <c r="H2551" s="7">
        <v>4000</v>
      </c>
      <c r="I2551" s="13" t="e">
        <f>VLOOKUP(C2551,[1]Sheet18!$A$1:$C$362,3,0)</f>
        <v>#N/A</v>
      </c>
      <c r="J2551" s="18">
        <f t="shared" si="63"/>
        <v>4000</v>
      </c>
    </row>
    <row r="2552" spans="2:10" x14ac:dyDescent="0.2">
      <c r="B2552" s="4">
        <v>2549</v>
      </c>
      <c r="C2552" s="5" t="s">
        <v>3907</v>
      </c>
      <c r="D2552" s="5" t="s">
        <v>20</v>
      </c>
      <c r="E2552" s="5" t="s">
        <v>3908</v>
      </c>
      <c r="F2552" s="6">
        <v>44111</v>
      </c>
      <c r="G2552" s="6">
        <v>47763</v>
      </c>
      <c r="H2552" s="7">
        <v>1500</v>
      </c>
      <c r="I2552" s="13" t="e">
        <f>VLOOKUP(C2552,[1]Sheet18!$A$1:$C$362,3,0)</f>
        <v>#N/A</v>
      </c>
      <c r="J2552" s="18">
        <f t="shared" si="63"/>
        <v>1500</v>
      </c>
    </row>
    <row r="2553" spans="2:10" x14ac:dyDescent="0.2">
      <c r="B2553" s="4">
        <v>2550</v>
      </c>
      <c r="C2553" s="5" t="s">
        <v>3932</v>
      </c>
      <c r="D2553" s="5" t="s">
        <v>20</v>
      </c>
      <c r="E2553" s="5" t="s">
        <v>3933</v>
      </c>
      <c r="F2553" s="6">
        <v>44118</v>
      </c>
      <c r="G2553" s="6">
        <v>47770</v>
      </c>
      <c r="H2553" s="7">
        <v>1500</v>
      </c>
      <c r="I2553" s="13" t="e">
        <f>VLOOKUP(C2553,[1]Sheet18!$A$1:$C$362,3,0)</f>
        <v>#N/A</v>
      </c>
      <c r="J2553" s="18">
        <f t="shared" si="63"/>
        <v>1500</v>
      </c>
    </row>
    <row r="2554" spans="2:10" x14ac:dyDescent="0.2">
      <c r="B2554" s="4">
        <v>2551</v>
      </c>
      <c r="C2554" s="5" t="s">
        <v>5984</v>
      </c>
      <c r="D2554" s="5" t="s">
        <v>20</v>
      </c>
      <c r="E2554" s="5" t="s">
        <v>5985</v>
      </c>
      <c r="F2554" s="6">
        <v>44853</v>
      </c>
      <c r="G2554" s="6">
        <v>47775</v>
      </c>
      <c r="H2554" s="7">
        <v>4000</v>
      </c>
      <c r="I2554" s="13" t="e">
        <f>VLOOKUP(C2554,[1]Sheet18!$A$1:$C$362,3,0)</f>
        <v>#N/A</v>
      </c>
      <c r="J2554" s="18">
        <f t="shared" si="63"/>
        <v>4000</v>
      </c>
    </row>
    <row r="2555" spans="2:10" x14ac:dyDescent="0.2">
      <c r="B2555" s="4">
        <v>2552</v>
      </c>
      <c r="C2555" s="5" t="s">
        <v>3960</v>
      </c>
      <c r="D2555" s="5" t="s">
        <v>20</v>
      </c>
      <c r="E2555" s="5" t="s">
        <v>3961</v>
      </c>
      <c r="F2555" s="6">
        <v>44125</v>
      </c>
      <c r="G2555" s="6">
        <v>47777</v>
      </c>
      <c r="H2555" s="7">
        <v>1500</v>
      </c>
      <c r="I2555" s="13" t="e">
        <f>VLOOKUP(C2555,[1]Sheet18!$A$1:$C$362,3,0)</f>
        <v>#N/A</v>
      </c>
      <c r="J2555" s="18">
        <f t="shared" si="63"/>
        <v>1500</v>
      </c>
    </row>
    <row r="2556" spans="2:10" x14ac:dyDescent="0.2">
      <c r="B2556" s="4">
        <v>2553</v>
      </c>
      <c r="C2556" s="5" t="s">
        <v>6005</v>
      </c>
      <c r="D2556" s="5" t="s">
        <v>20</v>
      </c>
      <c r="E2556" s="5" t="s">
        <v>6006</v>
      </c>
      <c r="F2556" s="6">
        <v>44861</v>
      </c>
      <c r="G2556" s="6">
        <v>47783</v>
      </c>
      <c r="H2556" s="7">
        <v>3000</v>
      </c>
      <c r="I2556" s="13" t="e">
        <f>VLOOKUP(C2556,[1]Sheet18!$A$1:$C$362,3,0)</f>
        <v>#N/A</v>
      </c>
      <c r="J2556" s="18">
        <f t="shared" si="63"/>
        <v>3000</v>
      </c>
    </row>
    <row r="2557" spans="2:10" x14ac:dyDescent="0.2">
      <c r="B2557" s="4">
        <v>2554</v>
      </c>
      <c r="C2557" s="5" t="s">
        <v>4015</v>
      </c>
      <c r="D2557" s="5" t="s">
        <v>20</v>
      </c>
      <c r="E2557" s="5" t="s">
        <v>4016</v>
      </c>
      <c r="F2557" s="6">
        <v>44139</v>
      </c>
      <c r="G2557" s="6">
        <v>47791</v>
      </c>
      <c r="H2557" s="7">
        <v>1000</v>
      </c>
      <c r="I2557" s="13" t="e">
        <f>VLOOKUP(C2557,[1]Sheet18!$A$1:$C$362,3,0)</f>
        <v>#N/A</v>
      </c>
      <c r="J2557" s="18">
        <f t="shared" si="63"/>
        <v>1000</v>
      </c>
    </row>
    <row r="2558" spans="2:10" x14ac:dyDescent="0.2">
      <c r="B2558" s="4">
        <v>2555</v>
      </c>
      <c r="C2558" s="5" t="s">
        <v>4090</v>
      </c>
      <c r="D2558" s="5" t="s">
        <v>20</v>
      </c>
      <c r="E2558" s="5" t="s">
        <v>4091</v>
      </c>
      <c r="F2558" s="6">
        <v>44160</v>
      </c>
      <c r="G2558" s="6">
        <v>47812</v>
      </c>
      <c r="H2558" s="7">
        <v>1000</v>
      </c>
      <c r="I2558" s="13" t="e">
        <f>VLOOKUP(C2558,[1]Sheet18!$A$1:$C$362,3,0)</f>
        <v>#N/A</v>
      </c>
      <c r="J2558" s="18">
        <f t="shared" si="63"/>
        <v>1000</v>
      </c>
    </row>
    <row r="2559" spans="2:10" x14ac:dyDescent="0.2">
      <c r="B2559" s="4">
        <v>2556</v>
      </c>
      <c r="C2559" s="5" t="s">
        <v>6272</v>
      </c>
      <c r="D2559" s="5" t="s">
        <v>20</v>
      </c>
      <c r="E2559" s="5" t="s">
        <v>6273</v>
      </c>
      <c r="F2559" s="6">
        <v>44951</v>
      </c>
      <c r="G2559" s="6">
        <v>47873</v>
      </c>
      <c r="H2559" s="7">
        <v>2500</v>
      </c>
      <c r="I2559" s="13" t="e">
        <f>VLOOKUP(C2559,[1]Sheet18!$A$1:$C$362,3,0)</f>
        <v>#N/A</v>
      </c>
      <c r="J2559" s="18">
        <f t="shared" si="63"/>
        <v>2500</v>
      </c>
    </row>
    <row r="2560" spans="2:10" x14ac:dyDescent="0.2">
      <c r="B2560" s="4">
        <v>2557</v>
      </c>
      <c r="C2560" s="5" t="s">
        <v>4387</v>
      </c>
      <c r="D2560" s="5" t="s">
        <v>20</v>
      </c>
      <c r="E2560" s="5" t="s">
        <v>4388</v>
      </c>
      <c r="F2560" s="6">
        <v>44251</v>
      </c>
      <c r="G2560" s="6">
        <v>47903</v>
      </c>
      <c r="H2560" s="7">
        <v>1000</v>
      </c>
      <c r="I2560" s="13" t="e">
        <f>VLOOKUP(C2560,[1]Sheet18!$A$1:$C$362,3,0)</f>
        <v>#N/A</v>
      </c>
      <c r="J2560" s="18">
        <f t="shared" si="63"/>
        <v>1000</v>
      </c>
    </row>
    <row r="2561" spans="2:10" x14ac:dyDescent="0.2">
      <c r="B2561" s="4">
        <v>2558</v>
      </c>
      <c r="C2561" s="5" t="s">
        <v>6406</v>
      </c>
      <c r="D2561" s="5" t="s">
        <v>20</v>
      </c>
      <c r="E2561" s="5" t="s">
        <v>6407</v>
      </c>
      <c r="F2561" s="6">
        <v>44986</v>
      </c>
      <c r="G2561" s="6">
        <v>47908</v>
      </c>
      <c r="H2561" s="7">
        <v>2500</v>
      </c>
      <c r="I2561" s="13" t="e">
        <f>VLOOKUP(C2561,[1]Sheet18!$A$1:$C$362,3,0)</f>
        <v>#N/A</v>
      </c>
      <c r="J2561" s="18">
        <f t="shared" si="63"/>
        <v>2500</v>
      </c>
    </row>
    <row r="2562" spans="2:10" x14ac:dyDescent="0.2">
      <c r="B2562" s="4">
        <v>2559</v>
      </c>
      <c r="C2562" s="5" t="s">
        <v>6460</v>
      </c>
      <c r="D2562" s="5" t="s">
        <v>20</v>
      </c>
      <c r="E2562" s="5" t="s">
        <v>6461</v>
      </c>
      <c r="F2562" s="6">
        <v>44993</v>
      </c>
      <c r="G2562" s="6">
        <v>47915</v>
      </c>
      <c r="H2562" s="7">
        <v>2000</v>
      </c>
      <c r="I2562" s="13" t="e">
        <f>VLOOKUP(C2562,[1]Sheet18!$A$1:$C$362,3,0)</f>
        <v>#N/A</v>
      </c>
      <c r="J2562" s="18">
        <f t="shared" si="63"/>
        <v>2000</v>
      </c>
    </row>
    <row r="2563" spans="2:10" x14ac:dyDescent="0.2">
      <c r="B2563" s="4">
        <v>2560</v>
      </c>
      <c r="C2563" s="5" t="s">
        <v>6478</v>
      </c>
      <c r="D2563" s="5" t="s">
        <v>20</v>
      </c>
      <c r="E2563" s="5" t="s">
        <v>6479</v>
      </c>
      <c r="F2563" s="6">
        <v>45000</v>
      </c>
      <c r="G2563" s="6">
        <v>47922</v>
      </c>
      <c r="H2563" s="7">
        <v>2500</v>
      </c>
      <c r="I2563" s="13" t="e">
        <f>VLOOKUP(C2563,[1]Sheet18!$A$1:$C$362,3,0)</f>
        <v>#N/A</v>
      </c>
      <c r="J2563" s="18">
        <f t="shared" si="63"/>
        <v>2500</v>
      </c>
    </row>
    <row r="2564" spans="2:10" hidden="1" x14ac:dyDescent="0.2">
      <c r="B2564" s="4">
        <v>2561</v>
      </c>
      <c r="C2564" s="5" t="s">
        <v>4611</v>
      </c>
      <c r="D2564" s="5" t="s">
        <v>20</v>
      </c>
      <c r="E2564" s="5" t="s">
        <v>4612</v>
      </c>
      <c r="F2564" s="6">
        <v>44341</v>
      </c>
      <c r="G2564" s="6">
        <v>47993</v>
      </c>
      <c r="H2564" s="7">
        <v>11500</v>
      </c>
      <c r="I2564" s="13" t="str">
        <f>VLOOKUP(C2564,[1]Sheet18!$A$1:$C$362,3,0)</f>
        <v>=2000+2000+2500+2000+3000</v>
      </c>
      <c r="J2564" s="13" t="str">
        <f>I2564</f>
        <v>=2000+2000+2500+2000+3000</v>
      </c>
    </row>
    <row r="2565" spans="2:10" hidden="1" x14ac:dyDescent="0.2">
      <c r="B2565" s="4">
        <v>2562</v>
      </c>
      <c r="C2565" s="5" t="s">
        <v>6706</v>
      </c>
      <c r="D2565" s="5" t="s">
        <v>20</v>
      </c>
      <c r="E2565" s="5" t="s">
        <v>6707</v>
      </c>
      <c r="F2565" s="6">
        <v>45077</v>
      </c>
      <c r="G2565" s="6">
        <v>47999</v>
      </c>
      <c r="H2565" s="7">
        <v>11000</v>
      </c>
      <c r="I2565" s="13" t="str">
        <f>VLOOKUP(C2565,[1]Sheet18!$A$1:$C$362,3,0)</f>
        <v>=3000+2000+3000+3000</v>
      </c>
      <c r="J2565" s="13" t="str">
        <f>I2565</f>
        <v>=3000+2000+3000+3000</v>
      </c>
    </row>
    <row r="2566" spans="2:10" x14ac:dyDescent="0.2">
      <c r="B2566" s="4">
        <v>2563</v>
      </c>
      <c r="C2566" s="5" t="s">
        <v>4636</v>
      </c>
      <c r="D2566" s="5" t="s">
        <v>20</v>
      </c>
      <c r="E2566" s="5" t="s">
        <v>4637</v>
      </c>
      <c r="F2566" s="6">
        <v>44349</v>
      </c>
      <c r="G2566" s="6">
        <v>48001</v>
      </c>
      <c r="H2566" s="7">
        <v>2000</v>
      </c>
      <c r="I2566" s="13" t="e">
        <f>VLOOKUP(C2566,[1]Sheet18!$A$1:$C$362,3,0)</f>
        <v>#N/A</v>
      </c>
      <c r="J2566" s="18">
        <f t="shared" ref="J2566:J2585" si="64">H2566</f>
        <v>2000</v>
      </c>
    </row>
    <row r="2567" spans="2:10" x14ac:dyDescent="0.2">
      <c r="B2567" s="4">
        <v>2564</v>
      </c>
      <c r="C2567" s="5" t="s">
        <v>3539</v>
      </c>
      <c r="D2567" s="5" t="s">
        <v>20</v>
      </c>
      <c r="E2567" s="5" t="s">
        <v>3540</v>
      </c>
      <c r="F2567" s="6">
        <v>43985</v>
      </c>
      <c r="G2567" s="6">
        <v>48002</v>
      </c>
      <c r="H2567" s="7">
        <v>3000</v>
      </c>
      <c r="I2567" s="13" t="e">
        <f>VLOOKUP(C2567,[1]Sheet18!$A$1:$C$362,3,0)</f>
        <v>#N/A</v>
      </c>
      <c r="J2567" s="18">
        <f t="shared" si="64"/>
        <v>3000</v>
      </c>
    </row>
    <row r="2568" spans="2:10" x14ac:dyDescent="0.2">
      <c r="B2568" s="4">
        <v>2565</v>
      </c>
      <c r="C2568" s="5" t="s">
        <v>3551</v>
      </c>
      <c r="D2568" s="5" t="s">
        <v>20</v>
      </c>
      <c r="E2568" s="5" t="s">
        <v>3552</v>
      </c>
      <c r="F2568" s="6">
        <v>43992</v>
      </c>
      <c r="G2568" s="6">
        <v>48009</v>
      </c>
      <c r="H2568" s="7">
        <v>2000</v>
      </c>
      <c r="I2568" s="13" t="e">
        <f>VLOOKUP(C2568,[1]Sheet18!$A$1:$C$362,3,0)</f>
        <v>#N/A</v>
      </c>
      <c r="J2568" s="18">
        <f t="shared" si="64"/>
        <v>2000</v>
      </c>
    </row>
    <row r="2569" spans="2:10" x14ac:dyDescent="0.2">
      <c r="B2569" s="4">
        <v>2566</v>
      </c>
      <c r="C2569" s="5" t="s">
        <v>6775</v>
      </c>
      <c r="D2569" s="5" t="s">
        <v>20</v>
      </c>
      <c r="E2569" s="5" t="s">
        <v>6776</v>
      </c>
      <c r="F2569" s="6">
        <v>45091</v>
      </c>
      <c r="G2569" s="6">
        <v>48013</v>
      </c>
      <c r="H2569" s="7">
        <v>2500</v>
      </c>
      <c r="I2569" s="13" t="e">
        <f>VLOOKUP(C2569,[1]Sheet18!$A$1:$C$362,3,0)</f>
        <v>#N/A</v>
      </c>
      <c r="J2569" s="18">
        <f t="shared" si="64"/>
        <v>2500</v>
      </c>
    </row>
    <row r="2570" spans="2:10" x14ac:dyDescent="0.2">
      <c r="B2570" s="4">
        <v>2567</v>
      </c>
      <c r="C2570" s="5" t="s">
        <v>4674</v>
      </c>
      <c r="D2570" s="5" t="s">
        <v>20</v>
      </c>
      <c r="E2570" s="5" t="s">
        <v>4675</v>
      </c>
      <c r="F2570" s="6">
        <v>44363</v>
      </c>
      <c r="G2570" s="6">
        <v>48015</v>
      </c>
      <c r="H2570" s="7">
        <v>1500</v>
      </c>
      <c r="I2570" s="13" t="e">
        <f>VLOOKUP(C2570,[1]Sheet18!$A$1:$C$362,3,0)</f>
        <v>#N/A</v>
      </c>
      <c r="J2570" s="18">
        <f t="shared" si="64"/>
        <v>1500</v>
      </c>
    </row>
    <row r="2571" spans="2:10" x14ac:dyDescent="0.2">
      <c r="B2571" s="4">
        <v>2568</v>
      </c>
      <c r="C2571" s="5" t="s">
        <v>4696</v>
      </c>
      <c r="D2571" s="5" t="s">
        <v>20</v>
      </c>
      <c r="E2571" s="5" t="s">
        <v>4697</v>
      </c>
      <c r="F2571" s="6">
        <v>44370</v>
      </c>
      <c r="G2571" s="6">
        <v>48022</v>
      </c>
      <c r="H2571" s="7">
        <v>1500</v>
      </c>
      <c r="I2571" s="13" t="e">
        <f>VLOOKUP(C2571,[1]Sheet18!$A$1:$C$362,3,0)</f>
        <v>#N/A</v>
      </c>
      <c r="J2571" s="18">
        <f t="shared" si="64"/>
        <v>1500</v>
      </c>
    </row>
    <row r="2572" spans="2:10" x14ac:dyDescent="0.2">
      <c r="B2572" s="4">
        <v>2569</v>
      </c>
      <c r="C2572" s="5" t="s">
        <v>6820</v>
      </c>
      <c r="D2572" s="5" t="s">
        <v>20</v>
      </c>
      <c r="E2572" s="5" t="s">
        <v>6821</v>
      </c>
      <c r="F2572" s="6">
        <v>45105</v>
      </c>
      <c r="G2572" s="6">
        <v>48027</v>
      </c>
      <c r="H2572" s="7">
        <v>2500</v>
      </c>
      <c r="I2572" s="13" t="e">
        <f>VLOOKUP(C2572,[1]Sheet18!$A$1:$C$362,3,0)</f>
        <v>#N/A</v>
      </c>
      <c r="J2572" s="18">
        <f t="shared" si="64"/>
        <v>2500</v>
      </c>
    </row>
    <row r="2573" spans="2:10" x14ac:dyDescent="0.2">
      <c r="B2573" s="4">
        <v>2570</v>
      </c>
      <c r="C2573" s="5" t="s">
        <v>4721</v>
      </c>
      <c r="D2573" s="5" t="s">
        <v>20</v>
      </c>
      <c r="E2573" s="5" t="s">
        <v>4722</v>
      </c>
      <c r="F2573" s="6">
        <v>44377</v>
      </c>
      <c r="G2573" s="6">
        <v>48029</v>
      </c>
      <c r="H2573" s="7">
        <v>1500</v>
      </c>
      <c r="I2573" s="13" t="e">
        <f>VLOOKUP(C2573,[1]Sheet18!$A$1:$C$362,3,0)</f>
        <v>#N/A</v>
      </c>
      <c r="J2573" s="18">
        <f t="shared" si="64"/>
        <v>1500</v>
      </c>
    </row>
    <row r="2574" spans="2:10" x14ac:dyDescent="0.2">
      <c r="B2574" s="4">
        <v>2571</v>
      </c>
      <c r="C2574" s="5" t="s">
        <v>4756</v>
      </c>
      <c r="D2574" s="5" t="s">
        <v>20</v>
      </c>
      <c r="E2574" s="5" t="s">
        <v>4757</v>
      </c>
      <c r="F2574" s="6">
        <v>44384</v>
      </c>
      <c r="G2574" s="6">
        <v>48036</v>
      </c>
      <c r="H2574" s="7">
        <v>1500</v>
      </c>
      <c r="I2574" s="13" t="e">
        <f>VLOOKUP(C2574,[1]Sheet18!$A$1:$C$362,3,0)</f>
        <v>#N/A</v>
      </c>
      <c r="J2574" s="18">
        <f t="shared" si="64"/>
        <v>1500</v>
      </c>
    </row>
    <row r="2575" spans="2:10" x14ac:dyDescent="0.2">
      <c r="B2575" s="4">
        <v>2572</v>
      </c>
      <c r="C2575" s="5" t="s">
        <v>4780</v>
      </c>
      <c r="D2575" s="5" t="s">
        <v>20</v>
      </c>
      <c r="E2575" s="5" t="s">
        <v>4781</v>
      </c>
      <c r="F2575" s="6">
        <v>44391</v>
      </c>
      <c r="G2575" s="6">
        <v>48043</v>
      </c>
      <c r="H2575" s="7">
        <v>1250</v>
      </c>
      <c r="I2575" s="13" t="e">
        <f>VLOOKUP(C2575,[1]Sheet18!$A$1:$C$362,3,0)</f>
        <v>#N/A</v>
      </c>
      <c r="J2575" s="18">
        <f t="shared" si="64"/>
        <v>1250</v>
      </c>
    </row>
    <row r="2576" spans="2:10" x14ac:dyDescent="0.2">
      <c r="B2576" s="4">
        <v>2573</v>
      </c>
      <c r="C2576" s="5" t="s">
        <v>3716</v>
      </c>
      <c r="D2576" s="5" t="s">
        <v>20</v>
      </c>
      <c r="E2576" s="5" t="s">
        <v>3717</v>
      </c>
      <c r="F2576" s="6">
        <v>44055</v>
      </c>
      <c r="G2576" s="6">
        <v>48072</v>
      </c>
      <c r="H2576" s="7">
        <v>2000</v>
      </c>
      <c r="I2576" s="13" t="e">
        <f>VLOOKUP(C2576,[1]Sheet18!$A$1:$C$362,3,0)</f>
        <v>#N/A</v>
      </c>
      <c r="J2576" s="18">
        <f t="shared" si="64"/>
        <v>2000</v>
      </c>
    </row>
    <row r="2577" spans="2:10" x14ac:dyDescent="0.2">
      <c r="B2577" s="4">
        <v>2574</v>
      </c>
      <c r="C2577" s="5" t="s">
        <v>3793</v>
      </c>
      <c r="D2577" s="5" t="s">
        <v>20</v>
      </c>
      <c r="E2577" s="5" t="s">
        <v>3794</v>
      </c>
      <c r="F2577" s="6">
        <v>44083</v>
      </c>
      <c r="G2577" s="6">
        <v>48100</v>
      </c>
      <c r="H2577" s="7">
        <v>2000</v>
      </c>
      <c r="I2577" s="13" t="e">
        <f>VLOOKUP(C2577,[1]Sheet18!$A$1:$C$362,3,0)</f>
        <v>#N/A</v>
      </c>
      <c r="J2577" s="18">
        <f t="shared" si="64"/>
        <v>2000</v>
      </c>
    </row>
    <row r="2578" spans="2:10" x14ac:dyDescent="0.2">
      <c r="B2578" s="4">
        <v>2575</v>
      </c>
      <c r="C2578" s="5" t="s">
        <v>918</v>
      </c>
      <c r="D2578" s="5" t="s">
        <v>20</v>
      </c>
      <c r="E2578" s="5" t="s">
        <v>919</v>
      </c>
      <c r="F2578" s="6">
        <v>42746</v>
      </c>
      <c r="G2578" s="6">
        <v>48224</v>
      </c>
      <c r="H2578" s="7">
        <v>3000</v>
      </c>
      <c r="I2578" s="13" t="e">
        <f>VLOOKUP(C2578,[1]Sheet18!$A$1:$C$362,3,0)</f>
        <v>#N/A</v>
      </c>
      <c r="J2578" s="18">
        <f t="shared" si="64"/>
        <v>3000</v>
      </c>
    </row>
    <row r="2579" spans="2:10" x14ac:dyDescent="0.2">
      <c r="B2579" s="4">
        <v>2576</v>
      </c>
      <c r="C2579" s="5" t="s">
        <v>950</v>
      </c>
      <c r="D2579" s="5" t="s">
        <v>20</v>
      </c>
      <c r="E2579" s="5" t="s">
        <v>951</v>
      </c>
      <c r="F2579" s="6">
        <v>42760</v>
      </c>
      <c r="G2579" s="6">
        <v>48238</v>
      </c>
      <c r="H2579" s="7">
        <v>2500</v>
      </c>
      <c r="I2579" s="13" t="e">
        <f>VLOOKUP(C2579,[1]Sheet18!$A$1:$C$362,3,0)</f>
        <v>#N/A</v>
      </c>
      <c r="J2579" s="18">
        <f t="shared" si="64"/>
        <v>2500</v>
      </c>
    </row>
    <row r="2580" spans="2:10" x14ac:dyDescent="0.2">
      <c r="B2580" s="4">
        <v>2577</v>
      </c>
      <c r="C2580" s="5" t="s">
        <v>6513</v>
      </c>
      <c r="D2580" s="5" t="s">
        <v>20</v>
      </c>
      <c r="E2580" s="5" t="s">
        <v>6514</v>
      </c>
      <c r="F2580" s="6">
        <v>45008</v>
      </c>
      <c r="G2580" s="6">
        <v>48296</v>
      </c>
      <c r="H2580" s="7">
        <v>2500</v>
      </c>
      <c r="I2580" s="13" t="e">
        <f>VLOOKUP(C2580,[1]Sheet18!$A$1:$C$362,3,0)</f>
        <v>#N/A</v>
      </c>
      <c r="J2580" s="18">
        <f t="shared" si="64"/>
        <v>2500</v>
      </c>
    </row>
    <row r="2581" spans="2:10" x14ac:dyDescent="0.2">
      <c r="B2581" s="4">
        <v>2578</v>
      </c>
      <c r="C2581" s="5" t="s">
        <v>6557</v>
      </c>
      <c r="D2581" s="5" t="s">
        <v>20</v>
      </c>
      <c r="E2581" s="5" t="s">
        <v>6558</v>
      </c>
      <c r="F2581" s="6">
        <v>45014</v>
      </c>
      <c r="G2581" s="6">
        <v>48302</v>
      </c>
      <c r="H2581" s="7">
        <v>3000</v>
      </c>
      <c r="I2581" s="13" t="e">
        <f>VLOOKUP(C2581,[1]Sheet18!$A$1:$C$362,3,0)</f>
        <v>#N/A</v>
      </c>
      <c r="J2581" s="18">
        <f t="shared" si="64"/>
        <v>3000</v>
      </c>
    </row>
    <row r="2582" spans="2:10" x14ac:dyDescent="0.2">
      <c r="B2582" s="4">
        <v>2579</v>
      </c>
      <c r="C2582" s="5" t="s">
        <v>4560</v>
      </c>
      <c r="D2582" s="5" t="s">
        <v>20</v>
      </c>
      <c r="E2582" s="5" t="s">
        <v>4561</v>
      </c>
      <c r="F2582" s="6">
        <v>44321</v>
      </c>
      <c r="G2582" s="6">
        <v>48339</v>
      </c>
      <c r="H2582" s="7">
        <v>2500</v>
      </c>
      <c r="I2582" s="13" t="e">
        <f>VLOOKUP(C2582,[1]Sheet18!$A$1:$C$362,3,0)</f>
        <v>#N/A</v>
      </c>
      <c r="J2582" s="18">
        <f t="shared" si="64"/>
        <v>2500</v>
      </c>
    </row>
    <row r="2583" spans="2:10" x14ac:dyDescent="0.2">
      <c r="B2583" s="4">
        <v>2580</v>
      </c>
      <c r="C2583" s="5" t="s">
        <v>4579</v>
      </c>
      <c r="D2583" s="5" t="s">
        <v>20</v>
      </c>
      <c r="E2583" s="5" t="s">
        <v>4580</v>
      </c>
      <c r="F2583" s="6">
        <v>44328</v>
      </c>
      <c r="G2583" s="6">
        <v>48346</v>
      </c>
      <c r="H2583" s="7">
        <v>1500</v>
      </c>
      <c r="I2583" s="13" t="e">
        <f>VLOOKUP(C2583,[1]Sheet18!$A$1:$C$362,3,0)</f>
        <v>#N/A</v>
      </c>
      <c r="J2583" s="18">
        <f t="shared" si="64"/>
        <v>1500</v>
      </c>
    </row>
    <row r="2584" spans="2:10" x14ac:dyDescent="0.2">
      <c r="B2584" s="4">
        <v>2581</v>
      </c>
      <c r="C2584" s="5" t="s">
        <v>4596</v>
      </c>
      <c r="D2584" s="5" t="s">
        <v>20</v>
      </c>
      <c r="E2584" s="5" t="s">
        <v>4597</v>
      </c>
      <c r="F2584" s="6">
        <v>44335</v>
      </c>
      <c r="G2584" s="6">
        <v>48353</v>
      </c>
      <c r="H2584" s="7">
        <v>1500</v>
      </c>
      <c r="I2584" s="13" t="e">
        <f>VLOOKUP(C2584,[1]Sheet18!$A$1:$C$362,3,0)</f>
        <v>#N/A</v>
      </c>
      <c r="J2584" s="18">
        <f t="shared" si="64"/>
        <v>1500</v>
      </c>
    </row>
    <row r="2585" spans="2:10" x14ac:dyDescent="0.2">
      <c r="B2585" s="4">
        <v>2582</v>
      </c>
      <c r="C2585" s="5" t="s">
        <v>4613</v>
      </c>
      <c r="D2585" s="5" t="s">
        <v>20</v>
      </c>
      <c r="E2585" s="5" t="s">
        <v>4597</v>
      </c>
      <c r="F2585" s="6">
        <v>44341</v>
      </c>
      <c r="G2585" s="6">
        <v>48359</v>
      </c>
      <c r="H2585" s="7">
        <v>1000</v>
      </c>
      <c r="I2585" s="13" t="e">
        <f>VLOOKUP(C2585,[1]Sheet18!$A$1:$C$362,3,0)</f>
        <v>#N/A</v>
      </c>
      <c r="J2585" s="18">
        <f t="shared" si="64"/>
        <v>1000</v>
      </c>
    </row>
    <row r="2586" spans="2:10" hidden="1" x14ac:dyDescent="0.2">
      <c r="B2586" s="4">
        <v>2583</v>
      </c>
      <c r="C2586" s="5" t="s">
        <v>5546</v>
      </c>
      <c r="D2586" s="5" t="s">
        <v>20</v>
      </c>
      <c r="E2586" s="5" t="s">
        <v>5547</v>
      </c>
      <c r="F2586" s="6">
        <v>44706</v>
      </c>
      <c r="G2586" s="6">
        <v>48359</v>
      </c>
      <c r="H2586" s="7">
        <v>4000</v>
      </c>
      <c r="I2586" s="13" t="str">
        <f>VLOOKUP(C2586,[1]Sheet18!$A$1:$C$362,3,0)</f>
        <v>=2000+2000</v>
      </c>
      <c r="J2586" s="13" t="str">
        <f>I2586</f>
        <v>=2000+2000</v>
      </c>
    </row>
    <row r="2587" spans="2:10" hidden="1" x14ac:dyDescent="0.2">
      <c r="B2587" s="4">
        <v>2584</v>
      </c>
      <c r="C2587" s="5" t="s">
        <v>6708</v>
      </c>
      <c r="D2587" s="5" t="s">
        <v>20</v>
      </c>
      <c r="E2587" s="5" t="s">
        <v>6709</v>
      </c>
      <c r="F2587" s="6">
        <v>45077</v>
      </c>
      <c r="G2587" s="6">
        <v>48365</v>
      </c>
      <c r="H2587" s="7">
        <v>5000</v>
      </c>
      <c r="I2587" s="13" t="str">
        <f>VLOOKUP(C2587,[1]Sheet18!$A$1:$C$362,3,0)</f>
        <v>=3000+2000</v>
      </c>
      <c r="J2587" s="13" t="str">
        <f>I2587</f>
        <v>=3000+2000</v>
      </c>
    </row>
    <row r="2588" spans="2:10" x14ac:dyDescent="0.2">
      <c r="B2588" s="4">
        <v>2585</v>
      </c>
      <c r="C2588" s="5" t="s">
        <v>4638</v>
      </c>
      <c r="D2588" s="5" t="s">
        <v>20</v>
      </c>
      <c r="E2588" s="5" t="s">
        <v>4639</v>
      </c>
      <c r="F2588" s="6">
        <v>44349</v>
      </c>
      <c r="G2588" s="6">
        <v>48367</v>
      </c>
      <c r="H2588" s="7">
        <v>1000</v>
      </c>
      <c r="I2588" s="13" t="e">
        <f>VLOOKUP(C2588,[1]Sheet18!$A$1:$C$362,3,0)</f>
        <v>#N/A</v>
      </c>
      <c r="J2588" s="18">
        <f>H2588</f>
        <v>1000</v>
      </c>
    </row>
    <row r="2589" spans="2:10" x14ac:dyDescent="0.2">
      <c r="B2589" s="4">
        <v>2586</v>
      </c>
      <c r="C2589" s="5" t="s">
        <v>5591</v>
      </c>
      <c r="D2589" s="5" t="s">
        <v>20</v>
      </c>
      <c r="E2589" s="5" t="s">
        <v>5592</v>
      </c>
      <c r="F2589" s="6">
        <v>44720</v>
      </c>
      <c r="G2589" s="6">
        <v>48373</v>
      </c>
      <c r="H2589" s="7">
        <v>2000</v>
      </c>
      <c r="I2589" s="13" t="e">
        <f>VLOOKUP(C2589,[1]Sheet18!$A$1:$C$362,3,0)</f>
        <v>#N/A</v>
      </c>
      <c r="J2589" s="18">
        <f>H2589</f>
        <v>2000</v>
      </c>
    </row>
    <row r="2590" spans="2:10" x14ac:dyDescent="0.2">
      <c r="B2590" s="4">
        <v>2587</v>
      </c>
      <c r="C2590" s="5" t="s">
        <v>6777</v>
      </c>
      <c r="D2590" s="5" t="s">
        <v>20</v>
      </c>
      <c r="E2590" s="5" t="s">
        <v>6778</v>
      </c>
      <c r="F2590" s="6">
        <v>45091</v>
      </c>
      <c r="G2590" s="6">
        <v>48379</v>
      </c>
      <c r="H2590" s="7">
        <v>2500</v>
      </c>
      <c r="I2590" s="13" t="e">
        <f>VLOOKUP(C2590,[1]Sheet18!$A$1:$C$362,3,0)</f>
        <v>#N/A</v>
      </c>
      <c r="J2590" s="18">
        <f>H2590</f>
        <v>2500</v>
      </c>
    </row>
    <row r="2591" spans="2:10" x14ac:dyDescent="0.2">
      <c r="B2591" s="4">
        <v>2588</v>
      </c>
      <c r="C2591" s="5" t="s">
        <v>4676</v>
      </c>
      <c r="D2591" s="5" t="s">
        <v>20</v>
      </c>
      <c r="E2591" s="5" t="s">
        <v>4597</v>
      </c>
      <c r="F2591" s="6">
        <v>44363</v>
      </c>
      <c r="G2591" s="6">
        <v>48381</v>
      </c>
      <c r="H2591" s="7">
        <v>1000</v>
      </c>
      <c r="I2591" s="13" t="e">
        <f>VLOOKUP(C2591,[1]Sheet18!$A$1:$C$362,3,0)</f>
        <v>#N/A</v>
      </c>
      <c r="J2591" s="18">
        <f>H2591</f>
        <v>1000</v>
      </c>
    </row>
    <row r="2592" spans="2:10" x14ac:dyDescent="0.2">
      <c r="B2592" s="4">
        <v>2589</v>
      </c>
      <c r="C2592" s="5" t="s">
        <v>4698</v>
      </c>
      <c r="D2592" s="5" t="s">
        <v>20</v>
      </c>
      <c r="E2592" s="5" t="s">
        <v>4699</v>
      </c>
      <c r="F2592" s="6">
        <v>44370</v>
      </c>
      <c r="G2592" s="6">
        <v>48388</v>
      </c>
      <c r="H2592" s="7">
        <v>1000</v>
      </c>
      <c r="I2592" s="13" t="e">
        <f>VLOOKUP(C2592,[1]Sheet18!$A$1:$C$362,3,0)</f>
        <v>#N/A</v>
      </c>
      <c r="J2592" s="18">
        <f>H2592</f>
        <v>1000</v>
      </c>
    </row>
    <row r="2593" spans="2:10" hidden="1" x14ac:dyDescent="0.2">
      <c r="B2593" s="4">
        <v>2590</v>
      </c>
      <c r="C2593" s="5" t="s">
        <v>1193</v>
      </c>
      <c r="D2593" s="5" t="s">
        <v>20</v>
      </c>
      <c r="E2593" s="5" t="s">
        <v>1194</v>
      </c>
      <c r="F2593" s="6">
        <v>42914</v>
      </c>
      <c r="G2593" s="6">
        <v>48393</v>
      </c>
      <c r="H2593" s="7">
        <v>9000</v>
      </c>
      <c r="I2593" s="13" t="str">
        <f>VLOOKUP(C2593,[1]Sheet18!$A$1:$C$362,3,0)</f>
        <v>=3000+3000+3000</v>
      </c>
      <c r="J2593" s="13" t="str">
        <f>I2593</f>
        <v>=3000+3000+3000</v>
      </c>
    </row>
    <row r="2594" spans="2:10" x14ac:dyDescent="0.2">
      <c r="B2594" s="4">
        <v>2591</v>
      </c>
      <c r="C2594" s="5" t="s">
        <v>6822</v>
      </c>
      <c r="D2594" s="5" t="s">
        <v>20</v>
      </c>
      <c r="E2594" s="5" t="s">
        <v>6823</v>
      </c>
      <c r="F2594" s="6">
        <v>45105</v>
      </c>
      <c r="G2594" s="6">
        <v>48393</v>
      </c>
      <c r="H2594" s="7">
        <v>2500</v>
      </c>
      <c r="I2594" s="13" t="e">
        <f>VLOOKUP(C2594,[1]Sheet18!$A$1:$C$362,3,0)</f>
        <v>#N/A</v>
      </c>
      <c r="J2594" s="18">
        <f t="shared" ref="J2594:J2611" si="65">H2594</f>
        <v>2500</v>
      </c>
    </row>
    <row r="2595" spans="2:10" x14ac:dyDescent="0.2">
      <c r="B2595" s="4">
        <v>2592</v>
      </c>
      <c r="C2595" s="5" t="s">
        <v>4723</v>
      </c>
      <c r="D2595" s="5" t="s">
        <v>20</v>
      </c>
      <c r="E2595" s="5" t="s">
        <v>4724</v>
      </c>
      <c r="F2595" s="6">
        <v>44377</v>
      </c>
      <c r="G2595" s="6">
        <v>48395</v>
      </c>
      <c r="H2595" s="7">
        <v>1000</v>
      </c>
      <c r="I2595" s="13" t="e">
        <f>VLOOKUP(C2595,[1]Sheet18!$A$1:$C$362,3,0)</f>
        <v>#N/A</v>
      </c>
      <c r="J2595" s="18">
        <f t="shared" si="65"/>
        <v>1000</v>
      </c>
    </row>
    <row r="2596" spans="2:10" x14ac:dyDescent="0.2">
      <c r="B2596" s="4">
        <v>2593</v>
      </c>
      <c r="C2596" s="5" t="s">
        <v>4758</v>
      </c>
      <c r="D2596" s="5" t="s">
        <v>20</v>
      </c>
      <c r="E2596" s="5" t="s">
        <v>4759</v>
      </c>
      <c r="F2596" s="6">
        <v>44384</v>
      </c>
      <c r="G2596" s="6">
        <v>48402</v>
      </c>
      <c r="H2596" s="7">
        <v>1000</v>
      </c>
      <c r="I2596" s="13" t="e">
        <f>VLOOKUP(C2596,[1]Sheet18!$A$1:$C$362,3,0)</f>
        <v>#N/A</v>
      </c>
      <c r="J2596" s="18">
        <f t="shared" si="65"/>
        <v>1000</v>
      </c>
    </row>
    <row r="2597" spans="2:10" x14ac:dyDescent="0.2">
      <c r="B2597" s="4">
        <v>2594</v>
      </c>
      <c r="C2597" s="5" t="s">
        <v>3837</v>
      </c>
      <c r="D2597" s="5" t="s">
        <v>20</v>
      </c>
      <c r="E2597" s="5" t="s">
        <v>3838</v>
      </c>
      <c r="F2597" s="6">
        <v>44097</v>
      </c>
      <c r="G2597" s="6">
        <v>48480</v>
      </c>
      <c r="H2597" s="7">
        <v>1500</v>
      </c>
      <c r="I2597" s="13" t="e">
        <f>VLOOKUP(C2597,[1]Sheet18!$A$1:$C$362,3,0)</f>
        <v>#N/A</v>
      </c>
      <c r="J2597" s="18">
        <f t="shared" si="65"/>
        <v>1500</v>
      </c>
    </row>
    <row r="2598" spans="2:10" x14ac:dyDescent="0.2">
      <c r="B2598" s="4">
        <v>2595</v>
      </c>
      <c r="C2598" s="5" t="s">
        <v>8539</v>
      </c>
      <c r="D2598" s="5" t="s">
        <v>20</v>
      </c>
      <c r="E2598" s="5" t="s">
        <v>8540</v>
      </c>
      <c r="F2598" s="6">
        <v>45560</v>
      </c>
      <c r="G2598" s="6">
        <v>48482</v>
      </c>
      <c r="H2598" s="7">
        <v>1500</v>
      </c>
      <c r="I2598" s="13" t="e">
        <f>VLOOKUP(C2598,[1]Sheet18!$A$1:$C$362,3,0)</f>
        <v>#N/A</v>
      </c>
      <c r="J2598" s="18">
        <f t="shared" si="65"/>
        <v>1500</v>
      </c>
    </row>
    <row r="2599" spans="2:10" x14ac:dyDescent="0.2">
      <c r="B2599" s="4">
        <v>2596</v>
      </c>
      <c r="C2599" s="5" t="s">
        <v>5914</v>
      </c>
      <c r="D2599" s="5" t="s">
        <v>20</v>
      </c>
      <c r="E2599" s="5" t="s">
        <v>5915</v>
      </c>
      <c r="F2599" s="6">
        <v>44832</v>
      </c>
      <c r="G2599" s="6">
        <v>48485</v>
      </c>
      <c r="H2599" s="7">
        <v>2000</v>
      </c>
      <c r="I2599" s="13" t="e">
        <f>VLOOKUP(C2599,[1]Sheet18!$A$1:$C$362,3,0)</f>
        <v>#N/A</v>
      </c>
      <c r="J2599" s="18">
        <f t="shared" si="65"/>
        <v>2000</v>
      </c>
    </row>
    <row r="2600" spans="2:10" x14ac:dyDescent="0.2">
      <c r="B2600" s="4">
        <v>2597</v>
      </c>
      <c r="C2600" s="5" t="s">
        <v>3876</v>
      </c>
      <c r="D2600" s="5" t="s">
        <v>20</v>
      </c>
      <c r="E2600" s="5" t="s">
        <v>3877</v>
      </c>
      <c r="F2600" s="6">
        <v>44104</v>
      </c>
      <c r="G2600" s="6">
        <v>48487</v>
      </c>
      <c r="H2600" s="7">
        <v>1500</v>
      </c>
      <c r="I2600" s="13" t="e">
        <f>VLOOKUP(C2600,[1]Sheet18!$A$1:$C$362,3,0)</f>
        <v>#N/A</v>
      </c>
      <c r="J2600" s="18">
        <f t="shared" si="65"/>
        <v>1500</v>
      </c>
    </row>
    <row r="2601" spans="2:10" x14ac:dyDescent="0.2">
      <c r="B2601" s="4">
        <v>2598</v>
      </c>
      <c r="C2601" s="5" t="s">
        <v>3909</v>
      </c>
      <c r="D2601" s="5" t="s">
        <v>20</v>
      </c>
      <c r="E2601" s="5" t="s">
        <v>3910</v>
      </c>
      <c r="F2601" s="6">
        <v>44111</v>
      </c>
      <c r="G2601" s="6">
        <v>48494</v>
      </c>
      <c r="H2601" s="7">
        <v>1500</v>
      </c>
      <c r="I2601" s="13" t="e">
        <f>VLOOKUP(C2601,[1]Sheet18!$A$1:$C$362,3,0)</f>
        <v>#N/A</v>
      </c>
      <c r="J2601" s="18">
        <f t="shared" si="65"/>
        <v>1500</v>
      </c>
    </row>
    <row r="2602" spans="2:10" x14ac:dyDescent="0.2">
      <c r="B2602" s="4">
        <v>2599</v>
      </c>
      <c r="C2602" s="5" t="s">
        <v>8601</v>
      </c>
      <c r="D2602" s="5" t="s">
        <v>20</v>
      </c>
      <c r="E2602" s="5" t="s">
        <v>8602</v>
      </c>
      <c r="F2602" s="6">
        <v>45574</v>
      </c>
      <c r="G2602" s="6">
        <v>48496</v>
      </c>
      <c r="H2602" s="7">
        <v>1500</v>
      </c>
      <c r="I2602" s="13" t="e">
        <f>VLOOKUP(C2602,[1]Sheet18!$A$1:$C$362,3,0)</f>
        <v>#N/A</v>
      </c>
      <c r="J2602" s="18">
        <f t="shared" si="65"/>
        <v>1500</v>
      </c>
    </row>
    <row r="2603" spans="2:10" x14ac:dyDescent="0.2">
      <c r="B2603" s="4">
        <v>2600</v>
      </c>
      <c r="C2603" s="5" t="s">
        <v>4017</v>
      </c>
      <c r="D2603" s="5" t="s">
        <v>20</v>
      </c>
      <c r="E2603" s="5" t="s">
        <v>4018</v>
      </c>
      <c r="F2603" s="6">
        <v>44139</v>
      </c>
      <c r="G2603" s="6">
        <v>48522</v>
      </c>
      <c r="H2603" s="7">
        <v>1500</v>
      </c>
      <c r="I2603" s="13" t="e">
        <f>VLOOKUP(C2603,[1]Sheet18!$A$1:$C$362,3,0)</f>
        <v>#N/A</v>
      </c>
      <c r="J2603" s="18">
        <f t="shared" si="65"/>
        <v>1500</v>
      </c>
    </row>
    <row r="2604" spans="2:10" x14ac:dyDescent="0.2">
      <c r="B2604" s="4">
        <v>2601</v>
      </c>
      <c r="C2604" s="5" t="s">
        <v>4092</v>
      </c>
      <c r="D2604" s="5" t="s">
        <v>20</v>
      </c>
      <c r="E2604" s="5" t="s">
        <v>4093</v>
      </c>
      <c r="F2604" s="6">
        <v>44160</v>
      </c>
      <c r="G2604" s="6">
        <v>48543</v>
      </c>
      <c r="H2604" s="7">
        <v>1000</v>
      </c>
      <c r="I2604" s="13" t="e">
        <f>VLOOKUP(C2604,[1]Sheet18!$A$1:$C$362,3,0)</f>
        <v>#N/A</v>
      </c>
      <c r="J2604" s="18">
        <f t="shared" si="65"/>
        <v>1000</v>
      </c>
    </row>
    <row r="2605" spans="2:10" x14ac:dyDescent="0.2">
      <c r="B2605" s="4">
        <v>2602</v>
      </c>
      <c r="C2605" s="5" t="s">
        <v>6274</v>
      </c>
      <c r="D2605" s="5" t="s">
        <v>20</v>
      </c>
      <c r="E2605" s="5" t="s">
        <v>6275</v>
      </c>
      <c r="F2605" s="6">
        <v>44951</v>
      </c>
      <c r="G2605" s="6">
        <v>48604</v>
      </c>
      <c r="H2605" s="7">
        <v>2500</v>
      </c>
      <c r="I2605" s="13" t="e">
        <f>VLOOKUP(C2605,[1]Sheet18!$A$1:$C$362,3,0)</f>
        <v>#N/A</v>
      </c>
      <c r="J2605" s="18">
        <f t="shared" si="65"/>
        <v>2500</v>
      </c>
    </row>
    <row r="2606" spans="2:10" x14ac:dyDescent="0.2">
      <c r="B2606" s="4">
        <v>2603</v>
      </c>
      <c r="C2606" s="5" t="s">
        <v>6408</v>
      </c>
      <c r="D2606" s="5" t="s">
        <v>20</v>
      </c>
      <c r="E2606" s="5" t="s">
        <v>6409</v>
      </c>
      <c r="F2606" s="6">
        <v>44986</v>
      </c>
      <c r="G2606" s="6">
        <v>48639</v>
      </c>
      <c r="H2606" s="7">
        <v>2500</v>
      </c>
      <c r="I2606" s="13" t="e">
        <f>VLOOKUP(C2606,[1]Sheet18!$A$1:$C$362,3,0)</f>
        <v>#N/A</v>
      </c>
      <c r="J2606" s="18">
        <f t="shared" si="65"/>
        <v>2500</v>
      </c>
    </row>
    <row r="2607" spans="2:10" x14ac:dyDescent="0.2">
      <c r="B2607" s="4">
        <v>2604</v>
      </c>
      <c r="C2607" s="5" t="s">
        <v>6462</v>
      </c>
      <c r="D2607" s="5" t="s">
        <v>20</v>
      </c>
      <c r="E2607" s="5" t="s">
        <v>6463</v>
      </c>
      <c r="F2607" s="6">
        <v>44993</v>
      </c>
      <c r="G2607" s="6">
        <v>48646</v>
      </c>
      <c r="H2607" s="7">
        <v>2000</v>
      </c>
      <c r="I2607" s="13" t="e">
        <f>VLOOKUP(C2607,[1]Sheet18!$A$1:$C$362,3,0)</f>
        <v>#N/A</v>
      </c>
      <c r="J2607" s="18">
        <f t="shared" si="65"/>
        <v>2000</v>
      </c>
    </row>
    <row r="2608" spans="2:10" x14ac:dyDescent="0.2">
      <c r="B2608" s="4">
        <v>2605</v>
      </c>
      <c r="C2608" s="5" t="s">
        <v>6480</v>
      </c>
      <c r="D2608" s="5" t="s">
        <v>20</v>
      </c>
      <c r="E2608" s="5" t="s">
        <v>6481</v>
      </c>
      <c r="F2608" s="6">
        <v>45000</v>
      </c>
      <c r="G2608" s="6">
        <v>48653</v>
      </c>
      <c r="H2608" s="7">
        <v>2500</v>
      </c>
      <c r="I2608" s="13" t="e">
        <f>VLOOKUP(C2608,[1]Sheet18!$A$1:$C$362,3,0)</f>
        <v>#N/A</v>
      </c>
      <c r="J2608" s="18">
        <f t="shared" si="65"/>
        <v>2500</v>
      </c>
    </row>
    <row r="2609" spans="2:10" x14ac:dyDescent="0.2">
      <c r="B2609" s="4">
        <v>2606</v>
      </c>
      <c r="C2609" s="5" t="s">
        <v>4562</v>
      </c>
      <c r="D2609" s="5" t="s">
        <v>20</v>
      </c>
      <c r="E2609" s="5" t="s">
        <v>4563</v>
      </c>
      <c r="F2609" s="6">
        <v>44321</v>
      </c>
      <c r="G2609" s="6">
        <v>48704</v>
      </c>
      <c r="H2609" s="7">
        <v>2500</v>
      </c>
      <c r="I2609" s="13" t="e">
        <f>VLOOKUP(C2609,[1]Sheet18!$A$1:$C$362,3,0)</f>
        <v>#N/A</v>
      </c>
      <c r="J2609" s="18">
        <f t="shared" si="65"/>
        <v>2500</v>
      </c>
    </row>
    <row r="2610" spans="2:10" x14ac:dyDescent="0.2">
      <c r="B2610" s="4">
        <v>2607</v>
      </c>
      <c r="C2610" s="5" t="s">
        <v>4581</v>
      </c>
      <c r="D2610" s="5" t="s">
        <v>20</v>
      </c>
      <c r="E2610" s="5" t="s">
        <v>4582</v>
      </c>
      <c r="F2610" s="6">
        <v>44328</v>
      </c>
      <c r="G2610" s="6">
        <v>48711</v>
      </c>
      <c r="H2610" s="7">
        <v>1500</v>
      </c>
      <c r="I2610" s="13" t="e">
        <f>VLOOKUP(C2610,[1]Sheet18!$A$1:$C$362,3,0)</f>
        <v>#N/A</v>
      </c>
      <c r="J2610" s="18">
        <f t="shared" si="65"/>
        <v>1500</v>
      </c>
    </row>
    <row r="2611" spans="2:10" x14ac:dyDescent="0.2">
      <c r="B2611" s="4">
        <v>2608</v>
      </c>
      <c r="C2611" s="5" t="s">
        <v>4598</v>
      </c>
      <c r="D2611" s="5" t="s">
        <v>20</v>
      </c>
      <c r="E2611" s="5" t="s">
        <v>4563</v>
      </c>
      <c r="F2611" s="6">
        <v>44335</v>
      </c>
      <c r="G2611" s="6">
        <v>48718</v>
      </c>
      <c r="H2611" s="7">
        <v>1000</v>
      </c>
      <c r="I2611" s="13" t="e">
        <f>VLOOKUP(C2611,[1]Sheet18!$A$1:$C$362,3,0)</f>
        <v>#N/A</v>
      </c>
      <c r="J2611" s="18">
        <f t="shared" si="65"/>
        <v>1000</v>
      </c>
    </row>
    <row r="2612" spans="2:10" hidden="1" x14ac:dyDescent="0.2">
      <c r="B2612" s="4">
        <v>2609</v>
      </c>
      <c r="C2612" s="5" t="s">
        <v>7044</v>
      </c>
      <c r="D2612" s="5" t="s">
        <v>20</v>
      </c>
      <c r="E2612" s="5" t="s">
        <v>7045</v>
      </c>
      <c r="F2612" s="6">
        <v>45182</v>
      </c>
      <c r="G2612" s="6">
        <v>48835</v>
      </c>
      <c r="H2612" s="7">
        <v>6000</v>
      </c>
      <c r="I2612" s="13" t="str">
        <f>VLOOKUP(C2612,[1]Sheet18!$A$1:$C$362,3,0)</f>
        <v>=2000+2000+2000</v>
      </c>
      <c r="J2612" s="13" t="str">
        <f>I2612</f>
        <v>=2000+2000+2000</v>
      </c>
    </row>
    <row r="2613" spans="2:10" hidden="1" x14ac:dyDescent="0.2">
      <c r="B2613" s="4">
        <v>2610</v>
      </c>
      <c r="C2613" s="5" t="s">
        <v>4925</v>
      </c>
      <c r="D2613" s="5" t="s">
        <v>20</v>
      </c>
      <c r="E2613" s="5" t="s">
        <v>4926</v>
      </c>
      <c r="F2613" s="6">
        <v>44454</v>
      </c>
      <c r="G2613" s="6">
        <v>48837</v>
      </c>
      <c r="H2613" s="7">
        <v>10000</v>
      </c>
      <c r="I2613" s="13" t="str">
        <f>VLOOKUP(C2613,[1]Sheet18!$A$1:$C$362,3,0)</f>
        <v>=2000+2500+3000+2500</v>
      </c>
      <c r="J2613" s="13" t="str">
        <f>I2613</f>
        <v>=2000+2500+3000+2500</v>
      </c>
    </row>
    <row r="2614" spans="2:10" x14ac:dyDescent="0.2">
      <c r="B2614" s="4">
        <v>2611</v>
      </c>
      <c r="C2614" s="5" t="s">
        <v>8511</v>
      </c>
      <c r="D2614" s="5" t="s">
        <v>20</v>
      </c>
      <c r="E2614" s="5" t="s">
        <v>8512</v>
      </c>
      <c r="F2614" s="6">
        <v>45554</v>
      </c>
      <c r="G2614" s="6">
        <v>48841</v>
      </c>
      <c r="H2614" s="7">
        <v>1500</v>
      </c>
      <c r="I2614" s="13" t="e">
        <f>VLOOKUP(C2614,[1]Sheet18!$A$1:$C$362,3,0)</f>
        <v>#N/A</v>
      </c>
      <c r="J2614" s="18">
        <f>H2614</f>
        <v>1500</v>
      </c>
    </row>
    <row r="2615" spans="2:10" x14ac:dyDescent="0.2">
      <c r="B2615" s="4">
        <v>2612</v>
      </c>
      <c r="C2615" s="5" t="s">
        <v>7272</v>
      </c>
      <c r="D2615" s="5" t="s">
        <v>20</v>
      </c>
      <c r="E2615" s="5" t="s">
        <v>7273</v>
      </c>
      <c r="F2615" s="6">
        <v>45238</v>
      </c>
      <c r="G2615" s="6">
        <v>48891</v>
      </c>
      <c r="H2615" s="7">
        <v>2500</v>
      </c>
      <c r="I2615" s="13" t="e">
        <f>VLOOKUP(C2615,[1]Sheet18!$A$1:$C$362,3,0)</f>
        <v>#N/A</v>
      </c>
      <c r="J2615" s="18">
        <f>H2615</f>
        <v>2500</v>
      </c>
    </row>
    <row r="2616" spans="2:10" hidden="1" x14ac:dyDescent="0.2">
      <c r="B2616" s="4">
        <v>2613</v>
      </c>
      <c r="C2616" s="5" t="s">
        <v>7299</v>
      </c>
      <c r="D2616" s="5" t="s">
        <v>20</v>
      </c>
      <c r="E2616" s="5" t="s">
        <v>6463</v>
      </c>
      <c r="F2616" s="6">
        <v>45245</v>
      </c>
      <c r="G2616" s="6">
        <v>48898</v>
      </c>
      <c r="H2616" s="7">
        <v>4000</v>
      </c>
      <c r="I2616" s="13" t="str">
        <f>VLOOKUP(C2616,[1]Sheet18!$A$1:$C$362,3,0)</f>
        <v>=2000+2000</v>
      </c>
      <c r="J2616" s="13" t="str">
        <f>I2616</f>
        <v>=2000+2000</v>
      </c>
    </row>
    <row r="2617" spans="2:10" x14ac:dyDescent="0.2">
      <c r="B2617" s="4">
        <v>2614</v>
      </c>
      <c r="C2617" s="5" t="s">
        <v>7895</v>
      </c>
      <c r="D2617" s="5" t="s">
        <v>20</v>
      </c>
      <c r="E2617" s="5" t="s">
        <v>7896</v>
      </c>
      <c r="F2617" s="6">
        <v>45373</v>
      </c>
      <c r="G2617" s="6">
        <v>49025</v>
      </c>
      <c r="H2617" s="7">
        <v>3000</v>
      </c>
      <c r="I2617" s="13" t="e">
        <f>VLOOKUP(C2617,[1]Sheet18!$A$1:$C$362,3,0)</f>
        <v>#N/A</v>
      </c>
      <c r="J2617" s="18">
        <f>H2617</f>
        <v>3000</v>
      </c>
    </row>
    <row r="2618" spans="2:10" x14ac:dyDescent="0.2">
      <c r="B2618" s="4">
        <v>2615</v>
      </c>
      <c r="C2618" s="5" t="s">
        <v>6515</v>
      </c>
      <c r="D2618" s="5" t="s">
        <v>20</v>
      </c>
      <c r="E2618" s="5" t="s">
        <v>6516</v>
      </c>
      <c r="F2618" s="6">
        <v>45008</v>
      </c>
      <c r="G2618" s="6">
        <v>49026</v>
      </c>
      <c r="H2618" s="7">
        <v>2500</v>
      </c>
      <c r="I2618" s="13" t="e">
        <f>VLOOKUP(C2618,[1]Sheet18!$A$1:$C$362,3,0)</f>
        <v>#N/A</v>
      </c>
      <c r="J2618" s="18">
        <f>H2618</f>
        <v>2500</v>
      </c>
    </row>
    <row r="2619" spans="2:10" hidden="1" x14ac:dyDescent="0.2">
      <c r="B2619" s="4">
        <v>2616</v>
      </c>
      <c r="C2619" s="5" t="s">
        <v>5548</v>
      </c>
      <c r="D2619" s="5" t="s">
        <v>20</v>
      </c>
      <c r="E2619" s="5" t="s">
        <v>5549</v>
      </c>
      <c r="F2619" s="6">
        <v>44706</v>
      </c>
      <c r="G2619" s="6">
        <v>49089</v>
      </c>
      <c r="H2619" s="7">
        <v>4000</v>
      </c>
      <c r="I2619" s="13" t="str">
        <f>VLOOKUP(C2619,[1]Sheet18!$A$1:$C$362,3,0)</f>
        <v>=2000+2000</v>
      </c>
      <c r="J2619" s="13" t="str">
        <f>I2619</f>
        <v>=2000+2000</v>
      </c>
    </row>
    <row r="2620" spans="2:10" x14ac:dyDescent="0.2">
      <c r="B2620" s="4">
        <v>2617</v>
      </c>
      <c r="C2620" s="5" t="s">
        <v>8301</v>
      </c>
      <c r="D2620" s="5" t="s">
        <v>20</v>
      </c>
      <c r="E2620" s="5" t="s">
        <v>8302</v>
      </c>
      <c r="F2620" s="6">
        <v>45504</v>
      </c>
      <c r="G2620" s="6">
        <v>49156</v>
      </c>
      <c r="H2620" s="7">
        <v>1500</v>
      </c>
      <c r="I2620" s="13" t="e">
        <f>VLOOKUP(C2620,[1]Sheet18!$A$1:$C$362,3,0)</f>
        <v>#N/A</v>
      </c>
      <c r="J2620" s="18">
        <f>H2620</f>
        <v>1500</v>
      </c>
    </row>
    <row r="2621" spans="2:10" hidden="1" x14ac:dyDescent="0.2">
      <c r="B2621" s="4">
        <v>2618</v>
      </c>
      <c r="C2621" s="5" t="s">
        <v>8346</v>
      </c>
      <c r="D2621" s="5" t="s">
        <v>20</v>
      </c>
      <c r="E2621" s="5" t="s">
        <v>8347</v>
      </c>
      <c r="F2621" s="6">
        <v>45511</v>
      </c>
      <c r="G2621" s="6">
        <v>49163</v>
      </c>
      <c r="H2621" s="7">
        <v>3000</v>
      </c>
      <c r="I2621" s="13" t="str">
        <f>VLOOKUP(C2621,[1]Sheet18!$A$1:$C$362,3,0)</f>
        <v>=1500+1500</v>
      </c>
      <c r="J2621" s="13" t="str">
        <f>I2621</f>
        <v>=1500+1500</v>
      </c>
    </row>
    <row r="2622" spans="2:10" hidden="1" x14ac:dyDescent="0.2">
      <c r="B2622" s="4">
        <v>2619</v>
      </c>
      <c r="C2622" s="5" t="s">
        <v>8423</v>
      </c>
      <c r="D2622" s="5" t="s">
        <v>20</v>
      </c>
      <c r="E2622" s="5" t="s">
        <v>8424</v>
      </c>
      <c r="F2622" s="6">
        <v>45532</v>
      </c>
      <c r="G2622" s="6">
        <v>49184</v>
      </c>
      <c r="H2622" s="7">
        <v>3000</v>
      </c>
      <c r="I2622" s="13" t="str">
        <f>VLOOKUP(C2622,[1]Sheet18!$A$1:$C$362,3,0)</f>
        <v>=1500+1500</v>
      </c>
      <c r="J2622" s="13" t="str">
        <f>I2622</f>
        <v>=1500+1500</v>
      </c>
    </row>
    <row r="2623" spans="2:10" hidden="1" x14ac:dyDescent="0.2">
      <c r="B2623" s="4">
        <v>2620</v>
      </c>
      <c r="C2623" s="5" t="s">
        <v>7046</v>
      </c>
      <c r="D2623" s="5" t="s">
        <v>20</v>
      </c>
      <c r="E2623" s="5" t="s">
        <v>7047</v>
      </c>
      <c r="F2623" s="6">
        <v>45182</v>
      </c>
      <c r="G2623" s="6">
        <v>49200</v>
      </c>
      <c r="H2623" s="7">
        <v>6000</v>
      </c>
      <c r="I2623" s="13" t="str">
        <f>VLOOKUP(C2623,[1]Sheet18!$A$1:$C$362,3,0)</f>
        <v>=2000+2000+2000</v>
      </c>
      <c r="J2623" s="13" t="str">
        <f>I2623</f>
        <v>=2000+2000+2000</v>
      </c>
    </row>
    <row r="2624" spans="2:10" x14ac:dyDescent="0.2">
      <c r="B2624" s="4">
        <v>2621</v>
      </c>
      <c r="C2624" s="5" t="s">
        <v>4927</v>
      </c>
      <c r="D2624" s="5" t="s">
        <v>20</v>
      </c>
      <c r="E2624" s="5" t="s">
        <v>4928</v>
      </c>
      <c r="F2624" s="6">
        <v>44454</v>
      </c>
      <c r="G2624" s="6">
        <v>49202</v>
      </c>
      <c r="H2624" s="7">
        <v>2000</v>
      </c>
      <c r="I2624" s="13" t="e">
        <f>VLOOKUP(C2624,[1]Sheet18!$A$1:$C$362,3,0)</f>
        <v>#N/A</v>
      </c>
      <c r="J2624" s="18">
        <f>H2624</f>
        <v>2000</v>
      </c>
    </row>
    <row r="2625" spans="2:10" x14ac:dyDescent="0.2">
      <c r="B2625" s="4">
        <v>2622</v>
      </c>
      <c r="C2625" s="5" t="s">
        <v>7274</v>
      </c>
      <c r="D2625" s="5" t="s">
        <v>20</v>
      </c>
      <c r="E2625" s="5" t="s">
        <v>7275</v>
      </c>
      <c r="F2625" s="6">
        <v>45238</v>
      </c>
      <c r="G2625" s="6">
        <v>49256</v>
      </c>
      <c r="H2625" s="7">
        <v>2500</v>
      </c>
      <c r="I2625" s="13" t="e">
        <f>VLOOKUP(C2625,[1]Sheet18!$A$1:$C$362,3,0)</f>
        <v>#N/A</v>
      </c>
      <c r="J2625" s="18">
        <f>H2625</f>
        <v>2500</v>
      </c>
    </row>
    <row r="2626" spans="2:10" hidden="1" x14ac:dyDescent="0.2">
      <c r="B2626" s="4">
        <v>2623</v>
      </c>
      <c r="C2626" s="5" t="s">
        <v>7300</v>
      </c>
      <c r="D2626" s="5" t="s">
        <v>20</v>
      </c>
      <c r="E2626" s="5" t="s">
        <v>7275</v>
      </c>
      <c r="F2626" s="6">
        <v>45245</v>
      </c>
      <c r="G2626" s="6">
        <v>49263</v>
      </c>
      <c r="H2626" s="7">
        <v>4000</v>
      </c>
      <c r="I2626" s="13" t="str">
        <f>VLOOKUP(C2626,[1]Sheet18!$A$1:$C$362,3,0)</f>
        <v>=2000+2000</v>
      </c>
      <c r="J2626" s="13" t="str">
        <f>I2626</f>
        <v>=2000+2000</v>
      </c>
    </row>
    <row r="2627" spans="2:10" x14ac:dyDescent="0.2">
      <c r="B2627" s="4">
        <v>2624</v>
      </c>
      <c r="C2627" s="5" t="s">
        <v>7499</v>
      </c>
      <c r="D2627" s="5" t="s">
        <v>20</v>
      </c>
      <c r="E2627" s="5" t="s">
        <v>7500</v>
      </c>
      <c r="F2627" s="6">
        <v>45301</v>
      </c>
      <c r="G2627" s="6">
        <v>49319</v>
      </c>
      <c r="H2627" s="7">
        <v>2000</v>
      </c>
      <c r="I2627" s="13" t="e">
        <f>VLOOKUP(C2627,[1]Sheet18!$A$1:$C$362,3,0)</f>
        <v>#N/A</v>
      </c>
      <c r="J2627" s="18">
        <f t="shared" ref="J2627:J2636" si="66">H2627</f>
        <v>2000</v>
      </c>
    </row>
    <row r="2628" spans="2:10" x14ac:dyDescent="0.2">
      <c r="B2628" s="4">
        <v>2625</v>
      </c>
      <c r="C2628" s="5" t="s">
        <v>7585</v>
      </c>
      <c r="D2628" s="5" t="s">
        <v>20</v>
      </c>
      <c r="E2628" s="5" t="s">
        <v>7586</v>
      </c>
      <c r="F2628" s="6">
        <v>45322</v>
      </c>
      <c r="G2628" s="6">
        <v>49340</v>
      </c>
      <c r="H2628" s="7">
        <v>2500</v>
      </c>
      <c r="I2628" s="13" t="e">
        <f>VLOOKUP(C2628,[1]Sheet18!$A$1:$C$362,3,0)</f>
        <v>#N/A</v>
      </c>
      <c r="J2628" s="18">
        <f t="shared" si="66"/>
        <v>2500</v>
      </c>
    </row>
    <row r="2629" spans="2:10" x14ac:dyDescent="0.2">
      <c r="B2629" s="4">
        <v>2626</v>
      </c>
      <c r="C2629" s="5" t="s">
        <v>7635</v>
      </c>
      <c r="D2629" s="5" t="s">
        <v>20</v>
      </c>
      <c r="E2629" s="5" t="s">
        <v>7636</v>
      </c>
      <c r="F2629" s="6">
        <v>45329</v>
      </c>
      <c r="G2629" s="6">
        <v>49347</v>
      </c>
      <c r="H2629" s="7">
        <v>2500</v>
      </c>
      <c r="I2629" s="13" t="e">
        <f>VLOOKUP(C2629,[1]Sheet18!$A$1:$C$362,3,0)</f>
        <v>#N/A</v>
      </c>
      <c r="J2629" s="18">
        <f t="shared" si="66"/>
        <v>2500</v>
      </c>
    </row>
    <row r="2630" spans="2:10" x14ac:dyDescent="0.2">
      <c r="B2630" s="4">
        <v>2627</v>
      </c>
      <c r="C2630" s="5" t="s">
        <v>7701</v>
      </c>
      <c r="D2630" s="5" t="s">
        <v>20</v>
      </c>
      <c r="E2630" s="5" t="s">
        <v>7702</v>
      </c>
      <c r="F2630" s="6">
        <v>45343</v>
      </c>
      <c r="G2630" s="6">
        <v>49361</v>
      </c>
      <c r="H2630" s="7">
        <v>1500</v>
      </c>
      <c r="I2630" s="13" t="e">
        <f>VLOOKUP(C2630,[1]Sheet18!$A$1:$C$362,3,0)</f>
        <v>#N/A</v>
      </c>
      <c r="J2630" s="18">
        <f t="shared" si="66"/>
        <v>1500</v>
      </c>
    </row>
    <row r="2631" spans="2:10" x14ac:dyDescent="0.2">
      <c r="B2631" s="4">
        <v>2628</v>
      </c>
      <c r="C2631" s="5" t="s">
        <v>7733</v>
      </c>
      <c r="D2631" s="5" t="s">
        <v>20</v>
      </c>
      <c r="E2631" s="5" t="s">
        <v>7734</v>
      </c>
      <c r="F2631" s="6">
        <v>45350</v>
      </c>
      <c r="G2631" s="6">
        <v>49368</v>
      </c>
      <c r="H2631" s="7">
        <v>1500</v>
      </c>
      <c r="I2631" s="13" t="e">
        <f>VLOOKUP(C2631,[1]Sheet18!$A$1:$C$362,3,0)</f>
        <v>#N/A</v>
      </c>
      <c r="J2631" s="18">
        <f t="shared" si="66"/>
        <v>1500</v>
      </c>
    </row>
    <row r="2632" spans="2:10" x14ac:dyDescent="0.2">
      <c r="B2632" s="4">
        <v>2629</v>
      </c>
      <c r="C2632" s="5" t="s">
        <v>7767</v>
      </c>
      <c r="D2632" s="5" t="s">
        <v>20</v>
      </c>
      <c r="E2632" s="5" t="s">
        <v>7768</v>
      </c>
      <c r="F2632" s="6">
        <v>45357</v>
      </c>
      <c r="G2632" s="6">
        <v>49374</v>
      </c>
      <c r="H2632" s="7">
        <v>2000</v>
      </c>
      <c r="I2632" s="13" t="e">
        <f>VLOOKUP(C2632,[1]Sheet18!$A$1:$C$362,3,0)</f>
        <v>#N/A</v>
      </c>
      <c r="J2632" s="18">
        <f t="shared" si="66"/>
        <v>2000</v>
      </c>
    </row>
    <row r="2633" spans="2:10" x14ac:dyDescent="0.2">
      <c r="B2633" s="4">
        <v>2630</v>
      </c>
      <c r="C2633" s="5" t="s">
        <v>8386</v>
      </c>
      <c r="D2633" s="5" t="s">
        <v>20</v>
      </c>
      <c r="E2633" s="5" t="s">
        <v>8387</v>
      </c>
      <c r="F2633" s="6">
        <v>45525</v>
      </c>
      <c r="G2633" s="6">
        <v>49542</v>
      </c>
      <c r="H2633" s="7">
        <v>1500</v>
      </c>
      <c r="I2633" s="13" t="e">
        <f>VLOOKUP(C2633,[1]Sheet18!$A$1:$C$362,3,0)</f>
        <v>#N/A</v>
      </c>
      <c r="J2633" s="18">
        <f t="shared" si="66"/>
        <v>1500</v>
      </c>
    </row>
    <row r="2634" spans="2:10" x14ac:dyDescent="0.2">
      <c r="B2634" s="4">
        <v>2631</v>
      </c>
      <c r="C2634" s="5" t="s">
        <v>8467</v>
      </c>
      <c r="D2634" s="5" t="s">
        <v>20</v>
      </c>
      <c r="E2634" s="5" t="s">
        <v>8468</v>
      </c>
      <c r="F2634" s="6">
        <v>45539</v>
      </c>
      <c r="G2634" s="6">
        <v>49556</v>
      </c>
      <c r="H2634" s="7">
        <v>1500</v>
      </c>
      <c r="I2634" s="13" t="e">
        <f>VLOOKUP(C2634,[1]Sheet18!$A$1:$C$362,3,0)</f>
        <v>#N/A</v>
      </c>
      <c r="J2634" s="18">
        <f t="shared" si="66"/>
        <v>1500</v>
      </c>
    </row>
    <row r="2635" spans="2:10" x14ac:dyDescent="0.2">
      <c r="B2635" s="4">
        <v>2632</v>
      </c>
      <c r="C2635" s="5" t="s">
        <v>7501</v>
      </c>
      <c r="D2635" s="5" t="s">
        <v>20</v>
      </c>
      <c r="E2635" s="5" t="s">
        <v>7502</v>
      </c>
      <c r="F2635" s="6">
        <v>45301</v>
      </c>
      <c r="G2635" s="6">
        <v>49684</v>
      </c>
      <c r="H2635" s="7">
        <v>2000</v>
      </c>
      <c r="I2635" s="13" t="e">
        <f>VLOOKUP(C2635,[1]Sheet18!$A$1:$C$362,3,0)</f>
        <v>#N/A</v>
      </c>
      <c r="J2635" s="18">
        <f t="shared" si="66"/>
        <v>2000</v>
      </c>
    </row>
    <row r="2636" spans="2:10" x14ac:dyDescent="0.2">
      <c r="B2636" s="4">
        <v>2633</v>
      </c>
      <c r="C2636" s="5" t="s">
        <v>7587</v>
      </c>
      <c r="D2636" s="5" t="s">
        <v>20</v>
      </c>
      <c r="E2636" s="5" t="s">
        <v>7588</v>
      </c>
      <c r="F2636" s="6">
        <v>45322</v>
      </c>
      <c r="G2636" s="6">
        <v>49705</v>
      </c>
      <c r="H2636" s="7">
        <v>2500</v>
      </c>
      <c r="I2636" s="13" t="e">
        <f>VLOOKUP(C2636,[1]Sheet18!$A$1:$C$362,3,0)</f>
        <v>#N/A</v>
      </c>
      <c r="J2636" s="18">
        <f t="shared" si="66"/>
        <v>2500</v>
      </c>
    </row>
    <row r="2637" spans="2:10" hidden="1" x14ac:dyDescent="0.2">
      <c r="B2637" s="4">
        <v>2634</v>
      </c>
      <c r="C2637" s="5" t="s">
        <v>9000</v>
      </c>
      <c r="D2637" s="5" t="s">
        <v>20</v>
      </c>
      <c r="E2637" s="5" t="s">
        <v>8514</v>
      </c>
      <c r="F2637" s="6">
        <v>45693</v>
      </c>
      <c r="G2637" s="6">
        <v>49710</v>
      </c>
      <c r="H2637" s="7">
        <v>8000</v>
      </c>
      <c r="I2637" s="13" t="str">
        <f>VLOOKUP(C2637,[1]Sheet18!$A$1:$C$362,3,0)</f>
        <v>=1500+1000+2000+1500+2000</v>
      </c>
      <c r="J2637" s="13" t="str">
        <f>I2637</f>
        <v>=1500+1000+2000+1500+2000</v>
      </c>
    </row>
    <row r="2638" spans="2:10" x14ac:dyDescent="0.2">
      <c r="B2638" s="4">
        <v>2635</v>
      </c>
      <c r="C2638" s="5" t="s">
        <v>7637</v>
      </c>
      <c r="D2638" s="5" t="s">
        <v>20</v>
      </c>
      <c r="E2638" s="5" t="s">
        <v>7638</v>
      </c>
      <c r="F2638" s="6">
        <v>45329</v>
      </c>
      <c r="G2638" s="6">
        <v>49712</v>
      </c>
      <c r="H2638" s="7">
        <v>2500</v>
      </c>
      <c r="I2638" s="13" t="e">
        <f>VLOOKUP(C2638,[1]Sheet18!$A$1:$C$362,3,0)</f>
        <v>#N/A</v>
      </c>
      <c r="J2638" s="18">
        <f>H2638</f>
        <v>2500</v>
      </c>
    </row>
    <row r="2639" spans="2:10" x14ac:dyDescent="0.2">
      <c r="B2639" s="4">
        <v>2636</v>
      </c>
      <c r="C2639" s="5" t="s">
        <v>7703</v>
      </c>
      <c r="D2639" s="5" t="s">
        <v>20</v>
      </c>
      <c r="E2639" s="5" t="s">
        <v>7704</v>
      </c>
      <c r="F2639" s="6">
        <v>45343</v>
      </c>
      <c r="G2639" s="6">
        <v>49726</v>
      </c>
      <c r="H2639" s="7">
        <v>1500</v>
      </c>
      <c r="I2639" s="13" t="e">
        <f>VLOOKUP(C2639,[1]Sheet18!$A$1:$C$362,3,0)</f>
        <v>#N/A</v>
      </c>
      <c r="J2639" s="18">
        <f>H2639</f>
        <v>1500</v>
      </c>
    </row>
    <row r="2640" spans="2:10" x14ac:dyDescent="0.2">
      <c r="B2640" s="4">
        <v>2637</v>
      </c>
      <c r="C2640" s="5" t="s">
        <v>7735</v>
      </c>
      <c r="D2640" s="5" t="s">
        <v>20</v>
      </c>
      <c r="E2640" s="5" t="s">
        <v>7736</v>
      </c>
      <c r="F2640" s="6">
        <v>45350</v>
      </c>
      <c r="G2640" s="6">
        <v>49733</v>
      </c>
      <c r="H2640" s="7">
        <v>1500</v>
      </c>
      <c r="I2640" s="13" t="e">
        <f>VLOOKUP(C2640,[1]Sheet18!$A$1:$C$362,3,0)</f>
        <v>#N/A</v>
      </c>
      <c r="J2640" s="18">
        <f>H2640</f>
        <v>1500</v>
      </c>
    </row>
    <row r="2641" spans="2:10" x14ac:dyDescent="0.2">
      <c r="B2641" s="4">
        <v>2638</v>
      </c>
      <c r="C2641" s="5" t="s">
        <v>7769</v>
      </c>
      <c r="D2641" s="5" t="s">
        <v>20</v>
      </c>
      <c r="E2641" s="5" t="s">
        <v>7770</v>
      </c>
      <c r="F2641" s="6">
        <v>45357</v>
      </c>
      <c r="G2641" s="6">
        <v>49740</v>
      </c>
      <c r="H2641" s="7">
        <v>2000</v>
      </c>
      <c r="I2641" s="13" t="e">
        <f>VLOOKUP(C2641,[1]Sheet18!$A$1:$C$362,3,0)</f>
        <v>#N/A</v>
      </c>
      <c r="J2641" s="18">
        <f>H2641</f>
        <v>2000</v>
      </c>
    </row>
    <row r="2642" spans="2:10" hidden="1" x14ac:dyDescent="0.2">
      <c r="B2642" s="4">
        <v>2639</v>
      </c>
      <c r="C2642" s="5" t="s">
        <v>4822</v>
      </c>
      <c r="D2642" s="5" t="s">
        <v>20</v>
      </c>
      <c r="E2642" s="5" t="s">
        <v>4823</v>
      </c>
      <c r="F2642" s="6">
        <v>44412</v>
      </c>
      <c r="G2642" s="6">
        <v>49891</v>
      </c>
      <c r="H2642" s="7">
        <v>5000</v>
      </c>
      <c r="I2642" s="13" t="str">
        <f>VLOOKUP(C2642,[1]Sheet18!$A$1:$C$362,3,0)</f>
        <v>=2000+3000</v>
      </c>
      <c r="J2642" s="13" t="str">
        <f>I2642</f>
        <v>=2000+3000</v>
      </c>
    </row>
    <row r="2643" spans="2:10" x14ac:dyDescent="0.2">
      <c r="B2643" s="4">
        <v>2640</v>
      </c>
      <c r="C2643" s="5" t="s">
        <v>8513</v>
      </c>
      <c r="D2643" s="5" t="s">
        <v>20</v>
      </c>
      <c r="E2643" s="5" t="s">
        <v>8514</v>
      </c>
      <c r="F2643" s="6">
        <v>45554</v>
      </c>
      <c r="G2643" s="6">
        <v>49937</v>
      </c>
      <c r="H2643" s="7">
        <v>1500</v>
      </c>
      <c r="I2643" s="13" t="e">
        <f>VLOOKUP(C2643,[1]Sheet18!$A$1:$C$362,3,0)</f>
        <v>#N/A</v>
      </c>
      <c r="J2643" s="18">
        <f>H2643</f>
        <v>1500</v>
      </c>
    </row>
    <row r="2644" spans="2:10" hidden="1" x14ac:dyDescent="0.2">
      <c r="B2644" s="4">
        <v>2641</v>
      </c>
      <c r="C2644" s="5" t="s">
        <v>8541</v>
      </c>
      <c r="D2644" s="5" t="s">
        <v>20</v>
      </c>
      <c r="E2644" s="5" t="s">
        <v>8542</v>
      </c>
      <c r="F2644" s="6">
        <v>45560</v>
      </c>
      <c r="G2644" s="6">
        <v>49943</v>
      </c>
      <c r="H2644" s="7">
        <v>3500</v>
      </c>
      <c r="I2644" s="13" t="str">
        <f>VLOOKUP(C2644,[1]Sheet18!$A$1:$C$362,3,0)</f>
        <v>=1500+2000</v>
      </c>
      <c r="J2644" s="13" t="str">
        <f>I2644</f>
        <v>=1500+2000</v>
      </c>
    </row>
    <row r="2645" spans="2:10" hidden="1" x14ac:dyDescent="0.2">
      <c r="B2645" s="4">
        <v>2642</v>
      </c>
      <c r="C2645" s="5" t="s">
        <v>9001</v>
      </c>
      <c r="D2645" s="5" t="s">
        <v>20</v>
      </c>
      <c r="E2645" s="5" t="s">
        <v>8516</v>
      </c>
      <c r="F2645" s="6">
        <v>45693</v>
      </c>
      <c r="G2645" s="6">
        <v>50076</v>
      </c>
      <c r="H2645" s="7">
        <v>7000</v>
      </c>
      <c r="I2645" s="13" t="str">
        <f>VLOOKUP(C2645,[1]Sheet18!$A$1:$C$362,3,0)</f>
        <v>=1500+1000+1500+1000+2000</v>
      </c>
      <c r="J2645" s="13" t="str">
        <f>I2645</f>
        <v>=1500+1000+1500+1000+2000</v>
      </c>
    </row>
    <row r="2646" spans="2:10" hidden="1" x14ac:dyDescent="0.2">
      <c r="B2646" s="4">
        <v>2643</v>
      </c>
      <c r="C2646" s="5" t="s">
        <v>9099</v>
      </c>
      <c r="D2646" s="5" t="s">
        <v>20</v>
      </c>
      <c r="E2646" s="5" t="s">
        <v>9100</v>
      </c>
      <c r="F2646" s="6">
        <v>45715</v>
      </c>
      <c r="G2646" s="6">
        <v>50098</v>
      </c>
      <c r="H2646" s="7">
        <v>2500</v>
      </c>
      <c r="I2646" s="13" t="str">
        <f>VLOOKUP(C2646,[1]Sheet18!$A$1:$C$362,3,0)</f>
        <v>=1500+1000</v>
      </c>
      <c r="J2646" s="13" t="str">
        <f>I2646</f>
        <v>=1500+1000</v>
      </c>
    </row>
    <row r="2647" spans="2:10" x14ac:dyDescent="0.2">
      <c r="B2647" s="4">
        <v>2644</v>
      </c>
      <c r="C2647" s="5" t="s">
        <v>7860</v>
      </c>
      <c r="D2647" s="5" t="s">
        <v>20</v>
      </c>
      <c r="E2647" s="5" t="s">
        <v>7861</v>
      </c>
      <c r="F2647" s="6">
        <v>45371</v>
      </c>
      <c r="G2647" s="6">
        <v>50119</v>
      </c>
      <c r="H2647" s="7">
        <v>3000</v>
      </c>
      <c r="I2647" s="13" t="e">
        <f>VLOOKUP(C2647,[1]Sheet18!$A$1:$C$362,3,0)</f>
        <v>#N/A</v>
      </c>
      <c r="J2647" s="18">
        <f t="shared" ref="J2647:J2653" si="67">H2647</f>
        <v>3000</v>
      </c>
    </row>
    <row r="2648" spans="2:10" x14ac:dyDescent="0.2">
      <c r="B2648" s="4">
        <v>2645</v>
      </c>
      <c r="C2648" s="5" t="s">
        <v>7897</v>
      </c>
      <c r="D2648" s="5" t="s">
        <v>20</v>
      </c>
      <c r="E2648" s="5" t="s">
        <v>7898</v>
      </c>
      <c r="F2648" s="6">
        <v>45373</v>
      </c>
      <c r="G2648" s="6">
        <v>50121</v>
      </c>
      <c r="H2648" s="7">
        <v>3000</v>
      </c>
      <c r="I2648" s="13" t="e">
        <f>VLOOKUP(C2648,[1]Sheet18!$A$1:$C$362,3,0)</f>
        <v>#N/A</v>
      </c>
      <c r="J2648" s="18">
        <f t="shared" si="67"/>
        <v>3000</v>
      </c>
    </row>
    <row r="2649" spans="2:10" x14ac:dyDescent="0.2">
      <c r="B2649" s="4">
        <v>2646</v>
      </c>
      <c r="C2649" s="5" t="s">
        <v>9409</v>
      </c>
      <c r="D2649" s="5" t="s">
        <v>20</v>
      </c>
      <c r="E2649" s="5" t="s">
        <v>9410</v>
      </c>
      <c r="F2649" s="6">
        <v>45770</v>
      </c>
      <c r="G2649" s="6">
        <v>50153</v>
      </c>
      <c r="H2649" s="7">
        <v>2000</v>
      </c>
      <c r="I2649" s="13" t="e">
        <f>VLOOKUP(C2649,[1]Sheet18!$A$1:$C$362,3,0)</f>
        <v>#N/A</v>
      </c>
      <c r="J2649" s="18">
        <f t="shared" si="67"/>
        <v>2000</v>
      </c>
    </row>
    <row r="2650" spans="2:10" x14ac:dyDescent="0.2">
      <c r="B2650" s="4">
        <v>2647</v>
      </c>
      <c r="C2650" s="5" t="s">
        <v>9425</v>
      </c>
      <c r="D2650" s="5" t="s">
        <v>20</v>
      </c>
      <c r="E2650" s="5" t="s">
        <v>9426</v>
      </c>
      <c r="F2650" s="6">
        <v>45777</v>
      </c>
      <c r="G2650" s="6">
        <v>50160</v>
      </c>
      <c r="H2650" s="7">
        <v>2000</v>
      </c>
      <c r="I2650" s="13" t="e">
        <f>VLOOKUP(C2650,[1]Sheet18!$A$1:$C$362,3,0)</f>
        <v>#N/A</v>
      </c>
      <c r="J2650" s="18">
        <f t="shared" si="67"/>
        <v>2000</v>
      </c>
    </row>
    <row r="2651" spans="2:10" x14ac:dyDescent="0.2">
      <c r="B2651" s="4">
        <v>2648</v>
      </c>
      <c r="C2651" s="5" t="s">
        <v>9635</v>
      </c>
      <c r="D2651" s="5" t="s">
        <v>20</v>
      </c>
      <c r="E2651" s="5" t="s">
        <v>9636</v>
      </c>
      <c r="F2651" s="6">
        <v>45833</v>
      </c>
      <c r="G2651" s="6">
        <v>50216</v>
      </c>
      <c r="H2651" s="7">
        <v>2000</v>
      </c>
      <c r="I2651" s="13" t="e">
        <f>VLOOKUP(C2651,[1]Sheet18!$A$1:$C$362,3,0)</f>
        <v>#N/A</v>
      </c>
      <c r="J2651" s="18">
        <f t="shared" si="67"/>
        <v>2000</v>
      </c>
    </row>
    <row r="2652" spans="2:10" x14ac:dyDescent="0.2">
      <c r="B2652" s="4">
        <v>2649</v>
      </c>
      <c r="C2652" s="5" t="s">
        <v>8515</v>
      </c>
      <c r="D2652" s="5" t="s">
        <v>20</v>
      </c>
      <c r="E2652" s="5" t="s">
        <v>8516</v>
      </c>
      <c r="F2652" s="6">
        <v>45554</v>
      </c>
      <c r="G2652" s="6">
        <v>50302</v>
      </c>
      <c r="H2652" s="7">
        <v>1500</v>
      </c>
      <c r="I2652" s="13" t="e">
        <f>VLOOKUP(C2652,[1]Sheet18!$A$1:$C$362,3,0)</f>
        <v>#N/A</v>
      </c>
      <c r="J2652" s="18">
        <f t="shared" si="67"/>
        <v>1500</v>
      </c>
    </row>
    <row r="2653" spans="2:10" x14ac:dyDescent="0.2">
      <c r="B2653" s="4">
        <v>2650</v>
      </c>
      <c r="C2653" s="5" t="s">
        <v>8603</v>
      </c>
      <c r="D2653" s="5" t="s">
        <v>20</v>
      </c>
      <c r="E2653" s="5" t="s">
        <v>8516</v>
      </c>
      <c r="F2653" s="6">
        <v>45574</v>
      </c>
      <c r="G2653" s="6">
        <v>50322</v>
      </c>
      <c r="H2653" s="7">
        <v>1500</v>
      </c>
      <c r="I2653" s="13" t="e">
        <f>VLOOKUP(C2653,[1]Sheet18!$A$1:$C$362,3,0)</f>
        <v>#N/A</v>
      </c>
      <c r="J2653" s="18">
        <f t="shared" si="67"/>
        <v>1500</v>
      </c>
    </row>
    <row r="2654" spans="2:10" hidden="1" x14ac:dyDescent="0.2">
      <c r="B2654" s="4">
        <v>2651</v>
      </c>
      <c r="C2654" s="5" t="s">
        <v>8886</v>
      </c>
      <c r="D2654" s="5" t="s">
        <v>20</v>
      </c>
      <c r="E2654" s="5" t="s">
        <v>8887</v>
      </c>
      <c r="F2654" s="6">
        <v>45665</v>
      </c>
      <c r="G2654" s="6">
        <v>50413</v>
      </c>
      <c r="H2654" s="7">
        <v>6500</v>
      </c>
      <c r="I2654" s="13" t="str">
        <f>VLOOKUP(C2654,[1]Sheet18!$A$1:$C$362,3,0)</f>
        <v>=2000+2500+2000</v>
      </c>
      <c r="J2654" s="13" t="str">
        <f>I2654</f>
        <v>=2000+2500+2000</v>
      </c>
    </row>
    <row r="2655" spans="2:10" hidden="1" x14ac:dyDescent="0.2">
      <c r="B2655" s="4">
        <v>2652</v>
      </c>
      <c r="C2655" s="5" t="s">
        <v>9002</v>
      </c>
      <c r="D2655" s="5" t="s">
        <v>20</v>
      </c>
      <c r="E2655" s="5" t="s">
        <v>8544</v>
      </c>
      <c r="F2655" s="6">
        <v>45693</v>
      </c>
      <c r="G2655" s="6">
        <v>50441</v>
      </c>
      <c r="H2655" s="7">
        <v>7500</v>
      </c>
      <c r="I2655" s="13" t="str">
        <f>VLOOKUP(C2655,[1]Sheet18!$A$1:$C$362,3,0)</f>
        <v>=1000+1000+2000+1500+2000</v>
      </c>
      <c r="J2655" s="13" t="str">
        <f>I2655</f>
        <v>=1000+1000+2000+1500+2000</v>
      </c>
    </row>
    <row r="2656" spans="2:10" hidden="1" x14ac:dyDescent="0.2">
      <c r="B2656" s="4">
        <v>2653</v>
      </c>
      <c r="C2656" s="5" t="s">
        <v>9101</v>
      </c>
      <c r="D2656" s="5" t="s">
        <v>20</v>
      </c>
      <c r="E2656" s="5" t="s">
        <v>9102</v>
      </c>
      <c r="F2656" s="6">
        <v>45715</v>
      </c>
      <c r="G2656" s="6">
        <v>50463</v>
      </c>
      <c r="H2656" s="7">
        <v>2500</v>
      </c>
      <c r="I2656" s="13" t="str">
        <f>VLOOKUP(C2656,[1]Sheet18!$A$1:$C$362,3,0)</f>
        <v>=1500+1000</v>
      </c>
      <c r="J2656" s="13" t="str">
        <f>I2656</f>
        <v>=1500+1000</v>
      </c>
    </row>
    <row r="2657" spans="2:10" x14ac:dyDescent="0.2">
      <c r="B2657" s="4">
        <v>2654</v>
      </c>
      <c r="C2657" s="5" t="s">
        <v>7862</v>
      </c>
      <c r="D2657" s="5" t="s">
        <v>20</v>
      </c>
      <c r="E2657" s="5" t="s">
        <v>7863</v>
      </c>
      <c r="F2657" s="6">
        <v>45371</v>
      </c>
      <c r="G2657" s="6">
        <v>50484</v>
      </c>
      <c r="H2657" s="7">
        <v>3000</v>
      </c>
      <c r="I2657" s="13" t="e">
        <f>VLOOKUP(C2657,[1]Sheet18!$A$1:$C$362,3,0)</f>
        <v>#N/A</v>
      </c>
      <c r="J2657" s="18">
        <f t="shared" ref="J2657:J2663" si="68">H2657</f>
        <v>3000</v>
      </c>
    </row>
    <row r="2658" spans="2:10" x14ac:dyDescent="0.2">
      <c r="B2658" s="4">
        <v>2655</v>
      </c>
      <c r="C2658" s="5" t="s">
        <v>7899</v>
      </c>
      <c r="D2658" s="5" t="s">
        <v>20</v>
      </c>
      <c r="E2658" s="5" t="s">
        <v>7863</v>
      </c>
      <c r="F2658" s="6">
        <v>45373</v>
      </c>
      <c r="G2658" s="6">
        <v>50486</v>
      </c>
      <c r="H2658" s="7">
        <v>3000</v>
      </c>
      <c r="I2658" s="13" t="e">
        <f>VLOOKUP(C2658,[1]Sheet18!$A$1:$C$362,3,0)</f>
        <v>#N/A</v>
      </c>
      <c r="J2658" s="18">
        <f t="shared" si="68"/>
        <v>3000</v>
      </c>
    </row>
    <row r="2659" spans="2:10" x14ac:dyDescent="0.2">
      <c r="B2659" s="4">
        <v>2656</v>
      </c>
      <c r="C2659" s="5" t="s">
        <v>9411</v>
      </c>
      <c r="D2659" s="5" t="s">
        <v>20</v>
      </c>
      <c r="E2659" s="5" t="s">
        <v>9412</v>
      </c>
      <c r="F2659" s="6">
        <v>45770</v>
      </c>
      <c r="G2659" s="6">
        <v>50518</v>
      </c>
      <c r="H2659" s="7">
        <v>2000</v>
      </c>
      <c r="I2659" s="13" t="e">
        <f>VLOOKUP(C2659,[1]Sheet18!$A$1:$C$362,3,0)</f>
        <v>#N/A</v>
      </c>
      <c r="J2659" s="18">
        <f t="shared" si="68"/>
        <v>2000</v>
      </c>
    </row>
    <row r="2660" spans="2:10" x14ac:dyDescent="0.2">
      <c r="B2660" s="4">
        <v>2657</v>
      </c>
      <c r="C2660" s="5" t="s">
        <v>9427</v>
      </c>
      <c r="D2660" s="5" t="s">
        <v>20</v>
      </c>
      <c r="E2660" s="5" t="s">
        <v>9428</v>
      </c>
      <c r="F2660" s="6">
        <v>45777</v>
      </c>
      <c r="G2660" s="6">
        <v>50525</v>
      </c>
      <c r="H2660" s="7">
        <v>2000</v>
      </c>
      <c r="I2660" s="13" t="e">
        <f>VLOOKUP(C2660,[1]Sheet18!$A$1:$C$362,3,0)</f>
        <v>#N/A</v>
      </c>
      <c r="J2660" s="18">
        <f t="shared" si="68"/>
        <v>2000</v>
      </c>
    </row>
    <row r="2661" spans="2:10" x14ac:dyDescent="0.2">
      <c r="B2661" s="4">
        <v>2658</v>
      </c>
      <c r="C2661" s="5" t="s">
        <v>9637</v>
      </c>
      <c r="D2661" s="5" t="s">
        <v>20</v>
      </c>
      <c r="E2661" s="5" t="s">
        <v>9638</v>
      </c>
      <c r="F2661" s="6">
        <v>45833</v>
      </c>
      <c r="G2661" s="6">
        <v>50581</v>
      </c>
      <c r="H2661" s="7">
        <v>2000</v>
      </c>
      <c r="I2661" s="13" t="e">
        <f>VLOOKUP(C2661,[1]Sheet18!$A$1:$C$362,3,0)</f>
        <v>#N/A</v>
      </c>
      <c r="J2661" s="18">
        <f t="shared" si="68"/>
        <v>2000</v>
      </c>
    </row>
    <row r="2662" spans="2:10" x14ac:dyDescent="0.2">
      <c r="B2662" s="4">
        <v>2659</v>
      </c>
      <c r="C2662" s="5" t="s">
        <v>8303</v>
      </c>
      <c r="D2662" s="5" t="s">
        <v>20</v>
      </c>
      <c r="E2662" s="5" t="s">
        <v>8304</v>
      </c>
      <c r="F2662" s="6">
        <v>45504</v>
      </c>
      <c r="G2662" s="6">
        <v>50617</v>
      </c>
      <c r="H2662" s="7">
        <v>1500</v>
      </c>
      <c r="I2662" s="13" t="e">
        <f>VLOOKUP(C2662,[1]Sheet18!$A$1:$C$362,3,0)</f>
        <v>#N/A</v>
      </c>
      <c r="J2662" s="18">
        <f t="shared" si="68"/>
        <v>1500</v>
      </c>
    </row>
    <row r="2663" spans="2:10" x14ac:dyDescent="0.2">
      <c r="B2663" s="4">
        <v>2660</v>
      </c>
      <c r="C2663" s="5" t="s">
        <v>8543</v>
      </c>
      <c r="D2663" s="5" t="s">
        <v>20</v>
      </c>
      <c r="E2663" s="5" t="s">
        <v>8544</v>
      </c>
      <c r="F2663" s="6">
        <v>45560</v>
      </c>
      <c r="G2663" s="6">
        <v>50673</v>
      </c>
      <c r="H2663" s="7">
        <v>1500</v>
      </c>
      <c r="I2663" s="13" t="e">
        <f>VLOOKUP(C2663,[1]Sheet18!$A$1:$C$362,3,0)</f>
        <v>#N/A</v>
      </c>
      <c r="J2663" s="18">
        <f t="shared" si="68"/>
        <v>1500</v>
      </c>
    </row>
    <row r="2664" spans="2:10" hidden="1" x14ac:dyDescent="0.2">
      <c r="B2664" s="4">
        <v>2661</v>
      </c>
      <c r="C2664" s="5" t="s">
        <v>9003</v>
      </c>
      <c r="D2664" s="5" t="s">
        <v>20</v>
      </c>
      <c r="E2664" s="5" t="s">
        <v>9004</v>
      </c>
      <c r="F2664" s="6">
        <v>45693</v>
      </c>
      <c r="G2664" s="6">
        <v>50806</v>
      </c>
      <c r="H2664" s="7">
        <v>6500</v>
      </c>
      <c r="I2664" s="13" t="str">
        <f>VLOOKUP(C2664,[1]Sheet18!$A$1:$C$362,3,0)</f>
        <v>=1000+1000+1500+1000+2000</v>
      </c>
      <c r="J2664" s="13" t="str">
        <f>I2664</f>
        <v>=1000+1000+1500+1000+2000</v>
      </c>
    </row>
    <row r="2665" spans="2:10" hidden="1" x14ac:dyDescent="0.2">
      <c r="B2665" s="4">
        <v>2662</v>
      </c>
      <c r="C2665" s="5" t="s">
        <v>9103</v>
      </c>
      <c r="D2665" s="5" t="s">
        <v>20</v>
      </c>
      <c r="E2665" s="5" t="s">
        <v>9104</v>
      </c>
      <c r="F2665" s="6">
        <v>45715</v>
      </c>
      <c r="G2665" s="6">
        <v>50828</v>
      </c>
      <c r="H2665" s="7">
        <v>2000</v>
      </c>
      <c r="I2665" s="13" t="str">
        <f>VLOOKUP(C2665,[1]Sheet18!$A$1:$C$362,3,0)</f>
        <v>=1000+1000</v>
      </c>
      <c r="J2665" s="13" t="str">
        <f>I2665</f>
        <v>=1000+1000</v>
      </c>
    </row>
    <row r="2666" spans="2:10" x14ac:dyDescent="0.2">
      <c r="B2666" s="4">
        <v>2663</v>
      </c>
      <c r="C2666" s="5" t="s">
        <v>7900</v>
      </c>
      <c r="D2666" s="5" t="s">
        <v>20</v>
      </c>
      <c r="E2666" s="5" t="s">
        <v>7901</v>
      </c>
      <c r="F2666" s="6">
        <v>45373</v>
      </c>
      <c r="G2666" s="6">
        <v>50851</v>
      </c>
      <c r="H2666" s="7">
        <v>3000</v>
      </c>
      <c r="I2666" s="13" t="e">
        <f>VLOOKUP(C2666,[1]Sheet18!$A$1:$C$362,3,0)</f>
        <v>#N/A</v>
      </c>
      <c r="J2666" s="18">
        <f t="shared" ref="J2666:J2672" si="69">H2666</f>
        <v>3000</v>
      </c>
    </row>
    <row r="2667" spans="2:10" x14ac:dyDescent="0.2">
      <c r="B2667" s="4">
        <v>2664</v>
      </c>
      <c r="C2667" s="5" t="s">
        <v>7936</v>
      </c>
      <c r="D2667" s="5" t="s">
        <v>20</v>
      </c>
      <c r="E2667" s="5" t="s">
        <v>7901</v>
      </c>
      <c r="F2667" s="6">
        <v>45378</v>
      </c>
      <c r="G2667" s="6">
        <v>50856</v>
      </c>
      <c r="H2667" s="7">
        <v>2000</v>
      </c>
      <c r="I2667" s="13" t="e">
        <f>VLOOKUP(C2667,[1]Sheet18!$A$1:$C$362,3,0)</f>
        <v>#N/A</v>
      </c>
      <c r="J2667" s="18">
        <f t="shared" si="69"/>
        <v>2000</v>
      </c>
    </row>
    <row r="2668" spans="2:10" x14ac:dyDescent="0.2">
      <c r="B2668" s="4">
        <v>2665</v>
      </c>
      <c r="C2668" s="5" t="s">
        <v>7981</v>
      </c>
      <c r="D2668" s="5" t="s">
        <v>20</v>
      </c>
      <c r="E2668" s="5" t="s">
        <v>7982</v>
      </c>
      <c r="F2668" s="6">
        <v>45385</v>
      </c>
      <c r="G2668" s="6">
        <v>50863</v>
      </c>
      <c r="H2668" s="7">
        <v>2000</v>
      </c>
      <c r="I2668" s="13" t="e">
        <f>VLOOKUP(C2668,[1]Sheet18!$A$1:$C$362,3,0)</f>
        <v>#N/A</v>
      </c>
      <c r="J2668" s="18">
        <f t="shared" si="69"/>
        <v>2000</v>
      </c>
    </row>
    <row r="2669" spans="2:10" x14ac:dyDescent="0.2">
      <c r="B2669" s="4">
        <v>2666</v>
      </c>
      <c r="C2669" s="5" t="s">
        <v>9413</v>
      </c>
      <c r="D2669" s="5" t="s">
        <v>20</v>
      </c>
      <c r="E2669" s="5" t="s">
        <v>9414</v>
      </c>
      <c r="F2669" s="6">
        <v>45770</v>
      </c>
      <c r="G2669" s="6">
        <v>50883</v>
      </c>
      <c r="H2669" s="7">
        <v>1500</v>
      </c>
      <c r="I2669" s="13" t="e">
        <f>VLOOKUP(C2669,[1]Sheet18!$A$1:$C$362,3,0)</f>
        <v>#N/A</v>
      </c>
      <c r="J2669" s="18">
        <f t="shared" si="69"/>
        <v>1500</v>
      </c>
    </row>
    <row r="2670" spans="2:10" x14ac:dyDescent="0.2">
      <c r="B2670" s="4">
        <v>2667</v>
      </c>
      <c r="C2670" s="5" t="s">
        <v>9429</v>
      </c>
      <c r="D2670" s="5" t="s">
        <v>20</v>
      </c>
      <c r="E2670" s="5" t="s">
        <v>9430</v>
      </c>
      <c r="F2670" s="6">
        <v>45777</v>
      </c>
      <c r="G2670" s="6">
        <v>50890</v>
      </c>
      <c r="H2670" s="7">
        <v>1500</v>
      </c>
      <c r="I2670" s="13" t="e">
        <f>VLOOKUP(C2670,[1]Sheet18!$A$1:$C$362,3,0)</f>
        <v>#N/A</v>
      </c>
      <c r="J2670" s="18">
        <f t="shared" si="69"/>
        <v>1500</v>
      </c>
    </row>
    <row r="2671" spans="2:10" x14ac:dyDescent="0.2">
      <c r="B2671" s="4">
        <v>2668</v>
      </c>
      <c r="C2671" s="5" t="s">
        <v>9639</v>
      </c>
      <c r="D2671" s="5" t="s">
        <v>20</v>
      </c>
      <c r="E2671" s="5" t="s">
        <v>9640</v>
      </c>
      <c r="F2671" s="6">
        <v>45833</v>
      </c>
      <c r="G2671" s="6">
        <v>50946</v>
      </c>
      <c r="H2671" s="7">
        <v>2000</v>
      </c>
      <c r="I2671" s="13" t="e">
        <f>VLOOKUP(C2671,[1]Sheet18!$A$1:$C$362,3,0)</f>
        <v>#N/A</v>
      </c>
      <c r="J2671" s="18">
        <f t="shared" si="69"/>
        <v>2000</v>
      </c>
    </row>
    <row r="2672" spans="2:10" x14ac:dyDescent="0.2">
      <c r="B2672" s="4">
        <v>2669</v>
      </c>
      <c r="C2672" s="5" t="s">
        <v>8305</v>
      </c>
      <c r="D2672" s="5" t="s">
        <v>20</v>
      </c>
      <c r="E2672" s="5" t="s">
        <v>8306</v>
      </c>
      <c r="F2672" s="6">
        <v>45504</v>
      </c>
      <c r="G2672" s="6">
        <v>50982</v>
      </c>
      <c r="H2672" s="7">
        <v>1500</v>
      </c>
      <c r="I2672" s="13" t="e">
        <f>VLOOKUP(C2672,[1]Sheet18!$A$1:$C$362,3,0)</f>
        <v>#N/A</v>
      </c>
      <c r="J2672" s="18">
        <f t="shared" si="69"/>
        <v>1500</v>
      </c>
    </row>
    <row r="2673" spans="2:10" hidden="1" x14ac:dyDescent="0.2">
      <c r="B2673" s="4">
        <v>2670</v>
      </c>
      <c r="C2673" s="5" t="s">
        <v>8348</v>
      </c>
      <c r="D2673" s="5" t="s">
        <v>20</v>
      </c>
      <c r="E2673" s="5" t="s">
        <v>8349</v>
      </c>
      <c r="F2673" s="6">
        <v>45511</v>
      </c>
      <c r="G2673" s="6">
        <v>50989</v>
      </c>
      <c r="H2673" s="7">
        <v>3000</v>
      </c>
      <c r="I2673" s="13" t="str">
        <f>VLOOKUP(C2673,[1]Sheet18!$A$1:$C$362,3,0)</f>
        <v>=1500+1500</v>
      </c>
      <c r="J2673" s="13" t="str">
        <f>I2673</f>
        <v>=1500+1500</v>
      </c>
    </row>
    <row r="2674" spans="2:10" hidden="1" x14ac:dyDescent="0.2">
      <c r="B2674" s="4">
        <v>2671</v>
      </c>
      <c r="C2674" s="5" t="s">
        <v>8425</v>
      </c>
      <c r="D2674" s="5" t="s">
        <v>20</v>
      </c>
      <c r="E2674" s="5" t="s">
        <v>8426</v>
      </c>
      <c r="F2674" s="6">
        <v>45532</v>
      </c>
      <c r="G2674" s="6">
        <v>51010</v>
      </c>
      <c r="H2674" s="7">
        <v>3000</v>
      </c>
      <c r="I2674" s="13" t="str">
        <f>VLOOKUP(C2674,[1]Sheet18!$A$1:$C$362,3,0)</f>
        <v>=1500+1500</v>
      </c>
      <c r="J2674" s="13" t="str">
        <f>I2674</f>
        <v>=1500+1500</v>
      </c>
    </row>
    <row r="2675" spans="2:10" hidden="1" x14ac:dyDescent="0.2">
      <c r="B2675" s="4">
        <v>2672</v>
      </c>
      <c r="C2675" s="5" t="s">
        <v>9105</v>
      </c>
      <c r="D2675" s="5" t="s">
        <v>20</v>
      </c>
      <c r="E2675" s="5" t="s">
        <v>9106</v>
      </c>
      <c r="F2675" s="6">
        <v>45715</v>
      </c>
      <c r="G2675" s="6">
        <v>51193</v>
      </c>
      <c r="H2675" s="7">
        <v>2000</v>
      </c>
      <c r="I2675" s="13" t="str">
        <f>VLOOKUP(C2675,[1]Sheet18!$A$1:$C$362,3,0)</f>
        <v>=1000+1000</v>
      </c>
      <c r="J2675" s="13" t="str">
        <f>I2675</f>
        <v>=1000+1000</v>
      </c>
    </row>
    <row r="2676" spans="2:10" x14ac:dyDescent="0.2">
      <c r="B2676" s="4">
        <v>2673</v>
      </c>
      <c r="C2676" s="5" t="s">
        <v>9415</v>
      </c>
      <c r="D2676" s="5" t="s">
        <v>20</v>
      </c>
      <c r="E2676" s="5" t="s">
        <v>9416</v>
      </c>
      <c r="F2676" s="6">
        <v>45770</v>
      </c>
      <c r="G2676" s="6">
        <v>51249</v>
      </c>
      <c r="H2676" s="7">
        <v>1500</v>
      </c>
      <c r="I2676" s="13" t="e">
        <f>VLOOKUP(C2676,[1]Sheet18!$A$1:$C$362,3,0)</f>
        <v>#N/A</v>
      </c>
      <c r="J2676" s="18">
        <f t="shared" ref="J2676:J2687" si="70">H2676</f>
        <v>1500</v>
      </c>
    </row>
    <row r="2677" spans="2:10" x14ac:dyDescent="0.2">
      <c r="B2677" s="4">
        <v>2674</v>
      </c>
      <c r="C2677" s="5" t="s">
        <v>9431</v>
      </c>
      <c r="D2677" s="5" t="s">
        <v>20</v>
      </c>
      <c r="E2677" s="5" t="s">
        <v>9432</v>
      </c>
      <c r="F2677" s="6">
        <v>45777</v>
      </c>
      <c r="G2677" s="6">
        <v>51256</v>
      </c>
      <c r="H2677" s="7">
        <v>1000</v>
      </c>
      <c r="I2677" s="13" t="e">
        <f>VLOOKUP(C2677,[1]Sheet18!$A$1:$C$362,3,0)</f>
        <v>#N/A</v>
      </c>
      <c r="J2677" s="18">
        <f t="shared" si="70"/>
        <v>1000</v>
      </c>
    </row>
    <row r="2678" spans="2:10" x14ac:dyDescent="0.2">
      <c r="B2678" s="4">
        <v>2675</v>
      </c>
      <c r="C2678" s="5" t="s">
        <v>9641</v>
      </c>
      <c r="D2678" s="5" t="s">
        <v>20</v>
      </c>
      <c r="E2678" s="5" t="s">
        <v>9642</v>
      </c>
      <c r="F2678" s="6">
        <v>45833</v>
      </c>
      <c r="G2678" s="6">
        <v>51312</v>
      </c>
      <c r="H2678" s="7">
        <v>2000</v>
      </c>
      <c r="I2678" s="13" t="e">
        <f>VLOOKUP(C2678,[1]Sheet18!$A$1:$C$362,3,0)</f>
        <v>#N/A</v>
      </c>
      <c r="J2678" s="18">
        <f t="shared" si="70"/>
        <v>2000</v>
      </c>
    </row>
    <row r="2679" spans="2:10" x14ac:dyDescent="0.2">
      <c r="B2679" s="4">
        <v>2676</v>
      </c>
      <c r="C2679" s="5" t="s">
        <v>8388</v>
      </c>
      <c r="D2679" s="5" t="s">
        <v>20</v>
      </c>
      <c r="E2679" s="5" t="s">
        <v>8389</v>
      </c>
      <c r="F2679" s="6">
        <v>45525</v>
      </c>
      <c r="G2679" s="6">
        <v>51369</v>
      </c>
      <c r="H2679" s="7">
        <v>1500</v>
      </c>
      <c r="I2679" s="13" t="e">
        <f>VLOOKUP(C2679,[1]Sheet18!$A$1:$C$362,3,0)</f>
        <v>#N/A</v>
      </c>
      <c r="J2679" s="18">
        <f t="shared" si="70"/>
        <v>1500</v>
      </c>
    </row>
    <row r="2680" spans="2:10" x14ac:dyDescent="0.2">
      <c r="B2680" s="4">
        <v>2677</v>
      </c>
      <c r="C2680" s="5" t="s">
        <v>8469</v>
      </c>
      <c r="D2680" s="5" t="s">
        <v>20</v>
      </c>
      <c r="E2680" s="5" t="s">
        <v>8470</v>
      </c>
      <c r="F2680" s="6">
        <v>45539</v>
      </c>
      <c r="G2680" s="6">
        <v>51383</v>
      </c>
      <c r="H2680" s="7">
        <v>1500</v>
      </c>
      <c r="I2680" s="13" t="e">
        <f>VLOOKUP(C2680,[1]Sheet18!$A$1:$C$362,3,0)</f>
        <v>#N/A</v>
      </c>
      <c r="J2680" s="18">
        <f t="shared" si="70"/>
        <v>1500</v>
      </c>
    </row>
    <row r="2681" spans="2:10" x14ac:dyDescent="0.2">
      <c r="B2681" s="4">
        <v>2678</v>
      </c>
      <c r="C2681" s="5" t="s">
        <v>8914</v>
      </c>
      <c r="D2681" s="5" t="s">
        <v>20</v>
      </c>
      <c r="E2681" s="5" t="s">
        <v>8915</v>
      </c>
      <c r="F2681" s="6">
        <v>45672</v>
      </c>
      <c r="G2681" s="6">
        <v>51516</v>
      </c>
      <c r="H2681" s="7">
        <v>2500</v>
      </c>
      <c r="I2681" s="13" t="e">
        <f>VLOOKUP(C2681,[1]Sheet18!$A$1:$C$362,3,0)</f>
        <v>#N/A</v>
      </c>
      <c r="J2681" s="18">
        <f t="shared" si="70"/>
        <v>2500</v>
      </c>
    </row>
    <row r="2682" spans="2:10" x14ac:dyDescent="0.2">
      <c r="B2682" s="4">
        <v>2679</v>
      </c>
      <c r="C2682" s="5" t="s">
        <v>7937</v>
      </c>
      <c r="D2682" s="5" t="s">
        <v>20</v>
      </c>
      <c r="E2682" s="5" t="s">
        <v>7938</v>
      </c>
      <c r="F2682" s="6">
        <v>45378</v>
      </c>
      <c r="G2682" s="6">
        <v>51587</v>
      </c>
      <c r="H2682" s="7">
        <v>2000</v>
      </c>
      <c r="I2682" s="13" t="e">
        <f>VLOOKUP(C2682,[1]Sheet18!$A$1:$C$362,3,0)</f>
        <v>#N/A</v>
      </c>
      <c r="J2682" s="18">
        <f t="shared" si="70"/>
        <v>2000</v>
      </c>
    </row>
    <row r="2683" spans="2:10" x14ac:dyDescent="0.2">
      <c r="B2683" s="4">
        <v>2680</v>
      </c>
      <c r="C2683" s="5" t="s">
        <v>7983</v>
      </c>
      <c r="D2683" s="5" t="s">
        <v>20</v>
      </c>
      <c r="E2683" s="5" t="s">
        <v>7984</v>
      </c>
      <c r="F2683" s="6">
        <v>45385</v>
      </c>
      <c r="G2683" s="6">
        <v>51594</v>
      </c>
      <c r="H2683" s="7">
        <v>2000</v>
      </c>
      <c r="I2683" s="13" t="e">
        <f>VLOOKUP(C2683,[1]Sheet18!$A$1:$C$362,3,0)</f>
        <v>#N/A</v>
      </c>
      <c r="J2683" s="18">
        <f t="shared" si="70"/>
        <v>2000</v>
      </c>
    </row>
    <row r="2684" spans="2:10" x14ac:dyDescent="0.2">
      <c r="B2684" s="4">
        <v>2681</v>
      </c>
      <c r="C2684" s="5" t="s">
        <v>7998</v>
      </c>
      <c r="D2684" s="5" t="s">
        <v>20</v>
      </c>
      <c r="E2684" s="5" t="s">
        <v>7999</v>
      </c>
      <c r="F2684" s="6">
        <v>45392</v>
      </c>
      <c r="G2684" s="6">
        <v>51601</v>
      </c>
      <c r="H2684" s="7">
        <v>2000</v>
      </c>
      <c r="I2684" s="13" t="e">
        <f>VLOOKUP(C2684,[1]Sheet18!$A$1:$C$362,3,0)</f>
        <v>#N/A</v>
      </c>
      <c r="J2684" s="18">
        <f t="shared" si="70"/>
        <v>2000</v>
      </c>
    </row>
    <row r="2685" spans="2:10" x14ac:dyDescent="0.2">
      <c r="B2685" s="4">
        <v>2682</v>
      </c>
      <c r="C2685" s="5" t="s">
        <v>7939</v>
      </c>
      <c r="D2685" s="5" t="s">
        <v>20</v>
      </c>
      <c r="E2685" s="5" t="s">
        <v>7940</v>
      </c>
      <c r="F2685" s="6">
        <v>45378</v>
      </c>
      <c r="G2685" s="6">
        <v>51952</v>
      </c>
      <c r="H2685" s="7">
        <v>2000</v>
      </c>
      <c r="I2685" s="13" t="e">
        <f>VLOOKUP(C2685,[1]Sheet18!$A$1:$C$362,3,0)</f>
        <v>#N/A</v>
      </c>
      <c r="J2685" s="18">
        <f t="shared" si="70"/>
        <v>2000</v>
      </c>
    </row>
    <row r="2686" spans="2:10" x14ac:dyDescent="0.2">
      <c r="B2686" s="4">
        <v>2683</v>
      </c>
      <c r="C2686" s="5" t="s">
        <v>7985</v>
      </c>
      <c r="D2686" s="5" t="s">
        <v>20</v>
      </c>
      <c r="E2686" s="5" t="s">
        <v>7986</v>
      </c>
      <c r="F2686" s="6">
        <v>45385</v>
      </c>
      <c r="G2686" s="6">
        <v>51959</v>
      </c>
      <c r="H2686" s="7">
        <v>2000</v>
      </c>
      <c r="I2686" s="13" t="e">
        <f>VLOOKUP(C2686,[1]Sheet18!$A$1:$C$362,3,0)</f>
        <v>#N/A</v>
      </c>
      <c r="J2686" s="18">
        <f t="shared" si="70"/>
        <v>2000</v>
      </c>
    </row>
    <row r="2687" spans="2:10" x14ac:dyDescent="0.2">
      <c r="B2687" s="4">
        <v>2684</v>
      </c>
      <c r="C2687" s="5" t="s">
        <v>8000</v>
      </c>
      <c r="D2687" s="5" t="s">
        <v>20</v>
      </c>
      <c r="E2687" s="5" t="s">
        <v>7986</v>
      </c>
      <c r="F2687" s="6">
        <v>45392</v>
      </c>
      <c r="G2687" s="6">
        <v>51966</v>
      </c>
      <c r="H2687" s="7">
        <v>2000</v>
      </c>
      <c r="I2687" s="13" t="e">
        <f>VLOOKUP(C2687,[1]Sheet18!$A$1:$C$362,3,0)</f>
        <v>#N/A</v>
      </c>
      <c r="J2687" s="18">
        <f t="shared" si="70"/>
        <v>2000</v>
      </c>
    </row>
    <row r="2688" spans="2:10" hidden="1" x14ac:dyDescent="0.2">
      <c r="B2688" s="4">
        <v>2685</v>
      </c>
      <c r="C2688" s="5" t="s">
        <v>8888</v>
      </c>
      <c r="D2688" s="5" t="s">
        <v>20</v>
      </c>
      <c r="E2688" s="5" t="s">
        <v>8889</v>
      </c>
      <c r="F2688" s="6">
        <v>45665</v>
      </c>
      <c r="G2688" s="6">
        <v>52239</v>
      </c>
      <c r="H2688" s="7">
        <v>4500</v>
      </c>
      <c r="I2688" s="13" t="str">
        <f>VLOOKUP(C2688,[1]Sheet18!$A$1:$C$362,3,0)</f>
        <v>=2000+2500</v>
      </c>
      <c r="J2688" s="13" t="str">
        <f>I2688</f>
        <v>=2000+2500</v>
      </c>
    </row>
    <row r="2689" spans="2:10" x14ac:dyDescent="0.2">
      <c r="B2689" s="4">
        <v>2686</v>
      </c>
      <c r="C2689" s="5" t="s">
        <v>8517</v>
      </c>
      <c r="D2689" s="5" t="s">
        <v>20</v>
      </c>
      <c r="E2689" s="5" t="s">
        <v>8518</v>
      </c>
      <c r="F2689" s="6">
        <v>45554</v>
      </c>
      <c r="G2689" s="6">
        <v>52493</v>
      </c>
      <c r="H2689" s="7">
        <v>1500</v>
      </c>
      <c r="I2689" s="13" t="e">
        <f>VLOOKUP(C2689,[1]Sheet18!$A$1:$C$362,3,0)</f>
        <v>#N/A</v>
      </c>
      <c r="J2689" s="18">
        <f>H2689</f>
        <v>1500</v>
      </c>
    </row>
    <row r="2690" spans="2:10" x14ac:dyDescent="0.2">
      <c r="B2690" s="4">
        <v>2687</v>
      </c>
      <c r="C2690" s="5" t="s">
        <v>8545</v>
      </c>
      <c r="D2690" s="5" t="s">
        <v>20</v>
      </c>
      <c r="E2690" s="5" t="s">
        <v>8546</v>
      </c>
      <c r="F2690" s="6">
        <v>45560</v>
      </c>
      <c r="G2690" s="6">
        <v>52499</v>
      </c>
      <c r="H2690" s="7">
        <v>1500</v>
      </c>
      <c r="I2690" s="13" t="e">
        <f>VLOOKUP(C2690,[1]Sheet18!$A$1:$C$362,3,0)</f>
        <v>#N/A</v>
      </c>
      <c r="J2690" s="18">
        <f>H2690</f>
        <v>1500</v>
      </c>
    </row>
    <row r="2691" spans="2:10" x14ac:dyDescent="0.2">
      <c r="B2691" s="4">
        <v>2688</v>
      </c>
      <c r="C2691" s="5" t="s">
        <v>8916</v>
      </c>
      <c r="D2691" s="5" t="s">
        <v>20</v>
      </c>
      <c r="E2691" s="5" t="s">
        <v>8917</v>
      </c>
      <c r="F2691" s="6">
        <v>45672</v>
      </c>
      <c r="G2691" s="6">
        <v>52611</v>
      </c>
      <c r="H2691" s="7">
        <v>2500</v>
      </c>
      <c r="I2691" s="13" t="e">
        <f>VLOOKUP(C2691,[1]Sheet18!$A$1:$C$362,3,0)</f>
        <v>#N/A</v>
      </c>
      <c r="J2691" s="18">
        <f>H2691</f>
        <v>2500</v>
      </c>
    </row>
    <row r="2692" spans="2:10" x14ac:dyDescent="0.2">
      <c r="B2692" s="4">
        <v>2689</v>
      </c>
      <c r="C2692" s="5" t="s">
        <v>7941</v>
      </c>
      <c r="D2692" s="5" t="s">
        <v>20</v>
      </c>
      <c r="E2692" s="5" t="s">
        <v>7942</v>
      </c>
      <c r="F2692" s="6">
        <v>45378</v>
      </c>
      <c r="G2692" s="6">
        <v>52683</v>
      </c>
      <c r="H2692" s="7">
        <v>2000</v>
      </c>
      <c r="I2692" s="13" t="e">
        <f>VLOOKUP(C2692,[1]Sheet18!$A$1:$C$362,3,0)</f>
        <v>#N/A</v>
      </c>
      <c r="J2692" s="18">
        <f>H2692</f>
        <v>2000</v>
      </c>
    </row>
    <row r="2693" spans="2:10" x14ac:dyDescent="0.2">
      <c r="B2693" s="4">
        <v>2690</v>
      </c>
      <c r="C2693" s="5" t="s">
        <v>8307</v>
      </c>
      <c r="D2693" s="5" t="s">
        <v>20</v>
      </c>
      <c r="E2693" s="5" t="s">
        <v>8308</v>
      </c>
      <c r="F2693" s="6">
        <v>45504</v>
      </c>
      <c r="G2693" s="6">
        <v>52809</v>
      </c>
      <c r="H2693" s="7">
        <v>1500</v>
      </c>
      <c r="I2693" s="13" t="e">
        <f>VLOOKUP(C2693,[1]Sheet18!$A$1:$C$362,3,0)</f>
        <v>#N/A</v>
      </c>
      <c r="J2693" s="18">
        <f>H2693</f>
        <v>1500</v>
      </c>
    </row>
    <row r="2694" spans="2:10" hidden="1" x14ac:dyDescent="0.2">
      <c r="B2694" s="4">
        <v>2691</v>
      </c>
      <c r="C2694" s="5" t="s">
        <v>8350</v>
      </c>
      <c r="D2694" s="5" t="s">
        <v>20</v>
      </c>
      <c r="E2694" s="5" t="s">
        <v>8351</v>
      </c>
      <c r="F2694" s="6">
        <v>45511</v>
      </c>
      <c r="G2694" s="6">
        <v>52816</v>
      </c>
      <c r="H2694" s="7">
        <v>3000</v>
      </c>
      <c r="I2694" s="13" t="str">
        <f>VLOOKUP(C2694,[1]Sheet18!$A$1:$C$362,3,0)</f>
        <v>=1500+1500</v>
      </c>
      <c r="J2694" s="13" t="str">
        <f>I2694</f>
        <v>=1500+1500</v>
      </c>
    </row>
    <row r="2695" spans="2:10" hidden="1" x14ac:dyDescent="0.2">
      <c r="B2695" s="4">
        <v>2692</v>
      </c>
      <c r="C2695" s="5" t="s">
        <v>8427</v>
      </c>
      <c r="D2695" s="5" t="s">
        <v>20</v>
      </c>
      <c r="E2695" s="5" t="s">
        <v>8428</v>
      </c>
      <c r="F2695" s="6">
        <v>45532</v>
      </c>
      <c r="G2695" s="6">
        <v>52837</v>
      </c>
      <c r="H2695" s="7">
        <v>3000</v>
      </c>
      <c r="I2695" s="13" t="str">
        <f>VLOOKUP(C2695,[1]Sheet18!$A$1:$C$362,3,0)</f>
        <v>=1500+1500</v>
      </c>
      <c r="J2695" s="13" t="str">
        <f>I2695</f>
        <v>=1500+1500</v>
      </c>
    </row>
    <row r="2696" spans="2:10" x14ac:dyDescent="0.2">
      <c r="B2696" s="4">
        <v>2693</v>
      </c>
      <c r="C2696" s="5" t="s">
        <v>8390</v>
      </c>
      <c r="D2696" s="5" t="s">
        <v>20</v>
      </c>
      <c r="E2696" s="5" t="s">
        <v>8391</v>
      </c>
      <c r="F2696" s="6">
        <v>45525</v>
      </c>
      <c r="G2696" s="6">
        <v>53195</v>
      </c>
      <c r="H2696" s="7">
        <v>1500</v>
      </c>
      <c r="I2696" s="13" t="e">
        <f>VLOOKUP(C2696,[1]Sheet18!$A$1:$C$362,3,0)</f>
        <v>#N/A</v>
      </c>
      <c r="J2696" s="18">
        <f>H2696</f>
        <v>1500</v>
      </c>
    </row>
    <row r="2697" spans="2:10" x14ac:dyDescent="0.2">
      <c r="B2697" s="4">
        <v>2694</v>
      </c>
      <c r="C2697" s="5" t="s">
        <v>8471</v>
      </c>
      <c r="D2697" s="5" t="s">
        <v>20</v>
      </c>
      <c r="E2697" s="5" t="s">
        <v>8472</v>
      </c>
      <c r="F2697" s="6">
        <v>45539</v>
      </c>
      <c r="G2697" s="6">
        <v>53209</v>
      </c>
      <c r="H2697" s="7">
        <v>1500</v>
      </c>
      <c r="I2697" s="13" t="e">
        <f>VLOOKUP(C2697,[1]Sheet18!$A$1:$C$362,3,0)</f>
        <v>#N/A</v>
      </c>
      <c r="J2697" s="18">
        <f>H2697</f>
        <v>1500</v>
      </c>
    </row>
    <row r="2698" spans="2:10" hidden="1" x14ac:dyDescent="0.2">
      <c r="B2698" s="4">
        <v>2695</v>
      </c>
      <c r="C2698" s="5" t="s">
        <v>8352</v>
      </c>
      <c r="D2698" s="5" t="s">
        <v>20</v>
      </c>
      <c r="E2698" s="5" t="s">
        <v>8353</v>
      </c>
      <c r="F2698" s="6">
        <v>45511</v>
      </c>
      <c r="G2698" s="6">
        <v>54642</v>
      </c>
      <c r="H2698" s="7">
        <v>3000</v>
      </c>
      <c r="I2698" s="13" t="str">
        <f>VLOOKUP(C2698,[1]Sheet18!$A$1:$C$362,3,0)</f>
        <v>=1500+1500</v>
      </c>
      <c r="J2698" s="13" t="str">
        <f>I2698</f>
        <v>=1500+1500</v>
      </c>
    </row>
    <row r="2699" spans="2:10" hidden="1" x14ac:dyDescent="0.2">
      <c r="B2699" s="4">
        <v>2696</v>
      </c>
      <c r="C2699" s="5" t="s">
        <v>8429</v>
      </c>
      <c r="D2699" s="5" t="s">
        <v>20</v>
      </c>
      <c r="E2699" s="5" t="s">
        <v>8430</v>
      </c>
      <c r="F2699" s="6">
        <v>45532</v>
      </c>
      <c r="G2699" s="6">
        <v>54663</v>
      </c>
      <c r="H2699" s="7">
        <v>3000</v>
      </c>
      <c r="I2699" s="13" t="str">
        <f>VLOOKUP(C2699,[1]Sheet18!$A$1:$C$362,3,0)</f>
        <v>=1500+1500</v>
      </c>
      <c r="J2699" s="13" t="str">
        <f>I2699</f>
        <v>=1500+1500</v>
      </c>
    </row>
    <row r="2700" spans="2:10" x14ac:dyDescent="0.2">
      <c r="B2700" s="4">
        <v>2697</v>
      </c>
      <c r="C2700" s="5" t="s">
        <v>8392</v>
      </c>
      <c r="D2700" s="5" t="s">
        <v>20</v>
      </c>
      <c r="E2700" s="5" t="s">
        <v>8393</v>
      </c>
      <c r="F2700" s="6">
        <v>45525</v>
      </c>
      <c r="G2700" s="6">
        <v>55021</v>
      </c>
      <c r="H2700" s="7">
        <v>1500</v>
      </c>
      <c r="I2700" s="13" t="e">
        <f>VLOOKUP(C2700,[1]Sheet18!$A$1:$C$362,3,0)</f>
        <v>#N/A</v>
      </c>
      <c r="J2700" s="18">
        <f t="shared" ref="J2700:J2731" si="71">H2700</f>
        <v>1500</v>
      </c>
    </row>
    <row r="2701" spans="2:10" x14ac:dyDescent="0.2">
      <c r="B2701" s="4">
        <v>2698</v>
      </c>
      <c r="C2701" s="5" t="s">
        <v>8473</v>
      </c>
      <c r="D2701" s="5" t="s">
        <v>20</v>
      </c>
      <c r="E2701" s="5" t="s">
        <v>8474</v>
      </c>
      <c r="F2701" s="6">
        <v>45539</v>
      </c>
      <c r="G2701" s="6">
        <v>55035</v>
      </c>
      <c r="H2701" s="7">
        <v>1500</v>
      </c>
      <c r="I2701" s="13" t="e">
        <f>VLOOKUP(C2701,[1]Sheet18!$A$1:$C$362,3,0)</f>
        <v>#N/A</v>
      </c>
      <c r="J2701" s="18">
        <f t="shared" si="71"/>
        <v>1500</v>
      </c>
    </row>
    <row r="2702" spans="2:10" x14ac:dyDescent="0.2">
      <c r="B2702" s="4">
        <v>2699</v>
      </c>
      <c r="C2702" s="5" t="s">
        <v>21</v>
      </c>
      <c r="D2702" s="5" t="s">
        <v>23</v>
      </c>
      <c r="E2702" s="5" t="s">
        <v>22</v>
      </c>
      <c r="F2702" s="6">
        <v>42200</v>
      </c>
      <c r="G2702" s="6">
        <v>45853</v>
      </c>
      <c r="H2702" s="7">
        <v>75</v>
      </c>
      <c r="I2702" s="13" t="e">
        <f>VLOOKUP(C2702,[1]Sheet18!$A$1:$C$362,3,0)</f>
        <v>#N/A</v>
      </c>
      <c r="J2702" s="18">
        <f t="shared" si="71"/>
        <v>75</v>
      </c>
    </row>
    <row r="2703" spans="2:10" x14ac:dyDescent="0.2">
      <c r="B2703" s="4">
        <v>2700</v>
      </c>
      <c r="C2703" s="5" t="s">
        <v>48</v>
      </c>
      <c r="D2703" s="5" t="s">
        <v>23</v>
      </c>
      <c r="E2703" s="5" t="s">
        <v>49</v>
      </c>
      <c r="F2703" s="6">
        <v>42214</v>
      </c>
      <c r="G2703" s="6">
        <v>45867</v>
      </c>
      <c r="H2703" s="7">
        <v>75</v>
      </c>
      <c r="I2703" s="13" t="e">
        <f>VLOOKUP(C2703,[1]Sheet18!$A$1:$C$362,3,0)</f>
        <v>#N/A</v>
      </c>
      <c r="J2703" s="18">
        <f t="shared" si="71"/>
        <v>75</v>
      </c>
    </row>
    <row r="2704" spans="2:10" x14ac:dyDescent="0.2">
      <c r="B2704" s="4">
        <v>2701</v>
      </c>
      <c r="C2704" s="5" t="s">
        <v>225</v>
      </c>
      <c r="D2704" s="5" t="s">
        <v>23</v>
      </c>
      <c r="E2704" s="5" t="s">
        <v>226</v>
      </c>
      <c r="F2704" s="6">
        <v>42321</v>
      </c>
      <c r="G2704" s="6">
        <v>45974</v>
      </c>
      <c r="H2704" s="7">
        <v>75</v>
      </c>
      <c r="I2704" s="13" t="e">
        <f>VLOOKUP(C2704,[1]Sheet18!$A$1:$C$362,3,0)</f>
        <v>#N/A</v>
      </c>
      <c r="J2704" s="18">
        <f t="shared" si="71"/>
        <v>75</v>
      </c>
    </row>
    <row r="2705" spans="2:10" x14ac:dyDescent="0.2">
      <c r="B2705" s="4">
        <v>2702</v>
      </c>
      <c r="C2705" s="5" t="s">
        <v>311</v>
      </c>
      <c r="D2705" s="5" t="s">
        <v>23</v>
      </c>
      <c r="E2705" s="5" t="s">
        <v>312</v>
      </c>
      <c r="F2705" s="6">
        <v>42361</v>
      </c>
      <c r="G2705" s="6">
        <v>46014</v>
      </c>
      <c r="H2705" s="7">
        <v>75</v>
      </c>
      <c r="I2705" s="13" t="e">
        <f>VLOOKUP(C2705,[1]Sheet18!$A$1:$C$362,3,0)</f>
        <v>#N/A</v>
      </c>
      <c r="J2705" s="18">
        <f t="shared" si="71"/>
        <v>75</v>
      </c>
    </row>
    <row r="2706" spans="2:10" x14ac:dyDescent="0.2">
      <c r="B2706" s="4">
        <v>2703</v>
      </c>
      <c r="C2706" s="5" t="s">
        <v>430</v>
      </c>
      <c r="D2706" s="5" t="s">
        <v>23</v>
      </c>
      <c r="E2706" s="5" t="s">
        <v>431</v>
      </c>
      <c r="F2706" s="6">
        <v>42424</v>
      </c>
      <c r="G2706" s="6">
        <v>46077</v>
      </c>
      <c r="H2706" s="7">
        <v>100</v>
      </c>
      <c r="I2706" s="13" t="e">
        <f>VLOOKUP(C2706,[1]Sheet18!$A$1:$C$362,3,0)</f>
        <v>#N/A</v>
      </c>
      <c r="J2706" s="18">
        <f t="shared" si="71"/>
        <v>100</v>
      </c>
    </row>
    <row r="2707" spans="2:10" x14ac:dyDescent="0.2">
      <c r="B2707" s="4">
        <v>2704</v>
      </c>
      <c r="C2707" s="5" t="s">
        <v>517</v>
      </c>
      <c r="D2707" s="5" t="s">
        <v>23</v>
      </c>
      <c r="E2707" s="5" t="s">
        <v>518</v>
      </c>
      <c r="F2707" s="6">
        <v>42487</v>
      </c>
      <c r="G2707" s="6">
        <v>46139</v>
      </c>
      <c r="H2707" s="7">
        <v>50</v>
      </c>
      <c r="I2707" s="13" t="e">
        <f>VLOOKUP(C2707,[1]Sheet18!$A$1:$C$362,3,0)</f>
        <v>#N/A</v>
      </c>
      <c r="J2707" s="18">
        <f t="shared" si="71"/>
        <v>50</v>
      </c>
    </row>
    <row r="2708" spans="2:10" x14ac:dyDescent="0.2">
      <c r="B2708" s="4">
        <v>2705</v>
      </c>
      <c r="C2708" s="5" t="s">
        <v>631</v>
      </c>
      <c r="D2708" s="5" t="s">
        <v>23</v>
      </c>
      <c r="E2708" s="5" t="s">
        <v>632</v>
      </c>
      <c r="F2708" s="6">
        <v>42591</v>
      </c>
      <c r="G2708" s="6">
        <v>46243</v>
      </c>
      <c r="H2708" s="7">
        <v>100</v>
      </c>
      <c r="I2708" s="13" t="e">
        <f>VLOOKUP(C2708,[1]Sheet18!$A$1:$C$362,3,0)</f>
        <v>#N/A</v>
      </c>
      <c r="J2708" s="18">
        <f t="shared" si="71"/>
        <v>100</v>
      </c>
    </row>
    <row r="2709" spans="2:10" x14ac:dyDescent="0.2">
      <c r="B2709" s="4">
        <v>2706</v>
      </c>
      <c r="C2709" s="5" t="s">
        <v>659</v>
      </c>
      <c r="D2709" s="5" t="s">
        <v>23</v>
      </c>
      <c r="E2709" s="5" t="s">
        <v>660</v>
      </c>
      <c r="F2709" s="6">
        <v>42606</v>
      </c>
      <c r="G2709" s="6">
        <v>46258</v>
      </c>
      <c r="H2709" s="7">
        <v>100</v>
      </c>
      <c r="I2709" s="13" t="e">
        <f>VLOOKUP(C2709,[1]Sheet18!$A$1:$C$362,3,0)</f>
        <v>#N/A</v>
      </c>
      <c r="J2709" s="18">
        <f t="shared" si="71"/>
        <v>100</v>
      </c>
    </row>
    <row r="2710" spans="2:10" x14ac:dyDescent="0.2">
      <c r="B2710" s="4">
        <v>2707</v>
      </c>
      <c r="C2710" s="5" t="s">
        <v>683</v>
      </c>
      <c r="D2710" s="5" t="s">
        <v>23</v>
      </c>
      <c r="E2710" s="5" t="s">
        <v>684</v>
      </c>
      <c r="F2710" s="6">
        <v>42627</v>
      </c>
      <c r="G2710" s="6">
        <v>46279</v>
      </c>
      <c r="H2710" s="7">
        <v>50</v>
      </c>
      <c r="I2710" s="13" t="e">
        <f>VLOOKUP(C2710,[1]Sheet18!$A$1:$C$362,3,0)</f>
        <v>#N/A</v>
      </c>
      <c r="J2710" s="18">
        <f t="shared" si="71"/>
        <v>50</v>
      </c>
    </row>
    <row r="2711" spans="2:10" x14ac:dyDescent="0.2">
      <c r="B2711" s="4">
        <v>2708</v>
      </c>
      <c r="C2711" s="5" t="s">
        <v>737</v>
      </c>
      <c r="D2711" s="5" t="s">
        <v>23</v>
      </c>
      <c r="E2711" s="5" t="s">
        <v>738</v>
      </c>
      <c r="F2711" s="6">
        <v>42656</v>
      </c>
      <c r="G2711" s="6">
        <v>46308</v>
      </c>
      <c r="H2711" s="7">
        <v>100</v>
      </c>
      <c r="I2711" s="13" t="e">
        <f>VLOOKUP(C2711,[1]Sheet18!$A$1:$C$362,3,0)</f>
        <v>#N/A</v>
      </c>
      <c r="J2711" s="18">
        <f t="shared" si="71"/>
        <v>100</v>
      </c>
    </row>
    <row r="2712" spans="2:10" x14ac:dyDescent="0.2">
      <c r="B2712" s="4">
        <v>2709</v>
      </c>
      <c r="C2712" s="5" t="s">
        <v>762</v>
      </c>
      <c r="D2712" s="5" t="s">
        <v>23</v>
      </c>
      <c r="E2712" s="5" t="s">
        <v>763</v>
      </c>
      <c r="F2712" s="6">
        <v>42669</v>
      </c>
      <c r="G2712" s="6">
        <v>46321</v>
      </c>
      <c r="H2712" s="7">
        <v>60</v>
      </c>
      <c r="I2712" s="13" t="e">
        <f>VLOOKUP(C2712,[1]Sheet18!$A$1:$C$362,3,0)</f>
        <v>#N/A</v>
      </c>
      <c r="J2712" s="18">
        <f t="shared" si="71"/>
        <v>60</v>
      </c>
    </row>
    <row r="2713" spans="2:10" x14ac:dyDescent="0.2">
      <c r="B2713" s="4">
        <v>2710</v>
      </c>
      <c r="C2713" s="5" t="s">
        <v>800</v>
      </c>
      <c r="D2713" s="5" t="s">
        <v>23</v>
      </c>
      <c r="E2713" s="5" t="s">
        <v>801</v>
      </c>
      <c r="F2713" s="6">
        <v>42683</v>
      </c>
      <c r="G2713" s="6">
        <v>46335</v>
      </c>
      <c r="H2713" s="7">
        <v>90</v>
      </c>
      <c r="I2713" s="13" t="e">
        <f>VLOOKUP(C2713,[1]Sheet18!$A$1:$C$362,3,0)</f>
        <v>#N/A</v>
      </c>
      <c r="J2713" s="18">
        <f t="shared" si="71"/>
        <v>90</v>
      </c>
    </row>
    <row r="2714" spans="2:10" x14ac:dyDescent="0.2">
      <c r="B2714" s="4">
        <v>2711</v>
      </c>
      <c r="C2714" s="5" t="s">
        <v>982</v>
      </c>
      <c r="D2714" s="5" t="s">
        <v>23</v>
      </c>
      <c r="E2714" s="5" t="s">
        <v>983</v>
      </c>
      <c r="F2714" s="6">
        <v>42781</v>
      </c>
      <c r="G2714" s="6">
        <v>46433</v>
      </c>
      <c r="H2714" s="7">
        <v>80</v>
      </c>
      <c r="I2714" s="13" t="e">
        <f>VLOOKUP(C2714,[1]Sheet18!$A$1:$C$362,3,0)</f>
        <v>#N/A</v>
      </c>
      <c r="J2714" s="18">
        <f t="shared" si="71"/>
        <v>80</v>
      </c>
    </row>
    <row r="2715" spans="2:10" x14ac:dyDescent="0.2">
      <c r="B2715" s="4">
        <v>2712</v>
      </c>
      <c r="C2715" s="5" t="s">
        <v>1167</v>
      </c>
      <c r="D2715" s="5" t="s">
        <v>23</v>
      </c>
      <c r="E2715" s="5" t="s">
        <v>1168</v>
      </c>
      <c r="F2715" s="6">
        <v>42900</v>
      </c>
      <c r="G2715" s="6">
        <v>46552</v>
      </c>
      <c r="H2715" s="7">
        <v>300</v>
      </c>
      <c r="I2715" s="13" t="e">
        <f>VLOOKUP(C2715,[1]Sheet18!$A$1:$C$362,3,0)</f>
        <v>#N/A</v>
      </c>
      <c r="J2715" s="18">
        <f t="shared" si="71"/>
        <v>300</v>
      </c>
    </row>
    <row r="2716" spans="2:10" x14ac:dyDescent="0.2">
      <c r="B2716" s="4">
        <v>2713</v>
      </c>
      <c r="C2716" s="5" t="s">
        <v>1571</v>
      </c>
      <c r="D2716" s="5" t="s">
        <v>23</v>
      </c>
      <c r="E2716" s="5" t="s">
        <v>1572</v>
      </c>
      <c r="F2716" s="6">
        <v>43117</v>
      </c>
      <c r="G2716" s="6">
        <v>46769</v>
      </c>
      <c r="H2716" s="7">
        <v>150</v>
      </c>
      <c r="I2716" s="13" t="e">
        <f>VLOOKUP(C2716,[1]Sheet18!$A$1:$C$362,3,0)</f>
        <v>#N/A</v>
      </c>
      <c r="J2716" s="18">
        <f t="shared" si="71"/>
        <v>150</v>
      </c>
    </row>
    <row r="2717" spans="2:10" x14ac:dyDescent="0.2">
      <c r="B2717" s="4">
        <v>2714</v>
      </c>
      <c r="C2717" s="5" t="s">
        <v>1607</v>
      </c>
      <c r="D2717" s="5" t="s">
        <v>23</v>
      </c>
      <c r="E2717" s="5" t="s">
        <v>1572</v>
      </c>
      <c r="F2717" s="6">
        <v>43131</v>
      </c>
      <c r="G2717" s="6">
        <v>46783</v>
      </c>
      <c r="H2717" s="7">
        <v>75</v>
      </c>
      <c r="I2717" s="13" t="e">
        <f>VLOOKUP(C2717,[1]Sheet18!$A$1:$C$362,3,0)</f>
        <v>#N/A</v>
      </c>
      <c r="J2717" s="18">
        <f t="shared" si="71"/>
        <v>75</v>
      </c>
    </row>
    <row r="2718" spans="2:10" x14ac:dyDescent="0.2">
      <c r="B2718" s="4">
        <v>2715</v>
      </c>
      <c r="C2718" s="5" t="s">
        <v>1777</v>
      </c>
      <c r="D2718" s="5" t="s">
        <v>23</v>
      </c>
      <c r="E2718" s="5" t="s">
        <v>1778</v>
      </c>
      <c r="F2718" s="6">
        <v>43201</v>
      </c>
      <c r="G2718" s="6">
        <v>46854</v>
      </c>
      <c r="H2718" s="7">
        <v>350</v>
      </c>
      <c r="I2718" s="13" t="e">
        <f>VLOOKUP(C2718,[1]Sheet18!$A$1:$C$362,3,0)</f>
        <v>#N/A</v>
      </c>
      <c r="J2718" s="18">
        <f t="shared" si="71"/>
        <v>350</v>
      </c>
    </row>
    <row r="2719" spans="2:10" x14ac:dyDescent="0.2">
      <c r="B2719" s="4">
        <v>2716</v>
      </c>
      <c r="C2719" s="5" t="s">
        <v>2109</v>
      </c>
      <c r="D2719" s="5" t="s">
        <v>23</v>
      </c>
      <c r="E2719" s="5" t="s">
        <v>2110</v>
      </c>
      <c r="F2719" s="6">
        <v>43410</v>
      </c>
      <c r="G2719" s="6">
        <v>47063</v>
      </c>
      <c r="H2719" s="7">
        <v>50</v>
      </c>
      <c r="I2719" s="13" t="e">
        <f>VLOOKUP(C2719,[1]Sheet18!$A$1:$C$362,3,0)</f>
        <v>#N/A</v>
      </c>
      <c r="J2719" s="18">
        <f t="shared" si="71"/>
        <v>50</v>
      </c>
    </row>
    <row r="2720" spans="2:10" x14ac:dyDescent="0.2">
      <c r="B2720" s="4">
        <v>2717</v>
      </c>
      <c r="C2720" s="5" t="s">
        <v>2214</v>
      </c>
      <c r="D2720" s="5" t="s">
        <v>23</v>
      </c>
      <c r="E2720" s="5" t="s">
        <v>2215</v>
      </c>
      <c r="F2720" s="6">
        <v>43460</v>
      </c>
      <c r="G2720" s="6">
        <v>47113</v>
      </c>
      <c r="H2720" s="7">
        <v>100</v>
      </c>
      <c r="I2720" s="13" t="e">
        <f>VLOOKUP(C2720,[1]Sheet18!$A$1:$C$362,3,0)</f>
        <v>#N/A</v>
      </c>
      <c r="J2720" s="18">
        <f t="shared" si="71"/>
        <v>100</v>
      </c>
    </row>
    <row r="2721" spans="2:10" x14ac:dyDescent="0.2">
      <c r="B2721" s="4">
        <v>2718</v>
      </c>
      <c r="C2721" s="5" t="s">
        <v>2318</v>
      </c>
      <c r="D2721" s="5" t="s">
        <v>23</v>
      </c>
      <c r="E2721" s="5" t="s">
        <v>2319</v>
      </c>
      <c r="F2721" s="6">
        <v>43502</v>
      </c>
      <c r="G2721" s="6">
        <v>47155</v>
      </c>
      <c r="H2721" s="7">
        <v>200</v>
      </c>
      <c r="I2721" s="13" t="e">
        <f>VLOOKUP(C2721,[1]Sheet18!$A$1:$C$362,3,0)</f>
        <v>#N/A</v>
      </c>
      <c r="J2721" s="18">
        <f t="shared" si="71"/>
        <v>200</v>
      </c>
    </row>
    <row r="2722" spans="2:10" x14ac:dyDescent="0.2">
      <c r="B2722" s="4">
        <v>2719</v>
      </c>
      <c r="C2722" s="5" t="s">
        <v>2394</v>
      </c>
      <c r="D2722" s="5" t="s">
        <v>23</v>
      </c>
      <c r="E2722" s="5" t="s">
        <v>2395</v>
      </c>
      <c r="F2722" s="6">
        <v>43530</v>
      </c>
      <c r="G2722" s="6">
        <v>47183</v>
      </c>
      <c r="H2722" s="7">
        <v>150</v>
      </c>
      <c r="I2722" s="13" t="e">
        <f>VLOOKUP(C2722,[1]Sheet18!$A$1:$C$362,3,0)</f>
        <v>#N/A</v>
      </c>
      <c r="J2722" s="18">
        <f t="shared" si="71"/>
        <v>150</v>
      </c>
    </row>
    <row r="2723" spans="2:10" x14ac:dyDescent="0.2">
      <c r="B2723" s="4">
        <v>2720</v>
      </c>
      <c r="C2723" s="5" t="s">
        <v>2456</v>
      </c>
      <c r="D2723" s="5" t="s">
        <v>23</v>
      </c>
      <c r="E2723" s="5" t="s">
        <v>2457</v>
      </c>
      <c r="F2723" s="6">
        <v>43551</v>
      </c>
      <c r="G2723" s="6">
        <v>47204</v>
      </c>
      <c r="H2723" s="7">
        <v>120</v>
      </c>
      <c r="I2723" s="13" t="e">
        <f>VLOOKUP(C2723,[1]Sheet18!$A$1:$C$362,3,0)</f>
        <v>#N/A</v>
      </c>
      <c r="J2723" s="18">
        <f t="shared" si="71"/>
        <v>120</v>
      </c>
    </row>
    <row r="2724" spans="2:10" x14ac:dyDescent="0.2">
      <c r="B2724" s="4">
        <v>2721</v>
      </c>
      <c r="C2724" s="5" t="s">
        <v>2511</v>
      </c>
      <c r="D2724" s="5" t="s">
        <v>23</v>
      </c>
      <c r="E2724" s="5" t="s">
        <v>2512</v>
      </c>
      <c r="F2724" s="6">
        <v>43579</v>
      </c>
      <c r="G2724" s="6">
        <v>47232</v>
      </c>
      <c r="H2724" s="7">
        <v>203</v>
      </c>
      <c r="I2724" s="13" t="e">
        <f>VLOOKUP(C2724,[1]Sheet18!$A$1:$C$362,3,0)</f>
        <v>#N/A</v>
      </c>
      <c r="J2724" s="18">
        <f t="shared" si="71"/>
        <v>203</v>
      </c>
    </row>
    <row r="2725" spans="2:10" x14ac:dyDescent="0.2">
      <c r="B2725" s="4">
        <v>2722</v>
      </c>
      <c r="C2725" s="5" t="s">
        <v>2571</v>
      </c>
      <c r="D2725" s="5" t="s">
        <v>23</v>
      </c>
      <c r="E2725" s="5" t="s">
        <v>2572</v>
      </c>
      <c r="F2725" s="6">
        <v>43637</v>
      </c>
      <c r="G2725" s="6">
        <v>47290</v>
      </c>
      <c r="H2725" s="7">
        <v>400</v>
      </c>
      <c r="I2725" s="13" t="e">
        <f>VLOOKUP(C2725,[1]Sheet18!$A$1:$C$362,3,0)</f>
        <v>#N/A</v>
      </c>
      <c r="J2725" s="18">
        <f t="shared" si="71"/>
        <v>400</v>
      </c>
    </row>
    <row r="2726" spans="2:10" x14ac:dyDescent="0.2">
      <c r="B2726" s="4">
        <v>2723</v>
      </c>
      <c r="C2726" s="5" t="s">
        <v>2721</v>
      </c>
      <c r="D2726" s="5" t="s">
        <v>23</v>
      </c>
      <c r="E2726" s="5" t="s">
        <v>2722</v>
      </c>
      <c r="F2726" s="6">
        <v>43691</v>
      </c>
      <c r="G2726" s="6">
        <v>47344</v>
      </c>
      <c r="H2726" s="7">
        <v>200</v>
      </c>
      <c r="I2726" s="13" t="e">
        <f>VLOOKUP(C2726,[1]Sheet18!$A$1:$C$362,3,0)</f>
        <v>#N/A</v>
      </c>
      <c r="J2726" s="18">
        <f t="shared" si="71"/>
        <v>200</v>
      </c>
    </row>
    <row r="2727" spans="2:10" x14ac:dyDescent="0.2">
      <c r="B2727" s="4">
        <v>2724</v>
      </c>
      <c r="C2727" s="5" t="s">
        <v>3190</v>
      </c>
      <c r="D2727" s="5" t="s">
        <v>23</v>
      </c>
      <c r="E2727" s="5" t="s">
        <v>3191</v>
      </c>
      <c r="F2727" s="6">
        <v>43879</v>
      </c>
      <c r="G2727" s="6">
        <v>47532</v>
      </c>
      <c r="H2727" s="7">
        <v>300</v>
      </c>
      <c r="I2727" s="13" t="e">
        <f>VLOOKUP(C2727,[1]Sheet18!$A$1:$C$362,3,0)</f>
        <v>#N/A</v>
      </c>
      <c r="J2727" s="18">
        <f t="shared" si="71"/>
        <v>300</v>
      </c>
    </row>
    <row r="2728" spans="2:10" x14ac:dyDescent="0.2">
      <c r="B2728" s="4">
        <v>2725</v>
      </c>
      <c r="C2728" s="5" t="s">
        <v>3220</v>
      </c>
      <c r="D2728" s="5" t="s">
        <v>23</v>
      </c>
      <c r="E2728" s="5" t="s">
        <v>3221</v>
      </c>
      <c r="F2728" s="6">
        <v>43887</v>
      </c>
      <c r="G2728" s="6">
        <v>47540</v>
      </c>
      <c r="H2728" s="7">
        <v>100</v>
      </c>
      <c r="I2728" s="13" t="e">
        <f>VLOOKUP(C2728,[1]Sheet18!$A$1:$C$362,3,0)</f>
        <v>#N/A</v>
      </c>
      <c r="J2728" s="18">
        <f t="shared" si="71"/>
        <v>100</v>
      </c>
    </row>
    <row r="2729" spans="2:10" x14ac:dyDescent="0.2">
      <c r="B2729" s="4">
        <v>2726</v>
      </c>
      <c r="C2729" s="5" t="s">
        <v>3256</v>
      </c>
      <c r="D2729" s="5" t="s">
        <v>23</v>
      </c>
      <c r="E2729" s="5" t="s">
        <v>3257</v>
      </c>
      <c r="F2729" s="6">
        <v>43894</v>
      </c>
      <c r="G2729" s="6">
        <v>47546</v>
      </c>
      <c r="H2729" s="7">
        <v>191</v>
      </c>
      <c r="I2729" s="13" t="e">
        <f>VLOOKUP(C2729,[1]Sheet18!$A$1:$C$362,3,0)</f>
        <v>#N/A</v>
      </c>
      <c r="J2729" s="18">
        <f t="shared" si="71"/>
        <v>191</v>
      </c>
    </row>
    <row r="2730" spans="2:10" x14ac:dyDescent="0.2">
      <c r="B2730" s="4">
        <v>2727</v>
      </c>
      <c r="C2730" s="5" t="s">
        <v>3282</v>
      </c>
      <c r="D2730" s="5" t="s">
        <v>23</v>
      </c>
      <c r="E2730" s="5" t="s">
        <v>3283</v>
      </c>
      <c r="F2730" s="6">
        <v>43901</v>
      </c>
      <c r="G2730" s="6">
        <v>47553</v>
      </c>
      <c r="H2730" s="7">
        <v>363</v>
      </c>
      <c r="I2730" s="13" t="e">
        <f>VLOOKUP(C2730,[1]Sheet18!$A$1:$C$362,3,0)</f>
        <v>#N/A</v>
      </c>
      <c r="J2730" s="18">
        <f t="shared" si="71"/>
        <v>363</v>
      </c>
    </row>
    <row r="2731" spans="2:10" x14ac:dyDescent="0.2">
      <c r="B2731" s="4">
        <v>2728</v>
      </c>
      <c r="C2731" s="5" t="s">
        <v>3434</v>
      </c>
      <c r="D2731" s="5" t="s">
        <v>23</v>
      </c>
      <c r="E2731" s="5" t="s">
        <v>3435</v>
      </c>
      <c r="F2731" s="6">
        <v>43929</v>
      </c>
      <c r="G2731" s="6">
        <v>47581</v>
      </c>
      <c r="H2731" s="7">
        <v>200</v>
      </c>
      <c r="I2731" s="13" t="e">
        <f>VLOOKUP(C2731,[1]Sheet18!$A$1:$C$362,3,0)</f>
        <v>#N/A</v>
      </c>
      <c r="J2731" s="18">
        <f t="shared" si="71"/>
        <v>200</v>
      </c>
    </row>
    <row r="2732" spans="2:10" x14ac:dyDescent="0.2">
      <c r="B2732" s="4">
        <v>2729</v>
      </c>
      <c r="C2732" s="5" t="s">
        <v>3493</v>
      </c>
      <c r="D2732" s="5" t="s">
        <v>23</v>
      </c>
      <c r="E2732" s="5" t="s">
        <v>3494</v>
      </c>
      <c r="F2732" s="6">
        <v>43964</v>
      </c>
      <c r="G2732" s="6">
        <v>47616</v>
      </c>
      <c r="H2732" s="7">
        <v>150</v>
      </c>
      <c r="I2732" s="13" t="e">
        <f>VLOOKUP(C2732,[1]Sheet18!$A$1:$C$362,3,0)</f>
        <v>#N/A</v>
      </c>
      <c r="J2732" s="18">
        <f t="shared" ref="J2732:J2763" si="72">H2732</f>
        <v>150</v>
      </c>
    </row>
    <row r="2733" spans="2:10" x14ac:dyDescent="0.2">
      <c r="B2733" s="4">
        <v>2730</v>
      </c>
      <c r="C2733" s="5" t="s">
        <v>3571</v>
      </c>
      <c r="D2733" s="5" t="s">
        <v>23</v>
      </c>
      <c r="E2733" s="5" t="s">
        <v>3572</v>
      </c>
      <c r="F2733" s="6">
        <v>43999</v>
      </c>
      <c r="G2733" s="6">
        <v>47651</v>
      </c>
      <c r="H2733" s="7">
        <v>100</v>
      </c>
      <c r="I2733" s="13" t="e">
        <f>VLOOKUP(C2733,[1]Sheet18!$A$1:$C$362,3,0)</f>
        <v>#N/A</v>
      </c>
      <c r="J2733" s="18">
        <f t="shared" si="72"/>
        <v>100</v>
      </c>
    </row>
    <row r="2734" spans="2:10" x14ac:dyDescent="0.2">
      <c r="B2734" s="4">
        <v>2731</v>
      </c>
      <c r="C2734" s="5" t="s">
        <v>3641</v>
      </c>
      <c r="D2734" s="5" t="s">
        <v>23</v>
      </c>
      <c r="E2734" s="5" t="s">
        <v>3642</v>
      </c>
      <c r="F2734" s="6">
        <v>44027</v>
      </c>
      <c r="G2734" s="6">
        <v>47679</v>
      </c>
      <c r="H2734" s="7">
        <v>150</v>
      </c>
      <c r="I2734" s="13" t="e">
        <f>VLOOKUP(C2734,[1]Sheet18!$A$1:$C$362,3,0)</f>
        <v>#N/A</v>
      </c>
      <c r="J2734" s="18">
        <f t="shared" si="72"/>
        <v>150</v>
      </c>
    </row>
    <row r="2735" spans="2:10" x14ac:dyDescent="0.2">
      <c r="B2735" s="4">
        <v>2732</v>
      </c>
      <c r="C2735" s="5" t="s">
        <v>3693</v>
      </c>
      <c r="D2735" s="5" t="s">
        <v>23</v>
      </c>
      <c r="E2735" s="5" t="s">
        <v>3694</v>
      </c>
      <c r="F2735" s="6">
        <v>44048</v>
      </c>
      <c r="G2735" s="6">
        <v>47700</v>
      </c>
      <c r="H2735" s="7">
        <v>100</v>
      </c>
      <c r="I2735" s="13" t="e">
        <f>VLOOKUP(C2735,[1]Sheet18!$A$1:$C$362,3,0)</f>
        <v>#N/A</v>
      </c>
      <c r="J2735" s="18">
        <f t="shared" si="72"/>
        <v>100</v>
      </c>
    </row>
    <row r="2736" spans="2:10" x14ac:dyDescent="0.2">
      <c r="B2736" s="4">
        <v>2733</v>
      </c>
      <c r="C2736" s="5" t="s">
        <v>4115</v>
      </c>
      <c r="D2736" s="5" t="s">
        <v>23</v>
      </c>
      <c r="E2736" s="5" t="s">
        <v>4116</v>
      </c>
      <c r="F2736" s="6">
        <v>44167</v>
      </c>
      <c r="G2736" s="6">
        <v>47819</v>
      </c>
      <c r="H2736" s="7">
        <v>180</v>
      </c>
      <c r="I2736" s="13" t="e">
        <f>VLOOKUP(C2736,[1]Sheet18!$A$1:$C$362,3,0)</f>
        <v>#N/A</v>
      </c>
      <c r="J2736" s="18">
        <f t="shared" si="72"/>
        <v>180</v>
      </c>
    </row>
    <row r="2737" spans="2:10" x14ac:dyDescent="0.2">
      <c r="B2737" s="4">
        <v>2734</v>
      </c>
      <c r="C2737" s="5" t="s">
        <v>4213</v>
      </c>
      <c r="D2737" s="5" t="s">
        <v>23</v>
      </c>
      <c r="E2737" s="5" t="s">
        <v>4214</v>
      </c>
      <c r="F2737" s="6">
        <v>44202</v>
      </c>
      <c r="G2737" s="6">
        <v>47854</v>
      </c>
      <c r="H2737" s="7">
        <v>150</v>
      </c>
      <c r="I2737" s="13" t="e">
        <f>VLOOKUP(C2737,[1]Sheet18!$A$1:$C$362,3,0)</f>
        <v>#N/A</v>
      </c>
      <c r="J2737" s="18">
        <f t="shared" si="72"/>
        <v>150</v>
      </c>
    </row>
    <row r="2738" spans="2:10" x14ac:dyDescent="0.2">
      <c r="B2738" s="4">
        <v>2735</v>
      </c>
      <c r="C2738" s="5" t="s">
        <v>4298</v>
      </c>
      <c r="D2738" s="5" t="s">
        <v>23</v>
      </c>
      <c r="E2738" s="5" t="s">
        <v>4299</v>
      </c>
      <c r="F2738" s="6">
        <v>44230</v>
      </c>
      <c r="G2738" s="6">
        <v>47882</v>
      </c>
      <c r="H2738" s="7">
        <v>152</v>
      </c>
      <c r="I2738" s="13" t="e">
        <f>VLOOKUP(C2738,[1]Sheet18!$A$1:$C$362,3,0)</f>
        <v>#N/A</v>
      </c>
      <c r="J2738" s="18">
        <f t="shared" si="72"/>
        <v>152</v>
      </c>
    </row>
    <row r="2739" spans="2:10" x14ac:dyDescent="0.2">
      <c r="B2739" s="4">
        <v>2736</v>
      </c>
      <c r="C2739" s="5" t="s">
        <v>4442</v>
      </c>
      <c r="D2739" s="5" t="s">
        <v>23</v>
      </c>
      <c r="E2739" s="5" t="s">
        <v>4443</v>
      </c>
      <c r="F2739" s="6">
        <v>44265</v>
      </c>
      <c r="G2739" s="6">
        <v>47917</v>
      </c>
      <c r="H2739" s="7">
        <v>120</v>
      </c>
      <c r="I2739" s="13" t="e">
        <f>VLOOKUP(C2739,[1]Sheet18!$A$1:$C$362,3,0)</f>
        <v>#N/A</v>
      </c>
      <c r="J2739" s="18">
        <f t="shared" si="72"/>
        <v>120</v>
      </c>
    </row>
    <row r="2740" spans="2:10" x14ac:dyDescent="0.2">
      <c r="B2740" s="4">
        <v>2737</v>
      </c>
      <c r="C2740" s="5" t="s">
        <v>4554</v>
      </c>
      <c r="D2740" s="5" t="s">
        <v>23</v>
      </c>
      <c r="E2740" s="5" t="s">
        <v>4555</v>
      </c>
      <c r="F2740" s="6">
        <v>44314</v>
      </c>
      <c r="G2740" s="6">
        <v>47966</v>
      </c>
      <c r="H2740" s="7">
        <v>200</v>
      </c>
      <c r="I2740" s="13" t="e">
        <f>VLOOKUP(C2740,[1]Sheet18!$A$1:$C$362,3,0)</f>
        <v>#N/A</v>
      </c>
      <c r="J2740" s="18">
        <f t="shared" si="72"/>
        <v>200</v>
      </c>
    </row>
    <row r="2741" spans="2:10" x14ac:dyDescent="0.2">
      <c r="B2741" s="4">
        <v>2738</v>
      </c>
      <c r="C2741" s="5" t="s">
        <v>4725</v>
      </c>
      <c r="D2741" s="5" t="s">
        <v>23</v>
      </c>
      <c r="E2741" s="5" t="s">
        <v>4726</v>
      </c>
      <c r="F2741" s="6">
        <v>44377</v>
      </c>
      <c r="G2741" s="6">
        <v>48029</v>
      </c>
      <c r="H2741" s="7">
        <v>200</v>
      </c>
      <c r="I2741" s="13" t="e">
        <f>VLOOKUP(C2741,[1]Sheet18!$A$1:$C$362,3,0)</f>
        <v>#N/A</v>
      </c>
      <c r="J2741" s="18">
        <f t="shared" si="72"/>
        <v>200</v>
      </c>
    </row>
    <row r="2742" spans="2:10" x14ac:dyDescent="0.2">
      <c r="B2742" s="4">
        <v>2739</v>
      </c>
      <c r="C2742" s="5" t="s">
        <v>4796</v>
      </c>
      <c r="D2742" s="5" t="s">
        <v>23</v>
      </c>
      <c r="E2742" s="5" t="s">
        <v>4797</v>
      </c>
      <c r="F2742" s="6">
        <v>44397</v>
      </c>
      <c r="G2742" s="6">
        <v>48049</v>
      </c>
      <c r="H2742" s="7">
        <v>200</v>
      </c>
      <c r="I2742" s="13" t="e">
        <f>VLOOKUP(C2742,[1]Sheet18!$A$1:$C$362,3,0)</f>
        <v>#N/A</v>
      </c>
      <c r="J2742" s="18">
        <f t="shared" si="72"/>
        <v>200</v>
      </c>
    </row>
    <row r="2743" spans="2:10" x14ac:dyDescent="0.2">
      <c r="B2743" s="4">
        <v>2740</v>
      </c>
      <c r="C2743" s="5" t="s">
        <v>4929</v>
      </c>
      <c r="D2743" s="5" t="s">
        <v>23</v>
      </c>
      <c r="E2743" s="5" t="s">
        <v>4930</v>
      </c>
      <c r="F2743" s="6">
        <v>44454</v>
      </c>
      <c r="G2743" s="6">
        <v>48106</v>
      </c>
      <c r="H2743" s="7">
        <v>147</v>
      </c>
      <c r="I2743" s="13" t="e">
        <f>VLOOKUP(C2743,[1]Sheet18!$A$1:$C$362,3,0)</f>
        <v>#N/A</v>
      </c>
      <c r="J2743" s="18">
        <f t="shared" si="72"/>
        <v>147</v>
      </c>
    </row>
    <row r="2744" spans="2:10" x14ac:dyDescent="0.2">
      <c r="B2744" s="4">
        <v>2741</v>
      </c>
      <c r="C2744" s="5" t="s">
        <v>5020</v>
      </c>
      <c r="D2744" s="5" t="s">
        <v>23</v>
      </c>
      <c r="E2744" s="5" t="s">
        <v>4726</v>
      </c>
      <c r="F2744" s="6">
        <v>44482</v>
      </c>
      <c r="G2744" s="6">
        <v>48134</v>
      </c>
      <c r="H2744" s="7">
        <v>140</v>
      </c>
      <c r="I2744" s="13" t="e">
        <f>VLOOKUP(C2744,[1]Sheet18!$A$1:$C$362,3,0)</f>
        <v>#N/A</v>
      </c>
      <c r="J2744" s="18">
        <f t="shared" si="72"/>
        <v>140</v>
      </c>
    </row>
    <row r="2745" spans="2:10" x14ac:dyDescent="0.2">
      <c r="B2745" s="4">
        <v>2742</v>
      </c>
      <c r="C2745" s="5" t="s">
        <v>5066</v>
      </c>
      <c r="D2745" s="5" t="s">
        <v>23</v>
      </c>
      <c r="E2745" s="5" t="s">
        <v>5067</v>
      </c>
      <c r="F2745" s="6">
        <v>44502</v>
      </c>
      <c r="G2745" s="6">
        <v>48154</v>
      </c>
      <c r="H2745" s="7">
        <v>200</v>
      </c>
      <c r="I2745" s="13" t="e">
        <f>VLOOKUP(C2745,[1]Sheet18!$A$1:$C$362,3,0)</f>
        <v>#N/A</v>
      </c>
      <c r="J2745" s="18">
        <f t="shared" si="72"/>
        <v>200</v>
      </c>
    </row>
    <row r="2746" spans="2:10" x14ac:dyDescent="0.2">
      <c r="B2746" s="4">
        <v>2743</v>
      </c>
      <c r="C2746" s="5" t="s">
        <v>5176</v>
      </c>
      <c r="D2746" s="5" t="s">
        <v>23</v>
      </c>
      <c r="E2746" s="5" t="s">
        <v>4726</v>
      </c>
      <c r="F2746" s="6">
        <v>44559</v>
      </c>
      <c r="G2746" s="6">
        <v>48211</v>
      </c>
      <c r="H2746" s="7">
        <v>90</v>
      </c>
      <c r="I2746" s="13" t="e">
        <f>VLOOKUP(C2746,[1]Sheet18!$A$1:$C$362,3,0)</f>
        <v>#N/A</v>
      </c>
      <c r="J2746" s="18">
        <f t="shared" si="72"/>
        <v>90</v>
      </c>
    </row>
    <row r="2747" spans="2:10" x14ac:dyDescent="0.2">
      <c r="B2747" s="4">
        <v>2744</v>
      </c>
      <c r="C2747" s="5" t="s">
        <v>5253</v>
      </c>
      <c r="D2747" s="5" t="s">
        <v>23</v>
      </c>
      <c r="E2747" s="5" t="s">
        <v>5254</v>
      </c>
      <c r="F2747" s="6">
        <v>44580</v>
      </c>
      <c r="G2747" s="6">
        <v>48232</v>
      </c>
      <c r="H2747" s="7">
        <v>59</v>
      </c>
      <c r="I2747" s="13" t="e">
        <f>VLOOKUP(C2747,[1]Sheet18!$A$1:$C$362,3,0)</f>
        <v>#N/A</v>
      </c>
      <c r="J2747" s="18">
        <f t="shared" si="72"/>
        <v>59</v>
      </c>
    </row>
    <row r="2748" spans="2:10" x14ac:dyDescent="0.2">
      <c r="B2748" s="4">
        <v>2745</v>
      </c>
      <c r="C2748" s="5" t="s">
        <v>5313</v>
      </c>
      <c r="D2748" s="5" t="s">
        <v>23</v>
      </c>
      <c r="E2748" s="5" t="s">
        <v>5314</v>
      </c>
      <c r="F2748" s="6">
        <v>44601</v>
      </c>
      <c r="G2748" s="6">
        <v>48253</v>
      </c>
      <c r="H2748" s="7">
        <v>60</v>
      </c>
      <c r="I2748" s="13" t="e">
        <f>VLOOKUP(C2748,[1]Sheet18!$A$1:$C$362,3,0)</f>
        <v>#N/A</v>
      </c>
      <c r="J2748" s="18">
        <f t="shared" si="72"/>
        <v>60</v>
      </c>
    </row>
    <row r="2749" spans="2:10" x14ac:dyDescent="0.2">
      <c r="B2749" s="4">
        <v>2746</v>
      </c>
      <c r="C2749" s="5" t="s">
        <v>5467</v>
      </c>
      <c r="D2749" s="5" t="s">
        <v>23</v>
      </c>
      <c r="E2749" s="5" t="s">
        <v>5314</v>
      </c>
      <c r="F2749" s="6">
        <v>44650</v>
      </c>
      <c r="G2749" s="6">
        <v>48303</v>
      </c>
      <c r="H2749" s="7">
        <v>180</v>
      </c>
      <c r="I2749" s="13" t="e">
        <f>VLOOKUP(C2749,[1]Sheet18!$A$1:$C$362,3,0)</f>
        <v>#N/A</v>
      </c>
      <c r="J2749" s="18">
        <f t="shared" si="72"/>
        <v>180</v>
      </c>
    </row>
    <row r="2750" spans="2:10" x14ac:dyDescent="0.2">
      <c r="B2750" s="4">
        <v>2747</v>
      </c>
      <c r="C2750" s="5" t="s">
        <v>5550</v>
      </c>
      <c r="D2750" s="5" t="s">
        <v>23</v>
      </c>
      <c r="E2750" s="5" t="s">
        <v>5551</v>
      </c>
      <c r="F2750" s="6">
        <v>44706</v>
      </c>
      <c r="G2750" s="6">
        <v>48359</v>
      </c>
      <c r="H2750" s="7">
        <v>250</v>
      </c>
      <c r="I2750" s="13" t="e">
        <f>VLOOKUP(C2750,[1]Sheet18!$A$1:$C$362,3,0)</f>
        <v>#N/A</v>
      </c>
      <c r="J2750" s="18">
        <f t="shared" si="72"/>
        <v>250</v>
      </c>
    </row>
    <row r="2751" spans="2:10" x14ac:dyDescent="0.2">
      <c r="B2751" s="4">
        <v>2748</v>
      </c>
      <c r="C2751" s="5" t="s">
        <v>5575</v>
      </c>
      <c r="D2751" s="5" t="s">
        <v>23</v>
      </c>
      <c r="E2751" s="5" t="s">
        <v>5576</v>
      </c>
      <c r="F2751" s="6">
        <v>44713</v>
      </c>
      <c r="G2751" s="6">
        <v>48366</v>
      </c>
      <c r="H2751" s="7">
        <v>150</v>
      </c>
      <c r="I2751" s="13" t="e">
        <f>VLOOKUP(C2751,[1]Sheet18!$A$1:$C$362,3,0)</f>
        <v>#N/A</v>
      </c>
      <c r="J2751" s="18">
        <f t="shared" si="72"/>
        <v>150</v>
      </c>
    </row>
    <row r="2752" spans="2:10" x14ac:dyDescent="0.2">
      <c r="B2752" s="4">
        <v>2749</v>
      </c>
      <c r="C2752" s="5" t="s">
        <v>5704</v>
      </c>
      <c r="D2752" s="5" t="s">
        <v>23</v>
      </c>
      <c r="E2752" s="5" t="s">
        <v>5705</v>
      </c>
      <c r="F2752" s="6">
        <v>44762</v>
      </c>
      <c r="G2752" s="6">
        <v>48415</v>
      </c>
      <c r="H2752" s="7">
        <v>250</v>
      </c>
      <c r="I2752" s="13" t="e">
        <f>VLOOKUP(C2752,[1]Sheet18!$A$1:$C$362,3,0)</f>
        <v>#N/A</v>
      </c>
      <c r="J2752" s="18">
        <f t="shared" si="72"/>
        <v>250</v>
      </c>
    </row>
    <row r="2753" spans="2:10" x14ac:dyDescent="0.2">
      <c r="B2753" s="4">
        <v>2750</v>
      </c>
      <c r="C2753" s="5" t="s">
        <v>5916</v>
      </c>
      <c r="D2753" s="5" t="s">
        <v>23</v>
      </c>
      <c r="E2753" s="5" t="s">
        <v>5917</v>
      </c>
      <c r="F2753" s="6">
        <v>44832</v>
      </c>
      <c r="G2753" s="6">
        <v>48485</v>
      </c>
      <c r="H2753" s="7">
        <v>100</v>
      </c>
      <c r="I2753" s="13" t="e">
        <f>VLOOKUP(C2753,[1]Sheet18!$A$1:$C$362,3,0)</f>
        <v>#N/A</v>
      </c>
      <c r="J2753" s="18">
        <f t="shared" si="72"/>
        <v>100</v>
      </c>
    </row>
    <row r="2754" spans="2:10" x14ac:dyDescent="0.2">
      <c r="B2754" s="4">
        <v>2751</v>
      </c>
      <c r="C2754" s="5" t="s">
        <v>6163</v>
      </c>
      <c r="D2754" s="5" t="s">
        <v>23</v>
      </c>
      <c r="E2754" s="5" t="s">
        <v>6164</v>
      </c>
      <c r="F2754" s="6">
        <v>44916</v>
      </c>
      <c r="G2754" s="6">
        <v>49299</v>
      </c>
      <c r="H2754" s="7">
        <v>122</v>
      </c>
      <c r="I2754" s="13" t="e">
        <f>VLOOKUP(C2754,[1]Sheet18!$A$1:$C$362,3,0)</f>
        <v>#N/A</v>
      </c>
      <c r="J2754" s="18">
        <f t="shared" si="72"/>
        <v>122</v>
      </c>
    </row>
    <row r="2755" spans="2:10" x14ac:dyDescent="0.2">
      <c r="B2755" s="4">
        <v>2752</v>
      </c>
      <c r="C2755" s="5" t="s">
        <v>6276</v>
      </c>
      <c r="D2755" s="5" t="s">
        <v>23</v>
      </c>
      <c r="E2755" s="5" t="s">
        <v>6277</v>
      </c>
      <c r="F2755" s="6">
        <v>44951</v>
      </c>
      <c r="G2755" s="6">
        <v>49334</v>
      </c>
      <c r="H2755" s="7">
        <v>150</v>
      </c>
      <c r="I2755" s="13" t="e">
        <f>VLOOKUP(C2755,[1]Sheet18!$A$1:$C$362,3,0)</f>
        <v>#N/A</v>
      </c>
      <c r="J2755" s="18">
        <f t="shared" si="72"/>
        <v>150</v>
      </c>
    </row>
    <row r="2756" spans="2:10" x14ac:dyDescent="0.2">
      <c r="B2756" s="4">
        <v>2753</v>
      </c>
      <c r="C2756" s="5" t="s">
        <v>6364</v>
      </c>
      <c r="D2756" s="5" t="s">
        <v>23</v>
      </c>
      <c r="E2756" s="5" t="s">
        <v>6365</v>
      </c>
      <c r="F2756" s="6">
        <v>44972</v>
      </c>
      <c r="G2756" s="6">
        <v>49355</v>
      </c>
      <c r="H2756" s="7">
        <v>200</v>
      </c>
      <c r="I2756" s="13" t="e">
        <f>VLOOKUP(C2756,[1]Sheet18!$A$1:$C$362,3,0)</f>
        <v>#N/A</v>
      </c>
      <c r="J2756" s="18">
        <f t="shared" si="72"/>
        <v>200</v>
      </c>
    </row>
    <row r="2757" spans="2:10" x14ac:dyDescent="0.2">
      <c r="B2757" s="4">
        <v>2754</v>
      </c>
      <c r="C2757" s="5" t="s">
        <v>6410</v>
      </c>
      <c r="D2757" s="5" t="s">
        <v>23</v>
      </c>
      <c r="E2757" s="5" t="s">
        <v>6411</v>
      </c>
      <c r="F2757" s="6">
        <v>44986</v>
      </c>
      <c r="G2757" s="6">
        <v>49369</v>
      </c>
      <c r="H2757" s="7">
        <v>200</v>
      </c>
      <c r="I2757" s="13" t="e">
        <f>VLOOKUP(C2757,[1]Sheet18!$A$1:$C$362,3,0)</f>
        <v>#N/A</v>
      </c>
      <c r="J2757" s="18">
        <f t="shared" si="72"/>
        <v>200</v>
      </c>
    </row>
    <row r="2758" spans="2:10" x14ac:dyDescent="0.2">
      <c r="B2758" s="4">
        <v>2755</v>
      </c>
      <c r="C2758" s="5" t="s">
        <v>6625</v>
      </c>
      <c r="D2758" s="5" t="s">
        <v>23</v>
      </c>
      <c r="E2758" s="5" t="s">
        <v>6626</v>
      </c>
      <c r="F2758" s="6">
        <v>45049</v>
      </c>
      <c r="G2758" s="6">
        <v>49432</v>
      </c>
      <c r="H2758" s="7">
        <v>200</v>
      </c>
      <c r="I2758" s="13" t="e">
        <f>VLOOKUP(C2758,[1]Sheet18!$A$1:$C$362,3,0)</f>
        <v>#N/A</v>
      </c>
      <c r="J2758" s="18">
        <f t="shared" si="72"/>
        <v>200</v>
      </c>
    </row>
    <row r="2759" spans="2:10" x14ac:dyDescent="0.2">
      <c r="B2759" s="4">
        <v>2756</v>
      </c>
      <c r="C2759" s="5" t="s">
        <v>6710</v>
      </c>
      <c r="D2759" s="5" t="s">
        <v>23</v>
      </c>
      <c r="E2759" s="5" t="s">
        <v>6711</v>
      </c>
      <c r="F2759" s="6">
        <v>45077</v>
      </c>
      <c r="G2759" s="6">
        <v>49460</v>
      </c>
      <c r="H2759" s="7">
        <v>150</v>
      </c>
      <c r="I2759" s="13" t="e">
        <f>VLOOKUP(C2759,[1]Sheet18!$A$1:$C$362,3,0)</f>
        <v>#N/A</v>
      </c>
      <c r="J2759" s="18">
        <f t="shared" si="72"/>
        <v>150</v>
      </c>
    </row>
    <row r="2760" spans="2:10" x14ac:dyDescent="0.2">
      <c r="B2760" s="4">
        <v>2757</v>
      </c>
      <c r="C2760" s="5" t="s">
        <v>6906</v>
      </c>
      <c r="D2760" s="5" t="s">
        <v>23</v>
      </c>
      <c r="E2760" s="5" t="s">
        <v>6907</v>
      </c>
      <c r="F2760" s="6">
        <v>45133</v>
      </c>
      <c r="G2760" s="6">
        <v>49516</v>
      </c>
      <c r="H2760" s="7">
        <v>150</v>
      </c>
      <c r="I2760" s="13" t="e">
        <f>VLOOKUP(C2760,[1]Sheet18!$A$1:$C$362,3,0)</f>
        <v>#N/A</v>
      </c>
      <c r="J2760" s="18">
        <f t="shared" si="72"/>
        <v>150</v>
      </c>
    </row>
    <row r="2761" spans="2:10" x14ac:dyDescent="0.2">
      <c r="B2761" s="4">
        <v>2758</v>
      </c>
      <c r="C2761" s="5" t="s">
        <v>6958</v>
      </c>
      <c r="D2761" s="5" t="s">
        <v>23</v>
      </c>
      <c r="E2761" s="5" t="s">
        <v>6959</v>
      </c>
      <c r="F2761" s="6">
        <v>45155</v>
      </c>
      <c r="G2761" s="6">
        <v>49538</v>
      </c>
      <c r="H2761" s="7">
        <v>200</v>
      </c>
      <c r="I2761" s="13" t="e">
        <f>VLOOKUP(C2761,[1]Sheet18!$A$1:$C$362,3,0)</f>
        <v>#N/A</v>
      </c>
      <c r="J2761" s="18">
        <f t="shared" si="72"/>
        <v>200</v>
      </c>
    </row>
    <row r="2762" spans="2:10" x14ac:dyDescent="0.2">
      <c r="B2762" s="4">
        <v>2759</v>
      </c>
      <c r="C2762" s="5" t="s">
        <v>7019</v>
      </c>
      <c r="D2762" s="5" t="s">
        <v>23</v>
      </c>
      <c r="E2762" s="5" t="s">
        <v>7020</v>
      </c>
      <c r="F2762" s="6">
        <v>45175</v>
      </c>
      <c r="G2762" s="6">
        <v>49558</v>
      </c>
      <c r="H2762" s="7">
        <v>100</v>
      </c>
      <c r="I2762" s="13" t="e">
        <f>VLOOKUP(C2762,[1]Sheet18!$A$1:$C$362,3,0)</f>
        <v>#N/A</v>
      </c>
      <c r="J2762" s="18">
        <f t="shared" si="72"/>
        <v>100</v>
      </c>
    </row>
    <row r="2763" spans="2:10" x14ac:dyDescent="0.2">
      <c r="B2763" s="4">
        <v>2760</v>
      </c>
      <c r="C2763" s="5" t="s">
        <v>7095</v>
      </c>
      <c r="D2763" s="5" t="s">
        <v>23</v>
      </c>
      <c r="E2763" s="5" t="s">
        <v>7096</v>
      </c>
      <c r="F2763" s="6">
        <v>45196</v>
      </c>
      <c r="G2763" s="6">
        <v>49579</v>
      </c>
      <c r="H2763" s="7">
        <v>100</v>
      </c>
      <c r="I2763" s="13" t="e">
        <f>VLOOKUP(C2763,[1]Sheet18!$A$1:$C$362,3,0)</f>
        <v>#N/A</v>
      </c>
      <c r="J2763" s="18">
        <f t="shared" si="72"/>
        <v>100</v>
      </c>
    </row>
    <row r="2764" spans="2:10" x14ac:dyDescent="0.2">
      <c r="B2764" s="4">
        <v>2761</v>
      </c>
      <c r="C2764" s="5" t="s">
        <v>7204</v>
      </c>
      <c r="D2764" s="5" t="s">
        <v>23</v>
      </c>
      <c r="E2764" s="5" t="s">
        <v>7205</v>
      </c>
      <c r="F2764" s="6">
        <v>45224</v>
      </c>
      <c r="G2764" s="6">
        <v>49607</v>
      </c>
      <c r="H2764" s="7">
        <v>100</v>
      </c>
      <c r="I2764" s="13" t="e">
        <f>VLOOKUP(C2764,[1]Sheet18!$A$1:$C$362,3,0)</f>
        <v>#N/A</v>
      </c>
      <c r="J2764" s="18">
        <f t="shared" ref="J2764:J2795" si="73">H2764</f>
        <v>100</v>
      </c>
    </row>
    <row r="2765" spans="2:10" x14ac:dyDescent="0.2">
      <c r="B2765" s="4">
        <v>2762</v>
      </c>
      <c r="C2765" s="5" t="s">
        <v>7864</v>
      </c>
      <c r="D2765" s="5" t="s">
        <v>23</v>
      </c>
      <c r="E2765" s="5" t="s">
        <v>7865</v>
      </c>
      <c r="F2765" s="6">
        <v>45371</v>
      </c>
      <c r="G2765" s="6">
        <v>49754</v>
      </c>
      <c r="H2765" s="7">
        <v>200</v>
      </c>
      <c r="I2765" s="13" t="e">
        <f>VLOOKUP(C2765,[1]Sheet18!$A$1:$C$362,3,0)</f>
        <v>#N/A</v>
      </c>
      <c r="J2765" s="18">
        <f t="shared" si="73"/>
        <v>200</v>
      </c>
    </row>
    <row r="2766" spans="2:10" x14ac:dyDescent="0.2">
      <c r="B2766" s="4">
        <v>2763</v>
      </c>
      <c r="C2766" s="5" t="s">
        <v>7943</v>
      </c>
      <c r="D2766" s="5" t="s">
        <v>23</v>
      </c>
      <c r="E2766" s="5" t="s">
        <v>7865</v>
      </c>
      <c r="F2766" s="6">
        <v>45378</v>
      </c>
      <c r="G2766" s="6">
        <v>49761</v>
      </c>
      <c r="H2766" s="7">
        <v>126</v>
      </c>
      <c r="I2766" s="13" t="e">
        <f>VLOOKUP(C2766,[1]Sheet18!$A$1:$C$362,3,0)</f>
        <v>#N/A</v>
      </c>
      <c r="J2766" s="18">
        <f t="shared" si="73"/>
        <v>126</v>
      </c>
    </row>
    <row r="2767" spans="2:10" x14ac:dyDescent="0.2">
      <c r="B2767" s="4">
        <v>2764</v>
      </c>
      <c r="C2767" s="5" t="s">
        <v>8092</v>
      </c>
      <c r="D2767" s="5" t="s">
        <v>23</v>
      </c>
      <c r="E2767" s="5" t="s">
        <v>8093</v>
      </c>
      <c r="F2767" s="6">
        <v>45434</v>
      </c>
      <c r="G2767" s="6">
        <v>49817</v>
      </c>
      <c r="H2767" s="7">
        <v>200</v>
      </c>
      <c r="I2767" s="13" t="e">
        <f>VLOOKUP(C2767,[1]Sheet18!$A$1:$C$362,3,0)</f>
        <v>#N/A</v>
      </c>
      <c r="J2767" s="18">
        <f t="shared" si="73"/>
        <v>200</v>
      </c>
    </row>
    <row r="2768" spans="2:10" x14ac:dyDescent="0.2">
      <c r="B2768" s="4">
        <v>2765</v>
      </c>
      <c r="C2768" s="5" t="s">
        <v>8230</v>
      </c>
      <c r="D2768" s="5" t="s">
        <v>23</v>
      </c>
      <c r="E2768" s="5" t="s">
        <v>8231</v>
      </c>
      <c r="F2768" s="6">
        <v>45476</v>
      </c>
      <c r="G2768" s="6">
        <v>49859</v>
      </c>
      <c r="H2768" s="7">
        <v>200</v>
      </c>
      <c r="I2768" s="13" t="e">
        <f>VLOOKUP(C2768,[1]Sheet18!$A$1:$C$362,3,0)</f>
        <v>#N/A</v>
      </c>
      <c r="J2768" s="18">
        <f t="shared" si="73"/>
        <v>200</v>
      </c>
    </row>
    <row r="2769" spans="2:10" x14ac:dyDescent="0.2">
      <c r="B2769" s="4">
        <v>2766</v>
      </c>
      <c r="C2769" s="5" t="s">
        <v>8431</v>
      </c>
      <c r="D2769" s="5" t="s">
        <v>23</v>
      </c>
      <c r="E2769" s="5" t="s">
        <v>8432</v>
      </c>
      <c r="F2769" s="6">
        <v>45532</v>
      </c>
      <c r="G2769" s="6">
        <v>49915</v>
      </c>
      <c r="H2769" s="7">
        <v>200</v>
      </c>
      <c r="I2769" s="13" t="e">
        <f>VLOOKUP(C2769,[1]Sheet18!$A$1:$C$362,3,0)</f>
        <v>#N/A</v>
      </c>
      <c r="J2769" s="18">
        <f t="shared" si="73"/>
        <v>200</v>
      </c>
    </row>
    <row r="2770" spans="2:10" x14ac:dyDescent="0.2">
      <c r="B2770" s="4">
        <v>2767</v>
      </c>
      <c r="C2770" s="5" t="s">
        <v>7346</v>
      </c>
      <c r="D2770" s="5" t="s">
        <v>23</v>
      </c>
      <c r="E2770" s="5" t="s">
        <v>7347</v>
      </c>
      <c r="F2770" s="6">
        <v>45259</v>
      </c>
      <c r="G2770" s="6">
        <v>50738</v>
      </c>
      <c r="H2770" s="7">
        <v>100</v>
      </c>
      <c r="I2770" s="13" t="e">
        <f>VLOOKUP(C2770,[1]Sheet18!$A$1:$C$362,3,0)</f>
        <v>#N/A</v>
      </c>
      <c r="J2770" s="18">
        <f t="shared" si="73"/>
        <v>100</v>
      </c>
    </row>
    <row r="2771" spans="2:10" x14ac:dyDescent="0.2">
      <c r="B2771" s="4">
        <v>2768</v>
      </c>
      <c r="C2771" s="5" t="s">
        <v>8648</v>
      </c>
      <c r="D2771" s="5" t="s">
        <v>23</v>
      </c>
      <c r="E2771" s="5" t="s">
        <v>8649</v>
      </c>
      <c r="F2771" s="6">
        <v>45595</v>
      </c>
      <c r="G2771" s="6">
        <v>51073</v>
      </c>
      <c r="H2771" s="7">
        <v>200</v>
      </c>
      <c r="I2771" s="13" t="e">
        <f>VLOOKUP(C2771,[1]Sheet18!$A$1:$C$362,3,0)</f>
        <v>#N/A</v>
      </c>
      <c r="J2771" s="18">
        <f t="shared" si="73"/>
        <v>200</v>
      </c>
    </row>
    <row r="2772" spans="2:10" x14ac:dyDescent="0.2">
      <c r="B2772" s="4">
        <v>2769</v>
      </c>
      <c r="C2772" s="5" t="s">
        <v>8826</v>
      </c>
      <c r="D2772" s="5" t="s">
        <v>23</v>
      </c>
      <c r="E2772" s="5" t="s">
        <v>8649</v>
      </c>
      <c r="F2772" s="6">
        <v>45652</v>
      </c>
      <c r="G2772" s="6">
        <v>51130</v>
      </c>
      <c r="H2772" s="7">
        <v>200</v>
      </c>
      <c r="I2772" s="13" t="e">
        <f>VLOOKUP(C2772,[1]Sheet18!$A$1:$C$362,3,0)</f>
        <v>#N/A</v>
      </c>
      <c r="J2772" s="18">
        <f t="shared" si="73"/>
        <v>200</v>
      </c>
    </row>
    <row r="2773" spans="2:10" x14ac:dyDescent="0.2">
      <c r="B2773" s="4">
        <v>2770</v>
      </c>
      <c r="C2773" s="5" t="s">
        <v>9107</v>
      </c>
      <c r="D2773" s="5" t="s">
        <v>23</v>
      </c>
      <c r="E2773" s="5" t="s">
        <v>9108</v>
      </c>
      <c r="F2773" s="6">
        <v>45715</v>
      </c>
      <c r="G2773" s="6">
        <v>51193</v>
      </c>
      <c r="H2773" s="7">
        <v>250</v>
      </c>
      <c r="I2773" s="13" t="e">
        <f>VLOOKUP(C2773,[1]Sheet18!$A$1:$C$362,3,0)</f>
        <v>#N/A</v>
      </c>
      <c r="J2773" s="18">
        <f t="shared" si="73"/>
        <v>250</v>
      </c>
    </row>
    <row r="2774" spans="2:10" x14ac:dyDescent="0.2">
      <c r="B2774" s="4">
        <v>2771</v>
      </c>
      <c r="C2774" s="5" t="s">
        <v>9331</v>
      </c>
      <c r="D2774" s="5" t="s">
        <v>23</v>
      </c>
      <c r="E2774" s="5" t="s">
        <v>9332</v>
      </c>
      <c r="F2774" s="6">
        <v>45742</v>
      </c>
      <c r="G2774" s="6">
        <v>51221</v>
      </c>
      <c r="H2774" s="7">
        <v>250</v>
      </c>
      <c r="I2774" s="13" t="e">
        <f>VLOOKUP(C2774,[1]Sheet18!$A$1:$C$362,3,0)</f>
        <v>#N/A</v>
      </c>
      <c r="J2774" s="18">
        <f t="shared" si="73"/>
        <v>250</v>
      </c>
    </row>
    <row r="2775" spans="2:10" x14ac:dyDescent="0.2">
      <c r="B2775" s="4">
        <v>2772</v>
      </c>
      <c r="C2775" s="5" t="s">
        <v>9489</v>
      </c>
      <c r="D2775" s="5" t="s">
        <v>23</v>
      </c>
      <c r="E2775" s="5" t="s">
        <v>9490</v>
      </c>
      <c r="F2775" s="6">
        <v>45791</v>
      </c>
      <c r="G2775" s="6">
        <v>51270</v>
      </c>
      <c r="H2775" s="7">
        <v>500</v>
      </c>
      <c r="I2775" s="13" t="e">
        <f>VLOOKUP(C2775,[1]Sheet18!$A$1:$C$362,3,0)</f>
        <v>#N/A</v>
      </c>
      <c r="J2775" s="18">
        <f t="shared" si="73"/>
        <v>500</v>
      </c>
    </row>
    <row r="2776" spans="2:10" x14ac:dyDescent="0.2">
      <c r="B2776" s="4">
        <v>2773</v>
      </c>
      <c r="C2776" s="5" t="s">
        <v>9535</v>
      </c>
      <c r="D2776" s="5" t="s">
        <v>23</v>
      </c>
      <c r="E2776" s="5" t="s">
        <v>9536</v>
      </c>
      <c r="F2776" s="6">
        <v>45805</v>
      </c>
      <c r="G2776" s="6">
        <v>51284</v>
      </c>
      <c r="H2776" s="7">
        <v>250</v>
      </c>
      <c r="I2776" s="13" t="e">
        <f>VLOOKUP(C2776,[1]Sheet18!$A$1:$C$362,3,0)</f>
        <v>#N/A</v>
      </c>
      <c r="J2776" s="18">
        <f t="shared" si="73"/>
        <v>250</v>
      </c>
    </row>
    <row r="2777" spans="2:10" x14ac:dyDescent="0.2">
      <c r="B2777" s="4">
        <v>2774</v>
      </c>
      <c r="C2777" s="5" t="s">
        <v>50</v>
      </c>
      <c r="D2777" s="5" t="s">
        <v>52</v>
      </c>
      <c r="E2777" s="5" t="s">
        <v>51</v>
      </c>
      <c r="F2777" s="6">
        <v>42214</v>
      </c>
      <c r="G2777" s="6">
        <v>45867</v>
      </c>
      <c r="H2777" s="7">
        <v>50</v>
      </c>
      <c r="I2777" s="13" t="e">
        <f>VLOOKUP(C2777,[1]Sheet18!$A$1:$C$362,3,0)</f>
        <v>#N/A</v>
      </c>
      <c r="J2777" s="18">
        <f t="shared" si="73"/>
        <v>50</v>
      </c>
    </row>
    <row r="2778" spans="2:10" x14ac:dyDescent="0.2">
      <c r="B2778" s="4">
        <v>2775</v>
      </c>
      <c r="C2778" s="5" t="s">
        <v>5764</v>
      </c>
      <c r="D2778" s="5" t="s">
        <v>52</v>
      </c>
      <c r="E2778" s="5" t="s">
        <v>5765</v>
      </c>
      <c r="F2778" s="6">
        <v>44776</v>
      </c>
      <c r="G2778" s="6">
        <v>45872</v>
      </c>
      <c r="H2778" s="7">
        <v>200</v>
      </c>
      <c r="I2778" s="13" t="e">
        <f>VLOOKUP(C2778,[1]Sheet18!$A$1:$C$362,3,0)</f>
        <v>#N/A</v>
      </c>
      <c r="J2778" s="18">
        <f t="shared" si="73"/>
        <v>200</v>
      </c>
    </row>
    <row r="2779" spans="2:10" x14ac:dyDescent="0.2">
      <c r="B2779" s="4">
        <v>2776</v>
      </c>
      <c r="C2779" s="5" t="s">
        <v>100</v>
      </c>
      <c r="D2779" s="5" t="s">
        <v>52</v>
      </c>
      <c r="E2779" s="5" t="s">
        <v>101</v>
      </c>
      <c r="F2779" s="6">
        <v>42242</v>
      </c>
      <c r="G2779" s="6">
        <v>45895</v>
      </c>
      <c r="H2779" s="7">
        <v>100</v>
      </c>
      <c r="I2779" s="13" t="e">
        <f>VLOOKUP(C2779,[1]Sheet18!$A$1:$C$362,3,0)</f>
        <v>#N/A</v>
      </c>
      <c r="J2779" s="18">
        <f t="shared" si="73"/>
        <v>100</v>
      </c>
    </row>
    <row r="2780" spans="2:10" x14ac:dyDescent="0.2">
      <c r="B2780" s="4">
        <v>2777</v>
      </c>
      <c r="C2780" s="5" t="s">
        <v>173</v>
      </c>
      <c r="D2780" s="5" t="s">
        <v>52</v>
      </c>
      <c r="E2780" s="5" t="s">
        <v>174</v>
      </c>
      <c r="F2780" s="6">
        <v>42291</v>
      </c>
      <c r="G2780" s="6">
        <v>45944</v>
      </c>
      <c r="H2780" s="7">
        <v>60</v>
      </c>
      <c r="I2780" s="13" t="e">
        <f>VLOOKUP(C2780,[1]Sheet18!$A$1:$C$362,3,0)</f>
        <v>#N/A</v>
      </c>
      <c r="J2780" s="18">
        <f t="shared" si="73"/>
        <v>60</v>
      </c>
    </row>
    <row r="2781" spans="2:10" x14ac:dyDescent="0.2">
      <c r="B2781" s="4">
        <v>2778</v>
      </c>
      <c r="C2781" s="5" t="s">
        <v>6007</v>
      </c>
      <c r="D2781" s="5" t="s">
        <v>52</v>
      </c>
      <c r="E2781" s="5" t="s">
        <v>6008</v>
      </c>
      <c r="F2781" s="6">
        <v>44861</v>
      </c>
      <c r="G2781" s="6">
        <v>45957</v>
      </c>
      <c r="H2781" s="7">
        <v>300</v>
      </c>
      <c r="I2781" s="13" t="e">
        <f>VLOOKUP(C2781,[1]Sheet18!$A$1:$C$362,3,0)</f>
        <v>#N/A</v>
      </c>
      <c r="J2781" s="18">
        <f t="shared" si="73"/>
        <v>300</v>
      </c>
    </row>
    <row r="2782" spans="2:10" x14ac:dyDescent="0.2">
      <c r="B2782" s="4">
        <v>2779</v>
      </c>
      <c r="C2782" s="5" t="s">
        <v>227</v>
      </c>
      <c r="D2782" s="5" t="s">
        <v>52</v>
      </c>
      <c r="E2782" s="5" t="s">
        <v>228</v>
      </c>
      <c r="F2782" s="6">
        <v>42321</v>
      </c>
      <c r="G2782" s="6">
        <v>45974</v>
      </c>
      <c r="H2782" s="7">
        <v>100</v>
      </c>
      <c r="I2782" s="13" t="e">
        <f>VLOOKUP(C2782,[1]Sheet18!$A$1:$C$362,3,0)</f>
        <v>#N/A</v>
      </c>
      <c r="J2782" s="18">
        <f t="shared" si="73"/>
        <v>100</v>
      </c>
    </row>
    <row r="2783" spans="2:10" x14ac:dyDescent="0.2">
      <c r="B2783" s="4">
        <v>2780</v>
      </c>
      <c r="C2783" s="5" t="s">
        <v>284</v>
      </c>
      <c r="D2783" s="5" t="s">
        <v>52</v>
      </c>
      <c r="E2783" s="5" t="s">
        <v>285</v>
      </c>
      <c r="F2783" s="6">
        <v>42347</v>
      </c>
      <c r="G2783" s="6">
        <v>46000</v>
      </c>
      <c r="H2783" s="7">
        <v>50</v>
      </c>
      <c r="I2783" s="13" t="e">
        <f>VLOOKUP(C2783,[1]Sheet18!$A$1:$C$362,3,0)</f>
        <v>#N/A</v>
      </c>
      <c r="J2783" s="18">
        <f t="shared" si="73"/>
        <v>50</v>
      </c>
    </row>
    <row r="2784" spans="2:10" x14ac:dyDescent="0.2">
      <c r="B2784" s="4">
        <v>2781</v>
      </c>
      <c r="C2784" s="5" t="s">
        <v>335</v>
      </c>
      <c r="D2784" s="5" t="s">
        <v>52</v>
      </c>
      <c r="E2784" s="5" t="s">
        <v>336</v>
      </c>
      <c r="F2784" s="6">
        <v>42382</v>
      </c>
      <c r="G2784" s="6">
        <v>46035</v>
      </c>
      <c r="H2784" s="7">
        <v>80</v>
      </c>
      <c r="I2784" s="13" t="e">
        <f>VLOOKUP(C2784,[1]Sheet18!$A$1:$C$362,3,0)</f>
        <v>#N/A</v>
      </c>
      <c r="J2784" s="18">
        <f t="shared" si="73"/>
        <v>80</v>
      </c>
    </row>
    <row r="2785" spans="2:10" x14ac:dyDescent="0.2">
      <c r="B2785" s="4">
        <v>2782</v>
      </c>
      <c r="C2785" s="5" t="s">
        <v>432</v>
      </c>
      <c r="D2785" s="5" t="s">
        <v>52</v>
      </c>
      <c r="E2785" s="5" t="s">
        <v>433</v>
      </c>
      <c r="F2785" s="6">
        <v>42424</v>
      </c>
      <c r="G2785" s="6">
        <v>46077</v>
      </c>
      <c r="H2785" s="7">
        <v>70</v>
      </c>
      <c r="I2785" s="13" t="e">
        <f>VLOOKUP(C2785,[1]Sheet18!$A$1:$C$362,3,0)</f>
        <v>#N/A</v>
      </c>
      <c r="J2785" s="18">
        <f t="shared" si="73"/>
        <v>70</v>
      </c>
    </row>
    <row r="2786" spans="2:10" x14ac:dyDescent="0.2">
      <c r="B2786" s="4">
        <v>2783</v>
      </c>
      <c r="C2786" s="5" t="s">
        <v>496</v>
      </c>
      <c r="D2786" s="5" t="s">
        <v>52</v>
      </c>
      <c r="E2786" s="5" t="s">
        <v>497</v>
      </c>
      <c r="F2786" s="6">
        <v>42480</v>
      </c>
      <c r="G2786" s="6">
        <v>46132</v>
      </c>
      <c r="H2786" s="7">
        <v>60</v>
      </c>
      <c r="I2786" s="13" t="e">
        <f>VLOOKUP(C2786,[1]Sheet18!$A$1:$C$362,3,0)</f>
        <v>#N/A</v>
      </c>
      <c r="J2786" s="18">
        <f t="shared" si="73"/>
        <v>60</v>
      </c>
    </row>
    <row r="2787" spans="2:10" x14ac:dyDescent="0.2">
      <c r="B2787" s="4">
        <v>2784</v>
      </c>
      <c r="C2787" s="5" t="s">
        <v>542</v>
      </c>
      <c r="D2787" s="5" t="s">
        <v>52</v>
      </c>
      <c r="E2787" s="5" t="s">
        <v>543</v>
      </c>
      <c r="F2787" s="6">
        <v>42515</v>
      </c>
      <c r="G2787" s="6">
        <v>46167</v>
      </c>
      <c r="H2787" s="7">
        <v>100</v>
      </c>
      <c r="I2787" s="13" t="e">
        <f>VLOOKUP(C2787,[1]Sheet18!$A$1:$C$362,3,0)</f>
        <v>#N/A</v>
      </c>
      <c r="J2787" s="18">
        <f t="shared" si="73"/>
        <v>100</v>
      </c>
    </row>
    <row r="2788" spans="2:10" x14ac:dyDescent="0.2">
      <c r="B2788" s="4">
        <v>2785</v>
      </c>
      <c r="C2788" s="5" t="s">
        <v>613</v>
      </c>
      <c r="D2788" s="5" t="s">
        <v>52</v>
      </c>
      <c r="E2788" s="5" t="s">
        <v>614</v>
      </c>
      <c r="F2788" s="6">
        <v>42578</v>
      </c>
      <c r="G2788" s="6">
        <v>46230</v>
      </c>
      <c r="H2788" s="7">
        <v>50</v>
      </c>
      <c r="I2788" s="13" t="e">
        <f>VLOOKUP(C2788,[1]Sheet18!$A$1:$C$362,3,0)</f>
        <v>#N/A</v>
      </c>
      <c r="J2788" s="18">
        <f t="shared" si="73"/>
        <v>50</v>
      </c>
    </row>
    <row r="2789" spans="2:10" x14ac:dyDescent="0.2">
      <c r="B2789" s="4">
        <v>2786</v>
      </c>
      <c r="C2789" s="5" t="s">
        <v>685</v>
      </c>
      <c r="D2789" s="5" t="s">
        <v>52</v>
      </c>
      <c r="E2789" s="5" t="s">
        <v>686</v>
      </c>
      <c r="F2789" s="6">
        <v>42627</v>
      </c>
      <c r="G2789" s="6">
        <v>46279</v>
      </c>
      <c r="H2789" s="7">
        <v>100</v>
      </c>
      <c r="I2789" s="13" t="e">
        <f>VLOOKUP(C2789,[1]Sheet18!$A$1:$C$362,3,0)</f>
        <v>#N/A</v>
      </c>
      <c r="J2789" s="18">
        <f t="shared" si="73"/>
        <v>100</v>
      </c>
    </row>
    <row r="2790" spans="2:10" x14ac:dyDescent="0.2">
      <c r="B2790" s="4">
        <v>2787</v>
      </c>
      <c r="C2790" s="5" t="s">
        <v>709</v>
      </c>
      <c r="D2790" s="5" t="s">
        <v>52</v>
      </c>
      <c r="E2790" s="5" t="s">
        <v>710</v>
      </c>
      <c r="F2790" s="6">
        <v>42641</v>
      </c>
      <c r="G2790" s="6">
        <v>46293</v>
      </c>
      <c r="H2790" s="7">
        <v>150</v>
      </c>
      <c r="I2790" s="13" t="e">
        <f>VLOOKUP(C2790,[1]Sheet18!$A$1:$C$362,3,0)</f>
        <v>#N/A</v>
      </c>
      <c r="J2790" s="18">
        <f t="shared" si="73"/>
        <v>150</v>
      </c>
    </row>
    <row r="2791" spans="2:10" x14ac:dyDescent="0.2">
      <c r="B2791" s="4">
        <v>2788</v>
      </c>
      <c r="C2791" s="5" t="s">
        <v>6086</v>
      </c>
      <c r="D2791" s="5" t="s">
        <v>52</v>
      </c>
      <c r="E2791" s="5" t="s">
        <v>6087</v>
      </c>
      <c r="F2791" s="6">
        <v>44888</v>
      </c>
      <c r="G2791" s="6">
        <v>46349</v>
      </c>
      <c r="H2791" s="7">
        <v>413</v>
      </c>
      <c r="I2791" s="13" t="e">
        <f>VLOOKUP(C2791,[1]Sheet18!$A$1:$C$362,3,0)</f>
        <v>#N/A</v>
      </c>
      <c r="J2791" s="18">
        <f t="shared" si="73"/>
        <v>413</v>
      </c>
    </row>
    <row r="2792" spans="2:10" x14ac:dyDescent="0.2">
      <c r="B2792" s="4">
        <v>2789</v>
      </c>
      <c r="C2792" s="5" t="s">
        <v>866</v>
      </c>
      <c r="D2792" s="5" t="s">
        <v>52</v>
      </c>
      <c r="E2792" s="5" t="s">
        <v>867</v>
      </c>
      <c r="F2792" s="6">
        <v>42718</v>
      </c>
      <c r="G2792" s="6">
        <v>46370</v>
      </c>
      <c r="H2792" s="7">
        <v>180</v>
      </c>
      <c r="I2792" s="13" t="e">
        <f>VLOOKUP(C2792,[1]Sheet18!$A$1:$C$362,3,0)</f>
        <v>#N/A</v>
      </c>
      <c r="J2792" s="18">
        <f t="shared" si="73"/>
        <v>180</v>
      </c>
    </row>
    <row r="2793" spans="2:10" x14ac:dyDescent="0.2">
      <c r="B2793" s="4">
        <v>2790</v>
      </c>
      <c r="C2793" s="5" t="s">
        <v>984</v>
      </c>
      <c r="D2793" s="5" t="s">
        <v>52</v>
      </c>
      <c r="E2793" s="5" t="s">
        <v>985</v>
      </c>
      <c r="F2793" s="6">
        <v>42781</v>
      </c>
      <c r="G2793" s="6">
        <v>46433</v>
      </c>
      <c r="H2793" s="7">
        <v>100</v>
      </c>
      <c r="I2793" s="13" t="e">
        <f>VLOOKUP(C2793,[1]Sheet18!$A$1:$C$362,3,0)</f>
        <v>#N/A</v>
      </c>
      <c r="J2793" s="18">
        <f t="shared" si="73"/>
        <v>100</v>
      </c>
    </row>
    <row r="2794" spans="2:10" x14ac:dyDescent="0.2">
      <c r="B2794" s="4">
        <v>2791</v>
      </c>
      <c r="C2794" s="5" t="s">
        <v>1048</v>
      </c>
      <c r="D2794" s="5" t="s">
        <v>52</v>
      </c>
      <c r="E2794" s="5" t="s">
        <v>1049</v>
      </c>
      <c r="F2794" s="6">
        <v>42809</v>
      </c>
      <c r="G2794" s="6">
        <v>46461</v>
      </c>
      <c r="H2794" s="7">
        <v>114</v>
      </c>
      <c r="I2794" s="13" t="e">
        <f>VLOOKUP(C2794,[1]Sheet18!$A$1:$C$362,3,0)</f>
        <v>#N/A</v>
      </c>
      <c r="J2794" s="18">
        <f t="shared" si="73"/>
        <v>114</v>
      </c>
    </row>
    <row r="2795" spans="2:10" x14ac:dyDescent="0.2">
      <c r="B2795" s="4">
        <v>2792</v>
      </c>
      <c r="C2795" s="5" t="s">
        <v>1071</v>
      </c>
      <c r="D2795" s="5" t="s">
        <v>52</v>
      </c>
      <c r="E2795" s="5" t="s">
        <v>1072</v>
      </c>
      <c r="F2795" s="6">
        <v>42823</v>
      </c>
      <c r="G2795" s="6">
        <v>46475</v>
      </c>
      <c r="H2795" s="7">
        <v>147</v>
      </c>
      <c r="I2795" s="13" t="e">
        <f>VLOOKUP(C2795,[1]Sheet18!$A$1:$C$362,3,0)</f>
        <v>#N/A</v>
      </c>
      <c r="J2795" s="18">
        <f t="shared" si="73"/>
        <v>147</v>
      </c>
    </row>
    <row r="2796" spans="2:10" x14ac:dyDescent="0.2">
      <c r="B2796" s="4">
        <v>2793</v>
      </c>
      <c r="C2796" s="5" t="s">
        <v>1238</v>
      </c>
      <c r="D2796" s="5" t="s">
        <v>52</v>
      </c>
      <c r="E2796" s="5" t="s">
        <v>1239</v>
      </c>
      <c r="F2796" s="6">
        <v>42942</v>
      </c>
      <c r="G2796" s="6">
        <v>46594</v>
      </c>
      <c r="H2796" s="7">
        <v>125</v>
      </c>
      <c r="I2796" s="13" t="e">
        <f>VLOOKUP(C2796,[1]Sheet18!$A$1:$C$362,3,0)</f>
        <v>#N/A</v>
      </c>
      <c r="J2796" s="18">
        <f t="shared" ref="J2796:J2830" si="74">H2796</f>
        <v>125</v>
      </c>
    </row>
    <row r="2797" spans="2:10" x14ac:dyDescent="0.2">
      <c r="B2797" s="4">
        <v>2794</v>
      </c>
      <c r="C2797" s="5" t="s">
        <v>1295</v>
      </c>
      <c r="D2797" s="5" t="s">
        <v>52</v>
      </c>
      <c r="E2797" s="5" t="s">
        <v>1296</v>
      </c>
      <c r="F2797" s="6">
        <v>42970</v>
      </c>
      <c r="G2797" s="6">
        <v>46622</v>
      </c>
      <c r="H2797" s="7">
        <v>120</v>
      </c>
      <c r="I2797" s="13" t="e">
        <f>VLOOKUP(C2797,[1]Sheet18!$A$1:$C$362,3,0)</f>
        <v>#N/A</v>
      </c>
      <c r="J2797" s="18">
        <f t="shared" si="74"/>
        <v>120</v>
      </c>
    </row>
    <row r="2798" spans="2:10" x14ac:dyDescent="0.2">
      <c r="B2798" s="4">
        <v>2795</v>
      </c>
      <c r="C2798" s="5" t="s">
        <v>1323</v>
      </c>
      <c r="D2798" s="5" t="s">
        <v>52</v>
      </c>
      <c r="E2798" s="5" t="s">
        <v>1324</v>
      </c>
      <c r="F2798" s="6">
        <v>42991</v>
      </c>
      <c r="G2798" s="6">
        <v>46643</v>
      </c>
      <c r="H2798" s="7">
        <v>125</v>
      </c>
      <c r="I2798" s="13" t="e">
        <f>VLOOKUP(C2798,[1]Sheet18!$A$1:$C$362,3,0)</f>
        <v>#N/A</v>
      </c>
      <c r="J2798" s="18">
        <f t="shared" si="74"/>
        <v>125</v>
      </c>
    </row>
    <row r="2799" spans="2:10" x14ac:dyDescent="0.2">
      <c r="B2799" s="4">
        <v>2796</v>
      </c>
      <c r="C2799" s="5" t="s">
        <v>1455</v>
      </c>
      <c r="D2799" s="5" t="s">
        <v>52</v>
      </c>
      <c r="E2799" s="5" t="s">
        <v>1456</v>
      </c>
      <c r="F2799" s="6">
        <v>43061</v>
      </c>
      <c r="G2799" s="6">
        <v>46713</v>
      </c>
      <c r="H2799" s="7">
        <v>125</v>
      </c>
      <c r="I2799" s="13" t="e">
        <f>VLOOKUP(C2799,[1]Sheet18!$A$1:$C$362,3,0)</f>
        <v>#N/A</v>
      </c>
      <c r="J2799" s="18">
        <f t="shared" si="74"/>
        <v>125</v>
      </c>
    </row>
    <row r="2800" spans="2:10" x14ac:dyDescent="0.2">
      <c r="B2800" s="4">
        <v>2797</v>
      </c>
      <c r="C2800" s="5" t="s">
        <v>1484</v>
      </c>
      <c r="D2800" s="5" t="s">
        <v>52</v>
      </c>
      <c r="E2800" s="5" t="s">
        <v>1485</v>
      </c>
      <c r="F2800" s="6">
        <v>43075</v>
      </c>
      <c r="G2800" s="6">
        <v>46727</v>
      </c>
      <c r="H2800" s="7">
        <v>245</v>
      </c>
      <c r="I2800" s="13" t="e">
        <f>VLOOKUP(C2800,[1]Sheet18!$A$1:$C$362,3,0)</f>
        <v>#N/A</v>
      </c>
      <c r="J2800" s="18">
        <f t="shared" si="74"/>
        <v>245</v>
      </c>
    </row>
    <row r="2801" spans="2:10" x14ac:dyDescent="0.2">
      <c r="B2801" s="4">
        <v>2798</v>
      </c>
      <c r="C2801" s="5" t="s">
        <v>6147</v>
      </c>
      <c r="D2801" s="5" t="s">
        <v>52</v>
      </c>
      <c r="E2801" s="5" t="s">
        <v>6148</v>
      </c>
      <c r="F2801" s="6">
        <v>44909</v>
      </c>
      <c r="G2801" s="6">
        <v>46735</v>
      </c>
      <c r="H2801" s="7">
        <v>86</v>
      </c>
      <c r="I2801" s="13" t="e">
        <f>VLOOKUP(C2801,[1]Sheet18!$A$1:$C$362,3,0)</f>
        <v>#N/A</v>
      </c>
      <c r="J2801" s="18">
        <f t="shared" si="74"/>
        <v>86</v>
      </c>
    </row>
    <row r="2802" spans="2:10" x14ac:dyDescent="0.2">
      <c r="B2802" s="4">
        <v>2799</v>
      </c>
      <c r="C2802" s="5" t="s">
        <v>6165</v>
      </c>
      <c r="D2802" s="5" t="s">
        <v>52</v>
      </c>
      <c r="E2802" s="5" t="s">
        <v>6166</v>
      </c>
      <c r="F2802" s="6">
        <v>44916</v>
      </c>
      <c r="G2802" s="6">
        <v>46742</v>
      </c>
      <c r="H2802" s="7">
        <v>354</v>
      </c>
      <c r="I2802" s="13" t="e">
        <f>VLOOKUP(C2802,[1]Sheet18!$A$1:$C$362,3,0)</f>
        <v>#N/A</v>
      </c>
      <c r="J2802" s="18">
        <f t="shared" si="74"/>
        <v>354</v>
      </c>
    </row>
    <row r="2803" spans="2:10" x14ac:dyDescent="0.2">
      <c r="B2803" s="4">
        <v>2800</v>
      </c>
      <c r="C2803" s="5" t="s">
        <v>1721</v>
      </c>
      <c r="D2803" s="5" t="s">
        <v>52</v>
      </c>
      <c r="E2803" s="5" t="s">
        <v>1722</v>
      </c>
      <c r="F2803" s="6">
        <v>43173</v>
      </c>
      <c r="G2803" s="6">
        <v>46826</v>
      </c>
      <c r="H2803" s="7">
        <v>100</v>
      </c>
      <c r="I2803" s="13" t="e">
        <f>VLOOKUP(C2803,[1]Sheet18!$A$1:$C$362,3,0)</f>
        <v>#N/A</v>
      </c>
      <c r="J2803" s="18">
        <f t="shared" si="74"/>
        <v>100</v>
      </c>
    </row>
    <row r="2804" spans="2:10" x14ac:dyDescent="0.2">
      <c r="B2804" s="4">
        <v>2801</v>
      </c>
      <c r="C2804" s="5" t="s">
        <v>1742</v>
      </c>
      <c r="D2804" s="5" t="s">
        <v>52</v>
      </c>
      <c r="E2804" s="5" t="s">
        <v>1743</v>
      </c>
      <c r="F2804" s="6">
        <v>43180</v>
      </c>
      <c r="G2804" s="6">
        <v>46833</v>
      </c>
      <c r="H2804" s="7">
        <v>125</v>
      </c>
      <c r="I2804" s="13" t="e">
        <f>VLOOKUP(C2804,[1]Sheet18!$A$1:$C$362,3,0)</f>
        <v>#N/A</v>
      </c>
      <c r="J2804" s="18">
        <f t="shared" si="74"/>
        <v>125</v>
      </c>
    </row>
    <row r="2805" spans="2:10" x14ac:dyDescent="0.2">
      <c r="B2805" s="4">
        <v>2802</v>
      </c>
      <c r="C2805" s="5" t="s">
        <v>1758</v>
      </c>
      <c r="D2805" s="5" t="s">
        <v>52</v>
      </c>
      <c r="E2805" s="5" t="s">
        <v>1759</v>
      </c>
      <c r="F2805" s="6">
        <v>43186</v>
      </c>
      <c r="G2805" s="6">
        <v>46839</v>
      </c>
      <c r="H2805" s="7">
        <v>150.5</v>
      </c>
      <c r="I2805" s="13" t="e">
        <f>VLOOKUP(C2805,[1]Sheet18!$A$1:$C$362,3,0)</f>
        <v>#N/A</v>
      </c>
      <c r="J2805" s="18">
        <f t="shared" si="74"/>
        <v>150.5</v>
      </c>
    </row>
    <row r="2806" spans="2:10" x14ac:dyDescent="0.2">
      <c r="B2806" s="4">
        <v>2803</v>
      </c>
      <c r="C2806" s="5" t="s">
        <v>2067</v>
      </c>
      <c r="D2806" s="5" t="s">
        <v>52</v>
      </c>
      <c r="E2806" s="5" t="s">
        <v>2068</v>
      </c>
      <c r="F2806" s="6">
        <v>43390</v>
      </c>
      <c r="G2806" s="6">
        <v>47043</v>
      </c>
      <c r="H2806" s="7">
        <v>150</v>
      </c>
      <c r="I2806" s="13" t="e">
        <f>VLOOKUP(C2806,[1]Sheet18!$A$1:$C$362,3,0)</f>
        <v>#N/A</v>
      </c>
      <c r="J2806" s="18">
        <f t="shared" si="74"/>
        <v>150</v>
      </c>
    </row>
    <row r="2807" spans="2:10" x14ac:dyDescent="0.2">
      <c r="B2807" s="4">
        <v>2804</v>
      </c>
      <c r="C2807" s="5" t="s">
        <v>2146</v>
      </c>
      <c r="D2807" s="5" t="s">
        <v>52</v>
      </c>
      <c r="E2807" s="5" t="s">
        <v>2147</v>
      </c>
      <c r="F2807" s="6">
        <v>43432</v>
      </c>
      <c r="G2807" s="6">
        <v>47085</v>
      </c>
      <c r="H2807" s="7">
        <v>250</v>
      </c>
      <c r="I2807" s="13" t="e">
        <f>VLOOKUP(C2807,[1]Sheet18!$A$1:$C$362,3,0)</f>
        <v>#N/A</v>
      </c>
      <c r="J2807" s="18">
        <f t="shared" si="74"/>
        <v>250</v>
      </c>
    </row>
    <row r="2808" spans="2:10" x14ac:dyDescent="0.2">
      <c r="B2808" s="4">
        <v>2805</v>
      </c>
      <c r="C2808" s="5" t="s">
        <v>2182</v>
      </c>
      <c r="D2808" s="5" t="s">
        <v>52</v>
      </c>
      <c r="E2808" s="5" t="s">
        <v>2183</v>
      </c>
      <c r="F2808" s="6">
        <v>43446</v>
      </c>
      <c r="G2808" s="6">
        <v>47099</v>
      </c>
      <c r="H2808" s="7">
        <v>150</v>
      </c>
      <c r="I2808" s="13" t="e">
        <f>VLOOKUP(C2808,[1]Sheet18!$A$1:$C$362,3,0)</f>
        <v>#N/A</v>
      </c>
      <c r="J2808" s="18">
        <f t="shared" si="74"/>
        <v>150</v>
      </c>
    </row>
    <row r="2809" spans="2:10" x14ac:dyDescent="0.2">
      <c r="B2809" s="4">
        <v>2806</v>
      </c>
      <c r="C2809" s="5" t="s">
        <v>2216</v>
      </c>
      <c r="D2809" s="5" t="s">
        <v>52</v>
      </c>
      <c r="E2809" s="5" t="s">
        <v>2217</v>
      </c>
      <c r="F2809" s="6">
        <v>43460</v>
      </c>
      <c r="G2809" s="6">
        <v>47113</v>
      </c>
      <c r="H2809" s="7">
        <v>100</v>
      </c>
      <c r="I2809" s="13" t="e">
        <f>VLOOKUP(C2809,[1]Sheet18!$A$1:$C$362,3,0)</f>
        <v>#N/A</v>
      </c>
      <c r="J2809" s="18">
        <f t="shared" si="74"/>
        <v>100</v>
      </c>
    </row>
    <row r="2810" spans="2:10" x14ac:dyDescent="0.2">
      <c r="B2810" s="4">
        <v>2807</v>
      </c>
      <c r="C2810" s="5" t="s">
        <v>2370</v>
      </c>
      <c r="D2810" s="5" t="s">
        <v>52</v>
      </c>
      <c r="E2810" s="5" t="s">
        <v>2371</v>
      </c>
      <c r="F2810" s="6">
        <v>43523</v>
      </c>
      <c r="G2810" s="6">
        <v>47176</v>
      </c>
      <c r="H2810" s="7">
        <v>100</v>
      </c>
      <c r="I2810" s="13" t="e">
        <f>VLOOKUP(C2810,[1]Sheet18!$A$1:$C$362,3,0)</f>
        <v>#N/A</v>
      </c>
      <c r="J2810" s="18">
        <f t="shared" si="74"/>
        <v>100</v>
      </c>
    </row>
    <row r="2811" spans="2:10" x14ac:dyDescent="0.2">
      <c r="B2811" s="4">
        <v>2808</v>
      </c>
      <c r="C2811" s="5" t="s">
        <v>2418</v>
      </c>
      <c r="D2811" s="5" t="s">
        <v>52</v>
      </c>
      <c r="E2811" s="5" t="s">
        <v>2419</v>
      </c>
      <c r="F2811" s="6">
        <v>43537</v>
      </c>
      <c r="G2811" s="6">
        <v>47190</v>
      </c>
      <c r="H2811" s="7">
        <v>250</v>
      </c>
      <c r="I2811" s="13" t="e">
        <f>VLOOKUP(C2811,[1]Sheet18!$A$1:$C$362,3,0)</f>
        <v>#N/A</v>
      </c>
      <c r="J2811" s="18">
        <f t="shared" si="74"/>
        <v>250</v>
      </c>
    </row>
    <row r="2812" spans="2:10" x14ac:dyDescent="0.2">
      <c r="B2812" s="4">
        <v>2809</v>
      </c>
      <c r="C2812" s="5" t="s">
        <v>2458</v>
      </c>
      <c r="D2812" s="5" t="s">
        <v>52</v>
      </c>
      <c r="E2812" s="5" t="s">
        <v>2459</v>
      </c>
      <c r="F2812" s="6">
        <v>43551</v>
      </c>
      <c r="G2812" s="6">
        <v>47204</v>
      </c>
      <c r="H2812" s="7">
        <v>122</v>
      </c>
      <c r="I2812" s="13" t="e">
        <f>VLOOKUP(C2812,[1]Sheet18!$A$1:$C$362,3,0)</f>
        <v>#N/A</v>
      </c>
      <c r="J2812" s="18">
        <f t="shared" si="74"/>
        <v>122</v>
      </c>
    </row>
    <row r="2813" spans="2:10" x14ac:dyDescent="0.2">
      <c r="B2813" s="4">
        <v>2810</v>
      </c>
      <c r="C2813" s="5" t="s">
        <v>2627</v>
      </c>
      <c r="D2813" s="5" t="s">
        <v>52</v>
      </c>
      <c r="E2813" s="5" t="s">
        <v>2628</v>
      </c>
      <c r="F2813" s="6">
        <v>43656</v>
      </c>
      <c r="G2813" s="6">
        <v>47309</v>
      </c>
      <c r="H2813" s="7">
        <v>200</v>
      </c>
      <c r="I2813" s="13" t="e">
        <f>VLOOKUP(C2813,[1]Sheet18!$A$1:$C$362,3,0)</f>
        <v>#N/A</v>
      </c>
      <c r="J2813" s="18">
        <f t="shared" si="74"/>
        <v>200</v>
      </c>
    </row>
    <row r="2814" spans="2:10" x14ac:dyDescent="0.2">
      <c r="B2814" s="4">
        <v>2811</v>
      </c>
      <c r="C2814" s="5" t="s">
        <v>2691</v>
      </c>
      <c r="D2814" s="5" t="s">
        <v>52</v>
      </c>
      <c r="E2814" s="5" t="s">
        <v>2692</v>
      </c>
      <c r="F2814" s="6">
        <v>43684</v>
      </c>
      <c r="G2814" s="6">
        <v>47337</v>
      </c>
      <c r="H2814" s="7">
        <v>150</v>
      </c>
      <c r="I2814" s="13" t="e">
        <f>VLOOKUP(C2814,[1]Sheet18!$A$1:$C$362,3,0)</f>
        <v>#N/A</v>
      </c>
      <c r="J2814" s="18">
        <f t="shared" si="74"/>
        <v>150</v>
      </c>
    </row>
    <row r="2815" spans="2:10" x14ac:dyDescent="0.2">
      <c r="B2815" s="4">
        <v>2812</v>
      </c>
      <c r="C2815" s="5" t="s">
        <v>2813</v>
      </c>
      <c r="D2815" s="5" t="s">
        <v>52</v>
      </c>
      <c r="E2815" s="5" t="s">
        <v>2814</v>
      </c>
      <c r="F2815" s="6">
        <v>43733</v>
      </c>
      <c r="G2815" s="6">
        <v>47386</v>
      </c>
      <c r="H2815" s="7">
        <v>100</v>
      </c>
      <c r="I2815" s="13" t="e">
        <f>VLOOKUP(C2815,[1]Sheet18!$A$1:$C$362,3,0)</f>
        <v>#N/A</v>
      </c>
      <c r="J2815" s="18">
        <f t="shared" si="74"/>
        <v>100</v>
      </c>
    </row>
    <row r="2816" spans="2:10" x14ac:dyDescent="0.2">
      <c r="B2816" s="4">
        <v>2813</v>
      </c>
      <c r="C2816" s="5" t="s">
        <v>2983</v>
      </c>
      <c r="D2816" s="5" t="s">
        <v>52</v>
      </c>
      <c r="E2816" s="5" t="s">
        <v>2984</v>
      </c>
      <c r="F2816" s="6">
        <v>43803</v>
      </c>
      <c r="G2816" s="6">
        <v>47456</v>
      </c>
      <c r="H2816" s="7">
        <v>195</v>
      </c>
      <c r="I2816" s="13" t="e">
        <f>VLOOKUP(C2816,[1]Sheet18!$A$1:$C$362,3,0)</f>
        <v>#N/A</v>
      </c>
      <c r="J2816" s="18">
        <f t="shared" si="74"/>
        <v>195</v>
      </c>
    </row>
    <row r="2817" spans="2:10" x14ac:dyDescent="0.2">
      <c r="B2817" s="4">
        <v>2814</v>
      </c>
      <c r="C2817" s="5" t="s">
        <v>3027</v>
      </c>
      <c r="D2817" s="5" t="s">
        <v>52</v>
      </c>
      <c r="E2817" s="5" t="s">
        <v>3028</v>
      </c>
      <c r="F2817" s="6">
        <v>43817</v>
      </c>
      <c r="G2817" s="6">
        <v>47470</v>
      </c>
      <c r="H2817" s="7">
        <v>100</v>
      </c>
      <c r="I2817" s="13" t="e">
        <f>VLOOKUP(C2817,[1]Sheet18!$A$1:$C$362,3,0)</f>
        <v>#N/A</v>
      </c>
      <c r="J2817" s="18">
        <f t="shared" si="74"/>
        <v>100</v>
      </c>
    </row>
    <row r="2818" spans="2:10" x14ac:dyDescent="0.2">
      <c r="B2818" s="4">
        <v>2815</v>
      </c>
      <c r="C2818" s="5" t="s">
        <v>3230</v>
      </c>
      <c r="D2818" s="5" t="s">
        <v>52</v>
      </c>
      <c r="E2818" s="5" t="s">
        <v>3231</v>
      </c>
      <c r="F2818" s="6">
        <v>43887</v>
      </c>
      <c r="G2818" s="6">
        <v>47540</v>
      </c>
      <c r="H2818" s="7">
        <v>150</v>
      </c>
      <c r="I2818" s="13" t="e">
        <f>VLOOKUP(C2818,[1]Sheet18!$A$1:$C$362,3,0)</f>
        <v>#N/A</v>
      </c>
      <c r="J2818" s="18">
        <f t="shared" si="74"/>
        <v>150</v>
      </c>
    </row>
    <row r="2819" spans="2:10" x14ac:dyDescent="0.2">
      <c r="B2819" s="4">
        <v>2816</v>
      </c>
      <c r="C2819" s="5" t="s">
        <v>3328</v>
      </c>
      <c r="D2819" s="5" t="s">
        <v>52</v>
      </c>
      <c r="E2819" s="5" t="s">
        <v>3329</v>
      </c>
      <c r="F2819" s="6">
        <v>43908</v>
      </c>
      <c r="G2819" s="6">
        <v>47560</v>
      </c>
      <c r="H2819" s="7">
        <v>449</v>
      </c>
      <c r="I2819" s="13" t="e">
        <f>VLOOKUP(C2819,[1]Sheet18!$A$1:$C$362,3,0)</f>
        <v>#N/A</v>
      </c>
      <c r="J2819" s="18">
        <f t="shared" si="74"/>
        <v>449</v>
      </c>
    </row>
    <row r="2820" spans="2:10" x14ac:dyDescent="0.2">
      <c r="B2820" s="4">
        <v>2817</v>
      </c>
      <c r="C2820" s="5" t="s">
        <v>3617</v>
      </c>
      <c r="D2820" s="5" t="s">
        <v>52</v>
      </c>
      <c r="E2820" s="5" t="s">
        <v>3618</v>
      </c>
      <c r="F2820" s="6">
        <v>44020</v>
      </c>
      <c r="G2820" s="6">
        <v>47672</v>
      </c>
      <c r="H2820" s="7">
        <v>200</v>
      </c>
      <c r="I2820" s="13" t="e">
        <f>VLOOKUP(C2820,[1]Sheet18!$A$1:$C$362,3,0)</f>
        <v>#N/A</v>
      </c>
      <c r="J2820" s="18">
        <f t="shared" si="74"/>
        <v>200</v>
      </c>
    </row>
    <row r="2821" spans="2:10" x14ac:dyDescent="0.2">
      <c r="B2821" s="4">
        <v>2818</v>
      </c>
      <c r="C2821" s="5" t="s">
        <v>3765</v>
      </c>
      <c r="D2821" s="5" t="s">
        <v>52</v>
      </c>
      <c r="E2821" s="5" t="s">
        <v>3766</v>
      </c>
      <c r="F2821" s="6">
        <v>44076</v>
      </c>
      <c r="G2821" s="6">
        <v>47728</v>
      </c>
      <c r="H2821" s="7">
        <v>150</v>
      </c>
      <c r="I2821" s="13" t="e">
        <f>VLOOKUP(C2821,[1]Sheet18!$A$1:$C$362,3,0)</f>
        <v>#N/A</v>
      </c>
      <c r="J2821" s="18">
        <f t="shared" si="74"/>
        <v>150</v>
      </c>
    </row>
    <row r="2822" spans="2:10" x14ac:dyDescent="0.2">
      <c r="B2822" s="4">
        <v>2819</v>
      </c>
      <c r="C2822" s="5" t="s">
        <v>3811</v>
      </c>
      <c r="D2822" s="5" t="s">
        <v>52</v>
      </c>
      <c r="E2822" s="5" t="s">
        <v>3812</v>
      </c>
      <c r="F2822" s="6">
        <v>44090</v>
      </c>
      <c r="G2822" s="6">
        <v>47742</v>
      </c>
      <c r="H2822" s="7">
        <v>200</v>
      </c>
      <c r="I2822" s="13" t="e">
        <f>VLOOKUP(C2822,[1]Sheet18!$A$1:$C$362,3,0)</f>
        <v>#N/A</v>
      </c>
      <c r="J2822" s="18">
        <f t="shared" si="74"/>
        <v>200</v>
      </c>
    </row>
    <row r="2823" spans="2:10" x14ac:dyDescent="0.2">
      <c r="B2823" s="4">
        <v>2820</v>
      </c>
      <c r="C2823" s="5" t="s">
        <v>3847</v>
      </c>
      <c r="D2823" s="5" t="s">
        <v>52</v>
      </c>
      <c r="E2823" s="5" t="s">
        <v>3848</v>
      </c>
      <c r="F2823" s="6">
        <v>44104</v>
      </c>
      <c r="G2823" s="6">
        <v>47756</v>
      </c>
      <c r="H2823" s="7">
        <v>250</v>
      </c>
      <c r="I2823" s="13" t="e">
        <f>VLOOKUP(C2823,[1]Sheet18!$A$1:$C$362,3,0)</f>
        <v>#N/A</v>
      </c>
      <c r="J2823" s="18">
        <f t="shared" si="74"/>
        <v>250</v>
      </c>
    </row>
    <row r="2824" spans="2:10" x14ac:dyDescent="0.2">
      <c r="B2824" s="4">
        <v>2821</v>
      </c>
      <c r="C2824" s="5" t="s">
        <v>3944</v>
      </c>
      <c r="D2824" s="5" t="s">
        <v>52</v>
      </c>
      <c r="E2824" s="5" t="s">
        <v>3945</v>
      </c>
      <c r="F2824" s="6">
        <v>44118</v>
      </c>
      <c r="G2824" s="6">
        <v>47770</v>
      </c>
      <c r="H2824" s="7">
        <v>250</v>
      </c>
      <c r="I2824" s="13" t="e">
        <f>VLOOKUP(C2824,[1]Sheet18!$A$1:$C$362,3,0)</f>
        <v>#N/A</v>
      </c>
      <c r="J2824" s="18">
        <f t="shared" si="74"/>
        <v>250</v>
      </c>
    </row>
    <row r="2825" spans="2:10" x14ac:dyDescent="0.2">
      <c r="B2825" s="4">
        <v>2822</v>
      </c>
      <c r="C2825" s="5" t="s">
        <v>4159</v>
      </c>
      <c r="D2825" s="5" t="s">
        <v>52</v>
      </c>
      <c r="E2825" s="5" t="s">
        <v>4160</v>
      </c>
      <c r="F2825" s="6">
        <v>44181</v>
      </c>
      <c r="G2825" s="6">
        <v>47833</v>
      </c>
      <c r="H2825" s="7">
        <v>265</v>
      </c>
      <c r="I2825" s="13" t="e">
        <f>VLOOKUP(C2825,[1]Sheet18!$A$1:$C$362,3,0)</f>
        <v>#N/A</v>
      </c>
      <c r="J2825" s="18">
        <f t="shared" si="74"/>
        <v>265</v>
      </c>
    </row>
    <row r="2826" spans="2:10" x14ac:dyDescent="0.2">
      <c r="B2826" s="4">
        <v>2823</v>
      </c>
      <c r="C2826" s="5" t="s">
        <v>4187</v>
      </c>
      <c r="D2826" s="5" t="s">
        <v>52</v>
      </c>
      <c r="E2826" s="5" t="s">
        <v>4160</v>
      </c>
      <c r="F2826" s="6">
        <v>44195</v>
      </c>
      <c r="G2826" s="6">
        <v>47847</v>
      </c>
      <c r="H2826" s="7">
        <v>100</v>
      </c>
      <c r="I2826" s="13" t="e">
        <f>VLOOKUP(C2826,[1]Sheet18!$A$1:$C$362,3,0)</f>
        <v>#N/A</v>
      </c>
      <c r="J2826" s="18">
        <f t="shared" si="74"/>
        <v>100</v>
      </c>
    </row>
    <row r="2827" spans="2:10" x14ac:dyDescent="0.2">
      <c r="B2827" s="4">
        <v>2824</v>
      </c>
      <c r="C2827" s="5" t="s">
        <v>4257</v>
      </c>
      <c r="D2827" s="5" t="s">
        <v>52</v>
      </c>
      <c r="E2827" s="5" t="s">
        <v>4258</v>
      </c>
      <c r="F2827" s="6">
        <v>44216</v>
      </c>
      <c r="G2827" s="6">
        <v>47868</v>
      </c>
      <c r="H2827" s="7">
        <v>106</v>
      </c>
      <c r="I2827" s="13" t="e">
        <f>VLOOKUP(C2827,[1]Sheet18!$A$1:$C$362,3,0)</f>
        <v>#N/A</v>
      </c>
      <c r="J2827" s="18">
        <f t="shared" si="74"/>
        <v>106</v>
      </c>
    </row>
    <row r="2828" spans="2:10" x14ac:dyDescent="0.2">
      <c r="B2828" s="4">
        <v>2825</v>
      </c>
      <c r="C2828" s="5" t="s">
        <v>4414</v>
      </c>
      <c r="D2828" s="5" t="s">
        <v>52</v>
      </c>
      <c r="E2828" s="5" t="s">
        <v>4415</v>
      </c>
      <c r="F2828" s="6">
        <v>44258</v>
      </c>
      <c r="G2828" s="6">
        <v>47910</v>
      </c>
      <c r="H2828" s="7">
        <v>96</v>
      </c>
      <c r="I2828" s="13" t="e">
        <f>VLOOKUP(C2828,[1]Sheet18!$A$1:$C$362,3,0)</f>
        <v>#N/A</v>
      </c>
      <c r="J2828" s="18">
        <f t="shared" si="74"/>
        <v>96</v>
      </c>
    </row>
    <row r="2829" spans="2:10" x14ac:dyDescent="0.2">
      <c r="B2829" s="4">
        <v>2826</v>
      </c>
      <c r="C2829" s="5" t="s">
        <v>4476</v>
      </c>
      <c r="D2829" s="5" t="s">
        <v>52</v>
      </c>
      <c r="E2829" s="5" t="s">
        <v>4477</v>
      </c>
      <c r="F2829" s="6">
        <v>44272</v>
      </c>
      <c r="G2829" s="6">
        <v>47924</v>
      </c>
      <c r="H2829" s="7">
        <v>58</v>
      </c>
      <c r="I2829" s="13" t="e">
        <f>VLOOKUP(C2829,[1]Sheet18!$A$1:$C$362,3,0)</f>
        <v>#N/A</v>
      </c>
      <c r="J2829" s="18">
        <f t="shared" si="74"/>
        <v>58</v>
      </c>
    </row>
    <row r="2830" spans="2:10" x14ac:dyDescent="0.2">
      <c r="B2830" s="4">
        <v>2827</v>
      </c>
      <c r="C2830" s="5" t="s">
        <v>4496</v>
      </c>
      <c r="D2830" s="5" t="s">
        <v>52</v>
      </c>
      <c r="E2830" s="5" t="s">
        <v>4497</v>
      </c>
      <c r="F2830" s="6">
        <v>44279</v>
      </c>
      <c r="G2830" s="6">
        <v>47931</v>
      </c>
      <c r="H2830" s="7">
        <v>102</v>
      </c>
      <c r="I2830" s="13" t="e">
        <f>VLOOKUP(C2830,[1]Sheet18!$A$1:$C$362,3,0)</f>
        <v>#N/A</v>
      </c>
      <c r="J2830" s="18">
        <f t="shared" si="74"/>
        <v>102</v>
      </c>
    </row>
    <row r="2831" spans="2:10" hidden="1" x14ac:dyDescent="0.2">
      <c r="B2831" s="4">
        <v>2828</v>
      </c>
      <c r="C2831" s="5" t="s">
        <v>4540</v>
      </c>
      <c r="D2831" s="5" t="s">
        <v>52</v>
      </c>
      <c r="E2831" s="5" t="s">
        <v>4541</v>
      </c>
      <c r="F2831" s="6">
        <v>44302</v>
      </c>
      <c r="G2831" s="6">
        <v>47954</v>
      </c>
      <c r="H2831" s="7">
        <v>400</v>
      </c>
      <c r="I2831" s="13" t="str">
        <f>VLOOKUP(C2831,[1]Sheet18!$A$1:$C$362,3,0)</f>
        <v>=200+100+100</v>
      </c>
      <c r="J2831" s="13" t="str">
        <f>I2831</f>
        <v>=200+100+100</v>
      </c>
    </row>
    <row r="2832" spans="2:10" x14ac:dyDescent="0.2">
      <c r="B2832" s="4">
        <v>2829</v>
      </c>
      <c r="C2832" s="5" t="s">
        <v>5577</v>
      </c>
      <c r="D2832" s="5" t="s">
        <v>52</v>
      </c>
      <c r="E2832" s="5" t="s">
        <v>5578</v>
      </c>
      <c r="F2832" s="6">
        <v>44713</v>
      </c>
      <c r="G2832" s="6">
        <v>48000</v>
      </c>
      <c r="H2832" s="7">
        <v>200</v>
      </c>
      <c r="I2832" s="13" t="e">
        <f>VLOOKUP(C2832,[1]Sheet18!$A$1:$C$362,3,0)</f>
        <v>#N/A</v>
      </c>
      <c r="J2832" s="18">
        <f t="shared" ref="J2832:J2849" si="75">H2832</f>
        <v>200</v>
      </c>
    </row>
    <row r="2833" spans="2:10" x14ac:dyDescent="0.2">
      <c r="B2833" s="4">
        <v>2830</v>
      </c>
      <c r="C2833" s="5" t="s">
        <v>6852</v>
      </c>
      <c r="D2833" s="5" t="s">
        <v>52</v>
      </c>
      <c r="E2833" s="5" t="s">
        <v>6853</v>
      </c>
      <c r="F2833" s="6">
        <v>45112</v>
      </c>
      <c r="G2833" s="6">
        <v>48034</v>
      </c>
      <c r="H2833" s="7">
        <v>200</v>
      </c>
      <c r="I2833" s="13" t="e">
        <f>VLOOKUP(C2833,[1]Sheet18!$A$1:$C$362,3,0)</f>
        <v>#N/A</v>
      </c>
      <c r="J2833" s="18">
        <f t="shared" si="75"/>
        <v>200</v>
      </c>
    </row>
    <row r="2834" spans="2:10" x14ac:dyDescent="0.2">
      <c r="B2834" s="4">
        <v>2831</v>
      </c>
      <c r="C2834" s="5" t="s">
        <v>5689</v>
      </c>
      <c r="D2834" s="5" t="s">
        <v>52</v>
      </c>
      <c r="E2834" s="5" t="s">
        <v>5690</v>
      </c>
      <c r="F2834" s="6">
        <v>44755</v>
      </c>
      <c r="G2834" s="6">
        <v>48042</v>
      </c>
      <c r="H2834" s="7">
        <v>200</v>
      </c>
      <c r="I2834" s="13" t="e">
        <f>VLOOKUP(C2834,[1]Sheet18!$A$1:$C$362,3,0)</f>
        <v>#N/A</v>
      </c>
      <c r="J2834" s="18">
        <f t="shared" si="75"/>
        <v>200</v>
      </c>
    </row>
    <row r="2835" spans="2:10" x14ac:dyDescent="0.2">
      <c r="B2835" s="4">
        <v>2832</v>
      </c>
      <c r="C2835" s="5" t="s">
        <v>7179</v>
      </c>
      <c r="D2835" s="5" t="s">
        <v>52</v>
      </c>
      <c r="E2835" s="5" t="s">
        <v>7180</v>
      </c>
      <c r="F2835" s="6">
        <v>45217</v>
      </c>
      <c r="G2835" s="6">
        <v>48139</v>
      </c>
      <c r="H2835" s="7">
        <v>322</v>
      </c>
      <c r="I2835" s="13" t="e">
        <f>VLOOKUP(C2835,[1]Sheet18!$A$1:$C$362,3,0)</f>
        <v>#N/A</v>
      </c>
      <c r="J2835" s="18">
        <f t="shared" si="75"/>
        <v>322</v>
      </c>
    </row>
    <row r="2836" spans="2:10" x14ac:dyDescent="0.2">
      <c r="B2836" s="4">
        <v>2833</v>
      </c>
      <c r="C2836" s="5" t="s">
        <v>5440</v>
      </c>
      <c r="D2836" s="5" t="s">
        <v>52</v>
      </c>
      <c r="E2836" s="5" t="s">
        <v>5441</v>
      </c>
      <c r="F2836" s="6">
        <v>44643</v>
      </c>
      <c r="G2836" s="6">
        <v>48296</v>
      </c>
      <c r="H2836" s="7">
        <v>80</v>
      </c>
      <c r="I2836" s="13" t="e">
        <f>VLOOKUP(C2836,[1]Sheet18!$A$1:$C$362,3,0)</f>
        <v>#N/A</v>
      </c>
      <c r="J2836" s="18">
        <f t="shared" si="75"/>
        <v>80</v>
      </c>
    </row>
    <row r="2837" spans="2:10" x14ac:dyDescent="0.2">
      <c r="B2837" s="4">
        <v>2834</v>
      </c>
      <c r="C2837" s="5" t="s">
        <v>6712</v>
      </c>
      <c r="D2837" s="5" t="s">
        <v>52</v>
      </c>
      <c r="E2837" s="5" t="s">
        <v>6713</v>
      </c>
      <c r="F2837" s="6">
        <v>45077</v>
      </c>
      <c r="G2837" s="6">
        <v>48365</v>
      </c>
      <c r="H2837" s="7">
        <v>150</v>
      </c>
      <c r="I2837" s="13" t="e">
        <f>VLOOKUP(C2837,[1]Sheet18!$A$1:$C$362,3,0)</f>
        <v>#N/A</v>
      </c>
      <c r="J2837" s="18">
        <f t="shared" si="75"/>
        <v>150</v>
      </c>
    </row>
    <row r="2838" spans="2:10" x14ac:dyDescent="0.2">
      <c r="B2838" s="4">
        <v>2835</v>
      </c>
      <c r="C2838" s="5" t="s">
        <v>6824</v>
      </c>
      <c r="D2838" s="5" t="s">
        <v>52</v>
      </c>
      <c r="E2838" s="5" t="s">
        <v>6825</v>
      </c>
      <c r="F2838" s="6">
        <v>45105</v>
      </c>
      <c r="G2838" s="6">
        <v>48393</v>
      </c>
      <c r="H2838" s="7">
        <v>350</v>
      </c>
      <c r="I2838" s="13" t="e">
        <f>VLOOKUP(C2838,[1]Sheet18!$A$1:$C$362,3,0)</f>
        <v>#N/A</v>
      </c>
      <c r="J2838" s="18">
        <f t="shared" si="75"/>
        <v>350</v>
      </c>
    </row>
    <row r="2839" spans="2:10" x14ac:dyDescent="0.2">
      <c r="B2839" s="4">
        <v>2836</v>
      </c>
      <c r="C2839" s="5" t="s">
        <v>7318</v>
      </c>
      <c r="D2839" s="5" t="s">
        <v>52</v>
      </c>
      <c r="E2839" s="5" t="s">
        <v>7319</v>
      </c>
      <c r="F2839" s="6">
        <v>45252</v>
      </c>
      <c r="G2839" s="6">
        <v>48540</v>
      </c>
      <c r="H2839" s="7">
        <v>170</v>
      </c>
      <c r="I2839" s="13" t="e">
        <f>VLOOKUP(C2839,[1]Sheet18!$A$1:$C$362,3,0)</f>
        <v>#N/A</v>
      </c>
      <c r="J2839" s="18">
        <f t="shared" si="75"/>
        <v>170</v>
      </c>
    </row>
    <row r="2840" spans="2:10" x14ac:dyDescent="0.2">
      <c r="B2840" s="4">
        <v>2837</v>
      </c>
      <c r="C2840" s="5" t="s">
        <v>7427</v>
      </c>
      <c r="D2840" s="5" t="s">
        <v>52</v>
      </c>
      <c r="E2840" s="5" t="s">
        <v>7428</v>
      </c>
      <c r="F2840" s="6">
        <v>45280</v>
      </c>
      <c r="G2840" s="6">
        <v>48568</v>
      </c>
      <c r="H2840" s="7">
        <v>172</v>
      </c>
      <c r="I2840" s="13" t="e">
        <f>VLOOKUP(C2840,[1]Sheet18!$A$1:$C$362,3,0)</f>
        <v>#N/A</v>
      </c>
      <c r="J2840" s="18">
        <f t="shared" si="75"/>
        <v>172</v>
      </c>
    </row>
    <row r="2841" spans="2:10" x14ac:dyDescent="0.2">
      <c r="B2841" s="4">
        <v>2838</v>
      </c>
      <c r="C2841" s="5" t="s">
        <v>8791</v>
      </c>
      <c r="D2841" s="5" t="s">
        <v>52</v>
      </c>
      <c r="E2841" s="5" t="s">
        <v>8792</v>
      </c>
      <c r="F2841" s="6">
        <v>45644</v>
      </c>
      <c r="G2841" s="6">
        <v>48931</v>
      </c>
      <c r="H2841" s="7">
        <v>635</v>
      </c>
      <c r="I2841" s="13" t="e">
        <f>VLOOKUP(C2841,[1]Sheet18!$A$1:$C$362,3,0)</f>
        <v>#N/A</v>
      </c>
      <c r="J2841" s="18">
        <f t="shared" si="75"/>
        <v>635</v>
      </c>
    </row>
    <row r="2842" spans="2:10" x14ac:dyDescent="0.2">
      <c r="B2842" s="4">
        <v>2839</v>
      </c>
      <c r="C2842" s="5" t="s">
        <v>7987</v>
      </c>
      <c r="D2842" s="5" t="s">
        <v>52</v>
      </c>
      <c r="E2842" s="5" t="s">
        <v>7988</v>
      </c>
      <c r="F2842" s="6">
        <v>45385</v>
      </c>
      <c r="G2842" s="6">
        <v>49037</v>
      </c>
      <c r="H2842" s="7">
        <v>100</v>
      </c>
      <c r="I2842" s="13" t="e">
        <f>VLOOKUP(C2842,[1]Sheet18!$A$1:$C$362,3,0)</f>
        <v>#N/A</v>
      </c>
      <c r="J2842" s="18">
        <f t="shared" si="75"/>
        <v>100</v>
      </c>
    </row>
    <row r="2843" spans="2:10" x14ac:dyDescent="0.2">
      <c r="B2843" s="4">
        <v>2840</v>
      </c>
      <c r="C2843" s="5" t="s">
        <v>8062</v>
      </c>
      <c r="D2843" s="5" t="s">
        <v>52</v>
      </c>
      <c r="E2843" s="5" t="s">
        <v>8063</v>
      </c>
      <c r="F2843" s="6">
        <v>45420</v>
      </c>
      <c r="G2843" s="6">
        <v>49072</v>
      </c>
      <c r="H2843" s="7">
        <v>200</v>
      </c>
      <c r="I2843" s="13" t="e">
        <f>VLOOKUP(C2843,[1]Sheet18!$A$1:$C$362,3,0)</f>
        <v>#N/A</v>
      </c>
      <c r="J2843" s="18">
        <f t="shared" si="75"/>
        <v>200</v>
      </c>
    </row>
    <row r="2844" spans="2:10" x14ac:dyDescent="0.2">
      <c r="B2844" s="4">
        <v>2841</v>
      </c>
      <c r="C2844" s="5" t="s">
        <v>8146</v>
      </c>
      <c r="D2844" s="5" t="s">
        <v>52</v>
      </c>
      <c r="E2844" s="5" t="s">
        <v>8147</v>
      </c>
      <c r="F2844" s="6">
        <v>45448</v>
      </c>
      <c r="G2844" s="6">
        <v>49100</v>
      </c>
      <c r="H2844" s="7">
        <v>200</v>
      </c>
      <c r="I2844" s="13" t="e">
        <f>VLOOKUP(C2844,[1]Sheet18!$A$1:$C$362,3,0)</f>
        <v>#N/A</v>
      </c>
      <c r="J2844" s="18">
        <f t="shared" si="75"/>
        <v>200</v>
      </c>
    </row>
    <row r="2845" spans="2:10" x14ac:dyDescent="0.2">
      <c r="B2845" s="4">
        <v>2842</v>
      </c>
      <c r="C2845" s="5" t="s">
        <v>8232</v>
      </c>
      <c r="D2845" s="5" t="s">
        <v>52</v>
      </c>
      <c r="E2845" s="5" t="s">
        <v>8233</v>
      </c>
      <c r="F2845" s="6">
        <v>45476</v>
      </c>
      <c r="G2845" s="6">
        <v>49128</v>
      </c>
      <c r="H2845" s="7">
        <v>400</v>
      </c>
      <c r="I2845" s="13" t="e">
        <f>VLOOKUP(C2845,[1]Sheet18!$A$1:$C$362,3,0)</f>
        <v>#N/A</v>
      </c>
      <c r="J2845" s="18">
        <f t="shared" si="75"/>
        <v>400</v>
      </c>
    </row>
    <row r="2846" spans="2:10" x14ac:dyDescent="0.2">
      <c r="B2846" s="4">
        <v>2843</v>
      </c>
      <c r="C2846" s="5" t="s">
        <v>8475</v>
      </c>
      <c r="D2846" s="5" t="s">
        <v>52</v>
      </c>
      <c r="E2846" s="5" t="s">
        <v>8476</v>
      </c>
      <c r="F2846" s="6">
        <v>45539</v>
      </c>
      <c r="G2846" s="6">
        <v>49191</v>
      </c>
      <c r="H2846" s="7">
        <v>150</v>
      </c>
      <c r="I2846" s="13" t="e">
        <f>VLOOKUP(C2846,[1]Sheet18!$A$1:$C$362,3,0)</f>
        <v>#N/A</v>
      </c>
      <c r="J2846" s="18">
        <f t="shared" si="75"/>
        <v>150</v>
      </c>
    </row>
    <row r="2847" spans="2:10" x14ac:dyDescent="0.2">
      <c r="B2847" s="4">
        <v>2844</v>
      </c>
      <c r="C2847" s="5" t="s">
        <v>8581</v>
      </c>
      <c r="D2847" s="5" t="s">
        <v>52</v>
      </c>
      <c r="E2847" s="5" t="s">
        <v>8582</v>
      </c>
      <c r="F2847" s="6">
        <v>45568</v>
      </c>
      <c r="G2847" s="6">
        <v>49220</v>
      </c>
      <c r="H2847" s="7">
        <v>197</v>
      </c>
      <c r="I2847" s="13" t="e">
        <f>VLOOKUP(C2847,[1]Sheet18!$A$1:$C$362,3,0)</f>
        <v>#N/A</v>
      </c>
      <c r="J2847" s="18">
        <f t="shared" si="75"/>
        <v>197</v>
      </c>
    </row>
    <row r="2848" spans="2:10" x14ac:dyDescent="0.2">
      <c r="B2848" s="4">
        <v>2845</v>
      </c>
      <c r="C2848" s="5" t="s">
        <v>9389</v>
      </c>
      <c r="D2848" s="5" t="s">
        <v>52</v>
      </c>
      <c r="E2848" s="5" t="s">
        <v>9390</v>
      </c>
      <c r="F2848" s="6">
        <v>45751</v>
      </c>
      <c r="G2848" s="6">
        <v>49403</v>
      </c>
      <c r="H2848" s="7">
        <v>350</v>
      </c>
      <c r="I2848" s="13" t="e">
        <f>VLOOKUP(C2848,[1]Sheet18!$A$1:$C$362,3,0)</f>
        <v>#N/A</v>
      </c>
      <c r="J2848" s="18">
        <f t="shared" si="75"/>
        <v>350</v>
      </c>
    </row>
    <row r="2849" spans="2:10" x14ac:dyDescent="0.2">
      <c r="B2849" s="4">
        <v>2846</v>
      </c>
      <c r="C2849" s="5" t="s">
        <v>9567</v>
      </c>
      <c r="D2849" s="5" t="s">
        <v>52</v>
      </c>
      <c r="E2849" s="5" t="s">
        <v>9568</v>
      </c>
      <c r="F2849" s="6">
        <v>45812</v>
      </c>
      <c r="G2849" s="6">
        <v>49464</v>
      </c>
      <c r="H2849" s="7">
        <v>500</v>
      </c>
      <c r="I2849" s="13" t="e">
        <f>VLOOKUP(C2849,[1]Sheet18!$A$1:$C$362,3,0)</f>
        <v>#N/A</v>
      </c>
      <c r="J2849" s="18">
        <f t="shared" si="75"/>
        <v>500</v>
      </c>
    </row>
    <row r="2850" spans="2:10" hidden="1" x14ac:dyDescent="0.2">
      <c r="B2850" s="4">
        <v>2847</v>
      </c>
      <c r="C2850" s="5" t="s">
        <v>4742</v>
      </c>
      <c r="D2850" s="5" t="s">
        <v>52</v>
      </c>
      <c r="E2850" s="5" t="s">
        <v>4743</v>
      </c>
      <c r="F2850" s="6">
        <v>44377</v>
      </c>
      <c r="G2850" s="6">
        <v>51682</v>
      </c>
      <c r="H2850" s="7">
        <v>400</v>
      </c>
      <c r="I2850" s="13" t="str">
        <f>VLOOKUP(C2850,[1]Sheet18!$A$1:$C$362,3,0)</f>
        <v>=200+200</v>
      </c>
      <c r="J2850" s="13" t="str">
        <f>I2850</f>
        <v>=200+200</v>
      </c>
    </row>
    <row r="2851" spans="2:10" hidden="1" x14ac:dyDescent="0.2">
      <c r="B2851" s="4">
        <v>2848</v>
      </c>
      <c r="C2851" s="5" t="s">
        <v>4897</v>
      </c>
      <c r="D2851" s="5" t="s">
        <v>52</v>
      </c>
      <c r="E2851" s="5" t="s">
        <v>4898</v>
      </c>
      <c r="F2851" s="6">
        <v>44447</v>
      </c>
      <c r="G2851" s="6">
        <v>51752</v>
      </c>
      <c r="H2851" s="7">
        <v>300</v>
      </c>
      <c r="I2851" s="13" t="str">
        <f>VLOOKUP(C2851,[1]Sheet18!$A$1:$C$362,3,0)</f>
        <v>=100+100+100</v>
      </c>
      <c r="J2851" s="13" t="str">
        <f>I2851</f>
        <v>=100+100+100</v>
      </c>
    </row>
    <row r="2852" spans="2:10" x14ac:dyDescent="0.2">
      <c r="B2852" s="4">
        <v>2849</v>
      </c>
      <c r="C2852" s="5" t="s">
        <v>149</v>
      </c>
      <c r="D2852" s="5" t="s">
        <v>151</v>
      </c>
      <c r="E2852" s="5" t="s">
        <v>150</v>
      </c>
      <c r="F2852" s="6">
        <v>42270</v>
      </c>
      <c r="G2852" s="6">
        <v>45923</v>
      </c>
      <c r="H2852" s="7">
        <v>60</v>
      </c>
      <c r="I2852" s="13" t="e">
        <f>VLOOKUP(C2852,[1]Sheet18!$A$1:$C$362,3,0)</f>
        <v>#N/A</v>
      </c>
      <c r="J2852" s="18">
        <f t="shared" ref="J2852:J2883" si="76">H2852</f>
        <v>60</v>
      </c>
    </row>
    <row r="2853" spans="2:10" x14ac:dyDescent="0.2">
      <c r="B2853" s="4">
        <v>2850</v>
      </c>
      <c r="C2853" s="5" t="s">
        <v>337</v>
      </c>
      <c r="D2853" s="5" t="s">
        <v>151</v>
      </c>
      <c r="E2853" s="5" t="s">
        <v>338</v>
      </c>
      <c r="F2853" s="6">
        <v>42382</v>
      </c>
      <c r="G2853" s="6">
        <v>46035</v>
      </c>
      <c r="H2853" s="7">
        <v>65</v>
      </c>
      <c r="I2853" s="13" t="e">
        <f>VLOOKUP(C2853,[1]Sheet18!$A$1:$C$362,3,0)</f>
        <v>#N/A</v>
      </c>
      <c r="J2853" s="18">
        <f t="shared" si="76"/>
        <v>65</v>
      </c>
    </row>
    <row r="2854" spans="2:10" x14ac:dyDescent="0.2">
      <c r="B2854" s="4">
        <v>2851</v>
      </c>
      <c r="C2854" s="5" t="s">
        <v>561</v>
      </c>
      <c r="D2854" s="5" t="s">
        <v>151</v>
      </c>
      <c r="E2854" s="5" t="s">
        <v>562</v>
      </c>
      <c r="F2854" s="6">
        <v>42536</v>
      </c>
      <c r="G2854" s="6">
        <v>46188</v>
      </c>
      <c r="H2854" s="7">
        <v>50</v>
      </c>
      <c r="I2854" s="13" t="e">
        <f>VLOOKUP(C2854,[1]Sheet18!$A$1:$C$362,3,0)</f>
        <v>#N/A</v>
      </c>
      <c r="J2854" s="18">
        <f t="shared" si="76"/>
        <v>50</v>
      </c>
    </row>
    <row r="2855" spans="2:10" x14ac:dyDescent="0.2">
      <c r="B2855" s="4">
        <v>2852</v>
      </c>
      <c r="C2855" s="5" t="s">
        <v>902</v>
      </c>
      <c r="D2855" s="5" t="s">
        <v>151</v>
      </c>
      <c r="E2855" s="5" t="s">
        <v>903</v>
      </c>
      <c r="F2855" s="6">
        <v>42732</v>
      </c>
      <c r="G2855" s="6">
        <v>46384</v>
      </c>
      <c r="H2855" s="7">
        <v>120</v>
      </c>
      <c r="I2855" s="13" t="e">
        <f>VLOOKUP(C2855,[1]Sheet18!$A$1:$C$362,3,0)</f>
        <v>#N/A</v>
      </c>
      <c r="J2855" s="18">
        <f t="shared" si="76"/>
        <v>120</v>
      </c>
    </row>
    <row r="2856" spans="2:10" x14ac:dyDescent="0.2">
      <c r="B2856" s="4">
        <v>2853</v>
      </c>
      <c r="C2856" s="5" t="s">
        <v>1217</v>
      </c>
      <c r="D2856" s="5" t="s">
        <v>151</v>
      </c>
      <c r="E2856" s="5" t="s">
        <v>1218</v>
      </c>
      <c r="F2856" s="6">
        <v>42928</v>
      </c>
      <c r="G2856" s="6">
        <v>46580</v>
      </c>
      <c r="H2856" s="7">
        <v>100</v>
      </c>
      <c r="I2856" s="13" t="e">
        <f>VLOOKUP(C2856,[1]Sheet18!$A$1:$C$362,3,0)</f>
        <v>#N/A</v>
      </c>
      <c r="J2856" s="18">
        <f t="shared" si="76"/>
        <v>100</v>
      </c>
    </row>
    <row r="2857" spans="2:10" x14ac:dyDescent="0.2">
      <c r="B2857" s="4">
        <v>2854</v>
      </c>
      <c r="C2857" s="5" t="s">
        <v>1325</v>
      </c>
      <c r="D2857" s="5" t="s">
        <v>151</v>
      </c>
      <c r="E2857" s="5" t="s">
        <v>1326</v>
      </c>
      <c r="F2857" s="6">
        <v>42991</v>
      </c>
      <c r="G2857" s="6">
        <v>46643</v>
      </c>
      <c r="H2857" s="7">
        <v>100</v>
      </c>
      <c r="I2857" s="13" t="e">
        <f>VLOOKUP(C2857,[1]Sheet18!$A$1:$C$362,3,0)</f>
        <v>#N/A</v>
      </c>
      <c r="J2857" s="18">
        <f t="shared" si="76"/>
        <v>100</v>
      </c>
    </row>
    <row r="2858" spans="2:10" x14ac:dyDescent="0.2">
      <c r="B2858" s="4">
        <v>2855</v>
      </c>
      <c r="C2858" s="5" t="s">
        <v>1519</v>
      </c>
      <c r="D2858" s="5" t="s">
        <v>151</v>
      </c>
      <c r="E2858" s="5" t="s">
        <v>1520</v>
      </c>
      <c r="F2858" s="6">
        <v>43089</v>
      </c>
      <c r="G2858" s="6">
        <v>46741</v>
      </c>
      <c r="H2858" s="7">
        <v>74</v>
      </c>
      <c r="I2858" s="13" t="e">
        <f>VLOOKUP(C2858,[1]Sheet18!$A$1:$C$362,3,0)</f>
        <v>#N/A</v>
      </c>
      <c r="J2858" s="18">
        <f t="shared" si="76"/>
        <v>74</v>
      </c>
    </row>
    <row r="2859" spans="2:10" x14ac:dyDescent="0.2">
      <c r="B2859" s="4">
        <v>2856</v>
      </c>
      <c r="C2859" s="5" t="s">
        <v>1744</v>
      </c>
      <c r="D2859" s="5" t="s">
        <v>151</v>
      </c>
      <c r="E2859" s="5" t="s">
        <v>1745</v>
      </c>
      <c r="F2859" s="6">
        <v>43180</v>
      </c>
      <c r="G2859" s="6">
        <v>46833</v>
      </c>
      <c r="H2859" s="7">
        <v>150</v>
      </c>
      <c r="I2859" s="13" t="e">
        <f>VLOOKUP(C2859,[1]Sheet18!$A$1:$C$362,3,0)</f>
        <v>#N/A</v>
      </c>
      <c r="J2859" s="18">
        <f t="shared" si="76"/>
        <v>150</v>
      </c>
    </row>
    <row r="2860" spans="2:10" x14ac:dyDescent="0.2">
      <c r="B2860" s="4">
        <v>2857</v>
      </c>
      <c r="C2860" s="5" t="s">
        <v>5315</v>
      </c>
      <c r="D2860" s="5" t="s">
        <v>151</v>
      </c>
      <c r="E2860" s="5" t="s">
        <v>5316</v>
      </c>
      <c r="F2860" s="6">
        <v>44601</v>
      </c>
      <c r="G2860" s="6">
        <v>47158</v>
      </c>
      <c r="H2860" s="7">
        <v>73</v>
      </c>
      <c r="I2860" s="13" t="e">
        <f>VLOOKUP(C2860,[1]Sheet18!$A$1:$C$362,3,0)</f>
        <v>#N/A</v>
      </c>
      <c r="J2860" s="18">
        <f t="shared" si="76"/>
        <v>73</v>
      </c>
    </row>
    <row r="2861" spans="2:10" x14ac:dyDescent="0.2">
      <c r="B2861" s="4">
        <v>2858</v>
      </c>
      <c r="C2861" s="5" t="s">
        <v>2485</v>
      </c>
      <c r="D2861" s="5" t="s">
        <v>151</v>
      </c>
      <c r="E2861" s="5" t="s">
        <v>2486</v>
      </c>
      <c r="F2861" s="6">
        <v>43565</v>
      </c>
      <c r="G2861" s="6">
        <v>47218</v>
      </c>
      <c r="H2861" s="7">
        <v>158</v>
      </c>
      <c r="I2861" s="13" t="e">
        <f>VLOOKUP(C2861,[1]Sheet18!$A$1:$C$362,3,0)</f>
        <v>#N/A</v>
      </c>
      <c r="J2861" s="18">
        <f t="shared" si="76"/>
        <v>158</v>
      </c>
    </row>
    <row r="2862" spans="2:10" x14ac:dyDescent="0.2">
      <c r="B2862" s="4">
        <v>2859</v>
      </c>
      <c r="C2862" s="5" t="s">
        <v>2709</v>
      </c>
      <c r="D2862" s="5" t="s">
        <v>151</v>
      </c>
      <c r="E2862" s="5" t="s">
        <v>2710</v>
      </c>
      <c r="F2862" s="6">
        <v>43691</v>
      </c>
      <c r="G2862" s="6">
        <v>47344</v>
      </c>
      <c r="H2862" s="7">
        <v>100</v>
      </c>
      <c r="I2862" s="13" t="e">
        <f>VLOOKUP(C2862,[1]Sheet18!$A$1:$C$362,3,0)</f>
        <v>#N/A</v>
      </c>
      <c r="J2862" s="18">
        <f t="shared" si="76"/>
        <v>100</v>
      </c>
    </row>
    <row r="2863" spans="2:10" x14ac:dyDescent="0.2">
      <c r="B2863" s="4">
        <v>2860</v>
      </c>
      <c r="C2863" s="5" t="s">
        <v>2849</v>
      </c>
      <c r="D2863" s="5" t="s">
        <v>151</v>
      </c>
      <c r="E2863" s="5" t="s">
        <v>2850</v>
      </c>
      <c r="F2863" s="6">
        <v>43747</v>
      </c>
      <c r="G2863" s="6">
        <v>47400</v>
      </c>
      <c r="H2863" s="7">
        <v>100</v>
      </c>
      <c r="I2863" s="13" t="e">
        <f>VLOOKUP(C2863,[1]Sheet18!$A$1:$C$362,3,0)</f>
        <v>#N/A</v>
      </c>
      <c r="J2863" s="18">
        <f t="shared" si="76"/>
        <v>100</v>
      </c>
    </row>
    <row r="2864" spans="2:10" x14ac:dyDescent="0.2">
      <c r="B2864" s="4">
        <v>2861</v>
      </c>
      <c r="C2864" s="5" t="s">
        <v>2985</v>
      </c>
      <c r="D2864" s="5" t="s">
        <v>151</v>
      </c>
      <c r="E2864" s="5" t="s">
        <v>2986</v>
      </c>
      <c r="F2864" s="6">
        <v>43803</v>
      </c>
      <c r="G2864" s="6">
        <v>47456</v>
      </c>
      <c r="H2864" s="7">
        <v>92</v>
      </c>
      <c r="I2864" s="13" t="e">
        <f>VLOOKUP(C2864,[1]Sheet18!$A$1:$C$362,3,0)</f>
        <v>#N/A</v>
      </c>
      <c r="J2864" s="18">
        <f t="shared" si="76"/>
        <v>92</v>
      </c>
    </row>
    <row r="2865" spans="2:10" x14ac:dyDescent="0.2">
      <c r="B2865" s="4">
        <v>2862</v>
      </c>
      <c r="C2865" s="5" t="s">
        <v>3147</v>
      </c>
      <c r="D2865" s="5" t="s">
        <v>151</v>
      </c>
      <c r="E2865" s="5" t="s">
        <v>3148</v>
      </c>
      <c r="F2865" s="6">
        <v>43866</v>
      </c>
      <c r="G2865" s="6">
        <v>47519</v>
      </c>
      <c r="H2865" s="7">
        <v>90</v>
      </c>
      <c r="I2865" s="13" t="e">
        <f>VLOOKUP(C2865,[1]Sheet18!$A$1:$C$362,3,0)</f>
        <v>#N/A</v>
      </c>
      <c r="J2865" s="18">
        <f t="shared" si="76"/>
        <v>90</v>
      </c>
    </row>
    <row r="2866" spans="2:10" x14ac:dyDescent="0.2">
      <c r="B2866" s="4">
        <v>2863</v>
      </c>
      <c r="C2866" s="5" t="s">
        <v>3330</v>
      </c>
      <c r="D2866" s="5" t="s">
        <v>151</v>
      </c>
      <c r="E2866" s="5" t="s">
        <v>3331</v>
      </c>
      <c r="F2866" s="6">
        <v>43908</v>
      </c>
      <c r="G2866" s="6">
        <v>47560</v>
      </c>
      <c r="H2866" s="7">
        <v>271</v>
      </c>
      <c r="I2866" s="13" t="e">
        <f>VLOOKUP(C2866,[1]Sheet18!$A$1:$C$362,3,0)</f>
        <v>#N/A</v>
      </c>
      <c r="J2866" s="18">
        <f t="shared" si="76"/>
        <v>271</v>
      </c>
    </row>
    <row r="2867" spans="2:10" x14ac:dyDescent="0.2">
      <c r="B2867" s="4">
        <v>2864</v>
      </c>
      <c r="C2867" s="5" t="s">
        <v>3350</v>
      </c>
      <c r="D2867" s="5" t="s">
        <v>151</v>
      </c>
      <c r="E2867" s="5" t="s">
        <v>3351</v>
      </c>
      <c r="F2867" s="6">
        <v>43914</v>
      </c>
      <c r="G2867" s="6">
        <v>47566</v>
      </c>
      <c r="H2867" s="7">
        <v>89</v>
      </c>
      <c r="I2867" s="13" t="e">
        <f>VLOOKUP(C2867,[1]Sheet18!$A$1:$C$362,3,0)</f>
        <v>#N/A</v>
      </c>
      <c r="J2867" s="18">
        <f t="shared" si="76"/>
        <v>89</v>
      </c>
    </row>
    <row r="2868" spans="2:10" x14ac:dyDescent="0.2">
      <c r="B2868" s="4">
        <v>2865</v>
      </c>
      <c r="C2868" s="5" t="s">
        <v>3457</v>
      </c>
      <c r="D2868" s="5" t="s">
        <v>151</v>
      </c>
      <c r="E2868" s="5" t="s">
        <v>3458</v>
      </c>
      <c r="F2868" s="6">
        <v>43943</v>
      </c>
      <c r="G2868" s="6">
        <v>47595</v>
      </c>
      <c r="H2868" s="7">
        <v>100</v>
      </c>
      <c r="I2868" s="13" t="e">
        <f>VLOOKUP(C2868,[1]Sheet18!$A$1:$C$362,3,0)</f>
        <v>#N/A</v>
      </c>
      <c r="J2868" s="18">
        <f t="shared" si="76"/>
        <v>100</v>
      </c>
    </row>
    <row r="2869" spans="2:10" x14ac:dyDescent="0.2">
      <c r="B2869" s="4">
        <v>2866</v>
      </c>
      <c r="C2869" s="5" t="s">
        <v>3553</v>
      </c>
      <c r="D2869" s="5" t="s">
        <v>151</v>
      </c>
      <c r="E2869" s="5" t="s">
        <v>3554</v>
      </c>
      <c r="F2869" s="6">
        <v>43992</v>
      </c>
      <c r="G2869" s="6">
        <v>47644</v>
      </c>
      <c r="H2869" s="7">
        <v>60</v>
      </c>
      <c r="I2869" s="13" t="e">
        <f>VLOOKUP(C2869,[1]Sheet18!$A$1:$C$362,3,0)</f>
        <v>#N/A</v>
      </c>
      <c r="J2869" s="18">
        <f t="shared" si="76"/>
        <v>60</v>
      </c>
    </row>
    <row r="2870" spans="2:10" x14ac:dyDescent="0.2">
      <c r="B2870" s="4">
        <v>2867</v>
      </c>
      <c r="C2870" s="5" t="s">
        <v>4019</v>
      </c>
      <c r="D2870" s="5" t="s">
        <v>151</v>
      </c>
      <c r="E2870" s="5" t="s">
        <v>4020</v>
      </c>
      <c r="F2870" s="6">
        <v>44139</v>
      </c>
      <c r="G2870" s="6">
        <v>47791</v>
      </c>
      <c r="H2870" s="7">
        <v>100</v>
      </c>
      <c r="I2870" s="13" t="e">
        <f>VLOOKUP(C2870,[1]Sheet18!$A$1:$C$362,3,0)</f>
        <v>#N/A</v>
      </c>
      <c r="J2870" s="18">
        <f t="shared" si="76"/>
        <v>100</v>
      </c>
    </row>
    <row r="2871" spans="2:10" x14ac:dyDescent="0.2">
      <c r="B2871" s="4">
        <v>2868</v>
      </c>
      <c r="C2871" s="5" t="s">
        <v>5552</v>
      </c>
      <c r="D2871" s="5" t="s">
        <v>151</v>
      </c>
      <c r="E2871" s="5" t="s">
        <v>5553</v>
      </c>
      <c r="F2871" s="6">
        <v>44706</v>
      </c>
      <c r="G2871" s="6">
        <v>47993</v>
      </c>
      <c r="H2871" s="7">
        <v>150</v>
      </c>
      <c r="I2871" s="13" t="e">
        <f>VLOOKUP(C2871,[1]Sheet18!$A$1:$C$362,3,0)</f>
        <v>#N/A</v>
      </c>
      <c r="J2871" s="18">
        <f t="shared" si="76"/>
        <v>150</v>
      </c>
    </row>
    <row r="2872" spans="2:10" x14ac:dyDescent="0.2">
      <c r="B2872" s="4">
        <v>2869</v>
      </c>
      <c r="C2872" s="5" t="s">
        <v>8394</v>
      </c>
      <c r="D2872" s="5" t="s">
        <v>151</v>
      </c>
      <c r="E2872" s="5" t="s">
        <v>8395</v>
      </c>
      <c r="F2872" s="6">
        <v>45525</v>
      </c>
      <c r="G2872" s="6">
        <v>48081</v>
      </c>
      <c r="H2872" s="7">
        <v>90</v>
      </c>
      <c r="I2872" s="13" t="e">
        <f>VLOOKUP(C2872,[1]Sheet18!$A$1:$C$362,3,0)</f>
        <v>#N/A</v>
      </c>
      <c r="J2872" s="18">
        <f t="shared" si="76"/>
        <v>90</v>
      </c>
    </row>
    <row r="2873" spans="2:10" x14ac:dyDescent="0.2">
      <c r="B2873" s="4">
        <v>2870</v>
      </c>
      <c r="C2873" s="5" t="s">
        <v>4136</v>
      </c>
      <c r="D2873" s="5" t="s">
        <v>151</v>
      </c>
      <c r="E2873" s="5" t="s">
        <v>4137</v>
      </c>
      <c r="F2873" s="6">
        <v>44174</v>
      </c>
      <c r="G2873" s="6">
        <v>48191</v>
      </c>
      <c r="H2873" s="7">
        <v>100</v>
      </c>
      <c r="I2873" s="13" t="e">
        <f>VLOOKUP(C2873,[1]Sheet18!$A$1:$C$362,3,0)</f>
        <v>#N/A</v>
      </c>
      <c r="J2873" s="18">
        <f t="shared" si="76"/>
        <v>100</v>
      </c>
    </row>
    <row r="2874" spans="2:10" x14ac:dyDescent="0.2">
      <c r="B2874" s="4">
        <v>2871</v>
      </c>
      <c r="C2874" s="5" t="s">
        <v>4235</v>
      </c>
      <c r="D2874" s="5" t="s">
        <v>151</v>
      </c>
      <c r="E2874" s="5" t="s">
        <v>4236</v>
      </c>
      <c r="F2874" s="6">
        <v>44209</v>
      </c>
      <c r="G2874" s="6">
        <v>48226</v>
      </c>
      <c r="H2874" s="7">
        <v>90</v>
      </c>
      <c r="I2874" s="13" t="e">
        <f>VLOOKUP(C2874,[1]Sheet18!$A$1:$C$362,3,0)</f>
        <v>#N/A</v>
      </c>
      <c r="J2874" s="18">
        <f t="shared" si="76"/>
        <v>90</v>
      </c>
    </row>
    <row r="2875" spans="2:10" x14ac:dyDescent="0.2">
      <c r="B2875" s="4">
        <v>2872</v>
      </c>
      <c r="C2875" s="5" t="s">
        <v>5612</v>
      </c>
      <c r="D2875" s="5" t="s">
        <v>151</v>
      </c>
      <c r="E2875" s="5" t="s">
        <v>5613</v>
      </c>
      <c r="F2875" s="6">
        <v>44734</v>
      </c>
      <c r="G2875" s="6">
        <v>48387</v>
      </c>
      <c r="H2875" s="7">
        <v>100</v>
      </c>
      <c r="I2875" s="13" t="e">
        <f>VLOOKUP(C2875,[1]Sheet18!$A$1:$C$362,3,0)</f>
        <v>#N/A</v>
      </c>
      <c r="J2875" s="18">
        <f t="shared" si="76"/>
        <v>100</v>
      </c>
    </row>
    <row r="2876" spans="2:10" x14ac:dyDescent="0.2">
      <c r="B2876" s="4">
        <v>2873</v>
      </c>
      <c r="C2876" s="5" t="s">
        <v>5940</v>
      </c>
      <c r="D2876" s="5" t="s">
        <v>151</v>
      </c>
      <c r="E2876" s="5" t="s">
        <v>5941</v>
      </c>
      <c r="F2876" s="6">
        <v>44838</v>
      </c>
      <c r="G2876" s="6">
        <v>48491</v>
      </c>
      <c r="H2876" s="7">
        <v>100</v>
      </c>
      <c r="I2876" s="13" t="e">
        <f>VLOOKUP(C2876,[1]Sheet18!$A$1:$C$362,3,0)</f>
        <v>#N/A</v>
      </c>
      <c r="J2876" s="18">
        <f t="shared" si="76"/>
        <v>100</v>
      </c>
    </row>
    <row r="2877" spans="2:10" x14ac:dyDescent="0.2">
      <c r="B2877" s="4">
        <v>2874</v>
      </c>
      <c r="C2877" s="5" t="s">
        <v>5270</v>
      </c>
      <c r="D2877" s="5" t="s">
        <v>151</v>
      </c>
      <c r="E2877" s="5" t="s">
        <v>5271</v>
      </c>
      <c r="F2877" s="6">
        <v>44586</v>
      </c>
      <c r="G2877" s="6">
        <v>48604</v>
      </c>
      <c r="H2877" s="7">
        <v>150</v>
      </c>
      <c r="I2877" s="13" t="e">
        <f>VLOOKUP(C2877,[1]Sheet18!$A$1:$C$362,3,0)</f>
        <v>#N/A</v>
      </c>
      <c r="J2877" s="18">
        <f t="shared" si="76"/>
        <v>150</v>
      </c>
    </row>
    <row r="2878" spans="2:10" x14ac:dyDescent="0.2">
      <c r="B2878" s="4">
        <v>2875</v>
      </c>
      <c r="C2878" s="5" t="s">
        <v>4320</v>
      </c>
      <c r="D2878" s="5" t="s">
        <v>151</v>
      </c>
      <c r="E2878" s="5" t="s">
        <v>4321</v>
      </c>
      <c r="F2878" s="6">
        <v>44237</v>
      </c>
      <c r="G2878" s="6">
        <v>48620</v>
      </c>
      <c r="H2878" s="7">
        <v>50</v>
      </c>
      <c r="I2878" s="13" t="e">
        <f>VLOOKUP(C2878,[1]Sheet18!$A$1:$C$362,3,0)</f>
        <v>#N/A</v>
      </c>
      <c r="J2878" s="18">
        <f t="shared" si="76"/>
        <v>50</v>
      </c>
    </row>
    <row r="2879" spans="2:10" x14ac:dyDescent="0.2">
      <c r="B2879" s="4">
        <v>2876</v>
      </c>
      <c r="C2879" s="5" t="s">
        <v>4446</v>
      </c>
      <c r="D2879" s="5" t="s">
        <v>151</v>
      </c>
      <c r="E2879" s="5" t="s">
        <v>4447</v>
      </c>
      <c r="F2879" s="6">
        <v>44265</v>
      </c>
      <c r="G2879" s="6">
        <v>48648</v>
      </c>
      <c r="H2879" s="7">
        <v>30</v>
      </c>
      <c r="I2879" s="13" t="e">
        <f>VLOOKUP(C2879,[1]Sheet18!$A$1:$C$362,3,0)</f>
        <v>#N/A</v>
      </c>
      <c r="J2879" s="18">
        <f t="shared" si="76"/>
        <v>30</v>
      </c>
    </row>
    <row r="2880" spans="2:10" x14ac:dyDescent="0.2">
      <c r="B2880" s="4">
        <v>2877</v>
      </c>
      <c r="C2880" s="5" t="s">
        <v>4583</v>
      </c>
      <c r="D2880" s="5" t="s">
        <v>151</v>
      </c>
      <c r="E2880" s="5" t="s">
        <v>4584</v>
      </c>
      <c r="F2880" s="6">
        <v>44328</v>
      </c>
      <c r="G2880" s="6">
        <v>48711</v>
      </c>
      <c r="H2880" s="7">
        <v>150</v>
      </c>
      <c r="I2880" s="13" t="e">
        <f>VLOOKUP(C2880,[1]Sheet18!$A$1:$C$362,3,0)</f>
        <v>#N/A</v>
      </c>
      <c r="J2880" s="18">
        <f t="shared" si="76"/>
        <v>150</v>
      </c>
    </row>
    <row r="2881" spans="2:10" x14ac:dyDescent="0.2">
      <c r="B2881" s="4">
        <v>2878</v>
      </c>
      <c r="C2881" s="5" t="s">
        <v>5766</v>
      </c>
      <c r="D2881" s="5" t="s">
        <v>151</v>
      </c>
      <c r="E2881" s="5" t="s">
        <v>5767</v>
      </c>
      <c r="F2881" s="6">
        <v>44776</v>
      </c>
      <c r="G2881" s="6">
        <v>48794</v>
      </c>
      <c r="H2881" s="7">
        <v>200</v>
      </c>
      <c r="I2881" s="13" t="e">
        <f>VLOOKUP(C2881,[1]Sheet18!$A$1:$C$362,3,0)</f>
        <v>#N/A</v>
      </c>
      <c r="J2881" s="18">
        <f t="shared" si="76"/>
        <v>200</v>
      </c>
    </row>
    <row r="2882" spans="2:10" x14ac:dyDescent="0.2">
      <c r="B2882" s="4">
        <v>2879</v>
      </c>
      <c r="C2882" s="5" t="s">
        <v>5402</v>
      </c>
      <c r="D2882" s="5" t="s">
        <v>151</v>
      </c>
      <c r="E2882" s="5" t="s">
        <v>5403</v>
      </c>
      <c r="F2882" s="6">
        <v>44629</v>
      </c>
      <c r="G2882" s="6">
        <v>49012</v>
      </c>
      <c r="H2882" s="7">
        <v>90</v>
      </c>
      <c r="I2882" s="13" t="e">
        <f>VLOOKUP(C2882,[1]Sheet18!$A$1:$C$362,3,0)</f>
        <v>#N/A</v>
      </c>
      <c r="J2882" s="18">
        <f t="shared" si="76"/>
        <v>90</v>
      </c>
    </row>
    <row r="2883" spans="2:10" x14ac:dyDescent="0.2">
      <c r="B2883" s="4">
        <v>2880</v>
      </c>
      <c r="C2883" s="5" t="s">
        <v>4760</v>
      </c>
      <c r="D2883" s="5" t="s">
        <v>151</v>
      </c>
      <c r="E2883" s="5" t="s">
        <v>4761</v>
      </c>
      <c r="F2883" s="6">
        <v>44384</v>
      </c>
      <c r="G2883" s="6">
        <v>49132</v>
      </c>
      <c r="H2883" s="7">
        <v>100</v>
      </c>
      <c r="I2883" s="13" t="e">
        <f>VLOOKUP(C2883,[1]Sheet18!$A$1:$C$362,3,0)</f>
        <v>#N/A</v>
      </c>
      <c r="J2883" s="18">
        <f t="shared" si="76"/>
        <v>100</v>
      </c>
    </row>
    <row r="2884" spans="2:10" x14ac:dyDescent="0.2">
      <c r="B2884" s="4">
        <v>2881</v>
      </c>
      <c r="C2884" s="5" t="s">
        <v>4899</v>
      </c>
      <c r="D2884" s="5" t="s">
        <v>151</v>
      </c>
      <c r="E2884" s="5" t="s">
        <v>4900</v>
      </c>
      <c r="F2884" s="6">
        <v>44447</v>
      </c>
      <c r="G2884" s="6">
        <v>49195</v>
      </c>
      <c r="H2884" s="7">
        <v>80</v>
      </c>
      <c r="I2884" s="13" t="e">
        <f>VLOOKUP(C2884,[1]Sheet18!$A$1:$C$362,3,0)</f>
        <v>#N/A</v>
      </c>
      <c r="J2884" s="18">
        <f t="shared" ref="J2884:J2915" si="77">H2884</f>
        <v>80</v>
      </c>
    </row>
    <row r="2885" spans="2:10" x14ac:dyDescent="0.2">
      <c r="B2885" s="4">
        <v>2882</v>
      </c>
      <c r="C2885" s="5" t="s">
        <v>4999</v>
      </c>
      <c r="D2885" s="5" t="s">
        <v>151</v>
      </c>
      <c r="E2885" s="5" t="s">
        <v>5000</v>
      </c>
      <c r="F2885" s="6">
        <v>44475</v>
      </c>
      <c r="G2885" s="6">
        <v>49223</v>
      </c>
      <c r="H2885" s="7">
        <v>104</v>
      </c>
      <c r="I2885" s="13" t="e">
        <f>VLOOKUP(C2885,[1]Sheet18!$A$1:$C$362,3,0)</f>
        <v>#N/A</v>
      </c>
      <c r="J2885" s="18">
        <f t="shared" si="77"/>
        <v>104</v>
      </c>
    </row>
    <row r="2886" spans="2:10" x14ac:dyDescent="0.2">
      <c r="B2886" s="4">
        <v>2883</v>
      </c>
      <c r="C2886" s="5" t="s">
        <v>4047</v>
      </c>
      <c r="D2886" s="5" t="s">
        <v>151</v>
      </c>
      <c r="E2886" s="5" t="s">
        <v>4048</v>
      </c>
      <c r="F2886" s="6">
        <v>44146</v>
      </c>
      <c r="G2886" s="6">
        <v>49259</v>
      </c>
      <c r="H2886" s="7">
        <v>132</v>
      </c>
      <c r="I2886" s="13" t="e">
        <f>VLOOKUP(C2886,[1]Sheet18!$A$1:$C$362,3,0)</f>
        <v>#N/A</v>
      </c>
      <c r="J2886" s="18">
        <f t="shared" si="77"/>
        <v>132</v>
      </c>
    </row>
    <row r="2887" spans="2:10" x14ac:dyDescent="0.2">
      <c r="B2887" s="4">
        <v>2884</v>
      </c>
      <c r="C2887" s="5" t="s">
        <v>9038</v>
      </c>
      <c r="D2887" s="5" t="s">
        <v>151</v>
      </c>
      <c r="E2887" s="5" t="s">
        <v>9039</v>
      </c>
      <c r="F2887" s="6">
        <v>45700</v>
      </c>
      <c r="G2887" s="6">
        <v>49352</v>
      </c>
      <c r="H2887" s="7">
        <v>119</v>
      </c>
      <c r="I2887" s="13" t="e">
        <f>VLOOKUP(C2887,[1]Sheet18!$A$1:$C$362,3,0)</f>
        <v>#N/A</v>
      </c>
      <c r="J2887" s="18">
        <f t="shared" si="77"/>
        <v>119</v>
      </c>
    </row>
    <row r="2888" spans="2:10" x14ac:dyDescent="0.2">
      <c r="B2888" s="4">
        <v>2885</v>
      </c>
      <c r="C2888" s="5" t="s">
        <v>3619</v>
      </c>
      <c r="D2888" s="5" t="s">
        <v>151</v>
      </c>
      <c r="E2888" s="5" t="s">
        <v>3620</v>
      </c>
      <c r="F2888" s="6">
        <v>44020</v>
      </c>
      <c r="G2888" s="6">
        <v>49498</v>
      </c>
      <c r="H2888" s="7">
        <v>150</v>
      </c>
      <c r="I2888" s="13" t="e">
        <f>VLOOKUP(C2888,[1]Sheet18!$A$1:$C$362,3,0)</f>
        <v>#N/A</v>
      </c>
      <c r="J2888" s="18">
        <f t="shared" si="77"/>
        <v>150</v>
      </c>
    </row>
    <row r="2889" spans="2:10" x14ac:dyDescent="0.2">
      <c r="B2889" s="4">
        <v>2886</v>
      </c>
      <c r="C2889" s="5" t="s">
        <v>3849</v>
      </c>
      <c r="D2889" s="5" t="s">
        <v>151</v>
      </c>
      <c r="E2889" s="5" t="s">
        <v>3850</v>
      </c>
      <c r="F2889" s="6">
        <v>44104</v>
      </c>
      <c r="G2889" s="6">
        <v>49582</v>
      </c>
      <c r="H2889" s="7">
        <v>132</v>
      </c>
      <c r="I2889" s="13" t="e">
        <f>VLOOKUP(C2889,[1]Sheet18!$A$1:$C$362,3,0)</f>
        <v>#N/A</v>
      </c>
      <c r="J2889" s="18">
        <f t="shared" si="77"/>
        <v>132</v>
      </c>
    </row>
    <row r="2890" spans="2:10" x14ac:dyDescent="0.2">
      <c r="B2890" s="4">
        <v>2887</v>
      </c>
      <c r="C2890" s="5" t="s">
        <v>6167</v>
      </c>
      <c r="D2890" s="5" t="s">
        <v>151</v>
      </c>
      <c r="E2890" s="5" t="s">
        <v>6168</v>
      </c>
      <c r="F2890" s="6">
        <v>44916</v>
      </c>
      <c r="G2890" s="6">
        <v>49664</v>
      </c>
      <c r="H2890" s="7">
        <v>150</v>
      </c>
      <c r="I2890" s="13" t="e">
        <f>VLOOKUP(C2890,[1]Sheet18!$A$1:$C$362,3,0)</f>
        <v>#N/A</v>
      </c>
      <c r="J2890" s="18">
        <f t="shared" si="77"/>
        <v>150</v>
      </c>
    </row>
    <row r="2891" spans="2:10" x14ac:dyDescent="0.2">
      <c r="B2891" s="4">
        <v>2888</v>
      </c>
      <c r="C2891" s="5" t="s">
        <v>6366</v>
      </c>
      <c r="D2891" s="5" t="s">
        <v>151</v>
      </c>
      <c r="E2891" s="5" t="s">
        <v>6367</v>
      </c>
      <c r="F2891" s="6">
        <v>44972</v>
      </c>
      <c r="G2891" s="6">
        <v>49720</v>
      </c>
      <c r="H2891" s="7">
        <v>100</v>
      </c>
      <c r="I2891" s="13" t="e">
        <f>VLOOKUP(C2891,[1]Sheet18!$A$1:$C$362,3,0)</f>
        <v>#N/A</v>
      </c>
      <c r="J2891" s="18">
        <f t="shared" si="77"/>
        <v>100</v>
      </c>
    </row>
    <row r="2892" spans="2:10" x14ac:dyDescent="0.2">
      <c r="B2892" s="4">
        <v>2889</v>
      </c>
      <c r="C2892" s="5" t="s">
        <v>6714</v>
      </c>
      <c r="D2892" s="5" t="s">
        <v>151</v>
      </c>
      <c r="E2892" s="5" t="s">
        <v>6715</v>
      </c>
      <c r="F2892" s="6">
        <v>45077</v>
      </c>
      <c r="G2892" s="6">
        <v>49826</v>
      </c>
      <c r="H2892" s="7">
        <v>125</v>
      </c>
      <c r="I2892" s="13" t="e">
        <f>VLOOKUP(C2892,[1]Sheet18!$A$1:$C$362,3,0)</f>
        <v>#N/A</v>
      </c>
      <c r="J2892" s="18">
        <f t="shared" si="77"/>
        <v>125</v>
      </c>
    </row>
    <row r="2893" spans="2:10" x14ac:dyDescent="0.2">
      <c r="B2893" s="4">
        <v>2890</v>
      </c>
      <c r="C2893" s="5" t="s">
        <v>5706</v>
      </c>
      <c r="D2893" s="5" t="s">
        <v>151</v>
      </c>
      <c r="E2893" s="5" t="s">
        <v>5707</v>
      </c>
      <c r="F2893" s="6">
        <v>44762</v>
      </c>
      <c r="G2893" s="6">
        <v>49876</v>
      </c>
      <c r="H2893" s="7">
        <v>90</v>
      </c>
      <c r="I2893" s="13" t="e">
        <f>VLOOKUP(C2893,[1]Sheet18!$A$1:$C$362,3,0)</f>
        <v>#N/A</v>
      </c>
      <c r="J2893" s="18">
        <f t="shared" si="77"/>
        <v>90</v>
      </c>
    </row>
    <row r="2894" spans="2:10" x14ac:dyDescent="0.2">
      <c r="B2894" s="4">
        <v>2891</v>
      </c>
      <c r="C2894" s="5" t="s">
        <v>6057</v>
      </c>
      <c r="D2894" s="5" t="s">
        <v>151</v>
      </c>
      <c r="E2894" s="5" t="s">
        <v>6058</v>
      </c>
      <c r="F2894" s="6">
        <v>44874</v>
      </c>
      <c r="G2894" s="6">
        <v>49988</v>
      </c>
      <c r="H2894" s="7">
        <v>100</v>
      </c>
      <c r="I2894" s="13" t="e">
        <f>VLOOKUP(C2894,[1]Sheet18!$A$1:$C$362,3,0)</f>
        <v>#N/A</v>
      </c>
      <c r="J2894" s="18">
        <f t="shared" si="77"/>
        <v>100</v>
      </c>
    </row>
    <row r="2895" spans="2:10" x14ac:dyDescent="0.2">
      <c r="B2895" s="4">
        <v>2892</v>
      </c>
      <c r="C2895" s="5" t="s">
        <v>6278</v>
      </c>
      <c r="D2895" s="5" t="s">
        <v>151</v>
      </c>
      <c r="E2895" s="5" t="s">
        <v>6279</v>
      </c>
      <c r="F2895" s="6">
        <v>44951</v>
      </c>
      <c r="G2895" s="6">
        <v>50065</v>
      </c>
      <c r="H2895" s="7">
        <v>100</v>
      </c>
      <c r="I2895" s="13" t="e">
        <f>VLOOKUP(C2895,[1]Sheet18!$A$1:$C$362,3,0)</f>
        <v>#N/A</v>
      </c>
      <c r="J2895" s="18">
        <f t="shared" si="77"/>
        <v>100</v>
      </c>
    </row>
    <row r="2896" spans="2:10" x14ac:dyDescent="0.2">
      <c r="B2896" s="4">
        <v>2893</v>
      </c>
      <c r="C2896" s="5" t="s">
        <v>6716</v>
      </c>
      <c r="D2896" s="5" t="s">
        <v>151</v>
      </c>
      <c r="E2896" s="5" t="s">
        <v>6717</v>
      </c>
      <c r="F2896" s="6">
        <v>45077</v>
      </c>
      <c r="G2896" s="6">
        <v>50191</v>
      </c>
      <c r="H2896" s="7">
        <v>125</v>
      </c>
      <c r="I2896" s="13" t="e">
        <f>VLOOKUP(C2896,[1]Sheet18!$A$1:$C$362,3,0)</f>
        <v>#N/A</v>
      </c>
      <c r="J2896" s="18">
        <f t="shared" si="77"/>
        <v>125</v>
      </c>
    </row>
    <row r="2897" spans="2:10" x14ac:dyDescent="0.2">
      <c r="B2897" s="4">
        <v>2894</v>
      </c>
      <c r="C2897" s="5" t="s">
        <v>8264</v>
      </c>
      <c r="D2897" s="5" t="s">
        <v>151</v>
      </c>
      <c r="E2897" s="5" t="s">
        <v>8265</v>
      </c>
      <c r="F2897" s="6">
        <v>45491</v>
      </c>
      <c r="G2897" s="6">
        <v>50239</v>
      </c>
      <c r="H2897" s="7">
        <v>90</v>
      </c>
      <c r="I2897" s="13" t="e">
        <f>VLOOKUP(C2897,[1]Sheet18!$A$1:$C$362,3,0)</f>
        <v>#N/A</v>
      </c>
      <c r="J2897" s="18">
        <f t="shared" si="77"/>
        <v>90</v>
      </c>
    </row>
    <row r="2898" spans="2:10" x14ac:dyDescent="0.2">
      <c r="B2898" s="4">
        <v>2895</v>
      </c>
      <c r="C2898" s="5" t="s">
        <v>5918</v>
      </c>
      <c r="D2898" s="5" t="s">
        <v>151</v>
      </c>
      <c r="E2898" s="5" t="s">
        <v>5919</v>
      </c>
      <c r="F2898" s="6">
        <v>44832</v>
      </c>
      <c r="G2898" s="6">
        <v>50311</v>
      </c>
      <c r="H2898" s="7">
        <v>100</v>
      </c>
      <c r="I2898" s="13" t="e">
        <f>VLOOKUP(C2898,[1]Sheet18!$A$1:$C$362,3,0)</f>
        <v>#N/A</v>
      </c>
      <c r="J2898" s="18">
        <f t="shared" si="77"/>
        <v>100</v>
      </c>
    </row>
    <row r="2899" spans="2:10" x14ac:dyDescent="0.2">
      <c r="B2899" s="4">
        <v>2896</v>
      </c>
      <c r="C2899" s="5" t="s">
        <v>7381</v>
      </c>
      <c r="D2899" s="5" t="s">
        <v>151</v>
      </c>
      <c r="E2899" s="5" t="s">
        <v>7382</v>
      </c>
      <c r="F2899" s="6">
        <v>45266</v>
      </c>
      <c r="G2899" s="6">
        <v>50380</v>
      </c>
      <c r="H2899" s="7">
        <v>90</v>
      </c>
      <c r="I2899" s="13" t="e">
        <f>VLOOKUP(C2899,[1]Sheet18!$A$1:$C$362,3,0)</f>
        <v>#N/A</v>
      </c>
      <c r="J2899" s="18">
        <f t="shared" si="77"/>
        <v>90</v>
      </c>
    </row>
    <row r="2900" spans="2:10" x14ac:dyDescent="0.2">
      <c r="B2900" s="4">
        <v>2897</v>
      </c>
      <c r="C2900" s="5" t="s">
        <v>6482</v>
      </c>
      <c r="D2900" s="5" t="s">
        <v>151</v>
      </c>
      <c r="E2900" s="5" t="s">
        <v>6483</v>
      </c>
      <c r="F2900" s="6">
        <v>45000</v>
      </c>
      <c r="G2900" s="6">
        <v>50479</v>
      </c>
      <c r="H2900" s="7">
        <v>125</v>
      </c>
      <c r="I2900" s="13" t="e">
        <f>VLOOKUP(C2900,[1]Sheet18!$A$1:$C$362,3,0)</f>
        <v>#N/A</v>
      </c>
      <c r="J2900" s="18">
        <f t="shared" si="77"/>
        <v>125</v>
      </c>
    </row>
    <row r="2901" spans="2:10" x14ac:dyDescent="0.2">
      <c r="B2901" s="4">
        <v>2898</v>
      </c>
      <c r="C2901" s="5" t="s">
        <v>6798</v>
      </c>
      <c r="D2901" s="5" t="s">
        <v>151</v>
      </c>
      <c r="E2901" s="5" t="s">
        <v>6799</v>
      </c>
      <c r="F2901" s="6">
        <v>45098</v>
      </c>
      <c r="G2901" s="6">
        <v>50577</v>
      </c>
      <c r="H2901" s="7">
        <v>100</v>
      </c>
      <c r="I2901" s="13" t="e">
        <f>VLOOKUP(C2901,[1]Sheet18!$A$1:$C$362,3,0)</f>
        <v>#N/A</v>
      </c>
      <c r="J2901" s="18">
        <f t="shared" si="77"/>
        <v>100</v>
      </c>
    </row>
    <row r="2902" spans="2:10" x14ac:dyDescent="0.2">
      <c r="B2902" s="4">
        <v>2899</v>
      </c>
      <c r="C2902" s="5" t="s">
        <v>6892</v>
      </c>
      <c r="D2902" s="5" t="s">
        <v>151</v>
      </c>
      <c r="E2902" s="5" t="s">
        <v>6799</v>
      </c>
      <c r="F2902" s="6">
        <v>45126</v>
      </c>
      <c r="G2902" s="6">
        <v>50605</v>
      </c>
      <c r="H2902" s="7">
        <v>80</v>
      </c>
      <c r="I2902" s="13" t="e">
        <f>VLOOKUP(C2902,[1]Sheet18!$A$1:$C$362,3,0)</f>
        <v>#N/A</v>
      </c>
      <c r="J2902" s="18">
        <f t="shared" si="77"/>
        <v>80</v>
      </c>
    </row>
    <row r="2903" spans="2:10" x14ac:dyDescent="0.2">
      <c r="B2903" s="4">
        <v>2900</v>
      </c>
      <c r="C2903" s="5" t="s">
        <v>8494</v>
      </c>
      <c r="D2903" s="5" t="s">
        <v>151</v>
      </c>
      <c r="E2903" s="5" t="s">
        <v>8495</v>
      </c>
      <c r="F2903" s="6">
        <v>45546</v>
      </c>
      <c r="G2903" s="6">
        <v>50659</v>
      </c>
      <c r="H2903" s="7">
        <v>90</v>
      </c>
      <c r="I2903" s="13" t="e">
        <f>VLOOKUP(C2903,[1]Sheet18!$A$1:$C$362,3,0)</f>
        <v>#N/A</v>
      </c>
      <c r="J2903" s="18">
        <f t="shared" si="77"/>
        <v>90</v>
      </c>
    </row>
    <row r="2904" spans="2:10" x14ac:dyDescent="0.2">
      <c r="B2904" s="4">
        <v>2901</v>
      </c>
      <c r="C2904" s="5" t="s">
        <v>7181</v>
      </c>
      <c r="D2904" s="5" t="s">
        <v>151</v>
      </c>
      <c r="E2904" s="5" t="s">
        <v>7182</v>
      </c>
      <c r="F2904" s="6">
        <v>45217</v>
      </c>
      <c r="G2904" s="6">
        <v>50696</v>
      </c>
      <c r="H2904" s="7">
        <v>60</v>
      </c>
      <c r="I2904" s="13" t="e">
        <f>VLOOKUP(C2904,[1]Sheet18!$A$1:$C$362,3,0)</f>
        <v>#N/A</v>
      </c>
      <c r="J2904" s="18">
        <f t="shared" si="77"/>
        <v>60</v>
      </c>
    </row>
    <row r="2905" spans="2:10" x14ac:dyDescent="0.2">
      <c r="B2905" s="4">
        <v>2902</v>
      </c>
      <c r="C2905" s="5" t="s">
        <v>7551</v>
      </c>
      <c r="D2905" s="5" t="s">
        <v>151</v>
      </c>
      <c r="E2905" s="5" t="s">
        <v>7552</v>
      </c>
      <c r="F2905" s="6">
        <v>45315</v>
      </c>
      <c r="G2905" s="6">
        <v>50794</v>
      </c>
      <c r="H2905" s="7">
        <v>80</v>
      </c>
      <c r="I2905" s="13" t="e">
        <f>VLOOKUP(C2905,[1]Sheet18!$A$1:$C$362,3,0)</f>
        <v>#N/A</v>
      </c>
      <c r="J2905" s="18">
        <f t="shared" si="77"/>
        <v>80</v>
      </c>
    </row>
    <row r="2906" spans="2:10" x14ac:dyDescent="0.2">
      <c r="B2906" s="4">
        <v>2903</v>
      </c>
      <c r="C2906" s="5" t="s">
        <v>7771</v>
      </c>
      <c r="D2906" s="5" t="s">
        <v>151</v>
      </c>
      <c r="E2906" s="5" t="s">
        <v>7772</v>
      </c>
      <c r="F2906" s="6">
        <v>45357</v>
      </c>
      <c r="G2906" s="6">
        <v>50835</v>
      </c>
      <c r="H2906" s="7">
        <v>81</v>
      </c>
      <c r="I2906" s="13" t="e">
        <f>VLOOKUP(C2906,[1]Sheet18!$A$1:$C$362,3,0)</f>
        <v>#N/A</v>
      </c>
      <c r="J2906" s="18">
        <f t="shared" si="77"/>
        <v>81</v>
      </c>
    </row>
    <row r="2907" spans="2:10" x14ac:dyDescent="0.2">
      <c r="B2907" s="4">
        <v>2904</v>
      </c>
      <c r="C2907" s="5" t="s">
        <v>8110</v>
      </c>
      <c r="D2907" s="5" t="s">
        <v>151</v>
      </c>
      <c r="E2907" s="5" t="s">
        <v>8111</v>
      </c>
      <c r="F2907" s="6">
        <v>45441</v>
      </c>
      <c r="G2907" s="6">
        <v>50919</v>
      </c>
      <c r="H2907" s="7">
        <v>200</v>
      </c>
      <c r="I2907" s="13" t="e">
        <f>VLOOKUP(C2907,[1]Sheet18!$A$1:$C$362,3,0)</f>
        <v>#N/A</v>
      </c>
      <c r="J2907" s="18">
        <f t="shared" si="77"/>
        <v>200</v>
      </c>
    </row>
    <row r="2908" spans="2:10" x14ac:dyDescent="0.2">
      <c r="B2908" s="4">
        <v>2905</v>
      </c>
      <c r="C2908" s="5" t="s">
        <v>9596</v>
      </c>
      <c r="D2908" s="5" t="s">
        <v>151</v>
      </c>
      <c r="E2908" s="5" t="s">
        <v>9597</v>
      </c>
      <c r="F2908" s="6">
        <v>45819</v>
      </c>
      <c r="G2908" s="6">
        <v>50932</v>
      </c>
      <c r="H2908" s="7">
        <v>125</v>
      </c>
      <c r="I2908" s="13" t="e">
        <f>VLOOKUP(C2908,[1]Sheet18!$A$1:$C$362,3,0)</f>
        <v>#N/A</v>
      </c>
      <c r="J2908" s="18">
        <f t="shared" si="77"/>
        <v>125</v>
      </c>
    </row>
    <row r="2909" spans="2:10" x14ac:dyDescent="0.2">
      <c r="B2909" s="4">
        <v>2906</v>
      </c>
      <c r="C2909" s="5" t="s">
        <v>8201</v>
      </c>
      <c r="D2909" s="5" t="s">
        <v>151</v>
      </c>
      <c r="E2909" s="5" t="s">
        <v>8202</v>
      </c>
      <c r="F2909" s="6">
        <v>45469</v>
      </c>
      <c r="G2909" s="6">
        <v>50947</v>
      </c>
      <c r="H2909" s="7">
        <v>71</v>
      </c>
      <c r="I2909" s="13" t="e">
        <f>VLOOKUP(C2909,[1]Sheet18!$A$1:$C$362,3,0)</f>
        <v>#N/A</v>
      </c>
      <c r="J2909" s="18">
        <f t="shared" si="77"/>
        <v>71</v>
      </c>
    </row>
    <row r="2910" spans="2:10" x14ac:dyDescent="0.2">
      <c r="B2910" s="4">
        <v>2907</v>
      </c>
      <c r="C2910" s="5" t="s">
        <v>6980</v>
      </c>
      <c r="D2910" s="5" t="s">
        <v>151</v>
      </c>
      <c r="E2910" s="5" t="s">
        <v>6981</v>
      </c>
      <c r="F2910" s="6">
        <v>45161</v>
      </c>
      <c r="G2910" s="6">
        <v>51005</v>
      </c>
      <c r="H2910" s="7">
        <v>80</v>
      </c>
      <c r="I2910" s="13" t="e">
        <f>VLOOKUP(C2910,[1]Sheet18!$A$1:$C$362,3,0)</f>
        <v>#N/A</v>
      </c>
      <c r="J2910" s="18">
        <f t="shared" si="77"/>
        <v>80</v>
      </c>
    </row>
    <row r="2911" spans="2:10" x14ac:dyDescent="0.2">
      <c r="B2911" s="4">
        <v>2908</v>
      </c>
      <c r="C2911" s="5" t="s">
        <v>8604</v>
      </c>
      <c r="D2911" s="5" t="s">
        <v>151</v>
      </c>
      <c r="E2911" s="5" t="s">
        <v>8605</v>
      </c>
      <c r="F2911" s="6">
        <v>45574</v>
      </c>
      <c r="G2911" s="6">
        <v>51052</v>
      </c>
      <c r="H2911" s="7">
        <v>50</v>
      </c>
      <c r="I2911" s="13" t="e">
        <f>VLOOKUP(C2911,[1]Sheet18!$A$1:$C$362,3,0)</f>
        <v>#N/A</v>
      </c>
      <c r="J2911" s="18">
        <f t="shared" si="77"/>
        <v>50</v>
      </c>
    </row>
    <row r="2912" spans="2:10" x14ac:dyDescent="0.2">
      <c r="B2912" s="4">
        <v>2909</v>
      </c>
      <c r="C2912" s="5" t="s">
        <v>8793</v>
      </c>
      <c r="D2912" s="5" t="s">
        <v>151</v>
      </c>
      <c r="E2912" s="5" t="s">
        <v>8794</v>
      </c>
      <c r="F2912" s="6">
        <v>45644</v>
      </c>
      <c r="G2912" s="6">
        <v>51122</v>
      </c>
      <c r="H2912" s="7">
        <v>140</v>
      </c>
      <c r="I2912" s="13" t="e">
        <f>VLOOKUP(C2912,[1]Sheet18!$A$1:$C$362,3,0)</f>
        <v>#N/A</v>
      </c>
      <c r="J2912" s="18">
        <f t="shared" si="77"/>
        <v>140</v>
      </c>
    </row>
    <row r="2913" spans="2:10" x14ac:dyDescent="0.2">
      <c r="B2913" s="4">
        <v>2910</v>
      </c>
      <c r="C2913" s="5" t="s">
        <v>8918</v>
      </c>
      <c r="D2913" s="5" t="s">
        <v>151</v>
      </c>
      <c r="E2913" s="5" t="s">
        <v>8919</v>
      </c>
      <c r="F2913" s="6">
        <v>45672</v>
      </c>
      <c r="G2913" s="6">
        <v>51150</v>
      </c>
      <c r="H2913" s="7">
        <v>119</v>
      </c>
      <c r="I2913" s="13" t="e">
        <f>VLOOKUP(C2913,[1]Sheet18!$A$1:$C$362,3,0)</f>
        <v>#N/A</v>
      </c>
      <c r="J2913" s="18">
        <f t="shared" si="77"/>
        <v>119</v>
      </c>
    </row>
    <row r="2914" spans="2:10" x14ac:dyDescent="0.2">
      <c r="B2914" s="4">
        <v>2911</v>
      </c>
      <c r="C2914" s="5" t="s">
        <v>7639</v>
      </c>
      <c r="D2914" s="5" t="s">
        <v>151</v>
      </c>
      <c r="E2914" s="5" t="s">
        <v>7640</v>
      </c>
      <c r="F2914" s="6">
        <v>45329</v>
      </c>
      <c r="G2914" s="6">
        <v>51173</v>
      </c>
      <c r="H2914" s="7">
        <v>80</v>
      </c>
      <c r="I2914" s="13" t="e">
        <f>VLOOKUP(C2914,[1]Sheet18!$A$1:$C$362,3,0)</f>
        <v>#N/A</v>
      </c>
      <c r="J2914" s="18">
        <f t="shared" si="77"/>
        <v>80</v>
      </c>
    </row>
    <row r="2915" spans="2:10" x14ac:dyDescent="0.2">
      <c r="B2915" s="4">
        <v>2912</v>
      </c>
      <c r="C2915" s="5" t="s">
        <v>9261</v>
      </c>
      <c r="D2915" s="5" t="s">
        <v>151</v>
      </c>
      <c r="E2915" s="5" t="s">
        <v>9262</v>
      </c>
      <c r="F2915" s="6">
        <v>45735</v>
      </c>
      <c r="G2915" s="6">
        <v>51214</v>
      </c>
      <c r="H2915" s="7">
        <v>120</v>
      </c>
      <c r="I2915" s="13" t="e">
        <f>VLOOKUP(C2915,[1]Sheet18!$A$1:$C$362,3,0)</f>
        <v>#N/A</v>
      </c>
      <c r="J2915" s="18">
        <f t="shared" si="77"/>
        <v>120</v>
      </c>
    </row>
    <row r="2916" spans="2:10" x14ac:dyDescent="0.2">
      <c r="B2916" s="4">
        <v>2913</v>
      </c>
      <c r="C2916" s="5" t="s">
        <v>8673</v>
      </c>
      <c r="D2916" s="5" t="s">
        <v>151</v>
      </c>
      <c r="E2916" s="5" t="s">
        <v>8674</v>
      </c>
      <c r="F2916" s="6">
        <v>45602</v>
      </c>
      <c r="G2916" s="6">
        <v>51446</v>
      </c>
      <c r="H2916" s="7">
        <v>80</v>
      </c>
      <c r="I2916" s="13" t="e">
        <f>VLOOKUP(C2916,[1]Sheet18!$A$1:$C$362,3,0)</f>
        <v>#N/A</v>
      </c>
      <c r="J2916" s="18">
        <f t="shared" ref="J2916:J2947" si="78">H2916</f>
        <v>80</v>
      </c>
    </row>
    <row r="2917" spans="2:10" x14ac:dyDescent="0.2">
      <c r="B2917" s="4">
        <v>2914</v>
      </c>
      <c r="C2917" s="5" t="s">
        <v>124</v>
      </c>
      <c r="D2917" s="5" t="s">
        <v>126</v>
      </c>
      <c r="E2917" s="5" t="s">
        <v>125</v>
      </c>
      <c r="F2917" s="6">
        <v>42256</v>
      </c>
      <c r="G2917" s="6">
        <v>45909</v>
      </c>
      <c r="H2917" s="7">
        <v>150</v>
      </c>
      <c r="I2917" s="13" t="e">
        <f>VLOOKUP(C2917,[1]Sheet18!$A$1:$C$362,3,0)</f>
        <v>#N/A</v>
      </c>
      <c r="J2917" s="18">
        <f t="shared" si="78"/>
        <v>150</v>
      </c>
    </row>
    <row r="2918" spans="2:10" x14ac:dyDescent="0.2">
      <c r="B2918" s="4">
        <v>2915</v>
      </c>
      <c r="C2918" s="5" t="s">
        <v>258</v>
      </c>
      <c r="D2918" s="5" t="s">
        <v>126</v>
      </c>
      <c r="E2918" s="5" t="s">
        <v>259</v>
      </c>
      <c r="F2918" s="6">
        <v>42334</v>
      </c>
      <c r="G2918" s="6">
        <v>45987</v>
      </c>
      <c r="H2918" s="7">
        <v>100</v>
      </c>
      <c r="I2918" s="13" t="e">
        <f>VLOOKUP(C2918,[1]Sheet18!$A$1:$C$362,3,0)</f>
        <v>#N/A</v>
      </c>
      <c r="J2918" s="18">
        <f t="shared" si="78"/>
        <v>100</v>
      </c>
    </row>
    <row r="2919" spans="2:10" x14ac:dyDescent="0.2">
      <c r="B2919" s="4">
        <v>2916</v>
      </c>
      <c r="C2919" s="5" t="s">
        <v>372</v>
      </c>
      <c r="D2919" s="5" t="s">
        <v>126</v>
      </c>
      <c r="E2919" s="5" t="s">
        <v>373</v>
      </c>
      <c r="F2919" s="6">
        <v>42396</v>
      </c>
      <c r="G2919" s="6">
        <v>46049</v>
      </c>
      <c r="H2919" s="7">
        <v>100</v>
      </c>
      <c r="I2919" s="13" t="e">
        <f>VLOOKUP(C2919,[1]Sheet18!$A$1:$C$362,3,0)</f>
        <v>#N/A</v>
      </c>
      <c r="J2919" s="18">
        <f t="shared" si="78"/>
        <v>100</v>
      </c>
    </row>
    <row r="2920" spans="2:10" x14ac:dyDescent="0.2">
      <c r="B2920" s="4">
        <v>2917</v>
      </c>
      <c r="C2920" s="5" t="s">
        <v>434</v>
      </c>
      <c r="D2920" s="5" t="s">
        <v>126</v>
      </c>
      <c r="E2920" s="5" t="s">
        <v>435</v>
      </c>
      <c r="F2920" s="6">
        <v>42424</v>
      </c>
      <c r="G2920" s="6">
        <v>46077</v>
      </c>
      <c r="H2920" s="7">
        <v>200</v>
      </c>
      <c r="I2920" s="13" t="e">
        <f>VLOOKUP(C2920,[1]Sheet18!$A$1:$C$362,3,0)</f>
        <v>#N/A</v>
      </c>
      <c r="J2920" s="18">
        <f t="shared" si="78"/>
        <v>200</v>
      </c>
    </row>
    <row r="2921" spans="2:10" x14ac:dyDescent="0.2">
      <c r="B2921" s="4">
        <v>2918</v>
      </c>
      <c r="C2921" s="5" t="s">
        <v>460</v>
      </c>
      <c r="D2921" s="5" t="s">
        <v>126</v>
      </c>
      <c r="E2921" s="5" t="s">
        <v>461</v>
      </c>
      <c r="F2921" s="6">
        <v>42438</v>
      </c>
      <c r="G2921" s="6">
        <v>46090</v>
      </c>
      <c r="H2921" s="7">
        <v>200</v>
      </c>
      <c r="I2921" s="13" t="e">
        <f>VLOOKUP(C2921,[1]Sheet18!$A$1:$C$362,3,0)</f>
        <v>#N/A</v>
      </c>
      <c r="J2921" s="18">
        <f t="shared" si="78"/>
        <v>200</v>
      </c>
    </row>
    <row r="2922" spans="2:10" x14ac:dyDescent="0.2">
      <c r="B2922" s="4">
        <v>2919</v>
      </c>
      <c r="C2922" s="5" t="s">
        <v>498</v>
      </c>
      <c r="D2922" s="5" t="s">
        <v>126</v>
      </c>
      <c r="E2922" s="5" t="s">
        <v>499</v>
      </c>
      <c r="F2922" s="6">
        <v>42480</v>
      </c>
      <c r="G2922" s="6">
        <v>46132</v>
      </c>
      <c r="H2922" s="7">
        <v>60</v>
      </c>
      <c r="I2922" s="13" t="e">
        <f>VLOOKUP(C2922,[1]Sheet18!$A$1:$C$362,3,0)</f>
        <v>#N/A</v>
      </c>
      <c r="J2922" s="18">
        <f t="shared" si="78"/>
        <v>60</v>
      </c>
    </row>
    <row r="2923" spans="2:10" x14ac:dyDescent="0.2">
      <c r="B2923" s="4">
        <v>2920</v>
      </c>
      <c r="C2923" s="5" t="s">
        <v>661</v>
      </c>
      <c r="D2923" s="5" t="s">
        <v>126</v>
      </c>
      <c r="E2923" s="5" t="s">
        <v>662</v>
      </c>
      <c r="F2923" s="6">
        <v>42606</v>
      </c>
      <c r="G2923" s="6">
        <v>46258</v>
      </c>
      <c r="H2923" s="7">
        <v>75</v>
      </c>
      <c r="I2923" s="13" t="e">
        <f>VLOOKUP(C2923,[1]Sheet18!$A$1:$C$362,3,0)</f>
        <v>#N/A</v>
      </c>
      <c r="J2923" s="18">
        <f t="shared" si="78"/>
        <v>75</v>
      </c>
    </row>
    <row r="2924" spans="2:10" x14ac:dyDescent="0.2">
      <c r="B2924" s="4">
        <v>2921</v>
      </c>
      <c r="C2924" s="5" t="s">
        <v>687</v>
      </c>
      <c r="D2924" s="5" t="s">
        <v>126</v>
      </c>
      <c r="E2924" s="5" t="s">
        <v>688</v>
      </c>
      <c r="F2924" s="6">
        <v>42627</v>
      </c>
      <c r="G2924" s="6">
        <v>46279</v>
      </c>
      <c r="H2924" s="7">
        <v>75</v>
      </c>
      <c r="I2924" s="13" t="e">
        <f>VLOOKUP(C2924,[1]Sheet18!$A$1:$C$362,3,0)</f>
        <v>#N/A</v>
      </c>
      <c r="J2924" s="18">
        <f t="shared" si="78"/>
        <v>75</v>
      </c>
    </row>
    <row r="2925" spans="2:10" x14ac:dyDescent="0.2">
      <c r="B2925" s="4">
        <v>2922</v>
      </c>
      <c r="C2925" s="5" t="s">
        <v>764</v>
      </c>
      <c r="D2925" s="5" t="s">
        <v>126</v>
      </c>
      <c r="E2925" s="5" t="s">
        <v>765</v>
      </c>
      <c r="F2925" s="6">
        <v>42669</v>
      </c>
      <c r="G2925" s="6">
        <v>46321</v>
      </c>
      <c r="H2925" s="7">
        <v>75</v>
      </c>
      <c r="I2925" s="13" t="e">
        <f>VLOOKUP(C2925,[1]Sheet18!$A$1:$C$362,3,0)</f>
        <v>#N/A</v>
      </c>
      <c r="J2925" s="18">
        <f t="shared" si="78"/>
        <v>75</v>
      </c>
    </row>
    <row r="2926" spans="2:10" x14ac:dyDescent="0.2">
      <c r="B2926" s="4">
        <v>2923</v>
      </c>
      <c r="C2926" s="5" t="s">
        <v>832</v>
      </c>
      <c r="D2926" s="5" t="s">
        <v>126</v>
      </c>
      <c r="E2926" s="5" t="s">
        <v>833</v>
      </c>
      <c r="F2926" s="6">
        <v>42697</v>
      </c>
      <c r="G2926" s="6">
        <v>46349</v>
      </c>
      <c r="H2926" s="7">
        <v>150</v>
      </c>
      <c r="I2926" s="13" t="e">
        <f>VLOOKUP(C2926,[1]Sheet18!$A$1:$C$362,3,0)</f>
        <v>#N/A</v>
      </c>
      <c r="J2926" s="18">
        <f t="shared" si="78"/>
        <v>150</v>
      </c>
    </row>
    <row r="2927" spans="2:10" x14ac:dyDescent="0.2">
      <c r="B2927" s="4">
        <v>2924</v>
      </c>
      <c r="C2927" s="5" t="s">
        <v>868</v>
      </c>
      <c r="D2927" s="5" t="s">
        <v>126</v>
      </c>
      <c r="E2927" s="5" t="s">
        <v>869</v>
      </c>
      <c r="F2927" s="6">
        <v>42718</v>
      </c>
      <c r="G2927" s="6">
        <v>46370</v>
      </c>
      <c r="H2927" s="7">
        <v>150</v>
      </c>
      <c r="I2927" s="13" t="e">
        <f>VLOOKUP(C2927,[1]Sheet18!$A$1:$C$362,3,0)</f>
        <v>#N/A</v>
      </c>
      <c r="J2927" s="18">
        <f t="shared" si="78"/>
        <v>150</v>
      </c>
    </row>
    <row r="2928" spans="2:10" x14ac:dyDescent="0.2">
      <c r="B2928" s="4">
        <v>2925</v>
      </c>
      <c r="C2928" s="5" t="s">
        <v>952</v>
      </c>
      <c r="D2928" s="5" t="s">
        <v>126</v>
      </c>
      <c r="E2928" s="5" t="s">
        <v>953</v>
      </c>
      <c r="F2928" s="6">
        <v>42760</v>
      </c>
      <c r="G2928" s="6">
        <v>46412</v>
      </c>
      <c r="H2928" s="7">
        <v>100</v>
      </c>
      <c r="I2928" s="13" t="e">
        <f>VLOOKUP(C2928,[1]Sheet18!$A$1:$C$362,3,0)</f>
        <v>#N/A</v>
      </c>
      <c r="J2928" s="18">
        <f t="shared" si="78"/>
        <v>100</v>
      </c>
    </row>
    <row r="2929" spans="2:10" x14ac:dyDescent="0.2">
      <c r="B2929" s="4">
        <v>2926</v>
      </c>
      <c r="C2929" s="5" t="s">
        <v>1014</v>
      </c>
      <c r="D2929" s="5" t="s">
        <v>126</v>
      </c>
      <c r="E2929" s="5" t="s">
        <v>1015</v>
      </c>
      <c r="F2929" s="6">
        <v>42795</v>
      </c>
      <c r="G2929" s="6">
        <v>46447</v>
      </c>
      <c r="H2929" s="7">
        <v>150</v>
      </c>
      <c r="I2929" s="13" t="e">
        <f>VLOOKUP(C2929,[1]Sheet18!$A$1:$C$362,3,0)</f>
        <v>#N/A</v>
      </c>
      <c r="J2929" s="18">
        <f t="shared" si="78"/>
        <v>150</v>
      </c>
    </row>
    <row r="2930" spans="2:10" x14ac:dyDescent="0.2">
      <c r="B2930" s="4">
        <v>2927</v>
      </c>
      <c r="C2930" s="5" t="s">
        <v>1073</v>
      </c>
      <c r="D2930" s="5" t="s">
        <v>126</v>
      </c>
      <c r="E2930" s="5" t="s">
        <v>1074</v>
      </c>
      <c r="F2930" s="6">
        <v>42823</v>
      </c>
      <c r="G2930" s="6">
        <v>46475</v>
      </c>
      <c r="H2930" s="7">
        <v>235</v>
      </c>
      <c r="I2930" s="13" t="e">
        <f>VLOOKUP(C2930,[1]Sheet18!$A$1:$C$362,3,0)</f>
        <v>#N/A</v>
      </c>
      <c r="J2930" s="18">
        <f t="shared" si="78"/>
        <v>235</v>
      </c>
    </row>
    <row r="2931" spans="2:10" x14ac:dyDescent="0.2">
      <c r="B2931" s="4">
        <v>2928</v>
      </c>
      <c r="C2931" s="5" t="s">
        <v>1327</v>
      </c>
      <c r="D2931" s="5" t="s">
        <v>126</v>
      </c>
      <c r="E2931" s="5" t="s">
        <v>1328</v>
      </c>
      <c r="F2931" s="6">
        <v>42991</v>
      </c>
      <c r="G2931" s="6">
        <v>46643</v>
      </c>
      <c r="H2931" s="7">
        <v>200</v>
      </c>
      <c r="I2931" s="13" t="e">
        <f>VLOOKUP(C2931,[1]Sheet18!$A$1:$C$362,3,0)</f>
        <v>#N/A</v>
      </c>
      <c r="J2931" s="18">
        <f t="shared" si="78"/>
        <v>200</v>
      </c>
    </row>
    <row r="2932" spans="2:10" x14ac:dyDescent="0.2">
      <c r="B2932" s="4">
        <v>2929</v>
      </c>
      <c r="C2932" s="5" t="s">
        <v>1501</v>
      </c>
      <c r="D2932" s="5" t="s">
        <v>126</v>
      </c>
      <c r="E2932" s="5" t="s">
        <v>1502</v>
      </c>
      <c r="F2932" s="6">
        <v>43082</v>
      </c>
      <c r="G2932" s="6">
        <v>46734</v>
      </c>
      <c r="H2932" s="7">
        <v>300</v>
      </c>
      <c r="I2932" s="13" t="e">
        <f>VLOOKUP(C2932,[1]Sheet18!$A$1:$C$362,3,0)</f>
        <v>#N/A</v>
      </c>
      <c r="J2932" s="18">
        <f t="shared" si="78"/>
        <v>300</v>
      </c>
    </row>
    <row r="2933" spans="2:10" x14ac:dyDescent="0.2">
      <c r="B2933" s="4">
        <v>2930</v>
      </c>
      <c r="C2933" s="5" t="s">
        <v>1581</v>
      </c>
      <c r="D2933" s="5" t="s">
        <v>126</v>
      </c>
      <c r="E2933" s="5" t="s">
        <v>1582</v>
      </c>
      <c r="F2933" s="6">
        <v>43124</v>
      </c>
      <c r="G2933" s="6">
        <v>46776</v>
      </c>
      <c r="H2933" s="7">
        <v>200</v>
      </c>
      <c r="I2933" s="13" t="e">
        <f>VLOOKUP(C2933,[1]Sheet18!$A$1:$C$362,3,0)</f>
        <v>#N/A</v>
      </c>
      <c r="J2933" s="18">
        <f t="shared" si="78"/>
        <v>200</v>
      </c>
    </row>
    <row r="2934" spans="2:10" x14ac:dyDescent="0.2">
      <c r="B2934" s="4">
        <v>2931</v>
      </c>
      <c r="C2934" s="5" t="s">
        <v>1654</v>
      </c>
      <c r="D2934" s="5" t="s">
        <v>126</v>
      </c>
      <c r="E2934" s="5" t="s">
        <v>1655</v>
      </c>
      <c r="F2934" s="6">
        <v>43152</v>
      </c>
      <c r="G2934" s="6">
        <v>46804</v>
      </c>
      <c r="H2934" s="7">
        <v>150</v>
      </c>
      <c r="I2934" s="13" t="e">
        <f>VLOOKUP(C2934,[1]Sheet18!$A$1:$C$362,3,0)</f>
        <v>#N/A</v>
      </c>
      <c r="J2934" s="18">
        <f t="shared" si="78"/>
        <v>150</v>
      </c>
    </row>
    <row r="2935" spans="2:10" x14ac:dyDescent="0.2">
      <c r="B2935" s="4">
        <v>2932</v>
      </c>
      <c r="C2935" s="5" t="s">
        <v>1746</v>
      </c>
      <c r="D2935" s="5" t="s">
        <v>126</v>
      </c>
      <c r="E2935" s="5" t="s">
        <v>1747</v>
      </c>
      <c r="F2935" s="6">
        <v>43180</v>
      </c>
      <c r="G2935" s="6">
        <v>46833</v>
      </c>
      <c r="H2935" s="7">
        <v>285</v>
      </c>
      <c r="I2935" s="13" t="e">
        <f>VLOOKUP(C2935,[1]Sheet18!$A$1:$C$362,3,0)</f>
        <v>#N/A</v>
      </c>
      <c r="J2935" s="18">
        <f t="shared" si="78"/>
        <v>285</v>
      </c>
    </row>
    <row r="2936" spans="2:10" x14ac:dyDescent="0.2">
      <c r="B2936" s="4">
        <v>2933</v>
      </c>
      <c r="C2936" s="5" t="s">
        <v>1796</v>
      </c>
      <c r="D2936" s="5" t="s">
        <v>126</v>
      </c>
      <c r="E2936" s="5" t="s">
        <v>1797</v>
      </c>
      <c r="F2936" s="6">
        <v>43208</v>
      </c>
      <c r="G2936" s="6">
        <v>46861</v>
      </c>
      <c r="H2936" s="7">
        <v>200</v>
      </c>
      <c r="I2936" s="13" t="e">
        <f>VLOOKUP(C2936,[1]Sheet18!$A$1:$C$362,3,0)</f>
        <v>#N/A</v>
      </c>
      <c r="J2936" s="18">
        <f t="shared" si="78"/>
        <v>200</v>
      </c>
    </row>
    <row r="2937" spans="2:10" x14ac:dyDescent="0.2">
      <c r="B2937" s="4">
        <v>2934</v>
      </c>
      <c r="C2937" s="5" t="s">
        <v>2029</v>
      </c>
      <c r="D2937" s="5" t="s">
        <v>126</v>
      </c>
      <c r="E2937" s="5" t="s">
        <v>2030</v>
      </c>
      <c r="F2937" s="6">
        <v>43369</v>
      </c>
      <c r="G2937" s="6">
        <v>47022</v>
      </c>
      <c r="H2937" s="7">
        <v>150</v>
      </c>
      <c r="I2937" s="13" t="e">
        <f>VLOOKUP(C2937,[1]Sheet18!$A$1:$C$362,3,0)</f>
        <v>#N/A</v>
      </c>
      <c r="J2937" s="18">
        <f t="shared" si="78"/>
        <v>150</v>
      </c>
    </row>
    <row r="2938" spans="2:10" x14ac:dyDescent="0.2">
      <c r="B2938" s="4">
        <v>2935</v>
      </c>
      <c r="C2938" s="5" t="s">
        <v>2198</v>
      </c>
      <c r="D2938" s="5" t="s">
        <v>126</v>
      </c>
      <c r="E2938" s="5" t="s">
        <v>2199</v>
      </c>
      <c r="F2938" s="6">
        <v>43453</v>
      </c>
      <c r="G2938" s="6">
        <v>47106</v>
      </c>
      <c r="H2938" s="7">
        <v>150</v>
      </c>
      <c r="I2938" s="13" t="e">
        <f>VLOOKUP(C2938,[1]Sheet18!$A$1:$C$362,3,0)</f>
        <v>#N/A</v>
      </c>
      <c r="J2938" s="18">
        <f t="shared" si="78"/>
        <v>150</v>
      </c>
    </row>
    <row r="2939" spans="2:10" x14ac:dyDescent="0.2">
      <c r="B2939" s="4">
        <v>2936</v>
      </c>
      <c r="C2939" s="5" t="s">
        <v>2352</v>
      </c>
      <c r="D2939" s="5" t="s">
        <v>126</v>
      </c>
      <c r="E2939" s="5" t="s">
        <v>2353</v>
      </c>
      <c r="F2939" s="6">
        <v>43516</v>
      </c>
      <c r="G2939" s="6">
        <v>47169</v>
      </c>
      <c r="H2939" s="7">
        <v>150</v>
      </c>
      <c r="I2939" s="13" t="e">
        <f>VLOOKUP(C2939,[1]Sheet18!$A$1:$C$362,3,0)</f>
        <v>#N/A</v>
      </c>
      <c r="J2939" s="18">
        <f t="shared" si="78"/>
        <v>150</v>
      </c>
    </row>
    <row r="2940" spans="2:10" x14ac:dyDescent="0.2">
      <c r="B2940" s="4">
        <v>2937</v>
      </c>
      <c r="C2940" s="5" t="s">
        <v>2440</v>
      </c>
      <c r="D2940" s="5" t="s">
        <v>126</v>
      </c>
      <c r="E2940" s="5" t="s">
        <v>2441</v>
      </c>
      <c r="F2940" s="6">
        <v>43544</v>
      </c>
      <c r="G2940" s="6">
        <v>47197</v>
      </c>
      <c r="H2940" s="7">
        <v>172</v>
      </c>
      <c r="I2940" s="13" t="e">
        <f>VLOOKUP(C2940,[1]Sheet18!$A$1:$C$362,3,0)</f>
        <v>#N/A</v>
      </c>
      <c r="J2940" s="18">
        <f t="shared" si="78"/>
        <v>172</v>
      </c>
    </row>
    <row r="2941" spans="2:10" x14ac:dyDescent="0.2">
      <c r="B2941" s="4">
        <v>2938</v>
      </c>
      <c r="C2941" s="5" t="s">
        <v>2499</v>
      </c>
      <c r="D2941" s="5" t="s">
        <v>126</v>
      </c>
      <c r="E2941" s="5" t="s">
        <v>2500</v>
      </c>
      <c r="F2941" s="6">
        <v>43571</v>
      </c>
      <c r="G2941" s="6">
        <v>47224</v>
      </c>
      <c r="H2941" s="7">
        <v>100</v>
      </c>
      <c r="I2941" s="13" t="e">
        <f>VLOOKUP(C2941,[1]Sheet18!$A$1:$C$362,3,0)</f>
        <v>#N/A</v>
      </c>
      <c r="J2941" s="18">
        <f t="shared" si="78"/>
        <v>100</v>
      </c>
    </row>
    <row r="2942" spans="2:10" x14ac:dyDescent="0.2">
      <c r="B2942" s="4">
        <v>2939</v>
      </c>
      <c r="C2942" s="5" t="s">
        <v>2827</v>
      </c>
      <c r="D2942" s="5" t="s">
        <v>126</v>
      </c>
      <c r="E2942" s="5" t="s">
        <v>2828</v>
      </c>
      <c r="F2942" s="6">
        <v>43733</v>
      </c>
      <c r="G2942" s="6">
        <v>47386</v>
      </c>
      <c r="H2942" s="7">
        <v>150</v>
      </c>
      <c r="I2942" s="13" t="e">
        <f>VLOOKUP(C2942,[1]Sheet18!$A$1:$C$362,3,0)</f>
        <v>#N/A</v>
      </c>
      <c r="J2942" s="18">
        <f t="shared" si="78"/>
        <v>150</v>
      </c>
    </row>
    <row r="2943" spans="2:10" x14ac:dyDescent="0.2">
      <c r="B2943" s="4">
        <v>2940</v>
      </c>
      <c r="C2943" s="5" t="s">
        <v>2954</v>
      </c>
      <c r="D2943" s="5" t="s">
        <v>126</v>
      </c>
      <c r="E2943" s="5" t="s">
        <v>2955</v>
      </c>
      <c r="F2943" s="6">
        <v>43796</v>
      </c>
      <c r="G2943" s="6">
        <v>47449</v>
      </c>
      <c r="H2943" s="7">
        <v>150</v>
      </c>
      <c r="I2943" s="13" t="e">
        <f>VLOOKUP(C2943,[1]Sheet18!$A$1:$C$362,3,0)</f>
        <v>#N/A</v>
      </c>
      <c r="J2943" s="18">
        <f t="shared" si="78"/>
        <v>150</v>
      </c>
    </row>
    <row r="2944" spans="2:10" x14ac:dyDescent="0.2">
      <c r="B2944" s="4">
        <v>2941</v>
      </c>
      <c r="C2944" s="5" t="s">
        <v>3019</v>
      </c>
      <c r="D2944" s="5" t="s">
        <v>126</v>
      </c>
      <c r="E2944" s="5" t="s">
        <v>3020</v>
      </c>
      <c r="F2944" s="6">
        <v>43817</v>
      </c>
      <c r="G2944" s="6">
        <v>47470</v>
      </c>
      <c r="H2944" s="7">
        <v>250</v>
      </c>
      <c r="I2944" s="13" t="e">
        <f>VLOOKUP(C2944,[1]Sheet18!$A$1:$C$362,3,0)</f>
        <v>#N/A</v>
      </c>
      <c r="J2944" s="18">
        <f t="shared" si="78"/>
        <v>250</v>
      </c>
    </row>
    <row r="2945" spans="2:10" x14ac:dyDescent="0.2">
      <c r="B2945" s="4">
        <v>2942</v>
      </c>
      <c r="C2945" s="5" t="s">
        <v>3164</v>
      </c>
      <c r="D2945" s="5" t="s">
        <v>126</v>
      </c>
      <c r="E2945" s="5" t="s">
        <v>3165</v>
      </c>
      <c r="F2945" s="6">
        <v>43873</v>
      </c>
      <c r="G2945" s="6">
        <v>47526</v>
      </c>
      <c r="H2945" s="7">
        <v>150</v>
      </c>
      <c r="I2945" s="13" t="e">
        <f>VLOOKUP(C2945,[1]Sheet18!$A$1:$C$362,3,0)</f>
        <v>#N/A</v>
      </c>
      <c r="J2945" s="18">
        <f t="shared" si="78"/>
        <v>150</v>
      </c>
    </row>
    <row r="2946" spans="2:10" x14ac:dyDescent="0.2">
      <c r="B2946" s="4">
        <v>2943</v>
      </c>
      <c r="C2946" s="5" t="s">
        <v>3258</v>
      </c>
      <c r="D2946" s="5" t="s">
        <v>126</v>
      </c>
      <c r="E2946" s="5" t="s">
        <v>3259</v>
      </c>
      <c r="F2946" s="6">
        <v>43894</v>
      </c>
      <c r="G2946" s="6">
        <v>47546</v>
      </c>
      <c r="H2946" s="7">
        <v>200</v>
      </c>
      <c r="I2946" s="13" t="e">
        <f>VLOOKUP(C2946,[1]Sheet18!$A$1:$C$362,3,0)</f>
        <v>#N/A</v>
      </c>
      <c r="J2946" s="18">
        <f t="shared" si="78"/>
        <v>200</v>
      </c>
    </row>
    <row r="2947" spans="2:10" x14ac:dyDescent="0.2">
      <c r="B2947" s="4">
        <v>2944</v>
      </c>
      <c r="C2947" s="5" t="s">
        <v>3430</v>
      </c>
      <c r="D2947" s="5" t="s">
        <v>126</v>
      </c>
      <c r="E2947" s="5" t="s">
        <v>3431</v>
      </c>
      <c r="F2947" s="6">
        <v>43929</v>
      </c>
      <c r="G2947" s="6">
        <v>47581</v>
      </c>
      <c r="H2947" s="7">
        <v>200</v>
      </c>
      <c r="I2947" s="13" t="e">
        <f>VLOOKUP(C2947,[1]Sheet18!$A$1:$C$362,3,0)</f>
        <v>#N/A</v>
      </c>
      <c r="J2947" s="18">
        <f t="shared" si="78"/>
        <v>200</v>
      </c>
    </row>
    <row r="2948" spans="2:10" x14ac:dyDescent="0.2">
      <c r="B2948" s="4">
        <v>2945</v>
      </c>
      <c r="C2948" s="5" t="s">
        <v>3621</v>
      </c>
      <c r="D2948" s="5" t="s">
        <v>126</v>
      </c>
      <c r="E2948" s="5" t="s">
        <v>3622</v>
      </c>
      <c r="F2948" s="6">
        <v>44020</v>
      </c>
      <c r="G2948" s="6">
        <v>47672</v>
      </c>
      <c r="H2948" s="7">
        <v>150</v>
      </c>
      <c r="I2948" s="13" t="e">
        <f>VLOOKUP(C2948,[1]Sheet18!$A$1:$C$362,3,0)</f>
        <v>#N/A</v>
      </c>
      <c r="J2948" s="18">
        <f t="shared" ref="J2948:J2979" si="79">H2948</f>
        <v>150</v>
      </c>
    </row>
    <row r="2949" spans="2:10" x14ac:dyDescent="0.2">
      <c r="B2949" s="4">
        <v>2946</v>
      </c>
      <c r="C2949" s="5" t="s">
        <v>3813</v>
      </c>
      <c r="D2949" s="5" t="s">
        <v>126</v>
      </c>
      <c r="E2949" s="5" t="s">
        <v>3814</v>
      </c>
      <c r="F2949" s="6">
        <v>44090</v>
      </c>
      <c r="G2949" s="6">
        <v>47742</v>
      </c>
      <c r="H2949" s="7">
        <v>150</v>
      </c>
      <c r="I2949" s="13" t="e">
        <f>VLOOKUP(C2949,[1]Sheet18!$A$1:$C$362,3,0)</f>
        <v>#N/A</v>
      </c>
      <c r="J2949" s="18">
        <f t="shared" si="79"/>
        <v>150</v>
      </c>
    </row>
    <row r="2950" spans="2:10" x14ac:dyDescent="0.2">
      <c r="B2950" s="4">
        <v>2947</v>
      </c>
      <c r="C2950" s="5" t="s">
        <v>3911</v>
      </c>
      <c r="D2950" s="5" t="s">
        <v>126</v>
      </c>
      <c r="E2950" s="5" t="s">
        <v>3912</v>
      </c>
      <c r="F2950" s="6">
        <v>44111</v>
      </c>
      <c r="G2950" s="6">
        <v>47763</v>
      </c>
      <c r="H2950" s="7">
        <v>250</v>
      </c>
      <c r="I2950" s="13" t="e">
        <f>VLOOKUP(C2950,[1]Sheet18!$A$1:$C$362,3,0)</f>
        <v>#N/A</v>
      </c>
      <c r="J2950" s="18">
        <f t="shared" si="79"/>
        <v>250</v>
      </c>
    </row>
    <row r="2951" spans="2:10" x14ac:dyDescent="0.2">
      <c r="B2951" s="4">
        <v>2948</v>
      </c>
      <c r="C2951" s="5" t="s">
        <v>4021</v>
      </c>
      <c r="D2951" s="5" t="s">
        <v>126</v>
      </c>
      <c r="E2951" s="5" t="s">
        <v>4022</v>
      </c>
      <c r="F2951" s="6">
        <v>44139</v>
      </c>
      <c r="G2951" s="6">
        <v>47791</v>
      </c>
      <c r="H2951" s="7">
        <v>314</v>
      </c>
      <c r="I2951" s="13" t="e">
        <f>VLOOKUP(C2951,[1]Sheet18!$A$1:$C$362,3,0)</f>
        <v>#N/A</v>
      </c>
      <c r="J2951" s="18">
        <f t="shared" si="79"/>
        <v>314</v>
      </c>
    </row>
    <row r="2952" spans="2:10" x14ac:dyDescent="0.2">
      <c r="B2952" s="4">
        <v>2949</v>
      </c>
      <c r="C2952" s="5" t="s">
        <v>4138</v>
      </c>
      <c r="D2952" s="5" t="s">
        <v>126</v>
      </c>
      <c r="E2952" s="5" t="s">
        <v>4139</v>
      </c>
      <c r="F2952" s="6">
        <v>44174</v>
      </c>
      <c r="G2952" s="6">
        <v>47826</v>
      </c>
      <c r="H2952" s="7">
        <v>220</v>
      </c>
      <c r="I2952" s="13" t="e">
        <f>VLOOKUP(C2952,[1]Sheet18!$A$1:$C$362,3,0)</f>
        <v>#N/A</v>
      </c>
      <c r="J2952" s="18">
        <f t="shared" si="79"/>
        <v>220</v>
      </c>
    </row>
    <row r="2953" spans="2:10" x14ac:dyDescent="0.2">
      <c r="B2953" s="4">
        <v>2950</v>
      </c>
      <c r="C2953" s="5" t="s">
        <v>4348</v>
      </c>
      <c r="D2953" s="5" t="s">
        <v>126</v>
      </c>
      <c r="E2953" s="5" t="s">
        <v>4349</v>
      </c>
      <c r="F2953" s="6">
        <v>44244</v>
      </c>
      <c r="G2953" s="6">
        <v>47896</v>
      </c>
      <c r="H2953" s="7">
        <v>437</v>
      </c>
      <c r="I2953" s="13" t="e">
        <f>VLOOKUP(C2953,[1]Sheet18!$A$1:$C$362,3,0)</f>
        <v>#N/A</v>
      </c>
      <c r="J2953" s="18">
        <f t="shared" si="79"/>
        <v>437</v>
      </c>
    </row>
    <row r="2954" spans="2:10" x14ac:dyDescent="0.2">
      <c r="B2954" s="4">
        <v>2951</v>
      </c>
      <c r="C2954" s="5" t="s">
        <v>4548</v>
      </c>
      <c r="D2954" s="5" t="s">
        <v>126</v>
      </c>
      <c r="E2954" s="5" t="s">
        <v>4549</v>
      </c>
      <c r="F2954" s="6">
        <v>44306</v>
      </c>
      <c r="G2954" s="6">
        <v>47958</v>
      </c>
      <c r="H2954" s="7">
        <v>350</v>
      </c>
      <c r="I2954" s="13" t="e">
        <f>VLOOKUP(C2954,[1]Sheet18!$A$1:$C$362,3,0)</f>
        <v>#N/A</v>
      </c>
      <c r="J2954" s="18">
        <f t="shared" si="79"/>
        <v>350</v>
      </c>
    </row>
    <row r="2955" spans="2:10" x14ac:dyDescent="0.2">
      <c r="B2955" s="4">
        <v>2952</v>
      </c>
      <c r="C2955" s="5" t="s">
        <v>4640</v>
      </c>
      <c r="D2955" s="5" t="s">
        <v>126</v>
      </c>
      <c r="E2955" s="5" t="s">
        <v>4549</v>
      </c>
      <c r="F2955" s="6">
        <v>44349</v>
      </c>
      <c r="G2955" s="6">
        <v>48001</v>
      </c>
      <c r="H2955" s="7">
        <v>250</v>
      </c>
      <c r="I2955" s="13" t="e">
        <f>VLOOKUP(C2955,[1]Sheet18!$A$1:$C$362,3,0)</f>
        <v>#N/A</v>
      </c>
      <c r="J2955" s="18">
        <f t="shared" si="79"/>
        <v>250</v>
      </c>
    </row>
    <row r="2956" spans="2:10" x14ac:dyDescent="0.2">
      <c r="B2956" s="4">
        <v>2953</v>
      </c>
      <c r="C2956" s="5" t="s">
        <v>4848</v>
      </c>
      <c r="D2956" s="5" t="s">
        <v>126</v>
      </c>
      <c r="E2956" s="5" t="s">
        <v>4849</v>
      </c>
      <c r="F2956" s="6">
        <v>44426</v>
      </c>
      <c r="G2956" s="6">
        <v>48078</v>
      </c>
      <c r="H2956" s="7">
        <v>150</v>
      </c>
      <c r="I2956" s="13" t="e">
        <f>VLOOKUP(C2956,[1]Sheet18!$A$1:$C$362,3,0)</f>
        <v>#N/A</v>
      </c>
      <c r="J2956" s="18">
        <f t="shared" si="79"/>
        <v>150</v>
      </c>
    </row>
    <row r="2957" spans="2:10" x14ac:dyDescent="0.2">
      <c r="B2957" s="4">
        <v>2954</v>
      </c>
      <c r="C2957" s="5" t="s">
        <v>4941</v>
      </c>
      <c r="D2957" s="5" t="s">
        <v>126</v>
      </c>
      <c r="E2957" s="5" t="s">
        <v>4942</v>
      </c>
      <c r="F2957" s="6">
        <v>44461</v>
      </c>
      <c r="G2957" s="6">
        <v>48113</v>
      </c>
      <c r="H2957" s="7">
        <v>150</v>
      </c>
      <c r="I2957" s="13" t="e">
        <f>VLOOKUP(C2957,[1]Sheet18!$A$1:$C$362,3,0)</f>
        <v>#N/A</v>
      </c>
      <c r="J2957" s="18">
        <f t="shared" si="79"/>
        <v>150</v>
      </c>
    </row>
    <row r="2958" spans="2:10" x14ac:dyDescent="0.2">
      <c r="B2958" s="4">
        <v>2955</v>
      </c>
      <c r="C2958" s="5" t="s">
        <v>5021</v>
      </c>
      <c r="D2958" s="5" t="s">
        <v>126</v>
      </c>
      <c r="E2958" s="5" t="s">
        <v>5022</v>
      </c>
      <c r="F2958" s="6">
        <v>44482</v>
      </c>
      <c r="G2958" s="6">
        <v>48134</v>
      </c>
      <c r="H2958" s="7">
        <v>89</v>
      </c>
      <c r="I2958" s="13" t="e">
        <f>VLOOKUP(C2958,[1]Sheet18!$A$1:$C$362,3,0)</f>
        <v>#N/A</v>
      </c>
      <c r="J2958" s="18">
        <f t="shared" si="79"/>
        <v>89</v>
      </c>
    </row>
    <row r="2959" spans="2:10" x14ac:dyDescent="0.2">
      <c r="B2959" s="4">
        <v>2956</v>
      </c>
      <c r="C2959" s="5" t="s">
        <v>5152</v>
      </c>
      <c r="D2959" s="5" t="s">
        <v>126</v>
      </c>
      <c r="E2959" s="5" t="s">
        <v>5022</v>
      </c>
      <c r="F2959" s="6">
        <v>44552</v>
      </c>
      <c r="G2959" s="6">
        <v>48204</v>
      </c>
      <c r="H2959" s="7">
        <v>298</v>
      </c>
      <c r="I2959" s="13" t="e">
        <f>VLOOKUP(C2959,[1]Sheet18!$A$1:$C$362,3,0)</f>
        <v>#N/A</v>
      </c>
      <c r="J2959" s="18">
        <f t="shared" si="79"/>
        <v>298</v>
      </c>
    </row>
    <row r="2960" spans="2:10" x14ac:dyDescent="0.2">
      <c r="B2960" s="4">
        <v>2957</v>
      </c>
      <c r="C2960" s="5" t="s">
        <v>5468</v>
      </c>
      <c r="D2960" s="5" t="s">
        <v>126</v>
      </c>
      <c r="E2960" s="5" t="s">
        <v>5469</v>
      </c>
      <c r="F2960" s="6">
        <v>44650</v>
      </c>
      <c r="G2960" s="6">
        <v>48303</v>
      </c>
      <c r="H2960" s="7">
        <v>440</v>
      </c>
      <c r="I2960" s="13" t="e">
        <f>VLOOKUP(C2960,[1]Sheet18!$A$1:$C$362,3,0)</f>
        <v>#N/A</v>
      </c>
      <c r="J2960" s="18">
        <f t="shared" si="79"/>
        <v>440</v>
      </c>
    </row>
    <row r="2961" spans="2:10" x14ac:dyDescent="0.2">
      <c r="B2961" s="4">
        <v>2958</v>
      </c>
      <c r="C2961" s="5" t="s">
        <v>5614</v>
      </c>
      <c r="D2961" s="5" t="s">
        <v>126</v>
      </c>
      <c r="E2961" s="5" t="s">
        <v>5615</v>
      </c>
      <c r="F2961" s="6">
        <v>44734</v>
      </c>
      <c r="G2961" s="6">
        <v>48387</v>
      </c>
      <c r="H2961" s="7">
        <v>400</v>
      </c>
      <c r="I2961" s="13" t="e">
        <f>VLOOKUP(C2961,[1]Sheet18!$A$1:$C$362,3,0)</f>
        <v>#N/A</v>
      </c>
      <c r="J2961" s="18">
        <f t="shared" si="79"/>
        <v>400</v>
      </c>
    </row>
    <row r="2962" spans="2:10" x14ac:dyDescent="0.2">
      <c r="B2962" s="4">
        <v>2959</v>
      </c>
      <c r="C2962" s="5" t="s">
        <v>5729</v>
      </c>
      <c r="D2962" s="5" t="s">
        <v>126</v>
      </c>
      <c r="E2962" s="5" t="s">
        <v>5730</v>
      </c>
      <c r="F2962" s="6">
        <v>44769</v>
      </c>
      <c r="G2962" s="6">
        <v>48422</v>
      </c>
      <c r="H2962" s="7">
        <v>250</v>
      </c>
      <c r="I2962" s="13" t="e">
        <f>VLOOKUP(C2962,[1]Sheet18!$A$1:$C$362,3,0)</f>
        <v>#N/A</v>
      </c>
      <c r="J2962" s="18">
        <f t="shared" si="79"/>
        <v>250</v>
      </c>
    </row>
    <row r="2963" spans="2:10" x14ac:dyDescent="0.2">
      <c r="B2963" s="4">
        <v>2960</v>
      </c>
      <c r="C2963" s="5" t="s">
        <v>5768</v>
      </c>
      <c r="D2963" s="5" t="s">
        <v>126</v>
      </c>
      <c r="E2963" s="5" t="s">
        <v>5769</v>
      </c>
      <c r="F2963" s="6">
        <v>44776</v>
      </c>
      <c r="G2963" s="6">
        <v>48429</v>
      </c>
      <c r="H2963" s="7">
        <v>226</v>
      </c>
      <c r="I2963" s="13" t="e">
        <f>VLOOKUP(C2963,[1]Sheet18!$A$1:$C$362,3,0)</f>
        <v>#N/A</v>
      </c>
      <c r="J2963" s="18">
        <f t="shared" si="79"/>
        <v>226</v>
      </c>
    </row>
    <row r="2964" spans="2:10" x14ac:dyDescent="0.2">
      <c r="B2964" s="4">
        <v>2961</v>
      </c>
      <c r="C2964" s="5" t="s">
        <v>6059</v>
      </c>
      <c r="D2964" s="5" t="s">
        <v>126</v>
      </c>
      <c r="E2964" s="5" t="s">
        <v>6060</v>
      </c>
      <c r="F2964" s="6">
        <v>44874</v>
      </c>
      <c r="G2964" s="6">
        <v>48527</v>
      </c>
      <c r="H2964" s="7">
        <v>146</v>
      </c>
      <c r="I2964" s="13" t="e">
        <f>VLOOKUP(C2964,[1]Sheet18!$A$1:$C$362,3,0)</f>
        <v>#N/A</v>
      </c>
      <c r="J2964" s="18">
        <f t="shared" si="79"/>
        <v>146</v>
      </c>
    </row>
    <row r="2965" spans="2:10" x14ac:dyDescent="0.2">
      <c r="B2965" s="4">
        <v>2962</v>
      </c>
      <c r="C2965" s="5" t="s">
        <v>6169</v>
      </c>
      <c r="D2965" s="5" t="s">
        <v>126</v>
      </c>
      <c r="E2965" s="5" t="s">
        <v>6170</v>
      </c>
      <c r="F2965" s="6">
        <v>44916</v>
      </c>
      <c r="G2965" s="6">
        <v>48569</v>
      </c>
      <c r="H2965" s="7">
        <v>300</v>
      </c>
      <c r="I2965" s="13" t="e">
        <f>VLOOKUP(C2965,[1]Sheet18!$A$1:$C$362,3,0)</f>
        <v>#N/A</v>
      </c>
      <c r="J2965" s="18">
        <f t="shared" si="79"/>
        <v>300</v>
      </c>
    </row>
    <row r="2966" spans="2:10" x14ac:dyDescent="0.2">
      <c r="B2966" s="4">
        <v>2963</v>
      </c>
      <c r="C2966" s="5" t="s">
        <v>6224</v>
      </c>
      <c r="D2966" s="5" t="s">
        <v>126</v>
      </c>
      <c r="E2966" s="5" t="s">
        <v>6225</v>
      </c>
      <c r="F2966" s="6">
        <v>44930</v>
      </c>
      <c r="G2966" s="6">
        <v>48583</v>
      </c>
      <c r="H2966" s="7">
        <v>193</v>
      </c>
      <c r="I2966" s="13" t="e">
        <f>VLOOKUP(C2966,[1]Sheet18!$A$1:$C$362,3,0)</f>
        <v>#N/A</v>
      </c>
      <c r="J2966" s="18">
        <f t="shared" si="79"/>
        <v>193</v>
      </c>
    </row>
    <row r="2967" spans="2:10" x14ac:dyDescent="0.2">
      <c r="B2967" s="4">
        <v>2964</v>
      </c>
      <c r="C2967" s="5" t="s">
        <v>6310</v>
      </c>
      <c r="D2967" s="5" t="s">
        <v>126</v>
      </c>
      <c r="E2967" s="5" t="s">
        <v>6225</v>
      </c>
      <c r="F2967" s="6">
        <v>44958</v>
      </c>
      <c r="G2967" s="6">
        <v>48611</v>
      </c>
      <c r="H2967" s="7">
        <v>248</v>
      </c>
      <c r="I2967" s="13" t="e">
        <f>VLOOKUP(C2967,[1]Sheet18!$A$1:$C$362,3,0)</f>
        <v>#N/A</v>
      </c>
      <c r="J2967" s="18">
        <f t="shared" si="79"/>
        <v>248</v>
      </c>
    </row>
    <row r="2968" spans="2:10" x14ac:dyDescent="0.2">
      <c r="B2968" s="4">
        <v>2965</v>
      </c>
      <c r="C2968" s="5" t="s">
        <v>6559</v>
      </c>
      <c r="D2968" s="5" t="s">
        <v>126</v>
      </c>
      <c r="E2968" s="5" t="s">
        <v>6560</v>
      </c>
      <c r="F2968" s="6">
        <v>45014</v>
      </c>
      <c r="G2968" s="6">
        <v>48667</v>
      </c>
      <c r="H2968" s="7">
        <v>91</v>
      </c>
      <c r="I2968" s="13" t="e">
        <f>VLOOKUP(C2968,[1]Sheet18!$A$1:$C$362,3,0)</f>
        <v>#N/A</v>
      </c>
      <c r="J2968" s="18">
        <f t="shared" si="79"/>
        <v>91</v>
      </c>
    </row>
    <row r="2969" spans="2:10" x14ac:dyDescent="0.2">
      <c r="B2969" s="4">
        <v>2966</v>
      </c>
      <c r="C2969" s="5" t="s">
        <v>6595</v>
      </c>
      <c r="D2969" s="5" t="s">
        <v>126</v>
      </c>
      <c r="E2969" s="5" t="s">
        <v>6596</v>
      </c>
      <c r="F2969" s="6">
        <v>45028</v>
      </c>
      <c r="G2969" s="6">
        <v>48681</v>
      </c>
      <c r="H2969" s="7">
        <v>300</v>
      </c>
      <c r="I2969" s="13" t="e">
        <f>VLOOKUP(C2969,[1]Sheet18!$A$1:$C$362,3,0)</f>
        <v>#N/A</v>
      </c>
      <c r="J2969" s="18">
        <f t="shared" si="79"/>
        <v>300</v>
      </c>
    </row>
    <row r="2970" spans="2:10" x14ac:dyDescent="0.2">
      <c r="B2970" s="4">
        <v>2967</v>
      </c>
      <c r="C2970" s="5" t="s">
        <v>6686</v>
      </c>
      <c r="D2970" s="5" t="s">
        <v>126</v>
      </c>
      <c r="E2970" s="5" t="s">
        <v>6687</v>
      </c>
      <c r="F2970" s="6">
        <v>45070</v>
      </c>
      <c r="G2970" s="6">
        <v>48723</v>
      </c>
      <c r="H2970" s="7">
        <v>250</v>
      </c>
      <c r="I2970" s="13" t="e">
        <f>VLOOKUP(C2970,[1]Sheet18!$A$1:$C$362,3,0)</f>
        <v>#N/A</v>
      </c>
      <c r="J2970" s="18">
        <f t="shared" si="79"/>
        <v>250</v>
      </c>
    </row>
    <row r="2971" spans="2:10" x14ac:dyDescent="0.2">
      <c r="B2971" s="4">
        <v>2968</v>
      </c>
      <c r="C2971" s="5" t="s">
        <v>6718</v>
      </c>
      <c r="D2971" s="5" t="s">
        <v>126</v>
      </c>
      <c r="E2971" s="5" t="s">
        <v>6719</v>
      </c>
      <c r="F2971" s="6">
        <v>45077</v>
      </c>
      <c r="G2971" s="6">
        <v>48730</v>
      </c>
      <c r="H2971" s="7">
        <v>200</v>
      </c>
      <c r="I2971" s="13" t="e">
        <f>VLOOKUP(C2971,[1]Sheet18!$A$1:$C$362,3,0)</f>
        <v>#N/A</v>
      </c>
      <c r="J2971" s="18">
        <f t="shared" si="79"/>
        <v>200</v>
      </c>
    </row>
    <row r="2972" spans="2:10" x14ac:dyDescent="0.2">
      <c r="B2972" s="4">
        <v>2969</v>
      </c>
      <c r="C2972" s="5" t="s">
        <v>6779</v>
      </c>
      <c r="D2972" s="5" t="s">
        <v>126</v>
      </c>
      <c r="E2972" s="5" t="s">
        <v>6719</v>
      </c>
      <c r="F2972" s="6">
        <v>45091</v>
      </c>
      <c r="G2972" s="6">
        <v>48744</v>
      </c>
      <c r="H2972" s="7">
        <v>150</v>
      </c>
      <c r="I2972" s="13" t="e">
        <f>VLOOKUP(C2972,[1]Sheet18!$A$1:$C$362,3,0)</f>
        <v>#N/A</v>
      </c>
      <c r="J2972" s="18">
        <f t="shared" si="79"/>
        <v>150</v>
      </c>
    </row>
    <row r="2973" spans="2:10" x14ac:dyDescent="0.2">
      <c r="B2973" s="4">
        <v>2970</v>
      </c>
      <c r="C2973" s="5" t="s">
        <v>7320</v>
      </c>
      <c r="D2973" s="5" t="s">
        <v>126</v>
      </c>
      <c r="E2973" s="5" t="s">
        <v>6225</v>
      </c>
      <c r="F2973" s="6">
        <v>45252</v>
      </c>
      <c r="G2973" s="6">
        <v>48905</v>
      </c>
      <c r="H2973" s="7">
        <v>350</v>
      </c>
      <c r="I2973" s="13" t="e">
        <f>VLOOKUP(C2973,[1]Sheet18!$A$1:$C$362,3,0)</f>
        <v>#N/A</v>
      </c>
      <c r="J2973" s="18">
        <f t="shared" si="79"/>
        <v>350</v>
      </c>
    </row>
    <row r="2974" spans="2:10" x14ac:dyDescent="0.2">
      <c r="B2974" s="4">
        <v>2971</v>
      </c>
      <c r="C2974" s="5" t="s">
        <v>7383</v>
      </c>
      <c r="D2974" s="5" t="s">
        <v>126</v>
      </c>
      <c r="E2974" s="5" t="s">
        <v>7384</v>
      </c>
      <c r="F2974" s="6">
        <v>45266</v>
      </c>
      <c r="G2974" s="6">
        <v>48919</v>
      </c>
      <c r="H2974" s="7">
        <v>501</v>
      </c>
      <c r="I2974" s="13" t="e">
        <f>VLOOKUP(C2974,[1]Sheet18!$A$1:$C$362,3,0)</f>
        <v>#N/A</v>
      </c>
      <c r="J2974" s="18">
        <f t="shared" si="79"/>
        <v>501</v>
      </c>
    </row>
    <row r="2975" spans="2:10" x14ac:dyDescent="0.2">
      <c r="B2975" s="4">
        <v>2972</v>
      </c>
      <c r="C2975" s="5" t="s">
        <v>7705</v>
      </c>
      <c r="D2975" s="5" t="s">
        <v>126</v>
      </c>
      <c r="E2975" s="5" t="s">
        <v>7706</v>
      </c>
      <c r="F2975" s="6">
        <v>45343</v>
      </c>
      <c r="G2975" s="6">
        <v>48996</v>
      </c>
      <c r="H2975" s="7">
        <v>400</v>
      </c>
      <c r="I2975" s="13" t="e">
        <f>VLOOKUP(C2975,[1]Sheet18!$A$1:$C$362,3,0)</f>
        <v>#N/A</v>
      </c>
      <c r="J2975" s="18">
        <f t="shared" si="79"/>
        <v>400</v>
      </c>
    </row>
    <row r="2976" spans="2:10" x14ac:dyDescent="0.2">
      <c r="B2976" s="4">
        <v>2973</v>
      </c>
      <c r="C2976" s="5" t="s">
        <v>7866</v>
      </c>
      <c r="D2976" s="5" t="s">
        <v>126</v>
      </c>
      <c r="E2976" s="5" t="s">
        <v>7867</v>
      </c>
      <c r="F2976" s="6">
        <v>45371</v>
      </c>
      <c r="G2976" s="6">
        <v>49023</v>
      </c>
      <c r="H2976" s="7">
        <v>400</v>
      </c>
      <c r="I2976" s="13" t="e">
        <f>VLOOKUP(C2976,[1]Sheet18!$A$1:$C$362,3,0)</f>
        <v>#N/A</v>
      </c>
      <c r="J2976" s="18">
        <f t="shared" si="79"/>
        <v>400</v>
      </c>
    </row>
    <row r="2977" spans="2:10" x14ac:dyDescent="0.2">
      <c r="B2977" s="4">
        <v>2974</v>
      </c>
      <c r="C2977" s="5" t="s">
        <v>8148</v>
      </c>
      <c r="D2977" s="5" t="s">
        <v>126</v>
      </c>
      <c r="E2977" s="5" t="s">
        <v>8149</v>
      </c>
      <c r="F2977" s="6">
        <v>45448</v>
      </c>
      <c r="G2977" s="6">
        <v>49100</v>
      </c>
      <c r="H2977" s="7">
        <v>300</v>
      </c>
      <c r="I2977" s="13" t="e">
        <f>VLOOKUP(C2977,[1]Sheet18!$A$1:$C$362,3,0)</f>
        <v>#N/A</v>
      </c>
      <c r="J2977" s="18">
        <f t="shared" si="79"/>
        <v>300</v>
      </c>
    </row>
    <row r="2978" spans="2:10" x14ac:dyDescent="0.2">
      <c r="B2978" s="4">
        <v>2975</v>
      </c>
      <c r="C2978" s="5" t="s">
        <v>8827</v>
      </c>
      <c r="D2978" s="5" t="s">
        <v>126</v>
      </c>
      <c r="E2978" s="5" t="s">
        <v>8828</v>
      </c>
      <c r="F2978" s="6">
        <v>45652</v>
      </c>
      <c r="G2978" s="6">
        <v>49304</v>
      </c>
      <c r="H2978" s="7">
        <v>250</v>
      </c>
      <c r="I2978" s="13" t="e">
        <f>VLOOKUP(C2978,[1]Sheet18!$A$1:$C$362,3,0)</f>
        <v>#N/A</v>
      </c>
      <c r="J2978" s="18">
        <f t="shared" si="79"/>
        <v>250</v>
      </c>
    </row>
    <row r="2979" spans="2:10" x14ac:dyDescent="0.2">
      <c r="B2979" s="4">
        <v>2976</v>
      </c>
      <c r="C2979" s="5" t="s">
        <v>9209</v>
      </c>
      <c r="D2979" s="5" t="s">
        <v>126</v>
      </c>
      <c r="E2979" s="5" t="s">
        <v>9210</v>
      </c>
      <c r="F2979" s="6">
        <v>45728</v>
      </c>
      <c r="G2979" s="6">
        <v>49380</v>
      </c>
      <c r="H2979" s="7">
        <v>600</v>
      </c>
      <c r="I2979" s="13" t="e">
        <f>VLOOKUP(C2979,[1]Sheet18!$A$1:$C$362,3,0)</f>
        <v>#N/A</v>
      </c>
      <c r="J2979" s="18">
        <f t="shared" si="79"/>
        <v>600</v>
      </c>
    </row>
    <row r="2980" spans="2:10" x14ac:dyDescent="0.2">
      <c r="B2980" s="4">
        <v>2977</v>
      </c>
      <c r="C2980" s="5" t="s">
        <v>9333</v>
      </c>
      <c r="D2980" s="5" t="s">
        <v>126</v>
      </c>
      <c r="E2980" s="5" t="s">
        <v>9334</v>
      </c>
      <c r="F2980" s="6">
        <v>45742</v>
      </c>
      <c r="G2980" s="6">
        <v>49394</v>
      </c>
      <c r="H2980" s="7">
        <v>400</v>
      </c>
      <c r="I2980" s="13" t="e">
        <f>VLOOKUP(C2980,[1]Sheet18!$A$1:$C$362,3,0)</f>
        <v>#N/A</v>
      </c>
      <c r="J2980" s="18">
        <f t="shared" ref="J2980:J3005" si="80">H2980</f>
        <v>400</v>
      </c>
    </row>
    <row r="2981" spans="2:10" x14ac:dyDescent="0.2">
      <c r="B2981" s="4">
        <v>2978</v>
      </c>
      <c r="C2981" s="5" t="s">
        <v>313</v>
      </c>
      <c r="D2981" s="5" t="s">
        <v>315</v>
      </c>
      <c r="E2981" s="5" t="s">
        <v>314</v>
      </c>
      <c r="F2981" s="6">
        <v>42361</v>
      </c>
      <c r="G2981" s="6">
        <v>46014</v>
      </c>
      <c r="H2981" s="7">
        <v>500</v>
      </c>
      <c r="I2981" s="13" t="e">
        <f>VLOOKUP(C2981,[1]Sheet18!$A$1:$C$362,3,0)</f>
        <v>#N/A</v>
      </c>
      <c r="J2981" s="18">
        <f t="shared" si="80"/>
        <v>500</v>
      </c>
    </row>
    <row r="2982" spans="2:10" x14ac:dyDescent="0.2">
      <c r="B2982" s="4">
        <v>2979</v>
      </c>
      <c r="C2982" s="5" t="s">
        <v>374</v>
      </c>
      <c r="D2982" s="5" t="s">
        <v>315</v>
      </c>
      <c r="E2982" s="5" t="s">
        <v>375</v>
      </c>
      <c r="F2982" s="6">
        <v>42396</v>
      </c>
      <c r="G2982" s="6">
        <v>46049</v>
      </c>
      <c r="H2982" s="7">
        <v>1500</v>
      </c>
      <c r="I2982" s="13" t="e">
        <f>VLOOKUP(C2982,[1]Sheet18!$A$1:$C$362,3,0)</f>
        <v>#N/A</v>
      </c>
      <c r="J2982" s="18">
        <f t="shared" si="80"/>
        <v>1500</v>
      </c>
    </row>
    <row r="2983" spans="2:10" x14ac:dyDescent="0.2">
      <c r="B2983" s="4">
        <v>2980</v>
      </c>
      <c r="C2983" s="5" t="s">
        <v>544</v>
      </c>
      <c r="D2983" s="5" t="s">
        <v>315</v>
      </c>
      <c r="E2983" s="5" t="s">
        <v>545</v>
      </c>
      <c r="F2983" s="6">
        <v>42515</v>
      </c>
      <c r="G2983" s="6">
        <v>46167</v>
      </c>
      <c r="H2983" s="7">
        <v>500</v>
      </c>
      <c r="I2983" s="13" t="e">
        <f>VLOOKUP(C2983,[1]Sheet18!$A$1:$C$362,3,0)</f>
        <v>#N/A</v>
      </c>
      <c r="J2983" s="18">
        <f t="shared" si="80"/>
        <v>500</v>
      </c>
    </row>
    <row r="2984" spans="2:10" x14ac:dyDescent="0.2">
      <c r="B2984" s="4">
        <v>2981</v>
      </c>
      <c r="C2984" s="5" t="s">
        <v>663</v>
      </c>
      <c r="D2984" s="5" t="s">
        <v>315</v>
      </c>
      <c r="E2984" s="5" t="s">
        <v>664</v>
      </c>
      <c r="F2984" s="6">
        <v>42606</v>
      </c>
      <c r="G2984" s="6">
        <v>46258</v>
      </c>
      <c r="H2984" s="7">
        <v>500</v>
      </c>
      <c r="I2984" s="13" t="e">
        <f>VLOOKUP(C2984,[1]Sheet18!$A$1:$C$362,3,0)</f>
        <v>#N/A</v>
      </c>
      <c r="J2984" s="18">
        <f t="shared" si="80"/>
        <v>500</v>
      </c>
    </row>
    <row r="2985" spans="2:10" x14ac:dyDescent="0.2">
      <c r="B2985" s="4">
        <v>2982</v>
      </c>
      <c r="C2985" s="5" t="s">
        <v>870</v>
      </c>
      <c r="D2985" s="5" t="s">
        <v>315</v>
      </c>
      <c r="E2985" s="5" t="s">
        <v>871</v>
      </c>
      <c r="F2985" s="6">
        <v>42718</v>
      </c>
      <c r="G2985" s="6">
        <v>46370</v>
      </c>
      <c r="H2985" s="7">
        <v>1000</v>
      </c>
      <c r="I2985" s="13" t="e">
        <f>VLOOKUP(C2985,[1]Sheet18!$A$1:$C$362,3,0)</f>
        <v>#N/A</v>
      </c>
      <c r="J2985" s="18">
        <f t="shared" si="80"/>
        <v>1000</v>
      </c>
    </row>
    <row r="2986" spans="2:10" x14ac:dyDescent="0.2">
      <c r="B2986" s="4">
        <v>2983</v>
      </c>
      <c r="C2986" s="5" t="s">
        <v>1469</v>
      </c>
      <c r="D2986" s="5" t="s">
        <v>315</v>
      </c>
      <c r="E2986" s="5" t="s">
        <v>1470</v>
      </c>
      <c r="F2986" s="6">
        <v>43068</v>
      </c>
      <c r="G2986" s="6">
        <v>46720</v>
      </c>
      <c r="H2986" s="7">
        <v>500</v>
      </c>
      <c r="I2986" s="13" t="e">
        <f>VLOOKUP(C2986,[1]Sheet18!$A$1:$C$362,3,0)</f>
        <v>#N/A</v>
      </c>
      <c r="J2986" s="18">
        <f t="shared" si="80"/>
        <v>500</v>
      </c>
    </row>
    <row r="2987" spans="2:10" x14ac:dyDescent="0.2">
      <c r="B2987" s="4">
        <v>2984</v>
      </c>
      <c r="C2987" s="5" t="s">
        <v>9065</v>
      </c>
      <c r="D2987" s="5" t="s">
        <v>315</v>
      </c>
      <c r="E2987" s="5" t="s">
        <v>9066</v>
      </c>
      <c r="F2987" s="6">
        <v>45708</v>
      </c>
      <c r="G2987" s="6">
        <v>46803</v>
      </c>
      <c r="H2987" s="7">
        <v>1000</v>
      </c>
      <c r="I2987" s="13" t="e">
        <f>VLOOKUP(C2987,[1]Sheet18!$A$1:$C$362,3,0)</f>
        <v>#N/A</v>
      </c>
      <c r="J2987" s="18">
        <f t="shared" si="80"/>
        <v>1000</v>
      </c>
    </row>
    <row r="2988" spans="2:10" x14ac:dyDescent="0.2">
      <c r="B2988" s="4">
        <v>2985</v>
      </c>
      <c r="C2988" s="5" t="s">
        <v>1813</v>
      </c>
      <c r="D2988" s="5" t="s">
        <v>315</v>
      </c>
      <c r="E2988" s="5" t="s">
        <v>1814</v>
      </c>
      <c r="F2988" s="6">
        <v>43229</v>
      </c>
      <c r="G2988" s="6">
        <v>46882</v>
      </c>
      <c r="H2988" s="7">
        <v>500</v>
      </c>
      <c r="I2988" s="13" t="e">
        <f>VLOOKUP(C2988,[1]Sheet18!$A$1:$C$362,3,0)</f>
        <v>#N/A</v>
      </c>
      <c r="J2988" s="18">
        <f t="shared" si="80"/>
        <v>500</v>
      </c>
    </row>
    <row r="2989" spans="2:10" x14ac:dyDescent="0.2">
      <c r="B2989" s="4">
        <v>2986</v>
      </c>
      <c r="C2989" s="5" t="s">
        <v>9211</v>
      </c>
      <c r="D2989" s="5" t="s">
        <v>315</v>
      </c>
      <c r="E2989" s="5" t="s">
        <v>9212</v>
      </c>
      <c r="F2989" s="6">
        <v>45728</v>
      </c>
      <c r="G2989" s="6">
        <v>47008</v>
      </c>
      <c r="H2989" s="7">
        <v>1000</v>
      </c>
      <c r="I2989" s="13" t="e">
        <f>VLOOKUP(C2989,[1]Sheet18!$A$1:$C$362,3,0)</f>
        <v>#N/A</v>
      </c>
      <c r="J2989" s="18">
        <f t="shared" si="80"/>
        <v>1000</v>
      </c>
    </row>
    <row r="2990" spans="2:10" x14ac:dyDescent="0.2">
      <c r="B2990" s="4">
        <v>2987</v>
      </c>
      <c r="C2990" s="5" t="s">
        <v>2651</v>
      </c>
      <c r="D2990" s="5" t="s">
        <v>315</v>
      </c>
      <c r="E2990" s="5" t="s">
        <v>2652</v>
      </c>
      <c r="F2990" s="6">
        <v>43670</v>
      </c>
      <c r="G2990" s="6">
        <v>47323</v>
      </c>
      <c r="H2990" s="7">
        <v>500</v>
      </c>
      <c r="I2990" s="13" t="e">
        <f>VLOOKUP(C2990,[1]Sheet18!$A$1:$C$362,3,0)</f>
        <v>#N/A</v>
      </c>
      <c r="J2990" s="18">
        <f t="shared" si="80"/>
        <v>500</v>
      </c>
    </row>
    <row r="2991" spans="2:10" x14ac:dyDescent="0.2">
      <c r="B2991" s="4">
        <v>2988</v>
      </c>
      <c r="C2991" s="5" t="s">
        <v>1297</v>
      </c>
      <c r="D2991" s="5" t="s">
        <v>315</v>
      </c>
      <c r="E2991" s="5" t="s">
        <v>1298</v>
      </c>
      <c r="F2991" s="6">
        <v>42970</v>
      </c>
      <c r="G2991" s="6">
        <v>47353</v>
      </c>
      <c r="H2991" s="7">
        <v>500</v>
      </c>
      <c r="I2991" s="13" t="e">
        <f>VLOOKUP(C2991,[1]Sheet18!$A$1:$C$362,3,0)</f>
        <v>#N/A</v>
      </c>
      <c r="J2991" s="18">
        <f t="shared" si="80"/>
        <v>500</v>
      </c>
    </row>
    <row r="2992" spans="2:10" x14ac:dyDescent="0.2">
      <c r="B2992" s="4">
        <v>2989</v>
      </c>
      <c r="C2992" s="5" t="s">
        <v>9263</v>
      </c>
      <c r="D2992" s="5" t="s">
        <v>315</v>
      </c>
      <c r="E2992" s="5" t="s">
        <v>9264</v>
      </c>
      <c r="F2992" s="6">
        <v>45735</v>
      </c>
      <c r="G2992" s="6">
        <v>47380</v>
      </c>
      <c r="H2992" s="7">
        <v>1000</v>
      </c>
      <c r="I2992" s="13" t="e">
        <f>VLOOKUP(C2992,[1]Sheet18!$A$1:$C$362,3,0)</f>
        <v>#N/A</v>
      </c>
      <c r="J2992" s="18">
        <f t="shared" si="80"/>
        <v>1000</v>
      </c>
    </row>
    <row r="2993" spans="2:10" x14ac:dyDescent="0.2">
      <c r="B2993" s="4">
        <v>2990</v>
      </c>
      <c r="C2993" s="5" t="s">
        <v>1503</v>
      </c>
      <c r="D2993" s="5" t="s">
        <v>315</v>
      </c>
      <c r="E2993" s="5" t="s">
        <v>1504</v>
      </c>
      <c r="F2993" s="6">
        <v>43082</v>
      </c>
      <c r="G2993" s="6">
        <v>47465</v>
      </c>
      <c r="H2993" s="7">
        <v>500</v>
      </c>
      <c r="I2993" s="13" t="e">
        <f>VLOOKUP(C2993,[1]Sheet18!$A$1:$C$362,3,0)</f>
        <v>#N/A</v>
      </c>
      <c r="J2993" s="18">
        <f t="shared" si="80"/>
        <v>500</v>
      </c>
    </row>
    <row r="2994" spans="2:10" x14ac:dyDescent="0.2">
      <c r="B2994" s="4">
        <v>2991</v>
      </c>
      <c r="C2994" s="5" t="s">
        <v>9005</v>
      </c>
      <c r="D2994" s="5" t="s">
        <v>315</v>
      </c>
      <c r="E2994" s="5" t="s">
        <v>9006</v>
      </c>
      <c r="F2994" s="6">
        <v>45693</v>
      </c>
      <c r="G2994" s="6">
        <v>47519</v>
      </c>
      <c r="H2994" s="7">
        <v>1000</v>
      </c>
      <c r="I2994" s="13" t="e">
        <f>VLOOKUP(C2994,[1]Sheet18!$A$1:$C$362,3,0)</f>
        <v>#N/A</v>
      </c>
      <c r="J2994" s="18">
        <f t="shared" si="80"/>
        <v>1000</v>
      </c>
    </row>
    <row r="2995" spans="2:10" x14ac:dyDescent="0.2">
      <c r="B2995" s="4">
        <v>2992</v>
      </c>
      <c r="C2995" s="5" t="s">
        <v>9213</v>
      </c>
      <c r="D2995" s="5" t="s">
        <v>315</v>
      </c>
      <c r="E2995" s="5" t="s">
        <v>9214</v>
      </c>
      <c r="F2995" s="6">
        <v>45728</v>
      </c>
      <c r="G2995" s="6">
        <v>47738</v>
      </c>
      <c r="H2995" s="7">
        <v>780</v>
      </c>
      <c r="I2995" s="13" t="e">
        <f>VLOOKUP(C2995,[1]Sheet18!$A$1:$C$362,3,0)</f>
        <v>#N/A</v>
      </c>
      <c r="J2995" s="18">
        <f t="shared" si="80"/>
        <v>780</v>
      </c>
    </row>
    <row r="2996" spans="2:10" x14ac:dyDescent="0.2">
      <c r="B2996" s="4">
        <v>2993</v>
      </c>
      <c r="C2996" s="5" t="s">
        <v>8955</v>
      </c>
      <c r="D2996" s="5" t="s">
        <v>315</v>
      </c>
      <c r="E2996" s="5" t="s">
        <v>8956</v>
      </c>
      <c r="F2996" s="6">
        <v>45686</v>
      </c>
      <c r="G2996" s="6">
        <v>47877</v>
      </c>
      <c r="H2996" s="7">
        <v>1000</v>
      </c>
      <c r="I2996" s="13" t="e">
        <f>VLOOKUP(C2996,[1]Sheet18!$A$1:$C$362,3,0)</f>
        <v>#N/A</v>
      </c>
      <c r="J2996" s="18">
        <f t="shared" si="80"/>
        <v>1000</v>
      </c>
    </row>
    <row r="2997" spans="2:10" x14ac:dyDescent="0.2">
      <c r="B2997" s="4">
        <v>2994</v>
      </c>
      <c r="C2997" s="5" t="s">
        <v>9067</v>
      </c>
      <c r="D2997" s="5" t="s">
        <v>315</v>
      </c>
      <c r="E2997" s="5" t="s">
        <v>9068</v>
      </c>
      <c r="F2997" s="6">
        <v>45708</v>
      </c>
      <c r="G2997" s="6">
        <v>47899</v>
      </c>
      <c r="H2997" s="7">
        <v>1000</v>
      </c>
      <c r="I2997" s="13" t="e">
        <f>VLOOKUP(C2997,[1]Sheet18!$A$1:$C$362,3,0)</f>
        <v>#N/A</v>
      </c>
      <c r="J2997" s="18">
        <f t="shared" si="80"/>
        <v>1000</v>
      </c>
    </row>
    <row r="2998" spans="2:10" x14ac:dyDescent="0.2">
      <c r="B2998" s="4">
        <v>2995</v>
      </c>
      <c r="C2998" s="5" t="s">
        <v>583</v>
      </c>
      <c r="D2998" s="5" t="s">
        <v>315</v>
      </c>
      <c r="E2998" s="5" t="s">
        <v>584</v>
      </c>
      <c r="F2998" s="6">
        <v>42550</v>
      </c>
      <c r="G2998" s="6">
        <v>48028</v>
      </c>
      <c r="H2998" s="7">
        <v>700</v>
      </c>
      <c r="I2998" s="13" t="e">
        <f>VLOOKUP(C2998,[1]Sheet18!$A$1:$C$362,3,0)</f>
        <v>#N/A</v>
      </c>
      <c r="J2998" s="18">
        <f t="shared" si="80"/>
        <v>700</v>
      </c>
    </row>
    <row r="2999" spans="2:10" x14ac:dyDescent="0.2">
      <c r="B2999" s="4">
        <v>2996</v>
      </c>
      <c r="C2999" s="5" t="s">
        <v>834</v>
      </c>
      <c r="D2999" s="5" t="s">
        <v>315</v>
      </c>
      <c r="E2999" s="5" t="s">
        <v>835</v>
      </c>
      <c r="F2999" s="6">
        <v>42697</v>
      </c>
      <c r="G2999" s="6">
        <v>48175</v>
      </c>
      <c r="H2999" s="7">
        <v>500</v>
      </c>
      <c r="I2999" s="13" t="e">
        <f>VLOOKUP(C2999,[1]Sheet18!$A$1:$C$362,3,0)</f>
        <v>#N/A</v>
      </c>
      <c r="J2999" s="18">
        <f t="shared" si="80"/>
        <v>500</v>
      </c>
    </row>
    <row r="3000" spans="2:10" x14ac:dyDescent="0.2">
      <c r="B3000" s="4">
        <v>2997</v>
      </c>
      <c r="C3000" s="5" t="s">
        <v>9159</v>
      </c>
      <c r="D3000" s="5" t="s">
        <v>315</v>
      </c>
      <c r="E3000" s="5" t="s">
        <v>9160</v>
      </c>
      <c r="F3000" s="6">
        <v>45721</v>
      </c>
      <c r="G3000" s="6">
        <v>48278</v>
      </c>
      <c r="H3000" s="7">
        <v>1000</v>
      </c>
      <c r="I3000" s="13" t="e">
        <f>VLOOKUP(C3000,[1]Sheet18!$A$1:$C$362,3,0)</f>
        <v>#N/A</v>
      </c>
      <c r="J3000" s="18">
        <f t="shared" si="80"/>
        <v>1000</v>
      </c>
    </row>
    <row r="3001" spans="2:10" x14ac:dyDescent="0.2">
      <c r="B3001" s="4">
        <v>2998</v>
      </c>
      <c r="C3001" s="5" t="s">
        <v>1050</v>
      </c>
      <c r="D3001" s="5" t="s">
        <v>315</v>
      </c>
      <c r="E3001" s="5" t="s">
        <v>1051</v>
      </c>
      <c r="F3001" s="6">
        <v>42809</v>
      </c>
      <c r="G3001" s="6">
        <v>48288</v>
      </c>
      <c r="H3001" s="7">
        <v>1200</v>
      </c>
      <c r="I3001" s="13" t="e">
        <f>VLOOKUP(C3001,[1]Sheet18!$A$1:$C$362,3,0)</f>
        <v>#N/A</v>
      </c>
      <c r="J3001" s="18">
        <f t="shared" si="80"/>
        <v>1200</v>
      </c>
    </row>
    <row r="3002" spans="2:10" x14ac:dyDescent="0.2">
      <c r="B3002" s="4">
        <v>2999</v>
      </c>
      <c r="C3002" s="5" t="s">
        <v>1329</v>
      </c>
      <c r="D3002" s="5" t="s">
        <v>315</v>
      </c>
      <c r="E3002" s="5" t="s">
        <v>1330</v>
      </c>
      <c r="F3002" s="6">
        <v>42991</v>
      </c>
      <c r="G3002" s="6">
        <v>48470</v>
      </c>
      <c r="H3002" s="7">
        <v>1000</v>
      </c>
      <c r="I3002" s="13" t="e">
        <f>VLOOKUP(C3002,[1]Sheet18!$A$1:$C$362,3,0)</f>
        <v>#N/A</v>
      </c>
      <c r="J3002" s="18">
        <f t="shared" si="80"/>
        <v>1000</v>
      </c>
    </row>
    <row r="3003" spans="2:10" x14ac:dyDescent="0.2">
      <c r="B3003" s="4">
        <v>3000</v>
      </c>
      <c r="C3003" s="5" t="s">
        <v>2005</v>
      </c>
      <c r="D3003" s="5" t="s">
        <v>315</v>
      </c>
      <c r="E3003" s="5" t="s">
        <v>2006</v>
      </c>
      <c r="F3003" s="6">
        <v>43355</v>
      </c>
      <c r="G3003" s="6">
        <v>48834</v>
      </c>
      <c r="H3003" s="7">
        <v>500</v>
      </c>
      <c r="I3003" s="13" t="e">
        <f>VLOOKUP(C3003,[1]Sheet18!$A$1:$C$362,3,0)</f>
        <v>#N/A</v>
      </c>
      <c r="J3003" s="18">
        <f t="shared" si="80"/>
        <v>500</v>
      </c>
    </row>
    <row r="3004" spans="2:10" x14ac:dyDescent="0.2">
      <c r="B3004" s="4">
        <v>3001</v>
      </c>
      <c r="C3004" s="5" t="s">
        <v>9123</v>
      </c>
      <c r="D3004" s="5" t="s">
        <v>315</v>
      </c>
      <c r="E3004" s="5" t="s">
        <v>9124</v>
      </c>
      <c r="F3004" s="6">
        <v>45715</v>
      </c>
      <c r="G3004" s="6">
        <v>49367</v>
      </c>
      <c r="H3004" s="7">
        <v>1000</v>
      </c>
      <c r="I3004" s="13" t="e">
        <f>VLOOKUP(C3004,[1]Sheet18!$A$1:$C$362,3,0)</f>
        <v>#N/A</v>
      </c>
      <c r="J3004" s="18">
        <f t="shared" si="80"/>
        <v>1000</v>
      </c>
    </row>
    <row r="3005" spans="2:10" x14ac:dyDescent="0.2">
      <c r="B3005" s="4">
        <v>3002</v>
      </c>
      <c r="C3005" s="5" t="s">
        <v>9335</v>
      </c>
      <c r="D3005" s="5" t="s">
        <v>315</v>
      </c>
      <c r="E3005" s="5" t="s">
        <v>9336</v>
      </c>
      <c r="F3005" s="6">
        <v>45742</v>
      </c>
      <c r="G3005" s="6">
        <v>49394</v>
      </c>
      <c r="H3005" s="7">
        <v>2000</v>
      </c>
      <c r="I3005" s="13" t="e">
        <f>VLOOKUP(C3005,[1]Sheet18!$A$1:$C$362,3,0)</f>
        <v>#N/A</v>
      </c>
      <c r="J3005" s="18">
        <f t="shared" si="80"/>
        <v>2000</v>
      </c>
    </row>
    <row r="3006" spans="2:10" hidden="1" x14ac:dyDescent="0.2">
      <c r="B3006" s="4">
        <v>3003</v>
      </c>
      <c r="C3006" s="5" t="s">
        <v>954</v>
      </c>
      <c r="D3006" s="5" t="s">
        <v>315</v>
      </c>
      <c r="E3006" s="5" t="s">
        <v>955</v>
      </c>
      <c r="F3006" s="6">
        <v>42760</v>
      </c>
      <c r="G3006" s="6">
        <v>49699</v>
      </c>
      <c r="H3006" s="7">
        <v>1500</v>
      </c>
      <c r="I3006" s="13" t="str">
        <f>VLOOKUP(C3006,[1]Sheet18!$A$1:$C$362,3,0)</f>
        <v>=1000+500</v>
      </c>
      <c r="J3006" s="13" t="str">
        <f>I3006</f>
        <v>=1000+500</v>
      </c>
    </row>
    <row r="3007" spans="2:10" x14ac:dyDescent="0.2">
      <c r="B3007" s="4">
        <v>3004</v>
      </c>
      <c r="C3007" s="5" t="s">
        <v>9161</v>
      </c>
      <c r="D3007" s="5" t="s">
        <v>315</v>
      </c>
      <c r="E3007" s="5" t="s">
        <v>9162</v>
      </c>
      <c r="F3007" s="6">
        <v>45721</v>
      </c>
      <c r="G3007" s="6">
        <v>49739</v>
      </c>
      <c r="H3007" s="7">
        <v>1000</v>
      </c>
      <c r="I3007" s="13" t="e">
        <f>VLOOKUP(C3007,[1]Sheet18!$A$1:$C$362,3,0)</f>
        <v>#N/A</v>
      </c>
      <c r="J3007" s="18">
        <f t="shared" ref="J3007:J3033" si="81">H3007</f>
        <v>1000</v>
      </c>
    </row>
    <row r="3008" spans="2:10" x14ac:dyDescent="0.2">
      <c r="B3008" s="4">
        <v>3005</v>
      </c>
      <c r="C3008" s="5" t="s">
        <v>9007</v>
      </c>
      <c r="D3008" s="5" t="s">
        <v>315</v>
      </c>
      <c r="E3008" s="5" t="s">
        <v>9008</v>
      </c>
      <c r="F3008" s="6">
        <v>45693</v>
      </c>
      <c r="G3008" s="6">
        <v>50076</v>
      </c>
      <c r="H3008" s="7">
        <v>1000</v>
      </c>
      <c r="I3008" s="13" t="e">
        <f>VLOOKUP(C3008,[1]Sheet18!$A$1:$C$362,3,0)</f>
        <v>#N/A</v>
      </c>
      <c r="J3008" s="18">
        <f t="shared" si="81"/>
        <v>1000</v>
      </c>
    </row>
    <row r="3009" spans="2:10" x14ac:dyDescent="0.2">
      <c r="B3009" s="4">
        <v>3006</v>
      </c>
      <c r="C3009" s="5" t="s">
        <v>1145</v>
      </c>
      <c r="D3009" s="5" t="s">
        <v>315</v>
      </c>
      <c r="E3009" s="5" t="s">
        <v>1146</v>
      </c>
      <c r="F3009" s="6">
        <v>42879</v>
      </c>
      <c r="G3009" s="6">
        <v>50184</v>
      </c>
      <c r="H3009" s="7">
        <v>500</v>
      </c>
      <c r="I3009" s="13" t="e">
        <f>VLOOKUP(C3009,[1]Sheet18!$A$1:$C$362,3,0)</f>
        <v>#N/A</v>
      </c>
      <c r="J3009" s="18">
        <f t="shared" si="81"/>
        <v>500</v>
      </c>
    </row>
    <row r="3010" spans="2:10" x14ac:dyDescent="0.2">
      <c r="B3010" s="4">
        <v>3007</v>
      </c>
      <c r="C3010" s="5" t="s">
        <v>1849</v>
      </c>
      <c r="D3010" s="5" t="s">
        <v>315</v>
      </c>
      <c r="E3010" s="5" t="s">
        <v>1850</v>
      </c>
      <c r="F3010" s="6">
        <v>43257</v>
      </c>
      <c r="G3010" s="6">
        <v>50562</v>
      </c>
      <c r="H3010" s="7">
        <v>500</v>
      </c>
      <c r="I3010" s="13" t="e">
        <f>VLOOKUP(C3010,[1]Sheet18!$A$1:$C$362,3,0)</f>
        <v>#N/A</v>
      </c>
      <c r="J3010" s="18">
        <f t="shared" si="81"/>
        <v>500</v>
      </c>
    </row>
    <row r="3011" spans="2:10" x14ac:dyDescent="0.2">
      <c r="B3011" s="4">
        <v>3008</v>
      </c>
      <c r="C3011" s="5" t="s">
        <v>8695</v>
      </c>
      <c r="D3011" s="5" t="s">
        <v>315</v>
      </c>
      <c r="E3011" s="5" t="s">
        <v>8696</v>
      </c>
      <c r="F3011" s="6">
        <v>45617</v>
      </c>
      <c r="G3011" s="6">
        <v>50730</v>
      </c>
      <c r="H3011" s="7">
        <v>1000</v>
      </c>
      <c r="I3011" s="13" t="e">
        <f>VLOOKUP(C3011,[1]Sheet18!$A$1:$C$362,3,0)</f>
        <v>#N/A</v>
      </c>
      <c r="J3011" s="18">
        <f t="shared" si="81"/>
        <v>1000</v>
      </c>
    </row>
    <row r="3012" spans="2:10" x14ac:dyDescent="0.2">
      <c r="B3012" s="4">
        <v>3009</v>
      </c>
      <c r="C3012" s="5" t="s">
        <v>9163</v>
      </c>
      <c r="D3012" s="5" t="s">
        <v>315</v>
      </c>
      <c r="E3012" s="5" t="s">
        <v>9164</v>
      </c>
      <c r="F3012" s="6">
        <v>45721</v>
      </c>
      <c r="G3012" s="6">
        <v>50834</v>
      </c>
      <c r="H3012" s="7">
        <v>1000</v>
      </c>
      <c r="I3012" s="13" t="e">
        <f>VLOOKUP(C3012,[1]Sheet18!$A$1:$C$362,3,0)</f>
        <v>#N/A</v>
      </c>
      <c r="J3012" s="18">
        <f t="shared" si="81"/>
        <v>1000</v>
      </c>
    </row>
    <row r="3013" spans="2:10" x14ac:dyDescent="0.2">
      <c r="B3013" s="4">
        <v>3010</v>
      </c>
      <c r="C3013" s="5" t="s">
        <v>9125</v>
      </c>
      <c r="D3013" s="5" t="s">
        <v>315</v>
      </c>
      <c r="E3013" s="5" t="s">
        <v>9126</v>
      </c>
      <c r="F3013" s="6">
        <v>45715</v>
      </c>
      <c r="G3013" s="6">
        <v>51193</v>
      </c>
      <c r="H3013" s="7">
        <v>1000</v>
      </c>
      <c r="I3013" s="13" t="e">
        <f>VLOOKUP(C3013,[1]Sheet18!$A$1:$C$362,3,0)</f>
        <v>#N/A</v>
      </c>
      <c r="J3013" s="18">
        <f t="shared" si="81"/>
        <v>1000</v>
      </c>
    </row>
    <row r="3014" spans="2:10" x14ac:dyDescent="0.2">
      <c r="B3014" s="4">
        <v>3011</v>
      </c>
      <c r="C3014" s="5" t="s">
        <v>9265</v>
      </c>
      <c r="D3014" s="5" t="s">
        <v>315</v>
      </c>
      <c r="E3014" s="5" t="s">
        <v>9266</v>
      </c>
      <c r="F3014" s="6">
        <v>45735</v>
      </c>
      <c r="G3014" s="6">
        <v>51398</v>
      </c>
      <c r="H3014" s="7">
        <v>1000</v>
      </c>
      <c r="I3014" s="13" t="e">
        <f>VLOOKUP(C3014,[1]Sheet18!$A$1:$C$362,3,0)</f>
        <v>#N/A</v>
      </c>
      <c r="J3014" s="18">
        <f t="shared" si="81"/>
        <v>1000</v>
      </c>
    </row>
    <row r="3015" spans="2:10" x14ac:dyDescent="0.2">
      <c r="B3015" s="4">
        <v>3012</v>
      </c>
      <c r="C3015" s="5" t="s">
        <v>9165</v>
      </c>
      <c r="D3015" s="5" t="s">
        <v>315</v>
      </c>
      <c r="E3015" s="5" t="s">
        <v>9166</v>
      </c>
      <c r="F3015" s="6">
        <v>45721</v>
      </c>
      <c r="G3015" s="6">
        <v>51565</v>
      </c>
      <c r="H3015" s="7">
        <v>1000</v>
      </c>
      <c r="I3015" s="13" t="e">
        <f>VLOOKUP(C3015,[1]Sheet18!$A$1:$C$362,3,0)</f>
        <v>#N/A</v>
      </c>
      <c r="J3015" s="18">
        <f t="shared" si="81"/>
        <v>1000</v>
      </c>
    </row>
    <row r="3016" spans="2:10" x14ac:dyDescent="0.2">
      <c r="B3016" s="4">
        <v>3013</v>
      </c>
      <c r="C3016" s="5" t="s">
        <v>1873</v>
      </c>
      <c r="D3016" s="5" t="s">
        <v>315</v>
      </c>
      <c r="E3016" s="5" t="s">
        <v>1874</v>
      </c>
      <c r="F3016" s="6">
        <v>43278</v>
      </c>
      <c r="G3016" s="6">
        <v>52409</v>
      </c>
      <c r="H3016" s="7">
        <v>500</v>
      </c>
      <c r="I3016" s="13" t="e">
        <f>VLOOKUP(C3016,[1]Sheet18!$A$1:$C$362,3,0)</f>
        <v>#N/A</v>
      </c>
      <c r="J3016" s="18">
        <f t="shared" si="81"/>
        <v>500</v>
      </c>
    </row>
    <row r="3017" spans="2:10" x14ac:dyDescent="0.2">
      <c r="B3017" s="4">
        <v>3014</v>
      </c>
      <c r="C3017" s="5" t="s">
        <v>9127</v>
      </c>
      <c r="D3017" s="5" t="s">
        <v>315</v>
      </c>
      <c r="E3017" s="5" t="s">
        <v>9128</v>
      </c>
      <c r="F3017" s="6">
        <v>45715</v>
      </c>
      <c r="G3017" s="6">
        <v>53020</v>
      </c>
      <c r="H3017" s="7">
        <v>1000</v>
      </c>
      <c r="I3017" s="13" t="e">
        <f>VLOOKUP(C3017,[1]Sheet18!$A$1:$C$362,3,0)</f>
        <v>#N/A</v>
      </c>
      <c r="J3017" s="18">
        <f t="shared" si="81"/>
        <v>1000</v>
      </c>
    </row>
    <row r="3018" spans="2:10" x14ac:dyDescent="0.2">
      <c r="B3018" s="4">
        <v>3015</v>
      </c>
      <c r="C3018" s="5" t="s">
        <v>9267</v>
      </c>
      <c r="D3018" s="5" t="s">
        <v>315</v>
      </c>
      <c r="E3018" s="5" t="s">
        <v>9268</v>
      </c>
      <c r="F3018" s="6">
        <v>45735</v>
      </c>
      <c r="G3018" s="6">
        <v>53405</v>
      </c>
      <c r="H3018" s="7">
        <v>1000</v>
      </c>
      <c r="I3018" s="13" t="e">
        <f>VLOOKUP(C3018,[1]Sheet18!$A$1:$C$362,3,0)</f>
        <v>#N/A</v>
      </c>
      <c r="J3018" s="18">
        <f t="shared" si="81"/>
        <v>1000</v>
      </c>
    </row>
    <row r="3019" spans="2:10" x14ac:dyDescent="0.2">
      <c r="B3019" s="4">
        <v>3016</v>
      </c>
      <c r="C3019" s="5" t="s">
        <v>9215</v>
      </c>
      <c r="D3019" s="5" t="s">
        <v>315</v>
      </c>
      <c r="E3019" s="5" t="s">
        <v>9216</v>
      </c>
      <c r="F3019" s="6">
        <v>45728</v>
      </c>
      <c r="G3019" s="6">
        <v>53763</v>
      </c>
      <c r="H3019" s="7">
        <v>1000</v>
      </c>
      <c r="I3019" s="13" t="e">
        <f>VLOOKUP(C3019,[1]Sheet18!$A$1:$C$362,3,0)</f>
        <v>#N/A</v>
      </c>
      <c r="J3019" s="18">
        <f t="shared" si="81"/>
        <v>1000</v>
      </c>
    </row>
    <row r="3020" spans="2:10" x14ac:dyDescent="0.2">
      <c r="B3020" s="4">
        <v>3017</v>
      </c>
      <c r="C3020" s="5" t="s">
        <v>30</v>
      </c>
      <c r="D3020" s="5" t="s">
        <v>32</v>
      </c>
      <c r="E3020" s="5" t="s">
        <v>31</v>
      </c>
      <c r="F3020" s="6">
        <v>42200</v>
      </c>
      <c r="G3020" s="6">
        <v>45853</v>
      </c>
      <c r="H3020" s="7">
        <v>100</v>
      </c>
      <c r="I3020" s="13" t="e">
        <f>VLOOKUP(C3020,[1]Sheet18!$A$1:$C$362,3,0)</f>
        <v>#N/A</v>
      </c>
      <c r="J3020" s="18">
        <f t="shared" si="81"/>
        <v>100</v>
      </c>
    </row>
    <row r="3021" spans="2:10" x14ac:dyDescent="0.2">
      <c r="B3021" s="4">
        <v>3018</v>
      </c>
      <c r="C3021" s="5" t="s">
        <v>68</v>
      </c>
      <c r="D3021" s="5" t="s">
        <v>32</v>
      </c>
      <c r="E3021" s="5" t="s">
        <v>69</v>
      </c>
      <c r="F3021" s="6">
        <v>42214</v>
      </c>
      <c r="G3021" s="6">
        <v>45867</v>
      </c>
      <c r="H3021" s="7">
        <v>100</v>
      </c>
      <c r="I3021" s="13" t="e">
        <f>VLOOKUP(C3021,[1]Sheet18!$A$1:$C$362,3,0)</f>
        <v>#N/A</v>
      </c>
      <c r="J3021" s="18">
        <f t="shared" si="81"/>
        <v>100</v>
      </c>
    </row>
    <row r="3022" spans="2:10" x14ac:dyDescent="0.2">
      <c r="B3022" s="4">
        <v>3019</v>
      </c>
      <c r="C3022" s="5" t="s">
        <v>187</v>
      </c>
      <c r="D3022" s="5" t="s">
        <v>32</v>
      </c>
      <c r="E3022" s="5" t="s">
        <v>188</v>
      </c>
      <c r="F3022" s="6">
        <v>42291</v>
      </c>
      <c r="G3022" s="6">
        <v>45944</v>
      </c>
      <c r="H3022" s="7">
        <v>125</v>
      </c>
      <c r="I3022" s="13" t="e">
        <f>VLOOKUP(C3022,[1]Sheet18!$A$1:$C$362,3,0)</f>
        <v>#N/A</v>
      </c>
      <c r="J3022" s="18">
        <f t="shared" si="81"/>
        <v>125</v>
      </c>
    </row>
    <row r="3023" spans="2:10" x14ac:dyDescent="0.2">
      <c r="B3023" s="4">
        <v>3020</v>
      </c>
      <c r="C3023" s="5" t="s">
        <v>269</v>
      </c>
      <c r="D3023" s="5" t="s">
        <v>32</v>
      </c>
      <c r="E3023" s="5" t="s">
        <v>270</v>
      </c>
      <c r="F3023" s="6">
        <v>42334</v>
      </c>
      <c r="G3023" s="6">
        <v>45987</v>
      </c>
      <c r="H3023" s="7">
        <v>125</v>
      </c>
      <c r="I3023" s="13" t="e">
        <f>VLOOKUP(C3023,[1]Sheet18!$A$1:$C$362,3,0)</f>
        <v>#N/A</v>
      </c>
      <c r="J3023" s="18">
        <f t="shared" si="81"/>
        <v>125</v>
      </c>
    </row>
    <row r="3024" spans="2:10" x14ac:dyDescent="0.2">
      <c r="B3024" s="4">
        <v>3021</v>
      </c>
      <c r="C3024" s="5" t="s">
        <v>3105</v>
      </c>
      <c r="D3024" s="5" t="s">
        <v>32</v>
      </c>
      <c r="E3024" s="5" t="s">
        <v>3106</v>
      </c>
      <c r="F3024" s="6">
        <v>43852</v>
      </c>
      <c r="G3024" s="6">
        <v>46044</v>
      </c>
      <c r="H3024" s="7">
        <v>100</v>
      </c>
      <c r="I3024" s="13" t="e">
        <f>VLOOKUP(C3024,[1]Sheet18!$A$1:$C$362,3,0)</f>
        <v>#N/A</v>
      </c>
      <c r="J3024" s="18">
        <f t="shared" si="81"/>
        <v>100</v>
      </c>
    </row>
    <row r="3025" spans="2:10" x14ac:dyDescent="0.2">
      <c r="B3025" s="4">
        <v>3022</v>
      </c>
      <c r="C3025" s="5" t="s">
        <v>4389</v>
      </c>
      <c r="D3025" s="5" t="s">
        <v>32</v>
      </c>
      <c r="E3025" s="5" t="s">
        <v>4390</v>
      </c>
      <c r="F3025" s="6">
        <v>44251</v>
      </c>
      <c r="G3025" s="6">
        <v>46077</v>
      </c>
      <c r="H3025" s="7">
        <v>150</v>
      </c>
      <c r="I3025" s="13" t="e">
        <f>VLOOKUP(C3025,[1]Sheet18!$A$1:$C$362,3,0)</f>
        <v>#N/A</v>
      </c>
      <c r="J3025" s="18">
        <f t="shared" si="81"/>
        <v>150</v>
      </c>
    </row>
    <row r="3026" spans="2:10" x14ac:dyDescent="0.2">
      <c r="B3026" s="4">
        <v>3023</v>
      </c>
      <c r="C3026" s="5" t="s">
        <v>7809</v>
      </c>
      <c r="D3026" s="5" t="s">
        <v>32</v>
      </c>
      <c r="E3026" s="5" t="s">
        <v>7810</v>
      </c>
      <c r="F3026" s="6">
        <v>45364</v>
      </c>
      <c r="G3026" s="6">
        <v>46094</v>
      </c>
      <c r="H3026" s="7">
        <v>100</v>
      </c>
      <c r="I3026" s="13" t="e">
        <f>VLOOKUP(C3026,[1]Sheet18!$A$1:$C$362,3,0)</f>
        <v>#N/A</v>
      </c>
      <c r="J3026" s="18">
        <f t="shared" si="81"/>
        <v>100</v>
      </c>
    </row>
    <row r="3027" spans="2:10" x14ac:dyDescent="0.2">
      <c r="B3027" s="4">
        <v>3024</v>
      </c>
      <c r="C3027" s="5" t="s">
        <v>1299</v>
      </c>
      <c r="D3027" s="5" t="s">
        <v>32</v>
      </c>
      <c r="E3027" s="5" t="s">
        <v>1300</v>
      </c>
      <c r="F3027" s="6">
        <v>42970</v>
      </c>
      <c r="G3027" s="6">
        <v>46257</v>
      </c>
      <c r="H3027" s="7">
        <v>100</v>
      </c>
      <c r="I3027" s="13" t="e">
        <f>VLOOKUP(C3027,[1]Sheet18!$A$1:$C$362,3,0)</f>
        <v>#N/A</v>
      </c>
      <c r="J3027" s="18">
        <f t="shared" si="81"/>
        <v>100</v>
      </c>
    </row>
    <row r="3028" spans="2:10" x14ac:dyDescent="0.2">
      <c r="B3028" s="4">
        <v>3025</v>
      </c>
      <c r="C3028" s="5" t="s">
        <v>4961</v>
      </c>
      <c r="D3028" s="5" t="s">
        <v>32</v>
      </c>
      <c r="E3028" s="5" t="s">
        <v>4962</v>
      </c>
      <c r="F3028" s="6">
        <v>44468</v>
      </c>
      <c r="G3028" s="6">
        <v>46294</v>
      </c>
      <c r="H3028" s="7">
        <v>123.86</v>
      </c>
      <c r="I3028" s="13" t="e">
        <f>VLOOKUP(C3028,[1]Sheet18!$A$1:$C$362,3,0)</f>
        <v>#N/A</v>
      </c>
      <c r="J3028" s="18">
        <f t="shared" si="81"/>
        <v>123.86</v>
      </c>
    </row>
    <row r="3029" spans="2:10" x14ac:dyDescent="0.2">
      <c r="B3029" s="4">
        <v>3026</v>
      </c>
      <c r="C3029" s="5" t="s">
        <v>3978</v>
      </c>
      <c r="D3029" s="5" t="s">
        <v>32</v>
      </c>
      <c r="E3029" s="5" t="s">
        <v>3979</v>
      </c>
      <c r="F3029" s="6">
        <v>44132</v>
      </c>
      <c r="G3029" s="6">
        <v>46323</v>
      </c>
      <c r="H3029" s="7">
        <v>125</v>
      </c>
      <c r="I3029" s="13" t="e">
        <f>VLOOKUP(C3029,[1]Sheet18!$A$1:$C$362,3,0)</f>
        <v>#N/A</v>
      </c>
      <c r="J3029" s="18">
        <f t="shared" si="81"/>
        <v>125</v>
      </c>
    </row>
    <row r="3030" spans="2:10" x14ac:dyDescent="0.2">
      <c r="B3030" s="4">
        <v>3027</v>
      </c>
      <c r="C3030" s="5" t="s">
        <v>2934</v>
      </c>
      <c r="D3030" s="5" t="s">
        <v>32</v>
      </c>
      <c r="E3030" s="5" t="s">
        <v>2935</v>
      </c>
      <c r="F3030" s="6">
        <v>43789</v>
      </c>
      <c r="G3030" s="6">
        <v>46346</v>
      </c>
      <c r="H3030" s="7">
        <v>200</v>
      </c>
      <c r="I3030" s="13" t="e">
        <f>VLOOKUP(C3030,[1]Sheet18!$A$1:$C$362,3,0)</f>
        <v>#N/A</v>
      </c>
      <c r="J3030" s="18">
        <f t="shared" si="81"/>
        <v>200</v>
      </c>
    </row>
    <row r="3031" spans="2:10" x14ac:dyDescent="0.2">
      <c r="B3031" s="4">
        <v>3028</v>
      </c>
      <c r="C3031" s="5" t="s">
        <v>7707</v>
      </c>
      <c r="D3031" s="5" t="s">
        <v>32</v>
      </c>
      <c r="E3031" s="5" t="s">
        <v>7708</v>
      </c>
      <c r="F3031" s="6">
        <v>45343</v>
      </c>
      <c r="G3031" s="6">
        <v>46439</v>
      </c>
      <c r="H3031" s="7">
        <v>100</v>
      </c>
      <c r="I3031" s="13" t="e">
        <f>VLOOKUP(C3031,[1]Sheet18!$A$1:$C$362,3,0)</f>
        <v>#N/A</v>
      </c>
      <c r="J3031" s="18">
        <f t="shared" si="81"/>
        <v>100</v>
      </c>
    </row>
    <row r="3032" spans="2:10" x14ac:dyDescent="0.2">
      <c r="B3032" s="4">
        <v>3029</v>
      </c>
      <c r="C3032" s="5" t="s">
        <v>2420</v>
      </c>
      <c r="D3032" s="5" t="s">
        <v>32</v>
      </c>
      <c r="E3032" s="5" t="s">
        <v>2421</v>
      </c>
      <c r="F3032" s="6">
        <v>43537</v>
      </c>
      <c r="G3032" s="6">
        <v>46459</v>
      </c>
      <c r="H3032" s="7">
        <v>175</v>
      </c>
      <c r="I3032" s="13" t="e">
        <f>VLOOKUP(C3032,[1]Sheet18!$A$1:$C$362,3,0)</f>
        <v>#N/A</v>
      </c>
      <c r="J3032" s="18">
        <f t="shared" si="81"/>
        <v>175</v>
      </c>
    </row>
    <row r="3033" spans="2:10" x14ac:dyDescent="0.2">
      <c r="B3033" s="4">
        <v>3030</v>
      </c>
      <c r="C3033" s="5" t="s">
        <v>1331</v>
      </c>
      <c r="D3033" s="5" t="s">
        <v>32</v>
      </c>
      <c r="E3033" s="5" t="s">
        <v>1332</v>
      </c>
      <c r="F3033" s="6">
        <v>42991</v>
      </c>
      <c r="G3033" s="6">
        <v>46643</v>
      </c>
      <c r="H3033" s="7">
        <v>100</v>
      </c>
      <c r="I3033" s="13" t="e">
        <f>VLOOKUP(C3033,[1]Sheet18!$A$1:$C$362,3,0)</f>
        <v>#N/A</v>
      </c>
      <c r="J3033" s="18">
        <f t="shared" si="81"/>
        <v>100</v>
      </c>
    </row>
    <row r="3034" spans="2:10" hidden="1" x14ac:dyDescent="0.2">
      <c r="B3034" s="4">
        <v>3031</v>
      </c>
      <c r="C3034" s="5" t="s">
        <v>1457</v>
      </c>
      <c r="D3034" s="5" t="s">
        <v>32</v>
      </c>
      <c r="E3034" s="5" t="s">
        <v>1458</v>
      </c>
      <c r="F3034" s="6">
        <v>43061</v>
      </c>
      <c r="G3034" s="6">
        <v>46713</v>
      </c>
      <c r="H3034" s="7">
        <v>300</v>
      </c>
      <c r="I3034" s="13" t="str">
        <f>VLOOKUP(C3034,[1]Sheet18!$A$1:$C$362,3,0)</f>
        <v>=100+200</v>
      </c>
      <c r="J3034" s="13" t="str">
        <f>I3034</f>
        <v>=100+200</v>
      </c>
    </row>
    <row r="3035" spans="2:10" x14ac:dyDescent="0.2">
      <c r="B3035" s="4">
        <v>3032</v>
      </c>
      <c r="C3035" s="5" t="s">
        <v>5137</v>
      </c>
      <c r="D3035" s="5" t="s">
        <v>32</v>
      </c>
      <c r="E3035" s="5" t="s">
        <v>5138</v>
      </c>
      <c r="F3035" s="6">
        <v>44545</v>
      </c>
      <c r="G3035" s="6">
        <v>46736</v>
      </c>
      <c r="H3035" s="7">
        <v>125</v>
      </c>
      <c r="I3035" s="13" t="e">
        <f>VLOOKUP(C3035,[1]Sheet18!$A$1:$C$362,3,0)</f>
        <v>#N/A</v>
      </c>
      <c r="J3035" s="18">
        <f>H3035</f>
        <v>125</v>
      </c>
    </row>
    <row r="3036" spans="2:10" x14ac:dyDescent="0.2">
      <c r="B3036" s="4">
        <v>3033</v>
      </c>
      <c r="C3036" s="5" t="s">
        <v>1583</v>
      </c>
      <c r="D3036" s="5" t="s">
        <v>32</v>
      </c>
      <c r="E3036" s="5" t="s">
        <v>1584</v>
      </c>
      <c r="F3036" s="6">
        <v>43124</v>
      </c>
      <c r="G3036" s="6">
        <v>46776</v>
      </c>
      <c r="H3036" s="7">
        <v>100</v>
      </c>
      <c r="I3036" s="13" t="e">
        <f>VLOOKUP(C3036,[1]Sheet18!$A$1:$C$362,3,0)</f>
        <v>#N/A</v>
      </c>
      <c r="J3036" s="18">
        <f>H3036</f>
        <v>100</v>
      </c>
    </row>
    <row r="3037" spans="2:10" hidden="1" x14ac:dyDescent="0.2">
      <c r="B3037" s="4">
        <v>3034</v>
      </c>
      <c r="C3037" s="5" t="s">
        <v>3166</v>
      </c>
      <c r="D3037" s="5" t="s">
        <v>32</v>
      </c>
      <c r="E3037" s="5" t="s">
        <v>3167</v>
      </c>
      <c r="F3037" s="6">
        <v>43873</v>
      </c>
      <c r="G3037" s="6">
        <v>46795</v>
      </c>
      <c r="H3037" s="7">
        <v>200</v>
      </c>
      <c r="I3037" s="13" t="str">
        <f>VLOOKUP(C3037,[1]Sheet18!$A$1:$C$362,3,0)</f>
        <v>=100+100</v>
      </c>
      <c r="J3037" s="13" t="str">
        <f>I3037</f>
        <v>=100+100</v>
      </c>
    </row>
    <row r="3038" spans="2:10" x14ac:dyDescent="0.2">
      <c r="B3038" s="4">
        <v>3035</v>
      </c>
      <c r="C3038" s="5" t="s">
        <v>1723</v>
      </c>
      <c r="D3038" s="5" t="s">
        <v>32</v>
      </c>
      <c r="E3038" s="5" t="s">
        <v>1724</v>
      </c>
      <c r="F3038" s="6">
        <v>43173</v>
      </c>
      <c r="G3038" s="6">
        <v>46826</v>
      </c>
      <c r="H3038" s="7">
        <v>100</v>
      </c>
      <c r="I3038" s="13" t="e">
        <f>VLOOKUP(C3038,[1]Sheet18!$A$1:$C$362,3,0)</f>
        <v>#N/A</v>
      </c>
      <c r="J3038" s="18">
        <f>H3038</f>
        <v>100</v>
      </c>
    </row>
    <row r="3039" spans="2:10" x14ac:dyDescent="0.2">
      <c r="B3039" s="4">
        <v>3036</v>
      </c>
      <c r="C3039" s="5" t="s">
        <v>5272</v>
      </c>
      <c r="D3039" s="5" t="s">
        <v>32</v>
      </c>
      <c r="E3039" s="5" t="s">
        <v>5273</v>
      </c>
      <c r="F3039" s="6">
        <v>44586</v>
      </c>
      <c r="G3039" s="6">
        <v>46959</v>
      </c>
      <c r="H3039" s="7">
        <v>190</v>
      </c>
      <c r="I3039" s="13" t="e">
        <f>VLOOKUP(C3039,[1]Sheet18!$A$1:$C$362,3,0)</f>
        <v>#N/A</v>
      </c>
      <c r="J3039" s="18">
        <f>H3039</f>
        <v>190</v>
      </c>
    </row>
    <row r="3040" spans="2:10" hidden="1" x14ac:dyDescent="0.2">
      <c r="B3040" s="4">
        <v>3037</v>
      </c>
      <c r="C3040" s="5" t="s">
        <v>1398</v>
      </c>
      <c r="D3040" s="5" t="s">
        <v>32</v>
      </c>
      <c r="E3040" s="5" t="s">
        <v>1399</v>
      </c>
      <c r="F3040" s="6">
        <v>43033</v>
      </c>
      <c r="G3040" s="6">
        <v>47051</v>
      </c>
      <c r="H3040" s="7">
        <v>200</v>
      </c>
      <c r="I3040" s="13" t="str">
        <f>VLOOKUP(C3040,[1]Sheet18!$A$1:$C$362,3,0)</f>
        <v>=100+100</v>
      </c>
      <c r="J3040" s="13" t="str">
        <f>I3040</f>
        <v>=100+100</v>
      </c>
    </row>
    <row r="3041" spans="2:10" hidden="1" x14ac:dyDescent="0.2">
      <c r="B3041" s="4">
        <v>3038</v>
      </c>
      <c r="C3041" s="5" t="s">
        <v>5104</v>
      </c>
      <c r="D3041" s="5" t="s">
        <v>32</v>
      </c>
      <c r="E3041" s="5" t="s">
        <v>5105</v>
      </c>
      <c r="F3041" s="6">
        <v>44524</v>
      </c>
      <c r="G3041" s="6">
        <v>47081</v>
      </c>
      <c r="H3041" s="7">
        <v>175</v>
      </c>
      <c r="I3041" s="13" t="str">
        <f>VLOOKUP(C3041,[1]Sheet18!$A$1:$C$362,3,0)</f>
        <v>=125+50</v>
      </c>
      <c r="J3041" s="13" t="str">
        <f>I3041</f>
        <v>=125+50</v>
      </c>
    </row>
    <row r="3042" spans="2:10" x14ac:dyDescent="0.2">
      <c r="B3042" s="4">
        <v>3039</v>
      </c>
      <c r="C3042" s="5" t="s">
        <v>2987</v>
      </c>
      <c r="D3042" s="5" t="s">
        <v>32</v>
      </c>
      <c r="E3042" s="5" t="s">
        <v>2988</v>
      </c>
      <c r="F3042" s="6">
        <v>43803</v>
      </c>
      <c r="G3042" s="6">
        <v>47091</v>
      </c>
      <c r="H3042" s="7">
        <v>200</v>
      </c>
      <c r="I3042" s="13" t="e">
        <f>VLOOKUP(C3042,[1]Sheet18!$A$1:$C$362,3,0)</f>
        <v>#N/A</v>
      </c>
      <c r="J3042" s="18">
        <f t="shared" ref="J3042:J3050" si="82">H3042</f>
        <v>200</v>
      </c>
    </row>
    <row r="3043" spans="2:10" x14ac:dyDescent="0.2">
      <c r="B3043" s="4">
        <v>3040</v>
      </c>
      <c r="C3043" s="5" t="s">
        <v>2354</v>
      </c>
      <c r="D3043" s="5" t="s">
        <v>32</v>
      </c>
      <c r="E3043" s="5" t="s">
        <v>2355</v>
      </c>
      <c r="F3043" s="6">
        <v>43516</v>
      </c>
      <c r="G3043" s="6">
        <v>47169</v>
      </c>
      <c r="H3043" s="7">
        <v>150</v>
      </c>
      <c r="I3043" s="13" t="e">
        <f>VLOOKUP(C3043,[1]Sheet18!$A$1:$C$362,3,0)</f>
        <v>#N/A</v>
      </c>
      <c r="J3043" s="18">
        <f t="shared" si="82"/>
        <v>150</v>
      </c>
    </row>
    <row r="3044" spans="2:10" x14ac:dyDescent="0.2">
      <c r="B3044" s="4">
        <v>3041</v>
      </c>
      <c r="C3044" s="5" t="s">
        <v>5352</v>
      </c>
      <c r="D3044" s="5" t="s">
        <v>32</v>
      </c>
      <c r="E3044" s="5" t="s">
        <v>5353</v>
      </c>
      <c r="F3044" s="6">
        <v>44615</v>
      </c>
      <c r="G3044" s="6">
        <v>47353</v>
      </c>
      <c r="H3044" s="7">
        <v>185</v>
      </c>
      <c r="I3044" s="13" t="e">
        <f>VLOOKUP(C3044,[1]Sheet18!$A$1:$C$362,3,0)</f>
        <v>#N/A</v>
      </c>
      <c r="J3044" s="18">
        <f t="shared" si="82"/>
        <v>185</v>
      </c>
    </row>
    <row r="3045" spans="2:10" x14ac:dyDescent="0.2">
      <c r="B3045" s="4">
        <v>3042</v>
      </c>
      <c r="C3045" s="5" t="s">
        <v>3851</v>
      </c>
      <c r="D3045" s="5" t="s">
        <v>32</v>
      </c>
      <c r="E3045" s="5" t="s">
        <v>3852</v>
      </c>
      <c r="F3045" s="6">
        <v>44104</v>
      </c>
      <c r="G3045" s="6">
        <v>47391</v>
      </c>
      <c r="H3045" s="7">
        <v>100</v>
      </c>
      <c r="I3045" s="13" t="e">
        <f>VLOOKUP(C3045,[1]Sheet18!$A$1:$C$362,3,0)</f>
        <v>#N/A</v>
      </c>
      <c r="J3045" s="18">
        <f t="shared" si="82"/>
        <v>100</v>
      </c>
    </row>
    <row r="3046" spans="2:10" x14ac:dyDescent="0.2">
      <c r="B3046" s="4">
        <v>3043</v>
      </c>
      <c r="C3046" s="5" t="s">
        <v>2886</v>
      </c>
      <c r="D3046" s="5" t="s">
        <v>32</v>
      </c>
      <c r="E3046" s="5" t="s">
        <v>2887</v>
      </c>
      <c r="F3046" s="6">
        <v>43761</v>
      </c>
      <c r="G3046" s="6">
        <v>47414</v>
      </c>
      <c r="H3046" s="7">
        <v>200</v>
      </c>
      <c r="I3046" s="13" t="e">
        <f>VLOOKUP(C3046,[1]Sheet18!$A$1:$C$362,3,0)</f>
        <v>#N/A</v>
      </c>
      <c r="J3046" s="18">
        <f t="shared" si="82"/>
        <v>200</v>
      </c>
    </row>
    <row r="3047" spans="2:10" x14ac:dyDescent="0.2">
      <c r="B3047" s="4">
        <v>3044</v>
      </c>
      <c r="C3047" s="5" t="s">
        <v>2200</v>
      </c>
      <c r="D3047" s="5" t="s">
        <v>32</v>
      </c>
      <c r="E3047" s="5" t="s">
        <v>2201</v>
      </c>
      <c r="F3047" s="6">
        <v>43453</v>
      </c>
      <c r="G3047" s="6">
        <v>47471</v>
      </c>
      <c r="H3047" s="7">
        <v>100</v>
      </c>
      <c r="I3047" s="13" t="e">
        <f>VLOOKUP(C3047,[1]Sheet18!$A$1:$C$362,3,0)</f>
        <v>#N/A</v>
      </c>
      <c r="J3047" s="18">
        <f t="shared" si="82"/>
        <v>100</v>
      </c>
    </row>
    <row r="3048" spans="2:10" x14ac:dyDescent="0.2">
      <c r="B3048" s="4">
        <v>3045</v>
      </c>
      <c r="C3048" s="5" t="s">
        <v>1656</v>
      </c>
      <c r="D3048" s="5" t="s">
        <v>32</v>
      </c>
      <c r="E3048" s="5" t="s">
        <v>1657</v>
      </c>
      <c r="F3048" s="6">
        <v>43152</v>
      </c>
      <c r="G3048" s="6">
        <v>47535</v>
      </c>
      <c r="H3048" s="7">
        <v>125</v>
      </c>
      <c r="I3048" s="13" t="e">
        <f>VLOOKUP(C3048,[1]Sheet18!$A$1:$C$362,3,0)</f>
        <v>#N/A</v>
      </c>
      <c r="J3048" s="18">
        <f t="shared" si="82"/>
        <v>125</v>
      </c>
    </row>
    <row r="3049" spans="2:10" x14ac:dyDescent="0.2">
      <c r="B3049" s="4">
        <v>3046</v>
      </c>
      <c r="C3049" s="5" t="s">
        <v>3382</v>
      </c>
      <c r="D3049" s="5" t="s">
        <v>32</v>
      </c>
      <c r="E3049" s="5" t="s">
        <v>3383</v>
      </c>
      <c r="F3049" s="6">
        <v>43921</v>
      </c>
      <c r="G3049" s="6">
        <v>47573</v>
      </c>
      <c r="H3049" s="7">
        <v>70</v>
      </c>
      <c r="I3049" s="13" t="e">
        <f>VLOOKUP(C3049,[1]Sheet18!$A$1:$C$362,3,0)</f>
        <v>#N/A</v>
      </c>
      <c r="J3049" s="18">
        <f t="shared" si="82"/>
        <v>70</v>
      </c>
    </row>
    <row r="3050" spans="2:10" x14ac:dyDescent="0.2">
      <c r="B3050" s="4">
        <v>3047</v>
      </c>
      <c r="C3050" s="5" t="s">
        <v>8169</v>
      </c>
      <c r="D3050" s="5" t="s">
        <v>32</v>
      </c>
      <c r="E3050" s="5" t="s">
        <v>8170</v>
      </c>
      <c r="F3050" s="6">
        <v>45455</v>
      </c>
      <c r="G3050" s="6">
        <v>47646</v>
      </c>
      <c r="H3050" s="7">
        <v>150</v>
      </c>
      <c r="I3050" s="13" t="e">
        <f>VLOOKUP(C3050,[1]Sheet18!$A$1:$C$362,3,0)</f>
        <v>#N/A</v>
      </c>
      <c r="J3050" s="18">
        <f t="shared" si="82"/>
        <v>150</v>
      </c>
    </row>
    <row r="3051" spans="2:10" hidden="1" x14ac:dyDescent="0.2">
      <c r="B3051" s="4">
        <v>3048</v>
      </c>
      <c r="C3051" s="5" t="s">
        <v>5177</v>
      </c>
      <c r="D3051" s="5" t="s">
        <v>32</v>
      </c>
      <c r="E3051" s="5" t="s">
        <v>5178</v>
      </c>
      <c r="F3051" s="6">
        <v>44559</v>
      </c>
      <c r="G3051" s="6">
        <v>47663</v>
      </c>
      <c r="H3051" s="7">
        <v>250</v>
      </c>
      <c r="I3051" s="13" t="str">
        <f>VLOOKUP(C3051,[1]Sheet18!$A$1:$C$362,3,0)</f>
        <v>=125+125</v>
      </c>
      <c r="J3051" s="13" t="str">
        <f>I3051</f>
        <v>=125+125</v>
      </c>
    </row>
    <row r="3052" spans="2:10" x14ac:dyDescent="0.2">
      <c r="B3052" s="4">
        <v>3049</v>
      </c>
      <c r="C3052" s="5" t="s">
        <v>2031</v>
      </c>
      <c r="D3052" s="5" t="s">
        <v>32</v>
      </c>
      <c r="E3052" s="5" t="s">
        <v>2032</v>
      </c>
      <c r="F3052" s="6">
        <v>43369</v>
      </c>
      <c r="G3052" s="6">
        <v>47752</v>
      </c>
      <c r="H3052" s="7">
        <v>100</v>
      </c>
      <c r="I3052" s="13" t="e">
        <f>VLOOKUP(C3052,[1]Sheet18!$A$1:$C$362,3,0)</f>
        <v>#N/A</v>
      </c>
      <c r="J3052" s="18">
        <f t="shared" ref="J3052:J3060" si="83">H3052</f>
        <v>100</v>
      </c>
    </row>
    <row r="3053" spans="2:10" x14ac:dyDescent="0.2">
      <c r="B3053" s="4">
        <v>3050</v>
      </c>
      <c r="C3053" s="5" t="s">
        <v>4023</v>
      </c>
      <c r="D3053" s="5" t="s">
        <v>32</v>
      </c>
      <c r="E3053" s="5" t="s">
        <v>4024</v>
      </c>
      <c r="F3053" s="6">
        <v>44139</v>
      </c>
      <c r="G3053" s="6">
        <v>47791</v>
      </c>
      <c r="H3053" s="7">
        <v>200</v>
      </c>
      <c r="I3053" s="13" t="e">
        <f>VLOOKUP(C3053,[1]Sheet18!$A$1:$C$362,3,0)</f>
        <v>#N/A</v>
      </c>
      <c r="J3053" s="18">
        <f t="shared" si="83"/>
        <v>200</v>
      </c>
    </row>
    <row r="3054" spans="2:10" x14ac:dyDescent="0.2">
      <c r="B3054" s="4">
        <v>3051</v>
      </c>
      <c r="C3054" s="5" t="s">
        <v>2276</v>
      </c>
      <c r="D3054" s="5" t="s">
        <v>32</v>
      </c>
      <c r="E3054" s="5" t="s">
        <v>2277</v>
      </c>
      <c r="F3054" s="6">
        <v>43488</v>
      </c>
      <c r="G3054" s="6">
        <v>47871</v>
      </c>
      <c r="H3054" s="7">
        <v>150</v>
      </c>
      <c r="I3054" s="13" t="e">
        <f>VLOOKUP(C3054,[1]Sheet18!$A$1:$C$362,3,0)</f>
        <v>#N/A</v>
      </c>
      <c r="J3054" s="18">
        <f t="shared" si="83"/>
        <v>150</v>
      </c>
    </row>
    <row r="3055" spans="2:10" x14ac:dyDescent="0.2">
      <c r="B3055" s="4">
        <v>3052</v>
      </c>
      <c r="C3055" s="5" t="s">
        <v>9069</v>
      </c>
      <c r="D3055" s="5" t="s">
        <v>32</v>
      </c>
      <c r="E3055" s="5" t="s">
        <v>9070</v>
      </c>
      <c r="F3055" s="6">
        <v>45708</v>
      </c>
      <c r="G3055" s="6">
        <v>47899</v>
      </c>
      <c r="H3055" s="7">
        <v>100</v>
      </c>
      <c r="I3055" s="13" t="e">
        <f>VLOOKUP(C3055,[1]Sheet18!$A$1:$C$362,3,0)</f>
        <v>#N/A</v>
      </c>
      <c r="J3055" s="18">
        <f t="shared" si="83"/>
        <v>100</v>
      </c>
    </row>
    <row r="3056" spans="2:10" x14ac:dyDescent="0.2">
      <c r="B3056" s="4">
        <v>3053</v>
      </c>
      <c r="C3056" s="5" t="s">
        <v>3284</v>
      </c>
      <c r="D3056" s="5" t="s">
        <v>32</v>
      </c>
      <c r="E3056" s="5" t="s">
        <v>3285</v>
      </c>
      <c r="F3056" s="6">
        <v>43901</v>
      </c>
      <c r="G3056" s="6">
        <v>47918</v>
      </c>
      <c r="H3056" s="7">
        <v>100</v>
      </c>
      <c r="I3056" s="13" t="e">
        <f>VLOOKUP(C3056,[1]Sheet18!$A$1:$C$362,3,0)</f>
        <v>#N/A</v>
      </c>
      <c r="J3056" s="18">
        <f t="shared" si="83"/>
        <v>100</v>
      </c>
    </row>
    <row r="3057" spans="2:10" x14ac:dyDescent="0.2">
      <c r="B3057" s="4">
        <v>3054</v>
      </c>
      <c r="C3057" s="5" t="s">
        <v>780</v>
      </c>
      <c r="D3057" s="5" t="s">
        <v>32</v>
      </c>
      <c r="E3057" s="5" t="s">
        <v>781</v>
      </c>
      <c r="F3057" s="6">
        <v>42669</v>
      </c>
      <c r="G3057" s="6">
        <v>48147</v>
      </c>
      <c r="H3057" s="7">
        <v>125</v>
      </c>
      <c r="I3057" s="13" t="e">
        <f>VLOOKUP(C3057,[1]Sheet18!$A$1:$C$362,3,0)</f>
        <v>#N/A</v>
      </c>
      <c r="J3057" s="18">
        <f t="shared" si="83"/>
        <v>125</v>
      </c>
    </row>
    <row r="3058" spans="2:10" x14ac:dyDescent="0.2">
      <c r="B3058" s="4">
        <v>3055</v>
      </c>
      <c r="C3058" s="5" t="s">
        <v>2130</v>
      </c>
      <c r="D3058" s="5" t="s">
        <v>32</v>
      </c>
      <c r="E3058" s="5" t="s">
        <v>2131</v>
      </c>
      <c r="F3058" s="6">
        <v>43424</v>
      </c>
      <c r="G3058" s="6">
        <v>48172</v>
      </c>
      <c r="H3058" s="7">
        <v>50</v>
      </c>
      <c r="I3058" s="13" t="e">
        <f>VLOOKUP(C3058,[1]Sheet18!$A$1:$C$362,3,0)</f>
        <v>#N/A</v>
      </c>
      <c r="J3058" s="18">
        <f t="shared" si="83"/>
        <v>50</v>
      </c>
    </row>
    <row r="3059" spans="2:10" x14ac:dyDescent="0.2">
      <c r="B3059" s="4">
        <v>3056</v>
      </c>
      <c r="C3059" s="5" t="s">
        <v>846</v>
      </c>
      <c r="D3059" s="5" t="s">
        <v>32</v>
      </c>
      <c r="E3059" s="5" t="s">
        <v>847</v>
      </c>
      <c r="F3059" s="6">
        <v>42697</v>
      </c>
      <c r="G3059" s="6">
        <v>48175</v>
      </c>
      <c r="H3059" s="7">
        <v>125</v>
      </c>
      <c r="I3059" s="13" t="e">
        <f>VLOOKUP(C3059,[1]Sheet18!$A$1:$C$362,3,0)</f>
        <v>#N/A</v>
      </c>
      <c r="J3059" s="18">
        <f t="shared" si="83"/>
        <v>125</v>
      </c>
    </row>
    <row r="3060" spans="2:10" x14ac:dyDescent="0.2">
      <c r="B3060" s="4">
        <v>3057</v>
      </c>
      <c r="C3060" s="5" t="s">
        <v>882</v>
      </c>
      <c r="D3060" s="5" t="s">
        <v>32</v>
      </c>
      <c r="E3060" s="5" t="s">
        <v>883</v>
      </c>
      <c r="F3060" s="6">
        <v>42718</v>
      </c>
      <c r="G3060" s="6">
        <v>48196</v>
      </c>
      <c r="H3060" s="7">
        <v>125</v>
      </c>
      <c r="I3060" s="13" t="e">
        <f>VLOOKUP(C3060,[1]Sheet18!$A$1:$C$362,3,0)</f>
        <v>#N/A</v>
      </c>
      <c r="J3060" s="18">
        <f t="shared" si="83"/>
        <v>125</v>
      </c>
    </row>
    <row r="3061" spans="2:10" hidden="1" x14ac:dyDescent="0.2">
      <c r="B3061" s="4">
        <v>3058</v>
      </c>
      <c r="C3061" s="5" t="s">
        <v>956</v>
      </c>
      <c r="D3061" s="5" t="s">
        <v>32</v>
      </c>
      <c r="E3061" s="5" t="s">
        <v>957</v>
      </c>
      <c r="F3061" s="6">
        <v>42760</v>
      </c>
      <c r="G3061" s="6">
        <v>48238</v>
      </c>
      <c r="H3061" s="7">
        <v>225</v>
      </c>
      <c r="I3061" s="13" t="str">
        <f>VLOOKUP(C3061,[1]Sheet18!$A$1:$C$362,3,0)</f>
        <v>=125+100</v>
      </c>
      <c r="J3061" s="13" t="str">
        <f>I3061</f>
        <v>=125+100</v>
      </c>
    </row>
    <row r="3062" spans="2:10" hidden="1" x14ac:dyDescent="0.2">
      <c r="B3062" s="4">
        <v>3059</v>
      </c>
      <c r="C3062" s="5" t="s">
        <v>1095</v>
      </c>
      <c r="D3062" s="5" t="s">
        <v>32</v>
      </c>
      <c r="E3062" s="5" t="s">
        <v>1096</v>
      </c>
      <c r="F3062" s="6">
        <v>42823</v>
      </c>
      <c r="G3062" s="6">
        <v>48302</v>
      </c>
      <c r="H3062" s="7">
        <v>225</v>
      </c>
      <c r="I3062" s="13" t="str">
        <f>VLOOKUP(C3062,[1]Sheet18!$A$1:$C$362,3,0)</f>
        <v>=25+200</v>
      </c>
      <c r="J3062" s="13" t="str">
        <f>I3062</f>
        <v>=25+200</v>
      </c>
    </row>
    <row r="3063" spans="2:10" x14ac:dyDescent="0.2">
      <c r="B3063" s="4">
        <v>3060</v>
      </c>
      <c r="C3063" s="5" t="s">
        <v>6191</v>
      </c>
      <c r="D3063" s="5" t="s">
        <v>32</v>
      </c>
      <c r="E3063" s="5" t="s">
        <v>6192</v>
      </c>
      <c r="F3063" s="6">
        <v>44923</v>
      </c>
      <c r="G3063" s="6">
        <v>48576</v>
      </c>
      <c r="H3063" s="7">
        <v>150</v>
      </c>
      <c r="I3063" s="13" t="e">
        <f>VLOOKUP(C3063,[1]Sheet18!$A$1:$C$362,3,0)</f>
        <v>#N/A</v>
      </c>
      <c r="J3063" s="18">
        <f t="shared" ref="J3063:J3072" si="84">H3063</f>
        <v>150</v>
      </c>
    </row>
    <row r="3064" spans="2:10" x14ac:dyDescent="0.2">
      <c r="B3064" s="4">
        <v>3061</v>
      </c>
      <c r="C3064" s="5" t="s">
        <v>4188</v>
      </c>
      <c r="D3064" s="5" t="s">
        <v>32</v>
      </c>
      <c r="E3064" s="5" t="s">
        <v>4189</v>
      </c>
      <c r="F3064" s="6">
        <v>44195</v>
      </c>
      <c r="G3064" s="6">
        <v>48578</v>
      </c>
      <c r="H3064" s="7">
        <v>100</v>
      </c>
      <c r="I3064" s="13" t="e">
        <f>VLOOKUP(C3064,[1]Sheet18!$A$1:$C$362,3,0)</f>
        <v>#N/A</v>
      </c>
      <c r="J3064" s="18">
        <f t="shared" si="84"/>
        <v>100</v>
      </c>
    </row>
    <row r="3065" spans="2:10" x14ac:dyDescent="0.2">
      <c r="B3065" s="4">
        <v>3062</v>
      </c>
      <c r="C3065" s="5" t="s">
        <v>4526</v>
      </c>
      <c r="D3065" s="5" t="s">
        <v>32</v>
      </c>
      <c r="E3065" s="5" t="s">
        <v>4527</v>
      </c>
      <c r="F3065" s="6">
        <v>44286</v>
      </c>
      <c r="G3065" s="6">
        <v>48669</v>
      </c>
      <c r="H3065" s="7">
        <v>240</v>
      </c>
      <c r="I3065" s="13" t="e">
        <f>VLOOKUP(C3065,[1]Sheet18!$A$1:$C$362,3,0)</f>
        <v>#N/A</v>
      </c>
      <c r="J3065" s="18">
        <f t="shared" si="84"/>
        <v>240</v>
      </c>
    </row>
    <row r="3066" spans="2:10" x14ac:dyDescent="0.2">
      <c r="B3066" s="4">
        <v>3063</v>
      </c>
      <c r="C3066" s="5" t="s">
        <v>5404</v>
      </c>
      <c r="D3066" s="5" t="s">
        <v>32</v>
      </c>
      <c r="E3066" s="5" t="s">
        <v>5405</v>
      </c>
      <c r="F3066" s="6">
        <v>44629</v>
      </c>
      <c r="G3066" s="6">
        <v>48739</v>
      </c>
      <c r="H3066" s="7">
        <v>300</v>
      </c>
      <c r="I3066" s="13" t="e">
        <f>VLOOKUP(C3066,[1]Sheet18!$A$1:$C$362,3,0)</f>
        <v>#N/A</v>
      </c>
      <c r="J3066" s="18">
        <f t="shared" si="84"/>
        <v>300</v>
      </c>
    </row>
    <row r="3067" spans="2:10" x14ac:dyDescent="0.2">
      <c r="B3067" s="4">
        <v>3064</v>
      </c>
      <c r="C3067" s="5" t="s">
        <v>9217</v>
      </c>
      <c r="D3067" s="5" t="s">
        <v>32</v>
      </c>
      <c r="E3067" s="5" t="s">
        <v>9218</v>
      </c>
      <c r="F3067" s="6">
        <v>45728</v>
      </c>
      <c r="G3067" s="6">
        <v>48834</v>
      </c>
      <c r="H3067" s="7">
        <v>300</v>
      </c>
      <c r="I3067" s="13" t="e">
        <f>VLOOKUP(C3067,[1]Sheet18!$A$1:$C$362,3,0)</f>
        <v>#N/A</v>
      </c>
      <c r="J3067" s="18">
        <f t="shared" si="84"/>
        <v>300</v>
      </c>
    </row>
    <row r="3068" spans="2:10" x14ac:dyDescent="0.2">
      <c r="B3068" s="4">
        <v>3065</v>
      </c>
      <c r="C3068" s="5" t="s">
        <v>4498</v>
      </c>
      <c r="D3068" s="5" t="s">
        <v>32</v>
      </c>
      <c r="E3068" s="5" t="s">
        <v>4499</v>
      </c>
      <c r="F3068" s="6">
        <v>44279</v>
      </c>
      <c r="G3068" s="6">
        <v>49027</v>
      </c>
      <c r="H3068" s="7">
        <v>100</v>
      </c>
      <c r="I3068" s="13" t="e">
        <f>VLOOKUP(C3068,[1]Sheet18!$A$1:$C$362,3,0)</f>
        <v>#N/A</v>
      </c>
      <c r="J3068" s="18">
        <f t="shared" si="84"/>
        <v>100</v>
      </c>
    </row>
    <row r="3069" spans="2:10" x14ac:dyDescent="0.2">
      <c r="B3069" s="4">
        <v>3066</v>
      </c>
      <c r="C3069" s="5" t="s">
        <v>8620</v>
      </c>
      <c r="D3069" s="5" t="s">
        <v>32</v>
      </c>
      <c r="E3069" s="5" t="s">
        <v>8621</v>
      </c>
      <c r="F3069" s="6">
        <v>45581</v>
      </c>
      <c r="G3069" s="6">
        <v>49233</v>
      </c>
      <c r="H3069" s="7">
        <v>200</v>
      </c>
      <c r="I3069" s="13" t="e">
        <f>VLOOKUP(C3069,[1]Sheet18!$A$1:$C$362,3,0)</f>
        <v>#N/A</v>
      </c>
      <c r="J3069" s="18">
        <f t="shared" si="84"/>
        <v>200</v>
      </c>
    </row>
    <row r="3070" spans="2:10" x14ac:dyDescent="0.2">
      <c r="B3070" s="4">
        <v>3067</v>
      </c>
      <c r="C3070" s="5" t="s">
        <v>5231</v>
      </c>
      <c r="D3070" s="5" t="s">
        <v>32</v>
      </c>
      <c r="E3070" s="5" t="s">
        <v>5232</v>
      </c>
      <c r="F3070" s="6">
        <v>44573</v>
      </c>
      <c r="G3070" s="6">
        <v>49321</v>
      </c>
      <c r="H3070" s="7">
        <v>200</v>
      </c>
      <c r="I3070" s="13" t="e">
        <f>VLOOKUP(C3070,[1]Sheet18!$A$1:$C$362,3,0)</f>
        <v>#N/A</v>
      </c>
      <c r="J3070" s="18">
        <f t="shared" si="84"/>
        <v>200</v>
      </c>
    </row>
    <row r="3071" spans="2:10" x14ac:dyDescent="0.2">
      <c r="B3071" s="4">
        <v>3068</v>
      </c>
      <c r="C3071" s="5" t="s">
        <v>6368</v>
      </c>
      <c r="D3071" s="5" t="s">
        <v>32</v>
      </c>
      <c r="E3071" s="5" t="s">
        <v>6369</v>
      </c>
      <c r="F3071" s="6">
        <v>44972</v>
      </c>
      <c r="G3071" s="6">
        <v>49355</v>
      </c>
      <c r="H3071" s="7">
        <v>250</v>
      </c>
      <c r="I3071" s="13" t="e">
        <f>VLOOKUP(C3071,[1]Sheet18!$A$1:$C$362,3,0)</f>
        <v>#N/A</v>
      </c>
      <c r="J3071" s="18">
        <f t="shared" si="84"/>
        <v>250</v>
      </c>
    </row>
    <row r="3072" spans="2:10" x14ac:dyDescent="0.2">
      <c r="B3072" s="4">
        <v>3069</v>
      </c>
      <c r="C3072" s="5" t="s">
        <v>8829</v>
      </c>
      <c r="D3072" s="5" t="s">
        <v>32</v>
      </c>
      <c r="E3072" s="5" t="s">
        <v>8830</v>
      </c>
      <c r="F3072" s="6">
        <v>45652</v>
      </c>
      <c r="G3072" s="6">
        <v>49669</v>
      </c>
      <c r="H3072" s="7">
        <v>125</v>
      </c>
      <c r="I3072" s="13" t="e">
        <f>VLOOKUP(C3072,[1]Sheet18!$A$1:$C$362,3,0)</f>
        <v>#N/A</v>
      </c>
      <c r="J3072" s="18">
        <f t="shared" si="84"/>
        <v>125</v>
      </c>
    </row>
    <row r="3073" spans="2:10" hidden="1" x14ac:dyDescent="0.2">
      <c r="B3073" s="4">
        <v>3070</v>
      </c>
      <c r="C3073" s="5" t="s">
        <v>7503</v>
      </c>
      <c r="D3073" s="5" t="s">
        <v>32</v>
      </c>
      <c r="E3073" s="5" t="s">
        <v>7504</v>
      </c>
      <c r="F3073" s="6">
        <v>45301</v>
      </c>
      <c r="G3073" s="6">
        <v>49684</v>
      </c>
      <c r="H3073" s="7">
        <v>300</v>
      </c>
      <c r="I3073" s="13" t="str">
        <f>VLOOKUP(C3073,[1]Sheet18!$A$1:$C$362,3,0)</f>
        <v>=200+100</v>
      </c>
      <c r="J3073" s="13" t="str">
        <f>I3073</f>
        <v>=200+100</v>
      </c>
    </row>
    <row r="3074" spans="2:10" x14ac:dyDescent="0.2">
      <c r="B3074" s="4">
        <v>3071</v>
      </c>
      <c r="C3074" s="5" t="s">
        <v>7709</v>
      </c>
      <c r="D3074" s="5" t="s">
        <v>32</v>
      </c>
      <c r="E3074" s="5" t="s">
        <v>7710</v>
      </c>
      <c r="F3074" s="6">
        <v>45343</v>
      </c>
      <c r="G3074" s="6">
        <v>50092</v>
      </c>
      <c r="H3074" s="7">
        <v>300</v>
      </c>
      <c r="I3074" s="13" t="e">
        <f>VLOOKUP(C3074,[1]Sheet18!$A$1:$C$362,3,0)</f>
        <v>#N/A</v>
      </c>
      <c r="J3074" s="18">
        <f t="shared" ref="J3074:J3094" si="85">H3074</f>
        <v>300</v>
      </c>
    </row>
    <row r="3075" spans="2:10" x14ac:dyDescent="0.2">
      <c r="B3075" s="4">
        <v>3072</v>
      </c>
      <c r="C3075" s="5" t="s">
        <v>6193</v>
      </c>
      <c r="D3075" s="5" t="s">
        <v>32</v>
      </c>
      <c r="E3075" s="5" t="s">
        <v>6194</v>
      </c>
      <c r="F3075" s="6">
        <v>44923</v>
      </c>
      <c r="G3075" s="6">
        <v>50402</v>
      </c>
      <c r="H3075" s="7">
        <v>150</v>
      </c>
      <c r="I3075" s="13" t="e">
        <f>VLOOKUP(C3075,[1]Sheet18!$A$1:$C$362,3,0)</f>
        <v>#N/A</v>
      </c>
      <c r="J3075" s="18">
        <f t="shared" si="85"/>
        <v>150</v>
      </c>
    </row>
    <row r="3076" spans="2:10" x14ac:dyDescent="0.2">
      <c r="B3076" s="4">
        <v>3073</v>
      </c>
      <c r="C3076" s="5" t="s">
        <v>7811</v>
      </c>
      <c r="D3076" s="5" t="s">
        <v>32</v>
      </c>
      <c r="E3076" s="5" t="s">
        <v>7812</v>
      </c>
      <c r="F3076" s="6">
        <v>45364</v>
      </c>
      <c r="G3076" s="6">
        <v>50477</v>
      </c>
      <c r="H3076" s="7">
        <v>200</v>
      </c>
      <c r="I3076" s="13" t="e">
        <f>VLOOKUP(C3076,[1]Sheet18!$A$1:$C$362,3,0)</f>
        <v>#N/A</v>
      </c>
      <c r="J3076" s="18">
        <f t="shared" si="85"/>
        <v>200</v>
      </c>
    </row>
    <row r="3077" spans="2:10" x14ac:dyDescent="0.2">
      <c r="B3077" s="4">
        <v>3074</v>
      </c>
      <c r="C3077" s="5" t="s">
        <v>8171</v>
      </c>
      <c r="D3077" s="5" t="s">
        <v>32</v>
      </c>
      <c r="E3077" s="5" t="s">
        <v>7812</v>
      </c>
      <c r="F3077" s="6">
        <v>45455</v>
      </c>
      <c r="G3077" s="6">
        <v>50568</v>
      </c>
      <c r="H3077" s="7">
        <v>100</v>
      </c>
      <c r="I3077" s="13" t="e">
        <f>VLOOKUP(C3077,[1]Sheet18!$A$1:$C$362,3,0)</f>
        <v>#N/A</v>
      </c>
      <c r="J3077" s="18">
        <f t="shared" si="85"/>
        <v>100</v>
      </c>
    </row>
    <row r="3078" spans="2:10" x14ac:dyDescent="0.2">
      <c r="B3078" s="4">
        <v>3075</v>
      </c>
      <c r="C3078" s="5" t="s">
        <v>9071</v>
      </c>
      <c r="D3078" s="5" t="s">
        <v>32</v>
      </c>
      <c r="E3078" s="5" t="s">
        <v>9072</v>
      </c>
      <c r="F3078" s="6">
        <v>45708</v>
      </c>
      <c r="G3078" s="6">
        <v>50821</v>
      </c>
      <c r="H3078" s="7">
        <v>100</v>
      </c>
      <c r="I3078" s="13" t="e">
        <f>VLOOKUP(C3078,[1]Sheet18!$A$1:$C$362,3,0)</f>
        <v>#N/A</v>
      </c>
      <c r="J3078" s="18">
        <f t="shared" si="85"/>
        <v>100</v>
      </c>
    </row>
    <row r="3079" spans="2:10" x14ac:dyDescent="0.2">
      <c r="B3079" s="4">
        <v>3076</v>
      </c>
      <c r="C3079" s="5" t="s">
        <v>9073</v>
      </c>
      <c r="D3079" s="5" t="s">
        <v>32</v>
      </c>
      <c r="E3079" s="5" t="s">
        <v>9074</v>
      </c>
      <c r="F3079" s="6">
        <v>45708</v>
      </c>
      <c r="G3079" s="6">
        <v>51186</v>
      </c>
      <c r="H3079" s="7">
        <v>200</v>
      </c>
      <c r="I3079" s="13" t="e">
        <f>VLOOKUP(C3079,[1]Sheet18!$A$1:$C$362,3,0)</f>
        <v>#N/A</v>
      </c>
      <c r="J3079" s="18">
        <f t="shared" si="85"/>
        <v>200</v>
      </c>
    </row>
    <row r="3080" spans="2:10" x14ac:dyDescent="0.2">
      <c r="B3080" s="4">
        <v>3077</v>
      </c>
      <c r="C3080" s="5" t="s">
        <v>9598</v>
      </c>
      <c r="D3080" s="5" t="s">
        <v>32</v>
      </c>
      <c r="E3080" s="5" t="s">
        <v>9599</v>
      </c>
      <c r="F3080" s="6">
        <v>45819</v>
      </c>
      <c r="G3080" s="6">
        <v>51298</v>
      </c>
      <c r="H3080" s="7">
        <v>150</v>
      </c>
      <c r="I3080" s="13" t="e">
        <f>VLOOKUP(C3080,[1]Sheet18!$A$1:$C$362,3,0)</f>
        <v>#N/A</v>
      </c>
      <c r="J3080" s="18">
        <f t="shared" si="85"/>
        <v>150</v>
      </c>
    </row>
    <row r="3081" spans="2:10" x14ac:dyDescent="0.2">
      <c r="B3081" s="4">
        <v>3078</v>
      </c>
      <c r="C3081" s="5" t="s">
        <v>6370</v>
      </c>
      <c r="D3081" s="5" t="s">
        <v>32</v>
      </c>
      <c r="E3081" s="5" t="s">
        <v>6371</v>
      </c>
      <c r="F3081" s="6">
        <v>44972</v>
      </c>
      <c r="G3081" s="6">
        <v>51547</v>
      </c>
      <c r="H3081" s="7">
        <v>250</v>
      </c>
      <c r="I3081" s="13" t="e">
        <f>VLOOKUP(C3081,[1]Sheet18!$A$1:$C$362,3,0)</f>
        <v>#N/A</v>
      </c>
      <c r="J3081" s="18">
        <f t="shared" si="85"/>
        <v>250</v>
      </c>
    </row>
    <row r="3082" spans="2:10" x14ac:dyDescent="0.2">
      <c r="B3082" s="4">
        <v>3079</v>
      </c>
      <c r="C3082" s="5" t="s">
        <v>24</v>
      </c>
      <c r="D3082" s="5" t="s">
        <v>26</v>
      </c>
      <c r="E3082" s="5" t="s">
        <v>25</v>
      </c>
      <c r="F3082" s="6">
        <v>42200</v>
      </c>
      <c r="G3082" s="6">
        <v>45853</v>
      </c>
      <c r="H3082" s="7">
        <v>600</v>
      </c>
      <c r="I3082" s="13" t="e">
        <f>VLOOKUP(C3082,[1]Sheet18!$A$1:$C$362,3,0)</f>
        <v>#N/A</v>
      </c>
      <c r="J3082" s="18">
        <f t="shared" si="85"/>
        <v>600</v>
      </c>
    </row>
    <row r="3083" spans="2:10" x14ac:dyDescent="0.2">
      <c r="B3083" s="4">
        <v>3080</v>
      </c>
      <c r="C3083" s="5" t="s">
        <v>81</v>
      </c>
      <c r="D3083" s="5" t="s">
        <v>26</v>
      </c>
      <c r="E3083" s="5" t="s">
        <v>82</v>
      </c>
      <c r="F3083" s="6">
        <v>42228</v>
      </c>
      <c r="G3083" s="6">
        <v>45881</v>
      </c>
      <c r="H3083" s="7">
        <v>900</v>
      </c>
      <c r="I3083" s="13" t="e">
        <f>VLOOKUP(C3083,[1]Sheet18!$A$1:$C$362,3,0)</f>
        <v>#N/A</v>
      </c>
      <c r="J3083" s="18">
        <f t="shared" si="85"/>
        <v>900</v>
      </c>
    </row>
    <row r="3084" spans="2:10" x14ac:dyDescent="0.2">
      <c r="B3084" s="4">
        <v>3081</v>
      </c>
      <c r="C3084" s="5" t="s">
        <v>102</v>
      </c>
      <c r="D3084" s="5" t="s">
        <v>26</v>
      </c>
      <c r="E3084" s="5" t="s">
        <v>103</v>
      </c>
      <c r="F3084" s="6">
        <v>42242</v>
      </c>
      <c r="G3084" s="6">
        <v>45895</v>
      </c>
      <c r="H3084" s="7">
        <v>600</v>
      </c>
      <c r="I3084" s="13" t="e">
        <f>VLOOKUP(C3084,[1]Sheet18!$A$1:$C$362,3,0)</f>
        <v>#N/A</v>
      </c>
      <c r="J3084" s="18">
        <f t="shared" si="85"/>
        <v>600</v>
      </c>
    </row>
    <row r="3085" spans="2:10" x14ac:dyDescent="0.2">
      <c r="B3085" s="4">
        <v>3082</v>
      </c>
      <c r="C3085" s="5" t="s">
        <v>127</v>
      </c>
      <c r="D3085" s="5" t="s">
        <v>26</v>
      </c>
      <c r="E3085" s="5" t="s">
        <v>82</v>
      </c>
      <c r="F3085" s="6">
        <v>42256</v>
      </c>
      <c r="G3085" s="6">
        <v>45909</v>
      </c>
      <c r="H3085" s="7">
        <v>900</v>
      </c>
      <c r="I3085" s="13" t="e">
        <f>VLOOKUP(C3085,[1]Sheet18!$A$1:$C$362,3,0)</f>
        <v>#N/A</v>
      </c>
      <c r="J3085" s="18">
        <f t="shared" si="85"/>
        <v>900</v>
      </c>
    </row>
    <row r="3086" spans="2:10" x14ac:dyDescent="0.2">
      <c r="B3086" s="4">
        <v>3083</v>
      </c>
      <c r="C3086" s="5" t="s">
        <v>152</v>
      </c>
      <c r="D3086" s="5" t="s">
        <v>26</v>
      </c>
      <c r="E3086" s="5" t="s">
        <v>153</v>
      </c>
      <c r="F3086" s="6">
        <v>42270</v>
      </c>
      <c r="G3086" s="6">
        <v>45923</v>
      </c>
      <c r="H3086" s="7">
        <v>400</v>
      </c>
      <c r="I3086" s="13" t="e">
        <f>VLOOKUP(C3086,[1]Sheet18!$A$1:$C$362,3,0)</f>
        <v>#N/A</v>
      </c>
      <c r="J3086" s="18">
        <f t="shared" si="85"/>
        <v>400</v>
      </c>
    </row>
    <row r="3087" spans="2:10" x14ac:dyDescent="0.2">
      <c r="B3087" s="4">
        <v>3084</v>
      </c>
      <c r="C3087" s="5" t="s">
        <v>175</v>
      </c>
      <c r="D3087" s="5" t="s">
        <v>26</v>
      </c>
      <c r="E3087" s="5" t="s">
        <v>176</v>
      </c>
      <c r="F3087" s="6">
        <v>42291</v>
      </c>
      <c r="G3087" s="6">
        <v>45944</v>
      </c>
      <c r="H3087" s="7">
        <v>1500</v>
      </c>
      <c r="I3087" s="13" t="e">
        <f>VLOOKUP(C3087,[1]Sheet18!$A$1:$C$362,3,0)</f>
        <v>#N/A</v>
      </c>
      <c r="J3087" s="18">
        <f t="shared" si="85"/>
        <v>1500</v>
      </c>
    </row>
    <row r="3088" spans="2:10" x14ac:dyDescent="0.2">
      <c r="B3088" s="4">
        <v>3085</v>
      </c>
      <c r="C3088" s="5" t="s">
        <v>229</v>
      </c>
      <c r="D3088" s="5" t="s">
        <v>26</v>
      </c>
      <c r="E3088" s="5" t="s">
        <v>230</v>
      </c>
      <c r="F3088" s="6">
        <v>42321</v>
      </c>
      <c r="G3088" s="6">
        <v>45974</v>
      </c>
      <c r="H3088" s="7">
        <v>500</v>
      </c>
      <c r="I3088" s="13" t="e">
        <f>VLOOKUP(C3088,[1]Sheet18!$A$1:$C$362,3,0)</f>
        <v>#N/A</v>
      </c>
      <c r="J3088" s="18">
        <f t="shared" si="85"/>
        <v>500</v>
      </c>
    </row>
    <row r="3089" spans="2:10" x14ac:dyDescent="0.2">
      <c r="B3089" s="4">
        <v>3086</v>
      </c>
      <c r="C3089" s="5" t="s">
        <v>286</v>
      </c>
      <c r="D3089" s="5" t="s">
        <v>26</v>
      </c>
      <c r="E3089" s="5" t="s">
        <v>287</v>
      </c>
      <c r="F3089" s="6">
        <v>42347</v>
      </c>
      <c r="G3089" s="6">
        <v>46000</v>
      </c>
      <c r="H3089" s="7">
        <v>600</v>
      </c>
      <c r="I3089" s="13" t="e">
        <f>VLOOKUP(C3089,[1]Sheet18!$A$1:$C$362,3,0)</f>
        <v>#N/A</v>
      </c>
      <c r="J3089" s="18">
        <f t="shared" si="85"/>
        <v>600</v>
      </c>
    </row>
    <row r="3090" spans="2:10" x14ac:dyDescent="0.2">
      <c r="B3090" s="4">
        <v>3087</v>
      </c>
      <c r="C3090" s="5" t="s">
        <v>339</v>
      </c>
      <c r="D3090" s="5" t="s">
        <v>26</v>
      </c>
      <c r="E3090" s="5" t="s">
        <v>340</v>
      </c>
      <c r="F3090" s="6">
        <v>42382</v>
      </c>
      <c r="G3090" s="6">
        <v>46035</v>
      </c>
      <c r="H3090" s="7">
        <v>300</v>
      </c>
      <c r="I3090" s="13" t="e">
        <f>VLOOKUP(C3090,[1]Sheet18!$A$1:$C$362,3,0)</f>
        <v>#N/A</v>
      </c>
      <c r="J3090" s="18">
        <f t="shared" si="85"/>
        <v>300</v>
      </c>
    </row>
    <row r="3091" spans="2:10" x14ac:dyDescent="0.2">
      <c r="B3091" s="4">
        <v>3088</v>
      </c>
      <c r="C3091" s="5" t="s">
        <v>396</v>
      </c>
      <c r="D3091" s="5" t="s">
        <v>26</v>
      </c>
      <c r="E3091" s="5" t="s">
        <v>397</v>
      </c>
      <c r="F3091" s="6">
        <v>42410</v>
      </c>
      <c r="G3091" s="6">
        <v>46063</v>
      </c>
      <c r="H3091" s="7">
        <v>400</v>
      </c>
      <c r="I3091" s="13" t="e">
        <f>VLOOKUP(C3091,[1]Sheet18!$A$1:$C$362,3,0)</f>
        <v>#N/A</v>
      </c>
      <c r="J3091" s="18">
        <f t="shared" si="85"/>
        <v>400</v>
      </c>
    </row>
    <row r="3092" spans="2:10" x14ac:dyDescent="0.2">
      <c r="B3092" s="4">
        <v>3089</v>
      </c>
      <c r="C3092" s="5" t="s">
        <v>436</v>
      </c>
      <c r="D3092" s="5" t="s">
        <v>26</v>
      </c>
      <c r="E3092" s="5" t="s">
        <v>437</v>
      </c>
      <c r="F3092" s="6">
        <v>42424</v>
      </c>
      <c r="G3092" s="6">
        <v>46077</v>
      </c>
      <c r="H3092" s="7">
        <v>600</v>
      </c>
      <c r="I3092" s="13" t="e">
        <f>VLOOKUP(C3092,[1]Sheet18!$A$1:$C$362,3,0)</f>
        <v>#N/A</v>
      </c>
      <c r="J3092" s="18">
        <f t="shared" si="85"/>
        <v>600</v>
      </c>
    </row>
    <row r="3093" spans="2:10" x14ac:dyDescent="0.2">
      <c r="B3093" s="4">
        <v>3090</v>
      </c>
      <c r="C3093" s="5" t="s">
        <v>462</v>
      </c>
      <c r="D3093" s="5" t="s">
        <v>26</v>
      </c>
      <c r="E3093" s="5" t="s">
        <v>463</v>
      </c>
      <c r="F3093" s="6">
        <v>42438</v>
      </c>
      <c r="G3093" s="6">
        <v>46090</v>
      </c>
      <c r="H3093" s="7">
        <v>200</v>
      </c>
      <c r="I3093" s="13" t="e">
        <f>VLOOKUP(C3093,[1]Sheet18!$A$1:$C$362,3,0)</f>
        <v>#N/A</v>
      </c>
      <c r="J3093" s="18">
        <f t="shared" si="85"/>
        <v>200</v>
      </c>
    </row>
    <row r="3094" spans="2:10" x14ac:dyDescent="0.2">
      <c r="B3094" s="4">
        <v>3091</v>
      </c>
      <c r="C3094" s="5" t="s">
        <v>484</v>
      </c>
      <c r="D3094" s="5" t="s">
        <v>26</v>
      </c>
      <c r="E3094" s="5" t="s">
        <v>485</v>
      </c>
      <c r="F3094" s="6">
        <v>42452</v>
      </c>
      <c r="G3094" s="6">
        <v>46104</v>
      </c>
      <c r="H3094" s="7">
        <v>800</v>
      </c>
      <c r="I3094" s="13" t="e">
        <f>VLOOKUP(C3094,[1]Sheet18!$A$1:$C$362,3,0)</f>
        <v>#N/A</v>
      </c>
      <c r="J3094" s="18">
        <f t="shared" si="85"/>
        <v>800</v>
      </c>
    </row>
    <row r="3095" spans="2:10" hidden="1" x14ac:dyDescent="0.2">
      <c r="B3095" s="4">
        <v>3092</v>
      </c>
      <c r="C3095" s="5" t="s">
        <v>500</v>
      </c>
      <c r="D3095" s="5" t="s">
        <v>26</v>
      </c>
      <c r="E3095" s="5" t="s">
        <v>501</v>
      </c>
      <c r="F3095" s="6">
        <v>42480</v>
      </c>
      <c r="G3095" s="6">
        <v>46132</v>
      </c>
      <c r="H3095" s="7">
        <v>1300</v>
      </c>
      <c r="I3095" s="13" t="str">
        <f>VLOOKUP(C3095,[1]Sheet18!$A$1:$C$362,3,0)</f>
        <v>=800+500</v>
      </c>
      <c r="J3095" s="13" t="str">
        <f>I3095</f>
        <v>=800+500</v>
      </c>
    </row>
    <row r="3096" spans="2:10" hidden="1" x14ac:dyDescent="0.2">
      <c r="B3096" s="4">
        <v>3093</v>
      </c>
      <c r="C3096" s="5" t="s">
        <v>519</v>
      </c>
      <c r="D3096" s="5" t="s">
        <v>26</v>
      </c>
      <c r="E3096" s="5" t="s">
        <v>520</v>
      </c>
      <c r="F3096" s="6">
        <v>42487</v>
      </c>
      <c r="G3096" s="6">
        <v>46139</v>
      </c>
      <c r="H3096" s="7">
        <v>1100</v>
      </c>
      <c r="I3096" s="13" t="str">
        <f>VLOOKUP(C3096,[1]Sheet18!$A$1:$C$362,3,0)</f>
        <v>=400+700</v>
      </c>
      <c r="J3096" s="13" t="str">
        <f>I3096</f>
        <v>=400+700</v>
      </c>
    </row>
    <row r="3097" spans="2:10" x14ac:dyDescent="0.2">
      <c r="B3097" s="4">
        <v>3094</v>
      </c>
      <c r="C3097" s="5" t="s">
        <v>530</v>
      </c>
      <c r="D3097" s="5" t="s">
        <v>26</v>
      </c>
      <c r="E3097" s="5" t="s">
        <v>531</v>
      </c>
      <c r="F3097" s="6">
        <v>42501</v>
      </c>
      <c r="G3097" s="6">
        <v>46153</v>
      </c>
      <c r="H3097" s="7">
        <v>800</v>
      </c>
      <c r="I3097" s="13" t="e">
        <f>VLOOKUP(C3097,[1]Sheet18!$A$1:$C$362,3,0)</f>
        <v>#N/A</v>
      </c>
      <c r="J3097" s="18">
        <f>H3097</f>
        <v>800</v>
      </c>
    </row>
    <row r="3098" spans="2:10" x14ac:dyDescent="0.2">
      <c r="B3098" s="4">
        <v>3095</v>
      </c>
      <c r="C3098" s="5" t="s">
        <v>3481</v>
      </c>
      <c r="D3098" s="5" t="s">
        <v>26</v>
      </c>
      <c r="E3098" s="5" t="s">
        <v>3482</v>
      </c>
      <c r="F3098" s="6">
        <v>43957</v>
      </c>
      <c r="G3098" s="6">
        <v>46332</v>
      </c>
      <c r="H3098" s="7">
        <v>500</v>
      </c>
      <c r="I3098" s="13" t="e">
        <f>VLOOKUP(C3098,[1]Sheet18!$A$1:$C$362,3,0)</f>
        <v>#N/A</v>
      </c>
      <c r="J3098" s="18">
        <f>H3098</f>
        <v>500</v>
      </c>
    </row>
    <row r="3099" spans="2:10" x14ac:dyDescent="0.2">
      <c r="B3099" s="4">
        <v>3096</v>
      </c>
      <c r="C3099" s="5" t="s">
        <v>932</v>
      </c>
      <c r="D3099" s="5" t="s">
        <v>26</v>
      </c>
      <c r="E3099" s="5" t="s">
        <v>933</v>
      </c>
      <c r="F3099" s="6">
        <v>42755</v>
      </c>
      <c r="G3099" s="6">
        <v>46407</v>
      </c>
      <c r="H3099" s="7">
        <v>800</v>
      </c>
      <c r="I3099" s="13" t="e">
        <f>VLOOKUP(C3099,[1]Sheet18!$A$1:$C$362,3,0)</f>
        <v>#N/A</v>
      </c>
      <c r="J3099" s="18">
        <f>H3099</f>
        <v>800</v>
      </c>
    </row>
    <row r="3100" spans="2:10" x14ac:dyDescent="0.2">
      <c r="B3100" s="4">
        <v>3097</v>
      </c>
      <c r="C3100" s="5" t="s">
        <v>986</v>
      </c>
      <c r="D3100" s="5" t="s">
        <v>26</v>
      </c>
      <c r="E3100" s="5" t="s">
        <v>987</v>
      </c>
      <c r="F3100" s="6">
        <v>42781</v>
      </c>
      <c r="G3100" s="6">
        <v>46433</v>
      </c>
      <c r="H3100" s="7">
        <v>600</v>
      </c>
      <c r="I3100" s="13" t="e">
        <f>VLOOKUP(C3100,[1]Sheet18!$A$1:$C$362,3,0)</f>
        <v>#N/A</v>
      </c>
      <c r="J3100" s="18">
        <f>H3100</f>
        <v>600</v>
      </c>
    </row>
    <row r="3101" spans="2:10" x14ac:dyDescent="0.2">
      <c r="B3101" s="4">
        <v>3098</v>
      </c>
      <c r="C3101" s="5" t="s">
        <v>1016</v>
      </c>
      <c r="D3101" s="5" t="s">
        <v>26</v>
      </c>
      <c r="E3101" s="5" t="s">
        <v>1017</v>
      </c>
      <c r="F3101" s="6">
        <v>42795</v>
      </c>
      <c r="G3101" s="6">
        <v>46447</v>
      </c>
      <c r="H3101" s="7">
        <v>1000</v>
      </c>
      <c r="I3101" s="13" t="e">
        <f>VLOOKUP(C3101,[1]Sheet18!$A$1:$C$362,3,0)</f>
        <v>#N/A</v>
      </c>
      <c r="J3101" s="18">
        <f>H3101</f>
        <v>1000</v>
      </c>
    </row>
    <row r="3102" spans="2:10" hidden="1" x14ac:dyDescent="0.2">
      <c r="B3102" s="4">
        <v>3099</v>
      </c>
      <c r="C3102" s="5" t="s">
        <v>1052</v>
      </c>
      <c r="D3102" s="5" t="s">
        <v>26</v>
      </c>
      <c r="E3102" s="5" t="s">
        <v>1017</v>
      </c>
      <c r="F3102" s="6">
        <v>42809</v>
      </c>
      <c r="G3102" s="6">
        <v>46461</v>
      </c>
      <c r="H3102" s="7">
        <v>855</v>
      </c>
      <c r="I3102" s="13" t="str">
        <f>VLOOKUP(C3102,[1]Sheet18!$A$1:$C$362,3,0)</f>
        <v>=255+600</v>
      </c>
      <c r="J3102" s="13" t="str">
        <f>I3102</f>
        <v>=255+600</v>
      </c>
    </row>
    <row r="3103" spans="2:10" x14ac:dyDescent="0.2">
      <c r="B3103" s="4">
        <v>3100</v>
      </c>
      <c r="C3103" s="5" t="s">
        <v>1075</v>
      </c>
      <c r="D3103" s="5" t="s">
        <v>26</v>
      </c>
      <c r="E3103" s="5" t="s">
        <v>1076</v>
      </c>
      <c r="F3103" s="6">
        <v>42823</v>
      </c>
      <c r="G3103" s="6">
        <v>46475</v>
      </c>
      <c r="H3103" s="7">
        <v>145</v>
      </c>
      <c r="I3103" s="13" t="e">
        <f>VLOOKUP(C3103,[1]Sheet18!$A$1:$C$362,3,0)</f>
        <v>#N/A</v>
      </c>
      <c r="J3103" s="18">
        <f t="shared" ref="J3103:J3126" si="86">H3103</f>
        <v>145</v>
      </c>
    </row>
    <row r="3104" spans="2:10" x14ac:dyDescent="0.2">
      <c r="B3104" s="4">
        <v>3101</v>
      </c>
      <c r="C3104" s="5" t="s">
        <v>1101</v>
      </c>
      <c r="D3104" s="5" t="s">
        <v>26</v>
      </c>
      <c r="E3104" s="5" t="s">
        <v>1102</v>
      </c>
      <c r="F3104" s="6">
        <v>42837</v>
      </c>
      <c r="G3104" s="6">
        <v>46489</v>
      </c>
      <c r="H3104" s="7">
        <v>800</v>
      </c>
      <c r="I3104" s="13" t="e">
        <f>VLOOKUP(C3104,[1]Sheet18!$A$1:$C$362,3,0)</f>
        <v>#N/A</v>
      </c>
      <c r="J3104" s="18">
        <f t="shared" si="86"/>
        <v>800</v>
      </c>
    </row>
    <row r="3105" spans="2:10" x14ac:dyDescent="0.2">
      <c r="B3105" s="4">
        <v>3102</v>
      </c>
      <c r="C3105" s="5" t="s">
        <v>1115</v>
      </c>
      <c r="D3105" s="5" t="s">
        <v>26</v>
      </c>
      <c r="E3105" s="5" t="s">
        <v>987</v>
      </c>
      <c r="F3105" s="6">
        <v>42851</v>
      </c>
      <c r="G3105" s="6">
        <v>46503</v>
      </c>
      <c r="H3105" s="7">
        <v>300</v>
      </c>
      <c r="I3105" s="13" t="e">
        <f>VLOOKUP(C3105,[1]Sheet18!$A$1:$C$362,3,0)</f>
        <v>#N/A</v>
      </c>
      <c r="J3105" s="18">
        <f t="shared" si="86"/>
        <v>300</v>
      </c>
    </row>
    <row r="3106" spans="2:10" x14ac:dyDescent="0.2">
      <c r="B3106" s="4">
        <v>3103</v>
      </c>
      <c r="C3106" s="5" t="s">
        <v>1126</v>
      </c>
      <c r="D3106" s="5" t="s">
        <v>26</v>
      </c>
      <c r="E3106" s="5" t="s">
        <v>1127</v>
      </c>
      <c r="F3106" s="6">
        <v>42866</v>
      </c>
      <c r="G3106" s="6">
        <v>46518</v>
      </c>
      <c r="H3106" s="7">
        <v>600</v>
      </c>
      <c r="I3106" s="13" t="e">
        <f>VLOOKUP(C3106,[1]Sheet18!$A$1:$C$362,3,0)</f>
        <v>#N/A</v>
      </c>
      <c r="J3106" s="18">
        <f t="shared" si="86"/>
        <v>600</v>
      </c>
    </row>
    <row r="3107" spans="2:10" x14ac:dyDescent="0.2">
      <c r="B3107" s="4">
        <v>3104</v>
      </c>
      <c r="C3107" s="5" t="s">
        <v>1147</v>
      </c>
      <c r="D3107" s="5" t="s">
        <v>26</v>
      </c>
      <c r="E3107" s="5" t="s">
        <v>1148</v>
      </c>
      <c r="F3107" s="6">
        <v>42879</v>
      </c>
      <c r="G3107" s="6">
        <v>46531</v>
      </c>
      <c r="H3107" s="7">
        <v>200</v>
      </c>
      <c r="I3107" s="13" t="e">
        <f>VLOOKUP(C3107,[1]Sheet18!$A$1:$C$362,3,0)</f>
        <v>#N/A</v>
      </c>
      <c r="J3107" s="18">
        <f t="shared" si="86"/>
        <v>200</v>
      </c>
    </row>
    <row r="3108" spans="2:10" x14ac:dyDescent="0.2">
      <c r="B3108" s="4">
        <v>3105</v>
      </c>
      <c r="C3108" s="5" t="s">
        <v>1169</v>
      </c>
      <c r="D3108" s="5" t="s">
        <v>26</v>
      </c>
      <c r="E3108" s="5" t="s">
        <v>1170</v>
      </c>
      <c r="F3108" s="6">
        <v>42900</v>
      </c>
      <c r="G3108" s="6">
        <v>46552</v>
      </c>
      <c r="H3108" s="7">
        <v>1000</v>
      </c>
      <c r="I3108" s="13" t="e">
        <f>VLOOKUP(C3108,[1]Sheet18!$A$1:$C$362,3,0)</f>
        <v>#N/A</v>
      </c>
      <c r="J3108" s="18">
        <f t="shared" si="86"/>
        <v>1000</v>
      </c>
    </row>
    <row r="3109" spans="2:10" x14ac:dyDescent="0.2">
      <c r="B3109" s="4">
        <v>3106</v>
      </c>
      <c r="C3109" s="5" t="s">
        <v>1195</v>
      </c>
      <c r="D3109" s="5" t="s">
        <v>26</v>
      </c>
      <c r="E3109" s="5" t="s">
        <v>1196</v>
      </c>
      <c r="F3109" s="6">
        <v>42914</v>
      </c>
      <c r="G3109" s="6">
        <v>46566</v>
      </c>
      <c r="H3109" s="7">
        <v>200</v>
      </c>
      <c r="I3109" s="13" t="e">
        <f>VLOOKUP(C3109,[1]Sheet18!$A$1:$C$362,3,0)</f>
        <v>#N/A</v>
      </c>
      <c r="J3109" s="18">
        <f t="shared" si="86"/>
        <v>200</v>
      </c>
    </row>
    <row r="3110" spans="2:10" x14ac:dyDescent="0.2">
      <c r="B3110" s="4">
        <v>3107</v>
      </c>
      <c r="C3110" s="5" t="s">
        <v>1219</v>
      </c>
      <c r="D3110" s="5" t="s">
        <v>26</v>
      </c>
      <c r="E3110" s="5" t="s">
        <v>1220</v>
      </c>
      <c r="F3110" s="6">
        <v>42928</v>
      </c>
      <c r="G3110" s="6">
        <v>46580</v>
      </c>
      <c r="H3110" s="7">
        <v>600</v>
      </c>
      <c r="I3110" s="13" t="e">
        <f>VLOOKUP(C3110,[1]Sheet18!$A$1:$C$362,3,0)</f>
        <v>#N/A</v>
      </c>
      <c r="J3110" s="18">
        <f t="shared" si="86"/>
        <v>600</v>
      </c>
    </row>
    <row r="3111" spans="2:10" x14ac:dyDescent="0.2">
      <c r="B3111" s="4">
        <v>3108</v>
      </c>
      <c r="C3111" s="5" t="s">
        <v>1240</v>
      </c>
      <c r="D3111" s="5" t="s">
        <v>26</v>
      </c>
      <c r="E3111" s="5" t="s">
        <v>1241</v>
      </c>
      <c r="F3111" s="6">
        <v>42942</v>
      </c>
      <c r="G3111" s="6">
        <v>46594</v>
      </c>
      <c r="H3111" s="7">
        <v>200</v>
      </c>
      <c r="I3111" s="13" t="e">
        <f>VLOOKUP(C3111,[1]Sheet18!$A$1:$C$362,3,0)</f>
        <v>#N/A</v>
      </c>
      <c r="J3111" s="18">
        <f t="shared" si="86"/>
        <v>200</v>
      </c>
    </row>
    <row r="3112" spans="2:10" x14ac:dyDescent="0.2">
      <c r="B3112" s="4">
        <v>3109</v>
      </c>
      <c r="C3112" s="5" t="s">
        <v>1267</v>
      </c>
      <c r="D3112" s="5" t="s">
        <v>26</v>
      </c>
      <c r="E3112" s="5" t="s">
        <v>1268</v>
      </c>
      <c r="F3112" s="6">
        <v>42956</v>
      </c>
      <c r="G3112" s="6">
        <v>46608</v>
      </c>
      <c r="H3112" s="7">
        <v>1200</v>
      </c>
      <c r="I3112" s="13" t="e">
        <f>VLOOKUP(C3112,[1]Sheet18!$A$1:$C$362,3,0)</f>
        <v>#N/A</v>
      </c>
      <c r="J3112" s="18">
        <f t="shared" si="86"/>
        <v>1200</v>
      </c>
    </row>
    <row r="3113" spans="2:10" x14ac:dyDescent="0.2">
      <c r="B3113" s="4">
        <v>3110</v>
      </c>
      <c r="C3113" s="5" t="s">
        <v>1301</v>
      </c>
      <c r="D3113" s="5" t="s">
        <v>26</v>
      </c>
      <c r="E3113" s="5" t="s">
        <v>1302</v>
      </c>
      <c r="F3113" s="6">
        <v>42970</v>
      </c>
      <c r="G3113" s="6">
        <v>46622</v>
      </c>
      <c r="H3113" s="7">
        <v>700</v>
      </c>
      <c r="I3113" s="13" t="e">
        <f>VLOOKUP(C3113,[1]Sheet18!$A$1:$C$362,3,0)</f>
        <v>#N/A</v>
      </c>
      <c r="J3113" s="18">
        <f t="shared" si="86"/>
        <v>700</v>
      </c>
    </row>
    <row r="3114" spans="2:10" x14ac:dyDescent="0.2">
      <c r="B3114" s="4">
        <v>3111</v>
      </c>
      <c r="C3114" s="5" t="s">
        <v>1333</v>
      </c>
      <c r="D3114" s="5" t="s">
        <v>26</v>
      </c>
      <c r="E3114" s="5" t="s">
        <v>1334</v>
      </c>
      <c r="F3114" s="6">
        <v>42991</v>
      </c>
      <c r="G3114" s="6">
        <v>46643</v>
      </c>
      <c r="H3114" s="7">
        <v>1500</v>
      </c>
      <c r="I3114" s="13" t="e">
        <f>VLOOKUP(C3114,[1]Sheet18!$A$1:$C$362,3,0)</f>
        <v>#N/A</v>
      </c>
      <c r="J3114" s="18">
        <f t="shared" si="86"/>
        <v>1500</v>
      </c>
    </row>
    <row r="3115" spans="2:10" x14ac:dyDescent="0.2">
      <c r="B3115" s="4">
        <v>3112</v>
      </c>
      <c r="C3115" s="5" t="s">
        <v>1369</v>
      </c>
      <c r="D3115" s="5" t="s">
        <v>26</v>
      </c>
      <c r="E3115" s="5" t="s">
        <v>1334</v>
      </c>
      <c r="F3115" s="6">
        <v>43005</v>
      </c>
      <c r="G3115" s="6">
        <v>46657</v>
      </c>
      <c r="H3115" s="7">
        <v>400</v>
      </c>
      <c r="I3115" s="13" t="e">
        <f>VLOOKUP(C3115,[1]Sheet18!$A$1:$C$362,3,0)</f>
        <v>#N/A</v>
      </c>
      <c r="J3115" s="18">
        <f t="shared" si="86"/>
        <v>400</v>
      </c>
    </row>
    <row r="3116" spans="2:10" x14ac:dyDescent="0.2">
      <c r="B3116" s="4">
        <v>3113</v>
      </c>
      <c r="C3116" s="5" t="s">
        <v>1370</v>
      </c>
      <c r="D3116" s="5" t="s">
        <v>26</v>
      </c>
      <c r="E3116" s="5" t="s">
        <v>1371</v>
      </c>
      <c r="F3116" s="6">
        <v>43012</v>
      </c>
      <c r="G3116" s="6">
        <v>46664</v>
      </c>
      <c r="H3116" s="7">
        <v>1000</v>
      </c>
      <c r="I3116" s="13" t="e">
        <f>VLOOKUP(C3116,[1]Sheet18!$A$1:$C$362,3,0)</f>
        <v>#N/A</v>
      </c>
      <c r="J3116" s="18">
        <f t="shared" si="86"/>
        <v>1000</v>
      </c>
    </row>
    <row r="3117" spans="2:10" x14ac:dyDescent="0.2">
      <c r="B3117" s="4">
        <v>3114</v>
      </c>
      <c r="C3117" s="5" t="s">
        <v>1382</v>
      </c>
      <c r="D3117" s="5" t="s">
        <v>26</v>
      </c>
      <c r="E3117" s="5" t="s">
        <v>1383</v>
      </c>
      <c r="F3117" s="6">
        <v>43019</v>
      </c>
      <c r="G3117" s="6">
        <v>46671</v>
      </c>
      <c r="H3117" s="7">
        <v>600</v>
      </c>
      <c r="I3117" s="13" t="e">
        <f>VLOOKUP(C3117,[1]Sheet18!$A$1:$C$362,3,0)</f>
        <v>#N/A</v>
      </c>
      <c r="J3117" s="18">
        <f t="shared" si="86"/>
        <v>600</v>
      </c>
    </row>
    <row r="3118" spans="2:10" x14ac:dyDescent="0.2">
      <c r="B3118" s="4">
        <v>3115</v>
      </c>
      <c r="C3118" s="5" t="s">
        <v>1400</v>
      </c>
      <c r="D3118" s="5" t="s">
        <v>26</v>
      </c>
      <c r="E3118" s="5" t="s">
        <v>1401</v>
      </c>
      <c r="F3118" s="6">
        <v>43033</v>
      </c>
      <c r="G3118" s="6">
        <v>46685</v>
      </c>
      <c r="H3118" s="7">
        <v>200</v>
      </c>
      <c r="I3118" s="13" t="e">
        <f>VLOOKUP(C3118,[1]Sheet18!$A$1:$C$362,3,0)</f>
        <v>#N/A</v>
      </c>
      <c r="J3118" s="18">
        <f t="shared" si="86"/>
        <v>200</v>
      </c>
    </row>
    <row r="3119" spans="2:10" x14ac:dyDescent="0.2">
      <c r="B3119" s="4">
        <v>3116</v>
      </c>
      <c r="C3119" s="5" t="s">
        <v>1418</v>
      </c>
      <c r="D3119" s="5" t="s">
        <v>26</v>
      </c>
      <c r="E3119" s="5" t="s">
        <v>1419</v>
      </c>
      <c r="F3119" s="6">
        <v>43040</v>
      </c>
      <c r="G3119" s="6">
        <v>46692</v>
      </c>
      <c r="H3119" s="7">
        <v>500</v>
      </c>
      <c r="I3119" s="13" t="e">
        <f>VLOOKUP(C3119,[1]Sheet18!$A$1:$C$362,3,0)</f>
        <v>#N/A</v>
      </c>
      <c r="J3119" s="18">
        <f t="shared" si="86"/>
        <v>500</v>
      </c>
    </row>
    <row r="3120" spans="2:10" x14ac:dyDescent="0.2">
      <c r="B3120" s="4">
        <v>3117</v>
      </c>
      <c r="C3120" s="5" t="s">
        <v>1447</v>
      </c>
      <c r="D3120" s="5" t="s">
        <v>26</v>
      </c>
      <c r="E3120" s="5" t="s">
        <v>1448</v>
      </c>
      <c r="F3120" s="6">
        <v>43054</v>
      </c>
      <c r="G3120" s="6">
        <v>46706</v>
      </c>
      <c r="H3120" s="7">
        <v>500</v>
      </c>
      <c r="I3120" s="13" t="e">
        <f>VLOOKUP(C3120,[1]Sheet18!$A$1:$C$362,3,0)</f>
        <v>#N/A</v>
      </c>
      <c r="J3120" s="18">
        <f t="shared" si="86"/>
        <v>500</v>
      </c>
    </row>
    <row r="3121" spans="2:10" x14ac:dyDescent="0.2">
      <c r="B3121" s="4">
        <v>3118</v>
      </c>
      <c r="C3121" s="5" t="s">
        <v>1471</v>
      </c>
      <c r="D3121" s="5" t="s">
        <v>26</v>
      </c>
      <c r="E3121" s="5" t="s">
        <v>1472</v>
      </c>
      <c r="F3121" s="6">
        <v>43068</v>
      </c>
      <c r="G3121" s="6">
        <v>46720</v>
      </c>
      <c r="H3121" s="7">
        <v>800</v>
      </c>
      <c r="I3121" s="13" t="e">
        <f>VLOOKUP(C3121,[1]Sheet18!$A$1:$C$362,3,0)</f>
        <v>#N/A</v>
      </c>
      <c r="J3121" s="18">
        <f t="shared" si="86"/>
        <v>800</v>
      </c>
    </row>
    <row r="3122" spans="2:10" x14ac:dyDescent="0.2">
      <c r="B3122" s="4">
        <v>3119</v>
      </c>
      <c r="C3122" s="5" t="s">
        <v>1505</v>
      </c>
      <c r="D3122" s="5" t="s">
        <v>26</v>
      </c>
      <c r="E3122" s="5" t="s">
        <v>1506</v>
      </c>
      <c r="F3122" s="6">
        <v>43082</v>
      </c>
      <c r="G3122" s="6">
        <v>46734</v>
      </c>
      <c r="H3122" s="7">
        <v>400</v>
      </c>
      <c r="I3122" s="13" t="e">
        <f>VLOOKUP(C3122,[1]Sheet18!$A$1:$C$362,3,0)</f>
        <v>#N/A</v>
      </c>
      <c r="J3122" s="18">
        <f t="shared" si="86"/>
        <v>400</v>
      </c>
    </row>
    <row r="3123" spans="2:10" x14ac:dyDescent="0.2">
      <c r="B3123" s="4">
        <v>3120</v>
      </c>
      <c r="C3123" s="5" t="s">
        <v>1515</v>
      </c>
      <c r="D3123" s="5" t="s">
        <v>26</v>
      </c>
      <c r="E3123" s="5" t="s">
        <v>1516</v>
      </c>
      <c r="F3123" s="6">
        <v>43089</v>
      </c>
      <c r="G3123" s="6">
        <v>46741</v>
      </c>
      <c r="H3123" s="7">
        <v>300</v>
      </c>
      <c r="I3123" s="13" t="e">
        <f>VLOOKUP(C3123,[1]Sheet18!$A$1:$C$362,3,0)</f>
        <v>#N/A</v>
      </c>
      <c r="J3123" s="18">
        <f t="shared" si="86"/>
        <v>300</v>
      </c>
    </row>
    <row r="3124" spans="2:10" x14ac:dyDescent="0.2">
      <c r="B3124" s="4">
        <v>3121</v>
      </c>
      <c r="C3124" s="5" t="s">
        <v>1533</v>
      </c>
      <c r="D3124" s="5" t="s">
        <v>26</v>
      </c>
      <c r="E3124" s="5" t="s">
        <v>1534</v>
      </c>
      <c r="F3124" s="6">
        <v>43096</v>
      </c>
      <c r="G3124" s="6">
        <v>46748</v>
      </c>
      <c r="H3124" s="7">
        <v>600</v>
      </c>
      <c r="I3124" s="13" t="e">
        <f>VLOOKUP(C3124,[1]Sheet18!$A$1:$C$362,3,0)</f>
        <v>#N/A</v>
      </c>
      <c r="J3124" s="18">
        <f t="shared" si="86"/>
        <v>600</v>
      </c>
    </row>
    <row r="3125" spans="2:10" x14ac:dyDescent="0.2">
      <c r="B3125" s="4">
        <v>3122</v>
      </c>
      <c r="C3125" s="5" t="s">
        <v>1547</v>
      </c>
      <c r="D3125" s="5" t="s">
        <v>26</v>
      </c>
      <c r="E3125" s="5" t="s">
        <v>1548</v>
      </c>
      <c r="F3125" s="6">
        <v>43103</v>
      </c>
      <c r="G3125" s="6">
        <v>46755</v>
      </c>
      <c r="H3125" s="7">
        <v>300</v>
      </c>
      <c r="I3125" s="13" t="e">
        <f>VLOOKUP(C3125,[1]Sheet18!$A$1:$C$362,3,0)</f>
        <v>#N/A</v>
      </c>
      <c r="J3125" s="18">
        <f t="shared" si="86"/>
        <v>300</v>
      </c>
    </row>
    <row r="3126" spans="2:10" x14ac:dyDescent="0.2">
      <c r="B3126" s="4">
        <v>3123</v>
      </c>
      <c r="C3126" s="5" t="s">
        <v>1559</v>
      </c>
      <c r="D3126" s="5" t="s">
        <v>26</v>
      </c>
      <c r="E3126" s="5" t="s">
        <v>1560</v>
      </c>
      <c r="F3126" s="6">
        <v>43110</v>
      </c>
      <c r="G3126" s="6">
        <v>46762</v>
      </c>
      <c r="H3126" s="7">
        <v>500</v>
      </c>
      <c r="I3126" s="13" t="e">
        <f>VLOOKUP(C3126,[1]Sheet18!$A$1:$C$362,3,0)</f>
        <v>#N/A</v>
      </c>
      <c r="J3126" s="18">
        <f t="shared" si="86"/>
        <v>500</v>
      </c>
    </row>
    <row r="3127" spans="2:10" hidden="1" x14ac:dyDescent="0.2">
      <c r="B3127" s="4">
        <v>3124</v>
      </c>
      <c r="C3127" s="5" t="s">
        <v>1623</v>
      </c>
      <c r="D3127" s="5" t="s">
        <v>26</v>
      </c>
      <c r="E3127" s="5" t="s">
        <v>1624</v>
      </c>
      <c r="F3127" s="6">
        <v>43138</v>
      </c>
      <c r="G3127" s="6">
        <v>46790</v>
      </c>
      <c r="H3127" s="7">
        <v>875</v>
      </c>
      <c r="I3127" s="13" t="str">
        <f>VLOOKUP(C3127,[1]Sheet18!$A$1:$C$362,3,0)</f>
        <v>=700+175</v>
      </c>
      <c r="J3127" s="13" t="str">
        <f>I3127</f>
        <v>=700+175</v>
      </c>
    </row>
    <row r="3128" spans="2:10" x14ac:dyDescent="0.2">
      <c r="B3128" s="4">
        <v>3125</v>
      </c>
      <c r="C3128" s="5" t="s">
        <v>1658</v>
      </c>
      <c r="D3128" s="5" t="s">
        <v>26</v>
      </c>
      <c r="E3128" s="5" t="s">
        <v>1659</v>
      </c>
      <c r="F3128" s="6">
        <v>43152</v>
      </c>
      <c r="G3128" s="6">
        <v>46804</v>
      </c>
      <c r="H3128" s="7">
        <v>300</v>
      </c>
      <c r="I3128" s="13" t="e">
        <f>VLOOKUP(C3128,[1]Sheet18!$A$1:$C$362,3,0)</f>
        <v>#N/A</v>
      </c>
      <c r="J3128" s="18">
        <f>H3128</f>
        <v>300</v>
      </c>
    </row>
    <row r="3129" spans="2:10" x14ac:dyDescent="0.2">
      <c r="B3129" s="4">
        <v>3126</v>
      </c>
      <c r="C3129" s="5" t="s">
        <v>1686</v>
      </c>
      <c r="D3129" s="5" t="s">
        <v>26</v>
      </c>
      <c r="E3129" s="5" t="s">
        <v>1687</v>
      </c>
      <c r="F3129" s="6">
        <v>43159</v>
      </c>
      <c r="G3129" s="6">
        <v>46811</v>
      </c>
      <c r="H3129" s="7">
        <v>500</v>
      </c>
      <c r="I3129" s="13" t="e">
        <f>VLOOKUP(C3129,[1]Sheet18!$A$1:$C$362,3,0)</f>
        <v>#N/A</v>
      </c>
      <c r="J3129" s="18">
        <f>H3129</f>
        <v>500</v>
      </c>
    </row>
    <row r="3130" spans="2:10" x14ac:dyDescent="0.2">
      <c r="B3130" s="4">
        <v>3127</v>
      </c>
      <c r="C3130" s="5" t="s">
        <v>1698</v>
      </c>
      <c r="D3130" s="5" t="s">
        <v>26</v>
      </c>
      <c r="E3130" s="5" t="s">
        <v>1699</v>
      </c>
      <c r="F3130" s="6">
        <v>43166</v>
      </c>
      <c r="G3130" s="6">
        <v>46819</v>
      </c>
      <c r="H3130" s="7">
        <v>1300</v>
      </c>
      <c r="I3130" s="13" t="e">
        <f>VLOOKUP(C3130,[1]Sheet18!$A$1:$C$362,3,0)</f>
        <v>#N/A</v>
      </c>
      <c r="J3130" s="18">
        <f>H3130</f>
        <v>1300</v>
      </c>
    </row>
    <row r="3131" spans="2:10" hidden="1" x14ac:dyDescent="0.2">
      <c r="B3131" s="4">
        <v>3128</v>
      </c>
      <c r="C3131" s="5" t="s">
        <v>4444</v>
      </c>
      <c r="D3131" s="5" t="s">
        <v>26</v>
      </c>
      <c r="E3131" s="5" t="s">
        <v>4445</v>
      </c>
      <c r="F3131" s="6">
        <v>44265</v>
      </c>
      <c r="G3131" s="6">
        <v>46822</v>
      </c>
      <c r="H3131" s="7">
        <v>1556</v>
      </c>
      <c r="I3131" s="13" t="str">
        <f>VLOOKUP(C3131,[1]Sheet18!$A$1:$C$362,3,0)</f>
        <v>=1056+500</v>
      </c>
      <c r="J3131" s="13" t="str">
        <f>I3131</f>
        <v>=1056+500</v>
      </c>
    </row>
    <row r="3132" spans="2:10" x14ac:dyDescent="0.2">
      <c r="B3132" s="4">
        <v>3129</v>
      </c>
      <c r="C3132" s="5" t="s">
        <v>1748</v>
      </c>
      <c r="D3132" s="5" t="s">
        <v>26</v>
      </c>
      <c r="E3132" s="5" t="s">
        <v>1749</v>
      </c>
      <c r="F3132" s="6">
        <v>43180</v>
      </c>
      <c r="G3132" s="6">
        <v>46833</v>
      </c>
      <c r="H3132" s="7">
        <v>1270</v>
      </c>
      <c r="I3132" s="13" t="e">
        <f>VLOOKUP(C3132,[1]Sheet18!$A$1:$C$362,3,0)</f>
        <v>#N/A</v>
      </c>
      <c r="J3132" s="18">
        <f>H3132</f>
        <v>1270</v>
      </c>
    </row>
    <row r="3133" spans="2:10" x14ac:dyDescent="0.2">
      <c r="B3133" s="4">
        <v>3130</v>
      </c>
      <c r="C3133" s="5" t="s">
        <v>1779</v>
      </c>
      <c r="D3133" s="5" t="s">
        <v>26</v>
      </c>
      <c r="E3133" s="5" t="s">
        <v>1780</v>
      </c>
      <c r="F3133" s="6">
        <v>43201</v>
      </c>
      <c r="G3133" s="6">
        <v>46854</v>
      </c>
      <c r="H3133" s="7">
        <v>2450</v>
      </c>
      <c r="I3133" s="13" t="e">
        <f>VLOOKUP(C3133,[1]Sheet18!$A$1:$C$362,3,0)</f>
        <v>#N/A</v>
      </c>
      <c r="J3133" s="18">
        <f>H3133</f>
        <v>2450</v>
      </c>
    </row>
    <row r="3134" spans="2:10" hidden="1" x14ac:dyDescent="0.2">
      <c r="B3134" s="4">
        <v>3131</v>
      </c>
      <c r="C3134" s="5" t="s">
        <v>1843</v>
      </c>
      <c r="D3134" s="5" t="s">
        <v>26</v>
      </c>
      <c r="E3134" s="5" t="s">
        <v>1844</v>
      </c>
      <c r="F3134" s="6">
        <v>43250</v>
      </c>
      <c r="G3134" s="6">
        <v>46903</v>
      </c>
      <c r="H3134" s="7">
        <v>1475</v>
      </c>
      <c r="I3134" s="13" t="str">
        <f>VLOOKUP(C3134,[1]Sheet18!$A$1:$C$362,3,0)</f>
        <v>=475+1000</v>
      </c>
      <c r="J3134" s="13" t="str">
        <f>I3134</f>
        <v>=475+1000</v>
      </c>
    </row>
    <row r="3135" spans="2:10" hidden="1" x14ac:dyDescent="0.2">
      <c r="B3135" s="4">
        <v>3132</v>
      </c>
      <c r="C3135" s="5" t="s">
        <v>1861</v>
      </c>
      <c r="D3135" s="5" t="s">
        <v>26</v>
      </c>
      <c r="E3135" s="5" t="s">
        <v>1862</v>
      </c>
      <c r="F3135" s="6">
        <v>43264</v>
      </c>
      <c r="G3135" s="6">
        <v>46917</v>
      </c>
      <c r="H3135" s="7">
        <v>1400</v>
      </c>
      <c r="I3135" s="13" t="str">
        <f>VLOOKUP(C3135,[1]Sheet18!$A$1:$C$362,3,0)</f>
        <v>=500+900</v>
      </c>
      <c r="J3135" s="13" t="str">
        <f>I3135</f>
        <v>=500+900</v>
      </c>
    </row>
    <row r="3136" spans="2:10" x14ac:dyDescent="0.2">
      <c r="B3136" s="4">
        <v>3133</v>
      </c>
      <c r="C3136" s="5" t="s">
        <v>2120</v>
      </c>
      <c r="D3136" s="5" t="s">
        <v>26</v>
      </c>
      <c r="E3136" s="5" t="s">
        <v>2121</v>
      </c>
      <c r="F3136" s="6">
        <v>43418</v>
      </c>
      <c r="G3136" s="6">
        <v>47071</v>
      </c>
      <c r="H3136" s="7">
        <v>400</v>
      </c>
      <c r="I3136" s="13" t="e">
        <f>VLOOKUP(C3136,[1]Sheet18!$A$1:$C$362,3,0)</f>
        <v>#N/A</v>
      </c>
      <c r="J3136" s="18">
        <f>H3136</f>
        <v>400</v>
      </c>
    </row>
    <row r="3137" spans="2:10" hidden="1" x14ac:dyDescent="0.2">
      <c r="B3137" s="4">
        <v>3134</v>
      </c>
      <c r="C3137" s="5" t="s">
        <v>2166</v>
      </c>
      <c r="D3137" s="5" t="s">
        <v>26</v>
      </c>
      <c r="E3137" s="5" t="s">
        <v>2167</v>
      </c>
      <c r="F3137" s="6">
        <v>43439</v>
      </c>
      <c r="G3137" s="6">
        <v>47092</v>
      </c>
      <c r="H3137" s="7">
        <v>2326</v>
      </c>
      <c r="I3137" s="13" t="str">
        <f>VLOOKUP(C3137,[1]Sheet18!$A$1:$C$362,3,0)</f>
        <v>=826+1200+300</v>
      </c>
      <c r="J3137" s="13" t="str">
        <f>I3137</f>
        <v>=826+1200+300</v>
      </c>
    </row>
    <row r="3138" spans="2:10" hidden="1" x14ac:dyDescent="0.2">
      <c r="B3138" s="4">
        <v>3135</v>
      </c>
      <c r="C3138" s="5" t="s">
        <v>2236</v>
      </c>
      <c r="D3138" s="5" t="s">
        <v>26</v>
      </c>
      <c r="E3138" s="5" t="s">
        <v>2237</v>
      </c>
      <c r="F3138" s="6">
        <v>43467</v>
      </c>
      <c r="G3138" s="6">
        <v>47120</v>
      </c>
      <c r="H3138" s="7">
        <v>2133.35</v>
      </c>
      <c r="I3138" s="13" t="str">
        <f>VLOOKUP(C3138,[1]Sheet18!$A$1:$C$362,3,0)</f>
        <v>=693.45+439.9+1000</v>
      </c>
      <c r="J3138" s="13" t="str">
        <f>I3138</f>
        <v>=693.45+439.9+1000</v>
      </c>
    </row>
    <row r="3139" spans="2:10" hidden="1" x14ac:dyDescent="0.2">
      <c r="B3139" s="4">
        <v>3136</v>
      </c>
      <c r="C3139" s="5" t="s">
        <v>2320</v>
      </c>
      <c r="D3139" s="5" t="s">
        <v>26</v>
      </c>
      <c r="E3139" s="5" t="s">
        <v>2321</v>
      </c>
      <c r="F3139" s="6">
        <v>43502</v>
      </c>
      <c r="G3139" s="6">
        <v>47155</v>
      </c>
      <c r="H3139" s="7">
        <v>1500</v>
      </c>
      <c r="I3139" s="13" t="str">
        <f>VLOOKUP(C3139,[1]Sheet18!$A$1:$C$362,3,0)</f>
        <v>=1000+500</v>
      </c>
      <c r="J3139" s="13" t="str">
        <f>I3139</f>
        <v>=1000+500</v>
      </c>
    </row>
    <row r="3140" spans="2:10" x14ac:dyDescent="0.2">
      <c r="B3140" s="4">
        <v>3137</v>
      </c>
      <c r="C3140" s="5" t="s">
        <v>2442</v>
      </c>
      <c r="D3140" s="5" t="s">
        <v>26</v>
      </c>
      <c r="E3140" s="5" t="s">
        <v>2443</v>
      </c>
      <c r="F3140" s="6">
        <v>43544</v>
      </c>
      <c r="G3140" s="6">
        <v>47197</v>
      </c>
      <c r="H3140" s="7">
        <v>1972</v>
      </c>
      <c r="I3140" s="13" t="e">
        <f>VLOOKUP(C3140,[1]Sheet18!$A$1:$C$362,3,0)</f>
        <v>#N/A</v>
      </c>
      <c r="J3140" s="18">
        <f>H3140</f>
        <v>1972</v>
      </c>
    </row>
    <row r="3141" spans="2:10" hidden="1" x14ac:dyDescent="0.2">
      <c r="B3141" s="4">
        <v>3138</v>
      </c>
      <c r="C3141" s="5" t="s">
        <v>2551</v>
      </c>
      <c r="D3141" s="5" t="s">
        <v>26</v>
      </c>
      <c r="E3141" s="5" t="s">
        <v>2552</v>
      </c>
      <c r="F3141" s="6">
        <v>43620</v>
      </c>
      <c r="G3141" s="6">
        <v>47273</v>
      </c>
      <c r="H3141" s="7">
        <v>1900</v>
      </c>
      <c r="I3141" s="13" t="str">
        <f>VLOOKUP(C3141,[1]Sheet18!$A$1:$C$362,3,0)</f>
        <v>=1000+900</v>
      </c>
      <c r="J3141" s="13" t="str">
        <f>I3141</f>
        <v>=1000+900</v>
      </c>
    </row>
    <row r="3142" spans="2:10" hidden="1" x14ac:dyDescent="0.2">
      <c r="B3142" s="4">
        <v>3139</v>
      </c>
      <c r="C3142" s="5" t="s">
        <v>2605</v>
      </c>
      <c r="D3142" s="5" t="s">
        <v>26</v>
      </c>
      <c r="E3142" s="5" t="s">
        <v>2606</v>
      </c>
      <c r="F3142" s="6">
        <v>43649</v>
      </c>
      <c r="G3142" s="6">
        <v>47302</v>
      </c>
      <c r="H3142" s="7">
        <v>2400</v>
      </c>
      <c r="I3142" s="13" t="str">
        <f>VLOOKUP(C3142,[1]Sheet18!$A$1:$C$362,3,0)</f>
        <v>=900+1200+300</v>
      </c>
      <c r="J3142" s="13" t="str">
        <f>I3142</f>
        <v>=900+1200+300</v>
      </c>
    </row>
    <row r="3143" spans="2:10" hidden="1" x14ac:dyDescent="0.2">
      <c r="B3143" s="4">
        <v>3140</v>
      </c>
      <c r="C3143" s="5" t="s">
        <v>2711</v>
      </c>
      <c r="D3143" s="5" t="s">
        <v>26</v>
      </c>
      <c r="E3143" s="5" t="s">
        <v>2712</v>
      </c>
      <c r="F3143" s="6">
        <v>43691</v>
      </c>
      <c r="G3143" s="6">
        <v>47344</v>
      </c>
      <c r="H3143" s="7">
        <v>2300</v>
      </c>
      <c r="I3143" s="13" t="str">
        <f>VLOOKUP(C3143,[1]Sheet18!$A$1:$C$362,3,0)</f>
        <v>=800+200+1300</v>
      </c>
      <c r="J3143" s="13" t="str">
        <f>I3143</f>
        <v>=800+200+1300</v>
      </c>
    </row>
    <row r="3144" spans="2:10" x14ac:dyDescent="0.2">
      <c r="B3144" s="4">
        <v>3141</v>
      </c>
      <c r="C3144" s="5" t="s">
        <v>2815</v>
      </c>
      <c r="D3144" s="5" t="s">
        <v>26</v>
      </c>
      <c r="E3144" s="5" t="s">
        <v>2606</v>
      </c>
      <c r="F3144" s="6">
        <v>43733</v>
      </c>
      <c r="G3144" s="6">
        <v>47386</v>
      </c>
      <c r="H3144" s="7">
        <v>1500</v>
      </c>
      <c r="I3144" s="13" t="e">
        <f>VLOOKUP(C3144,[1]Sheet18!$A$1:$C$362,3,0)</f>
        <v>#N/A</v>
      </c>
      <c r="J3144" s="18">
        <f>H3144</f>
        <v>1500</v>
      </c>
    </row>
    <row r="3145" spans="2:10" hidden="1" x14ac:dyDescent="0.2">
      <c r="B3145" s="4">
        <v>3142</v>
      </c>
      <c r="C3145" s="5" t="s">
        <v>2851</v>
      </c>
      <c r="D3145" s="5" t="s">
        <v>26</v>
      </c>
      <c r="E3145" s="5" t="s">
        <v>2852</v>
      </c>
      <c r="F3145" s="6">
        <v>43747</v>
      </c>
      <c r="G3145" s="6">
        <v>47400</v>
      </c>
      <c r="H3145" s="7">
        <v>2100</v>
      </c>
      <c r="I3145" s="13" t="str">
        <f>VLOOKUP(C3145,[1]Sheet18!$A$1:$C$362,3,0)</f>
        <v>=1500+600</v>
      </c>
      <c r="J3145" s="13" t="str">
        <f>I3145</f>
        <v>=1500+600</v>
      </c>
    </row>
    <row r="3146" spans="2:10" hidden="1" x14ac:dyDescent="0.2">
      <c r="B3146" s="4">
        <v>3143</v>
      </c>
      <c r="C3146" s="5" t="s">
        <v>3060</v>
      </c>
      <c r="D3146" s="5" t="s">
        <v>26</v>
      </c>
      <c r="E3146" s="5" t="s">
        <v>3061</v>
      </c>
      <c r="F3146" s="6">
        <v>43838</v>
      </c>
      <c r="G3146" s="6">
        <v>47491</v>
      </c>
      <c r="H3146" s="7">
        <v>2200</v>
      </c>
      <c r="I3146" s="13" t="str">
        <f>VLOOKUP(C3146,[1]Sheet18!$A$1:$C$362,3,0)</f>
        <v>=1500+700</v>
      </c>
      <c r="J3146" s="13" t="str">
        <f>I3146</f>
        <v>=1500+700</v>
      </c>
    </row>
    <row r="3147" spans="2:10" x14ac:dyDescent="0.2">
      <c r="B3147" s="4">
        <v>3144</v>
      </c>
      <c r="C3147" s="5" t="s">
        <v>3149</v>
      </c>
      <c r="D3147" s="5" t="s">
        <v>26</v>
      </c>
      <c r="E3147" s="5" t="s">
        <v>3061</v>
      </c>
      <c r="F3147" s="6">
        <v>43866</v>
      </c>
      <c r="G3147" s="6">
        <v>47519</v>
      </c>
      <c r="H3147" s="7">
        <v>700</v>
      </c>
      <c r="I3147" s="13" t="e">
        <f>VLOOKUP(C3147,[1]Sheet18!$A$1:$C$362,3,0)</f>
        <v>#N/A</v>
      </c>
      <c r="J3147" s="18">
        <f>H3147</f>
        <v>700</v>
      </c>
    </row>
    <row r="3148" spans="2:10" x14ac:dyDescent="0.2">
      <c r="B3148" s="4">
        <v>3145</v>
      </c>
      <c r="C3148" s="5" t="s">
        <v>3495</v>
      </c>
      <c r="D3148" s="5" t="s">
        <v>26</v>
      </c>
      <c r="E3148" s="5" t="s">
        <v>3496</v>
      </c>
      <c r="F3148" s="6">
        <v>43964</v>
      </c>
      <c r="G3148" s="6">
        <v>47616</v>
      </c>
      <c r="H3148" s="7">
        <v>500</v>
      </c>
      <c r="I3148" s="13" t="e">
        <f>VLOOKUP(C3148,[1]Sheet18!$A$1:$C$362,3,0)</f>
        <v>#N/A</v>
      </c>
      <c r="J3148" s="18">
        <f>H3148</f>
        <v>500</v>
      </c>
    </row>
    <row r="3149" spans="2:10" x14ac:dyDescent="0.2">
      <c r="B3149" s="4">
        <v>3146</v>
      </c>
      <c r="C3149" s="5" t="s">
        <v>3541</v>
      </c>
      <c r="D3149" s="5" t="s">
        <v>26</v>
      </c>
      <c r="E3149" s="5" t="s">
        <v>3542</v>
      </c>
      <c r="F3149" s="6">
        <v>43985</v>
      </c>
      <c r="G3149" s="6">
        <v>47637</v>
      </c>
      <c r="H3149" s="7">
        <v>1600</v>
      </c>
      <c r="I3149" s="13" t="e">
        <f>VLOOKUP(C3149,[1]Sheet18!$A$1:$C$362,3,0)</f>
        <v>#N/A</v>
      </c>
      <c r="J3149" s="18">
        <f>H3149</f>
        <v>1600</v>
      </c>
    </row>
    <row r="3150" spans="2:10" x14ac:dyDescent="0.2">
      <c r="B3150" s="4">
        <v>3147</v>
      </c>
      <c r="C3150" s="5" t="s">
        <v>3695</v>
      </c>
      <c r="D3150" s="5" t="s">
        <v>26</v>
      </c>
      <c r="E3150" s="5" t="s">
        <v>3696</v>
      </c>
      <c r="F3150" s="6">
        <v>44048</v>
      </c>
      <c r="G3150" s="6">
        <v>47700</v>
      </c>
      <c r="H3150" s="7">
        <v>1000</v>
      </c>
      <c r="I3150" s="13" t="e">
        <f>VLOOKUP(C3150,[1]Sheet18!$A$1:$C$362,3,0)</f>
        <v>#N/A</v>
      </c>
      <c r="J3150" s="18">
        <f>H3150</f>
        <v>1000</v>
      </c>
    </row>
    <row r="3151" spans="2:10" hidden="1" x14ac:dyDescent="0.2">
      <c r="B3151" s="4">
        <v>3148</v>
      </c>
      <c r="C3151" s="5" t="s">
        <v>1977</v>
      </c>
      <c r="D3151" s="5" t="s">
        <v>26</v>
      </c>
      <c r="E3151" s="5" t="s">
        <v>1978</v>
      </c>
      <c r="F3151" s="6">
        <v>43341</v>
      </c>
      <c r="G3151" s="6">
        <v>47724</v>
      </c>
      <c r="H3151" s="7">
        <v>2000</v>
      </c>
      <c r="I3151" s="13" t="str">
        <f>VLOOKUP(C3151,[1]Sheet18!$A$1:$C$362,3,0)</f>
        <v>=700+700+600</v>
      </c>
      <c r="J3151" s="13" t="str">
        <f>I3151</f>
        <v>=700+700+600</v>
      </c>
    </row>
    <row r="3152" spans="2:10" x14ac:dyDescent="0.2">
      <c r="B3152" s="4">
        <v>3149</v>
      </c>
      <c r="C3152" s="5" t="s">
        <v>3934</v>
      </c>
      <c r="D3152" s="5" t="s">
        <v>26</v>
      </c>
      <c r="E3152" s="5" t="s">
        <v>3935</v>
      </c>
      <c r="F3152" s="6">
        <v>44118</v>
      </c>
      <c r="G3152" s="6">
        <v>47770</v>
      </c>
      <c r="H3152" s="7">
        <v>500</v>
      </c>
      <c r="I3152" s="13" t="e">
        <f>VLOOKUP(C3152,[1]Sheet18!$A$1:$C$362,3,0)</f>
        <v>#N/A</v>
      </c>
      <c r="J3152" s="18">
        <f>H3152</f>
        <v>500</v>
      </c>
    </row>
    <row r="3153" spans="2:10" x14ac:dyDescent="0.2">
      <c r="B3153" s="4">
        <v>3150</v>
      </c>
      <c r="C3153" s="5" t="s">
        <v>4063</v>
      </c>
      <c r="D3153" s="5" t="s">
        <v>26</v>
      </c>
      <c r="E3153" s="5" t="s">
        <v>4064</v>
      </c>
      <c r="F3153" s="6">
        <v>44153</v>
      </c>
      <c r="G3153" s="6">
        <v>47805</v>
      </c>
      <c r="H3153" s="7">
        <v>750</v>
      </c>
      <c r="I3153" s="13" t="e">
        <f>VLOOKUP(C3153,[1]Sheet18!$A$1:$C$362,3,0)</f>
        <v>#N/A</v>
      </c>
      <c r="J3153" s="18">
        <f>H3153</f>
        <v>750</v>
      </c>
    </row>
    <row r="3154" spans="2:10" hidden="1" x14ac:dyDescent="0.2">
      <c r="B3154" s="4">
        <v>3151</v>
      </c>
      <c r="C3154" s="5" t="s">
        <v>4322</v>
      </c>
      <c r="D3154" s="5" t="s">
        <v>26</v>
      </c>
      <c r="E3154" s="5" t="s">
        <v>4323</v>
      </c>
      <c r="F3154" s="6">
        <v>44237</v>
      </c>
      <c r="G3154" s="6">
        <v>47889</v>
      </c>
      <c r="H3154" s="7">
        <v>1900</v>
      </c>
      <c r="I3154" s="13" t="str">
        <f>VLOOKUP(C3154,[1]Sheet18!$A$1:$C$362,3,0)</f>
        <v>=900+1000</v>
      </c>
      <c r="J3154" s="13" t="str">
        <f>I3154</f>
        <v>=900+1000</v>
      </c>
    </row>
    <row r="3155" spans="2:10" x14ac:dyDescent="0.2">
      <c r="B3155" s="4">
        <v>3152</v>
      </c>
      <c r="C3155" s="5" t="s">
        <v>4416</v>
      </c>
      <c r="D3155" s="5" t="s">
        <v>26</v>
      </c>
      <c r="E3155" s="5" t="s">
        <v>4417</v>
      </c>
      <c r="F3155" s="6">
        <v>44258</v>
      </c>
      <c r="G3155" s="6">
        <v>47910</v>
      </c>
      <c r="H3155" s="7">
        <v>1365</v>
      </c>
      <c r="I3155" s="13" t="e">
        <f>VLOOKUP(C3155,[1]Sheet18!$A$1:$C$362,3,0)</f>
        <v>#N/A</v>
      </c>
      <c r="J3155" s="18">
        <f>H3155</f>
        <v>1365</v>
      </c>
    </row>
    <row r="3156" spans="2:10" hidden="1" x14ac:dyDescent="0.2">
      <c r="B3156" s="4">
        <v>3153</v>
      </c>
      <c r="C3156" s="5" t="s">
        <v>2396</v>
      </c>
      <c r="D3156" s="5" t="s">
        <v>26</v>
      </c>
      <c r="E3156" s="5" t="s">
        <v>2397</v>
      </c>
      <c r="F3156" s="6">
        <v>43530</v>
      </c>
      <c r="G3156" s="6">
        <v>47913</v>
      </c>
      <c r="H3156" s="7">
        <v>2054.3200000000002</v>
      </c>
      <c r="I3156" s="13" t="str">
        <f>VLOOKUP(C3156,[1]Sheet18!$A$1:$C$362,3,0)</f>
        <v>=754.32+1000+300</v>
      </c>
      <c r="J3156" s="13" t="str">
        <f t="shared" ref="J3156:J3164" si="87">I3156</f>
        <v>=754.32+1000+300</v>
      </c>
    </row>
    <row r="3157" spans="2:10" hidden="1" x14ac:dyDescent="0.2">
      <c r="B3157" s="4">
        <v>3154</v>
      </c>
      <c r="C3157" s="5" t="s">
        <v>4659</v>
      </c>
      <c r="D3157" s="5" t="s">
        <v>26</v>
      </c>
      <c r="E3157" s="5" t="s">
        <v>4660</v>
      </c>
      <c r="F3157" s="6">
        <v>44356</v>
      </c>
      <c r="G3157" s="6">
        <v>48008</v>
      </c>
      <c r="H3157" s="7">
        <v>2500</v>
      </c>
      <c r="I3157" s="13" t="str">
        <f>VLOOKUP(C3157,[1]Sheet18!$A$1:$C$362,3,0)</f>
        <v>=1000+1500</v>
      </c>
      <c r="J3157" s="13" t="str">
        <f t="shared" si="87"/>
        <v>=1000+1500</v>
      </c>
    </row>
    <row r="3158" spans="2:10" hidden="1" x14ac:dyDescent="0.2">
      <c r="B3158" s="4">
        <v>3155</v>
      </c>
      <c r="C3158" s="5" t="s">
        <v>4727</v>
      </c>
      <c r="D3158" s="5" t="s">
        <v>26</v>
      </c>
      <c r="E3158" s="5" t="s">
        <v>4728</v>
      </c>
      <c r="F3158" s="6">
        <v>44377</v>
      </c>
      <c r="G3158" s="6">
        <v>48029</v>
      </c>
      <c r="H3158" s="7">
        <v>2200</v>
      </c>
      <c r="I3158" s="13" t="str">
        <f>VLOOKUP(C3158,[1]Sheet18!$A$1:$C$362,3,0)</f>
        <v>=1000+1200</v>
      </c>
      <c r="J3158" s="13" t="str">
        <f t="shared" si="87"/>
        <v>=1000+1200</v>
      </c>
    </row>
    <row r="3159" spans="2:10" hidden="1" x14ac:dyDescent="0.2">
      <c r="B3159" s="4">
        <v>3156</v>
      </c>
      <c r="C3159" s="5" t="s">
        <v>4850</v>
      </c>
      <c r="D3159" s="5" t="s">
        <v>26</v>
      </c>
      <c r="E3159" s="5" t="s">
        <v>4851</v>
      </c>
      <c r="F3159" s="6">
        <v>44426</v>
      </c>
      <c r="G3159" s="6">
        <v>48078</v>
      </c>
      <c r="H3159" s="7">
        <v>2500</v>
      </c>
      <c r="I3159" s="13" t="str">
        <f>VLOOKUP(C3159,[1]Sheet18!$A$1:$C$362,3,0)</f>
        <v>=1250+1250</v>
      </c>
      <c r="J3159" s="13" t="str">
        <f t="shared" si="87"/>
        <v>=1250+1250</v>
      </c>
    </row>
    <row r="3160" spans="2:10" hidden="1" x14ac:dyDescent="0.2">
      <c r="B3160" s="4">
        <v>3157</v>
      </c>
      <c r="C3160" s="5" t="s">
        <v>4901</v>
      </c>
      <c r="D3160" s="5" t="s">
        <v>26</v>
      </c>
      <c r="E3160" s="5" t="s">
        <v>4902</v>
      </c>
      <c r="F3160" s="6">
        <v>44447</v>
      </c>
      <c r="G3160" s="6">
        <v>48099</v>
      </c>
      <c r="H3160" s="7">
        <v>2000</v>
      </c>
      <c r="I3160" s="13" t="str">
        <f>VLOOKUP(C3160,[1]Sheet18!$A$1:$C$362,3,0)</f>
        <v>=1000+1000</v>
      </c>
      <c r="J3160" s="13" t="str">
        <f t="shared" si="87"/>
        <v>=1000+1000</v>
      </c>
    </row>
    <row r="3161" spans="2:10" hidden="1" x14ac:dyDescent="0.2">
      <c r="B3161" s="4">
        <v>3158</v>
      </c>
      <c r="C3161" s="5" t="s">
        <v>4963</v>
      </c>
      <c r="D3161" s="5" t="s">
        <v>26</v>
      </c>
      <c r="E3161" s="5" t="s">
        <v>4964</v>
      </c>
      <c r="F3161" s="6">
        <v>44468</v>
      </c>
      <c r="G3161" s="6">
        <v>48120</v>
      </c>
      <c r="H3161" s="7">
        <v>2107.0100000000002</v>
      </c>
      <c r="I3161" s="13" t="str">
        <f>VLOOKUP(C3161,[1]Sheet18!$A$1:$C$362,3,0)</f>
        <v>=1000+750+357.01</v>
      </c>
      <c r="J3161" s="13" t="str">
        <f t="shared" si="87"/>
        <v>=1000+750+357.01</v>
      </c>
    </row>
    <row r="3162" spans="2:10" hidden="1" x14ac:dyDescent="0.2">
      <c r="B3162" s="4">
        <v>3159</v>
      </c>
      <c r="C3162" s="5" t="s">
        <v>2917</v>
      </c>
      <c r="D3162" s="5" t="s">
        <v>26</v>
      </c>
      <c r="E3162" s="5" t="s">
        <v>2918</v>
      </c>
      <c r="F3162" s="6">
        <v>43782</v>
      </c>
      <c r="G3162" s="6">
        <v>48165</v>
      </c>
      <c r="H3162" s="7">
        <v>2300</v>
      </c>
      <c r="I3162" s="13" t="str">
        <f>VLOOKUP(C3162,[1]Sheet18!$A$1:$C$362,3,0)</f>
        <v>=1000+300+1000</v>
      </c>
      <c r="J3162" s="13" t="str">
        <f t="shared" si="87"/>
        <v>=1000+300+1000</v>
      </c>
    </row>
    <row r="3163" spans="2:10" hidden="1" x14ac:dyDescent="0.2">
      <c r="B3163" s="4">
        <v>3160</v>
      </c>
      <c r="C3163" s="5" t="s">
        <v>5209</v>
      </c>
      <c r="D3163" s="5" t="s">
        <v>26</v>
      </c>
      <c r="E3163" s="5" t="s">
        <v>5210</v>
      </c>
      <c r="F3163" s="6">
        <v>44566</v>
      </c>
      <c r="G3163" s="6">
        <v>48218</v>
      </c>
      <c r="H3163" s="7">
        <v>2500</v>
      </c>
      <c r="I3163" s="13" t="str">
        <f>VLOOKUP(C3163,[1]Sheet18!$A$1:$C$362,3,0)</f>
        <v>=1500+1000</v>
      </c>
      <c r="J3163" s="13" t="str">
        <f t="shared" si="87"/>
        <v>=1500+1000</v>
      </c>
    </row>
    <row r="3164" spans="2:10" hidden="1" x14ac:dyDescent="0.2">
      <c r="B3164" s="4">
        <v>3161</v>
      </c>
      <c r="C3164" s="5" t="s">
        <v>3118</v>
      </c>
      <c r="D3164" s="5" t="s">
        <v>26</v>
      </c>
      <c r="E3164" s="5" t="s">
        <v>3119</v>
      </c>
      <c r="F3164" s="6">
        <v>43859</v>
      </c>
      <c r="G3164" s="6">
        <v>48242</v>
      </c>
      <c r="H3164" s="7">
        <v>1600</v>
      </c>
      <c r="I3164" s="13" t="str">
        <f>VLOOKUP(C3164,[1]Sheet18!$A$1:$C$362,3,0)</f>
        <v>=600+1000</v>
      </c>
      <c r="J3164" s="13" t="str">
        <f t="shared" si="87"/>
        <v>=600+1000</v>
      </c>
    </row>
    <row r="3165" spans="2:10" x14ac:dyDescent="0.2">
      <c r="B3165" s="4">
        <v>3162</v>
      </c>
      <c r="C3165" s="5" t="s">
        <v>7989</v>
      </c>
      <c r="D3165" s="5" t="s">
        <v>26</v>
      </c>
      <c r="E3165" s="5" t="s">
        <v>7990</v>
      </c>
      <c r="F3165" s="6">
        <v>45385</v>
      </c>
      <c r="G3165" s="6">
        <v>48307</v>
      </c>
      <c r="H3165" s="7">
        <v>1500</v>
      </c>
      <c r="I3165" s="13" t="e">
        <f>VLOOKUP(C3165,[1]Sheet18!$A$1:$C$362,3,0)</f>
        <v>#N/A</v>
      </c>
      <c r="J3165" s="18">
        <f t="shared" ref="J3165:J3172" si="88">H3165</f>
        <v>1500</v>
      </c>
    </row>
    <row r="3166" spans="2:10" x14ac:dyDescent="0.2">
      <c r="B3166" s="4">
        <v>3163</v>
      </c>
      <c r="C3166" s="5" t="s">
        <v>8016</v>
      </c>
      <c r="D3166" s="5" t="s">
        <v>26</v>
      </c>
      <c r="E3166" s="5" t="s">
        <v>8017</v>
      </c>
      <c r="F3166" s="6">
        <v>45406</v>
      </c>
      <c r="G3166" s="6">
        <v>48328</v>
      </c>
      <c r="H3166" s="7">
        <v>1500</v>
      </c>
      <c r="I3166" s="13" t="e">
        <f>VLOOKUP(C3166,[1]Sheet18!$A$1:$C$362,3,0)</f>
        <v>#N/A</v>
      </c>
      <c r="J3166" s="18">
        <f t="shared" si="88"/>
        <v>1500</v>
      </c>
    </row>
    <row r="3167" spans="2:10" x14ac:dyDescent="0.2">
      <c r="B3167" s="4">
        <v>3164</v>
      </c>
      <c r="C3167" s="5" t="s">
        <v>8038</v>
      </c>
      <c r="D3167" s="5" t="s">
        <v>26</v>
      </c>
      <c r="E3167" s="5" t="s">
        <v>8039</v>
      </c>
      <c r="F3167" s="6">
        <v>45414</v>
      </c>
      <c r="G3167" s="6">
        <v>48336</v>
      </c>
      <c r="H3167" s="7">
        <v>1000</v>
      </c>
      <c r="I3167" s="13" t="e">
        <f>VLOOKUP(C3167,[1]Sheet18!$A$1:$C$362,3,0)</f>
        <v>#N/A</v>
      </c>
      <c r="J3167" s="18">
        <f t="shared" si="88"/>
        <v>1000</v>
      </c>
    </row>
    <row r="3168" spans="2:10" x14ac:dyDescent="0.2">
      <c r="B3168" s="4">
        <v>3165</v>
      </c>
      <c r="C3168" s="5" t="s">
        <v>8080</v>
      </c>
      <c r="D3168" s="5" t="s">
        <v>26</v>
      </c>
      <c r="E3168" s="5" t="s">
        <v>8081</v>
      </c>
      <c r="F3168" s="6">
        <v>45427</v>
      </c>
      <c r="G3168" s="6">
        <v>48349</v>
      </c>
      <c r="H3168" s="7">
        <v>500</v>
      </c>
      <c r="I3168" s="13" t="e">
        <f>VLOOKUP(C3168,[1]Sheet18!$A$1:$C$362,3,0)</f>
        <v>#N/A</v>
      </c>
      <c r="J3168" s="18">
        <f t="shared" si="88"/>
        <v>500</v>
      </c>
    </row>
    <row r="3169" spans="2:10" x14ac:dyDescent="0.2">
      <c r="B3169" s="4">
        <v>3166</v>
      </c>
      <c r="C3169" s="5" t="s">
        <v>5708</v>
      </c>
      <c r="D3169" s="5" t="s">
        <v>26</v>
      </c>
      <c r="E3169" s="5" t="s">
        <v>5709</v>
      </c>
      <c r="F3169" s="6">
        <v>44762</v>
      </c>
      <c r="G3169" s="6">
        <v>48415</v>
      </c>
      <c r="H3169" s="7">
        <v>1000</v>
      </c>
      <c r="I3169" s="13" t="e">
        <f>VLOOKUP(C3169,[1]Sheet18!$A$1:$C$362,3,0)</f>
        <v>#N/A</v>
      </c>
      <c r="J3169" s="18">
        <f t="shared" si="88"/>
        <v>1000</v>
      </c>
    </row>
    <row r="3170" spans="2:10" x14ac:dyDescent="0.2">
      <c r="B3170" s="4">
        <v>3167</v>
      </c>
      <c r="C3170" s="5" t="s">
        <v>8309</v>
      </c>
      <c r="D3170" s="5" t="s">
        <v>26</v>
      </c>
      <c r="E3170" s="5" t="s">
        <v>8310</v>
      </c>
      <c r="F3170" s="6">
        <v>45504</v>
      </c>
      <c r="G3170" s="6">
        <v>48426</v>
      </c>
      <c r="H3170" s="7">
        <v>1500</v>
      </c>
      <c r="I3170" s="13" t="e">
        <f>VLOOKUP(C3170,[1]Sheet18!$A$1:$C$362,3,0)</f>
        <v>#N/A</v>
      </c>
      <c r="J3170" s="18">
        <f t="shared" si="88"/>
        <v>1500</v>
      </c>
    </row>
    <row r="3171" spans="2:10" x14ac:dyDescent="0.2">
      <c r="B3171" s="4">
        <v>3168</v>
      </c>
      <c r="C3171" s="5" t="s">
        <v>6118</v>
      </c>
      <c r="D3171" s="5" t="s">
        <v>26</v>
      </c>
      <c r="E3171" s="5" t="s">
        <v>6119</v>
      </c>
      <c r="F3171" s="6">
        <v>44895</v>
      </c>
      <c r="G3171" s="6">
        <v>48548</v>
      </c>
      <c r="H3171" s="7">
        <v>500</v>
      </c>
      <c r="I3171" s="13" t="e">
        <f>VLOOKUP(C3171,[1]Sheet18!$A$1:$C$362,3,0)</f>
        <v>#N/A</v>
      </c>
      <c r="J3171" s="18">
        <f t="shared" si="88"/>
        <v>500</v>
      </c>
    </row>
    <row r="3172" spans="2:10" x14ac:dyDescent="0.2">
      <c r="B3172" s="4">
        <v>3169</v>
      </c>
      <c r="C3172" s="5" t="s">
        <v>7737</v>
      </c>
      <c r="D3172" s="5" t="s">
        <v>26</v>
      </c>
      <c r="E3172" s="5" t="s">
        <v>7738</v>
      </c>
      <c r="F3172" s="6">
        <v>45350</v>
      </c>
      <c r="G3172" s="6">
        <v>48638</v>
      </c>
      <c r="H3172" s="7">
        <v>1399</v>
      </c>
      <c r="I3172" s="13" t="e">
        <f>VLOOKUP(C3172,[1]Sheet18!$A$1:$C$362,3,0)</f>
        <v>#N/A</v>
      </c>
      <c r="J3172" s="18">
        <f t="shared" si="88"/>
        <v>1399</v>
      </c>
    </row>
    <row r="3173" spans="2:10" hidden="1" x14ac:dyDescent="0.2">
      <c r="B3173" s="4">
        <v>3170</v>
      </c>
      <c r="C3173" s="5" t="s">
        <v>4500</v>
      </c>
      <c r="D3173" s="5" t="s">
        <v>26</v>
      </c>
      <c r="E3173" s="5" t="s">
        <v>4501</v>
      </c>
      <c r="F3173" s="6">
        <v>44279</v>
      </c>
      <c r="G3173" s="6">
        <v>48662</v>
      </c>
      <c r="H3173" s="7">
        <v>2000</v>
      </c>
      <c r="I3173" s="13" t="str">
        <f>VLOOKUP(C3173,[1]Sheet18!$A$1:$C$362,3,0)</f>
        <v>=1000+1000</v>
      </c>
      <c r="J3173" s="13" t="str">
        <f>I3173</f>
        <v>=1000+1000</v>
      </c>
    </row>
    <row r="3174" spans="2:10" hidden="1" x14ac:dyDescent="0.2">
      <c r="B3174" s="4">
        <v>3171</v>
      </c>
      <c r="C3174" s="5" t="s">
        <v>6597</v>
      </c>
      <c r="D3174" s="5" t="s">
        <v>26</v>
      </c>
      <c r="E3174" s="5" t="s">
        <v>6598</v>
      </c>
      <c r="F3174" s="6">
        <v>45028</v>
      </c>
      <c r="G3174" s="6">
        <v>48681</v>
      </c>
      <c r="H3174" s="7">
        <v>2500</v>
      </c>
      <c r="I3174" s="13" t="str">
        <f>VLOOKUP(C3174,[1]Sheet18!$A$1:$C$362,3,0)</f>
        <v>=1500+1000</v>
      </c>
      <c r="J3174" s="13" t="str">
        <f>I3174</f>
        <v>=1500+1000</v>
      </c>
    </row>
    <row r="3175" spans="2:10" x14ac:dyDescent="0.2">
      <c r="B3175" s="4">
        <v>3172</v>
      </c>
      <c r="C3175" s="5" t="s">
        <v>8183</v>
      </c>
      <c r="D3175" s="5" t="s">
        <v>26</v>
      </c>
      <c r="E3175" s="5" t="s">
        <v>8184</v>
      </c>
      <c r="F3175" s="6">
        <v>45462</v>
      </c>
      <c r="G3175" s="6">
        <v>48749</v>
      </c>
      <c r="H3175" s="7">
        <v>1500</v>
      </c>
      <c r="I3175" s="13" t="e">
        <f>VLOOKUP(C3175,[1]Sheet18!$A$1:$C$362,3,0)</f>
        <v>#N/A</v>
      </c>
      <c r="J3175" s="18">
        <f>H3175</f>
        <v>1500</v>
      </c>
    </row>
    <row r="3176" spans="2:10" x14ac:dyDescent="0.2">
      <c r="B3176" s="4">
        <v>3173</v>
      </c>
      <c r="C3176" s="5" t="s">
        <v>8234</v>
      </c>
      <c r="D3176" s="5" t="s">
        <v>26</v>
      </c>
      <c r="E3176" s="5" t="s">
        <v>8235</v>
      </c>
      <c r="F3176" s="6">
        <v>45476</v>
      </c>
      <c r="G3176" s="6">
        <v>48763</v>
      </c>
      <c r="H3176" s="7">
        <v>992.875</v>
      </c>
      <c r="I3176" s="13" t="e">
        <f>VLOOKUP(C3176,[1]Sheet18!$A$1:$C$362,3,0)</f>
        <v>#N/A</v>
      </c>
      <c r="J3176" s="18">
        <f>H3176</f>
        <v>992.875</v>
      </c>
    </row>
    <row r="3177" spans="2:10" hidden="1" x14ac:dyDescent="0.2">
      <c r="B3177" s="4">
        <v>3174</v>
      </c>
      <c r="C3177" s="5" t="s">
        <v>1898</v>
      </c>
      <c r="D3177" s="5" t="s">
        <v>26</v>
      </c>
      <c r="E3177" s="5" t="s">
        <v>1899</v>
      </c>
      <c r="F3177" s="6">
        <v>43292</v>
      </c>
      <c r="G3177" s="6">
        <v>48771</v>
      </c>
      <c r="H3177" s="7">
        <v>2500</v>
      </c>
      <c r="I3177" s="13" t="str">
        <f>VLOOKUP(C3177,[1]Sheet18!$A$1:$C$362,3,0)</f>
        <v>=1700+800</v>
      </c>
      <c r="J3177" s="13" t="str">
        <f>I3177</f>
        <v>=1700+800</v>
      </c>
    </row>
    <row r="3178" spans="2:10" hidden="1" x14ac:dyDescent="0.2">
      <c r="B3178" s="4">
        <v>3175</v>
      </c>
      <c r="C3178" s="5" t="s">
        <v>1946</v>
      </c>
      <c r="D3178" s="5" t="s">
        <v>26</v>
      </c>
      <c r="E3178" s="5" t="s">
        <v>1947</v>
      </c>
      <c r="F3178" s="6">
        <v>43320</v>
      </c>
      <c r="G3178" s="6">
        <v>48799</v>
      </c>
      <c r="H3178" s="7">
        <v>1800</v>
      </c>
      <c r="I3178" s="13" t="str">
        <f>VLOOKUP(C3178,[1]Sheet18!$A$1:$C$362,3,0)</f>
        <v>=700+700+400</v>
      </c>
      <c r="J3178" s="13" t="str">
        <f>I3178</f>
        <v>=700+700+400</v>
      </c>
    </row>
    <row r="3179" spans="2:10" hidden="1" x14ac:dyDescent="0.2">
      <c r="B3179" s="4">
        <v>3176</v>
      </c>
      <c r="C3179" s="5" t="s">
        <v>4965</v>
      </c>
      <c r="D3179" s="5" t="s">
        <v>26</v>
      </c>
      <c r="E3179" s="5" t="s">
        <v>4966</v>
      </c>
      <c r="F3179" s="6">
        <v>44468</v>
      </c>
      <c r="G3179" s="6">
        <v>48851</v>
      </c>
      <c r="H3179" s="7">
        <v>974.89200000000005</v>
      </c>
      <c r="I3179" s="13" t="str">
        <f>VLOOKUP(C3179,[1]Sheet18!$A$1:$C$362,3,0)</f>
        <v>=919.87+55.022</v>
      </c>
      <c r="J3179" s="13" t="str">
        <f>I3179</f>
        <v>=919.87+55.022</v>
      </c>
    </row>
    <row r="3180" spans="2:10" hidden="1" x14ac:dyDescent="0.2">
      <c r="B3180" s="4">
        <v>3177</v>
      </c>
      <c r="C3180" s="5" t="s">
        <v>7244</v>
      </c>
      <c r="D3180" s="5" t="s">
        <v>26</v>
      </c>
      <c r="E3180" s="5" t="s">
        <v>7245</v>
      </c>
      <c r="F3180" s="6">
        <v>45231</v>
      </c>
      <c r="G3180" s="6">
        <v>48884</v>
      </c>
      <c r="H3180" s="7">
        <v>1455.5129999999999</v>
      </c>
      <c r="I3180" s="13" t="str">
        <f>VLOOKUP(C3180,[1]Sheet18!$A$1:$C$362,3,0)</f>
        <v>=1055.513+400</v>
      </c>
      <c r="J3180" s="13" t="str">
        <f>I3180</f>
        <v>=1055.513+400</v>
      </c>
    </row>
    <row r="3181" spans="2:10" x14ac:dyDescent="0.2">
      <c r="B3181" s="4">
        <v>3178</v>
      </c>
      <c r="C3181" s="5" t="s">
        <v>8172</v>
      </c>
      <c r="D3181" s="5" t="s">
        <v>26</v>
      </c>
      <c r="E3181" s="5" t="s">
        <v>6781</v>
      </c>
      <c r="F3181" s="6">
        <v>45455</v>
      </c>
      <c r="G3181" s="6">
        <v>49107</v>
      </c>
      <c r="H3181" s="7">
        <v>1500</v>
      </c>
      <c r="I3181" s="13" t="e">
        <f>VLOOKUP(C3181,[1]Sheet18!$A$1:$C$362,3,0)</f>
        <v>#N/A</v>
      </c>
      <c r="J3181" s="18">
        <f>H3181</f>
        <v>1500</v>
      </c>
    </row>
    <row r="3182" spans="2:10" hidden="1" x14ac:dyDescent="0.2">
      <c r="B3182" s="4">
        <v>3179</v>
      </c>
      <c r="C3182" s="5" t="s">
        <v>6780</v>
      </c>
      <c r="D3182" s="5" t="s">
        <v>26</v>
      </c>
      <c r="E3182" s="5" t="s">
        <v>6781</v>
      </c>
      <c r="F3182" s="6">
        <v>45091</v>
      </c>
      <c r="G3182" s="6">
        <v>49109</v>
      </c>
      <c r="H3182" s="7">
        <v>1300</v>
      </c>
      <c r="I3182" s="13" t="str">
        <f>VLOOKUP(C3182,[1]Sheet18!$A$1:$C$362,3,0)</f>
        <v>=800+500</v>
      </c>
      <c r="J3182" s="13" t="str">
        <f>I3182</f>
        <v>=800+500</v>
      </c>
    </row>
    <row r="3183" spans="2:10" x14ac:dyDescent="0.2">
      <c r="B3183" s="4">
        <v>3180</v>
      </c>
      <c r="C3183" s="5" t="s">
        <v>6826</v>
      </c>
      <c r="D3183" s="5" t="s">
        <v>26</v>
      </c>
      <c r="E3183" s="5" t="s">
        <v>6827</v>
      </c>
      <c r="F3183" s="6">
        <v>45105</v>
      </c>
      <c r="G3183" s="6">
        <v>49123</v>
      </c>
      <c r="H3183" s="7">
        <v>2500</v>
      </c>
      <c r="I3183" s="13" t="e">
        <f>VLOOKUP(C3183,[1]Sheet18!$A$1:$C$362,3,0)</f>
        <v>#N/A</v>
      </c>
      <c r="J3183" s="18">
        <f>H3183</f>
        <v>2500</v>
      </c>
    </row>
    <row r="3184" spans="2:10" x14ac:dyDescent="0.2">
      <c r="B3184" s="4">
        <v>3181</v>
      </c>
      <c r="C3184" s="5" t="s">
        <v>8236</v>
      </c>
      <c r="D3184" s="5" t="s">
        <v>26</v>
      </c>
      <c r="E3184" s="5" t="s">
        <v>8237</v>
      </c>
      <c r="F3184" s="6">
        <v>45476</v>
      </c>
      <c r="G3184" s="6">
        <v>49128</v>
      </c>
      <c r="H3184" s="7">
        <v>1500</v>
      </c>
      <c r="I3184" s="13" t="e">
        <f>VLOOKUP(C3184,[1]Sheet18!$A$1:$C$362,3,0)</f>
        <v>#N/A</v>
      </c>
      <c r="J3184" s="18">
        <f>H3184</f>
        <v>1500</v>
      </c>
    </row>
    <row r="3185" spans="2:10" hidden="1" x14ac:dyDescent="0.2">
      <c r="B3185" s="4">
        <v>3182</v>
      </c>
      <c r="C3185" s="5" t="s">
        <v>6854</v>
      </c>
      <c r="D3185" s="5" t="s">
        <v>26</v>
      </c>
      <c r="E3185" s="5" t="s">
        <v>6855</v>
      </c>
      <c r="F3185" s="6">
        <v>45112</v>
      </c>
      <c r="G3185" s="6">
        <v>49130</v>
      </c>
      <c r="H3185" s="7">
        <v>2500</v>
      </c>
      <c r="I3185" s="13" t="str">
        <f>VLOOKUP(C3185,[1]Sheet18!$A$1:$C$362,3,0)</f>
        <v>=500+500+250+500+750</v>
      </c>
      <c r="J3185" s="13" t="str">
        <f>I3185</f>
        <v>=500+500+250+500+750</v>
      </c>
    </row>
    <row r="3186" spans="2:10" hidden="1" x14ac:dyDescent="0.2">
      <c r="B3186" s="4">
        <v>3183</v>
      </c>
      <c r="C3186" s="5" t="s">
        <v>2667</v>
      </c>
      <c r="D3186" s="5" t="s">
        <v>26</v>
      </c>
      <c r="E3186" s="5" t="s">
        <v>2668</v>
      </c>
      <c r="F3186" s="6">
        <v>43677</v>
      </c>
      <c r="G3186" s="6">
        <v>49156</v>
      </c>
      <c r="H3186" s="7">
        <v>400</v>
      </c>
      <c r="I3186" s="13" t="str">
        <f>VLOOKUP(C3186,[1]Sheet18!$A$1:$C$362,3,0)</f>
        <v>=100+300</v>
      </c>
      <c r="J3186" s="13" t="str">
        <f>I3186</f>
        <v>=100+300</v>
      </c>
    </row>
    <row r="3187" spans="2:10" hidden="1" x14ac:dyDescent="0.2">
      <c r="B3187" s="4">
        <v>3184</v>
      </c>
      <c r="C3187" s="5" t="s">
        <v>7021</v>
      </c>
      <c r="D3187" s="5" t="s">
        <v>26</v>
      </c>
      <c r="E3187" s="5" t="s">
        <v>6827</v>
      </c>
      <c r="F3187" s="6">
        <v>45175</v>
      </c>
      <c r="G3187" s="6">
        <v>49193</v>
      </c>
      <c r="H3187" s="7">
        <v>1489.009</v>
      </c>
      <c r="I3187" s="13" t="str">
        <f>VLOOKUP(C3187,[1]Sheet18!$A$1:$C$362,3,0)</f>
        <v>=989.009+500</v>
      </c>
      <c r="J3187" s="13" t="str">
        <f>I3187</f>
        <v>=989.009+500</v>
      </c>
    </row>
    <row r="3188" spans="2:10" hidden="1" x14ac:dyDescent="0.2">
      <c r="B3188" s="4">
        <v>3185</v>
      </c>
      <c r="C3188" s="5" t="s">
        <v>7048</v>
      </c>
      <c r="D3188" s="5" t="s">
        <v>26</v>
      </c>
      <c r="E3188" s="5" t="s">
        <v>7049</v>
      </c>
      <c r="F3188" s="6">
        <v>45182</v>
      </c>
      <c r="G3188" s="6">
        <v>49200</v>
      </c>
      <c r="H3188" s="7">
        <v>1500</v>
      </c>
      <c r="I3188" s="13" t="str">
        <f>VLOOKUP(C3188,[1]Sheet18!$A$1:$C$362,3,0)</f>
        <v>=1000+500</v>
      </c>
      <c r="J3188" s="13" t="str">
        <f>I3188</f>
        <v>=1000+500</v>
      </c>
    </row>
    <row r="3189" spans="2:10" x14ac:dyDescent="0.2">
      <c r="B3189" s="4">
        <v>3186</v>
      </c>
      <c r="C3189" s="5" t="s">
        <v>8754</v>
      </c>
      <c r="D3189" s="5" t="s">
        <v>26</v>
      </c>
      <c r="E3189" s="5" t="s">
        <v>8755</v>
      </c>
      <c r="F3189" s="6">
        <v>45630</v>
      </c>
      <c r="G3189" s="6">
        <v>49282</v>
      </c>
      <c r="H3189" s="7">
        <v>1500</v>
      </c>
      <c r="I3189" s="13" t="e">
        <f>VLOOKUP(C3189,[1]Sheet18!$A$1:$C$362,3,0)</f>
        <v>#N/A</v>
      </c>
      <c r="J3189" s="18">
        <f>H3189</f>
        <v>1500</v>
      </c>
    </row>
    <row r="3190" spans="2:10" x14ac:dyDescent="0.2">
      <c r="B3190" s="4">
        <v>3187</v>
      </c>
      <c r="C3190" s="5" t="s">
        <v>3007</v>
      </c>
      <c r="D3190" s="5" t="s">
        <v>26</v>
      </c>
      <c r="E3190" s="5" t="s">
        <v>3008</v>
      </c>
      <c r="F3190" s="6">
        <v>43810</v>
      </c>
      <c r="G3190" s="6">
        <v>49289</v>
      </c>
      <c r="H3190" s="7">
        <v>1035</v>
      </c>
      <c r="I3190" s="13" t="e">
        <f>VLOOKUP(C3190,[1]Sheet18!$A$1:$C$362,3,0)</f>
        <v>#N/A</v>
      </c>
      <c r="J3190" s="18">
        <f>H3190</f>
        <v>1035</v>
      </c>
    </row>
    <row r="3191" spans="2:10" hidden="1" x14ac:dyDescent="0.2">
      <c r="B3191" s="4">
        <v>3188</v>
      </c>
      <c r="C3191" s="5" t="s">
        <v>3186</v>
      </c>
      <c r="D3191" s="5" t="s">
        <v>26</v>
      </c>
      <c r="E3191" s="5" t="s">
        <v>3187</v>
      </c>
      <c r="F3191" s="6">
        <v>43879</v>
      </c>
      <c r="G3191" s="6">
        <v>49358</v>
      </c>
      <c r="H3191" s="7">
        <v>2499.5</v>
      </c>
      <c r="I3191" s="13" t="str">
        <f>VLOOKUP(C3191,[1]Sheet18!$A$1:$C$362,3,0)</f>
        <v>=600+699.5+1200</v>
      </c>
      <c r="J3191" s="13" t="str">
        <f>I3191</f>
        <v>=600+699.5+1200</v>
      </c>
    </row>
    <row r="3192" spans="2:10" x14ac:dyDescent="0.2">
      <c r="B3192" s="4">
        <v>3189</v>
      </c>
      <c r="C3192" s="5" t="s">
        <v>8150</v>
      </c>
      <c r="D3192" s="5" t="s">
        <v>26</v>
      </c>
      <c r="E3192" s="5" t="s">
        <v>8151</v>
      </c>
      <c r="F3192" s="6">
        <v>45448</v>
      </c>
      <c r="G3192" s="6">
        <v>49465</v>
      </c>
      <c r="H3192" s="7">
        <v>1500</v>
      </c>
      <c r="I3192" s="13" t="e">
        <f>VLOOKUP(C3192,[1]Sheet18!$A$1:$C$362,3,0)</f>
        <v>#N/A</v>
      </c>
      <c r="J3192" s="18">
        <f>H3192</f>
        <v>1500</v>
      </c>
    </row>
    <row r="3193" spans="2:10" hidden="1" x14ac:dyDescent="0.2">
      <c r="B3193" s="4">
        <v>3190</v>
      </c>
      <c r="C3193" s="5" t="s">
        <v>8311</v>
      </c>
      <c r="D3193" s="5" t="s">
        <v>26</v>
      </c>
      <c r="E3193" s="5" t="s">
        <v>8312</v>
      </c>
      <c r="F3193" s="6">
        <v>45504</v>
      </c>
      <c r="G3193" s="6">
        <v>49521</v>
      </c>
      <c r="H3193" s="7">
        <v>1700</v>
      </c>
      <c r="I3193" s="13" t="str">
        <f>VLOOKUP(C3193,[1]Sheet18!$A$1:$C$362,3,0)</f>
        <v>=1000+700</v>
      </c>
      <c r="J3193" s="13" t="str">
        <f>I3193</f>
        <v>=1000+700</v>
      </c>
    </row>
    <row r="3194" spans="2:10" x14ac:dyDescent="0.2">
      <c r="B3194" s="4">
        <v>3191</v>
      </c>
      <c r="C3194" s="5" t="s">
        <v>6960</v>
      </c>
      <c r="D3194" s="5" t="s">
        <v>26</v>
      </c>
      <c r="E3194" s="5" t="s">
        <v>6961</v>
      </c>
      <c r="F3194" s="6">
        <v>45155</v>
      </c>
      <c r="G3194" s="6">
        <v>49538</v>
      </c>
      <c r="H3194" s="7">
        <v>1500</v>
      </c>
      <c r="I3194" s="13" t="e">
        <f>VLOOKUP(C3194,[1]Sheet18!$A$1:$C$362,3,0)</f>
        <v>#N/A</v>
      </c>
      <c r="J3194" s="18">
        <f>H3194</f>
        <v>1500</v>
      </c>
    </row>
    <row r="3195" spans="2:10" x14ac:dyDescent="0.2">
      <c r="B3195" s="4">
        <v>3192</v>
      </c>
      <c r="C3195" s="5" t="s">
        <v>7097</v>
      </c>
      <c r="D3195" s="5" t="s">
        <v>26</v>
      </c>
      <c r="E3195" s="5" t="s">
        <v>7098</v>
      </c>
      <c r="F3195" s="6">
        <v>45196</v>
      </c>
      <c r="G3195" s="6">
        <v>49579</v>
      </c>
      <c r="H3195" s="7">
        <v>1750</v>
      </c>
      <c r="I3195" s="13" t="e">
        <f>VLOOKUP(C3195,[1]Sheet18!$A$1:$C$362,3,0)</f>
        <v>#N/A</v>
      </c>
      <c r="J3195" s="18">
        <f>H3195</f>
        <v>1750</v>
      </c>
    </row>
    <row r="3196" spans="2:10" x14ac:dyDescent="0.2">
      <c r="B3196" s="4">
        <v>3193</v>
      </c>
      <c r="C3196" s="5" t="s">
        <v>7130</v>
      </c>
      <c r="D3196" s="5" t="s">
        <v>26</v>
      </c>
      <c r="E3196" s="5" t="s">
        <v>7131</v>
      </c>
      <c r="F3196" s="6">
        <v>45203</v>
      </c>
      <c r="G3196" s="6">
        <v>49586</v>
      </c>
      <c r="H3196" s="7">
        <v>1500</v>
      </c>
      <c r="I3196" s="13" t="e">
        <f>VLOOKUP(C3196,[1]Sheet18!$A$1:$C$362,3,0)</f>
        <v>#N/A</v>
      </c>
      <c r="J3196" s="18">
        <f>H3196</f>
        <v>1500</v>
      </c>
    </row>
    <row r="3197" spans="2:10" hidden="1" x14ac:dyDescent="0.2">
      <c r="B3197" s="4">
        <v>3194</v>
      </c>
      <c r="C3197" s="5" t="s">
        <v>4025</v>
      </c>
      <c r="D3197" s="5" t="s">
        <v>26</v>
      </c>
      <c r="E3197" s="5" t="s">
        <v>4026</v>
      </c>
      <c r="F3197" s="6">
        <v>44139</v>
      </c>
      <c r="G3197" s="6">
        <v>49617</v>
      </c>
      <c r="H3197" s="7">
        <v>1570.5319999999999</v>
      </c>
      <c r="I3197" s="13" t="str">
        <f>VLOOKUP(C3197,[1]Sheet18!$A$1:$C$362,3,0)</f>
        <v>=1000+570.532</v>
      </c>
      <c r="J3197" s="13" t="str">
        <f>I3197</f>
        <v>=1000+570.532</v>
      </c>
    </row>
    <row r="3198" spans="2:10" x14ac:dyDescent="0.2">
      <c r="B3198" s="4">
        <v>3195</v>
      </c>
      <c r="C3198" s="5" t="s">
        <v>7589</v>
      </c>
      <c r="D3198" s="5" t="s">
        <v>26</v>
      </c>
      <c r="E3198" s="5" t="s">
        <v>7590</v>
      </c>
      <c r="F3198" s="6">
        <v>45322</v>
      </c>
      <c r="G3198" s="6">
        <v>49705</v>
      </c>
      <c r="H3198" s="7">
        <v>2000</v>
      </c>
      <c r="I3198" s="13" t="e">
        <f>VLOOKUP(C3198,[1]Sheet18!$A$1:$C$362,3,0)</f>
        <v>#N/A</v>
      </c>
      <c r="J3198" s="18">
        <f t="shared" ref="J3198:J3203" si="89">H3198</f>
        <v>2000</v>
      </c>
    </row>
    <row r="3199" spans="2:10" x14ac:dyDescent="0.2">
      <c r="B3199" s="4">
        <v>3196</v>
      </c>
      <c r="C3199" s="5" t="s">
        <v>4528</v>
      </c>
      <c r="D3199" s="5" t="s">
        <v>26</v>
      </c>
      <c r="E3199" s="5" t="s">
        <v>4529</v>
      </c>
      <c r="F3199" s="6">
        <v>44286</v>
      </c>
      <c r="G3199" s="6">
        <v>49765</v>
      </c>
      <c r="H3199" s="7">
        <v>1851</v>
      </c>
      <c r="I3199" s="13" t="e">
        <f>VLOOKUP(C3199,[1]Sheet18!$A$1:$C$362,3,0)</f>
        <v>#N/A</v>
      </c>
      <c r="J3199" s="18">
        <f t="shared" si="89"/>
        <v>1851</v>
      </c>
    </row>
    <row r="3200" spans="2:10" x14ac:dyDescent="0.2">
      <c r="B3200" s="4">
        <v>3197</v>
      </c>
      <c r="C3200" s="5" t="s">
        <v>8040</v>
      </c>
      <c r="D3200" s="5" t="s">
        <v>26</v>
      </c>
      <c r="E3200" s="5" t="s">
        <v>8041</v>
      </c>
      <c r="F3200" s="6">
        <v>45414</v>
      </c>
      <c r="G3200" s="6">
        <v>49797</v>
      </c>
      <c r="H3200" s="7">
        <v>1000</v>
      </c>
      <c r="I3200" s="13" t="e">
        <f>VLOOKUP(C3200,[1]Sheet18!$A$1:$C$362,3,0)</f>
        <v>#N/A</v>
      </c>
      <c r="J3200" s="18">
        <f t="shared" si="89"/>
        <v>1000</v>
      </c>
    </row>
    <row r="3201" spans="2:10" x14ac:dyDescent="0.2">
      <c r="B3201" s="4">
        <v>3198</v>
      </c>
      <c r="C3201" s="5" t="s">
        <v>8112</v>
      </c>
      <c r="D3201" s="5" t="s">
        <v>26</v>
      </c>
      <c r="E3201" s="5" t="s">
        <v>8113</v>
      </c>
      <c r="F3201" s="6">
        <v>45441</v>
      </c>
      <c r="G3201" s="6">
        <v>49824</v>
      </c>
      <c r="H3201" s="7">
        <v>1500</v>
      </c>
      <c r="I3201" s="13" t="e">
        <f>VLOOKUP(C3201,[1]Sheet18!$A$1:$C$362,3,0)</f>
        <v>#N/A</v>
      </c>
      <c r="J3201" s="18">
        <f t="shared" si="89"/>
        <v>1500</v>
      </c>
    </row>
    <row r="3202" spans="2:10" x14ac:dyDescent="0.2">
      <c r="B3202" s="4">
        <v>3199</v>
      </c>
      <c r="C3202" s="5" t="s">
        <v>6962</v>
      </c>
      <c r="D3202" s="5" t="s">
        <v>26</v>
      </c>
      <c r="E3202" s="5" t="s">
        <v>6963</v>
      </c>
      <c r="F3202" s="6">
        <v>45155</v>
      </c>
      <c r="G3202" s="6">
        <v>49904</v>
      </c>
      <c r="H3202" s="7">
        <v>1500</v>
      </c>
      <c r="I3202" s="13" t="e">
        <f>VLOOKUP(C3202,[1]Sheet18!$A$1:$C$362,3,0)</f>
        <v>#N/A</v>
      </c>
      <c r="J3202" s="18">
        <f t="shared" si="89"/>
        <v>1500</v>
      </c>
    </row>
    <row r="3203" spans="2:10" x14ac:dyDescent="0.2">
      <c r="B3203" s="4">
        <v>3200</v>
      </c>
      <c r="C3203" s="5" t="s">
        <v>8433</v>
      </c>
      <c r="D3203" s="5" t="s">
        <v>26</v>
      </c>
      <c r="E3203" s="5" t="s">
        <v>8434</v>
      </c>
      <c r="F3203" s="6">
        <v>45532</v>
      </c>
      <c r="G3203" s="6">
        <v>49915</v>
      </c>
      <c r="H3203" s="7">
        <v>1500</v>
      </c>
      <c r="I3203" s="13" t="e">
        <f>VLOOKUP(C3203,[1]Sheet18!$A$1:$C$362,3,0)</f>
        <v>#N/A</v>
      </c>
      <c r="J3203" s="18">
        <f t="shared" si="89"/>
        <v>1500</v>
      </c>
    </row>
    <row r="3204" spans="2:10" hidden="1" x14ac:dyDescent="0.2">
      <c r="B3204" s="4">
        <v>3201</v>
      </c>
      <c r="C3204" s="5" t="s">
        <v>7152</v>
      </c>
      <c r="D3204" s="5" t="s">
        <v>26</v>
      </c>
      <c r="E3204" s="5" t="s">
        <v>7153</v>
      </c>
      <c r="F3204" s="6">
        <v>45210</v>
      </c>
      <c r="G3204" s="6">
        <v>49959</v>
      </c>
      <c r="H3204" s="7">
        <v>1601.5219999999999</v>
      </c>
      <c r="I3204" s="13" t="str">
        <f>VLOOKUP(C3204,[1]Sheet18!$A$1:$C$362,3,0)</f>
        <v>=851.522+750</v>
      </c>
      <c r="J3204" s="13" t="str">
        <f>I3204</f>
        <v>=851.522+750</v>
      </c>
    </row>
    <row r="3205" spans="2:10" x14ac:dyDescent="0.2">
      <c r="B3205" s="4">
        <v>3202</v>
      </c>
      <c r="C3205" s="5" t="s">
        <v>7348</v>
      </c>
      <c r="D3205" s="5" t="s">
        <v>26</v>
      </c>
      <c r="E3205" s="5" t="s">
        <v>7349</v>
      </c>
      <c r="F3205" s="6">
        <v>45259</v>
      </c>
      <c r="G3205" s="6">
        <v>50008</v>
      </c>
      <c r="H3205" s="7">
        <v>1000</v>
      </c>
      <c r="I3205" s="13" t="e">
        <f>VLOOKUP(C3205,[1]Sheet18!$A$1:$C$362,3,0)</f>
        <v>#N/A</v>
      </c>
      <c r="J3205" s="18">
        <f>H3205</f>
        <v>1000</v>
      </c>
    </row>
    <row r="3206" spans="2:10" hidden="1" x14ac:dyDescent="0.2">
      <c r="B3206" s="4">
        <v>3203</v>
      </c>
      <c r="C3206" s="5" t="s">
        <v>8756</v>
      </c>
      <c r="D3206" s="5" t="s">
        <v>26</v>
      </c>
      <c r="E3206" s="5" t="s">
        <v>8757</v>
      </c>
      <c r="F3206" s="6">
        <v>45630</v>
      </c>
      <c r="G3206" s="6">
        <v>50013</v>
      </c>
      <c r="H3206" s="7">
        <v>1500</v>
      </c>
      <c r="I3206" s="13" t="str">
        <f>VLOOKUP(C3206,[1]Sheet18!$A$1:$C$362,3,0)</f>
        <v>=1000+500</v>
      </c>
      <c r="J3206" s="13" t="str">
        <f>I3206</f>
        <v>=1000+500</v>
      </c>
    </row>
    <row r="3207" spans="2:10" x14ac:dyDescent="0.2">
      <c r="B3207" s="4">
        <v>3204</v>
      </c>
      <c r="C3207" s="5" t="s">
        <v>7385</v>
      </c>
      <c r="D3207" s="5" t="s">
        <v>26</v>
      </c>
      <c r="E3207" s="5" t="s">
        <v>7386</v>
      </c>
      <c r="F3207" s="6">
        <v>45266</v>
      </c>
      <c r="G3207" s="6">
        <v>50015</v>
      </c>
      <c r="H3207" s="7">
        <v>941</v>
      </c>
      <c r="I3207" s="13" t="e">
        <f>VLOOKUP(C3207,[1]Sheet18!$A$1:$C$362,3,0)</f>
        <v>#N/A</v>
      </c>
      <c r="J3207" s="18">
        <f>H3207</f>
        <v>941</v>
      </c>
    </row>
    <row r="3208" spans="2:10" x14ac:dyDescent="0.2">
      <c r="B3208" s="4">
        <v>3205</v>
      </c>
      <c r="C3208" s="5" t="s">
        <v>5179</v>
      </c>
      <c r="D3208" s="5" t="s">
        <v>26</v>
      </c>
      <c r="E3208" s="5" t="s">
        <v>5180</v>
      </c>
      <c r="F3208" s="6">
        <v>44559</v>
      </c>
      <c r="G3208" s="6">
        <v>50038</v>
      </c>
      <c r="H3208" s="7">
        <v>1500</v>
      </c>
      <c r="I3208" s="13" t="e">
        <f>VLOOKUP(C3208,[1]Sheet18!$A$1:$C$362,3,0)</f>
        <v>#N/A</v>
      </c>
      <c r="J3208" s="18">
        <f>H3208</f>
        <v>1500</v>
      </c>
    </row>
    <row r="3209" spans="2:10" hidden="1" x14ac:dyDescent="0.2">
      <c r="B3209" s="4">
        <v>3206</v>
      </c>
      <c r="C3209" s="5" t="s">
        <v>7473</v>
      </c>
      <c r="D3209" s="5" t="s">
        <v>26</v>
      </c>
      <c r="E3209" s="5" t="s">
        <v>7474</v>
      </c>
      <c r="F3209" s="6">
        <v>45294</v>
      </c>
      <c r="G3209" s="6">
        <v>50043</v>
      </c>
      <c r="H3209" s="7">
        <v>1500</v>
      </c>
      <c r="I3209" s="13" t="str">
        <f>VLOOKUP(C3209,[1]Sheet18!$A$1:$C$362,3,0)</f>
        <v>=1250+250</v>
      </c>
      <c r="J3209" s="13" t="str">
        <f>I3209</f>
        <v>=1250+250</v>
      </c>
    </row>
    <row r="3210" spans="2:10" hidden="1" x14ac:dyDescent="0.2">
      <c r="B3210" s="4">
        <v>3207</v>
      </c>
      <c r="C3210" s="5" t="s">
        <v>5211</v>
      </c>
      <c r="D3210" s="5" t="s">
        <v>26</v>
      </c>
      <c r="E3210" s="5" t="s">
        <v>5212</v>
      </c>
      <c r="F3210" s="6">
        <v>44566</v>
      </c>
      <c r="G3210" s="6">
        <v>50045</v>
      </c>
      <c r="H3210" s="7">
        <v>1032.4259999999999</v>
      </c>
      <c r="I3210" s="13" t="str">
        <f>VLOOKUP(C3210,[1]Sheet18!$A$1:$C$362,3,0)</f>
        <v>=546.71+485.716</v>
      </c>
      <c r="J3210" s="13" t="str">
        <f>I3210</f>
        <v>=546.71+485.716</v>
      </c>
    </row>
    <row r="3211" spans="2:10" x14ac:dyDescent="0.2">
      <c r="B3211" s="4">
        <v>3208</v>
      </c>
      <c r="C3211" s="5" t="s">
        <v>8920</v>
      </c>
      <c r="D3211" s="5" t="s">
        <v>26</v>
      </c>
      <c r="E3211" s="5" t="s">
        <v>8921</v>
      </c>
      <c r="F3211" s="6">
        <v>45672</v>
      </c>
      <c r="G3211" s="6">
        <v>50055</v>
      </c>
      <c r="H3211" s="7">
        <v>2000</v>
      </c>
      <c r="I3211" s="13" t="e">
        <f>VLOOKUP(C3211,[1]Sheet18!$A$1:$C$362,3,0)</f>
        <v>#N/A</v>
      </c>
      <c r="J3211" s="18">
        <f>H3211</f>
        <v>2000</v>
      </c>
    </row>
    <row r="3212" spans="2:10" hidden="1" x14ac:dyDescent="0.2">
      <c r="B3212" s="4">
        <v>3209</v>
      </c>
      <c r="C3212" s="5" t="s">
        <v>5337</v>
      </c>
      <c r="D3212" s="5" t="s">
        <v>26</v>
      </c>
      <c r="E3212" s="5" t="s">
        <v>5338</v>
      </c>
      <c r="F3212" s="6">
        <v>44608</v>
      </c>
      <c r="G3212" s="6">
        <v>50087</v>
      </c>
      <c r="H3212" s="7">
        <v>2500</v>
      </c>
      <c r="I3212" s="13" t="str">
        <f>VLOOKUP(C3212,[1]Sheet18!$A$1:$C$362,3,0)</f>
        <v>=1000+1500</v>
      </c>
      <c r="J3212" s="13" t="str">
        <f>I3212</f>
        <v>=1000+1500</v>
      </c>
    </row>
    <row r="3213" spans="2:10" x14ac:dyDescent="0.2">
      <c r="B3213" s="4">
        <v>3210</v>
      </c>
      <c r="C3213" s="5" t="s">
        <v>7991</v>
      </c>
      <c r="D3213" s="5" t="s">
        <v>26</v>
      </c>
      <c r="E3213" s="5" t="s">
        <v>7992</v>
      </c>
      <c r="F3213" s="6">
        <v>45385</v>
      </c>
      <c r="G3213" s="6">
        <v>50133</v>
      </c>
      <c r="H3213" s="7">
        <v>1500</v>
      </c>
      <c r="I3213" s="13" t="e">
        <f>VLOOKUP(C3213,[1]Sheet18!$A$1:$C$362,3,0)</f>
        <v>#N/A</v>
      </c>
      <c r="J3213" s="18">
        <f>H3213</f>
        <v>1500</v>
      </c>
    </row>
    <row r="3214" spans="2:10" x14ac:dyDescent="0.2">
      <c r="B3214" s="4">
        <v>3211</v>
      </c>
      <c r="C3214" s="5" t="s">
        <v>8018</v>
      </c>
      <c r="D3214" s="5" t="s">
        <v>26</v>
      </c>
      <c r="E3214" s="5" t="s">
        <v>8019</v>
      </c>
      <c r="F3214" s="6">
        <v>45406</v>
      </c>
      <c r="G3214" s="6">
        <v>50154</v>
      </c>
      <c r="H3214" s="7">
        <v>1000</v>
      </c>
      <c r="I3214" s="13" t="e">
        <f>VLOOKUP(C3214,[1]Sheet18!$A$1:$C$362,3,0)</f>
        <v>#N/A</v>
      </c>
      <c r="J3214" s="18">
        <f>H3214</f>
        <v>1000</v>
      </c>
    </row>
    <row r="3215" spans="2:10" hidden="1" x14ac:dyDescent="0.2">
      <c r="B3215" s="4">
        <v>3212</v>
      </c>
      <c r="C3215" s="5" t="s">
        <v>8042</v>
      </c>
      <c r="D3215" s="5" t="s">
        <v>26</v>
      </c>
      <c r="E3215" s="5" t="s">
        <v>8043</v>
      </c>
      <c r="F3215" s="6">
        <v>45414</v>
      </c>
      <c r="G3215" s="6">
        <v>50162</v>
      </c>
      <c r="H3215" s="7">
        <v>1700</v>
      </c>
      <c r="I3215" s="13" t="str">
        <f>VLOOKUP(C3215,[1]Sheet18!$A$1:$C$362,3,0)</f>
        <v>=700+1000</v>
      </c>
      <c r="J3215" s="13" t="str">
        <f>I3215</f>
        <v>=700+1000</v>
      </c>
    </row>
    <row r="3216" spans="2:10" x14ac:dyDescent="0.2">
      <c r="B3216" s="4">
        <v>3213</v>
      </c>
      <c r="C3216" s="5" t="s">
        <v>5530</v>
      </c>
      <c r="D3216" s="5" t="s">
        <v>26</v>
      </c>
      <c r="E3216" s="5" t="s">
        <v>5531</v>
      </c>
      <c r="F3216" s="6">
        <v>44692</v>
      </c>
      <c r="G3216" s="6">
        <v>50171</v>
      </c>
      <c r="H3216" s="7">
        <v>500</v>
      </c>
      <c r="I3216" s="13" t="e">
        <f>VLOOKUP(C3216,[1]Sheet18!$A$1:$C$362,3,0)</f>
        <v>#N/A</v>
      </c>
      <c r="J3216" s="18">
        <f>H3216</f>
        <v>500</v>
      </c>
    </row>
    <row r="3217" spans="2:10" x14ac:dyDescent="0.2">
      <c r="B3217" s="4">
        <v>3214</v>
      </c>
      <c r="C3217" s="5" t="s">
        <v>8152</v>
      </c>
      <c r="D3217" s="5" t="s">
        <v>26</v>
      </c>
      <c r="E3217" s="5" t="s">
        <v>8153</v>
      </c>
      <c r="F3217" s="6">
        <v>45448</v>
      </c>
      <c r="G3217" s="6">
        <v>50196</v>
      </c>
      <c r="H3217" s="7">
        <v>1000</v>
      </c>
      <c r="I3217" s="13" t="e">
        <f>VLOOKUP(C3217,[1]Sheet18!$A$1:$C$362,3,0)</f>
        <v>#N/A</v>
      </c>
      <c r="J3217" s="18">
        <f>H3217</f>
        <v>1000</v>
      </c>
    </row>
    <row r="3218" spans="2:10" x14ac:dyDescent="0.2">
      <c r="B3218" s="4">
        <v>3215</v>
      </c>
      <c r="C3218" s="5" t="s">
        <v>6964</v>
      </c>
      <c r="D3218" s="5" t="s">
        <v>26</v>
      </c>
      <c r="E3218" s="5" t="s">
        <v>6965</v>
      </c>
      <c r="F3218" s="6">
        <v>45155</v>
      </c>
      <c r="G3218" s="6">
        <v>50269</v>
      </c>
      <c r="H3218" s="7">
        <v>1000</v>
      </c>
      <c r="I3218" s="13" t="e">
        <f>VLOOKUP(C3218,[1]Sheet18!$A$1:$C$362,3,0)</f>
        <v>#N/A</v>
      </c>
      <c r="J3218" s="18">
        <f>H3218</f>
        <v>1000</v>
      </c>
    </row>
    <row r="3219" spans="2:10" x14ac:dyDescent="0.2">
      <c r="B3219" s="4">
        <v>3216</v>
      </c>
      <c r="C3219" s="5" t="s">
        <v>8435</v>
      </c>
      <c r="D3219" s="5" t="s">
        <v>26</v>
      </c>
      <c r="E3219" s="5" t="s">
        <v>8436</v>
      </c>
      <c r="F3219" s="6">
        <v>45532</v>
      </c>
      <c r="G3219" s="6">
        <v>50280</v>
      </c>
      <c r="H3219" s="7">
        <v>1000</v>
      </c>
      <c r="I3219" s="13" t="e">
        <f>VLOOKUP(C3219,[1]Sheet18!$A$1:$C$362,3,0)</f>
        <v>#N/A</v>
      </c>
      <c r="J3219" s="18">
        <f>H3219</f>
        <v>1000</v>
      </c>
    </row>
    <row r="3220" spans="2:10" x14ac:dyDescent="0.2">
      <c r="B3220" s="4">
        <v>3217</v>
      </c>
      <c r="C3220" s="5" t="s">
        <v>7350</v>
      </c>
      <c r="D3220" s="5" t="s">
        <v>26</v>
      </c>
      <c r="E3220" s="5" t="s">
        <v>7351</v>
      </c>
      <c r="F3220" s="6">
        <v>45259</v>
      </c>
      <c r="G3220" s="6">
        <v>50373</v>
      </c>
      <c r="H3220" s="7">
        <v>1000</v>
      </c>
      <c r="I3220" s="13" t="e">
        <f>VLOOKUP(C3220,[1]Sheet18!$A$1:$C$362,3,0)</f>
        <v>#N/A</v>
      </c>
      <c r="J3220" s="18">
        <f>H3220</f>
        <v>1000</v>
      </c>
    </row>
    <row r="3221" spans="2:10" hidden="1" x14ac:dyDescent="0.2">
      <c r="B3221" s="4">
        <v>3218</v>
      </c>
      <c r="C3221" s="5" t="s">
        <v>7475</v>
      </c>
      <c r="D3221" s="5" t="s">
        <v>26</v>
      </c>
      <c r="E3221" s="5" t="s">
        <v>7476</v>
      </c>
      <c r="F3221" s="6">
        <v>45294</v>
      </c>
      <c r="G3221" s="6">
        <v>50408</v>
      </c>
      <c r="H3221" s="7">
        <v>1500</v>
      </c>
      <c r="I3221" s="13" t="str">
        <f>VLOOKUP(C3221,[1]Sheet18!$A$1:$C$362,3,0)</f>
        <v>=1250+250</v>
      </c>
      <c r="J3221" s="13" t="str">
        <f>I3221</f>
        <v>=1250+250</v>
      </c>
    </row>
    <row r="3222" spans="2:10" x14ac:dyDescent="0.2">
      <c r="B3222" s="4">
        <v>3219</v>
      </c>
      <c r="C3222" s="5" t="s">
        <v>6561</v>
      </c>
      <c r="D3222" s="5" t="s">
        <v>26</v>
      </c>
      <c r="E3222" s="5" t="s">
        <v>6562</v>
      </c>
      <c r="F3222" s="6">
        <v>45014</v>
      </c>
      <c r="G3222" s="6">
        <v>50493</v>
      </c>
      <c r="H3222" s="7">
        <v>2563</v>
      </c>
      <c r="I3222" s="13" t="e">
        <f>VLOOKUP(C3222,[1]Sheet18!$A$1:$C$362,3,0)</f>
        <v>#N/A</v>
      </c>
      <c r="J3222" s="18">
        <f>H3222</f>
        <v>2563</v>
      </c>
    </row>
    <row r="3223" spans="2:10" hidden="1" x14ac:dyDescent="0.2">
      <c r="B3223" s="4">
        <v>3220</v>
      </c>
      <c r="C3223" s="5" t="s">
        <v>6601</v>
      </c>
      <c r="D3223" s="5" t="s">
        <v>26</v>
      </c>
      <c r="E3223" s="5" t="s">
        <v>6602</v>
      </c>
      <c r="F3223" s="6">
        <v>45035</v>
      </c>
      <c r="G3223" s="6">
        <v>50514</v>
      </c>
      <c r="H3223" s="7">
        <v>2500.0100000000002</v>
      </c>
      <c r="I3223" s="13" t="str">
        <f>VLOOKUP(C3223,[1]Sheet18!$A$1:$C$362,3,0)</f>
        <v>=1000+500.01+1000</v>
      </c>
      <c r="J3223" s="13" t="str">
        <f>I3223</f>
        <v>=1000+500.01+1000</v>
      </c>
    </row>
    <row r="3224" spans="2:10" hidden="1" x14ac:dyDescent="0.2">
      <c r="B3224" s="4">
        <v>3221</v>
      </c>
      <c r="C3224" s="5" t="s">
        <v>6720</v>
      </c>
      <c r="D3224" s="5" t="s">
        <v>26</v>
      </c>
      <c r="E3224" s="5" t="s">
        <v>6721</v>
      </c>
      <c r="F3224" s="6">
        <v>45077</v>
      </c>
      <c r="G3224" s="6">
        <v>50556</v>
      </c>
      <c r="H3224" s="7">
        <v>2500</v>
      </c>
      <c r="I3224" s="13" t="str">
        <f>VLOOKUP(C3224,[1]Sheet18!$A$1:$C$362,3,0)</f>
        <v>=1500+1000</v>
      </c>
      <c r="J3224" s="13" t="str">
        <f>I3224</f>
        <v>=1500+1000</v>
      </c>
    </row>
    <row r="3225" spans="2:10" hidden="1" x14ac:dyDescent="0.2">
      <c r="B3225" s="4">
        <v>3222</v>
      </c>
      <c r="C3225" s="5" t="s">
        <v>6388</v>
      </c>
      <c r="D3225" s="5" t="s">
        <v>26</v>
      </c>
      <c r="E3225" s="5" t="s">
        <v>6389</v>
      </c>
      <c r="F3225" s="6">
        <v>44979</v>
      </c>
      <c r="G3225" s="6">
        <v>50823</v>
      </c>
      <c r="H3225" s="7">
        <v>2500</v>
      </c>
      <c r="I3225" s="13" t="str">
        <f>VLOOKUP(C3225,[1]Sheet18!$A$1:$C$362,3,0)</f>
        <v>=1000+1500</v>
      </c>
      <c r="J3225" s="13" t="str">
        <f>I3225</f>
        <v>=1000+1500</v>
      </c>
    </row>
    <row r="3226" spans="2:10" hidden="1" x14ac:dyDescent="0.2">
      <c r="B3226" s="4">
        <v>3223</v>
      </c>
      <c r="C3226" s="5" t="s">
        <v>6412</v>
      </c>
      <c r="D3226" s="5" t="s">
        <v>26</v>
      </c>
      <c r="E3226" s="5" t="s">
        <v>6413</v>
      </c>
      <c r="F3226" s="6">
        <v>44986</v>
      </c>
      <c r="G3226" s="6">
        <v>50830</v>
      </c>
      <c r="H3226" s="7">
        <v>2336.9479999999999</v>
      </c>
      <c r="I3226" s="13" t="str">
        <f>VLOOKUP(C3226,[1]Sheet18!$A$1:$C$362,3,0)</f>
        <v>=500+1836.948</v>
      </c>
      <c r="J3226" s="13" t="str">
        <f>I3226</f>
        <v>=500+1836.948</v>
      </c>
    </row>
    <row r="3227" spans="2:10" x14ac:dyDescent="0.2">
      <c r="B3227" s="4">
        <v>3224</v>
      </c>
      <c r="C3227" s="5" t="s">
        <v>6517</v>
      </c>
      <c r="D3227" s="5" t="s">
        <v>26</v>
      </c>
      <c r="E3227" s="5" t="s">
        <v>6518</v>
      </c>
      <c r="F3227" s="6">
        <v>45008</v>
      </c>
      <c r="G3227" s="6">
        <v>50852</v>
      </c>
      <c r="H3227" s="7">
        <v>2500</v>
      </c>
      <c r="I3227" s="13" t="e">
        <f>VLOOKUP(C3227,[1]Sheet18!$A$1:$C$362,3,0)</f>
        <v>#N/A</v>
      </c>
      <c r="J3227" s="18">
        <f>H3227</f>
        <v>2500</v>
      </c>
    </row>
    <row r="3228" spans="2:10" hidden="1" x14ac:dyDescent="0.2">
      <c r="B3228" s="4">
        <v>3225</v>
      </c>
      <c r="C3228" s="5" t="s">
        <v>2639</v>
      </c>
      <c r="D3228" s="5" t="s">
        <v>26</v>
      </c>
      <c r="E3228" s="5" t="s">
        <v>2640</v>
      </c>
      <c r="F3228" s="6">
        <v>43663</v>
      </c>
      <c r="G3228" s="6">
        <v>50968</v>
      </c>
      <c r="H3228" s="7">
        <v>2620</v>
      </c>
      <c r="I3228" s="13" t="str">
        <f>VLOOKUP(C3228,[1]Sheet18!$A$1:$C$362,3,0)</f>
        <v>=500+420+300+400+200+800</v>
      </c>
      <c r="J3228" s="13" t="str">
        <f>I3228</f>
        <v>=500+420+300+400+200+800</v>
      </c>
    </row>
    <row r="3229" spans="2:10" hidden="1" x14ac:dyDescent="0.2">
      <c r="B3229" s="4">
        <v>3226</v>
      </c>
      <c r="C3229" s="5" t="s">
        <v>6120</v>
      </c>
      <c r="D3229" s="5" t="s">
        <v>26</v>
      </c>
      <c r="E3229" s="5" t="s">
        <v>6121</v>
      </c>
      <c r="F3229" s="6">
        <v>44895</v>
      </c>
      <c r="G3229" s="6">
        <v>51104</v>
      </c>
      <c r="H3229" s="7">
        <v>2602.569</v>
      </c>
      <c r="I3229" s="13" t="str">
        <f>VLOOKUP(C3229,[1]Sheet18!$A$1:$C$362,3,0)</f>
        <v>=300+302.569+1200+800</v>
      </c>
      <c r="J3229" s="13" t="str">
        <f>I3229</f>
        <v>=300+302.569+1200+800</v>
      </c>
    </row>
    <row r="3230" spans="2:10" hidden="1" x14ac:dyDescent="0.2">
      <c r="B3230" s="4">
        <v>3227</v>
      </c>
      <c r="C3230" s="5" t="s">
        <v>6195</v>
      </c>
      <c r="D3230" s="5" t="s">
        <v>26</v>
      </c>
      <c r="E3230" s="5" t="s">
        <v>6196</v>
      </c>
      <c r="F3230" s="6">
        <v>44923</v>
      </c>
      <c r="G3230" s="6">
        <v>51132</v>
      </c>
      <c r="H3230" s="7">
        <v>2442</v>
      </c>
      <c r="I3230" s="13" t="str">
        <f>VLOOKUP(C3230,[1]Sheet18!$A$1:$C$362,3,0)</f>
        <v>=1942+500</v>
      </c>
      <c r="J3230" s="13" t="str">
        <f>I3230</f>
        <v>=1942+500</v>
      </c>
    </row>
    <row r="3231" spans="2:10" x14ac:dyDescent="0.2">
      <c r="B3231" s="4">
        <v>3228</v>
      </c>
      <c r="C3231" s="5" t="s">
        <v>6311</v>
      </c>
      <c r="D3231" s="5" t="s">
        <v>26</v>
      </c>
      <c r="E3231" s="5" t="s">
        <v>6312</v>
      </c>
      <c r="F3231" s="6">
        <v>44958</v>
      </c>
      <c r="G3231" s="6">
        <v>51167</v>
      </c>
      <c r="H3231" s="7">
        <v>1200</v>
      </c>
      <c r="I3231" s="13" t="e">
        <f>VLOOKUP(C3231,[1]Sheet18!$A$1:$C$362,3,0)</f>
        <v>#N/A</v>
      </c>
      <c r="J3231" s="18">
        <f>H3231</f>
        <v>1200</v>
      </c>
    </row>
    <row r="3232" spans="2:10" hidden="1" x14ac:dyDescent="0.2">
      <c r="B3232" s="4">
        <v>3229</v>
      </c>
      <c r="C3232" s="5" t="s">
        <v>3286</v>
      </c>
      <c r="D3232" s="5" t="s">
        <v>26</v>
      </c>
      <c r="E3232" s="5" t="s">
        <v>3287</v>
      </c>
      <c r="F3232" s="6">
        <v>43901</v>
      </c>
      <c r="G3232" s="6">
        <v>51206</v>
      </c>
      <c r="H3232" s="7">
        <v>2528</v>
      </c>
      <c r="I3232" s="13" t="str">
        <f>VLOOKUP(C3232,[1]Sheet18!$A$1:$C$362,3,0)</f>
        <v>=428+600+600+900</v>
      </c>
      <c r="J3232" s="13" t="str">
        <f t="shared" ref="J3232:J3237" si="90">I3232</f>
        <v>=428+600+600+900</v>
      </c>
    </row>
    <row r="3233" spans="2:10" hidden="1" x14ac:dyDescent="0.2">
      <c r="B3233" s="4">
        <v>3230</v>
      </c>
      <c r="C3233" s="5" t="s">
        <v>3767</v>
      </c>
      <c r="D3233" s="5" t="s">
        <v>26</v>
      </c>
      <c r="E3233" s="5" t="s">
        <v>3768</v>
      </c>
      <c r="F3233" s="6">
        <v>44076</v>
      </c>
      <c r="G3233" s="6">
        <v>51381</v>
      </c>
      <c r="H3233" s="7">
        <v>2310</v>
      </c>
      <c r="I3233" s="13" t="str">
        <f>VLOOKUP(C3233,[1]Sheet18!$A$1:$C$362,3,0)</f>
        <v>=1210+1100</v>
      </c>
      <c r="J3233" s="13" t="str">
        <f t="shared" si="90"/>
        <v>=1210+1100</v>
      </c>
    </row>
    <row r="3234" spans="2:10" hidden="1" x14ac:dyDescent="0.2">
      <c r="B3234" s="4">
        <v>3231</v>
      </c>
      <c r="C3234" s="5" t="s">
        <v>3853</v>
      </c>
      <c r="D3234" s="5" t="s">
        <v>26</v>
      </c>
      <c r="E3234" s="5" t="s">
        <v>3854</v>
      </c>
      <c r="F3234" s="6">
        <v>44104</v>
      </c>
      <c r="G3234" s="6">
        <v>51409</v>
      </c>
      <c r="H3234" s="7">
        <v>2385.0030000000002</v>
      </c>
      <c r="I3234" s="13" t="str">
        <f>VLOOKUP(C3234,[1]Sheet18!$A$1:$C$362,3,0)</f>
        <v>=600+1300+485.003</v>
      </c>
      <c r="J3234" s="13" t="str">
        <f t="shared" si="90"/>
        <v>=600+1300+485.003</v>
      </c>
    </row>
    <row r="3235" spans="2:10" hidden="1" x14ac:dyDescent="0.2">
      <c r="B3235" s="4">
        <v>3232</v>
      </c>
      <c r="C3235" s="5" t="s">
        <v>3980</v>
      </c>
      <c r="D3235" s="5" t="s">
        <v>26</v>
      </c>
      <c r="E3235" s="5" t="s">
        <v>3981</v>
      </c>
      <c r="F3235" s="6">
        <v>44132</v>
      </c>
      <c r="G3235" s="6">
        <v>51437</v>
      </c>
      <c r="H3235" s="7">
        <v>1500</v>
      </c>
      <c r="I3235" s="13" t="str">
        <f>VLOOKUP(C3235,[1]Sheet18!$A$1:$C$362,3,0)</f>
        <v>=500+1000</v>
      </c>
      <c r="J3235" s="13" t="str">
        <f t="shared" si="90"/>
        <v>=500+1000</v>
      </c>
    </row>
    <row r="3236" spans="2:10" hidden="1" x14ac:dyDescent="0.2">
      <c r="B3236" s="4">
        <v>3233</v>
      </c>
      <c r="C3236" s="5" t="s">
        <v>4117</v>
      </c>
      <c r="D3236" s="5" t="s">
        <v>26</v>
      </c>
      <c r="E3236" s="5" t="s">
        <v>4118</v>
      </c>
      <c r="F3236" s="6">
        <v>44167</v>
      </c>
      <c r="G3236" s="6">
        <v>51472</v>
      </c>
      <c r="H3236" s="7">
        <v>2307.4650000000001</v>
      </c>
      <c r="I3236" s="13" t="str">
        <f>VLOOKUP(C3236,[1]Sheet18!$A$1:$C$362,3,0)</f>
        <v>=1500+500+307.465</v>
      </c>
      <c r="J3236" s="13" t="str">
        <f t="shared" si="90"/>
        <v>=1500+500+307.465</v>
      </c>
    </row>
    <row r="3237" spans="2:10" hidden="1" x14ac:dyDescent="0.2">
      <c r="B3237" s="4">
        <v>3234</v>
      </c>
      <c r="C3237" s="5" t="s">
        <v>5417</v>
      </c>
      <c r="D3237" s="5" t="s">
        <v>26</v>
      </c>
      <c r="E3237" s="5" t="s">
        <v>5418</v>
      </c>
      <c r="F3237" s="6">
        <v>44636</v>
      </c>
      <c r="G3237" s="6">
        <v>51941</v>
      </c>
      <c r="H3237" s="7">
        <v>3500</v>
      </c>
      <c r="I3237" s="13" t="str">
        <f>VLOOKUP(C3237,[1]Sheet18!$A$1:$C$362,3,0)</f>
        <v>=1500+1000+1000</v>
      </c>
      <c r="J3237" s="13" t="str">
        <f t="shared" si="90"/>
        <v>=1500+1000+1000</v>
      </c>
    </row>
    <row r="3238" spans="2:10" x14ac:dyDescent="0.2">
      <c r="B3238" s="4">
        <v>3235</v>
      </c>
      <c r="C3238" s="5" t="s">
        <v>5470</v>
      </c>
      <c r="D3238" s="5" t="s">
        <v>26</v>
      </c>
      <c r="E3238" s="5" t="s">
        <v>5471</v>
      </c>
      <c r="F3238" s="6">
        <v>44650</v>
      </c>
      <c r="G3238" s="6">
        <v>51955</v>
      </c>
      <c r="H3238" s="7">
        <v>2500</v>
      </c>
      <c r="I3238" s="13" t="e">
        <f>VLOOKUP(C3238,[1]Sheet18!$A$1:$C$362,3,0)</f>
        <v>#N/A</v>
      </c>
      <c r="J3238" s="18">
        <f>H3238</f>
        <v>2500</v>
      </c>
    </row>
    <row r="3239" spans="2:10" hidden="1" x14ac:dyDescent="0.2">
      <c r="B3239" s="4">
        <v>3236</v>
      </c>
      <c r="C3239" s="5" t="s">
        <v>5506</v>
      </c>
      <c r="D3239" s="5" t="s">
        <v>26</v>
      </c>
      <c r="E3239" s="5" t="s">
        <v>5507</v>
      </c>
      <c r="F3239" s="6">
        <v>44678</v>
      </c>
      <c r="G3239" s="6">
        <v>51983</v>
      </c>
      <c r="H3239" s="7">
        <v>2500</v>
      </c>
      <c r="I3239" s="13" t="str">
        <f>VLOOKUP(C3239,[1]Sheet18!$A$1:$C$362,3,0)</f>
        <v>=1500+1000</v>
      </c>
      <c r="J3239" s="13" t="str">
        <f>I3239</f>
        <v>=1500+1000</v>
      </c>
    </row>
    <row r="3240" spans="2:10" x14ac:dyDescent="0.2">
      <c r="B3240" s="4">
        <v>3237</v>
      </c>
      <c r="C3240" s="5" t="s">
        <v>5670</v>
      </c>
      <c r="D3240" s="5" t="s">
        <v>26</v>
      </c>
      <c r="E3240" s="5" t="s">
        <v>5671</v>
      </c>
      <c r="F3240" s="6">
        <v>44748</v>
      </c>
      <c r="G3240" s="6">
        <v>52053</v>
      </c>
      <c r="H3240" s="7">
        <v>2500</v>
      </c>
      <c r="I3240" s="13" t="e">
        <f>VLOOKUP(C3240,[1]Sheet18!$A$1:$C$362,3,0)</f>
        <v>#N/A</v>
      </c>
      <c r="J3240" s="18">
        <f>H3240</f>
        <v>2500</v>
      </c>
    </row>
    <row r="3241" spans="2:10" hidden="1" x14ac:dyDescent="0.2">
      <c r="B3241" s="4">
        <v>3238</v>
      </c>
      <c r="C3241" s="5" t="s">
        <v>5691</v>
      </c>
      <c r="D3241" s="5" t="s">
        <v>26</v>
      </c>
      <c r="E3241" s="5" t="s">
        <v>5692</v>
      </c>
      <c r="F3241" s="6">
        <v>44755</v>
      </c>
      <c r="G3241" s="6">
        <v>52060</v>
      </c>
      <c r="H3241" s="7">
        <v>2600</v>
      </c>
      <c r="I3241" s="13" t="str">
        <f>VLOOKUP(C3241,[1]Sheet18!$A$1:$C$362,3,0)</f>
        <v>=600+1000+1000</v>
      </c>
      <c r="J3241" s="13" t="str">
        <f>I3241</f>
        <v>=600+1000+1000</v>
      </c>
    </row>
    <row r="3242" spans="2:10" hidden="1" x14ac:dyDescent="0.2">
      <c r="B3242" s="4">
        <v>3239</v>
      </c>
      <c r="C3242" s="5" t="s">
        <v>5770</v>
      </c>
      <c r="D3242" s="5" t="s">
        <v>26</v>
      </c>
      <c r="E3242" s="5" t="s">
        <v>5771</v>
      </c>
      <c r="F3242" s="6">
        <v>44776</v>
      </c>
      <c r="G3242" s="6">
        <v>52081</v>
      </c>
      <c r="H3242" s="7">
        <v>2500</v>
      </c>
      <c r="I3242" s="13" t="str">
        <f>VLOOKUP(C3242,[1]Sheet18!$A$1:$C$362,3,0)</f>
        <v>=1000+500+1000</v>
      </c>
      <c r="J3242" s="13" t="str">
        <f>I3242</f>
        <v>=1000+500+1000</v>
      </c>
    </row>
    <row r="3243" spans="2:10" hidden="1" x14ac:dyDescent="0.2">
      <c r="B3243" s="4">
        <v>3240</v>
      </c>
      <c r="C3243" s="5" t="s">
        <v>5817</v>
      </c>
      <c r="D3243" s="5" t="s">
        <v>26</v>
      </c>
      <c r="E3243" s="5" t="s">
        <v>5818</v>
      </c>
      <c r="F3243" s="6">
        <v>44797</v>
      </c>
      <c r="G3243" s="6">
        <v>52102</v>
      </c>
      <c r="H3243" s="7">
        <v>2500</v>
      </c>
      <c r="I3243" s="13" t="str">
        <f>VLOOKUP(C3243,[1]Sheet18!$A$1:$C$362,3,0)</f>
        <v>=500+1500+500</v>
      </c>
      <c r="J3243" s="13" t="str">
        <f>I3243</f>
        <v>=500+1500+500</v>
      </c>
    </row>
    <row r="3244" spans="2:10" hidden="1" x14ac:dyDescent="0.2">
      <c r="B3244" s="4">
        <v>3241</v>
      </c>
      <c r="C3244" s="5" t="s">
        <v>5855</v>
      </c>
      <c r="D3244" s="5" t="s">
        <v>26</v>
      </c>
      <c r="E3244" s="5" t="s">
        <v>5856</v>
      </c>
      <c r="F3244" s="6">
        <v>44811</v>
      </c>
      <c r="G3244" s="6">
        <v>52116</v>
      </c>
      <c r="H3244" s="7">
        <v>2500</v>
      </c>
      <c r="I3244" s="13" t="str">
        <f>VLOOKUP(C3244,[1]Sheet18!$A$1:$C$362,3,0)</f>
        <v>=1000+500+1000</v>
      </c>
      <c r="J3244" s="13" t="str">
        <f>I3244</f>
        <v>=1000+500+1000</v>
      </c>
    </row>
    <row r="3245" spans="2:10" hidden="1" x14ac:dyDescent="0.2">
      <c r="B3245" s="4">
        <v>3242</v>
      </c>
      <c r="C3245" s="5" t="s">
        <v>5920</v>
      </c>
      <c r="D3245" s="5" t="s">
        <v>26</v>
      </c>
      <c r="E3245" s="5" t="s">
        <v>5921</v>
      </c>
      <c r="F3245" s="6">
        <v>44832</v>
      </c>
      <c r="G3245" s="6">
        <v>52137</v>
      </c>
      <c r="H3245" s="7">
        <v>2505.0149999999999</v>
      </c>
      <c r="I3245" s="13" t="str">
        <f>VLOOKUP(C3245,[1]Sheet18!$A$1:$C$362,3,0)</f>
        <v>=2105.015+400</v>
      </c>
      <c r="J3245" s="13" t="str">
        <f>I3245</f>
        <v>=2105.015+400</v>
      </c>
    </row>
    <row r="3246" spans="2:10" x14ac:dyDescent="0.2">
      <c r="B3246" s="4">
        <v>3243</v>
      </c>
      <c r="C3246" s="5" t="s">
        <v>5942</v>
      </c>
      <c r="D3246" s="5" t="s">
        <v>26</v>
      </c>
      <c r="E3246" s="5" t="s">
        <v>5943</v>
      </c>
      <c r="F3246" s="6">
        <v>44838</v>
      </c>
      <c r="G3246" s="6">
        <v>52143</v>
      </c>
      <c r="H3246" s="7">
        <v>2000</v>
      </c>
      <c r="I3246" s="13" t="e">
        <f>VLOOKUP(C3246,[1]Sheet18!$A$1:$C$362,3,0)</f>
        <v>#N/A</v>
      </c>
      <c r="J3246" s="18">
        <f>H3246</f>
        <v>2000</v>
      </c>
    </row>
    <row r="3247" spans="2:10" hidden="1" x14ac:dyDescent="0.2">
      <c r="B3247" s="4">
        <v>3244</v>
      </c>
      <c r="C3247" s="5" t="s">
        <v>5968</v>
      </c>
      <c r="D3247" s="5" t="s">
        <v>26</v>
      </c>
      <c r="E3247" s="5" t="s">
        <v>5969</v>
      </c>
      <c r="F3247" s="6">
        <v>44846</v>
      </c>
      <c r="G3247" s="6">
        <v>52151</v>
      </c>
      <c r="H3247" s="7">
        <v>2250</v>
      </c>
      <c r="I3247" s="13" t="str">
        <f>VLOOKUP(C3247,[1]Sheet18!$A$1:$C$362,3,0)</f>
        <v>=750+1500</v>
      </c>
      <c r="J3247" s="13" t="str">
        <f>I3247</f>
        <v>=750+1500</v>
      </c>
    </row>
    <row r="3248" spans="2:10" hidden="1" x14ac:dyDescent="0.2">
      <c r="B3248" s="4">
        <v>3245</v>
      </c>
      <c r="C3248" s="5" t="s">
        <v>6033</v>
      </c>
      <c r="D3248" s="5" t="s">
        <v>26</v>
      </c>
      <c r="E3248" s="5" t="s">
        <v>6034</v>
      </c>
      <c r="F3248" s="6">
        <v>44867</v>
      </c>
      <c r="G3248" s="6">
        <v>52172</v>
      </c>
      <c r="H3248" s="7">
        <v>2500</v>
      </c>
      <c r="I3248" s="13" t="str">
        <f>VLOOKUP(C3248,[1]Sheet18!$A$1:$C$362,3,0)</f>
        <v>=2000+500</v>
      </c>
      <c r="J3248" s="13" t="str">
        <f>I3248</f>
        <v>=2000+500</v>
      </c>
    </row>
    <row r="3249" spans="2:10" x14ac:dyDescent="0.2">
      <c r="B3249" s="4">
        <v>3246</v>
      </c>
      <c r="C3249" s="5" t="s">
        <v>6073</v>
      </c>
      <c r="D3249" s="5" t="s">
        <v>26</v>
      </c>
      <c r="E3249" s="5" t="s">
        <v>6074</v>
      </c>
      <c r="F3249" s="6">
        <v>44881</v>
      </c>
      <c r="G3249" s="6">
        <v>52186</v>
      </c>
      <c r="H3249" s="7">
        <v>2000</v>
      </c>
      <c r="I3249" s="13" t="e">
        <f>VLOOKUP(C3249,[1]Sheet18!$A$1:$C$362,3,0)</f>
        <v>#N/A</v>
      </c>
      <c r="J3249" s="18">
        <f>H3249</f>
        <v>2000</v>
      </c>
    </row>
    <row r="3250" spans="2:10" x14ac:dyDescent="0.2">
      <c r="B3250" s="4">
        <v>3247</v>
      </c>
      <c r="C3250" s="5" t="s">
        <v>9433</v>
      </c>
      <c r="D3250" s="5" t="s">
        <v>26</v>
      </c>
      <c r="E3250" s="5" t="s">
        <v>9434</v>
      </c>
      <c r="F3250" s="6">
        <v>45777</v>
      </c>
      <c r="G3250" s="6">
        <v>52351</v>
      </c>
      <c r="H3250" s="7">
        <v>2500</v>
      </c>
      <c r="I3250" s="13" t="e">
        <f>VLOOKUP(C3250,[1]Sheet18!$A$1:$C$362,3,0)</f>
        <v>#N/A</v>
      </c>
      <c r="J3250" s="18">
        <f>H3250</f>
        <v>2500</v>
      </c>
    </row>
    <row r="3251" spans="2:10" hidden="1" x14ac:dyDescent="0.2">
      <c r="B3251" s="4">
        <v>3248</v>
      </c>
      <c r="C3251" s="5" t="s">
        <v>6636</v>
      </c>
      <c r="D3251" s="5" t="s">
        <v>26</v>
      </c>
      <c r="E3251" s="5" t="s">
        <v>6637</v>
      </c>
      <c r="F3251" s="6">
        <v>45049</v>
      </c>
      <c r="G3251" s="6">
        <v>52354</v>
      </c>
      <c r="H3251" s="7">
        <v>2700</v>
      </c>
      <c r="I3251" s="13" t="str">
        <f>VLOOKUP(C3251,[1]Sheet18!$A$1:$C$362,3,0)</f>
        <v>=1500+1200</v>
      </c>
      <c r="J3251" s="13" t="str">
        <f>I3251</f>
        <v>=1500+1200</v>
      </c>
    </row>
    <row r="3252" spans="2:10" hidden="1" x14ac:dyDescent="0.2">
      <c r="B3252" s="4">
        <v>3249</v>
      </c>
      <c r="C3252" s="5" t="s">
        <v>8547</v>
      </c>
      <c r="D3252" s="5" t="s">
        <v>26</v>
      </c>
      <c r="E3252" s="5" t="s">
        <v>8548</v>
      </c>
      <c r="F3252" s="6">
        <v>45560</v>
      </c>
      <c r="G3252" s="6">
        <v>52865</v>
      </c>
      <c r="H3252" s="7">
        <v>1500</v>
      </c>
      <c r="I3252" s="13" t="str">
        <f>VLOOKUP(C3252,[1]Sheet18!$A$1:$C$362,3,0)</f>
        <v>=1000+500</v>
      </c>
      <c r="J3252" s="13" t="str">
        <f>I3252</f>
        <v>=1000+500</v>
      </c>
    </row>
    <row r="3253" spans="2:10" x14ac:dyDescent="0.2">
      <c r="B3253" s="4">
        <v>3250</v>
      </c>
      <c r="C3253" s="5" t="s">
        <v>8622</v>
      </c>
      <c r="D3253" s="5" t="s">
        <v>26</v>
      </c>
      <c r="E3253" s="5" t="s">
        <v>8623</v>
      </c>
      <c r="F3253" s="6">
        <v>45581</v>
      </c>
      <c r="G3253" s="6">
        <v>52886</v>
      </c>
      <c r="H3253" s="7">
        <v>1150</v>
      </c>
      <c r="I3253" s="13" t="e">
        <f>VLOOKUP(C3253,[1]Sheet18!$A$1:$C$362,3,0)</f>
        <v>#N/A</v>
      </c>
      <c r="J3253" s="18">
        <f>H3253</f>
        <v>1150</v>
      </c>
    </row>
    <row r="3254" spans="2:10" hidden="1" x14ac:dyDescent="0.2">
      <c r="B3254" s="4">
        <v>3251</v>
      </c>
      <c r="C3254" s="5" t="s">
        <v>8650</v>
      </c>
      <c r="D3254" s="5" t="s">
        <v>26</v>
      </c>
      <c r="E3254" s="5" t="s">
        <v>8651</v>
      </c>
      <c r="F3254" s="6">
        <v>45595</v>
      </c>
      <c r="G3254" s="6">
        <v>52900</v>
      </c>
      <c r="H3254" s="7">
        <v>1237</v>
      </c>
      <c r="I3254" s="13" t="str">
        <f>VLOOKUP(C3254,[1]Sheet18!$A$1:$C$362,3,0)</f>
        <v>=850+387</v>
      </c>
      <c r="J3254" s="13" t="str">
        <f>I3254</f>
        <v>=850+387</v>
      </c>
    </row>
    <row r="3255" spans="2:10" x14ac:dyDescent="0.2">
      <c r="B3255" s="4">
        <v>3252</v>
      </c>
      <c r="C3255" s="5" t="s">
        <v>8957</v>
      </c>
      <c r="D3255" s="5" t="s">
        <v>26</v>
      </c>
      <c r="E3255" s="5" t="s">
        <v>8958</v>
      </c>
      <c r="F3255" s="6">
        <v>45686</v>
      </c>
      <c r="G3255" s="6">
        <v>52991</v>
      </c>
      <c r="H3255" s="7">
        <v>1400</v>
      </c>
      <c r="I3255" s="13" t="e">
        <f>VLOOKUP(C3255,[1]Sheet18!$A$1:$C$362,3,0)</f>
        <v>#N/A</v>
      </c>
      <c r="J3255" s="18">
        <f>H3255</f>
        <v>1400</v>
      </c>
    </row>
    <row r="3256" spans="2:10" hidden="1" x14ac:dyDescent="0.2">
      <c r="B3256" s="4">
        <v>3253</v>
      </c>
      <c r="C3256" s="5" t="s">
        <v>9009</v>
      </c>
      <c r="D3256" s="5" t="s">
        <v>26</v>
      </c>
      <c r="E3256" s="5" t="s">
        <v>9010</v>
      </c>
      <c r="F3256" s="6">
        <v>45693</v>
      </c>
      <c r="G3256" s="6">
        <v>52998</v>
      </c>
      <c r="H3256" s="7">
        <v>2000</v>
      </c>
      <c r="I3256" s="13" t="str">
        <f>VLOOKUP(C3256,[1]Sheet18!$A$1:$C$362,3,0)</f>
        <v>=1000+1000</v>
      </c>
      <c r="J3256" s="13" t="str">
        <f>I3256</f>
        <v>=1000+1000</v>
      </c>
    </row>
    <row r="3257" spans="2:10" x14ac:dyDescent="0.2">
      <c r="B3257" s="4">
        <v>3254</v>
      </c>
      <c r="C3257" s="5" t="s">
        <v>9337</v>
      </c>
      <c r="D3257" s="5" t="s">
        <v>26</v>
      </c>
      <c r="E3257" s="5" t="s">
        <v>9338</v>
      </c>
      <c r="F3257" s="6">
        <v>45742</v>
      </c>
      <c r="G3257" s="6">
        <v>53047</v>
      </c>
      <c r="H3257" s="7">
        <v>1998</v>
      </c>
      <c r="I3257" s="13" t="e">
        <f>VLOOKUP(C3257,[1]Sheet18!$A$1:$C$362,3,0)</f>
        <v>#N/A</v>
      </c>
      <c r="J3257" s="18">
        <f>H3257</f>
        <v>1998</v>
      </c>
    </row>
    <row r="3258" spans="2:10" x14ac:dyDescent="0.2">
      <c r="B3258" s="4">
        <v>3255</v>
      </c>
      <c r="C3258" s="5" t="s">
        <v>9391</v>
      </c>
      <c r="D3258" s="5" t="s">
        <v>26</v>
      </c>
      <c r="E3258" s="5" t="s">
        <v>9392</v>
      </c>
      <c r="F3258" s="6">
        <v>45751</v>
      </c>
      <c r="G3258" s="6">
        <v>53056</v>
      </c>
      <c r="H3258" s="7">
        <v>2000</v>
      </c>
      <c r="I3258" s="13" t="e">
        <f>VLOOKUP(C3258,[1]Sheet18!$A$1:$C$362,3,0)</f>
        <v>#N/A</v>
      </c>
      <c r="J3258" s="18">
        <f>H3258</f>
        <v>2000</v>
      </c>
    </row>
    <row r="3259" spans="2:10" x14ac:dyDescent="0.2">
      <c r="B3259" s="4">
        <v>3256</v>
      </c>
      <c r="C3259" s="5" t="s">
        <v>9473</v>
      </c>
      <c r="D3259" s="5" t="s">
        <v>26</v>
      </c>
      <c r="E3259" s="5" t="s">
        <v>9474</v>
      </c>
      <c r="F3259" s="6">
        <v>45784</v>
      </c>
      <c r="G3259" s="6">
        <v>53089</v>
      </c>
      <c r="H3259" s="7">
        <v>1500</v>
      </c>
      <c r="I3259" s="13" t="e">
        <f>VLOOKUP(C3259,[1]Sheet18!$A$1:$C$362,3,0)</f>
        <v>#N/A</v>
      </c>
      <c r="J3259" s="18">
        <f>H3259</f>
        <v>1500</v>
      </c>
    </row>
    <row r="3260" spans="2:10" x14ac:dyDescent="0.2">
      <c r="B3260" s="4">
        <v>3257</v>
      </c>
      <c r="C3260" s="5" t="s">
        <v>9491</v>
      </c>
      <c r="D3260" s="5" t="s">
        <v>26</v>
      </c>
      <c r="E3260" s="5" t="s">
        <v>9392</v>
      </c>
      <c r="F3260" s="6">
        <v>45791</v>
      </c>
      <c r="G3260" s="6">
        <v>53096</v>
      </c>
      <c r="H3260" s="7">
        <v>3000</v>
      </c>
      <c r="I3260" s="13" t="e">
        <f>VLOOKUP(C3260,[1]Sheet18!$A$1:$C$362,3,0)</f>
        <v>#N/A</v>
      </c>
      <c r="J3260" s="18">
        <f>H3260</f>
        <v>3000</v>
      </c>
    </row>
    <row r="3261" spans="2:10" x14ac:dyDescent="0.2">
      <c r="B3261" s="4">
        <v>3258</v>
      </c>
      <c r="C3261" s="5" t="s">
        <v>9393</v>
      </c>
      <c r="D3261" s="5" t="s">
        <v>26</v>
      </c>
      <c r="E3261" s="5" t="s">
        <v>9394</v>
      </c>
      <c r="F3261" s="6">
        <v>45751</v>
      </c>
      <c r="G3261" s="6">
        <v>53421</v>
      </c>
      <c r="H3261" s="7">
        <v>1300</v>
      </c>
      <c r="I3261" s="13" t="e">
        <f>VLOOKUP(C3261,[1]Sheet18!$A$1:$C$362,3,0)</f>
        <v>#N/A</v>
      </c>
      <c r="J3261" s="18">
        <f>H3261</f>
        <v>1300</v>
      </c>
    </row>
    <row r="3262" spans="2:10" hidden="1" x14ac:dyDescent="0.2">
      <c r="B3262" s="4">
        <v>3259</v>
      </c>
      <c r="C3262" s="5" t="s">
        <v>9537</v>
      </c>
      <c r="D3262" s="5" t="s">
        <v>26</v>
      </c>
      <c r="E3262" s="5" t="s">
        <v>9538</v>
      </c>
      <c r="F3262" s="6">
        <v>45805</v>
      </c>
      <c r="G3262" s="6">
        <v>53475</v>
      </c>
      <c r="H3262" s="7">
        <v>4500</v>
      </c>
      <c r="I3262" s="13" t="str">
        <f>VLOOKUP(C3262,[1]Sheet18!$A$1:$C$362,3,0)</f>
        <v>=1000+2000+1500</v>
      </c>
      <c r="J3262" s="13" t="str">
        <f>I3262</f>
        <v>=1000+2000+1500</v>
      </c>
    </row>
    <row r="3263" spans="2:10" hidden="1" x14ac:dyDescent="0.2">
      <c r="B3263" s="4">
        <v>3260</v>
      </c>
      <c r="C3263" s="5" t="s">
        <v>6856</v>
      </c>
      <c r="D3263" s="5" t="s">
        <v>26</v>
      </c>
      <c r="E3263" s="5" t="s">
        <v>6857</v>
      </c>
      <c r="F3263" s="6">
        <v>45112</v>
      </c>
      <c r="G3263" s="6">
        <v>54244</v>
      </c>
      <c r="H3263" s="7">
        <v>2500</v>
      </c>
      <c r="I3263" s="13" t="str">
        <f>VLOOKUP(C3263,[1]Sheet18!$A$1:$C$362,3,0)</f>
        <v>=500+500+500+250+750</v>
      </c>
      <c r="J3263" s="13" t="str">
        <f>I3263</f>
        <v>=500+500+500+250+750</v>
      </c>
    </row>
    <row r="3264" spans="2:10" x14ac:dyDescent="0.2">
      <c r="B3264" s="4">
        <v>3261</v>
      </c>
      <c r="C3264" s="5" t="s">
        <v>6942</v>
      </c>
      <c r="D3264" s="5" t="s">
        <v>26</v>
      </c>
      <c r="E3264" s="5" t="s">
        <v>6857</v>
      </c>
      <c r="F3264" s="6">
        <v>45147</v>
      </c>
      <c r="G3264" s="6">
        <v>54279</v>
      </c>
      <c r="H3264" s="7">
        <v>750</v>
      </c>
      <c r="I3264" s="13" t="e">
        <f>VLOOKUP(C3264,[1]Sheet18!$A$1:$C$362,3,0)</f>
        <v>#N/A</v>
      </c>
      <c r="J3264" s="18">
        <f>H3264</f>
        <v>750</v>
      </c>
    </row>
    <row r="3265" spans="2:10" hidden="1" x14ac:dyDescent="0.2">
      <c r="B3265" s="4">
        <v>3262</v>
      </c>
      <c r="C3265" s="5" t="s">
        <v>8549</v>
      </c>
      <c r="D3265" s="5" t="s">
        <v>26</v>
      </c>
      <c r="E3265" s="5" t="s">
        <v>8550</v>
      </c>
      <c r="F3265" s="6">
        <v>45560</v>
      </c>
      <c r="G3265" s="6">
        <v>54691</v>
      </c>
      <c r="H3265" s="7">
        <v>1650</v>
      </c>
      <c r="I3265" s="13" t="str">
        <f>VLOOKUP(C3265,[1]Sheet18!$A$1:$C$362,3,0)</f>
        <v>=1000+650</v>
      </c>
      <c r="J3265" s="13" t="str">
        <f>I3265</f>
        <v>=1000+650</v>
      </c>
    </row>
    <row r="3266" spans="2:10" x14ac:dyDescent="0.2">
      <c r="B3266" s="4">
        <v>3263</v>
      </c>
      <c r="C3266" s="5" t="s">
        <v>9600</v>
      </c>
      <c r="D3266" s="5" t="s">
        <v>26</v>
      </c>
      <c r="E3266" s="5" t="s">
        <v>9601</v>
      </c>
      <c r="F3266" s="6">
        <v>45819</v>
      </c>
      <c r="G3266" s="6">
        <v>54950</v>
      </c>
      <c r="H3266" s="7">
        <v>1000</v>
      </c>
      <c r="I3266" s="13" t="e">
        <f>VLOOKUP(C3266,[1]Sheet18!$A$1:$C$362,3,0)</f>
        <v>#N/A</v>
      </c>
      <c r="J3266" s="18">
        <f>H3266</f>
        <v>1000</v>
      </c>
    </row>
    <row r="3267" spans="2:10" hidden="1" x14ac:dyDescent="0.2">
      <c r="B3267" s="4">
        <v>3264</v>
      </c>
      <c r="C3267" s="5" t="s">
        <v>3623</v>
      </c>
      <c r="D3267" s="5" t="s">
        <v>26</v>
      </c>
      <c r="E3267" s="5" t="s">
        <v>3624</v>
      </c>
      <c r="F3267" s="6">
        <v>44020</v>
      </c>
      <c r="G3267" s="6">
        <v>54977</v>
      </c>
      <c r="H3267" s="7">
        <v>2500</v>
      </c>
      <c r="I3267" s="13" t="str">
        <f>VLOOKUP(C3267,[1]Sheet18!$A$1:$C$362,3,0)</f>
        <v>=1250+500+750</v>
      </c>
      <c r="J3267" s="13" t="str">
        <f>I3267</f>
        <v>=1250+500+750</v>
      </c>
    </row>
    <row r="3268" spans="2:10" hidden="1" x14ac:dyDescent="0.2">
      <c r="B3268" s="4">
        <v>3265</v>
      </c>
      <c r="C3268" s="5" t="s">
        <v>4190</v>
      </c>
      <c r="D3268" s="5" t="s">
        <v>26</v>
      </c>
      <c r="E3268" s="5" t="s">
        <v>3624</v>
      </c>
      <c r="F3268" s="6">
        <v>44195</v>
      </c>
      <c r="G3268" s="6">
        <v>55152</v>
      </c>
      <c r="H3268" s="7">
        <v>2700</v>
      </c>
      <c r="I3268" s="13" t="str">
        <f>VLOOKUP(C3268,[1]Sheet18!$A$1:$C$362,3,0)</f>
        <v>=1000+1700</v>
      </c>
      <c r="J3268" s="13" t="str">
        <f>I3268</f>
        <v>=1000+1700</v>
      </c>
    </row>
    <row r="3269" spans="2:10" hidden="1" x14ac:dyDescent="0.2">
      <c r="B3269" s="4">
        <v>3266</v>
      </c>
      <c r="C3269" s="5" t="s">
        <v>4237</v>
      </c>
      <c r="D3269" s="5" t="s">
        <v>26</v>
      </c>
      <c r="E3269" s="5" t="s">
        <v>4238</v>
      </c>
      <c r="F3269" s="6">
        <v>44209</v>
      </c>
      <c r="G3269" s="6">
        <v>55166</v>
      </c>
      <c r="H3269" s="7">
        <v>1100</v>
      </c>
      <c r="I3269" s="13" t="str">
        <f>VLOOKUP(C3269,[1]Sheet18!$A$1:$C$362,3,0)</f>
        <v>=500+600</v>
      </c>
      <c r="J3269" s="13" t="str">
        <f>I3269</f>
        <v>=500+600</v>
      </c>
    </row>
    <row r="3270" spans="2:10" x14ac:dyDescent="0.2">
      <c r="B3270" s="4">
        <v>3267</v>
      </c>
      <c r="C3270" s="5" t="s">
        <v>3625</v>
      </c>
      <c r="D3270" s="5" t="s">
        <v>1</v>
      </c>
      <c r="E3270" s="5" t="s">
        <v>3626</v>
      </c>
      <c r="F3270" s="6">
        <v>44020</v>
      </c>
      <c r="G3270" s="6">
        <v>45846</v>
      </c>
      <c r="H3270" s="7">
        <v>500</v>
      </c>
      <c r="I3270" s="13" t="e">
        <f>VLOOKUP(C3270,[1]Sheet18!$A$1:$C$362,3,0)</f>
        <v>#N/A</v>
      </c>
      <c r="J3270" s="18">
        <f t="shared" ref="J3270:J3292" si="91">H3270</f>
        <v>500</v>
      </c>
    </row>
    <row r="3271" spans="2:10" x14ac:dyDescent="0.2">
      <c r="B3271" s="4">
        <v>3268</v>
      </c>
      <c r="C3271" s="5" t="s">
        <v>53</v>
      </c>
      <c r="D3271" s="5" t="s">
        <v>1</v>
      </c>
      <c r="E3271" s="5" t="s">
        <v>54</v>
      </c>
      <c r="F3271" s="6">
        <v>42214</v>
      </c>
      <c r="G3271" s="6">
        <v>45867</v>
      </c>
      <c r="H3271" s="7">
        <v>1000</v>
      </c>
      <c r="I3271" s="13" t="e">
        <f>VLOOKUP(C3271,[1]Sheet18!$A$1:$C$362,3,0)</f>
        <v>#N/A</v>
      </c>
      <c r="J3271" s="18">
        <f t="shared" si="91"/>
        <v>1000</v>
      </c>
    </row>
    <row r="3272" spans="2:10" x14ac:dyDescent="0.2">
      <c r="B3272" s="4">
        <v>3269</v>
      </c>
      <c r="C3272" s="5" t="s">
        <v>3697</v>
      </c>
      <c r="D3272" s="5" t="s">
        <v>1</v>
      </c>
      <c r="E3272" s="5" t="s">
        <v>3698</v>
      </c>
      <c r="F3272" s="6">
        <v>44048</v>
      </c>
      <c r="G3272" s="6">
        <v>45874</v>
      </c>
      <c r="H3272" s="7">
        <v>500</v>
      </c>
      <c r="I3272" s="13" t="e">
        <f>VLOOKUP(C3272,[1]Sheet18!$A$1:$C$362,3,0)</f>
        <v>#N/A</v>
      </c>
      <c r="J3272" s="18">
        <f t="shared" si="91"/>
        <v>500</v>
      </c>
    </row>
    <row r="3273" spans="2:10" x14ac:dyDescent="0.2">
      <c r="B3273" s="4">
        <v>3270</v>
      </c>
      <c r="C3273" s="5" t="s">
        <v>3749</v>
      </c>
      <c r="D3273" s="5" t="s">
        <v>1</v>
      </c>
      <c r="E3273" s="5" t="s">
        <v>3750</v>
      </c>
      <c r="F3273" s="6">
        <v>44069</v>
      </c>
      <c r="G3273" s="6">
        <v>45895</v>
      </c>
      <c r="H3273" s="7">
        <v>500</v>
      </c>
      <c r="I3273" s="13" t="e">
        <f>VLOOKUP(C3273,[1]Sheet18!$A$1:$C$362,3,0)</f>
        <v>#N/A</v>
      </c>
      <c r="J3273" s="18">
        <f t="shared" si="91"/>
        <v>500</v>
      </c>
    </row>
    <row r="3274" spans="2:10" x14ac:dyDescent="0.2">
      <c r="B3274" s="4">
        <v>3271</v>
      </c>
      <c r="C3274" s="5" t="s">
        <v>2768</v>
      </c>
      <c r="D3274" s="5" t="s">
        <v>1</v>
      </c>
      <c r="E3274" s="5" t="s">
        <v>2769</v>
      </c>
      <c r="F3274" s="6">
        <v>43712</v>
      </c>
      <c r="G3274" s="6">
        <v>45904</v>
      </c>
      <c r="H3274" s="7">
        <v>500</v>
      </c>
      <c r="I3274" s="13" t="e">
        <f>VLOOKUP(C3274,[1]Sheet18!$A$1:$C$362,3,0)</f>
        <v>#N/A</v>
      </c>
      <c r="J3274" s="18">
        <f t="shared" si="91"/>
        <v>500</v>
      </c>
    </row>
    <row r="3275" spans="2:10" x14ac:dyDescent="0.2">
      <c r="B3275" s="4">
        <v>3272</v>
      </c>
      <c r="C3275" s="5" t="s">
        <v>128</v>
      </c>
      <c r="D3275" s="5" t="s">
        <v>1</v>
      </c>
      <c r="E3275" s="5" t="s">
        <v>129</v>
      </c>
      <c r="F3275" s="6">
        <v>42256</v>
      </c>
      <c r="G3275" s="6">
        <v>45909</v>
      </c>
      <c r="H3275" s="7">
        <v>500</v>
      </c>
      <c r="I3275" s="13" t="e">
        <f>VLOOKUP(C3275,[1]Sheet18!$A$1:$C$362,3,0)</f>
        <v>#N/A</v>
      </c>
      <c r="J3275" s="18">
        <f t="shared" si="91"/>
        <v>500</v>
      </c>
    </row>
    <row r="3276" spans="2:10" x14ac:dyDescent="0.2">
      <c r="B3276" s="4">
        <v>3273</v>
      </c>
      <c r="C3276" s="5" t="s">
        <v>2787</v>
      </c>
      <c r="D3276" s="5" t="s">
        <v>1</v>
      </c>
      <c r="E3276" s="5" t="s">
        <v>2788</v>
      </c>
      <c r="F3276" s="6">
        <v>43719</v>
      </c>
      <c r="G3276" s="6">
        <v>45911</v>
      </c>
      <c r="H3276" s="7">
        <v>500</v>
      </c>
      <c r="I3276" s="13" t="e">
        <f>VLOOKUP(C3276,[1]Sheet18!$A$1:$C$362,3,0)</f>
        <v>#N/A</v>
      </c>
      <c r="J3276" s="18">
        <f t="shared" si="91"/>
        <v>500</v>
      </c>
    </row>
    <row r="3277" spans="2:10" x14ac:dyDescent="0.2">
      <c r="B3277" s="4">
        <v>3274</v>
      </c>
      <c r="C3277" s="5" t="s">
        <v>2829</v>
      </c>
      <c r="D3277" s="5" t="s">
        <v>1</v>
      </c>
      <c r="E3277" s="5" t="s">
        <v>2830</v>
      </c>
      <c r="F3277" s="6">
        <v>43733</v>
      </c>
      <c r="G3277" s="6">
        <v>45925</v>
      </c>
      <c r="H3277" s="7">
        <v>1000</v>
      </c>
      <c r="I3277" s="13" t="e">
        <f>VLOOKUP(C3277,[1]Sheet18!$A$1:$C$362,3,0)</f>
        <v>#N/A</v>
      </c>
      <c r="J3277" s="18">
        <f t="shared" si="91"/>
        <v>1000</v>
      </c>
    </row>
    <row r="3278" spans="2:10" x14ac:dyDescent="0.2">
      <c r="B3278" s="4">
        <v>3275</v>
      </c>
      <c r="C3278" s="5" t="s">
        <v>177</v>
      </c>
      <c r="D3278" s="5" t="s">
        <v>1</v>
      </c>
      <c r="E3278" s="5" t="s">
        <v>178</v>
      </c>
      <c r="F3278" s="6">
        <v>42291</v>
      </c>
      <c r="G3278" s="6">
        <v>45944</v>
      </c>
      <c r="H3278" s="7">
        <v>750</v>
      </c>
      <c r="I3278" s="13" t="e">
        <f>VLOOKUP(C3278,[1]Sheet18!$A$1:$C$362,3,0)</f>
        <v>#N/A</v>
      </c>
      <c r="J3278" s="18">
        <f t="shared" si="91"/>
        <v>750</v>
      </c>
    </row>
    <row r="3279" spans="2:10" x14ac:dyDescent="0.2">
      <c r="B3279" s="4">
        <v>3276</v>
      </c>
      <c r="C3279" s="5" t="s">
        <v>197</v>
      </c>
      <c r="D3279" s="5" t="s">
        <v>1</v>
      </c>
      <c r="E3279" s="5" t="s">
        <v>198</v>
      </c>
      <c r="F3279" s="6">
        <v>42305</v>
      </c>
      <c r="G3279" s="6">
        <v>45958</v>
      </c>
      <c r="H3279" s="7">
        <v>1000</v>
      </c>
      <c r="I3279" s="13" t="e">
        <f>VLOOKUP(C3279,[1]Sheet18!$A$1:$C$362,3,0)</f>
        <v>#N/A</v>
      </c>
      <c r="J3279" s="18">
        <f t="shared" si="91"/>
        <v>1000</v>
      </c>
    </row>
    <row r="3280" spans="2:10" x14ac:dyDescent="0.2">
      <c r="B3280" s="4">
        <v>3277</v>
      </c>
      <c r="C3280" s="5" t="s">
        <v>231</v>
      </c>
      <c r="D3280" s="5" t="s">
        <v>1</v>
      </c>
      <c r="E3280" s="5" t="s">
        <v>232</v>
      </c>
      <c r="F3280" s="6">
        <v>42321</v>
      </c>
      <c r="G3280" s="6">
        <v>45974</v>
      </c>
      <c r="H3280" s="7">
        <v>1500</v>
      </c>
      <c r="I3280" s="13" t="e">
        <f>VLOOKUP(C3280,[1]Sheet18!$A$1:$C$362,3,0)</f>
        <v>#N/A</v>
      </c>
      <c r="J3280" s="18">
        <f t="shared" si="91"/>
        <v>1500</v>
      </c>
    </row>
    <row r="3281" spans="2:10" x14ac:dyDescent="0.2">
      <c r="B3281" s="4">
        <v>3278</v>
      </c>
      <c r="C3281" s="5" t="s">
        <v>260</v>
      </c>
      <c r="D3281" s="5" t="s">
        <v>1</v>
      </c>
      <c r="E3281" s="5" t="s">
        <v>261</v>
      </c>
      <c r="F3281" s="6">
        <v>42334</v>
      </c>
      <c r="G3281" s="6">
        <v>45987</v>
      </c>
      <c r="H3281" s="7">
        <v>750</v>
      </c>
      <c r="I3281" s="13" t="e">
        <f>VLOOKUP(C3281,[1]Sheet18!$A$1:$C$362,3,0)</f>
        <v>#N/A</v>
      </c>
      <c r="J3281" s="18">
        <f t="shared" si="91"/>
        <v>750</v>
      </c>
    </row>
    <row r="3282" spans="2:10" x14ac:dyDescent="0.2">
      <c r="B3282" s="4">
        <v>3279</v>
      </c>
      <c r="C3282" s="5" t="s">
        <v>2956</v>
      </c>
      <c r="D3282" s="5" t="s">
        <v>1</v>
      </c>
      <c r="E3282" s="5" t="s">
        <v>2957</v>
      </c>
      <c r="F3282" s="6">
        <v>43796</v>
      </c>
      <c r="G3282" s="6">
        <v>45988</v>
      </c>
      <c r="H3282" s="7">
        <v>500</v>
      </c>
      <c r="I3282" s="13" t="e">
        <f>VLOOKUP(C3282,[1]Sheet18!$A$1:$C$362,3,0)</f>
        <v>#N/A</v>
      </c>
      <c r="J3282" s="18">
        <f t="shared" si="91"/>
        <v>500</v>
      </c>
    </row>
    <row r="3283" spans="2:10" x14ac:dyDescent="0.2">
      <c r="B3283" s="4">
        <v>3280</v>
      </c>
      <c r="C3283" s="5" t="s">
        <v>4151</v>
      </c>
      <c r="D3283" s="5" t="s">
        <v>1</v>
      </c>
      <c r="E3283" s="5" t="s">
        <v>4152</v>
      </c>
      <c r="F3283" s="6">
        <v>44181</v>
      </c>
      <c r="G3283" s="6">
        <v>46007</v>
      </c>
      <c r="H3283" s="7">
        <v>500</v>
      </c>
      <c r="I3283" s="13" t="e">
        <f>VLOOKUP(C3283,[1]Sheet18!$A$1:$C$362,3,0)</f>
        <v>#N/A</v>
      </c>
      <c r="J3283" s="18">
        <f t="shared" si="91"/>
        <v>500</v>
      </c>
    </row>
    <row r="3284" spans="2:10" x14ac:dyDescent="0.2">
      <c r="B3284" s="4">
        <v>3281</v>
      </c>
      <c r="C3284" s="5" t="s">
        <v>4191</v>
      </c>
      <c r="D3284" s="5" t="s">
        <v>1</v>
      </c>
      <c r="E3284" s="5" t="s">
        <v>4192</v>
      </c>
      <c r="F3284" s="6">
        <v>44195</v>
      </c>
      <c r="G3284" s="6">
        <v>46021</v>
      </c>
      <c r="H3284" s="7">
        <v>1000</v>
      </c>
      <c r="I3284" s="13" t="e">
        <f>VLOOKUP(C3284,[1]Sheet18!$A$1:$C$362,3,0)</f>
        <v>#N/A</v>
      </c>
      <c r="J3284" s="18">
        <f t="shared" si="91"/>
        <v>1000</v>
      </c>
    </row>
    <row r="3285" spans="2:10" x14ac:dyDescent="0.2">
      <c r="B3285" s="4">
        <v>3282</v>
      </c>
      <c r="C3285" s="5" t="s">
        <v>341</v>
      </c>
      <c r="D3285" s="5" t="s">
        <v>1</v>
      </c>
      <c r="E3285" s="5" t="s">
        <v>342</v>
      </c>
      <c r="F3285" s="6">
        <v>42382</v>
      </c>
      <c r="G3285" s="6">
        <v>46035</v>
      </c>
      <c r="H3285" s="7">
        <v>2000</v>
      </c>
      <c r="I3285" s="13" t="e">
        <f>VLOOKUP(C3285,[1]Sheet18!$A$1:$C$362,3,0)</f>
        <v>#N/A</v>
      </c>
      <c r="J3285" s="18">
        <f t="shared" si="91"/>
        <v>2000</v>
      </c>
    </row>
    <row r="3286" spans="2:10" x14ac:dyDescent="0.2">
      <c r="B3286" s="4">
        <v>3283</v>
      </c>
      <c r="C3286" s="5" t="s">
        <v>376</v>
      </c>
      <c r="D3286" s="5" t="s">
        <v>1</v>
      </c>
      <c r="E3286" s="5" t="s">
        <v>377</v>
      </c>
      <c r="F3286" s="6">
        <v>42396</v>
      </c>
      <c r="G3286" s="6">
        <v>46049</v>
      </c>
      <c r="H3286" s="7">
        <v>1000</v>
      </c>
      <c r="I3286" s="13" t="e">
        <f>VLOOKUP(C3286,[1]Sheet18!$A$1:$C$362,3,0)</f>
        <v>#N/A</v>
      </c>
      <c r="J3286" s="18">
        <f t="shared" si="91"/>
        <v>1000</v>
      </c>
    </row>
    <row r="3287" spans="2:10" x14ac:dyDescent="0.2">
      <c r="B3287" s="4">
        <v>3284</v>
      </c>
      <c r="C3287" s="5" t="s">
        <v>5293</v>
      </c>
      <c r="D3287" s="5" t="s">
        <v>1</v>
      </c>
      <c r="E3287" s="5" t="s">
        <v>5294</v>
      </c>
      <c r="F3287" s="6">
        <v>44594</v>
      </c>
      <c r="G3287" s="6">
        <v>46055</v>
      </c>
      <c r="H3287" s="7">
        <v>750</v>
      </c>
      <c r="I3287" s="13" t="e">
        <f>VLOOKUP(C3287,[1]Sheet18!$A$1:$C$362,3,0)</f>
        <v>#N/A</v>
      </c>
      <c r="J3287" s="18">
        <f t="shared" si="91"/>
        <v>750</v>
      </c>
    </row>
    <row r="3288" spans="2:10" x14ac:dyDescent="0.2">
      <c r="B3288" s="4">
        <v>3285</v>
      </c>
      <c r="C3288" s="5" t="s">
        <v>398</v>
      </c>
      <c r="D3288" s="5" t="s">
        <v>1</v>
      </c>
      <c r="E3288" s="5" t="s">
        <v>399</v>
      </c>
      <c r="F3288" s="6">
        <v>42410</v>
      </c>
      <c r="G3288" s="6">
        <v>46063</v>
      </c>
      <c r="H3288" s="7">
        <v>1000</v>
      </c>
      <c r="I3288" s="13" t="e">
        <f>VLOOKUP(C3288,[1]Sheet18!$A$1:$C$362,3,0)</f>
        <v>#N/A</v>
      </c>
      <c r="J3288" s="18">
        <f t="shared" si="91"/>
        <v>1000</v>
      </c>
    </row>
    <row r="3289" spans="2:10" x14ac:dyDescent="0.2">
      <c r="B3289" s="4">
        <v>3286</v>
      </c>
      <c r="C3289" s="5" t="s">
        <v>4324</v>
      </c>
      <c r="D3289" s="5" t="s">
        <v>1</v>
      </c>
      <c r="E3289" s="5" t="s">
        <v>4325</v>
      </c>
      <c r="F3289" s="6">
        <v>44237</v>
      </c>
      <c r="G3289" s="6">
        <v>46063</v>
      </c>
      <c r="H3289" s="7">
        <v>500</v>
      </c>
      <c r="I3289" s="13" t="e">
        <f>VLOOKUP(C3289,[1]Sheet18!$A$1:$C$362,3,0)</f>
        <v>#N/A</v>
      </c>
      <c r="J3289" s="18">
        <f t="shared" si="91"/>
        <v>500</v>
      </c>
    </row>
    <row r="3290" spans="2:10" x14ac:dyDescent="0.2">
      <c r="B3290" s="4">
        <v>3287</v>
      </c>
      <c r="C3290" s="5" t="s">
        <v>438</v>
      </c>
      <c r="D3290" s="5" t="s">
        <v>1</v>
      </c>
      <c r="E3290" s="5" t="s">
        <v>439</v>
      </c>
      <c r="F3290" s="6">
        <v>42424</v>
      </c>
      <c r="G3290" s="6">
        <v>46077</v>
      </c>
      <c r="H3290" s="7">
        <v>800</v>
      </c>
      <c r="I3290" s="13" t="e">
        <f>VLOOKUP(C3290,[1]Sheet18!$A$1:$C$362,3,0)</f>
        <v>#N/A</v>
      </c>
      <c r="J3290" s="18">
        <f t="shared" si="91"/>
        <v>800</v>
      </c>
    </row>
    <row r="3291" spans="2:10" x14ac:dyDescent="0.2">
      <c r="B3291" s="4">
        <v>3288</v>
      </c>
      <c r="C3291" s="5" t="s">
        <v>464</v>
      </c>
      <c r="D3291" s="5" t="s">
        <v>1</v>
      </c>
      <c r="E3291" s="5" t="s">
        <v>465</v>
      </c>
      <c r="F3291" s="6">
        <v>42438</v>
      </c>
      <c r="G3291" s="6">
        <v>46090</v>
      </c>
      <c r="H3291" s="7">
        <v>1000</v>
      </c>
      <c r="I3291" s="13" t="e">
        <f>VLOOKUP(C3291,[1]Sheet18!$A$1:$C$362,3,0)</f>
        <v>#N/A</v>
      </c>
      <c r="J3291" s="18">
        <f t="shared" si="91"/>
        <v>1000</v>
      </c>
    </row>
    <row r="3292" spans="2:10" x14ac:dyDescent="0.2">
      <c r="B3292" s="4">
        <v>3289</v>
      </c>
      <c r="C3292" s="5" t="s">
        <v>486</v>
      </c>
      <c r="D3292" s="5" t="s">
        <v>1</v>
      </c>
      <c r="E3292" s="5" t="s">
        <v>487</v>
      </c>
      <c r="F3292" s="6">
        <v>42452</v>
      </c>
      <c r="G3292" s="6">
        <v>46104</v>
      </c>
      <c r="H3292" s="7">
        <v>1500</v>
      </c>
      <c r="I3292" s="13" t="e">
        <f>VLOOKUP(C3292,[1]Sheet18!$A$1:$C$362,3,0)</f>
        <v>#N/A</v>
      </c>
      <c r="J3292" s="18">
        <f t="shared" si="91"/>
        <v>1500</v>
      </c>
    </row>
    <row r="3293" spans="2:10" hidden="1" x14ac:dyDescent="0.2">
      <c r="B3293" s="4">
        <v>3290</v>
      </c>
      <c r="C3293" s="5" t="s">
        <v>3420</v>
      </c>
      <c r="D3293" s="5" t="s">
        <v>1</v>
      </c>
      <c r="E3293" s="5" t="s">
        <v>3421</v>
      </c>
      <c r="F3293" s="6">
        <v>43929</v>
      </c>
      <c r="G3293" s="6">
        <v>46120</v>
      </c>
      <c r="H3293" s="7">
        <v>1080</v>
      </c>
      <c r="I3293" s="13" t="str">
        <f>VLOOKUP(C3293,[1]Sheet18!$A$1:$C$362,3,0)</f>
        <v>=580+500</v>
      </c>
      <c r="J3293" s="13" t="str">
        <f>I3293</f>
        <v>=580+500</v>
      </c>
    </row>
    <row r="3294" spans="2:10" x14ac:dyDescent="0.2">
      <c r="B3294" s="4">
        <v>3291</v>
      </c>
      <c r="C3294" s="5" t="s">
        <v>502</v>
      </c>
      <c r="D3294" s="5" t="s">
        <v>1</v>
      </c>
      <c r="E3294" s="5" t="s">
        <v>503</v>
      </c>
      <c r="F3294" s="6">
        <v>42480</v>
      </c>
      <c r="G3294" s="6">
        <v>46132</v>
      </c>
      <c r="H3294" s="7">
        <v>750</v>
      </c>
      <c r="I3294" s="13" t="e">
        <f>VLOOKUP(C3294,[1]Sheet18!$A$1:$C$362,3,0)</f>
        <v>#N/A</v>
      </c>
      <c r="J3294" s="18">
        <f>H3294</f>
        <v>750</v>
      </c>
    </row>
    <row r="3295" spans="2:10" x14ac:dyDescent="0.2">
      <c r="B3295" s="4">
        <v>3292</v>
      </c>
      <c r="C3295" s="5" t="s">
        <v>4585</v>
      </c>
      <c r="D3295" s="5" t="s">
        <v>1</v>
      </c>
      <c r="E3295" s="5" t="s">
        <v>4586</v>
      </c>
      <c r="F3295" s="6">
        <v>44328</v>
      </c>
      <c r="G3295" s="6">
        <v>46154</v>
      </c>
      <c r="H3295" s="7">
        <v>500</v>
      </c>
      <c r="I3295" s="13" t="e">
        <f>VLOOKUP(C3295,[1]Sheet18!$A$1:$C$362,3,0)</f>
        <v>#N/A</v>
      </c>
      <c r="J3295" s="18">
        <f>H3295</f>
        <v>500</v>
      </c>
    </row>
    <row r="3296" spans="2:10" hidden="1" x14ac:dyDescent="0.2">
      <c r="B3296" s="4">
        <v>3293</v>
      </c>
      <c r="C3296" s="5" t="s">
        <v>546</v>
      </c>
      <c r="D3296" s="5" t="s">
        <v>1</v>
      </c>
      <c r="E3296" s="5" t="s">
        <v>547</v>
      </c>
      <c r="F3296" s="6">
        <v>42515</v>
      </c>
      <c r="G3296" s="6">
        <v>46167</v>
      </c>
      <c r="H3296" s="7">
        <v>1250</v>
      </c>
      <c r="I3296" s="13" t="str">
        <f>VLOOKUP(C3296,[1]Sheet18!$A$1:$C$362,3,0)</f>
        <v>=750+500</v>
      </c>
      <c r="J3296" s="13" t="str">
        <f>I3296</f>
        <v>=750+500</v>
      </c>
    </row>
    <row r="3297" spans="2:10" x14ac:dyDescent="0.2">
      <c r="B3297" s="4">
        <v>3294</v>
      </c>
      <c r="C3297" s="5" t="s">
        <v>4614</v>
      </c>
      <c r="D3297" s="5" t="s">
        <v>1</v>
      </c>
      <c r="E3297" s="5" t="s">
        <v>4615</v>
      </c>
      <c r="F3297" s="6">
        <v>44341</v>
      </c>
      <c r="G3297" s="6">
        <v>46167</v>
      </c>
      <c r="H3297" s="7">
        <v>500</v>
      </c>
      <c r="I3297" s="13" t="e">
        <f>VLOOKUP(C3297,[1]Sheet18!$A$1:$C$362,3,0)</f>
        <v>#N/A</v>
      </c>
      <c r="J3297" s="18">
        <f t="shared" ref="J3297:J3303" si="92">H3297</f>
        <v>500</v>
      </c>
    </row>
    <row r="3298" spans="2:10" x14ac:dyDescent="0.2">
      <c r="B3298" s="4">
        <v>3295</v>
      </c>
      <c r="C3298" s="5" t="s">
        <v>563</v>
      </c>
      <c r="D3298" s="5" t="s">
        <v>1</v>
      </c>
      <c r="E3298" s="5" t="s">
        <v>564</v>
      </c>
      <c r="F3298" s="6">
        <v>42536</v>
      </c>
      <c r="G3298" s="6">
        <v>46188</v>
      </c>
      <c r="H3298" s="7">
        <v>1500</v>
      </c>
      <c r="I3298" s="13" t="e">
        <f>VLOOKUP(C3298,[1]Sheet18!$A$1:$C$362,3,0)</f>
        <v>#N/A</v>
      </c>
      <c r="J3298" s="18">
        <f t="shared" si="92"/>
        <v>1500</v>
      </c>
    </row>
    <row r="3299" spans="2:10" x14ac:dyDescent="0.2">
      <c r="B3299" s="4">
        <v>3296</v>
      </c>
      <c r="C3299" s="5" t="s">
        <v>4677</v>
      </c>
      <c r="D3299" s="5" t="s">
        <v>1</v>
      </c>
      <c r="E3299" s="5" t="s">
        <v>4678</v>
      </c>
      <c r="F3299" s="6">
        <v>44363</v>
      </c>
      <c r="G3299" s="6">
        <v>46189</v>
      </c>
      <c r="H3299" s="7">
        <v>750</v>
      </c>
      <c r="I3299" s="13" t="e">
        <f>VLOOKUP(C3299,[1]Sheet18!$A$1:$C$362,3,0)</f>
        <v>#N/A</v>
      </c>
      <c r="J3299" s="18">
        <f t="shared" si="92"/>
        <v>750</v>
      </c>
    </row>
    <row r="3300" spans="2:10" x14ac:dyDescent="0.2">
      <c r="B3300" s="4">
        <v>3297</v>
      </c>
      <c r="C3300" s="5" t="s">
        <v>4729</v>
      </c>
      <c r="D3300" s="5" t="s">
        <v>1</v>
      </c>
      <c r="E3300" s="5" t="s">
        <v>4730</v>
      </c>
      <c r="F3300" s="6">
        <v>44377</v>
      </c>
      <c r="G3300" s="6">
        <v>46203</v>
      </c>
      <c r="H3300" s="7">
        <v>500</v>
      </c>
      <c r="I3300" s="13" t="e">
        <f>VLOOKUP(C3300,[1]Sheet18!$A$1:$C$362,3,0)</f>
        <v>#N/A</v>
      </c>
      <c r="J3300" s="18">
        <f t="shared" si="92"/>
        <v>500</v>
      </c>
    </row>
    <row r="3301" spans="2:10" x14ac:dyDescent="0.2">
      <c r="B3301" s="4">
        <v>3298</v>
      </c>
      <c r="C3301" s="5" t="s">
        <v>4782</v>
      </c>
      <c r="D3301" s="5" t="s">
        <v>1</v>
      </c>
      <c r="E3301" s="5" t="s">
        <v>4783</v>
      </c>
      <c r="F3301" s="6">
        <v>44391</v>
      </c>
      <c r="G3301" s="6">
        <v>46217</v>
      </c>
      <c r="H3301" s="7">
        <v>500</v>
      </c>
      <c r="I3301" s="13" t="e">
        <f>VLOOKUP(C3301,[1]Sheet18!$A$1:$C$362,3,0)</f>
        <v>#N/A</v>
      </c>
      <c r="J3301" s="18">
        <f t="shared" si="92"/>
        <v>500</v>
      </c>
    </row>
    <row r="3302" spans="2:10" x14ac:dyDescent="0.2">
      <c r="B3302" s="4">
        <v>3299</v>
      </c>
      <c r="C3302" s="5" t="s">
        <v>4798</v>
      </c>
      <c r="D3302" s="5" t="s">
        <v>1</v>
      </c>
      <c r="E3302" s="5" t="s">
        <v>4799</v>
      </c>
      <c r="F3302" s="6">
        <v>44397</v>
      </c>
      <c r="G3302" s="6">
        <v>46223</v>
      </c>
      <c r="H3302" s="7">
        <v>1000</v>
      </c>
      <c r="I3302" s="13" t="e">
        <f>VLOOKUP(C3302,[1]Sheet18!$A$1:$C$362,3,0)</f>
        <v>#N/A</v>
      </c>
      <c r="J3302" s="18">
        <f t="shared" si="92"/>
        <v>1000</v>
      </c>
    </row>
    <row r="3303" spans="2:10" x14ac:dyDescent="0.2">
      <c r="B3303" s="4">
        <v>3300</v>
      </c>
      <c r="C3303" s="5" t="s">
        <v>633</v>
      </c>
      <c r="D3303" s="5" t="s">
        <v>1</v>
      </c>
      <c r="E3303" s="5" t="s">
        <v>634</v>
      </c>
      <c r="F3303" s="6">
        <v>42591</v>
      </c>
      <c r="G3303" s="6">
        <v>46243</v>
      </c>
      <c r="H3303" s="7">
        <v>500</v>
      </c>
      <c r="I3303" s="13" t="e">
        <f>VLOOKUP(C3303,[1]Sheet18!$A$1:$C$362,3,0)</f>
        <v>#N/A</v>
      </c>
      <c r="J3303" s="18">
        <f t="shared" si="92"/>
        <v>500</v>
      </c>
    </row>
    <row r="3304" spans="2:10" hidden="1" x14ac:dyDescent="0.2">
      <c r="B3304" s="4">
        <v>3301</v>
      </c>
      <c r="C3304" s="5" t="s">
        <v>665</v>
      </c>
      <c r="D3304" s="5" t="s">
        <v>1</v>
      </c>
      <c r="E3304" s="5" t="s">
        <v>666</v>
      </c>
      <c r="F3304" s="6">
        <v>42606</v>
      </c>
      <c r="G3304" s="6">
        <v>46258</v>
      </c>
      <c r="H3304" s="7">
        <v>1000</v>
      </c>
      <c r="I3304" s="13" t="str">
        <f>VLOOKUP(C3304,[1]Sheet18!$A$1:$C$362,3,0)</f>
        <v>=500+500</v>
      </c>
      <c r="J3304" s="13" t="str">
        <f>I3304</f>
        <v>=500+500</v>
      </c>
    </row>
    <row r="3305" spans="2:10" x14ac:dyDescent="0.2">
      <c r="B3305" s="4">
        <v>3302</v>
      </c>
      <c r="C3305" s="5" t="s">
        <v>689</v>
      </c>
      <c r="D3305" s="5" t="s">
        <v>1</v>
      </c>
      <c r="E3305" s="5" t="s">
        <v>690</v>
      </c>
      <c r="F3305" s="6">
        <v>42627</v>
      </c>
      <c r="G3305" s="6">
        <v>46279</v>
      </c>
      <c r="H3305" s="7">
        <v>2000</v>
      </c>
      <c r="I3305" s="13" t="e">
        <f>VLOOKUP(C3305,[1]Sheet18!$A$1:$C$362,3,0)</f>
        <v>#N/A</v>
      </c>
      <c r="J3305" s="18">
        <f t="shared" ref="J3305:J3335" si="93">H3305</f>
        <v>2000</v>
      </c>
    </row>
    <row r="3306" spans="2:10" x14ac:dyDescent="0.2">
      <c r="B3306" s="4">
        <v>3303</v>
      </c>
      <c r="C3306" s="5" t="s">
        <v>711</v>
      </c>
      <c r="D3306" s="5" t="s">
        <v>1</v>
      </c>
      <c r="E3306" s="5" t="s">
        <v>712</v>
      </c>
      <c r="F3306" s="6">
        <v>42641</v>
      </c>
      <c r="G3306" s="6">
        <v>46293</v>
      </c>
      <c r="H3306" s="7">
        <v>900</v>
      </c>
      <c r="I3306" s="13" t="e">
        <f>VLOOKUP(C3306,[1]Sheet18!$A$1:$C$362,3,0)</f>
        <v>#N/A</v>
      </c>
      <c r="J3306" s="18">
        <f t="shared" si="93"/>
        <v>900</v>
      </c>
    </row>
    <row r="3307" spans="2:10" x14ac:dyDescent="0.2">
      <c r="B3307" s="4">
        <v>3304</v>
      </c>
      <c r="C3307" s="5" t="s">
        <v>5001</v>
      </c>
      <c r="D3307" s="5" t="s">
        <v>1</v>
      </c>
      <c r="E3307" s="5" t="s">
        <v>5002</v>
      </c>
      <c r="F3307" s="6">
        <v>44475</v>
      </c>
      <c r="G3307" s="6">
        <v>46301</v>
      </c>
      <c r="H3307" s="7">
        <v>1000</v>
      </c>
      <c r="I3307" s="13" t="e">
        <f>VLOOKUP(C3307,[1]Sheet18!$A$1:$C$362,3,0)</f>
        <v>#N/A</v>
      </c>
      <c r="J3307" s="18">
        <f t="shared" si="93"/>
        <v>1000</v>
      </c>
    </row>
    <row r="3308" spans="2:10" x14ac:dyDescent="0.2">
      <c r="B3308" s="4">
        <v>3305</v>
      </c>
      <c r="C3308" s="5" t="s">
        <v>766</v>
      </c>
      <c r="D3308" s="5" t="s">
        <v>1</v>
      </c>
      <c r="E3308" s="5" t="s">
        <v>767</v>
      </c>
      <c r="F3308" s="6">
        <v>42669</v>
      </c>
      <c r="G3308" s="6">
        <v>46321</v>
      </c>
      <c r="H3308" s="7">
        <v>1000</v>
      </c>
      <c r="I3308" s="13" t="e">
        <f>VLOOKUP(C3308,[1]Sheet18!$A$1:$C$362,3,0)</f>
        <v>#N/A</v>
      </c>
      <c r="J3308" s="18">
        <f t="shared" si="93"/>
        <v>1000</v>
      </c>
    </row>
    <row r="3309" spans="2:10" x14ac:dyDescent="0.2">
      <c r="B3309" s="4">
        <v>3306</v>
      </c>
      <c r="C3309" s="5" t="s">
        <v>802</v>
      </c>
      <c r="D3309" s="5" t="s">
        <v>1</v>
      </c>
      <c r="E3309" s="5" t="s">
        <v>803</v>
      </c>
      <c r="F3309" s="6">
        <v>42683</v>
      </c>
      <c r="G3309" s="6">
        <v>46335</v>
      </c>
      <c r="H3309" s="7">
        <v>500</v>
      </c>
      <c r="I3309" s="13" t="e">
        <f>VLOOKUP(C3309,[1]Sheet18!$A$1:$C$362,3,0)</f>
        <v>#N/A</v>
      </c>
      <c r="J3309" s="18">
        <f t="shared" si="93"/>
        <v>500</v>
      </c>
    </row>
    <row r="3310" spans="2:10" x14ac:dyDescent="0.2">
      <c r="B3310" s="4">
        <v>3307</v>
      </c>
      <c r="C3310" s="5" t="s">
        <v>836</v>
      </c>
      <c r="D3310" s="5" t="s">
        <v>1</v>
      </c>
      <c r="E3310" s="5" t="s">
        <v>837</v>
      </c>
      <c r="F3310" s="6">
        <v>42697</v>
      </c>
      <c r="G3310" s="6">
        <v>46349</v>
      </c>
      <c r="H3310" s="7">
        <v>500</v>
      </c>
      <c r="I3310" s="13" t="e">
        <f>VLOOKUP(C3310,[1]Sheet18!$A$1:$C$362,3,0)</f>
        <v>#N/A</v>
      </c>
      <c r="J3310" s="18">
        <f t="shared" si="93"/>
        <v>500</v>
      </c>
    </row>
    <row r="3311" spans="2:10" x14ac:dyDescent="0.2">
      <c r="B3311" s="4">
        <v>3308</v>
      </c>
      <c r="C3311" s="5" t="s">
        <v>848</v>
      </c>
      <c r="D3311" s="5" t="s">
        <v>1</v>
      </c>
      <c r="E3311" s="5" t="s">
        <v>849</v>
      </c>
      <c r="F3311" s="6">
        <v>42704</v>
      </c>
      <c r="G3311" s="6">
        <v>46356</v>
      </c>
      <c r="H3311" s="7">
        <v>500</v>
      </c>
      <c r="I3311" s="13" t="e">
        <f>VLOOKUP(C3311,[1]Sheet18!$A$1:$C$362,3,0)</f>
        <v>#N/A</v>
      </c>
      <c r="J3311" s="18">
        <f t="shared" si="93"/>
        <v>500</v>
      </c>
    </row>
    <row r="3312" spans="2:10" x14ac:dyDescent="0.2">
      <c r="B3312" s="4">
        <v>3309</v>
      </c>
      <c r="C3312" s="5" t="s">
        <v>5112</v>
      </c>
      <c r="D3312" s="5" t="s">
        <v>1</v>
      </c>
      <c r="E3312" s="5" t="s">
        <v>5113</v>
      </c>
      <c r="F3312" s="6">
        <v>44531</v>
      </c>
      <c r="G3312" s="6">
        <v>46357</v>
      </c>
      <c r="H3312" s="7">
        <v>500</v>
      </c>
      <c r="I3312" s="13" t="e">
        <f>VLOOKUP(C3312,[1]Sheet18!$A$1:$C$362,3,0)</f>
        <v>#N/A</v>
      </c>
      <c r="J3312" s="18">
        <f t="shared" si="93"/>
        <v>500</v>
      </c>
    </row>
    <row r="3313" spans="2:10" x14ac:dyDescent="0.2">
      <c r="B3313" s="4">
        <v>3310</v>
      </c>
      <c r="C3313" s="5" t="s">
        <v>872</v>
      </c>
      <c r="D3313" s="5" t="s">
        <v>1</v>
      </c>
      <c r="E3313" s="5" t="s">
        <v>873</v>
      </c>
      <c r="F3313" s="6">
        <v>42718</v>
      </c>
      <c r="G3313" s="6">
        <v>46370</v>
      </c>
      <c r="H3313" s="7">
        <v>1000</v>
      </c>
      <c r="I3313" s="13" t="e">
        <f>VLOOKUP(C3313,[1]Sheet18!$A$1:$C$362,3,0)</f>
        <v>#N/A</v>
      </c>
      <c r="J3313" s="18">
        <f t="shared" si="93"/>
        <v>1000</v>
      </c>
    </row>
    <row r="3314" spans="2:10" x14ac:dyDescent="0.2">
      <c r="B3314" s="4">
        <v>3311</v>
      </c>
      <c r="C3314" s="5" t="s">
        <v>5181</v>
      </c>
      <c r="D3314" s="5" t="s">
        <v>1</v>
      </c>
      <c r="E3314" s="5" t="s">
        <v>4783</v>
      </c>
      <c r="F3314" s="6">
        <v>44559</v>
      </c>
      <c r="G3314" s="6">
        <v>46385</v>
      </c>
      <c r="H3314" s="7">
        <v>669</v>
      </c>
      <c r="I3314" s="13" t="e">
        <f>VLOOKUP(C3314,[1]Sheet18!$A$1:$C$362,3,0)</f>
        <v>#N/A</v>
      </c>
      <c r="J3314" s="18">
        <f t="shared" si="93"/>
        <v>669</v>
      </c>
    </row>
    <row r="3315" spans="2:10" x14ac:dyDescent="0.2">
      <c r="B3315" s="4">
        <v>3312</v>
      </c>
      <c r="C3315" s="5" t="s">
        <v>4215</v>
      </c>
      <c r="D3315" s="5" t="s">
        <v>1</v>
      </c>
      <c r="E3315" s="5" t="s">
        <v>4216</v>
      </c>
      <c r="F3315" s="6">
        <v>44202</v>
      </c>
      <c r="G3315" s="6">
        <v>46393</v>
      </c>
      <c r="H3315" s="7">
        <v>600</v>
      </c>
      <c r="I3315" s="13" t="e">
        <f>VLOOKUP(C3315,[1]Sheet18!$A$1:$C$362,3,0)</f>
        <v>#N/A</v>
      </c>
      <c r="J3315" s="18">
        <f t="shared" si="93"/>
        <v>600</v>
      </c>
    </row>
    <row r="3316" spans="2:10" x14ac:dyDescent="0.2">
      <c r="B3316" s="4">
        <v>3313</v>
      </c>
      <c r="C3316" s="5" t="s">
        <v>920</v>
      </c>
      <c r="D3316" s="5" t="s">
        <v>1</v>
      </c>
      <c r="E3316" s="5" t="s">
        <v>921</v>
      </c>
      <c r="F3316" s="6">
        <v>42746</v>
      </c>
      <c r="G3316" s="6">
        <v>46398</v>
      </c>
      <c r="H3316" s="7">
        <v>500</v>
      </c>
      <c r="I3316" s="13" t="e">
        <f>VLOOKUP(C3316,[1]Sheet18!$A$1:$C$362,3,0)</f>
        <v>#N/A</v>
      </c>
      <c r="J3316" s="18">
        <f t="shared" si="93"/>
        <v>500</v>
      </c>
    </row>
    <row r="3317" spans="2:10" x14ac:dyDescent="0.2">
      <c r="B3317" s="4">
        <v>3314</v>
      </c>
      <c r="C3317" s="5" t="s">
        <v>5255</v>
      </c>
      <c r="D3317" s="5" t="s">
        <v>1</v>
      </c>
      <c r="E3317" s="5" t="s">
        <v>5256</v>
      </c>
      <c r="F3317" s="6">
        <v>44580</v>
      </c>
      <c r="G3317" s="6">
        <v>46406</v>
      </c>
      <c r="H3317" s="7">
        <v>1000</v>
      </c>
      <c r="I3317" s="13" t="e">
        <f>VLOOKUP(C3317,[1]Sheet18!$A$1:$C$362,3,0)</f>
        <v>#N/A</v>
      </c>
      <c r="J3317" s="18">
        <f t="shared" si="93"/>
        <v>1000</v>
      </c>
    </row>
    <row r="3318" spans="2:10" x14ac:dyDescent="0.2">
      <c r="B3318" s="4">
        <v>3315</v>
      </c>
      <c r="C3318" s="5" t="s">
        <v>5274</v>
      </c>
      <c r="D3318" s="5" t="s">
        <v>1</v>
      </c>
      <c r="E3318" s="5" t="s">
        <v>4301</v>
      </c>
      <c r="F3318" s="6">
        <v>44586</v>
      </c>
      <c r="G3318" s="6">
        <v>46412</v>
      </c>
      <c r="H3318" s="7">
        <v>500</v>
      </c>
      <c r="I3318" s="13" t="e">
        <f>VLOOKUP(C3318,[1]Sheet18!$A$1:$C$362,3,0)</f>
        <v>#N/A</v>
      </c>
      <c r="J3318" s="18">
        <f t="shared" si="93"/>
        <v>500</v>
      </c>
    </row>
    <row r="3319" spans="2:10" x14ac:dyDescent="0.2">
      <c r="B3319" s="4">
        <v>3316</v>
      </c>
      <c r="C3319" s="5" t="s">
        <v>4300</v>
      </c>
      <c r="D3319" s="5" t="s">
        <v>1</v>
      </c>
      <c r="E3319" s="5" t="s">
        <v>4301</v>
      </c>
      <c r="F3319" s="6">
        <v>44230</v>
      </c>
      <c r="G3319" s="6">
        <v>46421</v>
      </c>
      <c r="H3319" s="7">
        <v>500</v>
      </c>
      <c r="I3319" s="13" t="e">
        <f>VLOOKUP(C3319,[1]Sheet18!$A$1:$C$362,3,0)</f>
        <v>#N/A</v>
      </c>
      <c r="J3319" s="18">
        <f t="shared" si="93"/>
        <v>500</v>
      </c>
    </row>
    <row r="3320" spans="2:10" x14ac:dyDescent="0.2">
      <c r="B3320" s="4">
        <v>3317</v>
      </c>
      <c r="C3320" s="5" t="s">
        <v>988</v>
      </c>
      <c r="D3320" s="5" t="s">
        <v>1</v>
      </c>
      <c r="E3320" s="5" t="s">
        <v>989</v>
      </c>
      <c r="F3320" s="6">
        <v>42781</v>
      </c>
      <c r="G3320" s="6">
        <v>46433</v>
      </c>
      <c r="H3320" s="7">
        <v>500</v>
      </c>
      <c r="I3320" s="13" t="e">
        <f>VLOOKUP(C3320,[1]Sheet18!$A$1:$C$362,3,0)</f>
        <v>#N/A</v>
      </c>
      <c r="J3320" s="18">
        <f t="shared" si="93"/>
        <v>500</v>
      </c>
    </row>
    <row r="3321" spans="2:10" x14ac:dyDescent="0.2">
      <c r="B3321" s="4">
        <v>3318</v>
      </c>
      <c r="C3321" s="5" t="s">
        <v>1018</v>
      </c>
      <c r="D3321" s="5" t="s">
        <v>1</v>
      </c>
      <c r="E3321" s="5" t="s">
        <v>1019</v>
      </c>
      <c r="F3321" s="6">
        <v>42795</v>
      </c>
      <c r="G3321" s="6">
        <v>46447</v>
      </c>
      <c r="H3321" s="7">
        <v>2000</v>
      </c>
      <c r="I3321" s="13" t="e">
        <f>VLOOKUP(C3321,[1]Sheet18!$A$1:$C$362,3,0)</f>
        <v>#N/A</v>
      </c>
      <c r="J3321" s="18">
        <f t="shared" si="93"/>
        <v>2000</v>
      </c>
    </row>
    <row r="3322" spans="2:10" x14ac:dyDescent="0.2">
      <c r="B3322" s="4">
        <v>3319</v>
      </c>
      <c r="C3322" s="5" t="s">
        <v>5374</v>
      </c>
      <c r="D3322" s="5" t="s">
        <v>1</v>
      </c>
      <c r="E3322" s="5" t="s">
        <v>5375</v>
      </c>
      <c r="F3322" s="6">
        <v>44622</v>
      </c>
      <c r="G3322" s="6">
        <v>46448</v>
      </c>
      <c r="H3322" s="7">
        <v>1000</v>
      </c>
      <c r="I3322" s="13" t="e">
        <f>VLOOKUP(C3322,[1]Sheet18!$A$1:$C$362,3,0)</f>
        <v>#N/A</v>
      </c>
      <c r="J3322" s="18">
        <f t="shared" si="93"/>
        <v>1000</v>
      </c>
    </row>
    <row r="3323" spans="2:10" x14ac:dyDescent="0.2">
      <c r="B3323" s="4">
        <v>3320</v>
      </c>
      <c r="C3323" s="5" t="s">
        <v>1053</v>
      </c>
      <c r="D3323" s="5" t="s">
        <v>1</v>
      </c>
      <c r="E3323" s="5" t="s">
        <v>1054</v>
      </c>
      <c r="F3323" s="6">
        <v>42809</v>
      </c>
      <c r="G3323" s="6">
        <v>46461</v>
      </c>
      <c r="H3323" s="7">
        <v>2000</v>
      </c>
      <c r="I3323" s="13" t="e">
        <f>VLOOKUP(C3323,[1]Sheet18!$A$1:$C$362,3,0)</f>
        <v>#N/A</v>
      </c>
      <c r="J3323" s="18">
        <f t="shared" si="93"/>
        <v>2000</v>
      </c>
    </row>
    <row r="3324" spans="2:10" x14ac:dyDescent="0.2">
      <c r="B3324" s="4">
        <v>3321</v>
      </c>
      <c r="C3324" s="5" t="s">
        <v>1077</v>
      </c>
      <c r="D3324" s="5" t="s">
        <v>1</v>
      </c>
      <c r="E3324" s="5" t="s">
        <v>1078</v>
      </c>
      <c r="F3324" s="6">
        <v>42823</v>
      </c>
      <c r="G3324" s="6">
        <v>46475</v>
      </c>
      <c r="H3324" s="7">
        <v>653.78</v>
      </c>
      <c r="I3324" s="13" t="e">
        <f>VLOOKUP(C3324,[1]Sheet18!$A$1:$C$362,3,0)</f>
        <v>#N/A</v>
      </c>
      <c r="J3324" s="18">
        <f t="shared" si="93"/>
        <v>653.78</v>
      </c>
    </row>
    <row r="3325" spans="2:10" x14ac:dyDescent="0.2">
      <c r="B3325" s="4">
        <v>3322</v>
      </c>
      <c r="C3325" s="5" t="s">
        <v>3422</v>
      </c>
      <c r="D3325" s="5" t="s">
        <v>1</v>
      </c>
      <c r="E3325" s="5" t="s">
        <v>3423</v>
      </c>
      <c r="F3325" s="6">
        <v>43929</v>
      </c>
      <c r="G3325" s="6">
        <v>46485</v>
      </c>
      <c r="H3325" s="7">
        <v>670</v>
      </c>
      <c r="I3325" s="13" t="e">
        <f>VLOOKUP(C3325,[1]Sheet18!$A$1:$C$362,3,0)</f>
        <v>#N/A</v>
      </c>
      <c r="J3325" s="18">
        <f t="shared" si="93"/>
        <v>670</v>
      </c>
    </row>
    <row r="3326" spans="2:10" x14ac:dyDescent="0.2">
      <c r="B3326" s="4">
        <v>3323</v>
      </c>
      <c r="C3326" s="5" t="s">
        <v>1149</v>
      </c>
      <c r="D3326" s="5" t="s">
        <v>1</v>
      </c>
      <c r="E3326" s="5" t="s">
        <v>1150</v>
      </c>
      <c r="F3326" s="6">
        <v>42879</v>
      </c>
      <c r="G3326" s="6">
        <v>46531</v>
      </c>
      <c r="H3326" s="7">
        <v>1000</v>
      </c>
      <c r="I3326" s="13" t="e">
        <f>VLOOKUP(C3326,[1]Sheet18!$A$1:$C$362,3,0)</f>
        <v>#N/A</v>
      </c>
      <c r="J3326" s="18">
        <f t="shared" si="93"/>
        <v>1000</v>
      </c>
    </row>
    <row r="3327" spans="2:10" x14ac:dyDescent="0.2">
      <c r="B3327" s="4">
        <v>3324</v>
      </c>
      <c r="C3327" s="5" t="s">
        <v>1171</v>
      </c>
      <c r="D3327" s="5" t="s">
        <v>1</v>
      </c>
      <c r="E3327" s="5" t="s">
        <v>1172</v>
      </c>
      <c r="F3327" s="6">
        <v>42900</v>
      </c>
      <c r="G3327" s="6">
        <v>46552</v>
      </c>
      <c r="H3327" s="7">
        <v>2000</v>
      </c>
      <c r="I3327" s="13" t="e">
        <f>VLOOKUP(C3327,[1]Sheet18!$A$1:$C$362,3,0)</f>
        <v>#N/A</v>
      </c>
      <c r="J3327" s="18">
        <f t="shared" si="93"/>
        <v>2000</v>
      </c>
    </row>
    <row r="3328" spans="2:10" x14ac:dyDescent="0.2">
      <c r="B3328" s="4">
        <v>3325</v>
      </c>
      <c r="C3328" s="5" t="s">
        <v>1197</v>
      </c>
      <c r="D3328" s="5" t="s">
        <v>1</v>
      </c>
      <c r="E3328" s="5" t="s">
        <v>1198</v>
      </c>
      <c r="F3328" s="6">
        <v>42914</v>
      </c>
      <c r="G3328" s="6">
        <v>46566</v>
      </c>
      <c r="H3328" s="7">
        <v>1000</v>
      </c>
      <c r="I3328" s="13" t="e">
        <f>VLOOKUP(C3328,[1]Sheet18!$A$1:$C$362,3,0)</f>
        <v>#N/A</v>
      </c>
      <c r="J3328" s="18">
        <f t="shared" si="93"/>
        <v>1000</v>
      </c>
    </row>
    <row r="3329" spans="2:10" x14ac:dyDescent="0.2">
      <c r="B3329" s="4">
        <v>3326</v>
      </c>
      <c r="C3329" s="5" t="s">
        <v>3671</v>
      </c>
      <c r="D3329" s="5" t="s">
        <v>1</v>
      </c>
      <c r="E3329" s="5" t="s">
        <v>3672</v>
      </c>
      <c r="F3329" s="6">
        <v>44041</v>
      </c>
      <c r="G3329" s="6">
        <v>46597</v>
      </c>
      <c r="H3329" s="7">
        <v>1000</v>
      </c>
      <c r="I3329" s="13" t="e">
        <f>VLOOKUP(C3329,[1]Sheet18!$A$1:$C$362,3,0)</f>
        <v>#N/A</v>
      </c>
      <c r="J3329" s="18">
        <f t="shared" si="93"/>
        <v>1000</v>
      </c>
    </row>
    <row r="3330" spans="2:10" x14ac:dyDescent="0.2">
      <c r="B3330" s="4">
        <v>3327</v>
      </c>
      <c r="C3330" s="5" t="s">
        <v>1367</v>
      </c>
      <c r="D3330" s="5" t="s">
        <v>1</v>
      </c>
      <c r="E3330" s="5" t="s">
        <v>1368</v>
      </c>
      <c r="F3330" s="6">
        <v>43005</v>
      </c>
      <c r="G3330" s="6">
        <v>46657</v>
      </c>
      <c r="H3330" s="7">
        <v>2500</v>
      </c>
      <c r="I3330" s="13" t="e">
        <f>VLOOKUP(C3330,[1]Sheet18!$A$1:$C$362,3,0)</f>
        <v>#N/A</v>
      </c>
      <c r="J3330" s="18">
        <f t="shared" si="93"/>
        <v>2500</v>
      </c>
    </row>
    <row r="3331" spans="2:10" x14ac:dyDescent="0.2">
      <c r="B3331" s="4">
        <v>3328</v>
      </c>
      <c r="C3331" s="5" t="s">
        <v>4967</v>
      </c>
      <c r="D3331" s="5" t="s">
        <v>1</v>
      </c>
      <c r="E3331" s="5" t="s">
        <v>4968</v>
      </c>
      <c r="F3331" s="6">
        <v>44468</v>
      </c>
      <c r="G3331" s="6">
        <v>46659</v>
      </c>
      <c r="H3331" s="7">
        <v>1000</v>
      </c>
      <c r="I3331" s="13" t="e">
        <f>VLOOKUP(C3331,[1]Sheet18!$A$1:$C$362,3,0)</f>
        <v>#N/A</v>
      </c>
      <c r="J3331" s="18">
        <f t="shared" si="93"/>
        <v>1000</v>
      </c>
    </row>
    <row r="3332" spans="2:10" x14ac:dyDescent="0.2">
      <c r="B3332" s="4">
        <v>3329</v>
      </c>
      <c r="C3332" s="5" t="s">
        <v>1384</v>
      </c>
      <c r="D3332" s="5" t="s">
        <v>1</v>
      </c>
      <c r="E3332" s="5" t="s">
        <v>1385</v>
      </c>
      <c r="F3332" s="6">
        <v>43019</v>
      </c>
      <c r="G3332" s="6">
        <v>46671</v>
      </c>
      <c r="H3332" s="7">
        <v>500</v>
      </c>
      <c r="I3332" s="13" t="e">
        <f>VLOOKUP(C3332,[1]Sheet18!$A$1:$C$362,3,0)</f>
        <v>#N/A</v>
      </c>
      <c r="J3332" s="18">
        <f t="shared" si="93"/>
        <v>500</v>
      </c>
    </row>
    <row r="3333" spans="2:10" x14ac:dyDescent="0.2">
      <c r="B3333" s="4">
        <v>3330</v>
      </c>
      <c r="C3333" s="5" t="s">
        <v>5049</v>
      </c>
      <c r="D3333" s="5" t="s">
        <v>1</v>
      </c>
      <c r="E3333" s="5" t="s">
        <v>5050</v>
      </c>
      <c r="F3333" s="6">
        <v>44496</v>
      </c>
      <c r="G3333" s="6">
        <v>46687</v>
      </c>
      <c r="H3333" s="7">
        <v>1000</v>
      </c>
      <c r="I3333" s="13" t="e">
        <f>VLOOKUP(C3333,[1]Sheet18!$A$1:$C$362,3,0)</f>
        <v>#N/A</v>
      </c>
      <c r="J3333" s="18">
        <f t="shared" si="93"/>
        <v>1000</v>
      </c>
    </row>
    <row r="3334" spans="2:10" x14ac:dyDescent="0.2">
      <c r="B3334" s="4">
        <v>3331</v>
      </c>
      <c r="C3334" s="5" t="s">
        <v>3982</v>
      </c>
      <c r="D3334" s="5" t="s">
        <v>1</v>
      </c>
      <c r="E3334" s="5" t="s">
        <v>3983</v>
      </c>
      <c r="F3334" s="6">
        <v>44132</v>
      </c>
      <c r="G3334" s="6">
        <v>46688</v>
      </c>
      <c r="H3334" s="7">
        <v>500</v>
      </c>
      <c r="I3334" s="13" t="e">
        <f>VLOOKUP(C3334,[1]Sheet18!$A$1:$C$362,3,0)</f>
        <v>#N/A</v>
      </c>
      <c r="J3334" s="18">
        <f t="shared" si="93"/>
        <v>500</v>
      </c>
    </row>
    <row r="3335" spans="2:10" x14ac:dyDescent="0.2">
      <c r="B3335" s="4">
        <v>3332</v>
      </c>
      <c r="C3335" s="5" t="s">
        <v>1420</v>
      </c>
      <c r="D3335" s="5" t="s">
        <v>1</v>
      </c>
      <c r="E3335" s="5" t="s">
        <v>1421</v>
      </c>
      <c r="F3335" s="6">
        <v>43040</v>
      </c>
      <c r="G3335" s="6">
        <v>46692</v>
      </c>
      <c r="H3335" s="7">
        <v>2000</v>
      </c>
      <c r="I3335" s="13" t="e">
        <f>VLOOKUP(C3335,[1]Sheet18!$A$1:$C$362,3,0)</f>
        <v>#N/A</v>
      </c>
      <c r="J3335" s="18">
        <f t="shared" si="93"/>
        <v>2000</v>
      </c>
    </row>
    <row r="3336" spans="2:10" hidden="1" x14ac:dyDescent="0.2">
      <c r="B3336" s="4">
        <v>3333</v>
      </c>
      <c r="C3336" s="5" t="s">
        <v>1477</v>
      </c>
      <c r="D3336" s="5" t="s">
        <v>1</v>
      </c>
      <c r="E3336" s="5" t="s">
        <v>1478</v>
      </c>
      <c r="F3336" s="6">
        <v>43068</v>
      </c>
      <c r="G3336" s="6">
        <v>46720</v>
      </c>
      <c r="H3336" s="7">
        <v>1500</v>
      </c>
      <c r="I3336" s="13" t="str">
        <f>VLOOKUP(C3336,[1]Sheet18!$A$1:$C$362,3,0)</f>
        <v>=500+1000</v>
      </c>
      <c r="J3336" s="13" t="str">
        <f>I3336</f>
        <v>=500+1000</v>
      </c>
    </row>
    <row r="3337" spans="2:10" x14ac:dyDescent="0.2">
      <c r="B3337" s="4">
        <v>3334</v>
      </c>
      <c r="C3337" s="5" t="s">
        <v>1492</v>
      </c>
      <c r="D3337" s="5" t="s">
        <v>1</v>
      </c>
      <c r="E3337" s="5" t="s">
        <v>1478</v>
      </c>
      <c r="F3337" s="6">
        <v>43075</v>
      </c>
      <c r="G3337" s="6">
        <v>46727</v>
      </c>
      <c r="H3337" s="7">
        <v>1000</v>
      </c>
      <c r="I3337" s="13" t="e">
        <f>VLOOKUP(C3337,[1]Sheet18!$A$1:$C$362,3,0)</f>
        <v>#N/A</v>
      </c>
      <c r="J3337" s="18">
        <f t="shared" ref="J3337:J3375" si="94">H3337</f>
        <v>1000</v>
      </c>
    </row>
    <row r="3338" spans="2:10" x14ac:dyDescent="0.2">
      <c r="B3338" s="4">
        <v>3335</v>
      </c>
      <c r="C3338" s="5" t="s">
        <v>1535</v>
      </c>
      <c r="D3338" s="5" t="s">
        <v>1</v>
      </c>
      <c r="E3338" s="5" t="s">
        <v>1536</v>
      </c>
      <c r="F3338" s="6">
        <v>43096</v>
      </c>
      <c r="G3338" s="6">
        <v>46748</v>
      </c>
      <c r="H3338" s="7">
        <v>2000</v>
      </c>
      <c r="I3338" s="13" t="e">
        <f>VLOOKUP(C3338,[1]Sheet18!$A$1:$C$362,3,0)</f>
        <v>#N/A</v>
      </c>
      <c r="J3338" s="18">
        <f t="shared" si="94"/>
        <v>2000</v>
      </c>
    </row>
    <row r="3339" spans="2:10" x14ac:dyDescent="0.2">
      <c r="B3339" s="4">
        <v>3336</v>
      </c>
      <c r="C3339" s="5" t="s">
        <v>1585</v>
      </c>
      <c r="D3339" s="5" t="s">
        <v>1</v>
      </c>
      <c r="E3339" s="5" t="s">
        <v>1586</v>
      </c>
      <c r="F3339" s="6">
        <v>43124</v>
      </c>
      <c r="G3339" s="6">
        <v>46776</v>
      </c>
      <c r="H3339" s="7">
        <v>1000</v>
      </c>
      <c r="I3339" s="13" t="e">
        <f>VLOOKUP(C3339,[1]Sheet18!$A$1:$C$362,3,0)</f>
        <v>#N/A</v>
      </c>
      <c r="J3339" s="18">
        <f t="shared" si="94"/>
        <v>1000</v>
      </c>
    </row>
    <row r="3340" spans="2:10" x14ac:dyDescent="0.2">
      <c r="B3340" s="4">
        <v>3337</v>
      </c>
      <c r="C3340" s="5" t="s">
        <v>1608</v>
      </c>
      <c r="D3340" s="5" t="s">
        <v>1</v>
      </c>
      <c r="E3340" s="5" t="s">
        <v>1609</v>
      </c>
      <c r="F3340" s="6">
        <v>43131</v>
      </c>
      <c r="G3340" s="6">
        <v>46783</v>
      </c>
      <c r="H3340" s="7">
        <v>1000</v>
      </c>
      <c r="I3340" s="13" t="e">
        <f>VLOOKUP(C3340,[1]Sheet18!$A$1:$C$362,3,0)</f>
        <v>#N/A</v>
      </c>
      <c r="J3340" s="18">
        <f t="shared" si="94"/>
        <v>1000</v>
      </c>
    </row>
    <row r="3341" spans="2:10" x14ac:dyDescent="0.2">
      <c r="B3341" s="4">
        <v>3338</v>
      </c>
      <c r="C3341" s="5" t="s">
        <v>1660</v>
      </c>
      <c r="D3341" s="5" t="s">
        <v>1</v>
      </c>
      <c r="E3341" s="5" t="s">
        <v>1661</v>
      </c>
      <c r="F3341" s="6">
        <v>43152</v>
      </c>
      <c r="G3341" s="6">
        <v>46804</v>
      </c>
      <c r="H3341" s="7">
        <v>1500</v>
      </c>
      <c r="I3341" s="13" t="e">
        <f>VLOOKUP(C3341,[1]Sheet18!$A$1:$C$362,3,0)</f>
        <v>#N/A</v>
      </c>
      <c r="J3341" s="18">
        <f t="shared" si="94"/>
        <v>1500</v>
      </c>
    </row>
    <row r="3342" spans="2:10" x14ac:dyDescent="0.2">
      <c r="B3342" s="4">
        <v>3339</v>
      </c>
      <c r="C3342" s="5" t="s">
        <v>1688</v>
      </c>
      <c r="D3342" s="5" t="s">
        <v>1</v>
      </c>
      <c r="E3342" s="5" t="s">
        <v>1689</v>
      </c>
      <c r="F3342" s="6">
        <v>43159</v>
      </c>
      <c r="G3342" s="6">
        <v>46811</v>
      </c>
      <c r="H3342" s="7">
        <v>1500</v>
      </c>
      <c r="I3342" s="13" t="e">
        <f>VLOOKUP(C3342,[1]Sheet18!$A$1:$C$362,3,0)</f>
        <v>#N/A</v>
      </c>
      <c r="J3342" s="18">
        <f t="shared" si="94"/>
        <v>1500</v>
      </c>
    </row>
    <row r="3343" spans="2:10" x14ac:dyDescent="0.2">
      <c r="B3343" s="4">
        <v>3340</v>
      </c>
      <c r="C3343" s="5" t="s">
        <v>1700</v>
      </c>
      <c r="D3343" s="5" t="s">
        <v>1</v>
      </c>
      <c r="E3343" s="5" t="s">
        <v>1701</v>
      </c>
      <c r="F3343" s="6">
        <v>43166</v>
      </c>
      <c r="G3343" s="6">
        <v>46819</v>
      </c>
      <c r="H3343" s="7">
        <v>2000</v>
      </c>
      <c r="I3343" s="13" t="e">
        <f>VLOOKUP(C3343,[1]Sheet18!$A$1:$C$362,3,0)</f>
        <v>#N/A</v>
      </c>
      <c r="J3343" s="18">
        <f t="shared" si="94"/>
        <v>2000</v>
      </c>
    </row>
    <row r="3344" spans="2:10" x14ac:dyDescent="0.2">
      <c r="B3344" s="4">
        <v>3341</v>
      </c>
      <c r="C3344" s="5" t="s">
        <v>1725</v>
      </c>
      <c r="D3344" s="5" t="s">
        <v>1</v>
      </c>
      <c r="E3344" s="5" t="s">
        <v>1661</v>
      </c>
      <c r="F3344" s="6">
        <v>43173</v>
      </c>
      <c r="G3344" s="6">
        <v>46826</v>
      </c>
      <c r="H3344" s="7">
        <v>2000</v>
      </c>
      <c r="I3344" s="13" t="e">
        <f>VLOOKUP(C3344,[1]Sheet18!$A$1:$C$362,3,0)</f>
        <v>#N/A</v>
      </c>
      <c r="J3344" s="18">
        <f t="shared" si="94"/>
        <v>2000</v>
      </c>
    </row>
    <row r="3345" spans="2:10" x14ac:dyDescent="0.2">
      <c r="B3345" s="4">
        <v>3342</v>
      </c>
      <c r="C3345" s="5" t="s">
        <v>1760</v>
      </c>
      <c r="D3345" s="5" t="s">
        <v>1</v>
      </c>
      <c r="E3345" s="5" t="s">
        <v>1761</v>
      </c>
      <c r="F3345" s="6">
        <v>43186</v>
      </c>
      <c r="G3345" s="6">
        <v>46839</v>
      </c>
      <c r="H3345" s="7">
        <v>414</v>
      </c>
      <c r="I3345" s="13" t="e">
        <f>VLOOKUP(C3345,[1]Sheet18!$A$1:$C$362,3,0)</f>
        <v>#N/A</v>
      </c>
      <c r="J3345" s="18">
        <f t="shared" si="94"/>
        <v>414</v>
      </c>
    </row>
    <row r="3346" spans="2:10" x14ac:dyDescent="0.2">
      <c r="B3346" s="4">
        <v>3343</v>
      </c>
      <c r="C3346" s="5" t="s">
        <v>1781</v>
      </c>
      <c r="D3346" s="5" t="s">
        <v>1</v>
      </c>
      <c r="E3346" s="5" t="s">
        <v>1782</v>
      </c>
      <c r="F3346" s="6">
        <v>43201</v>
      </c>
      <c r="G3346" s="6">
        <v>46854</v>
      </c>
      <c r="H3346" s="7">
        <v>1500</v>
      </c>
      <c r="I3346" s="13" t="e">
        <f>VLOOKUP(C3346,[1]Sheet18!$A$1:$C$362,3,0)</f>
        <v>#N/A</v>
      </c>
      <c r="J3346" s="18">
        <f t="shared" si="94"/>
        <v>1500</v>
      </c>
    </row>
    <row r="3347" spans="2:10" x14ac:dyDescent="0.2">
      <c r="B3347" s="4">
        <v>3344</v>
      </c>
      <c r="C3347" s="5" t="s">
        <v>1815</v>
      </c>
      <c r="D3347" s="5" t="s">
        <v>1</v>
      </c>
      <c r="E3347" s="5" t="s">
        <v>1816</v>
      </c>
      <c r="F3347" s="6">
        <v>43229</v>
      </c>
      <c r="G3347" s="6">
        <v>46882</v>
      </c>
      <c r="H3347" s="7">
        <v>1500</v>
      </c>
      <c r="I3347" s="13" t="e">
        <f>VLOOKUP(C3347,[1]Sheet18!$A$1:$C$362,3,0)</f>
        <v>#N/A</v>
      </c>
      <c r="J3347" s="18">
        <f t="shared" si="94"/>
        <v>1500</v>
      </c>
    </row>
    <row r="3348" spans="2:10" x14ac:dyDescent="0.2">
      <c r="B3348" s="4">
        <v>3345</v>
      </c>
      <c r="C3348" s="5" t="s">
        <v>1851</v>
      </c>
      <c r="D3348" s="5" t="s">
        <v>1</v>
      </c>
      <c r="E3348" s="5" t="s">
        <v>1852</v>
      </c>
      <c r="F3348" s="6">
        <v>43257</v>
      </c>
      <c r="G3348" s="6">
        <v>46910</v>
      </c>
      <c r="H3348" s="7">
        <v>1029.5999999999999</v>
      </c>
      <c r="I3348" s="13" t="e">
        <f>VLOOKUP(C3348,[1]Sheet18!$A$1:$C$362,3,0)</f>
        <v>#N/A</v>
      </c>
      <c r="J3348" s="18">
        <f t="shared" si="94"/>
        <v>1029.5999999999999</v>
      </c>
    </row>
    <row r="3349" spans="2:10" x14ac:dyDescent="0.2">
      <c r="B3349" s="4">
        <v>3346</v>
      </c>
      <c r="C3349" s="5" t="s">
        <v>1867</v>
      </c>
      <c r="D3349" s="5" t="s">
        <v>1</v>
      </c>
      <c r="E3349" s="5" t="s">
        <v>1868</v>
      </c>
      <c r="F3349" s="6">
        <v>43271</v>
      </c>
      <c r="G3349" s="6">
        <v>46924</v>
      </c>
      <c r="H3349" s="7">
        <v>1000</v>
      </c>
      <c r="I3349" s="13" t="e">
        <f>VLOOKUP(C3349,[1]Sheet18!$A$1:$C$362,3,0)</f>
        <v>#N/A</v>
      </c>
      <c r="J3349" s="18">
        <f t="shared" si="94"/>
        <v>1000</v>
      </c>
    </row>
    <row r="3350" spans="2:10" x14ac:dyDescent="0.2">
      <c r="B3350" s="4">
        <v>3347</v>
      </c>
      <c r="C3350" s="5" t="s">
        <v>1875</v>
      </c>
      <c r="D3350" s="5" t="s">
        <v>1</v>
      </c>
      <c r="E3350" s="5" t="s">
        <v>1701</v>
      </c>
      <c r="F3350" s="6">
        <v>43278</v>
      </c>
      <c r="G3350" s="6">
        <v>46931</v>
      </c>
      <c r="H3350" s="7">
        <v>1000</v>
      </c>
      <c r="I3350" s="13" t="e">
        <f>VLOOKUP(C3350,[1]Sheet18!$A$1:$C$362,3,0)</f>
        <v>#N/A</v>
      </c>
      <c r="J3350" s="18">
        <f t="shared" si="94"/>
        <v>1000</v>
      </c>
    </row>
    <row r="3351" spans="2:10" x14ac:dyDescent="0.2">
      <c r="B3351" s="4">
        <v>3348</v>
      </c>
      <c r="C3351" s="5" t="s">
        <v>1888</v>
      </c>
      <c r="D3351" s="5" t="s">
        <v>1</v>
      </c>
      <c r="E3351" s="5" t="s">
        <v>1889</v>
      </c>
      <c r="F3351" s="6">
        <v>43285</v>
      </c>
      <c r="G3351" s="6">
        <v>46938</v>
      </c>
      <c r="H3351" s="7">
        <v>1000</v>
      </c>
      <c r="I3351" s="13" t="e">
        <f>VLOOKUP(C3351,[1]Sheet18!$A$1:$C$362,3,0)</f>
        <v>#N/A</v>
      </c>
      <c r="J3351" s="18">
        <f t="shared" si="94"/>
        <v>1000</v>
      </c>
    </row>
    <row r="3352" spans="2:10" x14ac:dyDescent="0.2">
      <c r="B3352" s="4">
        <v>3349</v>
      </c>
      <c r="C3352" s="5" t="s">
        <v>1900</v>
      </c>
      <c r="D3352" s="5" t="s">
        <v>1</v>
      </c>
      <c r="E3352" s="5" t="s">
        <v>1901</v>
      </c>
      <c r="F3352" s="6">
        <v>43292</v>
      </c>
      <c r="G3352" s="6">
        <v>46945</v>
      </c>
      <c r="H3352" s="7">
        <v>1000</v>
      </c>
      <c r="I3352" s="13" t="e">
        <f>VLOOKUP(C3352,[1]Sheet18!$A$1:$C$362,3,0)</f>
        <v>#N/A</v>
      </c>
      <c r="J3352" s="18">
        <f t="shared" si="94"/>
        <v>1000</v>
      </c>
    </row>
    <row r="3353" spans="2:10" x14ac:dyDescent="0.2">
      <c r="B3353" s="4">
        <v>3350</v>
      </c>
      <c r="C3353" s="5" t="s">
        <v>1924</v>
      </c>
      <c r="D3353" s="5" t="s">
        <v>1</v>
      </c>
      <c r="E3353" s="5" t="s">
        <v>1925</v>
      </c>
      <c r="F3353" s="6">
        <v>43306</v>
      </c>
      <c r="G3353" s="6">
        <v>46959</v>
      </c>
      <c r="H3353" s="7">
        <v>500</v>
      </c>
      <c r="I3353" s="13" t="e">
        <f>VLOOKUP(C3353,[1]Sheet18!$A$1:$C$362,3,0)</f>
        <v>#N/A</v>
      </c>
      <c r="J3353" s="18">
        <f t="shared" si="94"/>
        <v>500</v>
      </c>
    </row>
    <row r="3354" spans="2:10" x14ac:dyDescent="0.2">
      <c r="B3354" s="4">
        <v>3351</v>
      </c>
      <c r="C3354" s="5" t="s">
        <v>1948</v>
      </c>
      <c r="D3354" s="5" t="s">
        <v>1</v>
      </c>
      <c r="E3354" s="5" t="s">
        <v>1949</v>
      </c>
      <c r="F3354" s="6">
        <v>43320</v>
      </c>
      <c r="G3354" s="6">
        <v>46973</v>
      </c>
      <c r="H3354" s="7">
        <v>2000</v>
      </c>
      <c r="I3354" s="13" t="e">
        <f>VLOOKUP(C3354,[1]Sheet18!$A$1:$C$362,3,0)</f>
        <v>#N/A</v>
      </c>
      <c r="J3354" s="18">
        <f t="shared" si="94"/>
        <v>2000</v>
      </c>
    </row>
    <row r="3355" spans="2:10" x14ac:dyDescent="0.2">
      <c r="B3355" s="4">
        <v>3352</v>
      </c>
      <c r="C3355" s="5" t="s">
        <v>1969</v>
      </c>
      <c r="D3355" s="5" t="s">
        <v>1</v>
      </c>
      <c r="E3355" s="5" t="s">
        <v>1970</v>
      </c>
      <c r="F3355" s="6">
        <v>43333</v>
      </c>
      <c r="G3355" s="6">
        <v>46986</v>
      </c>
      <c r="H3355" s="7">
        <v>1000</v>
      </c>
      <c r="I3355" s="13" t="e">
        <f>VLOOKUP(C3355,[1]Sheet18!$A$1:$C$362,3,0)</f>
        <v>#N/A</v>
      </c>
      <c r="J3355" s="18">
        <f t="shared" si="94"/>
        <v>1000</v>
      </c>
    </row>
    <row r="3356" spans="2:10" x14ac:dyDescent="0.2">
      <c r="B3356" s="4">
        <v>3353</v>
      </c>
      <c r="C3356" s="5" t="s">
        <v>1979</v>
      </c>
      <c r="D3356" s="5" t="s">
        <v>1</v>
      </c>
      <c r="E3356" s="5" t="s">
        <v>1980</v>
      </c>
      <c r="F3356" s="6">
        <v>43341</v>
      </c>
      <c r="G3356" s="6">
        <v>46994</v>
      </c>
      <c r="H3356" s="7">
        <v>500</v>
      </c>
      <c r="I3356" s="13" t="e">
        <f>VLOOKUP(C3356,[1]Sheet18!$A$1:$C$362,3,0)</f>
        <v>#N/A</v>
      </c>
      <c r="J3356" s="18">
        <f t="shared" si="94"/>
        <v>500</v>
      </c>
    </row>
    <row r="3357" spans="2:10" x14ac:dyDescent="0.2">
      <c r="B3357" s="4">
        <v>3354</v>
      </c>
      <c r="C3357" s="5" t="s">
        <v>1991</v>
      </c>
      <c r="D3357" s="5" t="s">
        <v>1</v>
      </c>
      <c r="E3357" s="5" t="s">
        <v>1992</v>
      </c>
      <c r="F3357" s="6">
        <v>43346</v>
      </c>
      <c r="G3357" s="6">
        <v>46999</v>
      </c>
      <c r="H3357" s="7">
        <v>2000</v>
      </c>
      <c r="I3357" s="13" t="e">
        <f>VLOOKUP(C3357,[1]Sheet18!$A$1:$C$362,3,0)</f>
        <v>#N/A</v>
      </c>
      <c r="J3357" s="18">
        <f t="shared" si="94"/>
        <v>2000</v>
      </c>
    </row>
    <row r="3358" spans="2:10" x14ac:dyDescent="0.2">
      <c r="B3358" s="4">
        <v>3355</v>
      </c>
      <c r="C3358" s="5" t="s">
        <v>2007</v>
      </c>
      <c r="D3358" s="5" t="s">
        <v>1</v>
      </c>
      <c r="E3358" s="5" t="s">
        <v>2008</v>
      </c>
      <c r="F3358" s="6">
        <v>43355</v>
      </c>
      <c r="G3358" s="6">
        <v>47008</v>
      </c>
      <c r="H3358" s="7">
        <v>2000</v>
      </c>
      <c r="I3358" s="13" t="e">
        <f>VLOOKUP(C3358,[1]Sheet18!$A$1:$C$362,3,0)</f>
        <v>#N/A</v>
      </c>
      <c r="J3358" s="18">
        <f t="shared" si="94"/>
        <v>2000</v>
      </c>
    </row>
    <row r="3359" spans="2:10" x14ac:dyDescent="0.2">
      <c r="B3359" s="4">
        <v>3356</v>
      </c>
      <c r="C3359" s="5" t="s">
        <v>2033</v>
      </c>
      <c r="D3359" s="5" t="s">
        <v>1</v>
      </c>
      <c r="E3359" s="5" t="s">
        <v>2034</v>
      </c>
      <c r="F3359" s="6">
        <v>43369</v>
      </c>
      <c r="G3359" s="6">
        <v>47022</v>
      </c>
      <c r="H3359" s="7">
        <v>1000</v>
      </c>
      <c r="I3359" s="13" t="e">
        <f>VLOOKUP(C3359,[1]Sheet18!$A$1:$C$362,3,0)</f>
        <v>#N/A</v>
      </c>
      <c r="J3359" s="18">
        <f t="shared" si="94"/>
        <v>1000</v>
      </c>
    </row>
    <row r="3360" spans="2:10" x14ac:dyDescent="0.2">
      <c r="B3360" s="4">
        <v>3357</v>
      </c>
      <c r="C3360" s="5" t="s">
        <v>2043</v>
      </c>
      <c r="D3360" s="5" t="s">
        <v>1</v>
      </c>
      <c r="E3360" s="5" t="s">
        <v>2044</v>
      </c>
      <c r="F3360" s="6">
        <v>43376</v>
      </c>
      <c r="G3360" s="6">
        <v>47029</v>
      </c>
      <c r="H3360" s="7">
        <v>1000</v>
      </c>
      <c r="I3360" s="13" t="e">
        <f>VLOOKUP(C3360,[1]Sheet18!$A$1:$C$362,3,0)</f>
        <v>#N/A</v>
      </c>
      <c r="J3360" s="18">
        <f t="shared" si="94"/>
        <v>1000</v>
      </c>
    </row>
    <row r="3361" spans="2:10" x14ac:dyDescent="0.2">
      <c r="B3361" s="4">
        <v>3358</v>
      </c>
      <c r="C3361" s="5" t="s">
        <v>2093</v>
      </c>
      <c r="D3361" s="5" t="s">
        <v>1</v>
      </c>
      <c r="E3361" s="5" t="s">
        <v>2094</v>
      </c>
      <c r="F3361" s="6">
        <v>43404</v>
      </c>
      <c r="G3361" s="6">
        <v>47057</v>
      </c>
      <c r="H3361" s="7">
        <v>500</v>
      </c>
      <c r="I3361" s="13" t="e">
        <f>VLOOKUP(C3361,[1]Sheet18!$A$1:$C$362,3,0)</f>
        <v>#N/A</v>
      </c>
      <c r="J3361" s="18">
        <f t="shared" si="94"/>
        <v>500</v>
      </c>
    </row>
    <row r="3362" spans="2:10" x14ac:dyDescent="0.2">
      <c r="B3362" s="4">
        <v>3359</v>
      </c>
      <c r="C3362" s="5" t="s">
        <v>2111</v>
      </c>
      <c r="D3362" s="5" t="s">
        <v>1</v>
      </c>
      <c r="E3362" s="5" t="s">
        <v>2112</v>
      </c>
      <c r="F3362" s="6">
        <v>43410</v>
      </c>
      <c r="G3362" s="6">
        <v>47063</v>
      </c>
      <c r="H3362" s="7">
        <v>2000</v>
      </c>
      <c r="I3362" s="13" t="e">
        <f>VLOOKUP(C3362,[1]Sheet18!$A$1:$C$362,3,0)</f>
        <v>#N/A</v>
      </c>
      <c r="J3362" s="18">
        <f t="shared" si="94"/>
        <v>2000</v>
      </c>
    </row>
    <row r="3363" spans="2:10" x14ac:dyDescent="0.2">
      <c r="B3363" s="4">
        <v>3360</v>
      </c>
      <c r="C3363" s="5" t="s">
        <v>2132</v>
      </c>
      <c r="D3363" s="5" t="s">
        <v>1</v>
      </c>
      <c r="E3363" s="5" t="s">
        <v>2133</v>
      </c>
      <c r="F3363" s="6">
        <v>43424</v>
      </c>
      <c r="G3363" s="6">
        <v>47077</v>
      </c>
      <c r="H3363" s="7">
        <v>700</v>
      </c>
      <c r="I3363" s="13" t="e">
        <f>VLOOKUP(C3363,[1]Sheet18!$A$1:$C$362,3,0)</f>
        <v>#N/A</v>
      </c>
      <c r="J3363" s="18">
        <f t="shared" si="94"/>
        <v>700</v>
      </c>
    </row>
    <row r="3364" spans="2:10" x14ac:dyDescent="0.2">
      <c r="B3364" s="4">
        <v>3361</v>
      </c>
      <c r="C3364" s="5" t="s">
        <v>2168</v>
      </c>
      <c r="D3364" s="5" t="s">
        <v>1</v>
      </c>
      <c r="E3364" s="5" t="s">
        <v>2169</v>
      </c>
      <c r="F3364" s="6">
        <v>43439</v>
      </c>
      <c r="G3364" s="6">
        <v>47092</v>
      </c>
      <c r="H3364" s="7">
        <v>1000</v>
      </c>
      <c r="I3364" s="13" t="e">
        <f>VLOOKUP(C3364,[1]Sheet18!$A$1:$C$362,3,0)</f>
        <v>#N/A</v>
      </c>
      <c r="J3364" s="18">
        <f t="shared" si="94"/>
        <v>1000</v>
      </c>
    </row>
    <row r="3365" spans="2:10" x14ac:dyDescent="0.2">
      <c r="B3365" s="4">
        <v>3362</v>
      </c>
      <c r="C3365" s="5" t="s">
        <v>2184</v>
      </c>
      <c r="D3365" s="5" t="s">
        <v>1</v>
      </c>
      <c r="E3365" s="5" t="s">
        <v>2185</v>
      </c>
      <c r="F3365" s="6">
        <v>43446</v>
      </c>
      <c r="G3365" s="6">
        <v>47099</v>
      </c>
      <c r="H3365" s="7">
        <v>500</v>
      </c>
      <c r="I3365" s="13" t="e">
        <f>VLOOKUP(C3365,[1]Sheet18!$A$1:$C$362,3,0)</f>
        <v>#N/A</v>
      </c>
      <c r="J3365" s="18">
        <f t="shared" si="94"/>
        <v>500</v>
      </c>
    </row>
    <row r="3366" spans="2:10" x14ac:dyDescent="0.2">
      <c r="B3366" s="4">
        <v>3363</v>
      </c>
      <c r="C3366" s="5" t="s">
        <v>2218</v>
      </c>
      <c r="D3366" s="5" t="s">
        <v>1</v>
      </c>
      <c r="E3366" s="5" t="s">
        <v>2219</v>
      </c>
      <c r="F3366" s="6">
        <v>43460</v>
      </c>
      <c r="G3366" s="6">
        <v>47113</v>
      </c>
      <c r="H3366" s="7">
        <v>870</v>
      </c>
      <c r="I3366" s="13" t="e">
        <f>VLOOKUP(C3366,[1]Sheet18!$A$1:$C$362,3,0)</f>
        <v>#N/A</v>
      </c>
      <c r="J3366" s="18">
        <f t="shared" si="94"/>
        <v>870</v>
      </c>
    </row>
    <row r="3367" spans="2:10" x14ac:dyDescent="0.2">
      <c r="B3367" s="4">
        <v>3364</v>
      </c>
      <c r="C3367" s="5" t="s">
        <v>2238</v>
      </c>
      <c r="D3367" s="5" t="s">
        <v>1</v>
      </c>
      <c r="E3367" s="5" t="s">
        <v>2239</v>
      </c>
      <c r="F3367" s="6">
        <v>43467</v>
      </c>
      <c r="G3367" s="6">
        <v>47120</v>
      </c>
      <c r="H3367" s="7">
        <v>1000</v>
      </c>
      <c r="I3367" s="13" t="e">
        <f>VLOOKUP(C3367,[1]Sheet18!$A$1:$C$362,3,0)</f>
        <v>#N/A</v>
      </c>
      <c r="J3367" s="18">
        <f t="shared" si="94"/>
        <v>1000</v>
      </c>
    </row>
    <row r="3368" spans="2:10" x14ac:dyDescent="0.2">
      <c r="B3368" s="4">
        <v>3365</v>
      </c>
      <c r="C3368" s="5" t="s">
        <v>2292</v>
      </c>
      <c r="D3368" s="5" t="s">
        <v>1</v>
      </c>
      <c r="E3368" s="5" t="s">
        <v>2293</v>
      </c>
      <c r="F3368" s="6">
        <v>43495</v>
      </c>
      <c r="G3368" s="6">
        <v>47148</v>
      </c>
      <c r="H3368" s="7">
        <v>1000</v>
      </c>
      <c r="I3368" s="13" t="e">
        <f>VLOOKUP(C3368,[1]Sheet18!$A$1:$C$362,3,0)</f>
        <v>#N/A</v>
      </c>
      <c r="J3368" s="18">
        <f t="shared" si="94"/>
        <v>1000</v>
      </c>
    </row>
    <row r="3369" spans="2:10" x14ac:dyDescent="0.2">
      <c r="B3369" s="4">
        <v>3366</v>
      </c>
      <c r="C3369" s="5" t="s">
        <v>2322</v>
      </c>
      <c r="D3369" s="5" t="s">
        <v>1</v>
      </c>
      <c r="E3369" s="5" t="s">
        <v>2323</v>
      </c>
      <c r="F3369" s="6">
        <v>43502</v>
      </c>
      <c r="G3369" s="6">
        <v>47155</v>
      </c>
      <c r="H3369" s="7">
        <v>1256</v>
      </c>
      <c r="I3369" s="13" t="e">
        <f>VLOOKUP(C3369,[1]Sheet18!$A$1:$C$362,3,0)</f>
        <v>#N/A</v>
      </c>
      <c r="J3369" s="18">
        <f t="shared" si="94"/>
        <v>1256</v>
      </c>
    </row>
    <row r="3370" spans="2:10" x14ac:dyDescent="0.2">
      <c r="B3370" s="4">
        <v>3367</v>
      </c>
      <c r="C3370" s="5" t="s">
        <v>2372</v>
      </c>
      <c r="D3370" s="5" t="s">
        <v>1</v>
      </c>
      <c r="E3370" s="5" t="s">
        <v>2373</v>
      </c>
      <c r="F3370" s="6">
        <v>43523</v>
      </c>
      <c r="G3370" s="6">
        <v>47176</v>
      </c>
      <c r="H3370" s="7">
        <v>1000</v>
      </c>
      <c r="I3370" s="13" t="e">
        <f>VLOOKUP(C3370,[1]Sheet18!$A$1:$C$362,3,0)</f>
        <v>#N/A</v>
      </c>
      <c r="J3370" s="18">
        <f t="shared" si="94"/>
        <v>1000</v>
      </c>
    </row>
    <row r="3371" spans="2:10" x14ac:dyDescent="0.2">
      <c r="B3371" s="4">
        <v>3368</v>
      </c>
      <c r="C3371" s="5" t="s">
        <v>2398</v>
      </c>
      <c r="D3371" s="5" t="s">
        <v>1</v>
      </c>
      <c r="E3371" s="5" t="s">
        <v>2399</v>
      </c>
      <c r="F3371" s="6">
        <v>43530</v>
      </c>
      <c r="G3371" s="6">
        <v>47183</v>
      </c>
      <c r="H3371" s="7">
        <v>500</v>
      </c>
      <c r="I3371" s="13" t="e">
        <f>VLOOKUP(C3371,[1]Sheet18!$A$1:$C$362,3,0)</f>
        <v>#N/A</v>
      </c>
      <c r="J3371" s="18">
        <f t="shared" si="94"/>
        <v>500</v>
      </c>
    </row>
    <row r="3372" spans="2:10" x14ac:dyDescent="0.2">
      <c r="B3372" s="4">
        <v>3369</v>
      </c>
      <c r="C3372" s="5" t="s">
        <v>2422</v>
      </c>
      <c r="D3372" s="5" t="s">
        <v>1</v>
      </c>
      <c r="E3372" s="5" t="s">
        <v>2423</v>
      </c>
      <c r="F3372" s="6">
        <v>43537</v>
      </c>
      <c r="G3372" s="6">
        <v>47190</v>
      </c>
      <c r="H3372" s="7">
        <v>1822.44</v>
      </c>
      <c r="I3372" s="13" t="e">
        <f>VLOOKUP(C3372,[1]Sheet18!$A$1:$C$362,3,0)</f>
        <v>#N/A</v>
      </c>
      <c r="J3372" s="18">
        <f t="shared" si="94"/>
        <v>1822.44</v>
      </c>
    </row>
    <row r="3373" spans="2:10" x14ac:dyDescent="0.2">
      <c r="B3373" s="4">
        <v>3370</v>
      </c>
      <c r="C3373" s="5" t="s">
        <v>5472</v>
      </c>
      <c r="D3373" s="5" t="s">
        <v>1</v>
      </c>
      <c r="E3373" s="5" t="s">
        <v>2771</v>
      </c>
      <c r="F3373" s="6">
        <v>44650</v>
      </c>
      <c r="G3373" s="6">
        <v>47207</v>
      </c>
      <c r="H3373" s="7">
        <v>880</v>
      </c>
      <c r="I3373" s="13" t="e">
        <f>VLOOKUP(C3373,[1]Sheet18!$A$1:$C$362,3,0)</f>
        <v>#N/A</v>
      </c>
      <c r="J3373" s="18">
        <f t="shared" si="94"/>
        <v>880</v>
      </c>
    </row>
    <row r="3374" spans="2:10" x14ac:dyDescent="0.2">
      <c r="B3374" s="4">
        <v>3371</v>
      </c>
      <c r="C3374" s="5" t="s">
        <v>2487</v>
      </c>
      <c r="D3374" s="5" t="s">
        <v>1</v>
      </c>
      <c r="E3374" s="5" t="s">
        <v>2488</v>
      </c>
      <c r="F3374" s="6">
        <v>43565</v>
      </c>
      <c r="G3374" s="6">
        <v>47218</v>
      </c>
      <c r="H3374" s="7">
        <v>2000</v>
      </c>
      <c r="I3374" s="13" t="e">
        <f>VLOOKUP(C3374,[1]Sheet18!$A$1:$C$362,3,0)</f>
        <v>#N/A</v>
      </c>
      <c r="J3374" s="18">
        <f t="shared" si="94"/>
        <v>2000</v>
      </c>
    </row>
    <row r="3375" spans="2:10" x14ac:dyDescent="0.2">
      <c r="B3375" s="4">
        <v>3372</v>
      </c>
      <c r="C3375" s="5" t="s">
        <v>2501</v>
      </c>
      <c r="D3375" s="5" t="s">
        <v>1</v>
      </c>
      <c r="E3375" s="5" t="s">
        <v>2502</v>
      </c>
      <c r="F3375" s="6">
        <v>43571</v>
      </c>
      <c r="G3375" s="6">
        <v>47224</v>
      </c>
      <c r="H3375" s="7">
        <v>2000</v>
      </c>
      <c r="I3375" s="13" t="e">
        <f>VLOOKUP(C3375,[1]Sheet18!$A$1:$C$362,3,0)</f>
        <v>#N/A</v>
      </c>
      <c r="J3375" s="18">
        <f t="shared" si="94"/>
        <v>2000</v>
      </c>
    </row>
    <row r="3376" spans="2:10" hidden="1" x14ac:dyDescent="0.2">
      <c r="B3376" s="4">
        <v>3373</v>
      </c>
      <c r="C3376" s="5" t="s">
        <v>2519</v>
      </c>
      <c r="D3376" s="5" t="s">
        <v>1</v>
      </c>
      <c r="E3376" s="5" t="s">
        <v>2520</v>
      </c>
      <c r="F3376" s="6">
        <v>43593</v>
      </c>
      <c r="G3376" s="6">
        <v>47246</v>
      </c>
      <c r="H3376" s="7">
        <v>2000</v>
      </c>
      <c r="I3376" s="13" t="str">
        <f>VLOOKUP(C3376,[1]Sheet18!$A$1:$C$362,3,0)</f>
        <v>=1000+1000</v>
      </c>
      <c r="J3376" s="13" t="str">
        <f>I3376</f>
        <v>=1000+1000</v>
      </c>
    </row>
    <row r="3377" spans="2:10" hidden="1" x14ac:dyDescent="0.2">
      <c r="B3377" s="4">
        <v>3374</v>
      </c>
      <c r="C3377" s="5" t="s">
        <v>2531</v>
      </c>
      <c r="D3377" s="5" t="s">
        <v>1</v>
      </c>
      <c r="E3377" s="5" t="s">
        <v>2532</v>
      </c>
      <c r="F3377" s="6">
        <v>43600</v>
      </c>
      <c r="G3377" s="6">
        <v>47253</v>
      </c>
      <c r="H3377" s="7">
        <v>886.5</v>
      </c>
      <c r="I3377" s="13" t="str">
        <f>VLOOKUP(C3377,[1]Sheet18!$A$1:$C$362,3,0)</f>
        <v>=500+386.5</v>
      </c>
      <c r="J3377" s="13" t="str">
        <f>I3377</f>
        <v>=500+386.5</v>
      </c>
    </row>
    <row r="3378" spans="2:10" x14ac:dyDescent="0.2">
      <c r="B3378" s="4">
        <v>3375</v>
      </c>
      <c r="C3378" s="5" t="s">
        <v>2553</v>
      </c>
      <c r="D3378" s="5" t="s">
        <v>1</v>
      </c>
      <c r="E3378" s="5" t="s">
        <v>2554</v>
      </c>
      <c r="F3378" s="6">
        <v>43620</v>
      </c>
      <c r="G3378" s="6">
        <v>47273</v>
      </c>
      <c r="H3378" s="7">
        <v>1500</v>
      </c>
      <c r="I3378" s="13" t="e">
        <f>VLOOKUP(C3378,[1]Sheet18!$A$1:$C$362,3,0)</f>
        <v>#N/A</v>
      </c>
      <c r="J3378" s="18">
        <f t="shared" ref="J3378:J3409" si="95">H3378</f>
        <v>1500</v>
      </c>
    </row>
    <row r="3379" spans="2:10" x14ac:dyDescent="0.2">
      <c r="B3379" s="4">
        <v>3376</v>
      </c>
      <c r="C3379" s="5" t="s">
        <v>2567</v>
      </c>
      <c r="D3379" s="5" t="s">
        <v>1</v>
      </c>
      <c r="E3379" s="5" t="s">
        <v>2568</v>
      </c>
      <c r="F3379" s="6">
        <v>43628</v>
      </c>
      <c r="G3379" s="6">
        <v>47281</v>
      </c>
      <c r="H3379" s="7">
        <v>495</v>
      </c>
      <c r="I3379" s="13" t="e">
        <f>VLOOKUP(C3379,[1]Sheet18!$A$1:$C$362,3,0)</f>
        <v>#N/A</v>
      </c>
      <c r="J3379" s="18">
        <f t="shared" si="95"/>
        <v>495</v>
      </c>
    </row>
    <row r="3380" spans="2:10" x14ac:dyDescent="0.2">
      <c r="B3380" s="4">
        <v>3377</v>
      </c>
      <c r="C3380" s="5" t="s">
        <v>2585</v>
      </c>
      <c r="D3380" s="5" t="s">
        <v>1</v>
      </c>
      <c r="E3380" s="5" t="s">
        <v>2586</v>
      </c>
      <c r="F3380" s="6">
        <v>43642</v>
      </c>
      <c r="G3380" s="6">
        <v>47295</v>
      </c>
      <c r="H3380" s="7">
        <v>1000</v>
      </c>
      <c r="I3380" s="13" t="e">
        <f>VLOOKUP(C3380,[1]Sheet18!$A$1:$C$362,3,0)</f>
        <v>#N/A</v>
      </c>
      <c r="J3380" s="18">
        <f t="shared" si="95"/>
        <v>1000</v>
      </c>
    </row>
    <row r="3381" spans="2:10" x14ac:dyDescent="0.2">
      <c r="B3381" s="4">
        <v>3378</v>
      </c>
      <c r="C3381" s="5" t="s">
        <v>2607</v>
      </c>
      <c r="D3381" s="5" t="s">
        <v>1</v>
      </c>
      <c r="E3381" s="5" t="s">
        <v>2608</v>
      </c>
      <c r="F3381" s="6">
        <v>43649</v>
      </c>
      <c r="G3381" s="6">
        <v>47302</v>
      </c>
      <c r="H3381" s="7">
        <v>1000</v>
      </c>
      <c r="I3381" s="13" t="e">
        <f>VLOOKUP(C3381,[1]Sheet18!$A$1:$C$362,3,0)</f>
        <v>#N/A</v>
      </c>
      <c r="J3381" s="18">
        <f t="shared" si="95"/>
        <v>1000</v>
      </c>
    </row>
    <row r="3382" spans="2:10" x14ac:dyDescent="0.2">
      <c r="B3382" s="4">
        <v>3379</v>
      </c>
      <c r="C3382" s="5" t="s">
        <v>2669</v>
      </c>
      <c r="D3382" s="5" t="s">
        <v>1</v>
      </c>
      <c r="E3382" s="5" t="s">
        <v>2670</v>
      </c>
      <c r="F3382" s="6">
        <v>43677</v>
      </c>
      <c r="G3382" s="6">
        <v>47330</v>
      </c>
      <c r="H3382" s="7">
        <v>1000</v>
      </c>
      <c r="I3382" s="13" t="e">
        <f>VLOOKUP(C3382,[1]Sheet18!$A$1:$C$362,3,0)</f>
        <v>#N/A</v>
      </c>
      <c r="J3382" s="18">
        <f t="shared" si="95"/>
        <v>1000</v>
      </c>
    </row>
    <row r="3383" spans="2:10" x14ac:dyDescent="0.2">
      <c r="B3383" s="4">
        <v>3380</v>
      </c>
      <c r="C3383" s="5" t="s">
        <v>2749</v>
      </c>
      <c r="D3383" s="5" t="s">
        <v>1</v>
      </c>
      <c r="E3383" s="5" t="s">
        <v>2750</v>
      </c>
      <c r="F3383" s="6">
        <v>43705</v>
      </c>
      <c r="G3383" s="6">
        <v>47358</v>
      </c>
      <c r="H3383" s="7">
        <v>1500</v>
      </c>
      <c r="I3383" s="13" t="e">
        <f>VLOOKUP(C3383,[1]Sheet18!$A$1:$C$362,3,0)</f>
        <v>#N/A</v>
      </c>
      <c r="J3383" s="18">
        <f t="shared" si="95"/>
        <v>1500</v>
      </c>
    </row>
    <row r="3384" spans="2:10" x14ac:dyDescent="0.2">
      <c r="B3384" s="4">
        <v>3381</v>
      </c>
      <c r="C3384" s="5" t="s">
        <v>2770</v>
      </c>
      <c r="D3384" s="5" t="s">
        <v>1</v>
      </c>
      <c r="E3384" s="5" t="s">
        <v>2771</v>
      </c>
      <c r="F3384" s="6">
        <v>43712</v>
      </c>
      <c r="G3384" s="6">
        <v>47365</v>
      </c>
      <c r="H3384" s="7">
        <v>1000</v>
      </c>
      <c r="I3384" s="13" t="e">
        <f>VLOOKUP(C3384,[1]Sheet18!$A$1:$C$362,3,0)</f>
        <v>#N/A</v>
      </c>
      <c r="J3384" s="18">
        <f t="shared" si="95"/>
        <v>1000</v>
      </c>
    </row>
    <row r="3385" spans="2:10" x14ac:dyDescent="0.2">
      <c r="B3385" s="4">
        <v>3382</v>
      </c>
      <c r="C3385" s="5" t="s">
        <v>1335</v>
      </c>
      <c r="D3385" s="5" t="s">
        <v>1</v>
      </c>
      <c r="E3385" s="5" t="s">
        <v>1336</v>
      </c>
      <c r="F3385" s="6">
        <v>42991</v>
      </c>
      <c r="G3385" s="6">
        <v>47374</v>
      </c>
      <c r="H3385" s="7">
        <v>2000</v>
      </c>
      <c r="I3385" s="13" t="e">
        <f>VLOOKUP(C3385,[1]Sheet18!$A$1:$C$362,3,0)</f>
        <v>#N/A</v>
      </c>
      <c r="J3385" s="18">
        <f t="shared" si="95"/>
        <v>2000</v>
      </c>
    </row>
    <row r="3386" spans="2:10" x14ac:dyDescent="0.2">
      <c r="B3386" s="4">
        <v>3383</v>
      </c>
      <c r="C3386" s="5" t="s">
        <v>2853</v>
      </c>
      <c r="D3386" s="5" t="s">
        <v>1</v>
      </c>
      <c r="E3386" s="5" t="s">
        <v>2854</v>
      </c>
      <c r="F3386" s="6">
        <v>43747</v>
      </c>
      <c r="G3386" s="6">
        <v>47400</v>
      </c>
      <c r="H3386" s="7">
        <v>500</v>
      </c>
      <c r="I3386" s="13" t="e">
        <f>VLOOKUP(C3386,[1]Sheet18!$A$1:$C$362,3,0)</f>
        <v>#N/A</v>
      </c>
      <c r="J3386" s="18">
        <f t="shared" si="95"/>
        <v>500</v>
      </c>
    </row>
    <row r="3387" spans="2:10" x14ac:dyDescent="0.2">
      <c r="B3387" s="4">
        <v>3384</v>
      </c>
      <c r="C3387" s="5" t="s">
        <v>2867</v>
      </c>
      <c r="D3387" s="5" t="s">
        <v>1</v>
      </c>
      <c r="E3387" s="5" t="s">
        <v>2868</v>
      </c>
      <c r="F3387" s="6">
        <v>43754</v>
      </c>
      <c r="G3387" s="6">
        <v>47407</v>
      </c>
      <c r="H3387" s="7">
        <v>500</v>
      </c>
      <c r="I3387" s="13" t="e">
        <f>VLOOKUP(C3387,[1]Sheet18!$A$1:$C$362,3,0)</f>
        <v>#N/A</v>
      </c>
      <c r="J3387" s="18">
        <f t="shared" si="95"/>
        <v>500</v>
      </c>
    </row>
    <row r="3388" spans="2:10" x14ac:dyDescent="0.2">
      <c r="B3388" s="4">
        <v>3385</v>
      </c>
      <c r="C3388" s="5" t="s">
        <v>2989</v>
      </c>
      <c r="D3388" s="5" t="s">
        <v>1</v>
      </c>
      <c r="E3388" s="5" t="s">
        <v>2990</v>
      </c>
      <c r="F3388" s="6">
        <v>43803</v>
      </c>
      <c r="G3388" s="6">
        <v>47456</v>
      </c>
      <c r="H3388" s="7">
        <v>500</v>
      </c>
      <c r="I3388" s="13" t="e">
        <f>VLOOKUP(C3388,[1]Sheet18!$A$1:$C$362,3,0)</f>
        <v>#N/A</v>
      </c>
      <c r="J3388" s="18">
        <f t="shared" si="95"/>
        <v>500</v>
      </c>
    </row>
    <row r="3389" spans="2:10" x14ac:dyDescent="0.2">
      <c r="B3389" s="4">
        <v>3386</v>
      </c>
      <c r="C3389" s="5" t="s">
        <v>3009</v>
      </c>
      <c r="D3389" s="5" t="s">
        <v>1</v>
      </c>
      <c r="E3389" s="5" t="s">
        <v>3010</v>
      </c>
      <c r="F3389" s="6">
        <v>43810</v>
      </c>
      <c r="G3389" s="6">
        <v>47463</v>
      </c>
      <c r="H3389" s="7">
        <v>500</v>
      </c>
      <c r="I3389" s="13" t="e">
        <f>VLOOKUP(C3389,[1]Sheet18!$A$1:$C$362,3,0)</f>
        <v>#N/A</v>
      </c>
      <c r="J3389" s="18">
        <f t="shared" si="95"/>
        <v>500</v>
      </c>
    </row>
    <row r="3390" spans="2:10" x14ac:dyDescent="0.2">
      <c r="B3390" s="4">
        <v>3387</v>
      </c>
      <c r="C3390" s="5" t="s">
        <v>3040</v>
      </c>
      <c r="D3390" s="5" t="s">
        <v>1</v>
      </c>
      <c r="E3390" s="5" t="s">
        <v>3041</v>
      </c>
      <c r="F3390" s="6">
        <v>43831</v>
      </c>
      <c r="G3390" s="6">
        <v>47484</v>
      </c>
      <c r="H3390" s="7">
        <v>1000</v>
      </c>
      <c r="I3390" s="13" t="e">
        <f>VLOOKUP(C3390,[1]Sheet18!$A$1:$C$362,3,0)</f>
        <v>#N/A</v>
      </c>
      <c r="J3390" s="18">
        <f t="shared" si="95"/>
        <v>1000</v>
      </c>
    </row>
    <row r="3391" spans="2:10" x14ac:dyDescent="0.2">
      <c r="B3391" s="4">
        <v>3388</v>
      </c>
      <c r="C3391" s="5" t="s">
        <v>3062</v>
      </c>
      <c r="D3391" s="5" t="s">
        <v>1</v>
      </c>
      <c r="E3391" s="5" t="s">
        <v>3063</v>
      </c>
      <c r="F3391" s="6">
        <v>43838</v>
      </c>
      <c r="G3391" s="6">
        <v>47491</v>
      </c>
      <c r="H3391" s="7">
        <v>1000</v>
      </c>
      <c r="I3391" s="13" t="e">
        <f>VLOOKUP(C3391,[1]Sheet18!$A$1:$C$362,3,0)</f>
        <v>#N/A</v>
      </c>
      <c r="J3391" s="18">
        <f t="shared" si="95"/>
        <v>1000</v>
      </c>
    </row>
    <row r="3392" spans="2:10" x14ac:dyDescent="0.2">
      <c r="B3392" s="4">
        <v>3389</v>
      </c>
      <c r="C3392" s="5" t="s">
        <v>3086</v>
      </c>
      <c r="D3392" s="5" t="s">
        <v>1</v>
      </c>
      <c r="E3392" s="5" t="s">
        <v>3087</v>
      </c>
      <c r="F3392" s="6">
        <v>43845</v>
      </c>
      <c r="G3392" s="6">
        <v>47498</v>
      </c>
      <c r="H3392" s="7">
        <v>500</v>
      </c>
      <c r="I3392" s="13" t="e">
        <f>VLOOKUP(C3392,[1]Sheet18!$A$1:$C$362,3,0)</f>
        <v>#N/A</v>
      </c>
      <c r="J3392" s="18">
        <f t="shared" si="95"/>
        <v>500</v>
      </c>
    </row>
    <row r="3393" spans="2:10" x14ac:dyDescent="0.2">
      <c r="B3393" s="4">
        <v>3390</v>
      </c>
      <c r="C3393" s="5" t="s">
        <v>3120</v>
      </c>
      <c r="D3393" s="5" t="s">
        <v>1</v>
      </c>
      <c r="E3393" s="5" t="s">
        <v>3121</v>
      </c>
      <c r="F3393" s="6">
        <v>43859</v>
      </c>
      <c r="G3393" s="6">
        <v>47512</v>
      </c>
      <c r="H3393" s="7">
        <v>250</v>
      </c>
      <c r="I3393" s="13" t="e">
        <f>VLOOKUP(C3393,[1]Sheet18!$A$1:$C$362,3,0)</f>
        <v>#N/A</v>
      </c>
      <c r="J3393" s="18">
        <f t="shared" si="95"/>
        <v>250</v>
      </c>
    </row>
    <row r="3394" spans="2:10" x14ac:dyDescent="0.2">
      <c r="B3394" s="4">
        <v>3391</v>
      </c>
      <c r="C3394" s="5" t="s">
        <v>3150</v>
      </c>
      <c r="D3394" s="5" t="s">
        <v>1</v>
      </c>
      <c r="E3394" s="5" t="s">
        <v>3151</v>
      </c>
      <c r="F3394" s="6">
        <v>43866</v>
      </c>
      <c r="G3394" s="6">
        <v>47519</v>
      </c>
      <c r="H3394" s="7">
        <v>500</v>
      </c>
      <c r="I3394" s="13" t="e">
        <f>VLOOKUP(C3394,[1]Sheet18!$A$1:$C$362,3,0)</f>
        <v>#N/A</v>
      </c>
      <c r="J3394" s="18">
        <f t="shared" si="95"/>
        <v>500</v>
      </c>
    </row>
    <row r="3395" spans="2:10" x14ac:dyDescent="0.2">
      <c r="B3395" s="4">
        <v>3392</v>
      </c>
      <c r="C3395" s="5" t="s">
        <v>3168</v>
      </c>
      <c r="D3395" s="5" t="s">
        <v>1</v>
      </c>
      <c r="E3395" s="5" t="s">
        <v>3169</v>
      </c>
      <c r="F3395" s="6">
        <v>43873</v>
      </c>
      <c r="G3395" s="6">
        <v>47526</v>
      </c>
      <c r="H3395" s="7">
        <v>500</v>
      </c>
      <c r="I3395" s="13" t="e">
        <f>VLOOKUP(C3395,[1]Sheet18!$A$1:$C$362,3,0)</f>
        <v>#N/A</v>
      </c>
      <c r="J3395" s="18">
        <f t="shared" si="95"/>
        <v>500</v>
      </c>
    </row>
    <row r="3396" spans="2:10" x14ac:dyDescent="0.2">
      <c r="B3396" s="4">
        <v>3393</v>
      </c>
      <c r="C3396" s="5" t="s">
        <v>3222</v>
      </c>
      <c r="D3396" s="5" t="s">
        <v>1</v>
      </c>
      <c r="E3396" s="5" t="s">
        <v>3223</v>
      </c>
      <c r="F3396" s="6">
        <v>43887</v>
      </c>
      <c r="G3396" s="6">
        <v>47540</v>
      </c>
      <c r="H3396" s="7">
        <v>1000</v>
      </c>
      <c r="I3396" s="13" t="e">
        <f>VLOOKUP(C3396,[1]Sheet18!$A$1:$C$362,3,0)</f>
        <v>#N/A</v>
      </c>
      <c r="J3396" s="18">
        <f t="shared" si="95"/>
        <v>1000</v>
      </c>
    </row>
    <row r="3397" spans="2:10" x14ac:dyDescent="0.2">
      <c r="B3397" s="4">
        <v>3394</v>
      </c>
      <c r="C3397" s="5" t="s">
        <v>3260</v>
      </c>
      <c r="D3397" s="5" t="s">
        <v>1</v>
      </c>
      <c r="E3397" s="5" t="s">
        <v>3261</v>
      </c>
      <c r="F3397" s="6">
        <v>43894</v>
      </c>
      <c r="G3397" s="6">
        <v>47546</v>
      </c>
      <c r="H3397" s="7">
        <v>1000</v>
      </c>
      <c r="I3397" s="13" t="e">
        <f>VLOOKUP(C3397,[1]Sheet18!$A$1:$C$362,3,0)</f>
        <v>#N/A</v>
      </c>
      <c r="J3397" s="18">
        <f t="shared" si="95"/>
        <v>1000</v>
      </c>
    </row>
    <row r="3398" spans="2:10" x14ac:dyDescent="0.2">
      <c r="B3398" s="4">
        <v>3395</v>
      </c>
      <c r="C3398" s="5" t="s">
        <v>3290</v>
      </c>
      <c r="D3398" s="5" t="s">
        <v>1</v>
      </c>
      <c r="E3398" s="5" t="s">
        <v>3291</v>
      </c>
      <c r="F3398" s="6">
        <v>43901</v>
      </c>
      <c r="G3398" s="6">
        <v>47553</v>
      </c>
      <c r="H3398" s="7">
        <v>1500</v>
      </c>
      <c r="I3398" s="13" t="e">
        <f>VLOOKUP(C3398,[1]Sheet18!$A$1:$C$362,3,0)</f>
        <v>#N/A</v>
      </c>
      <c r="J3398" s="18">
        <f t="shared" si="95"/>
        <v>1500</v>
      </c>
    </row>
    <row r="3399" spans="2:10" x14ac:dyDescent="0.2">
      <c r="B3399" s="4">
        <v>3396</v>
      </c>
      <c r="C3399" s="5" t="s">
        <v>3332</v>
      </c>
      <c r="D3399" s="5" t="s">
        <v>1</v>
      </c>
      <c r="E3399" s="5" t="s">
        <v>3333</v>
      </c>
      <c r="F3399" s="6">
        <v>43908</v>
      </c>
      <c r="G3399" s="6">
        <v>47560</v>
      </c>
      <c r="H3399" s="7">
        <v>500</v>
      </c>
      <c r="I3399" s="13" t="e">
        <f>VLOOKUP(C3399,[1]Sheet18!$A$1:$C$362,3,0)</f>
        <v>#N/A</v>
      </c>
      <c r="J3399" s="18">
        <f t="shared" si="95"/>
        <v>500</v>
      </c>
    </row>
    <row r="3400" spans="2:10" x14ac:dyDescent="0.2">
      <c r="B3400" s="4">
        <v>3397</v>
      </c>
      <c r="C3400" s="5" t="s">
        <v>3352</v>
      </c>
      <c r="D3400" s="5" t="s">
        <v>1</v>
      </c>
      <c r="E3400" s="5" t="s">
        <v>3353</v>
      </c>
      <c r="F3400" s="6">
        <v>43914</v>
      </c>
      <c r="G3400" s="6">
        <v>47566</v>
      </c>
      <c r="H3400" s="7">
        <v>500</v>
      </c>
      <c r="I3400" s="13" t="e">
        <f>VLOOKUP(C3400,[1]Sheet18!$A$1:$C$362,3,0)</f>
        <v>#N/A</v>
      </c>
      <c r="J3400" s="18">
        <f t="shared" si="95"/>
        <v>500</v>
      </c>
    </row>
    <row r="3401" spans="2:10" x14ac:dyDescent="0.2">
      <c r="B3401" s="4">
        <v>3398</v>
      </c>
      <c r="C3401" s="5" t="s">
        <v>3384</v>
      </c>
      <c r="D3401" s="5" t="s">
        <v>1</v>
      </c>
      <c r="E3401" s="5" t="s">
        <v>3385</v>
      </c>
      <c r="F3401" s="6">
        <v>43921</v>
      </c>
      <c r="G3401" s="6">
        <v>47573</v>
      </c>
      <c r="H3401" s="7">
        <v>510.5</v>
      </c>
      <c r="I3401" s="13" t="e">
        <f>VLOOKUP(C3401,[1]Sheet18!$A$1:$C$362,3,0)</f>
        <v>#N/A</v>
      </c>
      <c r="J3401" s="18">
        <f t="shared" si="95"/>
        <v>510.5</v>
      </c>
    </row>
    <row r="3402" spans="2:10" x14ac:dyDescent="0.2">
      <c r="B3402" s="4">
        <v>3399</v>
      </c>
      <c r="C3402" s="5" t="s">
        <v>3483</v>
      </c>
      <c r="D3402" s="5" t="s">
        <v>1</v>
      </c>
      <c r="E3402" s="5" t="s">
        <v>3484</v>
      </c>
      <c r="F3402" s="6">
        <v>43957</v>
      </c>
      <c r="G3402" s="6">
        <v>47609</v>
      </c>
      <c r="H3402" s="7">
        <v>1500</v>
      </c>
      <c r="I3402" s="13" t="e">
        <f>VLOOKUP(C3402,[1]Sheet18!$A$1:$C$362,3,0)</f>
        <v>#N/A</v>
      </c>
      <c r="J3402" s="18">
        <f t="shared" si="95"/>
        <v>1500</v>
      </c>
    </row>
    <row r="3403" spans="2:10" x14ac:dyDescent="0.2">
      <c r="B3403" s="4">
        <v>3400</v>
      </c>
      <c r="C3403" s="5" t="s">
        <v>3497</v>
      </c>
      <c r="D3403" s="5" t="s">
        <v>1</v>
      </c>
      <c r="E3403" s="5" t="s">
        <v>3498</v>
      </c>
      <c r="F3403" s="6">
        <v>43964</v>
      </c>
      <c r="G3403" s="6">
        <v>47616</v>
      </c>
      <c r="H3403" s="7">
        <v>500</v>
      </c>
      <c r="I3403" s="13" t="e">
        <f>VLOOKUP(C3403,[1]Sheet18!$A$1:$C$362,3,0)</f>
        <v>#N/A</v>
      </c>
      <c r="J3403" s="18">
        <f t="shared" si="95"/>
        <v>500</v>
      </c>
    </row>
    <row r="3404" spans="2:10" x14ac:dyDescent="0.2">
      <c r="B3404" s="4">
        <v>3401</v>
      </c>
      <c r="C3404" s="5" t="s">
        <v>3521</v>
      </c>
      <c r="D3404" s="5" t="s">
        <v>1</v>
      </c>
      <c r="E3404" s="5" t="s">
        <v>3522</v>
      </c>
      <c r="F3404" s="6">
        <v>43978</v>
      </c>
      <c r="G3404" s="6">
        <v>47630</v>
      </c>
      <c r="H3404" s="7">
        <v>1000</v>
      </c>
      <c r="I3404" s="13" t="e">
        <f>VLOOKUP(C3404,[1]Sheet18!$A$1:$C$362,3,0)</f>
        <v>#N/A</v>
      </c>
      <c r="J3404" s="18">
        <f t="shared" si="95"/>
        <v>1000</v>
      </c>
    </row>
    <row r="3405" spans="2:10" x14ac:dyDescent="0.2">
      <c r="B3405" s="4">
        <v>3402</v>
      </c>
      <c r="C3405" s="5" t="s">
        <v>3543</v>
      </c>
      <c r="D3405" s="5" t="s">
        <v>1</v>
      </c>
      <c r="E3405" s="5" t="s">
        <v>3544</v>
      </c>
      <c r="F3405" s="6">
        <v>43985</v>
      </c>
      <c r="G3405" s="6">
        <v>47637</v>
      </c>
      <c r="H3405" s="7">
        <v>750</v>
      </c>
      <c r="I3405" s="13" t="e">
        <f>VLOOKUP(C3405,[1]Sheet18!$A$1:$C$362,3,0)</f>
        <v>#N/A</v>
      </c>
      <c r="J3405" s="18">
        <f t="shared" si="95"/>
        <v>750</v>
      </c>
    </row>
    <row r="3406" spans="2:10" x14ac:dyDescent="0.2">
      <c r="B3406" s="4">
        <v>3403</v>
      </c>
      <c r="C3406" s="5" t="s">
        <v>3555</v>
      </c>
      <c r="D3406" s="5" t="s">
        <v>1</v>
      </c>
      <c r="E3406" s="5" t="s">
        <v>3556</v>
      </c>
      <c r="F3406" s="6">
        <v>43992</v>
      </c>
      <c r="G3406" s="6">
        <v>47644</v>
      </c>
      <c r="H3406" s="7">
        <v>1500</v>
      </c>
      <c r="I3406" s="13" t="e">
        <f>VLOOKUP(C3406,[1]Sheet18!$A$1:$C$362,3,0)</f>
        <v>#N/A</v>
      </c>
      <c r="J3406" s="18">
        <f t="shared" si="95"/>
        <v>1500</v>
      </c>
    </row>
    <row r="3407" spans="2:10" x14ac:dyDescent="0.2">
      <c r="B3407" s="4">
        <v>3404</v>
      </c>
      <c r="C3407" s="5" t="s">
        <v>3573</v>
      </c>
      <c r="D3407" s="5" t="s">
        <v>1</v>
      </c>
      <c r="E3407" s="5" t="s">
        <v>3574</v>
      </c>
      <c r="F3407" s="6">
        <v>43999</v>
      </c>
      <c r="G3407" s="6">
        <v>47651</v>
      </c>
      <c r="H3407" s="7">
        <v>1000</v>
      </c>
      <c r="I3407" s="13" t="e">
        <f>VLOOKUP(C3407,[1]Sheet18!$A$1:$C$362,3,0)</f>
        <v>#N/A</v>
      </c>
      <c r="J3407" s="18">
        <f t="shared" si="95"/>
        <v>1000</v>
      </c>
    </row>
    <row r="3408" spans="2:10" x14ac:dyDescent="0.2">
      <c r="B3408" s="4">
        <v>3405</v>
      </c>
      <c r="C3408" s="5" t="s">
        <v>3581</v>
      </c>
      <c r="D3408" s="5" t="s">
        <v>1</v>
      </c>
      <c r="E3408" s="5" t="s">
        <v>3582</v>
      </c>
      <c r="F3408" s="6">
        <v>44006</v>
      </c>
      <c r="G3408" s="6">
        <v>47658</v>
      </c>
      <c r="H3408" s="7">
        <v>500</v>
      </c>
      <c r="I3408" s="13" t="e">
        <f>VLOOKUP(C3408,[1]Sheet18!$A$1:$C$362,3,0)</f>
        <v>#N/A</v>
      </c>
      <c r="J3408" s="18">
        <f t="shared" si="95"/>
        <v>500</v>
      </c>
    </row>
    <row r="3409" spans="2:10" x14ac:dyDescent="0.2">
      <c r="B3409" s="4">
        <v>3406</v>
      </c>
      <c r="C3409" s="5" t="s">
        <v>3597</v>
      </c>
      <c r="D3409" s="5" t="s">
        <v>1</v>
      </c>
      <c r="E3409" s="5" t="s">
        <v>3598</v>
      </c>
      <c r="F3409" s="6">
        <v>44013</v>
      </c>
      <c r="G3409" s="6">
        <v>47665</v>
      </c>
      <c r="H3409" s="7">
        <v>750</v>
      </c>
      <c r="I3409" s="13" t="e">
        <f>VLOOKUP(C3409,[1]Sheet18!$A$1:$C$362,3,0)</f>
        <v>#N/A</v>
      </c>
      <c r="J3409" s="18">
        <f t="shared" si="95"/>
        <v>750</v>
      </c>
    </row>
    <row r="3410" spans="2:10" x14ac:dyDescent="0.2">
      <c r="B3410" s="4">
        <v>3407</v>
      </c>
      <c r="C3410" s="5" t="s">
        <v>3718</v>
      </c>
      <c r="D3410" s="5" t="s">
        <v>1</v>
      </c>
      <c r="E3410" s="5" t="s">
        <v>3719</v>
      </c>
      <c r="F3410" s="6">
        <v>44055</v>
      </c>
      <c r="G3410" s="6">
        <v>47707</v>
      </c>
      <c r="H3410" s="7">
        <v>500</v>
      </c>
      <c r="I3410" s="13" t="e">
        <f>VLOOKUP(C3410,[1]Sheet18!$A$1:$C$362,3,0)</f>
        <v>#N/A</v>
      </c>
      <c r="J3410" s="18">
        <f t="shared" ref="J3410:J3441" si="96">H3410</f>
        <v>500</v>
      </c>
    </row>
    <row r="3411" spans="2:10" x14ac:dyDescent="0.2">
      <c r="B3411" s="4">
        <v>3408</v>
      </c>
      <c r="C3411" s="5" t="s">
        <v>3729</v>
      </c>
      <c r="D3411" s="5" t="s">
        <v>1</v>
      </c>
      <c r="E3411" s="5" t="s">
        <v>3730</v>
      </c>
      <c r="F3411" s="6">
        <v>44062</v>
      </c>
      <c r="G3411" s="6">
        <v>47714</v>
      </c>
      <c r="H3411" s="7">
        <v>700</v>
      </c>
      <c r="I3411" s="13" t="e">
        <f>VLOOKUP(C3411,[1]Sheet18!$A$1:$C$362,3,0)</f>
        <v>#N/A</v>
      </c>
      <c r="J3411" s="18">
        <f t="shared" si="96"/>
        <v>700</v>
      </c>
    </row>
    <row r="3412" spans="2:10" x14ac:dyDescent="0.2">
      <c r="B3412" s="4">
        <v>3409</v>
      </c>
      <c r="C3412" s="5" t="s">
        <v>3751</v>
      </c>
      <c r="D3412" s="5" t="s">
        <v>1</v>
      </c>
      <c r="E3412" s="5" t="s">
        <v>3752</v>
      </c>
      <c r="F3412" s="6">
        <v>44069</v>
      </c>
      <c r="G3412" s="6">
        <v>47721</v>
      </c>
      <c r="H3412" s="7">
        <v>500</v>
      </c>
      <c r="I3412" s="13" t="e">
        <f>VLOOKUP(C3412,[1]Sheet18!$A$1:$C$362,3,0)</f>
        <v>#N/A</v>
      </c>
      <c r="J3412" s="18">
        <f t="shared" si="96"/>
        <v>500</v>
      </c>
    </row>
    <row r="3413" spans="2:10" x14ac:dyDescent="0.2">
      <c r="B3413" s="4">
        <v>3410</v>
      </c>
      <c r="C3413" s="5" t="s">
        <v>3769</v>
      </c>
      <c r="D3413" s="5" t="s">
        <v>1</v>
      </c>
      <c r="E3413" s="5" t="s">
        <v>3719</v>
      </c>
      <c r="F3413" s="6">
        <v>44076</v>
      </c>
      <c r="G3413" s="6">
        <v>47728</v>
      </c>
      <c r="H3413" s="7">
        <v>500</v>
      </c>
      <c r="I3413" s="13" t="e">
        <f>VLOOKUP(C3413,[1]Sheet18!$A$1:$C$362,3,0)</f>
        <v>#N/A</v>
      </c>
      <c r="J3413" s="18">
        <f t="shared" si="96"/>
        <v>500</v>
      </c>
    </row>
    <row r="3414" spans="2:10" x14ac:dyDescent="0.2">
      <c r="B3414" s="4">
        <v>3411</v>
      </c>
      <c r="C3414" s="5" t="s">
        <v>3795</v>
      </c>
      <c r="D3414" s="5" t="s">
        <v>1</v>
      </c>
      <c r="E3414" s="5" t="s">
        <v>3796</v>
      </c>
      <c r="F3414" s="6">
        <v>44083</v>
      </c>
      <c r="G3414" s="6">
        <v>47735</v>
      </c>
      <c r="H3414" s="7">
        <v>750</v>
      </c>
      <c r="I3414" s="13" t="e">
        <f>VLOOKUP(C3414,[1]Sheet18!$A$1:$C$362,3,0)</f>
        <v>#N/A</v>
      </c>
      <c r="J3414" s="18">
        <f t="shared" si="96"/>
        <v>750</v>
      </c>
    </row>
    <row r="3415" spans="2:10" x14ac:dyDescent="0.2">
      <c r="B3415" s="4">
        <v>3412</v>
      </c>
      <c r="C3415" s="5" t="s">
        <v>3815</v>
      </c>
      <c r="D3415" s="5" t="s">
        <v>1</v>
      </c>
      <c r="E3415" s="5" t="s">
        <v>3816</v>
      </c>
      <c r="F3415" s="6">
        <v>44090</v>
      </c>
      <c r="G3415" s="6">
        <v>47742</v>
      </c>
      <c r="H3415" s="7">
        <v>750</v>
      </c>
      <c r="I3415" s="13" t="e">
        <f>VLOOKUP(C3415,[1]Sheet18!$A$1:$C$362,3,0)</f>
        <v>#N/A</v>
      </c>
      <c r="J3415" s="18">
        <f t="shared" si="96"/>
        <v>750</v>
      </c>
    </row>
    <row r="3416" spans="2:10" x14ac:dyDescent="0.2">
      <c r="B3416" s="4">
        <v>3413</v>
      </c>
      <c r="C3416" s="5" t="s">
        <v>3839</v>
      </c>
      <c r="D3416" s="5" t="s">
        <v>1</v>
      </c>
      <c r="E3416" s="5" t="s">
        <v>3840</v>
      </c>
      <c r="F3416" s="6">
        <v>44097</v>
      </c>
      <c r="G3416" s="6">
        <v>47749</v>
      </c>
      <c r="H3416" s="7">
        <v>750</v>
      </c>
      <c r="I3416" s="13" t="e">
        <f>VLOOKUP(C3416,[1]Sheet18!$A$1:$C$362,3,0)</f>
        <v>#N/A</v>
      </c>
      <c r="J3416" s="18">
        <f t="shared" si="96"/>
        <v>750</v>
      </c>
    </row>
    <row r="3417" spans="2:10" x14ac:dyDescent="0.2">
      <c r="B3417" s="4">
        <v>3414</v>
      </c>
      <c r="C3417" s="5" t="s">
        <v>3857</v>
      </c>
      <c r="D3417" s="5" t="s">
        <v>1</v>
      </c>
      <c r="E3417" s="5" t="s">
        <v>3858</v>
      </c>
      <c r="F3417" s="6">
        <v>44104</v>
      </c>
      <c r="G3417" s="6">
        <v>47756</v>
      </c>
      <c r="H3417" s="7">
        <v>250</v>
      </c>
      <c r="I3417" s="13" t="e">
        <f>VLOOKUP(C3417,[1]Sheet18!$A$1:$C$362,3,0)</f>
        <v>#N/A</v>
      </c>
      <c r="J3417" s="18">
        <f t="shared" si="96"/>
        <v>250</v>
      </c>
    </row>
    <row r="3418" spans="2:10" x14ac:dyDescent="0.2">
      <c r="B3418" s="4">
        <v>3415</v>
      </c>
      <c r="C3418" s="5" t="s">
        <v>3913</v>
      </c>
      <c r="D3418" s="5" t="s">
        <v>1</v>
      </c>
      <c r="E3418" s="5" t="s">
        <v>3914</v>
      </c>
      <c r="F3418" s="6">
        <v>44111</v>
      </c>
      <c r="G3418" s="6">
        <v>47763</v>
      </c>
      <c r="H3418" s="7">
        <v>1000</v>
      </c>
      <c r="I3418" s="13" t="e">
        <f>VLOOKUP(C3418,[1]Sheet18!$A$1:$C$362,3,0)</f>
        <v>#N/A</v>
      </c>
      <c r="J3418" s="18">
        <f t="shared" si="96"/>
        <v>1000</v>
      </c>
    </row>
    <row r="3419" spans="2:10" x14ac:dyDescent="0.2">
      <c r="B3419" s="4">
        <v>3416</v>
      </c>
      <c r="C3419" s="5" t="s">
        <v>3936</v>
      </c>
      <c r="D3419" s="5" t="s">
        <v>1</v>
      </c>
      <c r="E3419" s="5" t="s">
        <v>3796</v>
      </c>
      <c r="F3419" s="6">
        <v>44118</v>
      </c>
      <c r="G3419" s="6">
        <v>47770</v>
      </c>
      <c r="H3419" s="7">
        <v>500</v>
      </c>
      <c r="I3419" s="13" t="e">
        <f>VLOOKUP(C3419,[1]Sheet18!$A$1:$C$362,3,0)</f>
        <v>#N/A</v>
      </c>
      <c r="J3419" s="18">
        <f t="shared" si="96"/>
        <v>500</v>
      </c>
    </row>
    <row r="3420" spans="2:10" x14ac:dyDescent="0.2">
      <c r="B3420" s="4">
        <v>3417</v>
      </c>
      <c r="C3420" s="5" t="s">
        <v>3984</v>
      </c>
      <c r="D3420" s="5" t="s">
        <v>1</v>
      </c>
      <c r="E3420" s="5" t="s">
        <v>3985</v>
      </c>
      <c r="F3420" s="6">
        <v>44132</v>
      </c>
      <c r="G3420" s="6">
        <v>47784</v>
      </c>
      <c r="H3420" s="7">
        <v>500</v>
      </c>
      <c r="I3420" s="13" t="e">
        <f>VLOOKUP(C3420,[1]Sheet18!$A$1:$C$362,3,0)</f>
        <v>#N/A</v>
      </c>
      <c r="J3420" s="18">
        <f t="shared" si="96"/>
        <v>500</v>
      </c>
    </row>
    <row r="3421" spans="2:10" x14ac:dyDescent="0.2">
      <c r="B3421" s="4">
        <v>3418</v>
      </c>
      <c r="C3421" s="5" t="s">
        <v>4027</v>
      </c>
      <c r="D3421" s="5" t="s">
        <v>1</v>
      </c>
      <c r="E3421" s="5" t="s">
        <v>4028</v>
      </c>
      <c r="F3421" s="6">
        <v>44139</v>
      </c>
      <c r="G3421" s="6">
        <v>47791</v>
      </c>
      <c r="H3421" s="7">
        <v>1000</v>
      </c>
      <c r="I3421" s="13" t="e">
        <f>VLOOKUP(C3421,[1]Sheet18!$A$1:$C$362,3,0)</f>
        <v>#N/A</v>
      </c>
      <c r="J3421" s="18">
        <f t="shared" si="96"/>
        <v>1000</v>
      </c>
    </row>
    <row r="3422" spans="2:10" x14ac:dyDescent="0.2">
      <c r="B3422" s="4">
        <v>3419</v>
      </c>
      <c r="C3422" s="5" t="s">
        <v>4049</v>
      </c>
      <c r="D3422" s="5" t="s">
        <v>1</v>
      </c>
      <c r="E3422" s="5" t="s">
        <v>4050</v>
      </c>
      <c r="F3422" s="6">
        <v>44146</v>
      </c>
      <c r="G3422" s="6">
        <v>47798</v>
      </c>
      <c r="H3422" s="7">
        <v>761</v>
      </c>
      <c r="I3422" s="13" t="e">
        <f>VLOOKUP(C3422,[1]Sheet18!$A$1:$C$362,3,0)</f>
        <v>#N/A</v>
      </c>
      <c r="J3422" s="18">
        <f t="shared" si="96"/>
        <v>761</v>
      </c>
    </row>
    <row r="3423" spans="2:10" x14ac:dyDescent="0.2">
      <c r="B3423" s="4">
        <v>3420</v>
      </c>
      <c r="C3423" s="5" t="s">
        <v>4065</v>
      </c>
      <c r="D3423" s="5" t="s">
        <v>1</v>
      </c>
      <c r="E3423" s="5" t="s">
        <v>3574</v>
      </c>
      <c r="F3423" s="6">
        <v>44153</v>
      </c>
      <c r="G3423" s="6">
        <v>47805</v>
      </c>
      <c r="H3423" s="7">
        <v>1000</v>
      </c>
      <c r="I3423" s="13" t="e">
        <f>VLOOKUP(C3423,[1]Sheet18!$A$1:$C$362,3,0)</f>
        <v>#N/A</v>
      </c>
      <c r="J3423" s="18">
        <f t="shared" si="96"/>
        <v>1000</v>
      </c>
    </row>
    <row r="3424" spans="2:10" x14ac:dyDescent="0.2">
      <c r="B3424" s="4">
        <v>3421</v>
      </c>
      <c r="C3424" s="5" t="s">
        <v>4094</v>
      </c>
      <c r="D3424" s="5" t="s">
        <v>1</v>
      </c>
      <c r="E3424" s="5" t="s">
        <v>3582</v>
      </c>
      <c r="F3424" s="6">
        <v>44160</v>
      </c>
      <c r="G3424" s="6">
        <v>47812</v>
      </c>
      <c r="H3424" s="7">
        <v>1000</v>
      </c>
      <c r="I3424" s="13" t="e">
        <f>VLOOKUP(C3424,[1]Sheet18!$A$1:$C$362,3,0)</f>
        <v>#N/A</v>
      </c>
      <c r="J3424" s="18">
        <f t="shared" si="96"/>
        <v>1000</v>
      </c>
    </row>
    <row r="3425" spans="2:10" x14ac:dyDescent="0.2">
      <c r="B3425" s="4">
        <v>3422</v>
      </c>
      <c r="C3425" s="5" t="s">
        <v>4119</v>
      </c>
      <c r="D3425" s="5" t="s">
        <v>1</v>
      </c>
      <c r="E3425" s="5" t="s">
        <v>4120</v>
      </c>
      <c r="F3425" s="6">
        <v>44167</v>
      </c>
      <c r="G3425" s="6">
        <v>47819</v>
      </c>
      <c r="H3425" s="7">
        <v>1500</v>
      </c>
      <c r="I3425" s="13" t="e">
        <f>VLOOKUP(C3425,[1]Sheet18!$A$1:$C$362,3,0)</f>
        <v>#N/A</v>
      </c>
      <c r="J3425" s="18">
        <f t="shared" si="96"/>
        <v>1500</v>
      </c>
    </row>
    <row r="3426" spans="2:10" x14ac:dyDescent="0.2">
      <c r="B3426" s="4">
        <v>3423</v>
      </c>
      <c r="C3426" s="5" t="s">
        <v>4140</v>
      </c>
      <c r="D3426" s="5" t="s">
        <v>1</v>
      </c>
      <c r="E3426" s="5" t="s">
        <v>3796</v>
      </c>
      <c r="F3426" s="6">
        <v>44174</v>
      </c>
      <c r="G3426" s="6">
        <v>47826</v>
      </c>
      <c r="H3426" s="7">
        <v>1000</v>
      </c>
      <c r="I3426" s="13" t="e">
        <f>VLOOKUP(C3426,[1]Sheet18!$A$1:$C$362,3,0)</f>
        <v>#N/A</v>
      </c>
      <c r="J3426" s="18">
        <f t="shared" si="96"/>
        <v>1000</v>
      </c>
    </row>
    <row r="3427" spans="2:10" x14ac:dyDescent="0.2">
      <c r="B3427" s="4">
        <v>3424</v>
      </c>
      <c r="C3427" s="5" t="s">
        <v>4193</v>
      </c>
      <c r="D3427" s="5" t="s">
        <v>1</v>
      </c>
      <c r="E3427" s="5" t="s">
        <v>3796</v>
      </c>
      <c r="F3427" s="6">
        <v>44195</v>
      </c>
      <c r="G3427" s="6">
        <v>47847</v>
      </c>
      <c r="H3427" s="7">
        <v>1000</v>
      </c>
      <c r="I3427" s="13" t="e">
        <f>VLOOKUP(C3427,[1]Sheet18!$A$1:$C$362,3,0)</f>
        <v>#N/A</v>
      </c>
      <c r="J3427" s="18">
        <f t="shared" si="96"/>
        <v>1000</v>
      </c>
    </row>
    <row r="3428" spans="2:10" x14ac:dyDescent="0.2">
      <c r="B3428" s="4">
        <v>3425</v>
      </c>
      <c r="C3428" s="5" t="s">
        <v>4217</v>
      </c>
      <c r="D3428" s="5" t="s">
        <v>1</v>
      </c>
      <c r="E3428" s="5" t="s">
        <v>4218</v>
      </c>
      <c r="F3428" s="6">
        <v>44202</v>
      </c>
      <c r="G3428" s="6">
        <v>47854</v>
      </c>
      <c r="H3428" s="7">
        <v>600</v>
      </c>
      <c r="I3428" s="13" t="e">
        <f>VLOOKUP(C3428,[1]Sheet18!$A$1:$C$362,3,0)</f>
        <v>#N/A</v>
      </c>
      <c r="J3428" s="18">
        <f t="shared" si="96"/>
        <v>600</v>
      </c>
    </row>
    <row r="3429" spans="2:10" x14ac:dyDescent="0.2">
      <c r="B3429" s="4">
        <v>3426</v>
      </c>
      <c r="C3429" s="5" t="s">
        <v>4239</v>
      </c>
      <c r="D3429" s="5" t="s">
        <v>1</v>
      </c>
      <c r="E3429" s="5" t="s">
        <v>4240</v>
      </c>
      <c r="F3429" s="6">
        <v>44209</v>
      </c>
      <c r="G3429" s="6">
        <v>47861</v>
      </c>
      <c r="H3429" s="7">
        <v>1000</v>
      </c>
      <c r="I3429" s="13" t="e">
        <f>VLOOKUP(C3429,[1]Sheet18!$A$1:$C$362,3,0)</f>
        <v>#N/A</v>
      </c>
      <c r="J3429" s="18">
        <f t="shared" si="96"/>
        <v>1000</v>
      </c>
    </row>
    <row r="3430" spans="2:10" x14ac:dyDescent="0.2">
      <c r="B3430" s="4">
        <v>3427</v>
      </c>
      <c r="C3430" s="5" t="s">
        <v>7545</v>
      </c>
      <c r="D3430" s="5" t="s">
        <v>1</v>
      </c>
      <c r="E3430" s="5" t="s">
        <v>7546</v>
      </c>
      <c r="F3430" s="6">
        <v>45315</v>
      </c>
      <c r="G3430" s="6">
        <v>47872</v>
      </c>
      <c r="H3430" s="7">
        <v>500</v>
      </c>
      <c r="I3430" s="13" t="e">
        <f>VLOOKUP(C3430,[1]Sheet18!$A$1:$C$362,3,0)</f>
        <v>#N/A</v>
      </c>
      <c r="J3430" s="18">
        <f t="shared" si="96"/>
        <v>500</v>
      </c>
    </row>
    <row r="3431" spans="2:10" x14ac:dyDescent="0.2">
      <c r="B3431" s="4">
        <v>3428</v>
      </c>
      <c r="C3431" s="5" t="s">
        <v>4277</v>
      </c>
      <c r="D3431" s="5" t="s">
        <v>1</v>
      </c>
      <c r="E3431" s="5" t="s">
        <v>4240</v>
      </c>
      <c r="F3431" s="6">
        <v>44223</v>
      </c>
      <c r="G3431" s="6">
        <v>47875</v>
      </c>
      <c r="H3431" s="7">
        <v>500</v>
      </c>
      <c r="I3431" s="13" t="e">
        <f>VLOOKUP(C3431,[1]Sheet18!$A$1:$C$362,3,0)</f>
        <v>#N/A</v>
      </c>
      <c r="J3431" s="18">
        <f t="shared" si="96"/>
        <v>500</v>
      </c>
    </row>
    <row r="3432" spans="2:10" x14ac:dyDescent="0.2">
      <c r="B3432" s="4">
        <v>3429</v>
      </c>
      <c r="C3432" s="5" t="s">
        <v>4302</v>
      </c>
      <c r="D3432" s="5" t="s">
        <v>1</v>
      </c>
      <c r="E3432" s="5" t="s">
        <v>4303</v>
      </c>
      <c r="F3432" s="6">
        <v>44230</v>
      </c>
      <c r="G3432" s="6">
        <v>47882</v>
      </c>
      <c r="H3432" s="7">
        <v>1000</v>
      </c>
      <c r="I3432" s="13" t="e">
        <f>VLOOKUP(C3432,[1]Sheet18!$A$1:$C$362,3,0)</f>
        <v>#N/A</v>
      </c>
      <c r="J3432" s="18">
        <f t="shared" si="96"/>
        <v>1000</v>
      </c>
    </row>
    <row r="3433" spans="2:10" x14ac:dyDescent="0.2">
      <c r="B3433" s="4">
        <v>3430</v>
      </c>
      <c r="C3433" s="5" t="s">
        <v>4326</v>
      </c>
      <c r="D3433" s="5" t="s">
        <v>1</v>
      </c>
      <c r="E3433" s="5" t="s">
        <v>4327</v>
      </c>
      <c r="F3433" s="6">
        <v>44237</v>
      </c>
      <c r="G3433" s="6">
        <v>47889</v>
      </c>
      <c r="H3433" s="7">
        <v>1000</v>
      </c>
      <c r="I3433" s="13" t="e">
        <f>VLOOKUP(C3433,[1]Sheet18!$A$1:$C$362,3,0)</f>
        <v>#N/A</v>
      </c>
      <c r="J3433" s="18">
        <f t="shared" si="96"/>
        <v>1000</v>
      </c>
    </row>
    <row r="3434" spans="2:10" x14ac:dyDescent="0.2">
      <c r="B3434" s="4">
        <v>3431</v>
      </c>
      <c r="C3434" s="5" t="s">
        <v>4350</v>
      </c>
      <c r="D3434" s="5" t="s">
        <v>1</v>
      </c>
      <c r="E3434" s="5" t="s">
        <v>4351</v>
      </c>
      <c r="F3434" s="6">
        <v>44244</v>
      </c>
      <c r="G3434" s="6">
        <v>47896</v>
      </c>
      <c r="H3434" s="7">
        <v>1500</v>
      </c>
      <c r="I3434" s="13" t="e">
        <f>VLOOKUP(C3434,[1]Sheet18!$A$1:$C$362,3,0)</f>
        <v>#N/A</v>
      </c>
      <c r="J3434" s="18">
        <f t="shared" si="96"/>
        <v>1500</v>
      </c>
    </row>
    <row r="3435" spans="2:10" x14ac:dyDescent="0.2">
      <c r="B3435" s="4">
        <v>3432</v>
      </c>
      <c r="C3435" s="5" t="s">
        <v>4418</v>
      </c>
      <c r="D3435" s="5" t="s">
        <v>1</v>
      </c>
      <c r="E3435" s="5" t="s">
        <v>4419</v>
      </c>
      <c r="F3435" s="6">
        <v>44258</v>
      </c>
      <c r="G3435" s="6">
        <v>47910</v>
      </c>
      <c r="H3435" s="7">
        <v>1000</v>
      </c>
      <c r="I3435" s="13" t="e">
        <f>VLOOKUP(C3435,[1]Sheet18!$A$1:$C$362,3,0)</f>
        <v>#N/A</v>
      </c>
      <c r="J3435" s="18">
        <f t="shared" si="96"/>
        <v>1000</v>
      </c>
    </row>
    <row r="3436" spans="2:10" x14ac:dyDescent="0.2">
      <c r="B3436" s="4">
        <v>3433</v>
      </c>
      <c r="C3436" s="5" t="s">
        <v>4448</v>
      </c>
      <c r="D3436" s="5" t="s">
        <v>1</v>
      </c>
      <c r="E3436" s="5" t="s">
        <v>4449</v>
      </c>
      <c r="F3436" s="6">
        <v>44265</v>
      </c>
      <c r="G3436" s="6">
        <v>47917</v>
      </c>
      <c r="H3436" s="7">
        <v>1310</v>
      </c>
      <c r="I3436" s="13" t="e">
        <f>VLOOKUP(C3436,[1]Sheet18!$A$1:$C$362,3,0)</f>
        <v>#N/A</v>
      </c>
      <c r="J3436" s="18">
        <f t="shared" si="96"/>
        <v>1310</v>
      </c>
    </row>
    <row r="3437" spans="2:10" x14ac:dyDescent="0.2">
      <c r="B3437" s="4">
        <v>3434</v>
      </c>
      <c r="C3437" s="5" t="s">
        <v>4478</v>
      </c>
      <c r="D3437" s="5" t="s">
        <v>1</v>
      </c>
      <c r="E3437" s="5" t="s">
        <v>4419</v>
      </c>
      <c r="F3437" s="6">
        <v>44272</v>
      </c>
      <c r="G3437" s="6">
        <v>47924</v>
      </c>
      <c r="H3437" s="7">
        <v>1638</v>
      </c>
      <c r="I3437" s="13" t="e">
        <f>VLOOKUP(C3437,[1]Sheet18!$A$1:$C$362,3,0)</f>
        <v>#N/A</v>
      </c>
      <c r="J3437" s="18">
        <f t="shared" si="96"/>
        <v>1638</v>
      </c>
    </row>
    <row r="3438" spans="2:10" x14ac:dyDescent="0.2">
      <c r="B3438" s="4">
        <v>3435</v>
      </c>
      <c r="C3438" s="5" t="s">
        <v>4538</v>
      </c>
      <c r="D3438" s="5" t="s">
        <v>1</v>
      </c>
      <c r="E3438" s="5" t="s">
        <v>4539</v>
      </c>
      <c r="F3438" s="6">
        <v>44295</v>
      </c>
      <c r="G3438" s="6">
        <v>47947</v>
      </c>
      <c r="H3438" s="7">
        <v>1000</v>
      </c>
      <c r="I3438" s="13" t="e">
        <f>VLOOKUP(C3438,[1]Sheet18!$A$1:$C$362,3,0)</f>
        <v>#N/A</v>
      </c>
      <c r="J3438" s="18">
        <f t="shared" si="96"/>
        <v>1000</v>
      </c>
    </row>
    <row r="3439" spans="2:10" x14ac:dyDescent="0.2">
      <c r="B3439" s="4">
        <v>3436</v>
      </c>
      <c r="C3439" s="5" t="s">
        <v>4542</v>
      </c>
      <c r="D3439" s="5" t="s">
        <v>1</v>
      </c>
      <c r="E3439" s="5" t="s">
        <v>4543</v>
      </c>
      <c r="F3439" s="6">
        <v>44302</v>
      </c>
      <c r="G3439" s="6">
        <v>47954</v>
      </c>
      <c r="H3439" s="7">
        <v>1000</v>
      </c>
      <c r="I3439" s="13" t="e">
        <f>VLOOKUP(C3439,[1]Sheet18!$A$1:$C$362,3,0)</f>
        <v>#N/A</v>
      </c>
      <c r="J3439" s="18">
        <f t="shared" si="96"/>
        <v>1000</v>
      </c>
    </row>
    <row r="3440" spans="2:10" x14ac:dyDescent="0.2">
      <c r="B3440" s="4">
        <v>3437</v>
      </c>
      <c r="C3440" s="5" t="s">
        <v>4550</v>
      </c>
      <c r="D3440" s="5" t="s">
        <v>1</v>
      </c>
      <c r="E3440" s="5" t="s">
        <v>4551</v>
      </c>
      <c r="F3440" s="6">
        <v>44306</v>
      </c>
      <c r="G3440" s="6">
        <v>47958</v>
      </c>
      <c r="H3440" s="7">
        <v>1000</v>
      </c>
      <c r="I3440" s="13" t="e">
        <f>VLOOKUP(C3440,[1]Sheet18!$A$1:$C$362,3,0)</f>
        <v>#N/A</v>
      </c>
      <c r="J3440" s="18">
        <f t="shared" si="96"/>
        <v>1000</v>
      </c>
    </row>
    <row r="3441" spans="2:10" x14ac:dyDescent="0.2">
      <c r="B3441" s="4">
        <v>3438</v>
      </c>
      <c r="C3441" s="5" t="s">
        <v>4564</v>
      </c>
      <c r="D3441" s="5" t="s">
        <v>1</v>
      </c>
      <c r="E3441" s="5" t="s">
        <v>4543</v>
      </c>
      <c r="F3441" s="6">
        <v>44321</v>
      </c>
      <c r="G3441" s="6">
        <v>47973</v>
      </c>
      <c r="H3441" s="7">
        <v>1500</v>
      </c>
      <c r="I3441" s="13" t="e">
        <f>VLOOKUP(C3441,[1]Sheet18!$A$1:$C$362,3,0)</f>
        <v>#N/A</v>
      </c>
      <c r="J3441" s="18">
        <f t="shared" si="96"/>
        <v>1500</v>
      </c>
    </row>
    <row r="3442" spans="2:10" x14ac:dyDescent="0.2">
      <c r="B3442" s="4">
        <v>3439</v>
      </c>
      <c r="C3442" s="5" t="s">
        <v>4587</v>
      </c>
      <c r="D3442" s="5" t="s">
        <v>1</v>
      </c>
      <c r="E3442" s="5" t="s">
        <v>4588</v>
      </c>
      <c r="F3442" s="6">
        <v>44328</v>
      </c>
      <c r="G3442" s="6">
        <v>47980</v>
      </c>
      <c r="H3442" s="7">
        <v>500</v>
      </c>
      <c r="I3442" s="13" t="e">
        <f>VLOOKUP(C3442,[1]Sheet18!$A$1:$C$362,3,0)</f>
        <v>#N/A</v>
      </c>
      <c r="J3442" s="18">
        <f t="shared" ref="J3442:J3469" si="97">H3442</f>
        <v>500</v>
      </c>
    </row>
    <row r="3443" spans="2:10" x14ac:dyDescent="0.2">
      <c r="B3443" s="4">
        <v>3440</v>
      </c>
      <c r="C3443" s="5" t="s">
        <v>4616</v>
      </c>
      <c r="D3443" s="5" t="s">
        <v>1</v>
      </c>
      <c r="E3443" s="5" t="s">
        <v>4617</v>
      </c>
      <c r="F3443" s="6">
        <v>44341</v>
      </c>
      <c r="G3443" s="6">
        <v>47993</v>
      </c>
      <c r="H3443" s="7">
        <v>1000</v>
      </c>
      <c r="I3443" s="13" t="e">
        <f>VLOOKUP(C3443,[1]Sheet18!$A$1:$C$362,3,0)</f>
        <v>#N/A</v>
      </c>
      <c r="J3443" s="18">
        <f t="shared" si="97"/>
        <v>1000</v>
      </c>
    </row>
    <row r="3444" spans="2:10" x14ac:dyDescent="0.2">
      <c r="B3444" s="4">
        <v>3441</v>
      </c>
      <c r="C3444" s="5" t="s">
        <v>4641</v>
      </c>
      <c r="D3444" s="5" t="s">
        <v>1</v>
      </c>
      <c r="E3444" s="5" t="s">
        <v>4642</v>
      </c>
      <c r="F3444" s="6">
        <v>44349</v>
      </c>
      <c r="G3444" s="6">
        <v>48001</v>
      </c>
      <c r="H3444" s="7">
        <v>1000</v>
      </c>
      <c r="I3444" s="13" t="e">
        <f>VLOOKUP(C3444,[1]Sheet18!$A$1:$C$362,3,0)</f>
        <v>#N/A</v>
      </c>
      <c r="J3444" s="18">
        <f t="shared" si="97"/>
        <v>1000</v>
      </c>
    </row>
    <row r="3445" spans="2:10" x14ac:dyDescent="0.2">
      <c r="B3445" s="4">
        <v>3442</v>
      </c>
      <c r="C3445" s="5" t="s">
        <v>4661</v>
      </c>
      <c r="D3445" s="5" t="s">
        <v>1</v>
      </c>
      <c r="E3445" s="5" t="s">
        <v>4662</v>
      </c>
      <c r="F3445" s="6">
        <v>44356</v>
      </c>
      <c r="G3445" s="6">
        <v>48008</v>
      </c>
      <c r="H3445" s="7">
        <v>1000</v>
      </c>
      <c r="I3445" s="13" t="e">
        <f>VLOOKUP(C3445,[1]Sheet18!$A$1:$C$362,3,0)</f>
        <v>#N/A</v>
      </c>
      <c r="J3445" s="18">
        <f t="shared" si="97"/>
        <v>1000</v>
      </c>
    </row>
    <row r="3446" spans="2:10" x14ac:dyDescent="0.2">
      <c r="B3446" s="4">
        <v>3443</v>
      </c>
      <c r="C3446" s="5" t="s">
        <v>4679</v>
      </c>
      <c r="D3446" s="5" t="s">
        <v>1</v>
      </c>
      <c r="E3446" s="5" t="s">
        <v>4642</v>
      </c>
      <c r="F3446" s="6">
        <v>44363</v>
      </c>
      <c r="G3446" s="6">
        <v>48015</v>
      </c>
      <c r="H3446" s="7">
        <v>750</v>
      </c>
      <c r="I3446" s="13" t="e">
        <f>VLOOKUP(C3446,[1]Sheet18!$A$1:$C$362,3,0)</f>
        <v>#N/A</v>
      </c>
      <c r="J3446" s="18">
        <f t="shared" si="97"/>
        <v>750</v>
      </c>
    </row>
    <row r="3447" spans="2:10" x14ac:dyDescent="0.2">
      <c r="B3447" s="4">
        <v>3444</v>
      </c>
      <c r="C3447" s="5" t="s">
        <v>2587</v>
      </c>
      <c r="D3447" s="5" t="s">
        <v>1</v>
      </c>
      <c r="E3447" s="5" t="s">
        <v>2588</v>
      </c>
      <c r="F3447" s="6">
        <v>43642</v>
      </c>
      <c r="G3447" s="6">
        <v>48025</v>
      </c>
      <c r="H3447" s="7">
        <v>1000</v>
      </c>
      <c r="I3447" s="13" t="e">
        <f>VLOOKUP(C3447,[1]Sheet18!$A$1:$C$362,3,0)</f>
        <v>#N/A</v>
      </c>
      <c r="J3447" s="18">
        <f t="shared" si="97"/>
        <v>1000</v>
      </c>
    </row>
    <row r="3448" spans="2:10" x14ac:dyDescent="0.2">
      <c r="B3448" s="4">
        <v>3445</v>
      </c>
      <c r="C3448" s="5" t="s">
        <v>4731</v>
      </c>
      <c r="D3448" s="5" t="s">
        <v>1</v>
      </c>
      <c r="E3448" s="5" t="s">
        <v>4732</v>
      </c>
      <c r="F3448" s="6">
        <v>44377</v>
      </c>
      <c r="G3448" s="6">
        <v>48029</v>
      </c>
      <c r="H3448" s="7">
        <v>500</v>
      </c>
      <c r="I3448" s="13" t="e">
        <f>VLOOKUP(C3448,[1]Sheet18!$A$1:$C$362,3,0)</f>
        <v>#N/A</v>
      </c>
      <c r="J3448" s="18">
        <f t="shared" si="97"/>
        <v>500</v>
      </c>
    </row>
    <row r="3449" spans="2:10" x14ac:dyDescent="0.2">
      <c r="B3449" s="4">
        <v>3446</v>
      </c>
      <c r="C3449" s="5" t="s">
        <v>4762</v>
      </c>
      <c r="D3449" s="5" t="s">
        <v>1</v>
      </c>
      <c r="E3449" s="5" t="s">
        <v>4763</v>
      </c>
      <c r="F3449" s="6">
        <v>44384</v>
      </c>
      <c r="G3449" s="6">
        <v>48036</v>
      </c>
      <c r="H3449" s="7">
        <v>1000</v>
      </c>
      <c r="I3449" s="13" t="e">
        <f>VLOOKUP(C3449,[1]Sheet18!$A$1:$C$362,3,0)</f>
        <v>#N/A</v>
      </c>
      <c r="J3449" s="18">
        <f t="shared" si="97"/>
        <v>1000</v>
      </c>
    </row>
    <row r="3450" spans="2:10" x14ac:dyDescent="0.2">
      <c r="B3450" s="4">
        <v>3447</v>
      </c>
      <c r="C3450" s="5" t="s">
        <v>4784</v>
      </c>
      <c r="D3450" s="5" t="s">
        <v>1</v>
      </c>
      <c r="E3450" s="5" t="s">
        <v>4785</v>
      </c>
      <c r="F3450" s="6">
        <v>44391</v>
      </c>
      <c r="G3450" s="6">
        <v>48043</v>
      </c>
      <c r="H3450" s="7">
        <v>600</v>
      </c>
      <c r="I3450" s="13" t="e">
        <f>VLOOKUP(C3450,[1]Sheet18!$A$1:$C$362,3,0)</f>
        <v>#N/A</v>
      </c>
      <c r="J3450" s="18">
        <f t="shared" si="97"/>
        <v>600</v>
      </c>
    </row>
    <row r="3451" spans="2:10" x14ac:dyDescent="0.2">
      <c r="B3451" s="4">
        <v>3448</v>
      </c>
      <c r="C3451" s="5" t="s">
        <v>4887</v>
      </c>
      <c r="D3451" s="5" t="s">
        <v>1</v>
      </c>
      <c r="E3451" s="5" t="s">
        <v>4732</v>
      </c>
      <c r="F3451" s="6">
        <v>44440</v>
      </c>
      <c r="G3451" s="6">
        <v>48092</v>
      </c>
      <c r="H3451" s="7">
        <v>1500</v>
      </c>
      <c r="I3451" s="13" t="e">
        <f>VLOOKUP(C3451,[1]Sheet18!$A$1:$C$362,3,0)</f>
        <v>#N/A</v>
      </c>
      <c r="J3451" s="18">
        <f t="shared" si="97"/>
        <v>1500</v>
      </c>
    </row>
    <row r="3452" spans="2:10" x14ac:dyDescent="0.2">
      <c r="B3452" s="4">
        <v>3449</v>
      </c>
      <c r="C3452" s="5" t="s">
        <v>4903</v>
      </c>
      <c r="D3452" s="5" t="s">
        <v>1</v>
      </c>
      <c r="E3452" s="5" t="s">
        <v>4904</v>
      </c>
      <c r="F3452" s="6">
        <v>44447</v>
      </c>
      <c r="G3452" s="6">
        <v>48099</v>
      </c>
      <c r="H3452" s="7">
        <v>1000</v>
      </c>
      <c r="I3452" s="13" t="e">
        <f>VLOOKUP(C3452,[1]Sheet18!$A$1:$C$362,3,0)</f>
        <v>#N/A</v>
      </c>
      <c r="J3452" s="18">
        <f t="shared" si="97"/>
        <v>1000</v>
      </c>
    </row>
    <row r="3453" spans="2:10" x14ac:dyDescent="0.2">
      <c r="B3453" s="4">
        <v>3450</v>
      </c>
      <c r="C3453" s="5" t="s">
        <v>4943</v>
      </c>
      <c r="D3453" s="5" t="s">
        <v>1</v>
      </c>
      <c r="E3453" s="5" t="s">
        <v>4588</v>
      </c>
      <c r="F3453" s="6">
        <v>44461</v>
      </c>
      <c r="G3453" s="6">
        <v>48113</v>
      </c>
      <c r="H3453" s="7">
        <v>1000</v>
      </c>
      <c r="I3453" s="13" t="e">
        <f>VLOOKUP(C3453,[1]Sheet18!$A$1:$C$362,3,0)</f>
        <v>#N/A</v>
      </c>
      <c r="J3453" s="18">
        <f t="shared" si="97"/>
        <v>1000</v>
      </c>
    </row>
    <row r="3454" spans="2:10" x14ac:dyDescent="0.2">
      <c r="B3454" s="4">
        <v>3451</v>
      </c>
      <c r="C3454" s="5" t="s">
        <v>5003</v>
      </c>
      <c r="D3454" s="5" t="s">
        <v>1</v>
      </c>
      <c r="E3454" s="5" t="s">
        <v>4732</v>
      </c>
      <c r="F3454" s="6">
        <v>44475</v>
      </c>
      <c r="G3454" s="6">
        <v>48127</v>
      </c>
      <c r="H3454" s="7">
        <v>1000</v>
      </c>
      <c r="I3454" s="13" t="e">
        <f>VLOOKUP(C3454,[1]Sheet18!$A$1:$C$362,3,0)</f>
        <v>#N/A</v>
      </c>
      <c r="J3454" s="18">
        <f t="shared" si="97"/>
        <v>1000</v>
      </c>
    </row>
    <row r="3455" spans="2:10" x14ac:dyDescent="0.2">
      <c r="B3455" s="4">
        <v>3452</v>
      </c>
      <c r="C3455" s="5" t="s">
        <v>5023</v>
      </c>
      <c r="D3455" s="5" t="s">
        <v>1</v>
      </c>
      <c r="E3455" s="5" t="s">
        <v>5024</v>
      </c>
      <c r="F3455" s="6">
        <v>44482</v>
      </c>
      <c r="G3455" s="6">
        <v>48134</v>
      </c>
      <c r="H3455" s="7">
        <v>1000</v>
      </c>
      <c r="I3455" s="13" t="e">
        <f>VLOOKUP(C3455,[1]Sheet18!$A$1:$C$362,3,0)</f>
        <v>#N/A</v>
      </c>
      <c r="J3455" s="18">
        <f t="shared" si="97"/>
        <v>1000</v>
      </c>
    </row>
    <row r="3456" spans="2:10" x14ac:dyDescent="0.2">
      <c r="B3456" s="4">
        <v>3453</v>
      </c>
      <c r="C3456" s="5" t="s">
        <v>5051</v>
      </c>
      <c r="D3456" s="5" t="s">
        <v>1</v>
      </c>
      <c r="E3456" s="5" t="s">
        <v>5052</v>
      </c>
      <c r="F3456" s="6">
        <v>44496</v>
      </c>
      <c r="G3456" s="6">
        <v>48148</v>
      </c>
      <c r="H3456" s="7">
        <v>1000</v>
      </c>
      <c r="I3456" s="13" t="e">
        <f>VLOOKUP(C3456,[1]Sheet18!$A$1:$C$362,3,0)</f>
        <v>#N/A</v>
      </c>
      <c r="J3456" s="18">
        <f t="shared" si="97"/>
        <v>1000</v>
      </c>
    </row>
    <row r="3457" spans="2:10" x14ac:dyDescent="0.2">
      <c r="B3457" s="4">
        <v>3454</v>
      </c>
      <c r="C3457" s="5" t="s">
        <v>5068</v>
      </c>
      <c r="D3457" s="5" t="s">
        <v>1</v>
      </c>
      <c r="E3457" s="5" t="s">
        <v>5024</v>
      </c>
      <c r="F3457" s="6">
        <v>44502</v>
      </c>
      <c r="G3457" s="6">
        <v>48154</v>
      </c>
      <c r="H3457" s="7">
        <v>1000</v>
      </c>
      <c r="I3457" s="13" t="e">
        <f>VLOOKUP(C3457,[1]Sheet18!$A$1:$C$362,3,0)</f>
        <v>#N/A</v>
      </c>
      <c r="J3457" s="18">
        <f t="shared" si="97"/>
        <v>1000</v>
      </c>
    </row>
    <row r="3458" spans="2:10" x14ac:dyDescent="0.2">
      <c r="B3458" s="4">
        <v>3455</v>
      </c>
      <c r="C3458" s="5" t="s">
        <v>5078</v>
      </c>
      <c r="D3458" s="5" t="s">
        <v>1</v>
      </c>
      <c r="E3458" s="5" t="s">
        <v>5079</v>
      </c>
      <c r="F3458" s="6">
        <v>44510</v>
      </c>
      <c r="G3458" s="6">
        <v>48162</v>
      </c>
      <c r="H3458" s="7">
        <v>500</v>
      </c>
      <c r="I3458" s="13" t="e">
        <f>VLOOKUP(C3458,[1]Sheet18!$A$1:$C$362,3,0)</f>
        <v>#N/A</v>
      </c>
      <c r="J3458" s="18">
        <f t="shared" si="97"/>
        <v>500</v>
      </c>
    </row>
    <row r="3459" spans="2:10" x14ac:dyDescent="0.2">
      <c r="B3459" s="4">
        <v>3456</v>
      </c>
      <c r="C3459" s="5" t="s">
        <v>5114</v>
      </c>
      <c r="D3459" s="5" t="s">
        <v>1</v>
      </c>
      <c r="E3459" s="5" t="s">
        <v>4642</v>
      </c>
      <c r="F3459" s="6">
        <v>44531</v>
      </c>
      <c r="G3459" s="6">
        <v>48183</v>
      </c>
      <c r="H3459" s="7">
        <v>1000</v>
      </c>
      <c r="I3459" s="13" t="e">
        <f>VLOOKUP(C3459,[1]Sheet18!$A$1:$C$362,3,0)</f>
        <v>#N/A</v>
      </c>
      <c r="J3459" s="18">
        <f t="shared" si="97"/>
        <v>1000</v>
      </c>
    </row>
    <row r="3460" spans="2:10" x14ac:dyDescent="0.2">
      <c r="B3460" s="4">
        <v>3457</v>
      </c>
      <c r="C3460" s="5" t="s">
        <v>5182</v>
      </c>
      <c r="D3460" s="5" t="s">
        <v>1</v>
      </c>
      <c r="E3460" s="5" t="s">
        <v>5183</v>
      </c>
      <c r="F3460" s="6">
        <v>44559</v>
      </c>
      <c r="G3460" s="6">
        <v>48211</v>
      </c>
      <c r="H3460" s="7">
        <v>1500</v>
      </c>
      <c r="I3460" s="13" t="e">
        <f>VLOOKUP(C3460,[1]Sheet18!$A$1:$C$362,3,0)</f>
        <v>#N/A</v>
      </c>
      <c r="J3460" s="18">
        <f t="shared" si="97"/>
        <v>1500</v>
      </c>
    </row>
    <row r="3461" spans="2:10" x14ac:dyDescent="0.2">
      <c r="B3461" s="4">
        <v>3458</v>
      </c>
      <c r="C3461" s="5" t="s">
        <v>5233</v>
      </c>
      <c r="D3461" s="5" t="s">
        <v>1</v>
      </c>
      <c r="E3461" s="5" t="s">
        <v>5234</v>
      </c>
      <c r="F3461" s="6">
        <v>44573</v>
      </c>
      <c r="G3461" s="6">
        <v>48225</v>
      </c>
      <c r="H3461" s="7">
        <v>1500</v>
      </c>
      <c r="I3461" s="13" t="e">
        <f>VLOOKUP(C3461,[1]Sheet18!$A$1:$C$362,3,0)</f>
        <v>#N/A</v>
      </c>
      <c r="J3461" s="18">
        <f t="shared" si="97"/>
        <v>1500</v>
      </c>
    </row>
    <row r="3462" spans="2:10" x14ac:dyDescent="0.2">
      <c r="B3462" s="4">
        <v>3459</v>
      </c>
      <c r="C3462" s="5" t="s">
        <v>5275</v>
      </c>
      <c r="D3462" s="5" t="s">
        <v>1</v>
      </c>
      <c r="E3462" s="5" t="s">
        <v>5276</v>
      </c>
      <c r="F3462" s="6">
        <v>44586</v>
      </c>
      <c r="G3462" s="6">
        <v>48238</v>
      </c>
      <c r="H3462" s="7">
        <v>1500</v>
      </c>
      <c r="I3462" s="13" t="e">
        <f>VLOOKUP(C3462,[1]Sheet18!$A$1:$C$362,3,0)</f>
        <v>#N/A</v>
      </c>
      <c r="J3462" s="18">
        <f t="shared" si="97"/>
        <v>1500</v>
      </c>
    </row>
    <row r="3463" spans="2:10" x14ac:dyDescent="0.2">
      <c r="B3463" s="4">
        <v>3460</v>
      </c>
      <c r="C3463" s="5" t="s">
        <v>5295</v>
      </c>
      <c r="D3463" s="5" t="s">
        <v>1</v>
      </c>
      <c r="E3463" s="5" t="s">
        <v>5296</v>
      </c>
      <c r="F3463" s="6">
        <v>44594</v>
      </c>
      <c r="G3463" s="6">
        <v>48246</v>
      </c>
      <c r="H3463" s="7">
        <v>750</v>
      </c>
      <c r="I3463" s="13" t="e">
        <f>VLOOKUP(C3463,[1]Sheet18!$A$1:$C$362,3,0)</f>
        <v>#N/A</v>
      </c>
      <c r="J3463" s="18">
        <f t="shared" si="97"/>
        <v>750</v>
      </c>
    </row>
    <row r="3464" spans="2:10" x14ac:dyDescent="0.2">
      <c r="B3464" s="4">
        <v>3461</v>
      </c>
      <c r="C3464" s="5" t="s">
        <v>5317</v>
      </c>
      <c r="D3464" s="5" t="s">
        <v>1</v>
      </c>
      <c r="E3464" s="5" t="s">
        <v>5276</v>
      </c>
      <c r="F3464" s="6">
        <v>44601</v>
      </c>
      <c r="G3464" s="6">
        <v>48253</v>
      </c>
      <c r="H3464" s="7">
        <v>1000</v>
      </c>
      <c r="I3464" s="13" t="e">
        <f>VLOOKUP(C3464,[1]Sheet18!$A$1:$C$362,3,0)</f>
        <v>#N/A</v>
      </c>
      <c r="J3464" s="18">
        <f t="shared" si="97"/>
        <v>1000</v>
      </c>
    </row>
    <row r="3465" spans="2:10" x14ac:dyDescent="0.2">
      <c r="B3465" s="4">
        <v>3462</v>
      </c>
      <c r="C3465" s="5" t="s">
        <v>5339</v>
      </c>
      <c r="D3465" s="5" t="s">
        <v>1</v>
      </c>
      <c r="E3465" s="5" t="s">
        <v>5340</v>
      </c>
      <c r="F3465" s="6">
        <v>44608</v>
      </c>
      <c r="G3465" s="6">
        <v>48260</v>
      </c>
      <c r="H3465" s="7">
        <v>1000</v>
      </c>
      <c r="I3465" s="13" t="e">
        <f>VLOOKUP(C3465,[1]Sheet18!$A$1:$C$362,3,0)</f>
        <v>#N/A</v>
      </c>
      <c r="J3465" s="18">
        <f t="shared" si="97"/>
        <v>1000</v>
      </c>
    </row>
    <row r="3466" spans="2:10" x14ac:dyDescent="0.2">
      <c r="B3466" s="4">
        <v>3463</v>
      </c>
      <c r="C3466" s="5" t="s">
        <v>5376</v>
      </c>
      <c r="D3466" s="5" t="s">
        <v>1</v>
      </c>
      <c r="E3466" s="5" t="s">
        <v>5377</v>
      </c>
      <c r="F3466" s="6">
        <v>44622</v>
      </c>
      <c r="G3466" s="6">
        <v>48275</v>
      </c>
      <c r="H3466" s="7">
        <v>1000</v>
      </c>
      <c r="I3466" s="13" t="e">
        <f>VLOOKUP(C3466,[1]Sheet18!$A$1:$C$362,3,0)</f>
        <v>#N/A</v>
      </c>
      <c r="J3466" s="18">
        <f t="shared" si="97"/>
        <v>1000</v>
      </c>
    </row>
    <row r="3467" spans="2:10" x14ac:dyDescent="0.2">
      <c r="B3467" s="4">
        <v>3464</v>
      </c>
      <c r="C3467" s="5" t="s">
        <v>5419</v>
      </c>
      <c r="D3467" s="5" t="s">
        <v>1</v>
      </c>
      <c r="E3467" s="5" t="s">
        <v>1243</v>
      </c>
      <c r="F3467" s="6">
        <v>44636</v>
      </c>
      <c r="G3467" s="6">
        <v>48289</v>
      </c>
      <c r="H3467" s="7">
        <v>500</v>
      </c>
      <c r="I3467" s="13" t="e">
        <f>VLOOKUP(C3467,[1]Sheet18!$A$1:$C$362,3,0)</f>
        <v>#N/A</v>
      </c>
      <c r="J3467" s="18">
        <f t="shared" si="97"/>
        <v>500</v>
      </c>
    </row>
    <row r="3468" spans="2:10" x14ac:dyDescent="0.2">
      <c r="B3468" s="4">
        <v>3465</v>
      </c>
      <c r="C3468" s="5" t="s">
        <v>5442</v>
      </c>
      <c r="D3468" s="5" t="s">
        <v>1</v>
      </c>
      <c r="E3468" s="5" t="s">
        <v>5276</v>
      </c>
      <c r="F3468" s="6">
        <v>44643</v>
      </c>
      <c r="G3468" s="6">
        <v>48296</v>
      </c>
      <c r="H3468" s="7">
        <v>1000</v>
      </c>
      <c r="I3468" s="13" t="e">
        <f>VLOOKUP(C3468,[1]Sheet18!$A$1:$C$362,3,0)</f>
        <v>#N/A</v>
      </c>
      <c r="J3468" s="18">
        <f t="shared" si="97"/>
        <v>1000</v>
      </c>
    </row>
    <row r="3469" spans="2:10" x14ac:dyDescent="0.2">
      <c r="B3469" s="4">
        <v>3466</v>
      </c>
      <c r="C3469" s="5" t="s">
        <v>5473</v>
      </c>
      <c r="D3469" s="5" t="s">
        <v>1</v>
      </c>
      <c r="E3469" s="5" t="s">
        <v>5474</v>
      </c>
      <c r="F3469" s="6">
        <v>44650</v>
      </c>
      <c r="G3469" s="6">
        <v>48303</v>
      </c>
      <c r="H3469" s="7">
        <v>1000</v>
      </c>
      <c r="I3469" s="13" t="e">
        <f>VLOOKUP(C3469,[1]Sheet18!$A$1:$C$362,3,0)</f>
        <v>#N/A</v>
      </c>
      <c r="J3469" s="18">
        <f t="shared" si="97"/>
        <v>1000</v>
      </c>
    </row>
    <row r="3470" spans="2:10" hidden="1" x14ac:dyDescent="0.2">
      <c r="B3470" s="4">
        <v>3467</v>
      </c>
      <c r="C3470" s="5" t="s">
        <v>3386</v>
      </c>
      <c r="D3470" s="5" t="s">
        <v>1</v>
      </c>
      <c r="E3470" s="5" t="s">
        <v>3387</v>
      </c>
      <c r="F3470" s="6">
        <v>43921</v>
      </c>
      <c r="G3470" s="6">
        <v>48304</v>
      </c>
      <c r="H3470" s="7">
        <v>2000</v>
      </c>
      <c r="I3470" s="13" t="str">
        <f>VLOOKUP(C3470,[1]Sheet18!$A$1:$C$362,3,0)</f>
        <v>=1000+1000</v>
      </c>
      <c r="J3470" s="13" t="str">
        <f>I3470</f>
        <v>=1000+1000</v>
      </c>
    </row>
    <row r="3471" spans="2:10" hidden="1" x14ac:dyDescent="0.2">
      <c r="B3471" s="4">
        <v>3468</v>
      </c>
      <c r="C3471" s="5" t="s">
        <v>5536</v>
      </c>
      <c r="D3471" s="5" t="s">
        <v>1</v>
      </c>
      <c r="E3471" s="5" t="s">
        <v>5537</v>
      </c>
      <c r="F3471" s="6">
        <v>44699</v>
      </c>
      <c r="G3471" s="6">
        <v>48352</v>
      </c>
      <c r="H3471" s="7">
        <v>1500</v>
      </c>
      <c r="I3471" s="13" t="str">
        <f>VLOOKUP(C3471,[1]Sheet18!$A$1:$C$362,3,0)</f>
        <v>=1000+500</v>
      </c>
      <c r="J3471" s="13" t="str">
        <f>I3471</f>
        <v>=1000+500</v>
      </c>
    </row>
    <row r="3472" spans="2:10" hidden="1" x14ac:dyDescent="0.2">
      <c r="B3472" s="4">
        <v>3469</v>
      </c>
      <c r="C3472" s="5" t="s">
        <v>8094</v>
      </c>
      <c r="D3472" s="5" t="s">
        <v>1</v>
      </c>
      <c r="E3472" s="5" t="s">
        <v>8095</v>
      </c>
      <c r="F3472" s="6">
        <v>45434</v>
      </c>
      <c r="G3472" s="6">
        <v>48356</v>
      </c>
      <c r="H3472" s="7">
        <v>2250</v>
      </c>
      <c r="I3472" s="13" t="str">
        <f>VLOOKUP(C3472,[1]Sheet18!$A$1:$C$362,3,0)</f>
        <v>=750+1500</v>
      </c>
      <c r="J3472" s="13" t="str">
        <f>I3472</f>
        <v>=750+1500</v>
      </c>
    </row>
    <row r="3473" spans="2:10" hidden="1" x14ac:dyDescent="0.2">
      <c r="B3473" s="4">
        <v>3470</v>
      </c>
      <c r="C3473" s="5" t="s">
        <v>5616</v>
      </c>
      <c r="D3473" s="5" t="s">
        <v>1</v>
      </c>
      <c r="E3473" s="5" t="s">
        <v>5617</v>
      </c>
      <c r="F3473" s="6">
        <v>44734</v>
      </c>
      <c r="G3473" s="6">
        <v>48387</v>
      </c>
      <c r="H3473" s="7">
        <v>1750</v>
      </c>
      <c r="I3473" s="13" t="str">
        <f>VLOOKUP(C3473,[1]Sheet18!$A$1:$C$362,3,0)</f>
        <v>=1000+750</v>
      </c>
      <c r="J3473" s="13" t="str">
        <f>I3473</f>
        <v>=1000+750</v>
      </c>
    </row>
    <row r="3474" spans="2:10" x14ac:dyDescent="0.2">
      <c r="B3474" s="4">
        <v>3471</v>
      </c>
      <c r="C3474" s="5" t="s">
        <v>4700</v>
      </c>
      <c r="D3474" s="5" t="s">
        <v>1</v>
      </c>
      <c r="E3474" s="5" t="s">
        <v>4701</v>
      </c>
      <c r="F3474" s="6">
        <v>44370</v>
      </c>
      <c r="G3474" s="6">
        <v>48388</v>
      </c>
      <c r="H3474" s="7">
        <v>1000</v>
      </c>
      <c r="I3474" s="13" t="e">
        <f>VLOOKUP(C3474,[1]Sheet18!$A$1:$C$362,3,0)</f>
        <v>#N/A</v>
      </c>
      <c r="J3474" s="18">
        <f t="shared" ref="J3474:J3480" si="98">H3474</f>
        <v>1000</v>
      </c>
    </row>
    <row r="3475" spans="2:10" x14ac:dyDescent="0.2">
      <c r="B3475" s="4">
        <v>3472</v>
      </c>
      <c r="C3475" s="5" t="s">
        <v>1242</v>
      </c>
      <c r="D3475" s="5" t="s">
        <v>1</v>
      </c>
      <c r="E3475" s="5" t="s">
        <v>1243</v>
      </c>
      <c r="F3475" s="6">
        <v>42942</v>
      </c>
      <c r="G3475" s="6">
        <v>48421</v>
      </c>
      <c r="H3475" s="7">
        <v>500</v>
      </c>
      <c r="I3475" s="13" t="e">
        <f>VLOOKUP(C3475,[1]Sheet18!$A$1:$C$362,3,0)</f>
        <v>#N/A</v>
      </c>
      <c r="J3475" s="18">
        <f t="shared" si="98"/>
        <v>500</v>
      </c>
    </row>
    <row r="3476" spans="2:10" x14ac:dyDescent="0.2">
      <c r="B3476" s="4">
        <v>3473</v>
      </c>
      <c r="C3476" s="5" t="s">
        <v>5731</v>
      </c>
      <c r="D3476" s="5" t="s">
        <v>1</v>
      </c>
      <c r="E3476" s="5" t="s">
        <v>5732</v>
      </c>
      <c r="F3476" s="6">
        <v>44769</v>
      </c>
      <c r="G3476" s="6">
        <v>48422</v>
      </c>
      <c r="H3476" s="7">
        <v>1000</v>
      </c>
      <c r="I3476" s="13" t="e">
        <f>VLOOKUP(C3476,[1]Sheet18!$A$1:$C$362,3,0)</f>
        <v>#N/A</v>
      </c>
      <c r="J3476" s="18">
        <f t="shared" si="98"/>
        <v>1000</v>
      </c>
    </row>
    <row r="3477" spans="2:10" x14ac:dyDescent="0.2">
      <c r="B3477" s="4">
        <v>3474</v>
      </c>
      <c r="C3477" s="5" t="s">
        <v>5772</v>
      </c>
      <c r="D3477" s="5" t="s">
        <v>1</v>
      </c>
      <c r="E3477" s="5" t="s">
        <v>5773</v>
      </c>
      <c r="F3477" s="6">
        <v>44776</v>
      </c>
      <c r="G3477" s="6">
        <v>48429</v>
      </c>
      <c r="H3477" s="7">
        <v>1000</v>
      </c>
      <c r="I3477" s="13" t="e">
        <f>VLOOKUP(C3477,[1]Sheet18!$A$1:$C$362,3,0)</f>
        <v>#N/A</v>
      </c>
      <c r="J3477" s="18">
        <f t="shared" si="98"/>
        <v>1000</v>
      </c>
    </row>
    <row r="3478" spans="2:10" x14ac:dyDescent="0.2">
      <c r="B3478" s="4">
        <v>3475</v>
      </c>
      <c r="C3478" s="5" t="s">
        <v>1269</v>
      </c>
      <c r="D3478" s="5" t="s">
        <v>1</v>
      </c>
      <c r="E3478" s="5" t="s">
        <v>1270</v>
      </c>
      <c r="F3478" s="6">
        <v>42956</v>
      </c>
      <c r="G3478" s="6">
        <v>48435</v>
      </c>
      <c r="H3478" s="7">
        <v>500</v>
      </c>
      <c r="I3478" s="13" t="e">
        <f>VLOOKUP(C3478,[1]Sheet18!$A$1:$C$362,3,0)</f>
        <v>#N/A</v>
      </c>
      <c r="J3478" s="18">
        <f t="shared" si="98"/>
        <v>500</v>
      </c>
    </row>
    <row r="3479" spans="2:10" x14ac:dyDescent="0.2">
      <c r="B3479" s="4">
        <v>3476</v>
      </c>
      <c r="C3479" s="5" t="s">
        <v>5796</v>
      </c>
      <c r="D3479" s="5" t="s">
        <v>1</v>
      </c>
      <c r="E3479" s="5" t="s">
        <v>5797</v>
      </c>
      <c r="F3479" s="6">
        <v>44783</v>
      </c>
      <c r="G3479" s="6">
        <v>48436</v>
      </c>
      <c r="H3479" s="7">
        <v>1000</v>
      </c>
      <c r="I3479" s="13" t="e">
        <f>VLOOKUP(C3479,[1]Sheet18!$A$1:$C$362,3,0)</f>
        <v>#N/A</v>
      </c>
      <c r="J3479" s="18">
        <f t="shared" si="98"/>
        <v>1000</v>
      </c>
    </row>
    <row r="3480" spans="2:10" x14ac:dyDescent="0.2">
      <c r="B3480" s="4">
        <v>3477</v>
      </c>
      <c r="C3480" s="5" t="s">
        <v>9339</v>
      </c>
      <c r="D3480" s="5" t="s">
        <v>1</v>
      </c>
      <c r="E3480" s="5" t="s">
        <v>9340</v>
      </c>
      <c r="F3480" s="6">
        <v>45742</v>
      </c>
      <c r="G3480" s="6">
        <v>48483</v>
      </c>
      <c r="H3480" s="7">
        <v>1000</v>
      </c>
      <c r="I3480" s="13" t="e">
        <f>VLOOKUP(C3480,[1]Sheet18!$A$1:$C$362,3,0)</f>
        <v>#N/A</v>
      </c>
      <c r="J3480" s="18">
        <f t="shared" si="98"/>
        <v>1000</v>
      </c>
    </row>
    <row r="3481" spans="2:10" hidden="1" x14ac:dyDescent="0.2">
      <c r="B3481" s="4">
        <v>3478</v>
      </c>
      <c r="C3481" s="5" t="s">
        <v>5922</v>
      </c>
      <c r="D3481" s="5" t="s">
        <v>1</v>
      </c>
      <c r="E3481" s="5" t="s">
        <v>5923</v>
      </c>
      <c r="F3481" s="6">
        <v>44832</v>
      </c>
      <c r="G3481" s="6">
        <v>48485</v>
      </c>
      <c r="H3481" s="7">
        <v>1765.0039999999999</v>
      </c>
      <c r="I3481" s="13" t="str">
        <f>VLOOKUP(C3481,[1]Sheet18!$A$1:$C$362,3,0)</f>
        <v>=1000+765.004</v>
      </c>
      <c r="J3481" s="13" t="str">
        <f>I3481</f>
        <v>=1000+765.004</v>
      </c>
    </row>
    <row r="3482" spans="2:10" x14ac:dyDescent="0.2">
      <c r="B3482" s="4">
        <v>3479</v>
      </c>
      <c r="C3482" s="5" t="s">
        <v>5944</v>
      </c>
      <c r="D3482" s="5" t="s">
        <v>1</v>
      </c>
      <c r="E3482" s="5" t="s">
        <v>5945</v>
      </c>
      <c r="F3482" s="6">
        <v>44838</v>
      </c>
      <c r="G3482" s="6">
        <v>48491</v>
      </c>
      <c r="H3482" s="7">
        <v>1000</v>
      </c>
      <c r="I3482" s="13" t="e">
        <f>VLOOKUP(C3482,[1]Sheet18!$A$1:$C$362,3,0)</f>
        <v>#N/A</v>
      </c>
      <c r="J3482" s="18">
        <f>H3482</f>
        <v>1000</v>
      </c>
    </row>
    <row r="3483" spans="2:10" x14ac:dyDescent="0.2">
      <c r="B3483" s="4">
        <v>3480</v>
      </c>
      <c r="C3483" s="5" t="s">
        <v>6009</v>
      </c>
      <c r="D3483" s="5" t="s">
        <v>1</v>
      </c>
      <c r="E3483" s="5" t="s">
        <v>6010</v>
      </c>
      <c r="F3483" s="6">
        <v>44861</v>
      </c>
      <c r="G3483" s="6">
        <v>48514</v>
      </c>
      <c r="H3483" s="7">
        <v>1500</v>
      </c>
      <c r="I3483" s="13" t="e">
        <f>VLOOKUP(C3483,[1]Sheet18!$A$1:$C$362,3,0)</f>
        <v>#N/A</v>
      </c>
      <c r="J3483" s="18">
        <f>H3483</f>
        <v>1500</v>
      </c>
    </row>
    <row r="3484" spans="2:10" hidden="1" x14ac:dyDescent="0.2">
      <c r="B3484" s="4">
        <v>3481</v>
      </c>
      <c r="C3484" s="5" t="s">
        <v>6035</v>
      </c>
      <c r="D3484" s="5" t="s">
        <v>1</v>
      </c>
      <c r="E3484" s="5" t="s">
        <v>6036</v>
      </c>
      <c r="F3484" s="6">
        <v>44867</v>
      </c>
      <c r="G3484" s="6">
        <v>48520</v>
      </c>
      <c r="H3484" s="7">
        <v>2000</v>
      </c>
      <c r="I3484" s="13" t="str">
        <f>VLOOKUP(C3484,[1]Sheet18!$A$1:$C$362,3,0)</f>
        <v>=1000+1000</v>
      </c>
      <c r="J3484" s="13" t="str">
        <f>I3484</f>
        <v>=1000+1000</v>
      </c>
    </row>
    <row r="3485" spans="2:10" hidden="1" x14ac:dyDescent="0.2">
      <c r="B3485" s="4">
        <v>3482</v>
      </c>
      <c r="C3485" s="5" t="s">
        <v>6197</v>
      </c>
      <c r="D3485" s="5" t="s">
        <v>1</v>
      </c>
      <c r="E3485" s="5" t="s">
        <v>6198</v>
      </c>
      <c r="F3485" s="6">
        <v>44923</v>
      </c>
      <c r="G3485" s="6">
        <v>48576</v>
      </c>
      <c r="H3485" s="7">
        <v>2501</v>
      </c>
      <c r="I3485" s="13" t="str">
        <f>VLOOKUP(C3485,[1]Sheet18!$A$1:$C$362,3,0)</f>
        <v>=1251+1250</v>
      </c>
      <c r="J3485" s="13" t="str">
        <f>I3485</f>
        <v>=1251+1250</v>
      </c>
    </row>
    <row r="3486" spans="2:10" hidden="1" x14ac:dyDescent="0.2">
      <c r="B3486" s="4">
        <v>3483</v>
      </c>
      <c r="C3486" s="5" t="s">
        <v>6280</v>
      </c>
      <c r="D3486" s="5" t="s">
        <v>1</v>
      </c>
      <c r="E3486" s="5" t="s">
        <v>6281</v>
      </c>
      <c r="F3486" s="6">
        <v>44951</v>
      </c>
      <c r="G3486" s="6">
        <v>48604</v>
      </c>
      <c r="H3486" s="7">
        <v>1000</v>
      </c>
      <c r="I3486" s="13" t="str">
        <f>VLOOKUP(C3486,[1]Sheet18!$A$1:$C$362,3,0)</f>
        <v>=500+500</v>
      </c>
      <c r="J3486" s="13" t="str">
        <f>I3486</f>
        <v>=500+500</v>
      </c>
    </row>
    <row r="3487" spans="2:10" x14ac:dyDescent="0.2">
      <c r="B3487" s="4">
        <v>3484</v>
      </c>
      <c r="C3487" s="5" t="s">
        <v>7591</v>
      </c>
      <c r="D3487" s="5" t="s">
        <v>1</v>
      </c>
      <c r="E3487" s="5" t="s">
        <v>6314</v>
      </c>
      <c r="F3487" s="6">
        <v>45322</v>
      </c>
      <c r="G3487" s="6">
        <v>48610</v>
      </c>
      <c r="H3487" s="7">
        <v>1500</v>
      </c>
      <c r="I3487" s="13" t="e">
        <f>VLOOKUP(C3487,[1]Sheet18!$A$1:$C$362,3,0)</f>
        <v>#N/A</v>
      </c>
      <c r="J3487" s="18">
        <f t="shared" ref="J3487:J3508" si="99">H3487</f>
        <v>1500</v>
      </c>
    </row>
    <row r="3488" spans="2:10" x14ac:dyDescent="0.2">
      <c r="B3488" s="4">
        <v>3485</v>
      </c>
      <c r="C3488" s="5" t="s">
        <v>6313</v>
      </c>
      <c r="D3488" s="5" t="s">
        <v>1</v>
      </c>
      <c r="E3488" s="5" t="s">
        <v>6314</v>
      </c>
      <c r="F3488" s="6">
        <v>44958</v>
      </c>
      <c r="G3488" s="6">
        <v>48611</v>
      </c>
      <c r="H3488" s="7">
        <v>1000</v>
      </c>
      <c r="I3488" s="13" t="e">
        <f>VLOOKUP(C3488,[1]Sheet18!$A$1:$C$362,3,0)</f>
        <v>#N/A</v>
      </c>
      <c r="J3488" s="18">
        <f t="shared" si="99"/>
        <v>1000</v>
      </c>
    </row>
    <row r="3489" spans="2:10" x14ac:dyDescent="0.2">
      <c r="B3489" s="4">
        <v>3486</v>
      </c>
      <c r="C3489" s="5" t="s">
        <v>6519</v>
      </c>
      <c r="D3489" s="5" t="s">
        <v>1</v>
      </c>
      <c r="E3489" s="5" t="s">
        <v>6520</v>
      </c>
      <c r="F3489" s="6">
        <v>45008</v>
      </c>
      <c r="G3489" s="6">
        <v>48661</v>
      </c>
      <c r="H3489" s="7">
        <v>1000</v>
      </c>
      <c r="I3489" s="13" t="e">
        <f>VLOOKUP(C3489,[1]Sheet18!$A$1:$C$362,3,0)</f>
        <v>#N/A</v>
      </c>
      <c r="J3489" s="18">
        <f t="shared" si="99"/>
        <v>1000</v>
      </c>
    </row>
    <row r="3490" spans="2:10" x14ac:dyDescent="0.2">
      <c r="B3490" s="4">
        <v>3487</v>
      </c>
      <c r="C3490" s="5" t="s">
        <v>7944</v>
      </c>
      <c r="D3490" s="5" t="s">
        <v>1</v>
      </c>
      <c r="E3490" s="5" t="s">
        <v>7945</v>
      </c>
      <c r="F3490" s="6">
        <v>45378</v>
      </c>
      <c r="G3490" s="6">
        <v>48665</v>
      </c>
      <c r="H3490" s="7">
        <v>996</v>
      </c>
      <c r="I3490" s="13" t="e">
        <f>VLOOKUP(C3490,[1]Sheet18!$A$1:$C$362,3,0)</f>
        <v>#N/A</v>
      </c>
      <c r="J3490" s="18">
        <f t="shared" si="99"/>
        <v>996</v>
      </c>
    </row>
    <row r="3491" spans="2:10" x14ac:dyDescent="0.2">
      <c r="B3491" s="4">
        <v>3488</v>
      </c>
      <c r="C3491" s="5" t="s">
        <v>6563</v>
      </c>
      <c r="D3491" s="5" t="s">
        <v>1</v>
      </c>
      <c r="E3491" s="5" t="s">
        <v>6564</v>
      </c>
      <c r="F3491" s="6">
        <v>45014</v>
      </c>
      <c r="G3491" s="6">
        <v>48667</v>
      </c>
      <c r="H3491" s="7">
        <v>2000</v>
      </c>
      <c r="I3491" s="13" t="e">
        <f>VLOOKUP(C3491,[1]Sheet18!$A$1:$C$362,3,0)</f>
        <v>#N/A</v>
      </c>
      <c r="J3491" s="18">
        <f t="shared" si="99"/>
        <v>2000</v>
      </c>
    </row>
    <row r="3492" spans="2:10" x14ac:dyDescent="0.2">
      <c r="B3492" s="4">
        <v>3489</v>
      </c>
      <c r="C3492" s="5" t="s">
        <v>6603</v>
      </c>
      <c r="D3492" s="5" t="s">
        <v>1</v>
      </c>
      <c r="E3492" s="5" t="s">
        <v>6604</v>
      </c>
      <c r="F3492" s="6">
        <v>45035</v>
      </c>
      <c r="G3492" s="6">
        <v>48688</v>
      </c>
      <c r="H3492" s="7">
        <v>1500</v>
      </c>
      <c r="I3492" s="13" t="e">
        <f>VLOOKUP(C3492,[1]Sheet18!$A$1:$C$362,3,0)</f>
        <v>#N/A</v>
      </c>
      <c r="J3492" s="18">
        <f t="shared" si="99"/>
        <v>1500</v>
      </c>
    </row>
    <row r="3493" spans="2:10" x14ac:dyDescent="0.2">
      <c r="B3493" s="4">
        <v>3490</v>
      </c>
      <c r="C3493" s="5" t="s">
        <v>6627</v>
      </c>
      <c r="D3493" s="5" t="s">
        <v>1</v>
      </c>
      <c r="E3493" s="5" t="s">
        <v>6628</v>
      </c>
      <c r="F3493" s="6">
        <v>45049</v>
      </c>
      <c r="G3493" s="6">
        <v>48702</v>
      </c>
      <c r="H3493" s="7">
        <v>1500</v>
      </c>
      <c r="I3493" s="13" t="e">
        <f>VLOOKUP(C3493,[1]Sheet18!$A$1:$C$362,3,0)</f>
        <v>#N/A</v>
      </c>
      <c r="J3493" s="18">
        <f t="shared" si="99"/>
        <v>1500</v>
      </c>
    </row>
    <row r="3494" spans="2:10" x14ac:dyDescent="0.2">
      <c r="B3494" s="4">
        <v>3491</v>
      </c>
      <c r="C3494" s="5" t="s">
        <v>6688</v>
      </c>
      <c r="D3494" s="5" t="s">
        <v>1</v>
      </c>
      <c r="E3494" s="5" t="s">
        <v>6689</v>
      </c>
      <c r="F3494" s="6">
        <v>45070</v>
      </c>
      <c r="G3494" s="6">
        <v>48723</v>
      </c>
      <c r="H3494" s="7">
        <v>500</v>
      </c>
      <c r="I3494" s="13" t="e">
        <f>VLOOKUP(C3494,[1]Sheet18!$A$1:$C$362,3,0)</f>
        <v>#N/A</v>
      </c>
      <c r="J3494" s="18">
        <f t="shared" si="99"/>
        <v>500</v>
      </c>
    </row>
    <row r="3495" spans="2:10" x14ac:dyDescent="0.2">
      <c r="B3495" s="4">
        <v>3492</v>
      </c>
      <c r="C3495" s="5" t="s">
        <v>6722</v>
      </c>
      <c r="D3495" s="5" t="s">
        <v>1</v>
      </c>
      <c r="E3495" s="5" t="s">
        <v>6723</v>
      </c>
      <c r="F3495" s="6">
        <v>45077</v>
      </c>
      <c r="G3495" s="6">
        <v>48730</v>
      </c>
      <c r="H3495" s="7">
        <v>1000</v>
      </c>
      <c r="I3495" s="13" t="e">
        <f>VLOOKUP(C3495,[1]Sheet18!$A$1:$C$362,3,0)</f>
        <v>#N/A</v>
      </c>
      <c r="J3495" s="18">
        <f t="shared" si="99"/>
        <v>1000</v>
      </c>
    </row>
    <row r="3496" spans="2:10" x14ac:dyDescent="0.2">
      <c r="B3496" s="4">
        <v>3493</v>
      </c>
      <c r="C3496" s="5" t="s">
        <v>6757</v>
      </c>
      <c r="D3496" s="5" t="s">
        <v>1</v>
      </c>
      <c r="E3496" s="5" t="s">
        <v>6689</v>
      </c>
      <c r="F3496" s="6">
        <v>45084</v>
      </c>
      <c r="G3496" s="6">
        <v>48737</v>
      </c>
      <c r="H3496" s="7">
        <v>1000</v>
      </c>
      <c r="I3496" s="13" t="e">
        <f>VLOOKUP(C3496,[1]Sheet18!$A$1:$C$362,3,0)</f>
        <v>#N/A</v>
      </c>
      <c r="J3496" s="18">
        <f t="shared" si="99"/>
        <v>1000</v>
      </c>
    </row>
    <row r="3497" spans="2:10" x14ac:dyDescent="0.2">
      <c r="B3497" s="4">
        <v>3494</v>
      </c>
      <c r="C3497" s="5" t="s">
        <v>8185</v>
      </c>
      <c r="D3497" s="5" t="s">
        <v>1</v>
      </c>
      <c r="E3497" s="5" t="s">
        <v>8186</v>
      </c>
      <c r="F3497" s="6">
        <v>45462</v>
      </c>
      <c r="G3497" s="6">
        <v>48749</v>
      </c>
      <c r="H3497" s="7">
        <v>2000</v>
      </c>
      <c r="I3497" s="13" t="e">
        <f>VLOOKUP(C3497,[1]Sheet18!$A$1:$C$362,3,0)</f>
        <v>#N/A</v>
      </c>
      <c r="J3497" s="18">
        <f t="shared" si="99"/>
        <v>2000</v>
      </c>
    </row>
    <row r="3498" spans="2:10" x14ac:dyDescent="0.2">
      <c r="B3498" s="4">
        <v>3495</v>
      </c>
      <c r="C3498" s="5" t="s">
        <v>6858</v>
      </c>
      <c r="D3498" s="5" t="s">
        <v>1</v>
      </c>
      <c r="E3498" s="5" t="s">
        <v>6859</v>
      </c>
      <c r="F3498" s="6">
        <v>45112</v>
      </c>
      <c r="G3498" s="6">
        <v>48765</v>
      </c>
      <c r="H3498" s="7">
        <v>1000</v>
      </c>
      <c r="I3498" s="13" t="e">
        <f>VLOOKUP(C3498,[1]Sheet18!$A$1:$C$362,3,0)</f>
        <v>#N/A</v>
      </c>
      <c r="J3498" s="18">
        <f t="shared" si="99"/>
        <v>1000</v>
      </c>
    </row>
    <row r="3499" spans="2:10" x14ac:dyDescent="0.2">
      <c r="B3499" s="4">
        <v>3496</v>
      </c>
      <c r="C3499" s="5" t="s">
        <v>6908</v>
      </c>
      <c r="D3499" s="5" t="s">
        <v>1</v>
      </c>
      <c r="E3499" s="5" t="s">
        <v>6909</v>
      </c>
      <c r="F3499" s="6">
        <v>45133</v>
      </c>
      <c r="G3499" s="6">
        <v>48786</v>
      </c>
      <c r="H3499" s="7">
        <v>1500</v>
      </c>
      <c r="I3499" s="13" t="e">
        <f>VLOOKUP(C3499,[1]Sheet18!$A$1:$C$362,3,0)</f>
        <v>#N/A</v>
      </c>
      <c r="J3499" s="18">
        <f t="shared" si="99"/>
        <v>1500</v>
      </c>
    </row>
    <row r="3500" spans="2:10" x14ac:dyDescent="0.2">
      <c r="B3500" s="4">
        <v>3497</v>
      </c>
      <c r="C3500" s="5" t="s">
        <v>8437</v>
      </c>
      <c r="D3500" s="5" t="s">
        <v>1</v>
      </c>
      <c r="E3500" s="5" t="s">
        <v>8438</v>
      </c>
      <c r="F3500" s="6">
        <v>45532</v>
      </c>
      <c r="G3500" s="6">
        <v>48819</v>
      </c>
      <c r="H3500" s="7">
        <v>1000</v>
      </c>
      <c r="I3500" s="13" t="e">
        <f>VLOOKUP(C3500,[1]Sheet18!$A$1:$C$362,3,0)</f>
        <v>#N/A</v>
      </c>
      <c r="J3500" s="18">
        <f t="shared" si="99"/>
        <v>1000</v>
      </c>
    </row>
    <row r="3501" spans="2:10" x14ac:dyDescent="0.2">
      <c r="B3501" s="4">
        <v>3498</v>
      </c>
      <c r="C3501" s="5" t="s">
        <v>6996</v>
      </c>
      <c r="D3501" s="5" t="s">
        <v>1</v>
      </c>
      <c r="E3501" s="5" t="s">
        <v>6859</v>
      </c>
      <c r="F3501" s="6">
        <v>45168</v>
      </c>
      <c r="G3501" s="6">
        <v>48821</v>
      </c>
      <c r="H3501" s="7">
        <v>1000</v>
      </c>
      <c r="I3501" s="13" t="e">
        <f>VLOOKUP(C3501,[1]Sheet18!$A$1:$C$362,3,0)</f>
        <v>#N/A</v>
      </c>
      <c r="J3501" s="18">
        <f t="shared" si="99"/>
        <v>1000</v>
      </c>
    </row>
    <row r="3502" spans="2:10" x14ac:dyDescent="0.2">
      <c r="B3502" s="4">
        <v>3499</v>
      </c>
      <c r="C3502" s="5" t="s">
        <v>7099</v>
      </c>
      <c r="D3502" s="5" t="s">
        <v>1</v>
      </c>
      <c r="E3502" s="5" t="s">
        <v>7100</v>
      </c>
      <c r="F3502" s="6">
        <v>45196</v>
      </c>
      <c r="G3502" s="6">
        <v>48849</v>
      </c>
      <c r="H3502" s="7">
        <v>1000</v>
      </c>
      <c r="I3502" s="13" t="e">
        <f>VLOOKUP(C3502,[1]Sheet18!$A$1:$C$362,3,0)</f>
        <v>#N/A</v>
      </c>
      <c r="J3502" s="18">
        <f t="shared" si="99"/>
        <v>1000</v>
      </c>
    </row>
    <row r="3503" spans="2:10" x14ac:dyDescent="0.2">
      <c r="B3503" s="4">
        <v>3500</v>
      </c>
      <c r="C3503" s="5" t="s">
        <v>4969</v>
      </c>
      <c r="D3503" s="5" t="s">
        <v>1</v>
      </c>
      <c r="E3503" s="5" t="s">
        <v>4970</v>
      </c>
      <c r="F3503" s="6">
        <v>44468</v>
      </c>
      <c r="G3503" s="6">
        <v>48851</v>
      </c>
      <c r="H3503" s="7">
        <v>1000</v>
      </c>
      <c r="I3503" s="13" t="e">
        <f>VLOOKUP(C3503,[1]Sheet18!$A$1:$C$362,3,0)</f>
        <v>#N/A</v>
      </c>
      <c r="J3503" s="18">
        <f t="shared" si="99"/>
        <v>1000</v>
      </c>
    </row>
    <row r="3504" spans="2:10" x14ac:dyDescent="0.2">
      <c r="B3504" s="4">
        <v>3501</v>
      </c>
      <c r="C3504" s="5" t="s">
        <v>7132</v>
      </c>
      <c r="D3504" s="5" t="s">
        <v>1</v>
      </c>
      <c r="E3504" s="5" t="s">
        <v>7133</v>
      </c>
      <c r="F3504" s="6">
        <v>45203</v>
      </c>
      <c r="G3504" s="6">
        <v>48856</v>
      </c>
      <c r="H3504" s="7">
        <v>1000</v>
      </c>
      <c r="I3504" s="13" t="e">
        <f>VLOOKUP(C3504,[1]Sheet18!$A$1:$C$362,3,0)</f>
        <v>#N/A</v>
      </c>
      <c r="J3504" s="18">
        <f t="shared" si="99"/>
        <v>1000</v>
      </c>
    </row>
    <row r="3505" spans="2:10" x14ac:dyDescent="0.2">
      <c r="B3505" s="4">
        <v>3502</v>
      </c>
      <c r="C3505" s="5" t="s">
        <v>7206</v>
      </c>
      <c r="D3505" s="5" t="s">
        <v>1</v>
      </c>
      <c r="E3505" s="5" t="s">
        <v>7207</v>
      </c>
      <c r="F3505" s="6">
        <v>45224</v>
      </c>
      <c r="G3505" s="6">
        <v>48877</v>
      </c>
      <c r="H3505" s="7">
        <v>1000</v>
      </c>
      <c r="I3505" s="13" t="e">
        <f>VLOOKUP(C3505,[1]Sheet18!$A$1:$C$362,3,0)</f>
        <v>#N/A</v>
      </c>
      <c r="J3505" s="18">
        <f t="shared" si="99"/>
        <v>1000</v>
      </c>
    </row>
    <row r="3506" spans="2:10" x14ac:dyDescent="0.2">
      <c r="B3506" s="4">
        <v>3503</v>
      </c>
      <c r="C3506" s="5" t="s">
        <v>7246</v>
      </c>
      <c r="D3506" s="5" t="s">
        <v>1</v>
      </c>
      <c r="E3506" s="5" t="s">
        <v>7247</v>
      </c>
      <c r="F3506" s="6">
        <v>45231</v>
      </c>
      <c r="G3506" s="6">
        <v>48884</v>
      </c>
      <c r="H3506" s="7">
        <v>1000</v>
      </c>
      <c r="I3506" s="13" t="e">
        <f>VLOOKUP(C3506,[1]Sheet18!$A$1:$C$362,3,0)</f>
        <v>#N/A</v>
      </c>
      <c r="J3506" s="18">
        <f t="shared" si="99"/>
        <v>1000</v>
      </c>
    </row>
    <row r="3507" spans="2:10" x14ac:dyDescent="0.2">
      <c r="B3507" s="4">
        <v>3504</v>
      </c>
      <c r="C3507" s="5" t="s">
        <v>7276</v>
      </c>
      <c r="D3507" s="5" t="s">
        <v>1</v>
      </c>
      <c r="E3507" s="5" t="s">
        <v>7277</v>
      </c>
      <c r="F3507" s="6">
        <v>45238</v>
      </c>
      <c r="G3507" s="6">
        <v>48891</v>
      </c>
      <c r="H3507" s="7">
        <v>1500</v>
      </c>
      <c r="I3507" s="13" t="e">
        <f>VLOOKUP(C3507,[1]Sheet18!$A$1:$C$362,3,0)</f>
        <v>#N/A</v>
      </c>
      <c r="J3507" s="18">
        <f t="shared" si="99"/>
        <v>1500</v>
      </c>
    </row>
    <row r="3508" spans="2:10" x14ac:dyDescent="0.2">
      <c r="B3508" s="4">
        <v>3505</v>
      </c>
      <c r="C3508" s="5" t="s">
        <v>7352</v>
      </c>
      <c r="D3508" s="5" t="s">
        <v>1</v>
      </c>
      <c r="E3508" s="5" t="s">
        <v>7353</v>
      </c>
      <c r="F3508" s="6">
        <v>45259</v>
      </c>
      <c r="G3508" s="6">
        <v>48912</v>
      </c>
      <c r="H3508" s="7">
        <v>1000</v>
      </c>
      <c r="I3508" s="13" t="e">
        <f>VLOOKUP(C3508,[1]Sheet18!$A$1:$C$362,3,0)</f>
        <v>#N/A</v>
      </c>
      <c r="J3508" s="18">
        <f t="shared" si="99"/>
        <v>1000</v>
      </c>
    </row>
    <row r="3509" spans="2:10" hidden="1" x14ac:dyDescent="0.2">
      <c r="B3509" s="4">
        <v>3506</v>
      </c>
      <c r="C3509" s="5" t="s">
        <v>7387</v>
      </c>
      <c r="D3509" s="5" t="s">
        <v>1</v>
      </c>
      <c r="E3509" s="5" t="s">
        <v>7353</v>
      </c>
      <c r="F3509" s="6">
        <v>45266</v>
      </c>
      <c r="G3509" s="6">
        <v>48919</v>
      </c>
      <c r="H3509" s="7">
        <v>1500</v>
      </c>
      <c r="I3509" s="13" t="str">
        <f>VLOOKUP(C3509,[1]Sheet18!$A$1:$C$362,3,0)</f>
        <v>=500+1000</v>
      </c>
      <c r="J3509" s="13" t="str">
        <f>I3509</f>
        <v>=500+1000</v>
      </c>
    </row>
    <row r="3510" spans="2:10" hidden="1" x14ac:dyDescent="0.2">
      <c r="B3510" s="4">
        <v>3507</v>
      </c>
      <c r="C3510" s="5" t="s">
        <v>7450</v>
      </c>
      <c r="D3510" s="5" t="s">
        <v>1</v>
      </c>
      <c r="E3510" s="5" t="s">
        <v>7451</v>
      </c>
      <c r="F3510" s="6">
        <v>45287</v>
      </c>
      <c r="G3510" s="6">
        <v>48940</v>
      </c>
      <c r="H3510" s="7">
        <v>2549</v>
      </c>
      <c r="I3510" s="13" t="str">
        <f>VLOOKUP(C3510,[1]Sheet18!$A$1:$C$362,3,0)</f>
        <v>=549+1000+1000</v>
      </c>
      <c r="J3510" s="13" t="str">
        <f>I3510</f>
        <v>=549+1000+1000</v>
      </c>
    </row>
    <row r="3511" spans="2:10" x14ac:dyDescent="0.2">
      <c r="B3511" s="4">
        <v>3508</v>
      </c>
      <c r="C3511" s="5" t="s">
        <v>7477</v>
      </c>
      <c r="D3511" s="5" t="s">
        <v>1</v>
      </c>
      <c r="E3511" s="5" t="s">
        <v>7478</v>
      </c>
      <c r="F3511" s="6">
        <v>45294</v>
      </c>
      <c r="G3511" s="6">
        <v>48947</v>
      </c>
      <c r="H3511" s="7">
        <v>1000</v>
      </c>
      <c r="I3511" s="13" t="e">
        <f>VLOOKUP(C3511,[1]Sheet18!$A$1:$C$362,3,0)</f>
        <v>#N/A</v>
      </c>
      <c r="J3511" s="18">
        <f t="shared" ref="J3511:J3521" si="100">H3511</f>
        <v>1000</v>
      </c>
    </row>
    <row r="3512" spans="2:10" x14ac:dyDescent="0.2">
      <c r="B3512" s="4">
        <v>3509</v>
      </c>
      <c r="C3512" s="5" t="s">
        <v>7549</v>
      </c>
      <c r="D3512" s="5" t="s">
        <v>1</v>
      </c>
      <c r="E3512" s="5" t="s">
        <v>7550</v>
      </c>
      <c r="F3512" s="6">
        <v>45315</v>
      </c>
      <c r="G3512" s="6">
        <v>48968</v>
      </c>
      <c r="H3512" s="7">
        <v>1000</v>
      </c>
      <c r="I3512" s="13" t="e">
        <f>VLOOKUP(C3512,[1]Sheet18!$A$1:$C$362,3,0)</f>
        <v>#N/A</v>
      </c>
      <c r="J3512" s="18">
        <f t="shared" si="100"/>
        <v>1000</v>
      </c>
    </row>
    <row r="3513" spans="2:10" x14ac:dyDescent="0.2">
      <c r="B3513" s="4">
        <v>3510</v>
      </c>
      <c r="C3513" s="5" t="s">
        <v>7592</v>
      </c>
      <c r="D3513" s="5" t="s">
        <v>1</v>
      </c>
      <c r="E3513" s="5" t="s">
        <v>7593</v>
      </c>
      <c r="F3513" s="6">
        <v>45322</v>
      </c>
      <c r="G3513" s="6">
        <v>48975</v>
      </c>
      <c r="H3513" s="7">
        <v>1000</v>
      </c>
      <c r="I3513" s="13" t="e">
        <f>VLOOKUP(C3513,[1]Sheet18!$A$1:$C$362,3,0)</f>
        <v>#N/A</v>
      </c>
      <c r="J3513" s="18">
        <f t="shared" si="100"/>
        <v>1000</v>
      </c>
    </row>
    <row r="3514" spans="2:10" x14ac:dyDescent="0.2">
      <c r="B3514" s="4">
        <v>3511</v>
      </c>
      <c r="C3514" s="5" t="s">
        <v>7641</v>
      </c>
      <c r="D3514" s="5" t="s">
        <v>1</v>
      </c>
      <c r="E3514" s="5" t="s">
        <v>7642</v>
      </c>
      <c r="F3514" s="6">
        <v>45329</v>
      </c>
      <c r="G3514" s="6">
        <v>48982</v>
      </c>
      <c r="H3514" s="7">
        <v>1500</v>
      </c>
      <c r="I3514" s="13" t="e">
        <f>VLOOKUP(C3514,[1]Sheet18!$A$1:$C$362,3,0)</f>
        <v>#N/A</v>
      </c>
      <c r="J3514" s="18">
        <f t="shared" si="100"/>
        <v>1500</v>
      </c>
    </row>
    <row r="3515" spans="2:10" x14ac:dyDescent="0.2">
      <c r="B3515" s="4">
        <v>3512</v>
      </c>
      <c r="C3515" s="5" t="s">
        <v>7711</v>
      </c>
      <c r="D3515" s="5" t="s">
        <v>1</v>
      </c>
      <c r="E3515" s="5" t="s">
        <v>7712</v>
      </c>
      <c r="F3515" s="6">
        <v>45343</v>
      </c>
      <c r="G3515" s="6">
        <v>48996</v>
      </c>
      <c r="H3515" s="7">
        <v>750</v>
      </c>
      <c r="I3515" s="13" t="e">
        <f>VLOOKUP(C3515,[1]Sheet18!$A$1:$C$362,3,0)</f>
        <v>#N/A</v>
      </c>
      <c r="J3515" s="18">
        <f t="shared" si="100"/>
        <v>750</v>
      </c>
    </row>
    <row r="3516" spans="2:10" x14ac:dyDescent="0.2">
      <c r="B3516" s="4">
        <v>3513</v>
      </c>
      <c r="C3516" s="5" t="s">
        <v>7739</v>
      </c>
      <c r="D3516" s="5" t="s">
        <v>1</v>
      </c>
      <c r="E3516" s="5" t="s">
        <v>7740</v>
      </c>
      <c r="F3516" s="6">
        <v>45350</v>
      </c>
      <c r="G3516" s="6">
        <v>49003</v>
      </c>
      <c r="H3516" s="7">
        <v>1000</v>
      </c>
      <c r="I3516" s="13" t="e">
        <f>VLOOKUP(C3516,[1]Sheet18!$A$1:$C$362,3,0)</f>
        <v>#N/A</v>
      </c>
      <c r="J3516" s="18">
        <f t="shared" si="100"/>
        <v>1000</v>
      </c>
    </row>
    <row r="3517" spans="2:10" x14ac:dyDescent="0.2">
      <c r="B3517" s="4">
        <v>3514</v>
      </c>
      <c r="C3517" s="5" t="s">
        <v>7813</v>
      </c>
      <c r="D3517" s="5" t="s">
        <v>1</v>
      </c>
      <c r="E3517" s="5" t="s">
        <v>7814</v>
      </c>
      <c r="F3517" s="6">
        <v>45364</v>
      </c>
      <c r="G3517" s="6">
        <v>49016</v>
      </c>
      <c r="H3517" s="7">
        <v>1000</v>
      </c>
      <c r="I3517" s="13" t="e">
        <f>VLOOKUP(C3517,[1]Sheet18!$A$1:$C$362,3,0)</f>
        <v>#N/A</v>
      </c>
      <c r="J3517" s="18">
        <f t="shared" si="100"/>
        <v>1000</v>
      </c>
    </row>
    <row r="3518" spans="2:10" x14ac:dyDescent="0.2">
      <c r="B3518" s="4">
        <v>3515</v>
      </c>
      <c r="C3518" s="5" t="s">
        <v>7868</v>
      </c>
      <c r="D3518" s="5" t="s">
        <v>1</v>
      </c>
      <c r="E3518" s="5" t="s">
        <v>7869</v>
      </c>
      <c r="F3518" s="6">
        <v>45371</v>
      </c>
      <c r="G3518" s="6">
        <v>49023</v>
      </c>
      <c r="H3518" s="7">
        <v>1579</v>
      </c>
      <c r="I3518" s="13" t="e">
        <f>VLOOKUP(C3518,[1]Sheet18!$A$1:$C$362,3,0)</f>
        <v>#N/A</v>
      </c>
      <c r="J3518" s="18">
        <f t="shared" si="100"/>
        <v>1579</v>
      </c>
    </row>
    <row r="3519" spans="2:10" x14ac:dyDescent="0.2">
      <c r="B3519" s="4">
        <v>3516</v>
      </c>
      <c r="C3519" s="5" t="s">
        <v>5443</v>
      </c>
      <c r="D3519" s="5" t="s">
        <v>1</v>
      </c>
      <c r="E3519" s="5" t="s">
        <v>5444</v>
      </c>
      <c r="F3519" s="6">
        <v>44643</v>
      </c>
      <c r="G3519" s="6">
        <v>49026</v>
      </c>
      <c r="H3519" s="7">
        <v>500</v>
      </c>
      <c r="I3519" s="13" t="e">
        <f>VLOOKUP(C3519,[1]Sheet18!$A$1:$C$362,3,0)</f>
        <v>#N/A</v>
      </c>
      <c r="J3519" s="18">
        <f t="shared" si="100"/>
        <v>500</v>
      </c>
    </row>
    <row r="3520" spans="2:10" x14ac:dyDescent="0.2">
      <c r="B3520" s="4">
        <v>3517</v>
      </c>
      <c r="C3520" s="5" t="s">
        <v>7946</v>
      </c>
      <c r="D3520" s="5" t="s">
        <v>1</v>
      </c>
      <c r="E3520" s="5" t="s">
        <v>7740</v>
      </c>
      <c r="F3520" s="6">
        <v>45378</v>
      </c>
      <c r="G3520" s="6">
        <v>49030</v>
      </c>
      <c r="H3520" s="7">
        <v>1000</v>
      </c>
      <c r="I3520" s="13" t="e">
        <f>VLOOKUP(C3520,[1]Sheet18!$A$1:$C$362,3,0)</f>
        <v>#N/A</v>
      </c>
      <c r="J3520" s="18">
        <f t="shared" si="100"/>
        <v>1000</v>
      </c>
    </row>
    <row r="3521" spans="2:10" x14ac:dyDescent="0.2">
      <c r="B3521" s="4">
        <v>3518</v>
      </c>
      <c r="C3521" s="5" t="s">
        <v>8044</v>
      </c>
      <c r="D3521" s="5" t="s">
        <v>1</v>
      </c>
      <c r="E3521" s="5" t="s">
        <v>8045</v>
      </c>
      <c r="F3521" s="6">
        <v>45414</v>
      </c>
      <c r="G3521" s="6">
        <v>49066</v>
      </c>
      <c r="H3521" s="7">
        <v>1000</v>
      </c>
      <c r="I3521" s="13" t="e">
        <f>VLOOKUP(C3521,[1]Sheet18!$A$1:$C$362,3,0)</f>
        <v>#N/A</v>
      </c>
      <c r="J3521" s="18">
        <f t="shared" si="100"/>
        <v>1000</v>
      </c>
    </row>
    <row r="3522" spans="2:10" hidden="1" x14ac:dyDescent="0.2">
      <c r="B3522" s="4">
        <v>3519</v>
      </c>
      <c r="C3522" s="5" t="s">
        <v>8096</v>
      </c>
      <c r="D3522" s="5" t="s">
        <v>1</v>
      </c>
      <c r="E3522" s="5" t="s">
        <v>8097</v>
      </c>
      <c r="F3522" s="6">
        <v>45434</v>
      </c>
      <c r="G3522" s="6">
        <v>49086</v>
      </c>
      <c r="H3522" s="7">
        <v>1750</v>
      </c>
      <c r="I3522" s="13" t="str">
        <f>VLOOKUP(C3522,[1]Sheet18!$A$1:$C$362,3,0)</f>
        <v>=750+1000</v>
      </c>
      <c r="J3522" s="13" t="str">
        <f>I3522</f>
        <v>=750+1000</v>
      </c>
    </row>
    <row r="3523" spans="2:10" x14ac:dyDescent="0.2">
      <c r="B3523" s="4">
        <v>3520</v>
      </c>
      <c r="C3523" s="5" t="s">
        <v>8114</v>
      </c>
      <c r="D3523" s="5" t="s">
        <v>1</v>
      </c>
      <c r="E3523" s="5" t="s">
        <v>7814</v>
      </c>
      <c r="F3523" s="6">
        <v>45441</v>
      </c>
      <c r="G3523" s="6">
        <v>49093</v>
      </c>
      <c r="H3523" s="7">
        <v>1500</v>
      </c>
      <c r="I3523" s="13" t="e">
        <f>VLOOKUP(C3523,[1]Sheet18!$A$1:$C$362,3,0)</f>
        <v>#N/A</v>
      </c>
      <c r="J3523" s="18">
        <f t="shared" ref="J3523:J3544" si="101">H3523</f>
        <v>1500</v>
      </c>
    </row>
    <row r="3524" spans="2:10" x14ac:dyDescent="0.2">
      <c r="B3524" s="4">
        <v>3521</v>
      </c>
      <c r="C3524" s="5" t="s">
        <v>8154</v>
      </c>
      <c r="D3524" s="5" t="s">
        <v>1</v>
      </c>
      <c r="E3524" s="5" t="s">
        <v>8155</v>
      </c>
      <c r="F3524" s="6">
        <v>45448</v>
      </c>
      <c r="G3524" s="6">
        <v>49100</v>
      </c>
      <c r="H3524" s="7">
        <v>1000</v>
      </c>
      <c r="I3524" s="13" t="e">
        <f>VLOOKUP(C3524,[1]Sheet18!$A$1:$C$362,3,0)</f>
        <v>#N/A</v>
      </c>
      <c r="J3524" s="18">
        <f t="shared" si="101"/>
        <v>1000</v>
      </c>
    </row>
    <row r="3525" spans="2:10" x14ac:dyDescent="0.2">
      <c r="B3525" s="4">
        <v>3522</v>
      </c>
      <c r="C3525" s="5" t="s">
        <v>2589</v>
      </c>
      <c r="D3525" s="5" t="s">
        <v>1</v>
      </c>
      <c r="E3525" s="5" t="s">
        <v>2590</v>
      </c>
      <c r="F3525" s="6">
        <v>43642</v>
      </c>
      <c r="G3525" s="6">
        <v>49121</v>
      </c>
      <c r="H3525" s="7">
        <v>2000</v>
      </c>
      <c r="I3525" s="13" t="e">
        <f>VLOOKUP(C3525,[1]Sheet18!$A$1:$C$362,3,0)</f>
        <v>#N/A</v>
      </c>
      <c r="J3525" s="18">
        <f t="shared" si="101"/>
        <v>2000</v>
      </c>
    </row>
    <row r="3526" spans="2:10" x14ac:dyDescent="0.2">
      <c r="B3526" s="4">
        <v>3523</v>
      </c>
      <c r="C3526" s="5" t="s">
        <v>8203</v>
      </c>
      <c r="D3526" s="5" t="s">
        <v>1</v>
      </c>
      <c r="E3526" s="5" t="s">
        <v>8204</v>
      </c>
      <c r="F3526" s="6">
        <v>45469</v>
      </c>
      <c r="G3526" s="6">
        <v>49121</v>
      </c>
      <c r="H3526" s="7">
        <v>1500</v>
      </c>
      <c r="I3526" s="13" t="e">
        <f>VLOOKUP(C3526,[1]Sheet18!$A$1:$C$362,3,0)</f>
        <v>#N/A</v>
      </c>
      <c r="J3526" s="18">
        <f t="shared" si="101"/>
        <v>1500</v>
      </c>
    </row>
    <row r="3527" spans="2:10" x14ac:dyDescent="0.2">
      <c r="B3527" s="4">
        <v>3524</v>
      </c>
      <c r="C3527" s="5" t="s">
        <v>8250</v>
      </c>
      <c r="D3527" s="5" t="s">
        <v>1</v>
      </c>
      <c r="E3527" s="5" t="s">
        <v>8251</v>
      </c>
      <c r="F3527" s="6">
        <v>45483</v>
      </c>
      <c r="G3527" s="6">
        <v>49135</v>
      </c>
      <c r="H3527" s="7">
        <v>1000</v>
      </c>
      <c r="I3527" s="13" t="e">
        <f>VLOOKUP(C3527,[1]Sheet18!$A$1:$C$362,3,0)</f>
        <v>#N/A</v>
      </c>
      <c r="J3527" s="18">
        <f t="shared" si="101"/>
        <v>1000</v>
      </c>
    </row>
    <row r="3528" spans="2:10" x14ac:dyDescent="0.2">
      <c r="B3528" s="4">
        <v>3525</v>
      </c>
      <c r="C3528" s="5" t="s">
        <v>8276</v>
      </c>
      <c r="D3528" s="5" t="s">
        <v>1</v>
      </c>
      <c r="E3528" s="5" t="s">
        <v>8277</v>
      </c>
      <c r="F3528" s="6">
        <v>45497</v>
      </c>
      <c r="G3528" s="6">
        <v>49149</v>
      </c>
      <c r="H3528" s="7">
        <v>1000</v>
      </c>
      <c r="I3528" s="13" t="e">
        <f>VLOOKUP(C3528,[1]Sheet18!$A$1:$C$362,3,0)</f>
        <v>#N/A</v>
      </c>
      <c r="J3528" s="18">
        <f t="shared" si="101"/>
        <v>1000</v>
      </c>
    </row>
    <row r="3529" spans="2:10" x14ac:dyDescent="0.2">
      <c r="B3529" s="4">
        <v>3526</v>
      </c>
      <c r="C3529" s="5" t="s">
        <v>8313</v>
      </c>
      <c r="D3529" s="5" t="s">
        <v>1</v>
      </c>
      <c r="E3529" s="5" t="s">
        <v>8314</v>
      </c>
      <c r="F3529" s="6">
        <v>45504</v>
      </c>
      <c r="G3529" s="6">
        <v>49156</v>
      </c>
      <c r="H3529" s="7">
        <v>1000</v>
      </c>
      <c r="I3529" s="13" t="e">
        <f>VLOOKUP(C3529,[1]Sheet18!$A$1:$C$362,3,0)</f>
        <v>#N/A</v>
      </c>
      <c r="J3529" s="18">
        <f t="shared" si="101"/>
        <v>1000</v>
      </c>
    </row>
    <row r="3530" spans="2:10" x14ac:dyDescent="0.2">
      <c r="B3530" s="4">
        <v>3527</v>
      </c>
      <c r="C3530" s="5" t="s">
        <v>6929</v>
      </c>
      <c r="D3530" s="5" t="s">
        <v>1</v>
      </c>
      <c r="E3530" s="5" t="s">
        <v>6930</v>
      </c>
      <c r="F3530" s="6">
        <v>45140</v>
      </c>
      <c r="G3530" s="6">
        <v>49158</v>
      </c>
      <c r="H3530" s="7">
        <v>1000</v>
      </c>
      <c r="I3530" s="13" t="e">
        <f>VLOOKUP(C3530,[1]Sheet18!$A$1:$C$362,3,0)</f>
        <v>#N/A</v>
      </c>
      <c r="J3530" s="18">
        <f t="shared" si="101"/>
        <v>1000</v>
      </c>
    </row>
    <row r="3531" spans="2:10" x14ac:dyDescent="0.2">
      <c r="B3531" s="4">
        <v>3528</v>
      </c>
      <c r="C3531" s="5" t="s">
        <v>8439</v>
      </c>
      <c r="D3531" s="5" t="s">
        <v>1</v>
      </c>
      <c r="E3531" s="5" t="s">
        <v>8440</v>
      </c>
      <c r="F3531" s="6">
        <v>45532</v>
      </c>
      <c r="G3531" s="6">
        <v>49184</v>
      </c>
      <c r="H3531" s="7">
        <v>1500</v>
      </c>
      <c r="I3531" s="13" t="e">
        <f>VLOOKUP(C3531,[1]Sheet18!$A$1:$C$362,3,0)</f>
        <v>#N/A</v>
      </c>
      <c r="J3531" s="18">
        <f t="shared" si="101"/>
        <v>1500</v>
      </c>
    </row>
    <row r="3532" spans="2:10" x14ac:dyDescent="0.2">
      <c r="B3532" s="4">
        <v>3529</v>
      </c>
      <c r="C3532" s="5" t="s">
        <v>8477</v>
      </c>
      <c r="D3532" s="5" t="s">
        <v>1</v>
      </c>
      <c r="E3532" s="5" t="s">
        <v>8478</v>
      </c>
      <c r="F3532" s="6">
        <v>45539</v>
      </c>
      <c r="G3532" s="6">
        <v>49191</v>
      </c>
      <c r="H3532" s="7">
        <v>1000</v>
      </c>
      <c r="I3532" s="13" t="e">
        <f>VLOOKUP(C3532,[1]Sheet18!$A$1:$C$362,3,0)</f>
        <v>#N/A</v>
      </c>
      <c r="J3532" s="18">
        <f t="shared" si="101"/>
        <v>1000</v>
      </c>
    </row>
    <row r="3533" spans="2:10" x14ac:dyDescent="0.2">
      <c r="B3533" s="4">
        <v>3530</v>
      </c>
      <c r="C3533" s="5" t="s">
        <v>8551</v>
      </c>
      <c r="D3533" s="5" t="s">
        <v>1</v>
      </c>
      <c r="E3533" s="5" t="s">
        <v>8552</v>
      </c>
      <c r="F3533" s="6">
        <v>45560</v>
      </c>
      <c r="G3533" s="6">
        <v>49212</v>
      </c>
      <c r="H3533" s="7">
        <v>1500</v>
      </c>
      <c r="I3533" s="13" t="e">
        <f>VLOOKUP(C3533,[1]Sheet18!$A$1:$C$362,3,0)</f>
        <v>#N/A</v>
      </c>
      <c r="J3533" s="18">
        <f t="shared" si="101"/>
        <v>1500</v>
      </c>
    </row>
    <row r="3534" spans="2:10" x14ac:dyDescent="0.2">
      <c r="B3534" s="4">
        <v>3531</v>
      </c>
      <c r="C3534" s="5" t="s">
        <v>8652</v>
      </c>
      <c r="D3534" s="5" t="s">
        <v>1</v>
      </c>
      <c r="E3534" s="5" t="s">
        <v>8653</v>
      </c>
      <c r="F3534" s="6">
        <v>45595</v>
      </c>
      <c r="G3534" s="6">
        <v>49247</v>
      </c>
      <c r="H3534" s="7">
        <v>2000</v>
      </c>
      <c r="I3534" s="13" t="e">
        <f>VLOOKUP(C3534,[1]Sheet18!$A$1:$C$362,3,0)</f>
        <v>#N/A</v>
      </c>
      <c r="J3534" s="18">
        <f t="shared" si="101"/>
        <v>2000</v>
      </c>
    </row>
    <row r="3535" spans="2:10" x14ac:dyDescent="0.2">
      <c r="B3535" s="4">
        <v>3532</v>
      </c>
      <c r="C3535" s="5" t="s">
        <v>8723</v>
      </c>
      <c r="D3535" s="5" t="s">
        <v>1</v>
      </c>
      <c r="E3535" s="5" t="s">
        <v>8724</v>
      </c>
      <c r="F3535" s="6">
        <v>45623</v>
      </c>
      <c r="G3535" s="6">
        <v>49275</v>
      </c>
      <c r="H3535" s="7">
        <v>2000</v>
      </c>
      <c r="I3535" s="13" t="e">
        <f>VLOOKUP(C3535,[1]Sheet18!$A$1:$C$362,3,0)</f>
        <v>#N/A</v>
      </c>
      <c r="J3535" s="18">
        <f t="shared" si="101"/>
        <v>2000</v>
      </c>
    </row>
    <row r="3536" spans="2:10" x14ac:dyDescent="0.2">
      <c r="B3536" s="4">
        <v>3533</v>
      </c>
      <c r="C3536" s="5" t="s">
        <v>8758</v>
      </c>
      <c r="D3536" s="5" t="s">
        <v>1</v>
      </c>
      <c r="E3536" s="5" t="s">
        <v>8759</v>
      </c>
      <c r="F3536" s="6">
        <v>45630</v>
      </c>
      <c r="G3536" s="6">
        <v>49282</v>
      </c>
      <c r="H3536" s="7">
        <v>800</v>
      </c>
      <c r="I3536" s="13" t="e">
        <f>VLOOKUP(C3536,[1]Sheet18!$A$1:$C$362,3,0)</f>
        <v>#N/A</v>
      </c>
      <c r="J3536" s="18">
        <f t="shared" si="101"/>
        <v>800</v>
      </c>
    </row>
    <row r="3537" spans="2:10" x14ac:dyDescent="0.2">
      <c r="B3537" s="4">
        <v>3534</v>
      </c>
      <c r="C3537" s="5" t="s">
        <v>8795</v>
      </c>
      <c r="D3537" s="5" t="s">
        <v>1</v>
      </c>
      <c r="E3537" s="5" t="s">
        <v>8796</v>
      </c>
      <c r="F3537" s="6">
        <v>45644</v>
      </c>
      <c r="G3537" s="6">
        <v>49296</v>
      </c>
      <c r="H3537" s="7">
        <v>1000</v>
      </c>
      <c r="I3537" s="13" t="e">
        <f>VLOOKUP(C3537,[1]Sheet18!$A$1:$C$362,3,0)</f>
        <v>#N/A</v>
      </c>
      <c r="J3537" s="18">
        <f t="shared" si="101"/>
        <v>1000</v>
      </c>
    </row>
    <row r="3538" spans="2:10" x14ac:dyDescent="0.2">
      <c r="B3538" s="4">
        <v>3535</v>
      </c>
      <c r="C3538" s="5" t="s">
        <v>8959</v>
      </c>
      <c r="D3538" s="5" t="s">
        <v>1</v>
      </c>
      <c r="E3538" s="5" t="s">
        <v>8960</v>
      </c>
      <c r="F3538" s="6">
        <v>45686</v>
      </c>
      <c r="G3538" s="6">
        <v>49338</v>
      </c>
      <c r="H3538" s="7">
        <v>1500</v>
      </c>
      <c r="I3538" s="13" t="e">
        <f>VLOOKUP(C3538,[1]Sheet18!$A$1:$C$362,3,0)</f>
        <v>#N/A</v>
      </c>
      <c r="J3538" s="18">
        <f t="shared" si="101"/>
        <v>1500</v>
      </c>
    </row>
    <row r="3539" spans="2:10" x14ac:dyDescent="0.2">
      <c r="B3539" s="4">
        <v>3536</v>
      </c>
      <c r="C3539" s="5" t="s">
        <v>9109</v>
      </c>
      <c r="D3539" s="5" t="s">
        <v>1</v>
      </c>
      <c r="E3539" s="5" t="s">
        <v>9110</v>
      </c>
      <c r="F3539" s="6">
        <v>45715</v>
      </c>
      <c r="G3539" s="6">
        <v>49367</v>
      </c>
      <c r="H3539" s="7">
        <v>1000</v>
      </c>
      <c r="I3539" s="13" t="e">
        <f>VLOOKUP(C3539,[1]Sheet18!$A$1:$C$362,3,0)</f>
        <v>#N/A</v>
      </c>
      <c r="J3539" s="18">
        <f t="shared" si="101"/>
        <v>1000</v>
      </c>
    </row>
    <row r="3540" spans="2:10" x14ac:dyDescent="0.2">
      <c r="B3540" s="4">
        <v>3537</v>
      </c>
      <c r="C3540" s="5" t="s">
        <v>9167</v>
      </c>
      <c r="D3540" s="5" t="s">
        <v>1</v>
      </c>
      <c r="E3540" s="5" t="s">
        <v>9168</v>
      </c>
      <c r="F3540" s="6">
        <v>45721</v>
      </c>
      <c r="G3540" s="6">
        <v>49373</v>
      </c>
      <c r="H3540" s="7">
        <v>500</v>
      </c>
      <c r="I3540" s="13" t="e">
        <f>VLOOKUP(C3540,[1]Sheet18!$A$1:$C$362,3,0)</f>
        <v>#N/A</v>
      </c>
      <c r="J3540" s="18">
        <f t="shared" si="101"/>
        <v>500</v>
      </c>
    </row>
    <row r="3541" spans="2:10" x14ac:dyDescent="0.2">
      <c r="B3541" s="4">
        <v>3538</v>
      </c>
      <c r="C3541" s="5" t="s">
        <v>9219</v>
      </c>
      <c r="D3541" s="5" t="s">
        <v>1</v>
      </c>
      <c r="E3541" s="5" t="s">
        <v>9220</v>
      </c>
      <c r="F3541" s="6">
        <v>45728</v>
      </c>
      <c r="G3541" s="6">
        <v>49380</v>
      </c>
      <c r="H3541" s="7">
        <v>1000</v>
      </c>
      <c r="I3541" s="13" t="e">
        <f>VLOOKUP(C3541,[1]Sheet18!$A$1:$C$362,3,0)</f>
        <v>#N/A</v>
      </c>
      <c r="J3541" s="18">
        <f t="shared" si="101"/>
        <v>1000</v>
      </c>
    </row>
    <row r="3542" spans="2:10" x14ac:dyDescent="0.2">
      <c r="B3542" s="4">
        <v>3539</v>
      </c>
      <c r="C3542" s="5" t="s">
        <v>9269</v>
      </c>
      <c r="D3542" s="5" t="s">
        <v>1</v>
      </c>
      <c r="E3542" s="5" t="s">
        <v>9270</v>
      </c>
      <c r="F3542" s="6">
        <v>45735</v>
      </c>
      <c r="G3542" s="6">
        <v>49387</v>
      </c>
      <c r="H3542" s="7">
        <v>1500</v>
      </c>
      <c r="I3542" s="13" t="e">
        <f>VLOOKUP(C3542,[1]Sheet18!$A$1:$C$362,3,0)</f>
        <v>#N/A</v>
      </c>
      <c r="J3542" s="18">
        <f t="shared" si="101"/>
        <v>1500</v>
      </c>
    </row>
    <row r="3543" spans="2:10" x14ac:dyDescent="0.2">
      <c r="B3543" s="4">
        <v>3540</v>
      </c>
      <c r="C3543" s="5" t="s">
        <v>9341</v>
      </c>
      <c r="D3543" s="5" t="s">
        <v>1</v>
      </c>
      <c r="E3543" s="5" t="s">
        <v>9342</v>
      </c>
      <c r="F3543" s="6">
        <v>45742</v>
      </c>
      <c r="G3543" s="6">
        <v>49394</v>
      </c>
      <c r="H3543" s="7">
        <v>1500</v>
      </c>
      <c r="I3543" s="13" t="e">
        <f>VLOOKUP(C3543,[1]Sheet18!$A$1:$C$362,3,0)</f>
        <v>#N/A</v>
      </c>
      <c r="J3543" s="18">
        <f t="shared" si="101"/>
        <v>1500</v>
      </c>
    </row>
    <row r="3544" spans="2:10" x14ac:dyDescent="0.2">
      <c r="B3544" s="4">
        <v>3541</v>
      </c>
      <c r="C3544" s="5" t="s">
        <v>9435</v>
      </c>
      <c r="D3544" s="5" t="s">
        <v>1</v>
      </c>
      <c r="E3544" s="5" t="s">
        <v>9436</v>
      </c>
      <c r="F3544" s="6">
        <v>45777</v>
      </c>
      <c r="G3544" s="6">
        <v>49429</v>
      </c>
      <c r="H3544" s="7">
        <v>1000</v>
      </c>
      <c r="I3544" s="13" t="e">
        <f>VLOOKUP(C3544,[1]Sheet18!$A$1:$C$362,3,0)</f>
        <v>#N/A</v>
      </c>
      <c r="J3544" s="18">
        <f t="shared" si="101"/>
        <v>1000</v>
      </c>
    </row>
    <row r="3545" spans="2:10" hidden="1" x14ac:dyDescent="0.2">
      <c r="B3545" s="4">
        <v>3542</v>
      </c>
      <c r="C3545" s="5" t="s">
        <v>5554</v>
      </c>
      <c r="D3545" s="5" t="s">
        <v>1</v>
      </c>
      <c r="E3545" s="5" t="s">
        <v>5555</v>
      </c>
      <c r="F3545" s="6">
        <v>44706</v>
      </c>
      <c r="G3545" s="6">
        <v>49454</v>
      </c>
      <c r="H3545" s="7">
        <v>2000</v>
      </c>
      <c r="I3545" s="13" t="str">
        <f>VLOOKUP(C3545,[1]Sheet18!$A$1:$C$362,3,0)</f>
        <v>=1000+1000</v>
      </c>
      <c r="J3545" s="13" t="str">
        <f>I3545</f>
        <v>=1000+1000</v>
      </c>
    </row>
    <row r="3546" spans="2:10" x14ac:dyDescent="0.2">
      <c r="B3546" s="4">
        <v>3543</v>
      </c>
      <c r="C3546" s="5" t="s">
        <v>9569</v>
      </c>
      <c r="D3546" s="5" t="s">
        <v>1</v>
      </c>
      <c r="E3546" s="5" t="s">
        <v>9570</v>
      </c>
      <c r="F3546" s="6">
        <v>45812</v>
      </c>
      <c r="G3546" s="6">
        <v>49464</v>
      </c>
      <c r="H3546" s="7">
        <v>1000</v>
      </c>
      <c r="I3546" s="13" t="e">
        <f>VLOOKUP(C3546,[1]Sheet18!$A$1:$C$362,3,0)</f>
        <v>#N/A</v>
      </c>
      <c r="J3546" s="18">
        <f>H3546</f>
        <v>1000</v>
      </c>
    </row>
    <row r="3547" spans="2:10" x14ac:dyDescent="0.2">
      <c r="B3547" s="4">
        <v>3544</v>
      </c>
      <c r="C3547" s="5" t="s">
        <v>9612</v>
      </c>
      <c r="D3547" s="5" t="s">
        <v>1</v>
      </c>
      <c r="E3547" s="5" t="s">
        <v>9613</v>
      </c>
      <c r="F3547" s="6">
        <v>45826</v>
      </c>
      <c r="G3547" s="6">
        <v>49478</v>
      </c>
      <c r="H3547" s="7">
        <v>500</v>
      </c>
      <c r="I3547" s="13" t="e">
        <f>VLOOKUP(C3547,[1]Sheet18!$A$1:$C$362,3,0)</f>
        <v>#N/A</v>
      </c>
      <c r="J3547" s="18">
        <f>H3547</f>
        <v>500</v>
      </c>
    </row>
    <row r="3548" spans="2:10" x14ac:dyDescent="0.2">
      <c r="B3548" s="4">
        <v>3545</v>
      </c>
      <c r="C3548" s="5" t="s">
        <v>9643</v>
      </c>
      <c r="D3548" s="5" t="s">
        <v>1</v>
      </c>
      <c r="E3548" s="5" t="s">
        <v>9644</v>
      </c>
      <c r="F3548" s="6">
        <v>45833</v>
      </c>
      <c r="G3548" s="6">
        <v>49485</v>
      </c>
      <c r="H3548" s="7">
        <v>1500</v>
      </c>
      <c r="I3548" s="13" t="e">
        <f>VLOOKUP(C3548,[1]Sheet18!$A$1:$C$362,3,0)</f>
        <v>#N/A</v>
      </c>
      <c r="J3548" s="18">
        <f>H3548</f>
        <v>1500</v>
      </c>
    </row>
    <row r="3549" spans="2:10" x14ac:dyDescent="0.2">
      <c r="B3549" s="4">
        <v>3546</v>
      </c>
      <c r="C3549" s="5" t="s">
        <v>8624</v>
      </c>
      <c r="D3549" s="5" t="s">
        <v>1</v>
      </c>
      <c r="E3549" s="5" t="s">
        <v>8625</v>
      </c>
      <c r="F3549" s="6">
        <v>45581</v>
      </c>
      <c r="G3549" s="6">
        <v>49598</v>
      </c>
      <c r="H3549" s="7">
        <v>1000</v>
      </c>
      <c r="I3549" s="13" t="e">
        <f>VLOOKUP(C3549,[1]Sheet18!$A$1:$C$362,3,0)</f>
        <v>#N/A</v>
      </c>
      <c r="J3549" s="18">
        <f>H3549</f>
        <v>1000</v>
      </c>
    </row>
    <row r="3550" spans="2:10" hidden="1" x14ac:dyDescent="0.2">
      <c r="B3550" s="4">
        <v>3547</v>
      </c>
      <c r="C3550" s="5" t="s">
        <v>7354</v>
      </c>
      <c r="D3550" s="5" t="s">
        <v>1</v>
      </c>
      <c r="E3550" s="5" t="s">
        <v>7355</v>
      </c>
      <c r="F3550" s="6">
        <v>45259</v>
      </c>
      <c r="G3550" s="6">
        <v>49642</v>
      </c>
      <c r="H3550" s="7">
        <v>1500</v>
      </c>
      <c r="I3550" s="13" t="str">
        <f>VLOOKUP(C3550,[1]Sheet18!$A$1:$C$362,3,0)</f>
        <v>=1000+500</v>
      </c>
      <c r="J3550" s="13" t="str">
        <f>I3550</f>
        <v>=1000+500</v>
      </c>
    </row>
    <row r="3551" spans="2:10" x14ac:dyDescent="0.2">
      <c r="B3551" s="4">
        <v>3548</v>
      </c>
      <c r="C3551" s="5" t="s">
        <v>4352</v>
      </c>
      <c r="D3551" s="5" t="s">
        <v>1</v>
      </c>
      <c r="E3551" s="5" t="s">
        <v>4353</v>
      </c>
      <c r="F3551" s="6">
        <v>44244</v>
      </c>
      <c r="G3551" s="6">
        <v>49722</v>
      </c>
      <c r="H3551" s="7">
        <v>500</v>
      </c>
      <c r="I3551" s="13" t="e">
        <f>VLOOKUP(C3551,[1]Sheet18!$A$1:$C$362,3,0)</f>
        <v>#N/A</v>
      </c>
      <c r="J3551" s="18">
        <f t="shared" ref="J3551:J3558" si="102">H3551</f>
        <v>500</v>
      </c>
    </row>
    <row r="3552" spans="2:10" x14ac:dyDescent="0.2">
      <c r="B3552" s="4">
        <v>3549</v>
      </c>
      <c r="C3552" s="5" t="s">
        <v>4420</v>
      </c>
      <c r="D3552" s="5" t="s">
        <v>1</v>
      </c>
      <c r="E3552" s="5" t="s">
        <v>4421</v>
      </c>
      <c r="F3552" s="6">
        <v>44258</v>
      </c>
      <c r="G3552" s="6">
        <v>49737</v>
      </c>
      <c r="H3552" s="7">
        <v>500</v>
      </c>
      <c r="I3552" s="13" t="e">
        <f>VLOOKUP(C3552,[1]Sheet18!$A$1:$C$362,3,0)</f>
        <v>#N/A</v>
      </c>
      <c r="J3552" s="18">
        <f t="shared" si="102"/>
        <v>500</v>
      </c>
    </row>
    <row r="3553" spans="2:10" x14ac:dyDescent="0.2">
      <c r="B3553" s="4">
        <v>3550</v>
      </c>
      <c r="C3553" s="5" t="s">
        <v>4702</v>
      </c>
      <c r="D3553" s="5" t="s">
        <v>1</v>
      </c>
      <c r="E3553" s="5" t="s">
        <v>4703</v>
      </c>
      <c r="F3553" s="6">
        <v>44370</v>
      </c>
      <c r="G3553" s="6">
        <v>49849</v>
      </c>
      <c r="H3553" s="7">
        <v>1000</v>
      </c>
      <c r="I3553" s="13" t="e">
        <f>VLOOKUP(C3553,[1]Sheet18!$A$1:$C$362,3,0)</f>
        <v>#N/A</v>
      </c>
      <c r="J3553" s="18">
        <f t="shared" si="102"/>
        <v>1000</v>
      </c>
    </row>
    <row r="3554" spans="2:10" x14ac:dyDescent="0.2">
      <c r="B3554" s="4">
        <v>3551</v>
      </c>
      <c r="C3554" s="5" t="s">
        <v>7022</v>
      </c>
      <c r="D3554" s="5" t="s">
        <v>1</v>
      </c>
      <c r="E3554" s="5" t="s">
        <v>7023</v>
      </c>
      <c r="F3554" s="6">
        <v>45175</v>
      </c>
      <c r="G3554" s="6">
        <v>49924</v>
      </c>
      <c r="H3554" s="7">
        <v>1000</v>
      </c>
      <c r="I3554" s="13" t="e">
        <f>VLOOKUP(C3554,[1]Sheet18!$A$1:$C$362,3,0)</f>
        <v>#N/A</v>
      </c>
      <c r="J3554" s="18">
        <f t="shared" si="102"/>
        <v>1000</v>
      </c>
    </row>
    <row r="3555" spans="2:10" x14ac:dyDescent="0.2">
      <c r="B3555" s="4">
        <v>3552</v>
      </c>
      <c r="C3555" s="5" t="s">
        <v>4944</v>
      </c>
      <c r="D3555" s="5" t="s">
        <v>1</v>
      </c>
      <c r="E3555" s="5" t="s">
        <v>4945</v>
      </c>
      <c r="F3555" s="6">
        <v>44461</v>
      </c>
      <c r="G3555" s="6">
        <v>49940</v>
      </c>
      <c r="H3555" s="7">
        <v>500</v>
      </c>
      <c r="I3555" s="13" t="e">
        <f>VLOOKUP(C3555,[1]Sheet18!$A$1:$C$362,3,0)</f>
        <v>#N/A</v>
      </c>
      <c r="J3555" s="18">
        <f t="shared" si="102"/>
        <v>500</v>
      </c>
    </row>
    <row r="3556" spans="2:10" x14ac:dyDescent="0.2">
      <c r="B3556" s="4">
        <v>3553</v>
      </c>
      <c r="C3556" s="5" t="s">
        <v>7278</v>
      </c>
      <c r="D3556" s="5" t="s">
        <v>1</v>
      </c>
      <c r="E3556" s="5" t="s">
        <v>7279</v>
      </c>
      <c r="F3556" s="6">
        <v>45238</v>
      </c>
      <c r="G3556" s="6">
        <v>49987</v>
      </c>
      <c r="H3556" s="7">
        <v>1500</v>
      </c>
      <c r="I3556" s="13" t="e">
        <f>VLOOKUP(C3556,[1]Sheet18!$A$1:$C$362,3,0)</f>
        <v>#N/A</v>
      </c>
      <c r="J3556" s="18">
        <f t="shared" si="102"/>
        <v>1500</v>
      </c>
    </row>
    <row r="3557" spans="2:10" x14ac:dyDescent="0.2">
      <c r="B3557" s="4">
        <v>3554</v>
      </c>
      <c r="C3557" s="5" t="s">
        <v>9075</v>
      </c>
      <c r="D3557" s="5" t="s">
        <v>1</v>
      </c>
      <c r="E3557" s="5" t="s">
        <v>9076</v>
      </c>
      <c r="F3557" s="6">
        <v>45708</v>
      </c>
      <c r="G3557" s="6">
        <v>50091</v>
      </c>
      <c r="H3557" s="7">
        <v>500</v>
      </c>
      <c r="I3557" s="13" t="e">
        <f>VLOOKUP(C3557,[1]Sheet18!$A$1:$C$362,3,0)</f>
        <v>#N/A</v>
      </c>
      <c r="J3557" s="18">
        <f t="shared" si="102"/>
        <v>500</v>
      </c>
    </row>
    <row r="3558" spans="2:10" x14ac:dyDescent="0.2">
      <c r="B3558" s="4">
        <v>3555</v>
      </c>
      <c r="C3558" s="5" t="s">
        <v>7870</v>
      </c>
      <c r="D3558" s="5" t="s">
        <v>1</v>
      </c>
      <c r="E3558" s="5" t="s">
        <v>7871</v>
      </c>
      <c r="F3558" s="6">
        <v>45371</v>
      </c>
      <c r="G3558" s="6">
        <v>50119</v>
      </c>
      <c r="H3558" s="7">
        <v>1500</v>
      </c>
      <c r="I3558" s="13" t="e">
        <f>VLOOKUP(C3558,[1]Sheet18!$A$1:$C$362,3,0)</f>
        <v>#N/A</v>
      </c>
      <c r="J3558" s="18">
        <f t="shared" si="102"/>
        <v>1500</v>
      </c>
    </row>
    <row r="3559" spans="2:10" hidden="1" x14ac:dyDescent="0.2">
      <c r="B3559" s="4">
        <v>3556</v>
      </c>
      <c r="C3559" s="5" t="s">
        <v>8046</v>
      </c>
      <c r="D3559" s="5" t="s">
        <v>1</v>
      </c>
      <c r="E3559" s="5" t="s">
        <v>8047</v>
      </c>
      <c r="F3559" s="6">
        <v>45414</v>
      </c>
      <c r="G3559" s="6">
        <v>50162</v>
      </c>
      <c r="H3559" s="7">
        <v>3000</v>
      </c>
      <c r="I3559" s="13" t="str">
        <f>VLOOKUP(C3559,[1]Sheet18!$A$1:$C$362,3,0)</f>
        <v>=1000+1000+1000</v>
      </c>
      <c r="J3559" s="13" t="str">
        <f>I3559</f>
        <v>=1000+1000+1000</v>
      </c>
    </row>
    <row r="3560" spans="2:10" hidden="1" x14ac:dyDescent="0.2">
      <c r="B3560" s="4">
        <v>3557</v>
      </c>
      <c r="C3560" s="5" t="s">
        <v>8115</v>
      </c>
      <c r="D3560" s="5" t="s">
        <v>1</v>
      </c>
      <c r="E3560" s="5" t="s">
        <v>8116</v>
      </c>
      <c r="F3560" s="6">
        <v>45441</v>
      </c>
      <c r="G3560" s="6">
        <v>50189</v>
      </c>
      <c r="H3560" s="7">
        <v>2000</v>
      </c>
      <c r="I3560" s="13" t="str">
        <f>VLOOKUP(C3560,[1]Sheet18!$A$1:$C$362,3,0)</f>
        <v>=1000+1000</v>
      </c>
      <c r="J3560" s="13" t="str">
        <f>I3560</f>
        <v>=1000+1000</v>
      </c>
    </row>
    <row r="3561" spans="2:10" hidden="1" x14ac:dyDescent="0.2">
      <c r="B3561" s="4">
        <v>3558</v>
      </c>
      <c r="C3561" s="5" t="s">
        <v>5618</v>
      </c>
      <c r="D3561" s="5" t="s">
        <v>1</v>
      </c>
      <c r="E3561" s="5" t="s">
        <v>5619</v>
      </c>
      <c r="F3561" s="6">
        <v>44734</v>
      </c>
      <c r="G3561" s="6">
        <v>50213</v>
      </c>
      <c r="H3561" s="7">
        <v>2000</v>
      </c>
      <c r="I3561" s="13" t="str">
        <f>VLOOKUP(C3561,[1]Sheet18!$A$1:$C$362,3,0)</f>
        <v>=1000+1000</v>
      </c>
      <c r="J3561" s="13" t="str">
        <f>I3561</f>
        <v>=1000+1000</v>
      </c>
    </row>
    <row r="3562" spans="2:10" x14ac:dyDescent="0.2">
      <c r="B3562" s="4">
        <v>3559</v>
      </c>
      <c r="C3562" s="5" t="s">
        <v>5733</v>
      </c>
      <c r="D3562" s="5" t="s">
        <v>1</v>
      </c>
      <c r="E3562" s="5" t="s">
        <v>5734</v>
      </c>
      <c r="F3562" s="6">
        <v>44769</v>
      </c>
      <c r="G3562" s="6">
        <v>50248</v>
      </c>
      <c r="H3562" s="7">
        <v>1000</v>
      </c>
      <c r="I3562" s="13" t="e">
        <f>VLOOKUP(C3562,[1]Sheet18!$A$1:$C$362,3,0)</f>
        <v>#N/A</v>
      </c>
      <c r="J3562" s="18">
        <f>H3562</f>
        <v>1000</v>
      </c>
    </row>
    <row r="3563" spans="2:10" x14ac:dyDescent="0.2">
      <c r="B3563" s="4">
        <v>3560</v>
      </c>
      <c r="C3563" s="5" t="s">
        <v>9343</v>
      </c>
      <c r="D3563" s="5" t="s">
        <v>1</v>
      </c>
      <c r="E3563" s="5" t="s">
        <v>9344</v>
      </c>
      <c r="F3563" s="6">
        <v>45742</v>
      </c>
      <c r="G3563" s="6">
        <v>50309</v>
      </c>
      <c r="H3563" s="7">
        <v>1576</v>
      </c>
      <c r="I3563" s="13" t="e">
        <f>VLOOKUP(C3563,[1]Sheet18!$A$1:$C$362,3,0)</f>
        <v>#N/A</v>
      </c>
      <c r="J3563" s="18">
        <f>H3563</f>
        <v>1576</v>
      </c>
    </row>
    <row r="3564" spans="2:10" hidden="1" x14ac:dyDescent="0.2">
      <c r="B3564" s="4">
        <v>3561</v>
      </c>
      <c r="C3564" s="5" t="s">
        <v>6282</v>
      </c>
      <c r="D3564" s="5" t="s">
        <v>1</v>
      </c>
      <c r="E3564" s="5" t="s">
        <v>6283</v>
      </c>
      <c r="F3564" s="6">
        <v>44951</v>
      </c>
      <c r="G3564" s="6">
        <v>50430</v>
      </c>
      <c r="H3564" s="7">
        <v>1500</v>
      </c>
      <c r="I3564" s="13" t="str">
        <f>VLOOKUP(C3564,[1]Sheet18!$A$1:$C$362,3,0)</f>
        <v>=1000+500</v>
      </c>
      <c r="J3564" s="13" t="str">
        <f>I3564</f>
        <v>=1000+500</v>
      </c>
    </row>
    <row r="3565" spans="2:10" x14ac:dyDescent="0.2">
      <c r="B3565" s="4">
        <v>3562</v>
      </c>
      <c r="C3565" s="5" t="s">
        <v>6315</v>
      </c>
      <c r="D3565" s="5" t="s">
        <v>1</v>
      </c>
      <c r="E3565" s="5" t="s">
        <v>6316</v>
      </c>
      <c r="F3565" s="6">
        <v>44958</v>
      </c>
      <c r="G3565" s="6">
        <v>50437</v>
      </c>
      <c r="H3565" s="7">
        <v>1000</v>
      </c>
      <c r="I3565" s="13" t="e">
        <f>VLOOKUP(C3565,[1]Sheet18!$A$1:$C$362,3,0)</f>
        <v>#N/A</v>
      </c>
      <c r="J3565" s="18">
        <f>H3565</f>
        <v>1000</v>
      </c>
    </row>
    <row r="3566" spans="2:10" x14ac:dyDescent="0.2">
      <c r="B3566" s="4">
        <v>3563</v>
      </c>
      <c r="C3566" s="5" t="s">
        <v>9221</v>
      </c>
      <c r="D3566" s="5" t="s">
        <v>1</v>
      </c>
      <c r="E3566" s="5" t="s">
        <v>9222</v>
      </c>
      <c r="F3566" s="6">
        <v>45728</v>
      </c>
      <c r="G3566" s="6">
        <v>50476</v>
      </c>
      <c r="H3566" s="7">
        <v>1000</v>
      </c>
      <c r="I3566" s="13" t="e">
        <f>VLOOKUP(C3566,[1]Sheet18!$A$1:$C$362,3,0)</f>
        <v>#N/A</v>
      </c>
      <c r="J3566" s="18">
        <f>H3566</f>
        <v>1000</v>
      </c>
    </row>
    <row r="3567" spans="2:10" hidden="1" x14ac:dyDescent="0.2">
      <c r="B3567" s="4">
        <v>3564</v>
      </c>
      <c r="C3567" s="5" t="s">
        <v>1831</v>
      </c>
      <c r="D3567" s="5" t="s">
        <v>1</v>
      </c>
      <c r="E3567" s="5" t="s">
        <v>1832</v>
      </c>
      <c r="F3567" s="6">
        <v>43243</v>
      </c>
      <c r="G3567" s="6">
        <v>50548</v>
      </c>
      <c r="H3567" s="7">
        <v>2500</v>
      </c>
      <c r="I3567" s="13" t="str">
        <f>VLOOKUP(C3567,[1]Sheet18!$A$1:$C$362,3,0)</f>
        <v>=500+1000+1000</v>
      </c>
      <c r="J3567" s="13" t="str">
        <f>I3567</f>
        <v>=500+1000+1000</v>
      </c>
    </row>
    <row r="3568" spans="2:10" hidden="1" x14ac:dyDescent="0.2">
      <c r="B3568" s="4">
        <v>3565</v>
      </c>
      <c r="C3568" s="5" t="s">
        <v>1853</v>
      </c>
      <c r="D3568" s="5" t="s">
        <v>1</v>
      </c>
      <c r="E3568" s="5" t="s">
        <v>1854</v>
      </c>
      <c r="F3568" s="6">
        <v>43257</v>
      </c>
      <c r="G3568" s="6">
        <v>50562</v>
      </c>
      <c r="H3568" s="7">
        <v>2500</v>
      </c>
      <c r="I3568" s="13" t="str">
        <f>VLOOKUP(C3568,[1]Sheet18!$A$1:$C$362,3,0)</f>
        <v>=500+1000+1000</v>
      </c>
      <c r="J3568" s="13" t="str">
        <f>I3568</f>
        <v>=500+1000+1000</v>
      </c>
    </row>
    <row r="3569" spans="2:10" hidden="1" x14ac:dyDescent="0.2">
      <c r="B3569" s="4">
        <v>3566</v>
      </c>
      <c r="C3569" s="5" t="s">
        <v>1876</v>
      </c>
      <c r="D3569" s="5" t="s">
        <v>1</v>
      </c>
      <c r="E3569" s="5" t="s">
        <v>1877</v>
      </c>
      <c r="F3569" s="6">
        <v>43278</v>
      </c>
      <c r="G3569" s="6">
        <v>50583</v>
      </c>
      <c r="H3569" s="7">
        <v>1500</v>
      </c>
      <c r="I3569" s="13" t="str">
        <f>VLOOKUP(C3569,[1]Sheet18!$A$1:$C$362,3,0)</f>
        <v>=500+1000</v>
      </c>
      <c r="J3569" s="13" t="str">
        <f>I3569</f>
        <v>=500+1000</v>
      </c>
    </row>
    <row r="3570" spans="2:10" x14ac:dyDescent="0.2">
      <c r="B3570" s="4">
        <v>3567</v>
      </c>
      <c r="C3570" s="5" t="s">
        <v>8725</v>
      </c>
      <c r="D3570" s="5" t="s">
        <v>1</v>
      </c>
      <c r="E3570" s="5" t="s">
        <v>8726</v>
      </c>
      <c r="F3570" s="6">
        <v>45623</v>
      </c>
      <c r="G3570" s="6">
        <v>50736</v>
      </c>
      <c r="H3570" s="7">
        <v>1000</v>
      </c>
      <c r="I3570" s="13" t="e">
        <f>VLOOKUP(C3570,[1]Sheet18!$A$1:$C$362,3,0)</f>
        <v>#N/A</v>
      </c>
      <c r="J3570" s="18">
        <f>H3570</f>
        <v>1000</v>
      </c>
    </row>
    <row r="3571" spans="2:10" x14ac:dyDescent="0.2">
      <c r="B3571" s="4">
        <v>3568</v>
      </c>
      <c r="C3571" s="5" t="s">
        <v>7741</v>
      </c>
      <c r="D3571" s="5" t="s">
        <v>1</v>
      </c>
      <c r="E3571" s="5" t="s">
        <v>7742</v>
      </c>
      <c r="F3571" s="6">
        <v>45350</v>
      </c>
      <c r="G3571" s="6">
        <v>50829</v>
      </c>
      <c r="H3571" s="7">
        <v>1000</v>
      </c>
      <c r="I3571" s="13" t="e">
        <f>VLOOKUP(C3571,[1]Sheet18!$A$1:$C$362,3,0)</f>
        <v>#N/A</v>
      </c>
      <c r="J3571" s="18">
        <f>H3571</f>
        <v>1000</v>
      </c>
    </row>
    <row r="3572" spans="2:10" x14ac:dyDescent="0.2">
      <c r="B3572" s="4">
        <v>3569</v>
      </c>
      <c r="C3572" s="5" t="s">
        <v>6414</v>
      </c>
      <c r="D3572" s="5" t="s">
        <v>1</v>
      </c>
      <c r="E3572" s="5" t="s">
        <v>6415</v>
      </c>
      <c r="F3572" s="6">
        <v>44986</v>
      </c>
      <c r="G3572" s="6">
        <v>50830</v>
      </c>
      <c r="H3572" s="7">
        <v>1000</v>
      </c>
      <c r="I3572" s="13" t="e">
        <f>VLOOKUP(C3572,[1]Sheet18!$A$1:$C$362,3,0)</f>
        <v>#N/A</v>
      </c>
      <c r="J3572" s="18">
        <f>H3572</f>
        <v>1000</v>
      </c>
    </row>
    <row r="3573" spans="2:10" hidden="1" x14ac:dyDescent="0.2">
      <c r="B3573" s="4">
        <v>3570</v>
      </c>
      <c r="C3573" s="5" t="s">
        <v>8048</v>
      </c>
      <c r="D3573" s="5" t="s">
        <v>1</v>
      </c>
      <c r="E3573" s="5" t="s">
        <v>8049</v>
      </c>
      <c r="F3573" s="6">
        <v>45414</v>
      </c>
      <c r="G3573" s="6">
        <v>50892</v>
      </c>
      <c r="H3573" s="7">
        <v>2000</v>
      </c>
      <c r="I3573" s="13" t="str">
        <f>VLOOKUP(C3573,[1]Sheet18!$A$1:$C$362,3,0)</f>
        <v>=1000+1000</v>
      </c>
      <c r="J3573" s="13" t="str">
        <f>I3573</f>
        <v>=1000+1000</v>
      </c>
    </row>
    <row r="3574" spans="2:10" x14ac:dyDescent="0.2">
      <c r="B3574" s="4">
        <v>3571</v>
      </c>
      <c r="C3574" s="5" t="s">
        <v>8117</v>
      </c>
      <c r="D3574" s="5" t="s">
        <v>1</v>
      </c>
      <c r="E3574" s="5" t="s">
        <v>8118</v>
      </c>
      <c r="F3574" s="6">
        <v>45441</v>
      </c>
      <c r="G3574" s="6">
        <v>50919</v>
      </c>
      <c r="H3574" s="7">
        <v>1000</v>
      </c>
      <c r="I3574" s="13" t="e">
        <f>VLOOKUP(C3574,[1]Sheet18!$A$1:$C$362,3,0)</f>
        <v>#N/A</v>
      </c>
      <c r="J3574" s="18">
        <f>H3574</f>
        <v>1000</v>
      </c>
    </row>
    <row r="3575" spans="2:10" hidden="1" x14ac:dyDescent="0.2">
      <c r="B3575" s="4">
        <v>3572</v>
      </c>
      <c r="C3575" s="5" t="s">
        <v>5620</v>
      </c>
      <c r="D3575" s="5" t="s">
        <v>1</v>
      </c>
      <c r="E3575" s="5" t="s">
        <v>5621</v>
      </c>
      <c r="F3575" s="6">
        <v>44734</v>
      </c>
      <c r="G3575" s="6">
        <v>50943</v>
      </c>
      <c r="H3575" s="7">
        <v>1500</v>
      </c>
      <c r="I3575" s="13" t="str">
        <f>VLOOKUP(C3575,[1]Sheet18!$A$1:$C$362,3,0)</f>
        <v>=1000+500</v>
      </c>
      <c r="J3575" s="13" t="str">
        <f>I3575</f>
        <v>=1000+500</v>
      </c>
    </row>
    <row r="3576" spans="2:10" x14ac:dyDescent="0.2">
      <c r="B3576" s="4">
        <v>3573</v>
      </c>
      <c r="C3576" s="5" t="s">
        <v>6997</v>
      </c>
      <c r="D3576" s="5" t="s">
        <v>1</v>
      </c>
      <c r="E3576" s="5" t="s">
        <v>6998</v>
      </c>
      <c r="F3576" s="6">
        <v>45168</v>
      </c>
      <c r="G3576" s="6">
        <v>51012</v>
      </c>
      <c r="H3576" s="7">
        <v>1000</v>
      </c>
      <c r="I3576" s="13" t="e">
        <f>VLOOKUP(C3576,[1]Sheet18!$A$1:$C$362,3,0)</f>
        <v>#N/A</v>
      </c>
      <c r="J3576" s="18">
        <f>H3576</f>
        <v>1000</v>
      </c>
    </row>
    <row r="3577" spans="2:10" x14ac:dyDescent="0.2">
      <c r="B3577" s="4">
        <v>3574</v>
      </c>
      <c r="C3577" s="5" t="s">
        <v>8553</v>
      </c>
      <c r="D3577" s="5" t="s">
        <v>1</v>
      </c>
      <c r="E3577" s="5" t="s">
        <v>8554</v>
      </c>
      <c r="F3577" s="6">
        <v>45560</v>
      </c>
      <c r="G3577" s="6">
        <v>51038</v>
      </c>
      <c r="H3577" s="7">
        <v>1500</v>
      </c>
      <c r="I3577" s="13" t="e">
        <f>VLOOKUP(C3577,[1]Sheet18!$A$1:$C$362,3,0)</f>
        <v>#N/A</v>
      </c>
      <c r="J3577" s="18">
        <f>H3577</f>
        <v>1500</v>
      </c>
    </row>
    <row r="3578" spans="2:10" x14ac:dyDescent="0.2">
      <c r="B3578" s="4">
        <v>3575</v>
      </c>
      <c r="C3578" s="5" t="s">
        <v>7248</v>
      </c>
      <c r="D3578" s="5" t="s">
        <v>1</v>
      </c>
      <c r="E3578" s="5" t="s">
        <v>7249</v>
      </c>
      <c r="F3578" s="6">
        <v>45231</v>
      </c>
      <c r="G3578" s="6">
        <v>51075</v>
      </c>
      <c r="H3578" s="7">
        <v>1000</v>
      </c>
      <c r="I3578" s="13" t="e">
        <f>VLOOKUP(C3578,[1]Sheet18!$A$1:$C$362,3,0)</f>
        <v>#N/A</v>
      </c>
      <c r="J3578" s="18">
        <f>H3578</f>
        <v>1000</v>
      </c>
    </row>
    <row r="3579" spans="2:10" x14ac:dyDescent="0.2">
      <c r="B3579" s="4">
        <v>3576</v>
      </c>
      <c r="C3579" s="5" t="s">
        <v>8797</v>
      </c>
      <c r="D3579" s="5" t="s">
        <v>1</v>
      </c>
      <c r="E3579" s="5" t="s">
        <v>8798</v>
      </c>
      <c r="F3579" s="6">
        <v>45644</v>
      </c>
      <c r="G3579" s="6">
        <v>51122</v>
      </c>
      <c r="H3579" s="7">
        <v>1000</v>
      </c>
      <c r="I3579" s="13" t="e">
        <f>VLOOKUP(C3579,[1]Sheet18!$A$1:$C$362,3,0)</f>
        <v>#N/A</v>
      </c>
      <c r="J3579" s="18">
        <f>H3579</f>
        <v>1000</v>
      </c>
    </row>
    <row r="3580" spans="2:10" hidden="1" x14ac:dyDescent="0.2">
      <c r="B3580" s="4">
        <v>3577</v>
      </c>
      <c r="C3580" s="5" t="s">
        <v>6521</v>
      </c>
      <c r="D3580" s="5" t="s">
        <v>1</v>
      </c>
      <c r="E3580" s="5" t="s">
        <v>6522</v>
      </c>
      <c r="F3580" s="6">
        <v>45008</v>
      </c>
      <c r="G3580" s="6">
        <v>51218</v>
      </c>
      <c r="H3580" s="7">
        <v>2000</v>
      </c>
      <c r="I3580" s="13" t="str">
        <f>VLOOKUP(C3580,[1]Sheet18!$A$1:$C$362,3,0)</f>
        <v>=1000+1000</v>
      </c>
      <c r="J3580" s="13" t="str">
        <f>I3580</f>
        <v>=1000+1000</v>
      </c>
    </row>
    <row r="3581" spans="2:10" x14ac:dyDescent="0.2">
      <c r="B3581" s="4">
        <v>3578</v>
      </c>
      <c r="C3581" s="5" t="s">
        <v>7947</v>
      </c>
      <c r="D3581" s="5" t="s">
        <v>1</v>
      </c>
      <c r="E3581" s="5" t="s">
        <v>7948</v>
      </c>
      <c r="F3581" s="6">
        <v>45378</v>
      </c>
      <c r="G3581" s="6">
        <v>51222</v>
      </c>
      <c r="H3581" s="7">
        <v>1500</v>
      </c>
      <c r="I3581" s="13" t="e">
        <f>VLOOKUP(C3581,[1]Sheet18!$A$1:$C$362,3,0)</f>
        <v>#N/A</v>
      </c>
      <c r="J3581" s="18">
        <f>H3581</f>
        <v>1500</v>
      </c>
    </row>
    <row r="3582" spans="2:10" hidden="1" x14ac:dyDescent="0.2">
      <c r="B3582" s="4">
        <v>3579</v>
      </c>
      <c r="C3582" s="5" t="s">
        <v>8156</v>
      </c>
      <c r="D3582" s="5" t="s">
        <v>1</v>
      </c>
      <c r="E3582" s="5" t="s">
        <v>8157</v>
      </c>
      <c r="F3582" s="6">
        <v>45448</v>
      </c>
      <c r="G3582" s="6">
        <v>51292</v>
      </c>
      <c r="H3582" s="7">
        <v>2250</v>
      </c>
      <c r="I3582" s="13" t="str">
        <f>VLOOKUP(C3582,[1]Sheet18!$A$1:$C$362,3,0)</f>
        <v>=1000+1250</v>
      </c>
      <c r="J3582" s="13" t="str">
        <f>I3582</f>
        <v>=1000+1250</v>
      </c>
    </row>
    <row r="3583" spans="2:10" hidden="1" x14ac:dyDescent="0.2">
      <c r="B3583" s="4">
        <v>3580</v>
      </c>
      <c r="C3583" s="5" t="s">
        <v>6011</v>
      </c>
      <c r="D3583" s="5" t="s">
        <v>1</v>
      </c>
      <c r="E3583" s="5" t="s">
        <v>6012</v>
      </c>
      <c r="F3583" s="6">
        <v>44861</v>
      </c>
      <c r="G3583" s="6">
        <v>51436</v>
      </c>
      <c r="H3583" s="7">
        <v>2500</v>
      </c>
      <c r="I3583" s="13" t="str">
        <f>VLOOKUP(C3583,[1]Sheet18!$A$1:$C$362,3,0)</f>
        <v>=1000+1500</v>
      </c>
      <c r="J3583" s="13" t="str">
        <f>I3583</f>
        <v>=1000+1500</v>
      </c>
    </row>
    <row r="3584" spans="2:10" x14ac:dyDescent="0.2">
      <c r="B3584" s="4">
        <v>3581</v>
      </c>
      <c r="C3584" s="5" t="s">
        <v>4278</v>
      </c>
      <c r="D3584" s="5" t="s">
        <v>1</v>
      </c>
      <c r="E3584" s="5" t="s">
        <v>4279</v>
      </c>
      <c r="F3584" s="6">
        <v>44223</v>
      </c>
      <c r="G3584" s="6">
        <v>51528</v>
      </c>
      <c r="H3584" s="7">
        <v>500</v>
      </c>
      <c r="I3584" s="13" t="e">
        <f>VLOOKUP(C3584,[1]Sheet18!$A$1:$C$362,3,0)</f>
        <v>#N/A</v>
      </c>
      <c r="J3584" s="18">
        <f t="shared" ref="J3584:J3592" si="103">H3584</f>
        <v>500</v>
      </c>
    </row>
    <row r="3585" spans="2:10" x14ac:dyDescent="0.2">
      <c r="B3585" s="4">
        <v>3582</v>
      </c>
      <c r="C3585" s="5" t="s">
        <v>7594</v>
      </c>
      <c r="D3585" s="5" t="s">
        <v>1</v>
      </c>
      <c r="E3585" s="5" t="s">
        <v>7595</v>
      </c>
      <c r="F3585" s="6">
        <v>45322</v>
      </c>
      <c r="G3585" s="6">
        <v>51532</v>
      </c>
      <c r="H3585" s="7">
        <v>1500</v>
      </c>
      <c r="I3585" s="13" t="e">
        <f>VLOOKUP(C3585,[1]Sheet18!$A$1:$C$362,3,0)</f>
        <v>#N/A</v>
      </c>
      <c r="J3585" s="18">
        <f t="shared" si="103"/>
        <v>1500</v>
      </c>
    </row>
    <row r="3586" spans="2:10" x14ac:dyDescent="0.2">
      <c r="B3586" s="4">
        <v>3583</v>
      </c>
      <c r="C3586" s="5" t="s">
        <v>4328</v>
      </c>
      <c r="D3586" s="5" t="s">
        <v>1</v>
      </c>
      <c r="E3586" s="5" t="s">
        <v>4329</v>
      </c>
      <c r="F3586" s="6">
        <v>44237</v>
      </c>
      <c r="G3586" s="6">
        <v>51542</v>
      </c>
      <c r="H3586" s="7">
        <v>750</v>
      </c>
      <c r="I3586" s="13" t="e">
        <f>VLOOKUP(C3586,[1]Sheet18!$A$1:$C$362,3,0)</f>
        <v>#N/A</v>
      </c>
      <c r="J3586" s="18">
        <f t="shared" si="103"/>
        <v>750</v>
      </c>
    </row>
    <row r="3587" spans="2:10" x14ac:dyDescent="0.2">
      <c r="B3587" s="4">
        <v>3584</v>
      </c>
      <c r="C3587" s="5" t="s">
        <v>4362</v>
      </c>
      <c r="D3587" s="5" t="s">
        <v>1</v>
      </c>
      <c r="E3587" s="5" t="s">
        <v>4363</v>
      </c>
      <c r="F3587" s="6">
        <v>44244</v>
      </c>
      <c r="G3587" s="6">
        <v>51549</v>
      </c>
      <c r="H3587" s="7">
        <v>500</v>
      </c>
      <c r="I3587" s="13" t="e">
        <f>VLOOKUP(C3587,[1]Sheet18!$A$1:$C$362,3,0)</f>
        <v>#N/A</v>
      </c>
      <c r="J3587" s="18">
        <f t="shared" si="103"/>
        <v>500</v>
      </c>
    </row>
    <row r="3588" spans="2:10" x14ac:dyDescent="0.2">
      <c r="B3588" s="4">
        <v>3585</v>
      </c>
      <c r="C3588" s="5" t="s">
        <v>4391</v>
      </c>
      <c r="D3588" s="5" t="s">
        <v>1</v>
      </c>
      <c r="E3588" s="5" t="s">
        <v>4392</v>
      </c>
      <c r="F3588" s="6">
        <v>44251</v>
      </c>
      <c r="G3588" s="6">
        <v>51556</v>
      </c>
      <c r="H3588" s="7">
        <v>500</v>
      </c>
      <c r="I3588" s="13" t="e">
        <f>VLOOKUP(C3588,[1]Sheet18!$A$1:$C$362,3,0)</f>
        <v>#N/A</v>
      </c>
      <c r="J3588" s="18">
        <f t="shared" si="103"/>
        <v>500</v>
      </c>
    </row>
    <row r="3589" spans="2:10" x14ac:dyDescent="0.2">
      <c r="B3589" s="4">
        <v>3586</v>
      </c>
      <c r="C3589" s="5" t="s">
        <v>6565</v>
      </c>
      <c r="D3589" s="5" t="s">
        <v>1</v>
      </c>
      <c r="E3589" s="5" t="s">
        <v>6566</v>
      </c>
      <c r="F3589" s="6">
        <v>45014</v>
      </c>
      <c r="G3589" s="6">
        <v>51589</v>
      </c>
      <c r="H3589" s="7">
        <v>2000</v>
      </c>
      <c r="I3589" s="13" t="e">
        <f>VLOOKUP(C3589,[1]Sheet18!$A$1:$C$362,3,0)</f>
        <v>#N/A</v>
      </c>
      <c r="J3589" s="18">
        <f t="shared" si="103"/>
        <v>2000</v>
      </c>
    </row>
    <row r="3590" spans="2:10" x14ac:dyDescent="0.2">
      <c r="B3590" s="4">
        <v>3587</v>
      </c>
      <c r="C3590" s="5" t="s">
        <v>4643</v>
      </c>
      <c r="D3590" s="5" t="s">
        <v>1</v>
      </c>
      <c r="E3590" s="5" t="s">
        <v>4644</v>
      </c>
      <c r="F3590" s="6">
        <v>44349</v>
      </c>
      <c r="G3590" s="6">
        <v>51654</v>
      </c>
      <c r="H3590" s="7">
        <v>500</v>
      </c>
      <c r="I3590" s="13" t="e">
        <f>VLOOKUP(C3590,[1]Sheet18!$A$1:$C$362,3,0)</f>
        <v>#N/A</v>
      </c>
      <c r="J3590" s="18">
        <f t="shared" si="103"/>
        <v>500</v>
      </c>
    </row>
    <row r="3591" spans="2:10" x14ac:dyDescent="0.2">
      <c r="B3591" s="4">
        <v>3588</v>
      </c>
      <c r="C3591" s="5" t="s">
        <v>4733</v>
      </c>
      <c r="D3591" s="5" t="s">
        <v>1</v>
      </c>
      <c r="E3591" s="5" t="s">
        <v>4734</v>
      </c>
      <c r="F3591" s="6">
        <v>44377</v>
      </c>
      <c r="G3591" s="6">
        <v>51682</v>
      </c>
      <c r="H3591" s="7">
        <v>1000</v>
      </c>
      <c r="I3591" s="13" t="e">
        <f>VLOOKUP(C3591,[1]Sheet18!$A$1:$C$362,3,0)</f>
        <v>#N/A</v>
      </c>
      <c r="J3591" s="18">
        <f t="shared" si="103"/>
        <v>1000</v>
      </c>
    </row>
    <row r="3592" spans="2:10" x14ac:dyDescent="0.2">
      <c r="B3592" s="4">
        <v>3589</v>
      </c>
      <c r="C3592" s="5" t="s">
        <v>6910</v>
      </c>
      <c r="D3592" s="5" t="s">
        <v>1</v>
      </c>
      <c r="E3592" s="5" t="s">
        <v>6911</v>
      </c>
      <c r="F3592" s="6">
        <v>45133</v>
      </c>
      <c r="G3592" s="6">
        <v>51708</v>
      </c>
      <c r="H3592" s="7">
        <v>1000</v>
      </c>
      <c r="I3592" s="13" t="e">
        <f>VLOOKUP(C3592,[1]Sheet18!$A$1:$C$362,3,0)</f>
        <v>#N/A</v>
      </c>
      <c r="J3592" s="18">
        <f t="shared" si="103"/>
        <v>1000</v>
      </c>
    </row>
    <row r="3593" spans="2:10" hidden="1" x14ac:dyDescent="0.2">
      <c r="B3593" s="4">
        <v>3590</v>
      </c>
      <c r="C3593" s="5" t="s">
        <v>6999</v>
      </c>
      <c r="D3593" s="5" t="s">
        <v>1</v>
      </c>
      <c r="E3593" s="5" t="s">
        <v>7000</v>
      </c>
      <c r="F3593" s="6">
        <v>45168</v>
      </c>
      <c r="G3593" s="6">
        <v>51743</v>
      </c>
      <c r="H3593" s="7">
        <v>1500</v>
      </c>
      <c r="I3593" s="13" t="str">
        <f>VLOOKUP(C3593,[1]Sheet18!$A$1:$C$362,3,0)</f>
        <v>=500+1000</v>
      </c>
      <c r="J3593" s="13" t="str">
        <f>I3593</f>
        <v>=500+1000</v>
      </c>
    </row>
    <row r="3594" spans="2:10" x14ac:dyDescent="0.2">
      <c r="B3594" s="4">
        <v>3591</v>
      </c>
      <c r="C3594" s="5" t="s">
        <v>9111</v>
      </c>
      <c r="D3594" s="5" t="s">
        <v>1</v>
      </c>
      <c r="E3594" s="5" t="s">
        <v>9112</v>
      </c>
      <c r="F3594" s="6">
        <v>45715</v>
      </c>
      <c r="G3594" s="6">
        <v>51924</v>
      </c>
      <c r="H3594" s="7">
        <v>1000</v>
      </c>
      <c r="I3594" s="13" t="e">
        <f>VLOOKUP(C3594,[1]Sheet18!$A$1:$C$362,3,0)</f>
        <v>#N/A</v>
      </c>
      <c r="J3594" s="18">
        <f>H3594</f>
        <v>1000</v>
      </c>
    </row>
    <row r="3595" spans="2:10" x14ac:dyDescent="0.2">
      <c r="B3595" s="4">
        <v>3592</v>
      </c>
      <c r="C3595" s="5" t="s">
        <v>7773</v>
      </c>
      <c r="D3595" s="5" t="s">
        <v>1</v>
      </c>
      <c r="E3595" s="5" t="s">
        <v>7774</v>
      </c>
      <c r="F3595" s="6">
        <v>45357</v>
      </c>
      <c r="G3595" s="6">
        <v>51931</v>
      </c>
      <c r="H3595" s="7">
        <v>1000</v>
      </c>
      <c r="I3595" s="13" t="e">
        <f>VLOOKUP(C3595,[1]Sheet18!$A$1:$C$362,3,0)</f>
        <v>#N/A</v>
      </c>
      <c r="J3595" s="18">
        <f>H3595</f>
        <v>1000</v>
      </c>
    </row>
    <row r="3596" spans="2:10" x14ac:dyDescent="0.2">
      <c r="B3596" s="4">
        <v>3593</v>
      </c>
      <c r="C3596" s="5" t="s">
        <v>7872</v>
      </c>
      <c r="D3596" s="5" t="s">
        <v>1</v>
      </c>
      <c r="E3596" s="5" t="s">
        <v>7873</v>
      </c>
      <c r="F3596" s="6">
        <v>45371</v>
      </c>
      <c r="G3596" s="6">
        <v>51945</v>
      </c>
      <c r="H3596" s="7">
        <v>1500</v>
      </c>
      <c r="I3596" s="13" t="e">
        <f>VLOOKUP(C3596,[1]Sheet18!$A$1:$C$362,3,0)</f>
        <v>#N/A</v>
      </c>
      <c r="J3596" s="18">
        <f>H3596</f>
        <v>1500</v>
      </c>
    </row>
    <row r="3597" spans="2:10" x14ac:dyDescent="0.2">
      <c r="B3597" s="4">
        <v>3594</v>
      </c>
      <c r="C3597" s="5" t="s">
        <v>5579</v>
      </c>
      <c r="D3597" s="5" t="s">
        <v>1</v>
      </c>
      <c r="E3597" s="5" t="s">
        <v>5580</v>
      </c>
      <c r="F3597" s="6">
        <v>44713</v>
      </c>
      <c r="G3597" s="6">
        <v>52018</v>
      </c>
      <c r="H3597" s="7">
        <v>1500</v>
      </c>
      <c r="I3597" s="13" t="e">
        <f>VLOOKUP(C3597,[1]Sheet18!$A$1:$C$362,3,0)</f>
        <v>#N/A</v>
      </c>
      <c r="J3597" s="18">
        <f>H3597</f>
        <v>1500</v>
      </c>
    </row>
    <row r="3598" spans="2:10" hidden="1" x14ac:dyDescent="0.2">
      <c r="B3598" s="4">
        <v>3595</v>
      </c>
      <c r="C3598" s="5" t="s">
        <v>5710</v>
      </c>
      <c r="D3598" s="5" t="s">
        <v>1</v>
      </c>
      <c r="E3598" s="5" t="s">
        <v>5711</v>
      </c>
      <c r="F3598" s="6">
        <v>44762</v>
      </c>
      <c r="G3598" s="6">
        <v>52067</v>
      </c>
      <c r="H3598" s="7">
        <v>2000</v>
      </c>
      <c r="I3598" s="13" t="str">
        <f>VLOOKUP(C3598,[1]Sheet18!$A$1:$C$362,3,0)</f>
        <v>=1000+1000</v>
      </c>
      <c r="J3598" s="13" t="str">
        <f>I3598</f>
        <v>=1000+1000</v>
      </c>
    </row>
    <row r="3599" spans="2:10" x14ac:dyDescent="0.2">
      <c r="B3599" s="4">
        <v>3596</v>
      </c>
      <c r="C3599" s="5" t="s">
        <v>5735</v>
      </c>
      <c r="D3599" s="5" t="s">
        <v>1</v>
      </c>
      <c r="E3599" s="5" t="s">
        <v>5736</v>
      </c>
      <c r="F3599" s="6">
        <v>44769</v>
      </c>
      <c r="G3599" s="6">
        <v>52074</v>
      </c>
      <c r="H3599" s="7">
        <v>1000</v>
      </c>
      <c r="I3599" s="13" t="e">
        <f>VLOOKUP(C3599,[1]Sheet18!$A$1:$C$362,3,0)</f>
        <v>#N/A</v>
      </c>
      <c r="J3599" s="18">
        <f>H3599</f>
        <v>1000</v>
      </c>
    </row>
    <row r="3600" spans="2:10" x14ac:dyDescent="0.2">
      <c r="B3600" s="4">
        <v>3597</v>
      </c>
      <c r="C3600" s="5" t="s">
        <v>8441</v>
      </c>
      <c r="D3600" s="5" t="s">
        <v>1</v>
      </c>
      <c r="E3600" s="5" t="s">
        <v>8442</v>
      </c>
      <c r="F3600" s="6">
        <v>45532</v>
      </c>
      <c r="G3600" s="6">
        <v>52106</v>
      </c>
      <c r="H3600" s="7">
        <v>1000</v>
      </c>
      <c r="I3600" s="13" t="e">
        <f>VLOOKUP(C3600,[1]Sheet18!$A$1:$C$362,3,0)</f>
        <v>#N/A</v>
      </c>
      <c r="J3600" s="18">
        <f>H3600</f>
        <v>1000</v>
      </c>
    </row>
    <row r="3601" spans="2:10" x14ac:dyDescent="0.2">
      <c r="B3601" s="4">
        <v>3598</v>
      </c>
      <c r="C3601" s="5" t="s">
        <v>8555</v>
      </c>
      <c r="D3601" s="5" t="s">
        <v>1</v>
      </c>
      <c r="E3601" s="5" t="s">
        <v>8556</v>
      </c>
      <c r="F3601" s="6">
        <v>45560</v>
      </c>
      <c r="G3601" s="6">
        <v>52134</v>
      </c>
      <c r="H3601" s="7">
        <v>1000</v>
      </c>
      <c r="I3601" s="13" t="e">
        <f>VLOOKUP(C3601,[1]Sheet18!$A$1:$C$362,3,0)</f>
        <v>#N/A</v>
      </c>
      <c r="J3601" s="18">
        <f>H3601</f>
        <v>1000</v>
      </c>
    </row>
    <row r="3602" spans="2:10" hidden="1" x14ac:dyDescent="0.2">
      <c r="B3602" s="4">
        <v>3599</v>
      </c>
      <c r="C3602" s="5" t="s">
        <v>5946</v>
      </c>
      <c r="D3602" s="5" t="s">
        <v>1</v>
      </c>
      <c r="E3602" s="5" t="s">
        <v>5947</v>
      </c>
      <c r="F3602" s="6">
        <v>44838</v>
      </c>
      <c r="G3602" s="6">
        <v>52143</v>
      </c>
      <c r="H3602" s="7">
        <v>2000</v>
      </c>
      <c r="I3602" s="13" t="str">
        <f>VLOOKUP(C3602,[1]Sheet18!$A$1:$C$362,3,0)</f>
        <v>=1000+1000</v>
      </c>
      <c r="J3602" s="13" t="str">
        <f>I3602</f>
        <v>=1000+1000</v>
      </c>
    </row>
    <row r="3603" spans="2:10" x14ac:dyDescent="0.2">
      <c r="B3603" s="4">
        <v>3600</v>
      </c>
      <c r="C3603" s="5" t="s">
        <v>6317</v>
      </c>
      <c r="D3603" s="5" t="s">
        <v>1</v>
      </c>
      <c r="E3603" s="5" t="s">
        <v>6318</v>
      </c>
      <c r="F3603" s="6">
        <v>44958</v>
      </c>
      <c r="G3603" s="6">
        <v>52263</v>
      </c>
      <c r="H3603" s="7">
        <v>1000</v>
      </c>
      <c r="I3603" s="13" t="e">
        <f>VLOOKUP(C3603,[1]Sheet18!$A$1:$C$362,3,0)</f>
        <v>#N/A</v>
      </c>
      <c r="J3603" s="18">
        <f t="shared" ref="J3603:J3608" si="104">H3603</f>
        <v>1000</v>
      </c>
    </row>
    <row r="3604" spans="2:10" x14ac:dyDescent="0.2">
      <c r="B3604" s="4">
        <v>3601</v>
      </c>
      <c r="C3604" s="5" t="s">
        <v>9345</v>
      </c>
      <c r="D3604" s="5" t="s">
        <v>1</v>
      </c>
      <c r="E3604" s="5" t="s">
        <v>9346</v>
      </c>
      <c r="F3604" s="6">
        <v>45742</v>
      </c>
      <c r="G3604" s="6">
        <v>52316</v>
      </c>
      <c r="H3604" s="7">
        <v>1044</v>
      </c>
      <c r="I3604" s="13" t="e">
        <f>VLOOKUP(C3604,[1]Sheet18!$A$1:$C$362,3,0)</f>
        <v>#N/A</v>
      </c>
      <c r="J3604" s="18">
        <f t="shared" si="104"/>
        <v>1044</v>
      </c>
    </row>
    <row r="3605" spans="2:10" x14ac:dyDescent="0.2">
      <c r="B3605" s="4">
        <v>3602</v>
      </c>
      <c r="C3605" s="5" t="s">
        <v>6605</v>
      </c>
      <c r="D3605" s="5" t="s">
        <v>1</v>
      </c>
      <c r="E3605" s="5" t="s">
        <v>6606</v>
      </c>
      <c r="F3605" s="6">
        <v>45035</v>
      </c>
      <c r="G3605" s="6">
        <v>52340</v>
      </c>
      <c r="H3605" s="7">
        <v>1500</v>
      </c>
      <c r="I3605" s="13" t="e">
        <f>VLOOKUP(C3605,[1]Sheet18!$A$1:$C$362,3,0)</f>
        <v>#N/A</v>
      </c>
      <c r="J3605" s="18">
        <f t="shared" si="104"/>
        <v>1500</v>
      </c>
    </row>
    <row r="3606" spans="2:10" x14ac:dyDescent="0.2">
      <c r="B3606" s="4">
        <v>3603</v>
      </c>
      <c r="C3606" s="5" t="s">
        <v>6724</v>
      </c>
      <c r="D3606" s="5" t="s">
        <v>1</v>
      </c>
      <c r="E3606" s="5" t="s">
        <v>6725</v>
      </c>
      <c r="F3606" s="6">
        <v>45077</v>
      </c>
      <c r="G3606" s="6">
        <v>52382</v>
      </c>
      <c r="H3606" s="7">
        <v>1500</v>
      </c>
      <c r="I3606" s="13" t="e">
        <f>VLOOKUP(C3606,[1]Sheet18!$A$1:$C$362,3,0)</f>
        <v>#N/A</v>
      </c>
      <c r="J3606" s="18">
        <f t="shared" si="104"/>
        <v>1500</v>
      </c>
    </row>
    <row r="3607" spans="2:10" x14ac:dyDescent="0.2">
      <c r="B3607" s="4">
        <v>3604</v>
      </c>
      <c r="C3607" s="5" t="s">
        <v>9645</v>
      </c>
      <c r="D3607" s="5" t="s">
        <v>1</v>
      </c>
      <c r="E3607" s="5" t="s">
        <v>9646</v>
      </c>
      <c r="F3607" s="6">
        <v>45833</v>
      </c>
      <c r="G3607" s="6">
        <v>52407</v>
      </c>
      <c r="H3607" s="7">
        <v>1500</v>
      </c>
      <c r="I3607" s="13" t="e">
        <f>VLOOKUP(C3607,[1]Sheet18!$A$1:$C$362,3,0)</f>
        <v>#N/A</v>
      </c>
      <c r="J3607" s="18">
        <f t="shared" si="104"/>
        <v>1500</v>
      </c>
    </row>
    <row r="3608" spans="2:10" x14ac:dyDescent="0.2">
      <c r="B3608" s="4">
        <v>3605</v>
      </c>
      <c r="C3608" s="5" t="s">
        <v>8205</v>
      </c>
      <c r="D3608" s="5" t="s">
        <v>1</v>
      </c>
      <c r="E3608" s="5" t="s">
        <v>8206</v>
      </c>
      <c r="F3608" s="6">
        <v>45469</v>
      </c>
      <c r="G3608" s="6">
        <v>52408</v>
      </c>
      <c r="H3608" s="7">
        <v>1000</v>
      </c>
      <c r="I3608" s="13" t="e">
        <f>VLOOKUP(C3608,[1]Sheet18!$A$1:$C$362,3,0)</f>
        <v>#N/A</v>
      </c>
      <c r="J3608" s="18">
        <f t="shared" si="104"/>
        <v>1000</v>
      </c>
    </row>
    <row r="3609" spans="2:10" hidden="1" x14ac:dyDescent="0.2">
      <c r="B3609" s="4">
        <v>3606</v>
      </c>
      <c r="C3609" s="5" t="s">
        <v>7183</v>
      </c>
      <c r="D3609" s="5" t="s">
        <v>1</v>
      </c>
      <c r="E3609" s="5" t="s">
        <v>7184</v>
      </c>
      <c r="F3609" s="6">
        <v>45217</v>
      </c>
      <c r="G3609" s="6">
        <v>52522</v>
      </c>
      <c r="H3609" s="7">
        <v>2000</v>
      </c>
      <c r="I3609" s="13" t="str">
        <f>VLOOKUP(C3609,[1]Sheet18!$A$1:$C$362,3,0)</f>
        <v>=1000+1000</v>
      </c>
      <c r="J3609" s="13" t="str">
        <f>I3609</f>
        <v>=1000+1000</v>
      </c>
    </row>
    <row r="3610" spans="2:10" x14ac:dyDescent="0.2">
      <c r="B3610" s="4">
        <v>3607</v>
      </c>
      <c r="C3610" s="5" t="s">
        <v>7250</v>
      </c>
      <c r="D3610" s="5" t="s">
        <v>1</v>
      </c>
      <c r="E3610" s="5" t="s">
        <v>7251</v>
      </c>
      <c r="F3610" s="6">
        <v>45231</v>
      </c>
      <c r="G3610" s="6">
        <v>52536</v>
      </c>
      <c r="H3610" s="7">
        <v>1000</v>
      </c>
      <c r="I3610" s="13" t="e">
        <f>VLOOKUP(C3610,[1]Sheet18!$A$1:$C$362,3,0)</f>
        <v>#N/A</v>
      </c>
      <c r="J3610" s="18">
        <f>H3610</f>
        <v>1000</v>
      </c>
    </row>
    <row r="3611" spans="2:10" x14ac:dyDescent="0.2">
      <c r="B3611" s="4">
        <v>3608</v>
      </c>
      <c r="C3611" s="5" t="s">
        <v>7743</v>
      </c>
      <c r="D3611" s="5" t="s">
        <v>1</v>
      </c>
      <c r="E3611" s="5" t="s">
        <v>7744</v>
      </c>
      <c r="F3611" s="6">
        <v>45350</v>
      </c>
      <c r="G3611" s="6">
        <v>52655</v>
      </c>
      <c r="H3611" s="7">
        <v>1000</v>
      </c>
      <c r="I3611" s="13" t="e">
        <f>VLOOKUP(C3611,[1]Sheet18!$A$1:$C$362,3,0)</f>
        <v>#N/A</v>
      </c>
      <c r="J3611" s="18">
        <f>H3611</f>
        <v>1000</v>
      </c>
    </row>
    <row r="3612" spans="2:10" x14ac:dyDescent="0.2">
      <c r="B3612" s="4">
        <v>3609</v>
      </c>
      <c r="C3612" s="5" t="s">
        <v>7949</v>
      </c>
      <c r="D3612" s="5" t="s">
        <v>1</v>
      </c>
      <c r="E3612" s="5" t="s">
        <v>7950</v>
      </c>
      <c r="F3612" s="6">
        <v>45378</v>
      </c>
      <c r="G3612" s="6">
        <v>52683</v>
      </c>
      <c r="H3612" s="7">
        <v>1500</v>
      </c>
      <c r="I3612" s="13" t="e">
        <f>VLOOKUP(C3612,[1]Sheet18!$A$1:$C$362,3,0)</f>
        <v>#N/A</v>
      </c>
      <c r="J3612" s="18">
        <f>H3612</f>
        <v>1500</v>
      </c>
    </row>
    <row r="3613" spans="2:10" x14ac:dyDescent="0.2">
      <c r="B3613" s="4">
        <v>3610</v>
      </c>
      <c r="C3613" s="5" t="s">
        <v>8050</v>
      </c>
      <c r="D3613" s="5" t="s">
        <v>1</v>
      </c>
      <c r="E3613" s="5" t="s">
        <v>8051</v>
      </c>
      <c r="F3613" s="6">
        <v>45414</v>
      </c>
      <c r="G3613" s="6">
        <v>52719</v>
      </c>
      <c r="H3613" s="7">
        <v>1000</v>
      </c>
      <c r="I3613" s="13" t="e">
        <f>VLOOKUP(C3613,[1]Sheet18!$A$1:$C$362,3,0)</f>
        <v>#N/A</v>
      </c>
      <c r="J3613" s="18">
        <f>H3613</f>
        <v>1000</v>
      </c>
    </row>
    <row r="3614" spans="2:10" x14ac:dyDescent="0.2">
      <c r="B3614" s="4">
        <v>3611</v>
      </c>
      <c r="C3614" s="5" t="s">
        <v>8207</v>
      </c>
      <c r="D3614" s="5" t="s">
        <v>1</v>
      </c>
      <c r="E3614" s="5" t="s">
        <v>8208</v>
      </c>
      <c r="F3614" s="6">
        <v>45469</v>
      </c>
      <c r="G3614" s="6">
        <v>52774</v>
      </c>
      <c r="H3614" s="7">
        <v>1500</v>
      </c>
      <c r="I3614" s="13" t="e">
        <f>VLOOKUP(C3614,[1]Sheet18!$A$1:$C$362,3,0)</f>
        <v>#N/A</v>
      </c>
      <c r="J3614" s="18">
        <f>H3614</f>
        <v>1500</v>
      </c>
    </row>
    <row r="3615" spans="2:10" hidden="1" x14ac:dyDescent="0.2">
      <c r="B3615" s="4">
        <v>3612</v>
      </c>
      <c r="C3615" s="5" t="s">
        <v>5774</v>
      </c>
      <c r="D3615" s="5" t="s">
        <v>1</v>
      </c>
      <c r="E3615" s="5" t="s">
        <v>5775</v>
      </c>
      <c r="F3615" s="6">
        <v>44776</v>
      </c>
      <c r="G3615" s="6">
        <v>52812</v>
      </c>
      <c r="H3615" s="7">
        <v>1500</v>
      </c>
      <c r="I3615" s="13" t="str">
        <f>VLOOKUP(C3615,[1]Sheet18!$A$1:$C$362,3,0)</f>
        <v>=1000+500</v>
      </c>
      <c r="J3615" s="13" t="str">
        <f>I3615</f>
        <v>=1000+500</v>
      </c>
    </row>
    <row r="3616" spans="2:10" x14ac:dyDescent="0.2">
      <c r="B3616" s="4">
        <v>3613</v>
      </c>
      <c r="C3616" s="5" t="s">
        <v>7101</v>
      </c>
      <c r="D3616" s="5" t="s">
        <v>1</v>
      </c>
      <c r="E3616" s="5" t="s">
        <v>7102</v>
      </c>
      <c r="F3616" s="6">
        <v>45196</v>
      </c>
      <c r="G3616" s="6">
        <v>52867</v>
      </c>
      <c r="H3616" s="7">
        <v>1500</v>
      </c>
      <c r="I3616" s="13" t="e">
        <f>VLOOKUP(C3616,[1]Sheet18!$A$1:$C$362,3,0)</f>
        <v>#N/A</v>
      </c>
      <c r="J3616" s="18">
        <f t="shared" ref="J3616:J3624" si="105">H3616</f>
        <v>1500</v>
      </c>
    </row>
    <row r="3617" spans="2:10" x14ac:dyDescent="0.2">
      <c r="B3617" s="4">
        <v>3614</v>
      </c>
      <c r="C3617" s="5" t="s">
        <v>7815</v>
      </c>
      <c r="D3617" s="5" t="s">
        <v>1</v>
      </c>
      <c r="E3617" s="5" t="s">
        <v>7816</v>
      </c>
      <c r="F3617" s="6">
        <v>45364</v>
      </c>
      <c r="G3617" s="6">
        <v>53034</v>
      </c>
      <c r="H3617" s="7">
        <v>1000</v>
      </c>
      <c r="I3617" s="13" t="e">
        <f>VLOOKUP(C3617,[1]Sheet18!$A$1:$C$362,3,0)</f>
        <v>#N/A</v>
      </c>
      <c r="J3617" s="18">
        <f t="shared" si="105"/>
        <v>1000</v>
      </c>
    </row>
    <row r="3618" spans="2:10" x14ac:dyDescent="0.2">
      <c r="B3618" s="4">
        <v>3615</v>
      </c>
      <c r="C3618" s="5" t="s">
        <v>8119</v>
      </c>
      <c r="D3618" s="5" t="s">
        <v>1</v>
      </c>
      <c r="E3618" s="5" t="s">
        <v>8120</v>
      </c>
      <c r="F3618" s="6">
        <v>45441</v>
      </c>
      <c r="G3618" s="6">
        <v>53111</v>
      </c>
      <c r="H3618" s="7">
        <v>1500</v>
      </c>
      <c r="I3618" s="13" t="e">
        <f>VLOOKUP(C3618,[1]Sheet18!$A$1:$C$362,3,0)</f>
        <v>#N/A</v>
      </c>
      <c r="J3618" s="18">
        <f t="shared" si="105"/>
        <v>1500</v>
      </c>
    </row>
    <row r="3619" spans="2:10" x14ac:dyDescent="0.2">
      <c r="B3619" s="4">
        <v>3616</v>
      </c>
      <c r="C3619" s="5" t="s">
        <v>8315</v>
      </c>
      <c r="D3619" s="5" t="s">
        <v>1</v>
      </c>
      <c r="E3619" s="5" t="s">
        <v>8120</v>
      </c>
      <c r="F3619" s="6">
        <v>45504</v>
      </c>
      <c r="G3619" s="6">
        <v>53174</v>
      </c>
      <c r="H3619" s="7">
        <v>1500</v>
      </c>
      <c r="I3619" s="13" t="e">
        <f>VLOOKUP(C3619,[1]Sheet18!$A$1:$C$362,3,0)</f>
        <v>#N/A</v>
      </c>
      <c r="J3619" s="18">
        <f t="shared" si="105"/>
        <v>1500</v>
      </c>
    </row>
    <row r="3620" spans="2:10" x14ac:dyDescent="0.2">
      <c r="B3620" s="4">
        <v>3617</v>
      </c>
      <c r="C3620" s="5" t="s">
        <v>5798</v>
      </c>
      <c r="D3620" s="5" t="s">
        <v>1</v>
      </c>
      <c r="E3620" s="5" t="s">
        <v>5799</v>
      </c>
      <c r="F3620" s="6">
        <v>44783</v>
      </c>
      <c r="G3620" s="6">
        <v>53184</v>
      </c>
      <c r="H3620" s="7">
        <v>1000</v>
      </c>
      <c r="I3620" s="13" t="e">
        <f>VLOOKUP(C3620,[1]Sheet18!$A$1:$C$362,3,0)</f>
        <v>#N/A</v>
      </c>
      <c r="J3620" s="18">
        <f t="shared" si="105"/>
        <v>1000</v>
      </c>
    </row>
    <row r="3621" spans="2:10" x14ac:dyDescent="0.2">
      <c r="B3621" s="4">
        <v>3618</v>
      </c>
      <c r="C3621" s="5" t="s">
        <v>8654</v>
      </c>
      <c r="D3621" s="5" t="s">
        <v>1</v>
      </c>
      <c r="E3621" s="5" t="s">
        <v>8655</v>
      </c>
      <c r="F3621" s="6">
        <v>45595</v>
      </c>
      <c r="G3621" s="6">
        <v>53265</v>
      </c>
      <c r="H3621" s="7">
        <v>1000</v>
      </c>
      <c r="I3621" s="13" t="e">
        <f>VLOOKUP(C3621,[1]Sheet18!$A$1:$C$362,3,0)</f>
        <v>#N/A</v>
      </c>
      <c r="J3621" s="18">
        <f t="shared" si="105"/>
        <v>1000</v>
      </c>
    </row>
    <row r="3622" spans="2:10" x14ac:dyDescent="0.2">
      <c r="B3622" s="4">
        <v>3619</v>
      </c>
      <c r="C3622" s="5" t="s">
        <v>4304</v>
      </c>
      <c r="D3622" s="5" t="s">
        <v>1</v>
      </c>
      <c r="E3622" s="5" t="s">
        <v>4305</v>
      </c>
      <c r="F3622" s="6">
        <v>44230</v>
      </c>
      <c r="G3622" s="6">
        <v>53361</v>
      </c>
      <c r="H3622" s="7">
        <v>500</v>
      </c>
      <c r="I3622" s="13" t="e">
        <f>VLOOKUP(C3622,[1]Sheet18!$A$1:$C$362,3,0)</f>
        <v>#N/A</v>
      </c>
      <c r="J3622" s="18">
        <f t="shared" si="105"/>
        <v>500</v>
      </c>
    </row>
    <row r="3623" spans="2:10" x14ac:dyDescent="0.2">
      <c r="B3623" s="4">
        <v>3620</v>
      </c>
      <c r="C3623" s="5" t="s">
        <v>4422</v>
      </c>
      <c r="D3623" s="5" t="s">
        <v>1</v>
      </c>
      <c r="E3623" s="5" t="s">
        <v>4423</v>
      </c>
      <c r="F3623" s="6">
        <v>44258</v>
      </c>
      <c r="G3623" s="6">
        <v>53389</v>
      </c>
      <c r="H3623" s="7">
        <v>500</v>
      </c>
      <c r="I3623" s="13" t="e">
        <f>VLOOKUP(C3623,[1]Sheet18!$A$1:$C$362,3,0)</f>
        <v>#N/A</v>
      </c>
      <c r="J3623" s="18">
        <f t="shared" si="105"/>
        <v>500</v>
      </c>
    </row>
    <row r="3624" spans="2:10" x14ac:dyDescent="0.2">
      <c r="B3624" s="4">
        <v>3621</v>
      </c>
      <c r="C3624" s="5" t="s">
        <v>4663</v>
      </c>
      <c r="D3624" s="5" t="s">
        <v>1</v>
      </c>
      <c r="E3624" s="5" t="s">
        <v>4664</v>
      </c>
      <c r="F3624" s="6">
        <v>44356</v>
      </c>
      <c r="G3624" s="6">
        <v>53487</v>
      </c>
      <c r="H3624" s="7">
        <v>500</v>
      </c>
      <c r="I3624" s="13" t="e">
        <f>VLOOKUP(C3624,[1]Sheet18!$A$1:$C$362,3,0)</f>
        <v>#N/A</v>
      </c>
      <c r="J3624" s="18">
        <f t="shared" si="105"/>
        <v>500</v>
      </c>
    </row>
    <row r="3625" spans="2:10" hidden="1" x14ac:dyDescent="0.2">
      <c r="B3625" s="4">
        <v>3622</v>
      </c>
      <c r="C3625" s="5" t="s">
        <v>8252</v>
      </c>
      <c r="D3625" s="5" t="s">
        <v>1</v>
      </c>
      <c r="E3625" s="5" t="s">
        <v>8253</v>
      </c>
      <c r="F3625" s="6">
        <v>45483</v>
      </c>
      <c r="G3625" s="6">
        <v>53518</v>
      </c>
      <c r="H3625" s="7">
        <v>2000</v>
      </c>
      <c r="I3625" s="13" t="str">
        <f>VLOOKUP(C3625,[1]Sheet18!$A$1:$C$362,3,0)</f>
        <v>=1000+1000</v>
      </c>
      <c r="J3625" s="13" t="str">
        <f>I3625</f>
        <v>=1000+1000</v>
      </c>
    </row>
    <row r="3626" spans="2:10" x14ac:dyDescent="0.2">
      <c r="B3626" s="4">
        <v>3623</v>
      </c>
      <c r="C3626" s="5" t="s">
        <v>8443</v>
      </c>
      <c r="D3626" s="5" t="s">
        <v>1</v>
      </c>
      <c r="E3626" s="5" t="s">
        <v>8444</v>
      </c>
      <c r="F3626" s="6">
        <v>45532</v>
      </c>
      <c r="G3626" s="6">
        <v>53567</v>
      </c>
      <c r="H3626" s="7">
        <v>1500</v>
      </c>
      <c r="I3626" s="13" t="e">
        <f>VLOOKUP(C3626,[1]Sheet18!$A$1:$C$362,3,0)</f>
        <v>#N/A</v>
      </c>
      <c r="J3626" s="18">
        <f>H3626</f>
        <v>1500</v>
      </c>
    </row>
    <row r="3627" spans="2:10" x14ac:dyDescent="0.2">
      <c r="B3627" s="4">
        <v>3624</v>
      </c>
      <c r="C3627" s="5" t="s">
        <v>8557</v>
      </c>
      <c r="D3627" s="5" t="s">
        <v>1</v>
      </c>
      <c r="E3627" s="5" t="s">
        <v>8558</v>
      </c>
      <c r="F3627" s="6">
        <v>45560</v>
      </c>
      <c r="G3627" s="6">
        <v>53595</v>
      </c>
      <c r="H3627" s="7">
        <v>1000</v>
      </c>
      <c r="I3627" s="13" t="e">
        <f>VLOOKUP(C3627,[1]Sheet18!$A$1:$C$362,3,0)</f>
        <v>#N/A</v>
      </c>
      <c r="J3627" s="18">
        <f>H3627</f>
        <v>1000</v>
      </c>
    </row>
    <row r="3628" spans="2:10" hidden="1" x14ac:dyDescent="0.2">
      <c r="B3628" s="4">
        <v>3625</v>
      </c>
      <c r="C3628" s="5" t="s">
        <v>7280</v>
      </c>
      <c r="D3628" s="5" t="s">
        <v>1</v>
      </c>
      <c r="E3628" s="5" t="s">
        <v>7281</v>
      </c>
      <c r="F3628" s="6">
        <v>45238</v>
      </c>
      <c r="G3628" s="6">
        <v>53639</v>
      </c>
      <c r="H3628" s="7">
        <v>2500</v>
      </c>
      <c r="I3628" s="13" t="str">
        <f>VLOOKUP(C3628,[1]Sheet18!$A$1:$C$362,3,0)</f>
        <v>=1000+1500</v>
      </c>
      <c r="J3628" s="13" t="str">
        <f>I3628</f>
        <v>=1000+1500</v>
      </c>
    </row>
    <row r="3629" spans="2:10" x14ac:dyDescent="0.2">
      <c r="B3629" s="4">
        <v>3626</v>
      </c>
      <c r="C3629" s="5" t="s">
        <v>8799</v>
      </c>
      <c r="D3629" s="5" t="s">
        <v>1</v>
      </c>
      <c r="E3629" s="5" t="s">
        <v>8800</v>
      </c>
      <c r="F3629" s="6">
        <v>45644</v>
      </c>
      <c r="G3629" s="6">
        <v>53679</v>
      </c>
      <c r="H3629" s="7">
        <v>1000</v>
      </c>
      <c r="I3629" s="13" t="e">
        <f>VLOOKUP(C3629,[1]Sheet18!$A$1:$C$362,3,0)</f>
        <v>#N/A</v>
      </c>
      <c r="J3629" s="18">
        <f>H3629</f>
        <v>1000</v>
      </c>
    </row>
    <row r="3630" spans="2:10" x14ac:dyDescent="0.2">
      <c r="B3630" s="4">
        <v>3627</v>
      </c>
      <c r="C3630" s="5" t="s">
        <v>9437</v>
      </c>
      <c r="D3630" s="5" t="s">
        <v>1</v>
      </c>
      <c r="E3630" s="5" t="s">
        <v>9438</v>
      </c>
      <c r="F3630" s="6">
        <v>45777</v>
      </c>
      <c r="G3630" s="6">
        <v>53812</v>
      </c>
      <c r="H3630" s="7">
        <v>2000</v>
      </c>
      <c r="I3630" s="13" t="e">
        <f>VLOOKUP(C3630,[1]Sheet18!$A$1:$C$362,3,0)</f>
        <v>#N/A</v>
      </c>
      <c r="J3630" s="18">
        <f>H3630</f>
        <v>2000</v>
      </c>
    </row>
    <row r="3631" spans="2:10" x14ac:dyDescent="0.2">
      <c r="B3631" s="4">
        <v>3628</v>
      </c>
      <c r="C3631" s="5" t="s">
        <v>9515</v>
      </c>
      <c r="D3631" s="5" t="s">
        <v>1</v>
      </c>
      <c r="E3631" s="5" t="s">
        <v>9516</v>
      </c>
      <c r="F3631" s="6">
        <v>45798</v>
      </c>
      <c r="G3631" s="6">
        <v>53833</v>
      </c>
      <c r="H3631" s="7">
        <v>500</v>
      </c>
      <c r="I3631" s="13" t="e">
        <f>VLOOKUP(C3631,[1]Sheet18!$A$1:$C$362,3,0)</f>
        <v>#N/A</v>
      </c>
      <c r="J3631" s="18">
        <f>H3631</f>
        <v>500</v>
      </c>
    </row>
    <row r="3632" spans="2:10" hidden="1" x14ac:dyDescent="0.2">
      <c r="B3632" s="4">
        <v>3629</v>
      </c>
      <c r="C3632" s="5" t="s">
        <v>5648</v>
      </c>
      <c r="D3632" s="5" t="s">
        <v>1</v>
      </c>
      <c r="E3632" s="5" t="s">
        <v>5649</v>
      </c>
      <c r="F3632" s="6">
        <v>44741</v>
      </c>
      <c r="G3632" s="6">
        <v>53872</v>
      </c>
      <c r="H3632" s="7">
        <v>1600</v>
      </c>
      <c r="I3632" s="13" t="str">
        <f>VLOOKUP(C3632,[1]Sheet18!$A$1:$C$362,3,0)</f>
        <v>=1000+600</v>
      </c>
      <c r="J3632" s="13" t="str">
        <f>I3632</f>
        <v>=1000+600</v>
      </c>
    </row>
    <row r="3633" spans="2:10" hidden="1" x14ac:dyDescent="0.2">
      <c r="B3633" s="4">
        <v>3630</v>
      </c>
      <c r="C3633" s="5" t="s">
        <v>6340</v>
      </c>
      <c r="D3633" s="5" t="s">
        <v>1</v>
      </c>
      <c r="E3633" s="5" t="s">
        <v>6341</v>
      </c>
      <c r="F3633" s="6">
        <v>44965</v>
      </c>
      <c r="G3633" s="6">
        <v>54096</v>
      </c>
      <c r="H3633" s="7">
        <v>2500</v>
      </c>
      <c r="I3633" s="13" t="str">
        <f>VLOOKUP(C3633,[1]Sheet18!$A$1:$C$362,3,0)</f>
        <v>=1000+500+1000</v>
      </c>
      <c r="J3633" s="13" t="str">
        <f>I3633</f>
        <v>=1000+500+1000</v>
      </c>
    </row>
    <row r="3634" spans="2:10" x14ac:dyDescent="0.2">
      <c r="B3634" s="4">
        <v>3631</v>
      </c>
      <c r="C3634" s="5" t="s">
        <v>6416</v>
      </c>
      <c r="D3634" s="5" t="s">
        <v>1</v>
      </c>
      <c r="E3634" s="5" t="s">
        <v>6417</v>
      </c>
      <c r="F3634" s="6">
        <v>44986</v>
      </c>
      <c r="G3634" s="6">
        <v>54118</v>
      </c>
      <c r="H3634" s="7">
        <v>983</v>
      </c>
      <c r="I3634" s="13" t="e">
        <f>VLOOKUP(C3634,[1]Sheet18!$A$1:$C$362,3,0)</f>
        <v>#N/A</v>
      </c>
      <c r="J3634" s="18">
        <f>H3634</f>
        <v>983</v>
      </c>
    </row>
    <row r="3635" spans="2:10" x14ac:dyDescent="0.2">
      <c r="B3635" s="4">
        <v>3632</v>
      </c>
      <c r="C3635" s="5" t="s">
        <v>6607</v>
      </c>
      <c r="D3635" s="5" t="s">
        <v>1</v>
      </c>
      <c r="E3635" s="5" t="s">
        <v>6608</v>
      </c>
      <c r="F3635" s="6">
        <v>45035</v>
      </c>
      <c r="G3635" s="6">
        <v>54167</v>
      </c>
      <c r="H3635" s="7">
        <v>1500</v>
      </c>
      <c r="I3635" s="13" t="e">
        <f>VLOOKUP(C3635,[1]Sheet18!$A$1:$C$362,3,0)</f>
        <v>#N/A</v>
      </c>
      <c r="J3635" s="18">
        <f>H3635</f>
        <v>1500</v>
      </c>
    </row>
    <row r="3636" spans="2:10" x14ac:dyDescent="0.2">
      <c r="B3636" s="4">
        <v>3633</v>
      </c>
      <c r="C3636" s="5" t="s">
        <v>9539</v>
      </c>
      <c r="D3636" s="5" t="s">
        <v>1</v>
      </c>
      <c r="E3636" s="5" t="s">
        <v>9540</v>
      </c>
      <c r="F3636" s="6">
        <v>45805</v>
      </c>
      <c r="G3636" s="6">
        <v>54206</v>
      </c>
      <c r="H3636" s="7">
        <v>1500</v>
      </c>
      <c r="I3636" s="13" t="e">
        <f>VLOOKUP(C3636,[1]Sheet18!$A$1:$C$362,3,0)</f>
        <v>#N/A</v>
      </c>
      <c r="J3636" s="18">
        <f>H3636</f>
        <v>1500</v>
      </c>
    </row>
    <row r="3637" spans="2:10" hidden="1" x14ac:dyDescent="0.2">
      <c r="B3637" s="4">
        <v>3634</v>
      </c>
      <c r="C3637" s="5" t="s">
        <v>6828</v>
      </c>
      <c r="D3637" s="5" t="s">
        <v>1</v>
      </c>
      <c r="E3637" s="5" t="s">
        <v>6829</v>
      </c>
      <c r="F3637" s="6">
        <v>45105</v>
      </c>
      <c r="G3637" s="6">
        <v>54237</v>
      </c>
      <c r="H3637" s="7">
        <v>2000</v>
      </c>
      <c r="I3637" s="13" t="str">
        <f>VLOOKUP(C3637,[1]Sheet18!$A$1:$C$362,3,0)</f>
        <v>=1000+1000</v>
      </c>
      <c r="J3637" s="13" t="str">
        <f>I3637</f>
        <v>=1000+1000</v>
      </c>
    </row>
    <row r="3638" spans="2:10" x14ac:dyDescent="0.2">
      <c r="B3638" s="4">
        <v>3635</v>
      </c>
      <c r="C3638" s="5" t="s">
        <v>6860</v>
      </c>
      <c r="D3638" s="5" t="s">
        <v>1</v>
      </c>
      <c r="E3638" s="5" t="s">
        <v>6861</v>
      </c>
      <c r="F3638" s="6">
        <v>45112</v>
      </c>
      <c r="G3638" s="6">
        <v>54244</v>
      </c>
      <c r="H3638" s="7">
        <v>1000</v>
      </c>
      <c r="I3638" s="13" t="e">
        <f>VLOOKUP(C3638,[1]Sheet18!$A$1:$C$362,3,0)</f>
        <v>#N/A</v>
      </c>
      <c r="J3638" s="18">
        <f>H3638</f>
        <v>1000</v>
      </c>
    </row>
    <row r="3639" spans="2:10" x14ac:dyDescent="0.2">
      <c r="B3639" s="4">
        <v>3636</v>
      </c>
      <c r="C3639" s="5" t="s">
        <v>7252</v>
      </c>
      <c r="D3639" s="5" t="s">
        <v>1</v>
      </c>
      <c r="E3639" s="5" t="s">
        <v>7253</v>
      </c>
      <c r="F3639" s="6">
        <v>45231</v>
      </c>
      <c r="G3639" s="6">
        <v>54363</v>
      </c>
      <c r="H3639" s="7">
        <v>1000</v>
      </c>
      <c r="I3639" s="13" t="e">
        <f>VLOOKUP(C3639,[1]Sheet18!$A$1:$C$362,3,0)</f>
        <v>#N/A</v>
      </c>
      <c r="J3639" s="18">
        <f>H3639</f>
        <v>1000</v>
      </c>
    </row>
    <row r="3640" spans="2:10" hidden="1" x14ac:dyDescent="0.2">
      <c r="B3640" s="4">
        <v>3637</v>
      </c>
      <c r="C3640" s="5" t="s">
        <v>6523</v>
      </c>
      <c r="D3640" s="5" t="s">
        <v>1</v>
      </c>
      <c r="E3640" s="5" t="s">
        <v>6524</v>
      </c>
      <c r="F3640" s="6">
        <v>45008</v>
      </c>
      <c r="G3640" s="6">
        <v>54505</v>
      </c>
      <c r="H3640" s="7">
        <v>2061</v>
      </c>
      <c r="I3640" s="13" t="str">
        <f>VLOOKUP(C3640,[1]Sheet18!$A$1:$C$362,3,0)</f>
        <v>=1061+1000</v>
      </c>
      <c r="J3640" s="13" t="str">
        <f>I3640</f>
        <v>=1061+1000</v>
      </c>
    </row>
    <row r="3641" spans="2:10" x14ac:dyDescent="0.2">
      <c r="B3641" s="4">
        <v>3638</v>
      </c>
      <c r="C3641" s="5" t="s">
        <v>8316</v>
      </c>
      <c r="D3641" s="5" t="s">
        <v>1</v>
      </c>
      <c r="E3641" s="5" t="s">
        <v>8317</v>
      </c>
      <c r="F3641" s="6">
        <v>45504</v>
      </c>
      <c r="G3641" s="6">
        <v>54635</v>
      </c>
      <c r="H3641" s="7">
        <v>1500</v>
      </c>
      <c r="I3641" s="13" t="e">
        <f>VLOOKUP(C3641,[1]Sheet18!$A$1:$C$362,3,0)</f>
        <v>#N/A</v>
      </c>
      <c r="J3641" s="18">
        <f t="shared" ref="J3641:J3672" si="106">H3641</f>
        <v>1500</v>
      </c>
    </row>
    <row r="3642" spans="2:10" x14ac:dyDescent="0.2">
      <c r="B3642" s="4">
        <v>3639</v>
      </c>
      <c r="C3642" s="5" t="s">
        <v>7103</v>
      </c>
      <c r="D3642" s="5" t="s">
        <v>1</v>
      </c>
      <c r="E3642" s="5" t="s">
        <v>7104</v>
      </c>
      <c r="F3642" s="6">
        <v>45196</v>
      </c>
      <c r="G3642" s="6">
        <v>54693</v>
      </c>
      <c r="H3642" s="7">
        <v>1500</v>
      </c>
      <c r="I3642" s="13" t="e">
        <f>VLOOKUP(C3642,[1]Sheet18!$A$1:$C$362,3,0)</f>
        <v>#N/A</v>
      </c>
      <c r="J3642" s="18">
        <f t="shared" si="106"/>
        <v>1500</v>
      </c>
    </row>
    <row r="3643" spans="2:10" x14ac:dyDescent="0.2">
      <c r="B3643" s="4">
        <v>3640</v>
      </c>
      <c r="C3643" s="5" t="s">
        <v>7356</v>
      </c>
      <c r="D3643" s="5" t="s">
        <v>1</v>
      </c>
      <c r="E3643" s="5" t="s">
        <v>7357</v>
      </c>
      <c r="F3643" s="6">
        <v>45259</v>
      </c>
      <c r="G3643" s="6">
        <v>54756</v>
      </c>
      <c r="H3643" s="7">
        <v>1500</v>
      </c>
      <c r="I3643" s="13" t="e">
        <f>VLOOKUP(C3643,[1]Sheet18!$A$1:$C$362,3,0)</f>
        <v>#N/A</v>
      </c>
      <c r="J3643" s="18">
        <f t="shared" si="106"/>
        <v>1500</v>
      </c>
    </row>
    <row r="3644" spans="2:10" x14ac:dyDescent="0.2">
      <c r="B3644" s="4">
        <v>3641</v>
      </c>
      <c r="C3644" s="5" t="s">
        <v>8961</v>
      </c>
      <c r="D3644" s="5" t="s">
        <v>1</v>
      </c>
      <c r="E3644" s="5" t="s">
        <v>8962</v>
      </c>
      <c r="F3644" s="6">
        <v>45686</v>
      </c>
      <c r="G3644" s="6">
        <v>54817</v>
      </c>
      <c r="H3644" s="7">
        <v>1000</v>
      </c>
      <c r="I3644" s="13" t="e">
        <f>VLOOKUP(C3644,[1]Sheet18!$A$1:$C$362,3,0)</f>
        <v>#N/A</v>
      </c>
      <c r="J3644" s="18">
        <f t="shared" si="106"/>
        <v>1000</v>
      </c>
    </row>
    <row r="3645" spans="2:10" x14ac:dyDescent="0.2">
      <c r="B3645" s="4">
        <v>3642</v>
      </c>
      <c r="C3645" s="5" t="s">
        <v>6567</v>
      </c>
      <c r="D3645" s="5" t="s">
        <v>1</v>
      </c>
      <c r="E3645" s="5" t="s">
        <v>6568</v>
      </c>
      <c r="F3645" s="6">
        <v>45014</v>
      </c>
      <c r="G3645" s="6">
        <v>54876</v>
      </c>
      <c r="H3645" s="7">
        <v>2262</v>
      </c>
      <c r="I3645" s="13" t="e">
        <f>VLOOKUP(C3645,[1]Sheet18!$A$1:$C$362,3,0)</f>
        <v>#N/A</v>
      </c>
      <c r="J3645" s="18">
        <f t="shared" si="106"/>
        <v>2262</v>
      </c>
    </row>
    <row r="3646" spans="2:10" x14ac:dyDescent="0.2">
      <c r="B3646" s="4">
        <v>3643</v>
      </c>
      <c r="C3646" s="5" t="s">
        <v>3583</v>
      </c>
      <c r="D3646" s="5" t="s">
        <v>1</v>
      </c>
      <c r="E3646" s="5" t="s">
        <v>3584</v>
      </c>
      <c r="F3646" s="6">
        <v>44006</v>
      </c>
      <c r="G3646" s="6">
        <v>54963</v>
      </c>
      <c r="H3646" s="7">
        <v>750</v>
      </c>
      <c r="I3646" s="13" t="e">
        <f>VLOOKUP(C3646,[1]Sheet18!$A$1:$C$362,3,0)</f>
        <v>#N/A</v>
      </c>
      <c r="J3646" s="18">
        <f t="shared" si="106"/>
        <v>750</v>
      </c>
    </row>
    <row r="3647" spans="2:10" x14ac:dyDescent="0.2">
      <c r="B3647" s="4">
        <v>3644</v>
      </c>
      <c r="C3647" s="5" t="s">
        <v>3599</v>
      </c>
      <c r="D3647" s="5" t="s">
        <v>1</v>
      </c>
      <c r="E3647" s="5" t="s">
        <v>3600</v>
      </c>
      <c r="F3647" s="6">
        <v>44013</v>
      </c>
      <c r="G3647" s="6">
        <v>54970</v>
      </c>
      <c r="H3647" s="7">
        <v>750</v>
      </c>
      <c r="I3647" s="13" t="e">
        <f>VLOOKUP(C3647,[1]Sheet18!$A$1:$C$362,3,0)</f>
        <v>#N/A</v>
      </c>
      <c r="J3647" s="18">
        <f t="shared" si="106"/>
        <v>750</v>
      </c>
    </row>
    <row r="3648" spans="2:10" x14ac:dyDescent="0.2">
      <c r="B3648" s="4">
        <v>3645</v>
      </c>
      <c r="C3648" s="5" t="s">
        <v>3643</v>
      </c>
      <c r="D3648" s="5" t="s">
        <v>1</v>
      </c>
      <c r="E3648" s="5" t="s">
        <v>3644</v>
      </c>
      <c r="F3648" s="6">
        <v>44027</v>
      </c>
      <c r="G3648" s="6">
        <v>54984</v>
      </c>
      <c r="H3648" s="7">
        <v>500</v>
      </c>
      <c r="I3648" s="13" t="e">
        <f>VLOOKUP(C3648,[1]Sheet18!$A$1:$C$362,3,0)</f>
        <v>#N/A</v>
      </c>
      <c r="J3648" s="18">
        <f t="shared" si="106"/>
        <v>500</v>
      </c>
    </row>
    <row r="3649" spans="2:10" x14ac:dyDescent="0.2">
      <c r="B3649" s="4">
        <v>3646</v>
      </c>
      <c r="C3649" s="5" t="s">
        <v>3699</v>
      </c>
      <c r="D3649" s="5" t="s">
        <v>1</v>
      </c>
      <c r="E3649" s="5" t="s">
        <v>3700</v>
      </c>
      <c r="F3649" s="6">
        <v>44048</v>
      </c>
      <c r="G3649" s="6">
        <v>55005</v>
      </c>
      <c r="H3649" s="7">
        <v>500</v>
      </c>
      <c r="I3649" s="13" t="e">
        <f>VLOOKUP(C3649,[1]Sheet18!$A$1:$C$362,3,0)</f>
        <v>#N/A</v>
      </c>
      <c r="J3649" s="18">
        <f t="shared" si="106"/>
        <v>500</v>
      </c>
    </row>
    <row r="3650" spans="2:10" x14ac:dyDescent="0.2">
      <c r="B3650" s="4">
        <v>3647</v>
      </c>
      <c r="C3650" s="5" t="s">
        <v>8963</v>
      </c>
      <c r="D3650" s="5" t="s">
        <v>1</v>
      </c>
      <c r="E3650" s="5" t="s">
        <v>8964</v>
      </c>
      <c r="F3650" s="6">
        <v>45686</v>
      </c>
      <c r="G3650" s="6">
        <v>55182</v>
      </c>
      <c r="H3650" s="7">
        <v>1000</v>
      </c>
      <c r="I3650" s="13" t="e">
        <f>VLOOKUP(C3650,[1]Sheet18!$A$1:$C$362,3,0)</f>
        <v>#N/A</v>
      </c>
      <c r="J3650" s="18">
        <f t="shared" si="106"/>
        <v>1000</v>
      </c>
    </row>
    <row r="3651" spans="2:10" x14ac:dyDescent="0.2">
      <c r="B3651" s="4">
        <v>3648</v>
      </c>
      <c r="C3651" s="5" t="s">
        <v>4330</v>
      </c>
      <c r="D3651" s="5" t="s">
        <v>1</v>
      </c>
      <c r="E3651" s="5" t="s">
        <v>4331</v>
      </c>
      <c r="F3651" s="6">
        <v>44237</v>
      </c>
      <c r="G3651" s="6">
        <v>55194</v>
      </c>
      <c r="H3651" s="7">
        <v>750</v>
      </c>
      <c r="I3651" s="13" t="e">
        <f>VLOOKUP(C3651,[1]Sheet18!$A$1:$C$362,3,0)</f>
        <v>#N/A</v>
      </c>
      <c r="J3651" s="18">
        <f t="shared" si="106"/>
        <v>750</v>
      </c>
    </row>
    <row r="3652" spans="2:10" x14ac:dyDescent="0.2">
      <c r="B3652" s="4">
        <v>3649</v>
      </c>
      <c r="C3652" s="5" t="s">
        <v>4364</v>
      </c>
      <c r="D3652" s="5" t="s">
        <v>1</v>
      </c>
      <c r="E3652" s="5" t="s">
        <v>4331</v>
      </c>
      <c r="F3652" s="6">
        <v>44244</v>
      </c>
      <c r="G3652" s="6">
        <v>55201</v>
      </c>
      <c r="H3652" s="7">
        <v>500</v>
      </c>
      <c r="I3652" s="13" t="e">
        <f>VLOOKUP(C3652,[1]Sheet18!$A$1:$C$362,3,0)</f>
        <v>#N/A</v>
      </c>
      <c r="J3652" s="18">
        <f t="shared" si="106"/>
        <v>500</v>
      </c>
    </row>
    <row r="3653" spans="2:10" x14ac:dyDescent="0.2">
      <c r="B3653" s="4">
        <v>3650</v>
      </c>
      <c r="C3653" s="5" t="s">
        <v>9517</v>
      </c>
      <c r="D3653" s="5" t="s">
        <v>1</v>
      </c>
      <c r="E3653" s="5" t="s">
        <v>9518</v>
      </c>
      <c r="F3653" s="6">
        <v>45798</v>
      </c>
      <c r="G3653" s="6">
        <v>55294</v>
      </c>
      <c r="H3653" s="7">
        <v>1000</v>
      </c>
      <c r="I3653" s="13" t="e">
        <f>VLOOKUP(C3653,[1]Sheet18!$A$1:$C$362,3,0)</f>
        <v>#N/A</v>
      </c>
      <c r="J3653" s="18">
        <f t="shared" si="106"/>
        <v>1000</v>
      </c>
    </row>
    <row r="3654" spans="2:10" x14ac:dyDescent="0.2">
      <c r="B3654" s="4">
        <v>3651</v>
      </c>
      <c r="C3654" s="5" t="s">
        <v>9541</v>
      </c>
      <c r="D3654" s="5" t="s">
        <v>1</v>
      </c>
      <c r="E3654" s="5" t="s">
        <v>9542</v>
      </c>
      <c r="F3654" s="6">
        <v>45805</v>
      </c>
      <c r="G3654" s="6">
        <v>55667</v>
      </c>
      <c r="H3654" s="7">
        <v>1500</v>
      </c>
      <c r="I3654" s="13" t="e">
        <f>VLOOKUP(C3654,[1]Sheet18!$A$1:$C$362,3,0)</f>
        <v>#N/A</v>
      </c>
      <c r="J3654" s="18">
        <f t="shared" si="106"/>
        <v>1500</v>
      </c>
    </row>
    <row r="3655" spans="2:10" x14ac:dyDescent="0.2">
      <c r="B3655" s="4">
        <v>3652</v>
      </c>
      <c r="C3655" s="5" t="s">
        <v>3645</v>
      </c>
      <c r="D3655" s="5" t="s">
        <v>1</v>
      </c>
      <c r="E3655" s="5" t="s">
        <v>3646</v>
      </c>
      <c r="F3655" s="6">
        <v>44027</v>
      </c>
      <c r="G3655" s="6">
        <v>56810</v>
      </c>
      <c r="H3655" s="7">
        <v>1000</v>
      </c>
      <c r="I3655" s="13" t="e">
        <f>VLOOKUP(C3655,[1]Sheet18!$A$1:$C$362,3,0)</f>
        <v>#N/A</v>
      </c>
      <c r="J3655" s="18">
        <f t="shared" si="106"/>
        <v>1000</v>
      </c>
    </row>
    <row r="3656" spans="2:10" x14ac:dyDescent="0.2">
      <c r="B3656" s="4">
        <v>3653</v>
      </c>
      <c r="C3656" s="5" t="s">
        <v>233</v>
      </c>
      <c r="D3656" s="5" t="s">
        <v>235</v>
      </c>
      <c r="E3656" s="5" t="s">
        <v>234</v>
      </c>
      <c r="F3656" s="6">
        <v>42321</v>
      </c>
      <c r="G3656" s="6">
        <v>45974</v>
      </c>
      <c r="H3656" s="7">
        <v>225</v>
      </c>
      <c r="I3656" s="13" t="e">
        <f>VLOOKUP(C3656,[1]Sheet18!$A$1:$C$362,3,0)</f>
        <v>#N/A</v>
      </c>
      <c r="J3656" s="18">
        <f t="shared" si="106"/>
        <v>225</v>
      </c>
    </row>
    <row r="3657" spans="2:10" x14ac:dyDescent="0.2">
      <c r="B3657" s="4">
        <v>3654</v>
      </c>
      <c r="C3657" s="5" t="s">
        <v>343</v>
      </c>
      <c r="D3657" s="5" t="s">
        <v>235</v>
      </c>
      <c r="E3657" s="5" t="s">
        <v>344</v>
      </c>
      <c r="F3657" s="6">
        <v>42382</v>
      </c>
      <c r="G3657" s="6">
        <v>46035</v>
      </c>
      <c r="H3657" s="7">
        <v>225</v>
      </c>
      <c r="I3657" s="13" t="e">
        <f>VLOOKUP(C3657,[1]Sheet18!$A$1:$C$362,3,0)</f>
        <v>#N/A</v>
      </c>
      <c r="J3657" s="18">
        <f t="shared" si="106"/>
        <v>225</v>
      </c>
    </row>
    <row r="3658" spans="2:10" x14ac:dyDescent="0.2">
      <c r="B3658" s="4">
        <v>3655</v>
      </c>
      <c r="C3658" s="5" t="s">
        <v>488</v>
      </c>
      <c r="D3658" s="5" t="s">
        <v>235</v>
      </c>
      <c r="E3658" s="5" t="s">
        <v>489</v>
      </c>
      <c r="F3658" s="6">
        <v>42452</v>
      </c>
      <c r="G3658" s="6">
        <v>46104</v>
      </c>
      <c r="H3658" s="7">
        <v>130</v>
      </c>
      <c r="I3658" s="13" t="e">
        <f>VLOOKUP(C3658,[1]Sheet18!$A$1:$C$362,3,0)</f>
        <v>#N/A</v>
      </c>
      <c r="J3658" s="18">
        <f t="shared" si="106"/>
        <v>130</v>
      </c>
    </row>
    <row r="3659" spans="2:10" x14ac:dyDescent="0.2">
      <c r="B3659" s="4">
        <v>3656</v>
      </c>
      <c r="C3659" s="5" t="s">
        <v>565</v>
      </c>
      <c r="D3659" s="5" t="s">
        <v>235</v>
      </c>
      <c r="E3659" s="5" t="s">
        <v>566</v>
      </c>
      <c r="F3659" s="6">
        <v>42536</v>
      </c>
      <c r="G3659" s="6">
        <v>46188</v>
      </c>
      <c r="H3659" s="7">
        <v>200</v>
      </c>
      <c r="I3659" s="13" t="e">
        <f>VLOOKUP(C3659,[1]Sheet18!$A$1:$C$362,3,0)</f>
        <v>#N/A</v>
      </c>
      <c r="J3659" s="18">
        <f t="shared" si="106"/>
        <v>200</v>
      </c>
    </row>
    <row r="3660" spans="2:10" x14ac:dyDescent="0.2">
      <c r="B3660" s="4">
        <v>3657</v>
      </c>
      <c r="C3660" s="5" t="s">
        <v>768</v>
      </c>
      <c r="D3660" s="5" t="s">
        <v>235</v>
      </c>
      <c r="E3660" s="5" t="s">
        <v>769</v>
      </c>
      <c r="F3660" s="6">
        <v>42669</v>
      </c>
      <c r="G3660" s="6">
        <v>46321</v>
      </c>
      <c r="H3660" s="7">
        <v>200</v>
      </c>
      <c r="I3660" s="13" t="e">
        <f>VLOOKUP(C3660,[1]Sheet18!$A$1:$C$362,3,0)</f>
        <v>#N/A</v>
      </c>
      <c r="J3660" s="18">
        <f t="shared" si="106"/>
        <v>200</v>
      </c>
    </row>
    <row r="3661" spans="2:10" x14ac:dyDescent="0.2">
      <c r="B3661" s="4">
        <v>3658</v>
      </c>
      <c r="C3661" s="5" t="s">
        <v>874</v>
      </c>
      <c r="D3661" s="5" t="s">
        <v>235</v>
      </c>
      <c r="E3661" s="5" t="s">
        <v>875</v>
      </c>
      <c r="F3661" s="6">
        <v>42718</v>
      </c>
      <c r="G3661" s="6">
        <v>46370</v>
      </c>
      <c r="H3661" s="7">
        <v>200</v>
      </c>
      <c r="I3661" s="13" t="e">
        <f>VLOOKUP(C3661,[1]Sheet18!$A$1:$C$362,3,0)</f>
        <v>#N/A</v>
      </c>
      <c r="J3661" s="18">
        <f t="shared" si="106"/>
        <v>200</v>
      </c>
    </row>
    <row r="3662" spans="2:10" x14ac:dyDescent="0.2">
      <c r="B3662" s="4">
        <v>3659</v>
      </c>
      <c r="C3662" s="5" t="s">
        <v>958</v>
      </c>
      <c r="D3662" s="5" t="s">
        <v>235</v>
      </c>
      <c r="E3662" s="5" t="s">
        <v>959</v>
      </c>
      <c r="F3662" s="6">
        <v>42760</v>
      </c>
      <c r="G3662" s="6">
        <v>46412</v>
      </c>
      <c r="H3662" s="7">
        <v>144</v>
      </c>
      <c r="I3662" s="13" t="e">
        <f>VLOOKUP(C3662,[1]Sheet18!$A$1:$C$362,3,0)</f>
        <v>#N/A</v>
      </c>
      <c r="J3662" s="18">
        <f t="shared" si="106"/>
        <v>144</v>
      </c>
    </row>
    <row r="3663" spans="2:10" x14ac:dyDescent="0.2">
      <c r="B3663" s="4">
        <v>3660</v>
      </c>
      <c r="C3663" s="5" t="s">
        <v>1151</v>
      </c>
      <c r="D3663" s="5" t="s">
        <v>235</v>
      </c>
      <c r="E3663" s="5" t="s">
        <v>1152</v>
      </c>
      <c r="F3663" s="6">
        <v>42879</v>
      </c>
      <c r="G3663" s="6">
        <v>46531</v>
      </c>
      <c r="H3663" s="7">
        <v>200</v>
      </c>
      <c r="I3663" s="13" t="e">
        <f>VLOOKUP(C3663,[1]Sheet18!$A$1:$C$362,3,0)</f>
        <v>#N/A</v>
      </c>
      <c r="J3663" s="18">
        <f t="shared" si="106"/>
        <v>200</v>
      </c>
    </row>
    <row r="3664" spans="2:10" x14ac:dyDescent="0.2">
      <c r="B3664" s="4">
        <v>3661</v>
      </c>
      <c r="C3664" s="5" t="s">
        <v>1303</v>
      </c>
      <c r="D3664" s="5" t="s">
        <v>235</v>
      </c>
      <c r="E3664" s="5" t="s">
        <v>1304</v>
      </c>
      <c r="F3664" s="6">
        <v>42970</v>
      </c>
      <c r="G3664" s="6">
        <v>46622</v>
      </c>
      <c r="H3664" s="7">
        <v>200</v>
      </c>
      <c r="I3664" s="13" t="e">
        <f>VLOOKUP(C3664,[1]Sheet18!$A$1:$C$362,3,0)</f>
        <v>#N/A</v>
      </c>
      <c r="J3664" s="18">
        <f t="shared" si="106"/>
        <v>200</v>
      </c>
    </row>
    <row r="3665" spans="2:10" x14ac:dyDescent="0.2">
      <c r="B3665" s="4">
        <v>3662</v>
      </c>
      <c r="C3665" s="5" t="s">
        <v>1386</v>
      </c>
      <c r="D3665" s="5" t="s">
        <v>235</v>
      </c>
      <c r="E3665" s="5" t="s">
        <v>1387</v>
      </c>
      <c r="F3665" s="6">
        <v>43019</v>
      </c>
      <c r="G3665" s="6">
        <v>46671</v>
      </c>
      <c r="H3665" s="7">
        <v>270</v>
      </c>
      <c r="I3665" s="13" t="e">
        <f>VLOOKUP(C3665,[1]Sheet18!$A$1:$C$362,3,0)</f>
        <v>#N/A</v>
      </c>
      <c r="J3665" s="18">
        <f t="shared" si="106"/>
        <v>270</v>
      </c>
    </row>
    <row r="3666" spans="2:10" x14ac:dyDescent="0.2">
      <c r="B3666" s="4">
        <v>3663</v>
      </c>
      <c r="C3666" s="5" t="s">
        <v>1459</v>
      </c>
      <c r="D3666" s="5" t="s">
        <v>235</v>
      </c>
      <c r="E3666" s="5" t="s">
        <v>1460</v>
      </c>
      <c r="F3666" s="6">
        <v>43061</v>
      </c>
      <c r="G3666" s="6">
        <v>46713</v>
      </c>
      <c r="H3666" s="7">
        <v>75</v>
      </c>
      <c r="I3666" s="13" t="e">
        <f>VLOOKUP(C3666,[1]Sheet18!$A$1:$C$362,3,0)</f>
        <v>#N/A</v>
      </c>
      <c r="J3666" s="18">
        <f t="shared" si="106"/>
        <v>75</v>
      </c>
    </row>
    <row r="3667" spans="2:10" x14ac:dyDescent="0.2">
      <c r="B3667" s="4">
        <v>3664</v>
      </c>
      <c r="C3667" s="5" t="s">
        <v>1587</v>
      </c>
      <c r="D3667" s="5" t="s">
        <v>235</v>
      </c>
      <c r="E3667" s="5" t="s">
        <v>1588</v>
      </c>
      <c r="F3667" s="6">
        <v>43124</v>
      </c>
      <c r="G3667" s="6">
        <v>46776</v>
      </c>
      <c r="H3667" s="7">
        <v>250</v>
      </c>
      <c r="I3667" s="13" t="e">
        <f>VLOOKUP(C3667,[1]Sheet18!$A$1:$C$362,3,0)</f>
        <v>#N/A</v>
      </c>
      <c r="J3667" s="18">
        <f t="shared" si="106"/>
        <v>250</v>
      </c>
    </row>
    <row r="3668" spans="2:10" x14ac:dyDescent="0.2">
      <c r="B3668" s="4">
        <v>3665</v>
      </c>
      <c r="C3668" s="5" t="s">
        <v>1902</v>
      </c>
      <c r="D3668" s="5" t="s">
        <v>235</v>
      </c>
      <c r="E3668" s="5" t="s">
        <v>1903</v>
      </c>
      <c r="F3668" s="6">
        <v>43292</v>
      </c>
      <c r="G3668" s="6">
        <v>46945</v>
      </c>
      <c r="H3668" s="7">
        <v>300</v>
      </c>
      <c r="I3668" s="13" t="e">
        <f>VLOOKUP(C3668,[1]Sheet18!$A$1:$C$362,3,0)</f>
        <v>#N/A</v>
      </c>
      <c r="J3668" s="18">
        <f t="shared" si="106"/>
        <v>300</v>
      </c>
    </row>
    <row r="3669" spans="2:10" x14ac:dyDescent="0.2">
      <c r="B3669" s="4">
        <v>3666</v>
      </c>
      <c r="C3669" s="5" t="s">
        <v>2017</v>
      </c>
      <c r="D3669" s="5" t="s">
        <v>235</v>
      </c>
      <c r="E3669" s="5" t="s">
        <v>2018</v>
      </c>
      <c r="F3669" s="6">
        <v>43362</v>
      </c>
      <c r="G3669" s="6">
        <v>47015</v>
      </c>
      <c r="H3669" s="7">
        <v>200</v>
      </c>
      <c r="I3669" s="13" t="e">
        <f>VLOOKUP(C3669,[1]Sheet18!$A$1:$C$362,3,0)</f>
        <v>#N/A</v>
      </c>
      <c r="J3669" s="18">
        <f t="shared" si="106"/>
        <v>200</v>
      </c>
    </row>
    <row r="3670" spans="2:10" x14ac:dyDescent="0.2">
      <c r="B3670" s="4">
        <v>3667</v>
      </c>
      <c r="C3670" s="5" t="s">
        <v>2055</v>
      </c>
      <c r="D3670" s="5" t="s">
        <v>235</v>
      </c>
      <c r="E3670" s="5" t="s">
        <v>2056</v>
      </c>
      <c r="F3670" s="6">
        <v>43383</v>
      </c>
      <c r="G3670" s="6">
        <v>47036</v>
      </c>
      <c r="H3670" s="7">
        <v>125</v>
      </c>
      <c r="I3670" s="13" t="e">
        <f>VLOOKUP(C3670,[1]Sheet18!$A$1:$C$362,3,0)</f>
        <v>#N/A</v>
      </c>
      <c r="J3670" s="18">
        <f t="shared" si="106"/>
        <v>125</v>
      </c>
    </row>
    <row r="3671" spans="2:10" x14ac:dyDescent="0.2">
      <c r="B3671" s="4">
        <v>3668</v>
      </c>
      <c r="C3671" s="5" t="s">
        <v>2113</v>
      </c>
      <c r="D3671" s="5" t="s">
        <v>235</v>
      </c>
      <c r="E3671" s="5" t="s">
        <v>2114</v>
      </c>
      <c r="F3671" s="6">
        <v>43410</v>
      </c>
      <c r="G3671" s="6">
        <v>47063</v>
      </c>
      <c r="H3671" s="7">
        <v>100</v>
      </c>
      <c r="I3671" s="13" t="e">
        <f>VLOOKUP(C3671,[1]Sheet18!$A$1:$C$362,3,0)</f>
        <v>#N/A</v>
      </c>
      <c r="J3671" s="18">
        <f t="shared" si="106"/>
        <v>100</v>
      </c>
    </row>
    <row r="3672" spans="2:10" x14ac:dyDescent="0.2">
      <c r="B3672" s="4">
        <v>3669</v>
      </c>
      <c r="C3672" s="5" t="s">
        <v>2254</v>
      </c>
      <c r="D3672" s="5" t="s">
        <v>235</v>
      </c>
      <c r="E3672" s="5" t="s">
        <v>2255</v>
      </c>
      <c r="F3672" s="6">
        <v>43474</v>
      </c>
      <c r="G3672" s="6">
        <v>47127</v>
      </c>
      <c r="H3672" s="7">
        <v>92</v>
      </c>
      <c r="I3672" s="13" t="e">
        <f>VLOOKUP(C3672,[1]Sheet18!$A$1:$C$362,3,0)</f>
        <v>#N/A</v>
      </c>
      <c r="J3672" s="18">
        <f t="shared" si="106"/>
        <v>92</v>
      </c>
    </row>
    <row r="3673" spans="2:10" x14ac:dyDescent="0.2">
      <c r="B3673" s="4">
        <v>3670</v>
      </c>
      <c r="C3673" s="5" t="s">
        <v>2444</v>
      </c>
      <c r="D3673" s="5" t="s">
        <v>235</v>
      </c>
      <c r="E3673" s="5" t="s">
        <v>2445</v>
      </c>
      <c r="F3673" s="6">
        <v>43544</v>
      </c>
      <c r="G3673" s="6">
        <v>47197</v>
      </c>
      <c r="H3673" s="7">
        <v>271</v>
      </c>
      <c r="I3673" s="13" t="e">
        <f>VLOOKUP(C3673,[1]Sheet18!$A$1:$C$362,3,0)</f>
        <v>#N/A</v>
      </c>
      <c r="J3673" s="18">
        <f t="shared" ref="J3673:J3709" si="107">H3673</f>
        <v>271</v>
      </c>
    </row>
    <row r="3674" spans="2:10" x14ac:dyDescent="0.2">
      <c r="B3674" s="4">
        <v>3671</v>
      </c>
      <c r="C3674" s="5" t="s">
        <v>2555</v>
      </c>
      <c r="D3674" s="5" t="s">
        <v>235</v>
      </c>
      <c r="E3674" s="5" t="s">
        <v>2556</v>
      </c>
      <c r="F3674" s="6">
        <v>43620</v>
      </c>
      <c r="G3674" s="6">
        <v>47273</v>
      </c>
      <c r="H3674" s="7">
        <v>213</v>
      </c>
      <c r="I3674" s="13" t="e">
        <f>VLOOKUP(C3674,[1]Sheet18!$A$1:$C$362,3,0)</f>
        <v>#N/A</v>
      </c>
      <c r="J3674" s="18">
        <f t="shared" si="107"/>
        <v>213</v>
      </c>
    </row>
    <row r="3675" spans="2:10" x14ac:dyDescent="0.2">
      <c r="B3675" s="4">
        <v>3672</v>
      </c>
      <c r="C3675" s="5" t="s">
        <v>2789</v>
      </c>
      <c r="D3675" s="5" t="s">
        <v>235</v>
      </c>
      <c r="E3675" s="5" t="s">
        <v>2790</v>
      </c>
      <c r="F3675" s="6">
        <v>43719</v>
      </c>
      <c r="G3675" s="6">
        <v>47372</v>
      </c>
      <c r="H3675" s="7">
        <v>238</v>
      </c>
      <c r="I3675" s="13" t="e">
        <f>VLOOKUP(C3675,[1]Sheet18!$A$1:$C$362,3,0)</f>
        <v>#N/A</v>
      </c>
      <c r="J3675" s="18">
        <f t="shared" si="107"/>
        <v>238</v>
      </c>
    </row>
    <row r="3676" spans="2:10" x14ac:dyDescent="0.2">
      <c r="B3676" s="4">
        <v>3673</v>
      </c>
      <c r="C3676" s="5" t="s">
        <v>3088</v>
      </c>
      <c r="D3676" s="5" t="s">
        <v>235</v>
      </c>
      <c r="E3676" s="5" t="s">
        <v>3089</v>
      </c>
      <c r="F3676" s="6">
        <v>43845</v>
      </c>
      <c r="G3676" s="6">
        <v>47498</v>
      </c>
      <c r="H3676" s="7">
        <v>142</v>
      </c>
      <c r="I3676" s="13" t="e">
        <f>VLOOKUP(C3676,[1]Sheet18!$A$1:$C$362,3,0)</f>
        <v>#N/A</v>
      </c>
      <c r="J3676" s="18">
        <f t="shared" si="107"/>
        <v>142</v>
      </c>
    </row>
    <row r="3677" spans="2:10" x14ac:dyDescent="0.2">
      <c r="B3677" s="4">
        <v>3674</v>
      </c>
      <c r="C3677" s="5" t="s">
        <v>3288</v>
      </c>
      <c r="D3677" s="5" t="s">
        <v>235</v>
      </c>
      <c r="E3677" s="5" t="s">
        <v>3289</v>
      </c>
      <c r="F3677" s="6">
        <v>43901</v>
      </c>
      <c r="G3677" s="6">
        <v>47553</v>
      </c>
      <c r="H3677" s="7">
        <v>216</v>
      </c>
      <c r="I3677" s="13" t="e">
        <f>VLOOKUP(C3677,[1]Sheet18!$A$1:$C$362,3,0)</f>
        <v>#N/A</v>
      </c>
      <c r="J3677" s="18">
        <f t="shared" si="107"/>
        <v>216</v>
      </c>
    </row>
    <row r="3678" spans="2:10" x14ac:dyDescent="0.2">
      <c r="B3678" s="4">
        <v>3675</v>
      </c>
      <c r="C3678" s="5" t="s">
        <v>3459</v>
      </c>
      <c r="D3678" s="5" t="s">
        <v>235</v>
      </c>
      <c r="E3678" s="5" t="s">
        <v>3460</v>
      </c>
      <c r="F3678" s="6">
        <v>43943</v>
      </c>
      <c r="G3678" s="6">
        <v>47595</v>
      </c>
      <c r="H3678" s="7">
        <v>467</v>
      </c>
      <c r="I3678" s="13" t="e">
        <f>VLOOKUP(C3678,[1]Sheet18!$A$1:$C$362,3,0)</f>
        <v>#N/A</v>
      </c>
      <c r="J3678" s="18">
        <f t="shared" si="107"/>
        <v>467</v>
      </c>
    </row>
    <row r="3679" spans="2:10" x14ac:dyDescent="0.2">
      <c r="B3679" s="4">
        <v>3676</v>
      </c>
      <c r="C3679" s="5" t="s">
        <v>3841</v>
      </c>
      <c r="D3679" s="5" t="s">
        <v>235</v>
      </c>
      <c r="E3679" s="5" t="s">
        <v>3842</v>
      </c>
      <c r="F3679" s="6">
        <v>44097</v>
      </c>
      <c r="G3679" s="6">
        <v>47749</v>
      </c>
      <c r="H3679" s="7">
        <v>148</v>
      </c>
      <c r="I3679" s="13" t="e">
        <f>VLOOKUP(C3679,[1]Sheet18!$A$1:$C$362,3,0)</f>
        <v>#N/A</v>
      </c>
      <c r="J3679" s="18">
        <f t="shared" si="107"/>
        <v>148</v>
      </c>
    </row>
    <row r="3680" spans="2:10" x14ac:dyDescent="0.2">
      <c r="B3680" s="4">
        <v>3677</v>
      </c>
      <c r="C3680" s="5" t="s">
        <v>4051</v>
      </c>
      <c r="D3680" s="5" t="s">
        <v>235</v>
      </c>
      <c r="E3680" s="5" t="s">
        <v>4052</v>
      </c>
      <c r="F3680" s="6">
        <v>44146</v>
      </c>
      <c r="G3680" s="6">
        <v>47798</v>
      </c>
      <c r="H3680" s="7">
        <v>312</v>
      </c>
      <c r="I3680" s="13" t="e">
        <f>VLOOKUP(C3680,[1]Sheet18!$A$1:$C$362,3,0)</f>
        <v>#N/A</v>
      </c>
      <c r="J3680" s="18">
        <f t="shared" si="107"/>
        <v>312</v>
      </c>
    </row>
    <row r="3681" spans="2:10" x14ac:dyDescent="0.2">
      <c r="B3681" s="4">
        <v>3678</v>
      </c>
      <c r="C3681" s="5" t="s">
        <v>4241</v>
      </c>
      <c r="D3681" s="5" t="s">
        <v>235</v>
      </c>
      <c r="E3681" s="5" t="s">
        <v>4242</v>
      </c>
      <c r="F3681" s="6">
        <v>44209</v>
      </c>
      <c r="G3681" s="6">
        <v>47861</v>
      </c>
      <c r="H3681" s="7">
        <v>204</v>
      </c>
      <c r="I3681" s="13" t="e">
        <f>VLOOKUP(C3681,[1]Sheet18!$A$1:$C$362,3,0)</f>
        <v>#N/A</v>
      </c>
      <c r="J3681" s="18">
        <f t="shared" si="107"/>
        <v>204</v>
      </c>
    </row>
    <row r="3682" spans="2:10" x14ac:dyDescent="0.2">
      <c r="B3682" s="4">
        <v>3679</v>
      </c>
      <c r="C3682" s="5" t="s">
        <v>4393</v>
      </c>
      <c r="D3682" s="5" t="s">
        <v>235</v>
      </c>
      <c r="E3682" s="5" t="s">
        <v>4394</v>
      </c>
      <c r="F3682" s="6">
        <v>44251</v>
      </c>
      <c r="G3682" s="6">
        <v>47903</v>
      </c>
      <c r="H3682" s="7">
        <v>100</v>
      </c>
      <c r="I3682" s="13" t="e">
        <f>VLOOKUP(C3682,[1]Sheet18!$A$1:$C$362,3,0)</f>
        <v>#N/A</v>
      </c>
      <c r="J3682" s="18">
        <f t="shared" si="107"/>
        <v>100</v>
      </c>
    </row>
    <row r="3683" spans="2:10" x14ac:dyDescent="0.2">
      <c r="B3683" s="4">
        <v>3680</v>
      </c>
      <c r="C3683" s="5" t="s">
        <v>4450</v>
      </c>
      <c r="D3683" s="5" t="s">
        <v>235</v>
      </c>
      <c r="E3683" s="5" t="s">
        <v>4451</v>
      </c>
      <c r="F3683" s="6">
        <v>44265</v>
      </c>
      <c r="G3683" s="6">
        <v>47917</v>
      </c>
      <c r="H3683" s="7">
        <v>46</v>
      </c>
      <c r="I3683" s="13" t="e">
        <f>VLOOKUP(C3683,[1]Sheet18!$A$1:$C$362,3,0)</f>
        <v>#N/A</v>
      </c>
      <c r="J3683" s="18">
        <f t="shared" si="107"/>
        <v>46</v>
      </c>
    </row>
    <row r="3684" spans="2:10" x14ac:dyDescent="0.2">
      <c r="B3684" s="4">
        <v>3681</v>
      </c>
      <c r="C3684" s="5" t="s">
        <v>4502</v>
      </c>
      <c r="D3684" s="5" t="s">
        <v>235</v>
      </c>
      <c r="E3684" s="5" t="s">
        <v>4503</v>
      </c>
      <c r="F3684" s="6">
        <v>44279</v>
      </c>
      <c r="G3684" s="6">
        <v>47931</v>
      </c>
      <c r="H3684" s="7">
        <v>15</v>
      </c>
      <c r="I3684" s="13" t="e">
        <f>VLOOKUP(C3684,[1]Sheet18!$A$1:$C$362,3,0)</f>
        <v>#N/A</v>
      </c>
      <c r="J3684" s="18">
        <f t="shared" si="107"/>
        <v>15</v>
      </c>
    </row>
    <row r="3685" spans="2:10" x14ac:dyDescent="0.2">
      <c r="B3685" s="4">
        <v>3682</v>
      </c>
      <c r="C3685" s="5" t="s">
        <v>4618</v>
      </c>
      <c r="D3685" s="5" t="s">
        <v>235</v>
      </c>
      <c r="E3685" s="5" t="s">
        <v>4619</v>
      </c>
      <c r="F3685" s="6">
        <v>44341</v>
      </c>
      <c r="G3685" s="6">
        <v>47993</v>
      </c>
      <c r="H3685" s="7">
        <v>500</v>
      </c>
      <c r="I3685" s="13" t="e">
        <f>VLOOKUP(C3685,[1]Sheet18!$A$1:$C$362,3,0)</f>
        <v>#N/A</v>
      </c>
      <c r="J3685" s="18">
        <f t="shared" si="107"/>
        <v>500</v>
      </c>
    </row>
    <row r="3686" spans="2:10" x14ac:dyDescent="0.2">
      <c r="B3686" s="4">
        <v>3683</v>
      </c>
      <c r="C3686" s="5" t="s">
        <v>4946</v>
      </c>
      <c r="D3686" s="5" t="s">
        <v>235</v>
      </c>
      <c r="E3686" s="5" t="s">
        <v>4947</v>
      </c>
      <c r="F3686" s="6">
        <v>44461</v>
      </c>
      <c r="G3686" s="6">
        <v>48113</v>
      </c>
      <c r="H3686" s="7">
        <v>251</v>
      </c>
      <c r="I3686" s="13" t="e">
        <f>VLOOKUP(C3686,[1]Sheet18!$A$1:$C$362,3,0)</f>
        <v>#N/A</v>
      </c>
      <c r="J3686" s="18">
        <f t="shared" si="107"/>
        <v>251</v>
      </c>
    </row>
    <row r="3687" spans="2:10" x14ac:dyDescent="0.2">
      <c r="B3687" s="4">
        <v>3684</v>
      </c>
      <c r="C3687" s="5" t="s">
        <v>5115</v>
      </c>
      <c r="D3687" s="5" t="s">
        <v>235</v>
      </c>
      <c r="E3687" s="5" t="s">
        <v>5116</v>
      </c>
      <c r="F3687" s="6">
        <v>44531</v>
      </c>
      <c r="G3687" s="6">
        <v>48183</v>
      </c>
      <c r="H3687" s="7">
        <v>177</v>
      </c>
      <c r="I3687" s="13" t="e">
        <f>VLOOKUP(C3687,[1]Sheet18!$A$1:$C$362,3,0)</f>
        <v>#N/A</v>
      </c>
      <c r="J3687" s="18">
        <f t="shared" si="107"/>
        <v>177</v>
      </c>
    </row>
    <row r="3688" spans="2:10" x14ac:dyDescent="0.2">
      <c r="B3688" s="4">
        <v>3685</v>
      </c>
      <c r="C3688" s="5" t="s">
        <v>5277</v>
      </c>
      <c r="D3688" s="5" t="s">
        <v>235</v>
      </c>
      <c r="E3688" s="5" t="s">
        <v>5278</v>
      </c>
      <c r="F3688" s="6">
        <v>44586</v>
      </c>
      <c r="G3688" s="6">
        <v>48238</v>
      </c>
      <c r="H3688" s="7">
        <v>201</v>
      </c>
      <c r="I3688" s="13" t="e">
        <f>VLOOKUP(C3688,[1]Sheet18!$A$1:$C$362,3,0)</f>
        <v>#N/A</v>
      </c>
      <c r="J3688" s="18">
        <f t="shared" si="107"/>
        <v>201</v>
      </c>
    </row>
    <row r="3689" spans="2:10" x14ac:dyDescent="0.2">
      <c r="B3689" s="4">
        <v>3686</v>
      </c>
      <c r="C3689" s="5" t="s">
        <v>5420</v>
      </c>
      <c r="D3689" s="5" t="s">
        <v>235</v>
      </c>
      <c r="E3689" s="5" t="s">
        <v>5421</v>
      </c>
      <c r="F3689" s="6">
        <v>44636</v>
      </c>
      <c r="G3689" s="6">
        <v>48289</v>
      </c>
      <c r="H3689" s="7">
        <v>191</v>
      </c>
      <c r="I3689" s="13" t="e">
        <f>VLOOKUP(C3689,[1]Sheet18!$A$1:$C$362,3,0)</f>
        <v>#N/A</v>
      </c>
      <c r="J3689" s="18">
        <f t="shared" si="107"/>
        <v>191</v>
      </c>
    </row>
    <row r="3690" spans="2:10" x14ac:dyDescent="0.2">
      <c r="B3690" s="4">
        <v>3687</v>
      </c>
      <c r="C3690" s="5" t="s">
        <v>5475</v>
      </c>
      <c r="D3690" s="5" t="s">
        <v>235</v>
      </c>
      <c r="E3690" s="5" t="s">
        <v>5476</v>
      </c>
      <c r="F3690" s="6">
        <v>44650</v>
      </c>
      <c r="G3690" s="6">
        <v>48303</v>
      </c>
      <c r="H3690" s="7">
        <v>191</v>
      </c>
      <c r="I3690" s="13" t="e">
        <f>VLOOKUP(C3690,[1]Sheet18!$A$1:$C$362,3,0)</f>
        <v>#N/A</v>
      </c>
      <c r="J3690" s="18">
        <f t="shared" si="107"/>
        <v>191</v>
      </c>
    </row>
    <row r="3691" spans="2:10" x14ac:dyDescent="0.2">
      <c r="B3691" s="4">
        <v>3688</v>
      </c>
      <c r="C3691" s="5" t="s">
        <v>5737</v>
      </c>
      <c r="D3691" s="5" t="s">
        <v>235</v>
      </c>
      <c r="E3691" s="5" t="s">
        <v>5738</v>
      </c>
      <c r="F3691" s="6">
        <v>44769</v>
      </c>
      <c r="G3691" s="6">
        <v>48422</v>
      </c>
      <c r="H3691" s="7">
        <v>150</v>
      </c>
      <c r="I3691" s="13" t="e">
        <f>VLOOKUP(C3691,[1]Sheet18!$A$1:$C$362,3,0)</f>
        <v>#N/A</v>
      </c>
      <c r="J3691" s="18">
        <f t="shared" si="107"/>
        <v>150</v>
      </c>
    </row>
    <row r="3692" spans="2:10" x14ac:dyDescent="0.2">
      <c r="B3692" s="4">
        <v>3689</v>
      </c>
      <c r="C3692" s="5" t="s">
        <v>5879</v>
      </c>
      <c r="D3692" s="5" t="s">
        <v>235</v>
      </c>
      <c r="E3692" s="5" t="s">
        <v>5880</v>
      </c>
      <c r="F3692" s="6">
        <v>44818</v>
      </c>
      <c r="G3692" s="6">
        <v>48471</v>
      </c>
      <c r="H3692" s="7">
        <v>250</v>
      </c>
      <c r="I3692" s="13" t="e">
        <f>VLOOKUP(C3692,[1]Sheet18!$A$1:$C$362,3,0)</f>
        <v>#N/A</v>
      </c>
      <c r="J3692" s="18">
        <f t="shared" si="107"/>
        <v>250</v>
      </c>
    </row>
    <row r="3693" spans="2:10" x14ac:dyDescent="0.2">
      <c r="B3693" s="4">
        <v>3690</v>
      </c>
      <c r="C3693" s="5" t="s">
        <v>5970</v>
      </c>
      <c r="D3693" s="5" t="s">
        <v>235</v>
      </c>
      <c r="E3693" s="5" t="s">
        <v>5971</v>
      </c>
      <c r="F3693" s="6">
        <v>44846</v>
      </c>
      <c r="G3693" s="6">
        <v>48499</v>
      </c>
      <c r="H3693" s="7">
        <v>200</v>
      </c>
      <c r="I3693" s="13" t="e">
        <f>VLOOKUP(C3693,[1]Sheet18!$A$1:$C$362,3,0)</f>
        <v>#N/A</v>
      </c>
      <c r="J3693" s="18">
        <f t="shared" si="107"/>
        <v>200</v>
      </c>
    </row>
    <row r="3694" spans="2:10" x14ac:dyDescent="0.2">
      <c r="B3694" s="4">
        <v>3691</v>
      </c>
      <c r="C3694" s="5" t="s">
        <v>6061</v>
      </c>
      <c r="D3694" s="5" t="s">
        <v>235</v>
      </c>
      <c r="E3694" s="5" t="s">
        <v>6062</v>
      </c>
      <c r="F3694" s="6">
        <v>44874</v>
      </c>
      <c r="G3694" s="6">
        <v>48527</v>
      </c>
      <c r="H3694" s="7">
        <v>277</v>
      </c>
      <c r="I3694" s="13" t="e">
        <f>VLOOKUP(C3694,[1]Sheet18!$A$1:$C$362,3,0)</f>
        <v>#N/A</v>
      </c>
      <c r="J3694" s="18">
        <f t="shared" si="107"/>
        <v>277</v>
      </c>
    </row>
    <row r="3695" spans="2:10" x14ac:dyDescent="0.2">
      <c r="B3695" s="4">
        <v>3692</v>
      </c>
      <c r="C3695" s="5" t="s">
        <v>6390</v>
      </c>
      <c r="D3695" s="5" t="s">
        <v>235</v>
      </c>
      <c r="E3695" s="5" t="s">
        <v>6391</v>
      </c>
      <c r="F3695" s="6">
        <v>44979</v>
      </c>
      <c r="G3695" s="6">
        <v>48632</v>
      </c>
      <c r="H3695" s="7">
        <v>437</v>
      </c>
      <c r="I3695" s="13" t="e">
        <f>VLOOKUP(C3695,[1]Sheet18!$A$1:$C$362,3,0)</f>
        <v>#N/A</v>
      </c>
      <c r="J3695" s="18">
        <f t="shared" si="107"/>
        <v>437</v>
      </c>
    </row>
    <row r="3696" spans="2:10" x14ac:dyDescent="0.2">
      <c r="B3696" s="4">
        <v>3693</v>
      </c>
      <c r="C3696" s="5" t="s">
        <v>6569</v>
      </c>
      <c r="D3696" s="5" t="s">
        <v>235</v>
      </c>
      <c r="E3696" s="5" t="s">
        <v>6570</v>
      </c>
      <c r="F3696" s="6">
        <v>45014</v>
      </c>
      <c r="G3696" s="6">
        <v>48667</v>
      </c>
      <c r="H3696" s="7">
        <v>100</v>
      </c>
      <c r="I3696" s="13" t="e">
        <f>VLOOKUP(C3696,[1]Sheet18!$A$1:$C$362,3,0)</f>
        <v>#N/A</v>
      </c>
      <c r="J3696" s="18">
        <f t="shared" si="107"/>
        <v>100</v>
      </c>
    </row>
    <row r="3697" spans="2:10" x14ac:dyDescent="0.2">
      <c r="B3697" s="4">
        <v>3694</v>
      </c>
      <c r="C3697" s="5" t="s">
        <v>6726</v>
      </c>
      <c r="D3697" s="5" t="s">
        <v>235</v>
      </c>
      <c r="E3697" s="5" t="s">
        <v>6727</v>
      </c>
      <c r="F3697" s="6">
        <v>45077</v>
      </c>
      <c r="G3697" s="6">
        <v>48730</v>
      </c>
      <c r="H3697" s="7">
        <v>300</v>
      </c>
      <c r="I3697" s="13" t="e">
        <f>VLOOKUP(C3697,[1]Sheet18!$A$1:$C$362,3,0)</f>
        <v>#N/A</v>
      </c>
      <c r="J3697" s="18">
        <f t="shared" si="107"/>
        <v>300</v>
      </c>
    </row>
    <row r="3698" spans="2:10" x14ac:dyDescent="0.2">
      <c r="B3698" s="4">
        <v>3695</v>
      </c>
      <c r="C3698" s="5" t="s">
        <v>7072</v>
      </c>
      <c r="D3698" s="5" t="s">
        <v>235</v>
      </c>
      <c r="E3698" s="5" t="s">
        <v>7073</v>
      </c>
      <c r="F3698" s="6">
        <v>45191</v>
      </c>
      <c r="G3698" s="6">
        <v>48844</v>
      </c>
      <c r="H3698" s="7">
        <v>250</v>
      </c>
      <c r="I3698" s="13" t="e">
        <f>VLOOKUP(C3698,[1]Sheet18!$A$1:$C$362,3,0)</f>
        <v>#N/A</v>
      </c>
      <c r="J3698" s="18">
        <f t="shared" si="107"/>
        <v>250</v>
      </c>
    </row>
    <row r="3699" spans="2:10" x14ac:dyDescent="0.2">
      <c r="B3699" s="4">
        <v>3696</v>
      </c>
      <c r="C3699" s="5" t="s">
        <v>7154</v>
      </c>
      <c r="D3699" s="5" t="s">
        <v>235</v>
      </c>
      <c r="E3699" s="5" t="s">
        <v>6570</v>
      </c>
      <c r="F3699" s="6">
        <v>45210</v>
      </c>
      <c r="G3699" s="6">
        <v>48863</v>
      </c>
      <c r="H3699" s="7">
        <v>400</v>
      </c>
      <c r="I3699" s="13" t="e">
        <f>VLOOKUP(C3699,[1]Sheet18!$A$1:$C$362,3,0)</f>
        <v>#N/A</v>
      </c>
      <c r="J3699" s="18">
        <f t="shared" si="107"/>
        <v>400</v>
      </c>
    </row>
    <row r="3700" spans="2:10" x14ac:dyDescent="0.2">
      <c r="B3700" s="4">
        <v>3697</v>
      </c>
      <c r="C3700" s="5" t="s">
        <v>7596</v>
      </c>
      <c r="D3700" s="5" t="s">
        <v>235</v>
      </c>
      <c r="E3700" s="5" t="s">
        <v>7597</v>
      </c>
      <c r="F3700" s="6">
        <v>45322</v>
      </c>
      <c r="G3700" s="6">
        <v>48975</v>
      </c>
      <c r="H3700" s="7">
        <v>481</v>
      </c>
      <c r="I3700" s="13" t="e">
        <f>VLOOKUP(C3700,[1]Sheet18!$A$1:$C$362,3,0)</f>
        <v>#N/A</v>
      </c>
      <c r="J3700" s="18">
        <f t="shared" si="107"/>
        <v>481</v>
      </c>
    </row>
    <row r="3701" spans="2:10" x14ac:dyDescent="0.2">
      <c r="B3701" s="4">
        <v>3698</v>
      </c>
      <c r="C3701" s="5" t="s">
        <v>7874</v>
      </c>
      <c r="D3701" s="5" t="s">
        <v>235</v>
      </c>
      <c r="E3701" s="5" t="s">
        <v>7875</v>
      </c>
      <c r="F3701" s="6">
        <v>45371</v>
      </c>
      <c r="G3701" s="6">
        <v>49023</v>
      </c>
      <c r="H3701" s="7">
        <v>485</v>
      </c>
      <c r="I3701" s="13" t="e">
        <f>VLOOKUP(C3701,[1]Sheet18!$A$1:$C$362,3,0)</f>
        <v>#N/A</v>
      </c>
      <c r="J3701" s="18">
        <f t="shared" si="107"/>
        <v>485</v>
      </c>
    </row>
    <row r="3702" spans="2:10" x14ac:dyDescent="0.2">
      <c r="B3702" s="4">
        <v>3699</v>
      </c>
      <c r="C3702" s="5" t="s">
        <v>8606</v>
      </c>
      <c r="D3702" s="5" t="s">
        <v>235</v>
      </c>
      <c r="E3702" s="5" t="s">
        <v>8607</v>
      </c>
      <c r="F3702" s="6">
        <v>45574</v>
      </c>
      <c r="G3702" s="6">
        <v>49226</v>
      </c>
      <c r="H3702" s="7">
        <v>1000</v>
      </c>
      <c r="I3702" s="13" t="e">
        <f>VLOOKUP(C3702,[1]Sheet18!$A$1:$C$362,3,0)</f>
        <v>#N/A</v>
      </c>
      <c r="J3702" s="18">
        <f t="shared" si="107"/>
        <v>1000</v>
      </c>
    </row>
    <row r="3703" spans="2:10" x14ac:dyDescent="0.2">
      <c r="B3703" s="4">
        <v>3700</v>
      </c>
      <c r="C3703" s="5" t="s">
        <v>9113</v>
      </c>
      <c r="D3703" s="5" t="s">
        <v>235</v>
      </c>
      <c r="E3703" s="5" t="s">
        <v>9114</v>
      </c>
      <c r="F3703" s="6">
        <v>45715</v>
      </c>
      <c r="G3703" s="6">
        <v>49367</v>
      </c>
      <c r="H3703" s="7">
        <v>488</v>
      </c>
      <c r="I3703" s="13" t="e">
        <f>VLOOKUP(C3703,[1]Sheet18!$A$1:$C$362,3,0)</f>
        <v>#N/A</v>
      </c>
      <c r="J3703" s="18">
        <f t="shared" si="107"/>
        <v>488</v>
      </c>
    </row>
    <row r="3704" spans="2:10" x14ac:dyDescent="0.2">
      <c r="B3704" s="4">
        <v>3701</v>
      </c>
      <c r="C3704" s="5" t="s">
        <v>9347</v>
      </c>
      <c r="D3704" s="5" t="s">
        <v>235</v>
      </c>
      <c r="E3704" s="5" t="s">
        <v>9348</v>
      </c>
      <c r="F3704" s="6">
        <v>45742</v>
      </c>
      <c r="G3704" s="6">
        <v>49394</v>
      </c>
      <c r="H3704" s="7">
        <v>463</v>
      </c>
      <c r="I3704" s="13" t="e">
        <f>VLOOKUP(C3704,[1]Sheet18!$A$1:$C$362,3,0)</f>
        <v>#N/A</v>
      </c>
      <c r="J3704" s="18">
        <f t="shared" si="107"/>
        <v>463</v>
      </c>
    </row>
    <row r="3705" spans="2:10" x14ac:dyDescent="0.2">
      <c r="B3705" s="4">
        <v>3702</v>
      </c>
      <c r="C3705" s="5" t="s">
        <v>55</v>
      </c>
      <c r="D3705" s="5" t="s">
        <v>57</v>
      </c>
      <c r="E3705" s="5" t="s">
        <v>56</v>
      </c>
      <c r="F3705" s="6">
        <v>42214</v>
      </c>
      <c r="G3705" s="6">
        <v>45867</v>
      </c>
      <c r="H3705" s="7">
        <v>1500</v>
      </c>
      <c r="I3705" s="13" t="e">
        <f>VLOOKUP(C3705,[1]Sheet18!$A$1:$C$362,3,0)</f>
        <v>#N/A</v>
      </c>
      <c r="J3705" s="18">
        <f t="shared" si="107"/>
        <v>1500</v>
      </c>
    </row>
    <row r="3706" spans="2:10" x14ac:dyDescent="0.2">
      <c r="B3706" s="4">
        <v>3703</v>
      </c>
      <c r="C3706" s="5" t="s">
        <v>83</v>
      </c>
      <c r="D3706" s="5" t="s">
        <v>57</v>
      </c>
      <c r="E3706" s="5" t="s">
        <v>84</v>
      </c>
      <c r="F3706" s="6">
        <v>42228</v>
      </c>
      <c r="G3706" s="6">
        <v>45881</v>
      </c>
      <c r="H3706" s="7">
        <v>1200</v>
      </c>
      <c r="I3706" s="13" t="e">
        <f>VLOOKUP(C3706,[1]Sheet18!$A$1:$C$362,3,0)</f>
        <v>#N/A</v>
      </c>
      <c r="J3706" s="18">
        <f t="shared" si="107"/>
        <v>1200</v>
      </c>
    </row>
    <row r="3707" spans="2:10" x14ac:dyDescent="0.2">
      <c r="B3707" s="4">
        <v>3704</v>
      </c>
      <c r="C3707" s="5" t="s">
        <v>104</v>
      </c>
      <c r="D3707" s="5" t="s">
        <v>57</v>
      </c>
      <c r="E3707" s="5" t="s">
        <v>56</v>
      </c>
      <c r="F3707" s="6">
        <v>42242</v>
      </c>
      <c r="G3707" s="6">
        <v>45895</v>
      </c>
      <c r="H3707" s="7">
        <v>1200</v>
      </c>
      <c r="I3707" s="13" t="e">
        <f>VLOOKUP(C3707,[1]Sheet18!$A$1:$C$362,3,0)</f>
        <v>#N/A</v>
      </c>
      <c r="J3707" s="18">
        <f t="shared" si="107"/>
        <v>1200</v>
      </c>
    </row>
    <row r="3708" spans="2:10" x14ac:dyDescent="0.2">
      <c r="B3708" s="4">
        <v>3705</v>
      </c>
      <c r="C3708" s="5" t="s">
        <v>130</v>
      </c>
      <c r="D3708" s="5" t="s">
        <v>57</v>
      </c>
      <c r="E3708" s="5" t="s">
        <v>131</v>
      </c>
      <c r="F3708" s="6">
        <v>42256</v>
      </c>
      <c r="G3708" s="6">
        <v>45909</v>
      </c>
      <c r="H3708" s="7">
        <v>1500</v>
      </c>
      <c r="I3708" s="13" t="e">
        <f>VLOOKUP(C3708,[1]Sheet18!$A$1:$C$362,3,0)</f>
        <v>#N/A</v>
      </c>
      <c r="J3708" s="18">
        <f t="shared" si="107"/>
        <v>1500</v>
      </c>
    </row>
    <row r="3709" spans="2:10" x14ac:dyDescent="0.2">
      <c r="B3709" s="4">
        <v>3706</v>
      </c>
      <c r="C3709" s="5" t="s">
        <v>179</v>
      </c>
      <c r="D3709" s="5" t="s">
        <v>57</v>
      </c>
      <c r="E3709" s="5" t="s">
        <v>180</v>
      </c>
      <c r="F3709" s="6">
        <v>42291</v>
      </c>
      <c r="G3709" s="6">
        <v>45944</v>
      </c>
      <c r="H3709" s="7">
        <v>1875</v>
      </c>
      <c r="I3709" s="13" t="e">
        <f>VLOOKUP(C3709,[1]Sheet18!$A$1:$C$362,3,0)</f>
        <v>#N/A</v>
      </c>
      <c r="J3709" s="18">
        <f t="shared" si="107"/>
        <v>1875</v>
      </c>
    </row>
    <row r="3710" spans="2:10" hidden="1" x14ac:dyDescent="0.2">
      <c r="B3710" s="4">
        <v>3707</v>
      </c>
      <c r="C3710" s="5" t="s">
        <v>2869</v>
      </c>
      <c r="D3710" s="5" t="s">
        <v>57</v>
      </c>
      <c r="E3710" s="5" t="s">
        <v>2870</v>
      </c>
      <c r="F3710" s="6">
        <v>43754</v>
      </c>
      <c r="G3710" s="6">
        <v>45946</v>
      </c>
      <c r="H3710" s="7">
        <v>1100</v>
      </c>
      <c r="I3710" s="13" t="str">
        <f>VLOOKUP(C3710,[1]Sheet18!$A$1:$C$362,3,0)</f>
        <v>=500+600</v>
      </c>
      <c r="J3710" s="13" t="str">
        <f>I3710</f>
        <v>=500+600</v>
      </c>
    </row>
    <row r="3711" spans="2:10" x14ac:dyDescent="0.2">
      <c r="B3711" s="4">
        <v>3708</v>
      </c>
      <c r="C3711" s="5" t="s">
        <v>199</v>
      </c>
      <c r="D3711" s="5" t="s">
        <v>57</v>
      </c>
      <c r="E3711" s="5" t="s">
        <v>200</v>
      </c>
      <c r="F3711" s="6">
        <v>42305</v>
      </c>
      <c r="G3711" s="6">
        <v>45958</v>
      </c>
      <c r="H3711" s="7">
        <v>1500</v>
      </c>
      <c r="I3711" s="13" t="e">
        <f>VLOOKUP(C3711,[1]Sheet18!$A$1:$C$362,3,0)</f>
        <v>#N/A</v>
      </c>
      <c r="J3711" s="18">
        <f t="shared" ref="J3711:J3733" si="108">H3711</f>
        <v>1500</v>
      </c>
    </row>
    <row r="3712" spans="2:10" x14ac:dyDescent="0.2">
      <c r="B3712" s="4">
        <v>3709</v>
      </c>
      <c r="C3712" s="5" t="s">
        <v>236</v>
      </c>
      <c r="D3712" s="5" t="s">
        <v>57</v>
      </c>
      <c r="E3712" s="5" t="s">
        <v>237</v>
      </c>
      <c r="F3712" s="6">
        <v>42321</v>
      </c>
      <c r="G3712" s="6">
        <v>45974</v>
      </c>
      <c r="H3712" s="7">
        <v>1500</v>
      </c>
      <c r="I3712" s="13" t="e">
        <f>VLOOKUP(C3712,[1]Sheet18!$A$1:$C$362,3,0)</f>
        <v>#N/A</v>
      </c>
      <c r="J3712" s="18">
        <f t="shared" si="108"/>
        <v>1500</v>
      </c>
    </row>
    <row r="3713" spans="2:10" x14ac:dyDescent="0.2">
      <c r="B3713" s="4">
        <v>3710</v>
      </c>
      <c r="C3713" s="5" t="s">
        <v>2919</v>
      </c>
      <c r="D3713" s="5" t="s">
        <v>57</v>
      </c>
      <c r="E3713" s="5" t="s">
        <v>2920</v>
      </c>
      <c r="F3713" s="6">
        <v>43782</v>
      </c>
      <c r="G3713" s="6">
        <v>45974</v>
      </c>
      <c r="H3713" s="7">
        <v>500</v>
      </c>
      <c r="I3713" s="13" t="e">
        <f>VLOOKUP(C3713,[1]Sheet18!$A$1:$C$362,3,0)</f>
        <v>#N/A</v>
      </c>
      <c r="J3713" s="18">
        <f t="shared" si="108"/>
        <v>500</v>
      </c>
    </row>
    <row r="3714" spans="2:10" x14ac:dyDescent="0.2">
      <c r="B3714" s="4">
        <v>3711</v>
      </c>
      <c r="C3714" s="5" t="s">
        <v>2936</v>
      </c>
      <c r="D3714" s="5" t="s">
        <v>57</v>
      </c>
      <c r="E3714" s="5" t="s">
        <v>2937</v>
      </c>
      <c r="F3714" s="6">
        <v>43789</v>
      </c>
      <c r="G3714" s="6">
        <v>45981</v>
      </c>
      <c r="H3714" s="7">
        <v>1000</v>
      </c>
      <c r="I3714" s="13" t="e">
        <f>VLOOKUP(C3714,[1]Sheet18!$A$1:$C$362,3,0)</f>
        <v>#N/A</v>
      </c>
      <c r="J3714" s="18">
        <f t="shared" si="108"/>
        <v>1000</v>
      </c>
    </row>
    <row r="3715" spans="2:10" x14ac:dyDescent="0.2">
      <c r="B3715" s="4">
        <v>3712</v>
      </c>
      <c r="C3715" s="5" t="s">
        <v>262</v>
      </c>
      <c r="D3715" s="5" t="s">
        <v>57</v>
      </c>
      <c r="E3715" s="5" t="s">
        <v>263</v>
      </c>
      <c r="F3715" s="6">
        <v>42334</v>
      </c>
      <c r="G3715" s="6">
        <v>45987</v>
      </c>
      <c r="H3715" s="7">
        <v>1875</v>
      </c>
      <c r="I3715" s="13" t="e">
        <f>VLOOKUP(C3715,[1]Sheet18!$A$1:$C$362,3,0)</f>
        <v>#N/A</v>
      </c>
      <c r="J3715" s="18">
        <f t="shared" si="108"/>
        <v>1875</v>
      </c>
    </row>
    <row r="3716" spans="2:10" x14ac:dyDescent="0.2">
      <c r="B3716" s="4">
        <v>3713</v>
      </c>
      <c r="C3716" s="5" t="s">
        <v>288</v>
      </c>
      <c r="D3716" s="5" t="s">
        <v>57</v>
      </c>
      <c r="E3716" s="5" t="s">
        <v>289</v>
      </c>
      <c r="F3716" s="6">
        <v>42347</v>
      </c>
      <c r="G3716" s="6">
        <v>46000</v>
      </c>
      <c r="H3716" s="7">
        <v>1500</v>
      </c>
      <c r="I3716" s="13" t="e">
        <f>VLOOKUP(C3716,[1]Sheet18!$A$1:$C$362,3,0)</f>
        <v>#N/A</v>
      </c>
      <c r="J3716" s="18">
        <f t="shared" si="108"/>
        <v>1500</v>
      </c>
    </row>
    <row r="3717" spans="2:10" x14ac:dyDescent="0.2">
      <c r="B3717" s="4">
        <v>3714</v>
      </c>
      <c r="C3717" s="5" t="s">
        <v>316</v>
      </c>
      <c r="D3717" s="5" t="s">
        <v>57</v>
      </c>
      <c r="E3717" s="5" t="s">
        <v>84</v>
      </c>
      <c r="F3717" s="6">
        <v>42361</v>
      </c>
      <c r="G3717" s="6">
        <v>46014</v>
      </c>
      <c r="H3717" s="7">
        <v>1250</v>
      </c>
      <c r="I3717" s="13" t="e">
        <f>VLOOKUP(C3717,[1]Sheet18!$A$1:$C$362,3,0)</f>
        <v>#N/A</v>
      </c>
      <c r="J3717" s="18">
        <f t="shared" si="108"/>
        <v>1250</v>
      </c>
    </row>
    <row r="3718" spans="2:10" x14ac:dyDescent="0.2">
      <c r="B3718" s="4">
        <v>3715</v>
      </c>
      <c r="C3718" s="5" t="s">
        <v>345</v>
      </c>
      <c r="D3718" s="5" t="s">
        <v>57</v>
      </c>
      <c r="E3718" s="5" t="s">
        <v>346</v>
      </c>
      <c r="F3718" s="6">
        <v>42382</v>
      </c>
      <c r="G3718" s="6">
        <v>46035</v>
      </c>
      <c r="H3718" s="7">
        <v>1500</v>
      </c>
      <c r="I3718" s="13" t="e">
        <f>VLOOKUP(C3718,[1]Sheet18!$A$1:$C$362,3,0)</f>
        <v>#N/A</v>
      </c>
      <c r="J3718" s="18">
        <f t="shared" si="108"/>
        <v>1500</v>
      </c>
    </row>
    <row r="3719" spans="2:10" x14ac:dyDescent="0.2">
      <c r="B3719" s="4">
        <v>3716</v>
      </c>
      <c r="C3719" s="5" t="s">
        <v>378</v>
      </c>
      <c r="D3719" s="5" t="s">
        <v>57</v>
      </c>
      <c r="E3719" s="5" t="s">
        <v>379</v>
      </c>
      <c r="F3719" s="6">
        <v>42396</v>
      </c>
      <c r="G3719" s="6">
        <v>46049</v>
      </c>
      <c r="H3719" s="7">
        <v>1500</v>
      </c>
      <c r="I3719" s="13" t="e">
        <f>VLOOKUP(C3719,[1]Sheet18!$A$1:$C$362,3,0)</f>
        <v>#N/A</v>
      </c>
      <c r="J3719" s="18">
        <f t="shared" si="108"/>
        <v>1500</v>
      </c>
    </row>
    <row r="3720" spans="2:10" x14ac:dyDescent="0.2">
      <c r="B3720" s="4">
        <v>3717</v>
      </c>
      <c r="C3720" s="5" t="s">
        <v>400</v>
      </c>
      <c r="D3720" s="5" t="s">
        <v>57</v>
      </c>
      <c r="E3720" s="5" t="s">
        <v>401</v>
      </c>
      <c r="F3720" s="6">
        <v>42410</v>
      </c>
      <c r="G3720" s="6">
        <v>46063</v>
      </c>
      <c r="H3720" s="7">
        <v>1875</v>
      </c>
      <c r="I3720" s="13" t="e">
        <f>VLOOKUP(C3720,[1]Sheet18!$A$1:$C$362,3,0)</f>
        <v>#N/A</v>
      </c>
      <c r="J3720" s="18">
        <f t="shared" si="108"/>
        <v>1875</v>
      </c>
    </row>
    <row r="3721" spans="2:10" x14ac:dyDescent="0.2">
      <c r="B3721" s="4">
        <v>3718</v>
      </c>
      <c r="C3721" s="5" t="s">
        <v>440</v>
      </c>
      <c r="D3721" s="5" t="s">
        <v>57</v>
      </c>
      <c r="E3721" s="5" t="s">
        <v>441</v>
      </c>
      <c r="F3721" s="6">
        <v>42424</v>
      </c>
      <c r="G3721" s="6">
        <v>46077</v>
      </c>
      <c r="H3721" s="7">
        <v>1250</v>
      </c>
      <c r="I3721" s="13" t="e">
        <f>VLOOKUP(C3721,[1]Sheet18!$A$1:$C$362,3,0)</f>
        <v>#N/A</v>
      </c>
      <c r="J3721" s="18">
        <f t="shared" si="108"/>
        <v>1250</v>
      </c>
    </row>
    <row r="3722" spans="2:10" x14ac:dyDescent="0.2">
      <c r="B3722" s="4">
        <v>3719</v>
      </c>
      <c r="C3722" s="5" t="s">
        <v>466</v>
      </c>
      <c r="D3722" s="5" t="s">
        <v>57</v>
      </c>
      <c r="E3722" s="5" t="s">
        <v>467</v>
      </c>
      <c r="F3722" s="6">
        <v>42438</v>
      </c>
      <c r="G3722" s="6">
        <v>46090</v>
      </c>
      <c r="H3722" s="7">
        <v>1500</v>
      </c>
      <c r="I3722" s="13" t="e">
        <f>VLOOKUP(C3722,[1]Sheet18!$A$1:$C$362,3,0)</f>
        <v>#N/A</v>
      </c>
      <c r="J3722" s="18">
        <f t="shared" si="108"/>
        <v>1500</v>
      </c>
    </row>
    <row r="3723" spans="2:10" x14ac:dyDescent="0.2">
      <c r="B3723" s="4">
        <v>3720</v>
      </c>
      <c r="C3723" s="5" t="s">
        <v>504</v>
      </c>
      <c r="D3723" s="5" t="s">
        <v>57</v>
      </c>
      <c r="E3723" s="5" t="s">
        <v>505</v>
      </c>
      <c r="F3723" s="6">
        <v>42480</v>
      </c>
      <c r="G3723" s="6">
        <v>46132</v>
      </c>
      <c r="H3723" s="7">
        <v>1875</v>
      </c>
      <c r="I3723" s="13" t="e">
        <f>VLOOKUP(C3723,[1]Sheet18!$A$1:$C$362,3,0)</f>
        <v>#N/A</v>
      </c>
      <c r="J3723" s="18">
        <f t="shared" si="108"/>
        <v>1875</v>
      </c>
    </row>
    <row r="3724" spans="2:10" x14ac:dyDescent="0.2">
      <c r="B3724" s="4">
        <v>3721</v>
      </c>
      <c r="C3724" s="5" t="s">
        <v>521</v>
      </c>
      <c r="D3724" s="5" t="s">
        <v>57</v>
      </c>
      <c r="E3724" s="5" t="s">
        <v>522</v>
      </c>
      <c r="F3724" s="6">
        <v>42487</v>
      </c>
      <c r="G3724" s="6">
        <v>46139</v>
      </c>
      <c r="H3724" s="7">
        <v>1000</v>
      </c>
      <c r="I3724" s="13" t="e">
        <f>VLOOKUP(C3724,[1]Sheet18!$A$1:$C$362,3,0)</f>
        <v>#N/A</v>
      </c>
      <c r="J3724" s="18">
        <f t="shared" si="108"/>
        <v>1000</v>
      </c>
    </row>
    <row r="3725" spans="2:10" x14ac:dyDescent="0.2">
      <c r="B3725" s="4">
        <v>3722</v>
      </c>
      <c r="C3725" s="5" t="s">
        <v>532</v>
      </c>
      <c r="D3725" s="5" t="s">
        <v>57</v>
      </c>
      <c r="E3725" s="5" t="s">
        <v>505</v>
      </c>
      <c r="F3725" s="6">
        <v>42501</v>
      </c>
      <c r="G3725" s="6">
        <v>46153</v>
      </c>
      <c r="H3725" s="7">
        <v>1875</v>
      </c>
      <c r="I3725" s="13" t="e">
        <f>VLOOKUP(C3725,[1]Sheet18!$A$1:$C$362,3,0)</f>
        <v>#N/A</v>
      </c>
      <c r="J3725" s="18">
        <f t="shared" si="108"/>
        <v>1875</v>
      </c>
    </row>
    <row r="3726" spans="2:10" x14ac:dyDescent="0.2">
      <c r="B3726" s="4">
        <v>3723</v>
      </c>
      <c r="C3726" s="5" t="s">
        <v>548</v>
      </c>
      <c r="D3726" s="5" t="s">
        <v>57</v>
      </c>
      <c r="E3726" s="5" t="s">
        <v>549</v>
      </c>
      <c r="F3726" s="6">
        <v>42515</v>
      </c>
      <c r="G3726" s="6">
        <v>46167</v>
      </c>
      <c r="H3726" s="7">
        <v>1500</v>
      </c>
      <c r="I3726" s="13" t="e">
        <f>VLOOKUP(C3726,[1]Sheet18!$A$1:$C$362,3,0)</f>
        <v>#N/A</v>
      </c>
      <c r="J3726" s="18">
        <f t="shared" si="108"/>
        <v>1500</v>
      </c>
    </row>
    <row r="3727" spans="2:10" x14ac:dyDescent="0.2">
      <c r="B3727" s="4">
        <v>3724</v>
      </c>
      <c r="C3727" s="5" t="s">
        <v>567</v>
      </c>
      <c r="D3727" s="5" t="s">
        <v>57</v>
      </c>
      <c r="E3727" s="5" t="s">
        <v>568</v>
      </c>
      <c r="F3727" s="6">
        <v>42536</v>
      </c>
      <c r="G3727" s="6">
        <v>46188</v>
      </c>
      <c r="H3727" s="7">
        <v>1875</v>
      </c>
      <c r="I3727" s="13" t="e">
        <f>VLOOKUP(C3727,[1]Sheet18!$A$1:$C$362,3,0)</f>
        <v>#N/A</v>
      </c>
      <c r="J3727" s="18">
        <f t="shared" si="108"/>
        <v>1875</v>
      </c>
    </row>
    <row r="3728" spans="2:10" x14ac:dyDescent="0.2">
      <c r="B3728" s="4">
        <v>3725</v>
      </c>
      <c r="C3728" s="5" t="s">
        <v>597</v>
      </c>
      <c r="D3728" s="5" t="s">
        <v>57</v>
      </c>
      <c r="E3728" s="5" t="s">
        <v>598</v>
      </c>
      <c r="F3728" s="6">
        <v>42564</v>
      </c>
      <c r="G3728" s="6">
        <v>46216</v>
      </c>
      <c r="H3728" s="7">
        <v>1875</v>
      </c>
      <c r="I3728" s="13" t="e">
        <f>VLOOKUP(C3728,[1]Sheet18!$A$1:$C$362,3,0)</f>
        <v>#N/A</v>
      </c>
      <c r="J3728" s="18">
        <f t="shared" si="108"/>
        <v>1875</v>
      </c>
    </row>
    <row r="3729" spans="2:10" x14ac:dyDescent="0.2">
      <c r="B3729" s="4">
        <v>3726</v>
      </c>
      <c r="C3729" s="5" t="s">
        <v>615</v>
      </c>
      <c r="D3729" s="5" t="s">
        <v>57</v>
      </c>
      <c r="E3729" s="5" t="s">
        <v>616</v>
      </c>
      <c r="F3729" s="6">
        <v>42578</v>
      </c>
      <c r="G3729" s="6">
        <v>46230</v>
      </c>
      <c r="H3729" s="7">
        <v>1500</v>
      </c>
      <c r="I3729" s="13" t="e">
        <f>VLOOKUP(C3729,[1]Sheet18!$A$1:$C$362,3,0)</f>
        <v>#N/A</v>
      </c>
      <c r="J3729" s="18">
        <f t="shared" si="108"/>
        <v>1500</v>
      </c>
    </row>
    <row r="3730" spans="2:10" x14ac:dyDescent="0.2">
      <c r="B3730" s="4">
        <v>3727</v>
      </c>
      <c r="C3730" s="5" t="s">
        <v>635</v>
      </c>
      <c r="D3730" s="5" t="s">
        <v>57</v>
      </c>
      <c r="E3730" s="5" t="s">
        <v>636</v>
      </c>
      <c r="F3730" s="6">
        <v>42591</v>
      </c>
      <c r="G3730" s="6">
        <v>46243</v>
      </c>
      <c r="H3730" s="7">
        <v>1875</v>
      </c>
      <c r="I3730" s="13" t="e">
        <f>VLOOKUP(C3730,[1]Sheet18!$A$1:$C$362,3,0)</f>
        <v>#N/A</v>
      </c>
      <c r="J3730" s="18">
        <f t="shared" si="108"/>
        <v>1875</v>
      </c>
    </row>
    <row r="3731" spans="2:10" x14ac:dyDescent="0.2">
      <c r="B3731" s="4">
        <v>3728</v>
      </c>
      <c r="C3731" s="5" t="s">
        <v>667</v>
      </c>
      <c r="D3731" s="5" t="s">
        <v>57</v>
      </c>
      <c r="E3731" s="5" t="s">
        <v>668</v>
      </c>
      <c r="F3731" s="6">
        <v>42606</v>
      </c>
      <c r="G3731" s="6">
        <v>46258</v>
      </c>
      <c r="H3731" s="7">
        <v>1500</v>
      </c>
      <c r="I3731" s="13" t="e">
        <f>VLOOKUP(C3731,[1]Sheet18!$A$1:$C$362,3,0)</f>
        <v>#N/A</v>
      </c>
      <c r="J3731" s="18">
        <f t="shared" si="108"/>
        <v>1500</v>
      </c>
    </row>
    <row r="3732" spans="2:10" x14ac:dyDescent="0.2">
      <c r="B3732" s="4">
        <v>3729</v>
      </c>
      <c r="C3732" s="5" t="s">
        <v>691</v>
      </c>
      <c r="D3732" s="5" t="s">
        <v>57</v>
      </c>
      <c r="E3732" s="5" t="s">
        <v>692</v>
      </c>
      <c r="F3732" s="6">
        <v>42627</v>
      </c>
      <c r="G3732" s="6">
        <v>46279</v>
      </c>
      <c r="H3732" s="7">
        <v>1500</v>
      </c>
      <c r="I3732" s="13" t="e">
        <f>VLOOKUP(C3732,[1]Sheet18!$A$1:$C$362,3,0)</f>
        <v>#N/A</v>
      </c>
      <c r="J3732" s="18">
        <f t="shared" si="108"/>
        <v>1500</v>
      </c>
    </row>
    <row r="3733" spans="2:10" x14ac:dyDescent="0.2">
      <c r="B3733" s="4">
        <v>3730</v>
      </c>
      <c r="C3733" s="5" t="s">
        <v>2019</v>
      </c>
      <c r="D3733" s="5" t="s">
        <v>57</v>
      </c>
      <c r="E3733" s="5" t="s">
        <v>2020</v>
      </c>
      <c r="F3733" s="6">
        <v>43362</v>
      </c>
      <c r="G3733" s="6">
        <v>46284</v>
      </c>
      <c r="H3733" s="7">
        <v>1300</v>
      </c>
      <c r="I3733" s="13" t="e">
        <f>VLOOKUP(C3733,[1]Sheet18!$A$1:$C$362,3,0)</f>
        <v>#N/A</v>
      </c>
      <c r="J3733" s="18">
        <f t="shared" si="108"/>
        <v>1300</v>
      </c>
    </row>
    <row r="3734" spans="2:10" hidden="1" x14ac:dyDescent="0.2">
      <c r="B3734" s="4">
        <v>3731</v>
      </c>
      <c r="C3734" s="5" t="s">
        <v>739</v>
      </c>
      <c r="D3734" s="5" t="s">
        <v>57</v>
      </c>
      <c r="E3734" s="5" t="s">
        <v>740</v>
      </c>
      <c r="F3734" s="6">
        <v>42656</v>
      </c>
      <c r="G3734" s="6">
        <v>46308</v>
      </c>
      <c r="H3734" s="7">
        <v>1600.107</v>
      </c>
      <c r="I3734" s="13" t="str">
        <f>VLOOKUP(C3734,[1]Sheet18!$A$1:$C$362,3,0)</f>
        <v>=1000+600.107</v>
      </c>
      <c r="J3734" s="13" t="str">
        <f>I3734</f>
        <v>=1000+600.107</v>
      </c>
    </row>
    <row r="3735" spans="2:10" x14ac:dyDescent="0.2">
      <c r="B3735" s="4">
        <v>3732</v>
      </c>
      <c r="C3735" s="5" t="s">
        <v>770</v>
      </c>
      <c r="D3735" s="5" t="s">
        <v>57</v>
      </c>
      <c r="E3735" s="5" t="s">
        <v>771</v>
      </c>
      <c r="F3735" s="6">
        <v>42669</v>
      </c>
      <c r="G3735" s="6">
        <v>46321</v>
      </c>
      <c r="H3735" s="7">
        <v>1875</v>
      </c>
      <c r="I3735" s="13" t="e">
        <f>VLOOKUP(C3735,[1]Sheet18!$A$1:$C$362,3,0)</f>
        <v>#N/A</v>
      </c>
      <c r="J3735" s="18">
        <f>H3735</f>
        <v>1875</v>
      </c>
    </row>
    <row r="3736" spans="2:10" x14ac:dyDescent="0.2">
      <c r="B3736" s="4">
        <v>3733</v>
      </c>
      <c r="C3736" s="5" t="s">
        <v>804</v>
      </c>
      <c r="D3736" s="5" t="s">
        <v>57</v>
      </c>
      <c r="E3736" s="5" t="s">
        <v>805</v>
      </c>
      <c r="F3736" s="6">
        <v>42683</v>
      </c>
      <c r="G3736" s="6">
        <v>46335</v>
      </c>
      <c r="H3736" s="7">
        <v>2500</v>
      </c>
      <c r="I3736" s="13" t="e">
        <f>VLOOKUP(C3736,[1]Sheet18!$A$1:$C$362,3,0)</f>
        <v>#N/A</v>
      </c>
      <c r="J3736" s="18">
        <f>H3736</f>
        <v>2500</v>
      </c>
    </row>
    <row r="3737" spans="2:10" hidden="1" x14ac:dyDescent="0.2">
      <c r="B3737" s="4">
        <v>3734</v>
      </c>
      <c r="C3737" s="5" t="s">
        <v>2938</v>
      </c>
      <c r="D3737" s="5" t="s">
        <v>57</v>
      </c>
      <c r="E3737" s="5" t="s">
        <v>2939</v>
      </c>
      <c r="F3737" s="6">
        <v>43789</v>
      </c>
      <c r="G3737" s="6">
        <v>46346</v>
      </c>
      <c r="H3737" s="7">
        <v>1500</v>
      </c>
      <c r="I3737" s="13" t="str">
        <f>VLOOKUP(C3737,[1]Sheet18!$A$1:$C$362,3,0)</f>
        <v>=500+1000</v>
      </c>
      <c r="J3737" s="13" t="str">
        <f>I3737</f>
        <v>=500+1000</v>
      </c>
    </row>
    <row r="3738" spans="2:10" x14ac:dyDescent="0.2">
      <c r="B3738" s="4">
        <v>3735</v>
      </c>
      <c r="C3738" s="5" t="s">
        <v>838</v>
      </c>
      <c r="D3738" s="5" t="s">
        <v>57</v>
      </c>
      <c r="E3738" s="5" t="s">
        <v>839</v>
      </c>
      <c r="F3738" s="6">
        <v>42697</v>
      </c>
      <c r="G3738" s="6">
        <v>46349</v>
      </c>
      <c r="H3738" s="7">
        <v>2500</v>
      </c>
      <c r="I3738" s="13" t="e">
        <f>VLOOKUP(C3738,[1]Sheet18!$A$1:$C$362,3,0)</f>
        <v>#N/A</v>
      </c>
      <c r="J3738" s="18">
        <f t="shared" ref="J3738:J3752" si="109">H3738</f>
        <v>2500</v>
      </c>
    </row>
    <row r="3739" spans="2:10" x14ac:dyDescent="0.2">
      <c r="B3739" s="4">
        <v>3736</v>
      </c>
      <c r="C3739" s="5" t="s">
        <v>876</v>
      </c>
      <c r="D3739" s="5" t="s">
        <v>57</v>
      </c>
      <c r="E3739" s="5" t="s">
        <v>877</v>
      </c>
      <c r="F3739" s="6">
        <v>42718</v>
      </c>
      <c r="G3739" s="6">
        <v>46370</v>
      </c>
      <c r="H3739" s="7">
        <v>2500</v>
      </c>
      <c r="I3739" s="13" t="e">
        <f>VLOOKUP(C3739,[1]Sheet18!$A$1:$C$362,3,0)</f>
        <v>#N/A</v>
      </c>
      <c r="J3739" s="18">
        <f t="shared" si="109"/>
        <v>2500</v>
      </c>
    </row>
    <row r="3740" spans="2:10" x14ac:dyDescent="0.2">
      <c r="B3740" s="4">
        <v>3737</v>
      </c>
      <c r="C3740" s="5" t="s">
        <v>922</v>
      </c>
      <c r="D3740" s="5" t="s">
        <v>57</v>
      </c>
      <c r="E3740" s="5" t="s">
        <v>923</v>
      </c>
      <c r="F3740" s="6">
        <v>42746</v>
      </c>
      <c r="G3740" s="6">
        <v>46398</v>
      </c>
      <c r="H3740" s="7">
        <v>2000</v>
      </c>
      <c r="I3740" s="13" t="e">
        <f>VLOOKUP(C3740,[1]Sheet18!$A$1:$C$362,3,0)</f>
        <v>#N/A</v>
      </c>
      <c r="J3740" s="18">
        <f t="shared" si="109"/>
        <v>2000</v>
      </c>
    </row>
    <row r="3741" spans="2:10" x14ac:dyDescent="0.2">
      <c r="B3741" s="4">
        <v>3738</v>
      </c>
      <c r="C3741" s="5" t="s">
        <v>960</v>
      </c>
      <c r="D3741" s="5" t="s">
        <v>57</v>
      </c>
      <c r="E3741" s="5" t="s">
        <v>961</v>
      </c>
      <c r="F3741" s="6">
        <v>42760</v>
      </c>
      <c r="G3741" s="6">
        <v>46412</v>
      </c>
      <c r="H3741" s="7">
        <v>1500</v>
      </c>
      <c r="I3741" s="13" t="e">
        <f>VLOOKUP(C3741,[1]Sheet18!$A$1:$C$362,3,0)</f>
        <v>#N/A</v>
      </c>
      <c r="J3741" s="18">
        <f t="shared" si="109"/>
        <v>1500</v>
      </c>
    </row>
    <row r="3742" spans="2:10" x14ac:dyDescent="0.2">
      <c r="B3742" s="4">
        <v>3739</v>
      </c>
      <c r="C3742" s="5" t="s">
        <v>990</v>
      </c>
      <c r="D3742" s="5" t="s">
        <v>57</v>
      </c>
      <c r="E3742" s="5" t="s">
        <v>991</v>
      </c>
      <c r="F3742" s="6">
        <v>42781</v>
      </c>
      <c r="G3742" s="6">
        <v>46433</v>
      </c>
      <c r="H3742" s="7">
        <v>2000</v>
      </c>
      <c r="I3742" s="13" t="e">
        <f>VLOOKUP(C3742,[1]Sheet18!$A$1:$C$362,3,0)</f>
        <v>#N/A</v>
      </c>
      <c r="J3742" s="18">
        <f t="shared" si="109"/>
        <v>2000</v>
      </c>
    </row>
    <row r="3743" spans="2:10" x14ac:dyDescent="0.2">
      <c r="B3743" s="4">
        <v>3740</v>
      </c>
      <c r="C3743" s="5" t="s">
        <v>1020</v>
      </c>
      <c r="D3743" s="5" t="s">
        <v>57</v>
      </c>
      <c r="E3743" s="5" t="s">
        <v>1021</v>
      </c>
      <c r="F3743" s="6">
        <v>42795</v>
      </c>
      <c r="G3743" s="6">
        <v>46447</v>
      </c>
      <c r="H3743" s="7">
        <v>2500</v>
      </c>
      <c r="I3743" s="13" t="e">
        <f>VLOOKUP(C3743,[1]Sheet18!$A$1:$C$362,3,0)</f>
        <v>#N/A</v>
      </c>
      <c r="J3743" s="18">
        <f t="shared" si="109"/>
        <v>2500</v>
      </c>
    </row>
    <row r="3744" spans="2:10" x14ac:dyDescent="0.2">
      <c r="B3744" s="4">
        <v>3741</v>
      </c>
      <c r="C3744" s="5" t="s">
        <v>1055</v>
      </c>
      <c r="D3744" s="5" t="s">
        <v>57</v>
      </c>
      <c r="E3744" s="5" t="s">
        <v>1056</v>
      </c>
      <c r="F3744" s="6">
        <v>42809</v>
      </c>
      <c r="G3744" s="6">
        <v>46461</v>
      </c>
      <c r="H3744" s="7">
        <v>1000</v>
      </c>
      <c r="I3744" s="13" t="e">
        <f>VLOOKUP(C3744,[1]Sheet18!$A$1:$C$362,3,0)</f>
        <v>#N/A</v>
      </c>
      <c r="J3744" s="18">
        <f t="shared" si="109"/>
        <v>1000</v>
      </c>
    </row>
    <row r="3745" spans="2:10" x14ac:dyDescent="0.2">
      <c r="B3745" s="4">
        <v>3742</v>
      </c>
      <c r="C3745" s="5" t="s">
        <v>1079</v>
      </c>
      <c r="D3745" s="5" t="s">
        <v>57</v>
      </c>
      <c r="E3745" s="5" t="s">
        <v>1080</v>
      </c>
      <c r="F3745" s="6">
        <v>42823</v>
      </c>
      <c r="G3745" s="6">
        <v>46475</v>
      </c>
      <c r="H3745" s="7">
        <v>1500</v>
      </c>
      <c r="I3745" s="13" t="e">
        <f>VLOOKUP(C3745,[1]Sheet18!$A$1:$C$362,3,0)</f>
        <v>#N/A</v>
      </c>
      <c r="J3745" s="18">
        <f t="shared" si="109"/>
        <v>1500</v>
      </c>
    </row>
    <row r="3746" spans="2:10" x14ac:dyDescent="0.2">
      <c r="B3746" s="4">
        <v>3743</v>
      </c>
      <c r="C3746" s="5" t="s">
        <v>3388</v>
      </c>
      <c r="D3746" s="5" t="s">
        <v>57</v>
      </c>
      <c r="E3746" s="5" t="s">
        <v>3389</v>
      </c>
      <c r="F3746" s="6">
        <v>43921</v>
      </c>
      <c r="G3746" s="6">
        <v>46477</v>
      </c>
      <c r="H3746" s="7">
        <v>560</v>
      </c>
      <c r="I3746" s="13" t="e">
        <f>VLOOKUP(C3746,[1]Sheet18!$A$1:$C$362,3,0)</f>
        <v>#N/A</v>
      </c>
      <c r="J3746" s="18">
        <f t="shared" si="109"/>
        <v>560</v>
      </c>
    </row>
    <row r="3747" spans="2:10" x14ac:dyDescent="0.2">
      <c r="B3747" s="4">
        <v>3744</v>
      </c>
      <c r="C3747" s="5" t="s">
        <v>1103</v>
      </c>
      <c r="D3747" s="5" t="s">
        <v>57</v>
      </c>
      <c r="E3747" s="5" t="s">
        <v>1104</v>
      </c>
      <c r="F3747" s="6">
        <v>42837</v>
      </c>
      <c r="G3747" s="6">
        <v>46489</v>
      </c>
      <c r="H3747" s="7">
        <v>1000</v>
      </c>
      <c r="I3747" s="13" t="e">
        <f>VLOOKUP(C3747,[1]Sheet18!$A$1:$C$362,3,0)</f>
        <v>#N/A</v>
      </c>
      <c r="J3747" s="18">
        <f t="shared" si="109"/>
        <v>1000</v>
      </c>
    </row>
    <row r="3748" spans="2:10" x14ac:dyDescent="0.2">
      <c r="B3748" s="4">
        <v>3745</v>
      </c>
      <c r="C3748" s="5" t="s">
        <v>1120</v>
      </c>
      <c r="D3748" s="5" t="s">
        <v>57</v>
      </c>
      <c r="E3748" s="5" t="s">
        <v>1121</v>
      </c>
      <c r="F3748" s="6">
        <v>42866</v>
      </c>
      <c r="G3748" s="6">
        <v>46518</v>
      </c>
      <c r="H3748" s="7">
        <v>1500</v>
      </c>
      <c r="I3748" s="13" t="e">
        <f>VLOOKUP(C3748,[1]Sheet18!$A$1:$C$362,3,0)</f>
        <v>#N/A</v>
      </c>
      <c r="J3748" s="18">
        <f t="shared" si="109"/>
        <v>1500</v>
      </c>
    </row>
    <row r="3749" spans="2:10" x14ac:dyDescent="0.2">
      <c r="B3749" s="4">
        <v>3746</v>
      </c>
      <c r="C3749" s="5" t="s">
        <v>1153</v>
      </c>
      <c r="D3749" s="5" t="s">
        <v>57</v>
      </c>
      <c r="E3749" s="5" t="s">
        <v>1154</v>
      </c>
      <c r="F3749" s="6">
        <v>42879</v>
      </c>
      <c r="G3749" s="6">
        <v>46531</v>
      </c>
      <c r="H3749" s="7">
        <v>1875</v>
      </c>
      <c r="I3749" s="13" t="e">
        <f>VLOOKUP(C3749,[1]Sheet18!$A$1:$C$362,3,0)</f>
        <v>#N/A</v>
      </c>
      <c r="J3749" s="18">
        <f t="shared" si="109"/>
        <v>1875</v>
      </c>
    </row>
    <row r="3750" spans="2:10" x14ac:dyDescent="0.2">
      <c r="B3750" s="4">
        <v>3747</v>
      </c>
      <c r="C3750" s="5" t="s">
        <v>1173</v>
      </c>
      <c r="D3750" s="5" t="s">
        <v>57</v>
      </c>
      <c r="E3750" s="5" t="s">
        <v>1174</v>
      </c>
      <c r="F3750" s="6">
        <v>42900</v>
      </c>
      <c r="G3750" s="6">
        <v>46552</v>
      </c>
      <c r="H3750" s="7">
        <v>1875</v>
      </c>
      <c r="I3750" s="13" t="e">
        <f>VLOOKUP(C3750,[1]Sheet18!$A$1:$C$362,3,0)</f>
        <v>#N/A</v>
      </c>
      <c r="J3750" s="18">
        <f t="shared" si="109"/>
        <v>1875</v>
      </c>
    </row>
    <row r="3751" spans="2:10" x14ac:dyDescent="0.2">
      <c r="B3751" s="4">
        <v>3748</v>
      </c>
      <c r="C3751" s="5" t="s">
        <v>1199</v>
      </c>
      <c r="D3751" s="5" t="s">
        <v>57</v>
      </c>
      <c r="E3751" s="5" t="s">
        <v>1200</v>
      </c>
      <c r="F3751" s="6">
        <v>42914</v>
      </c>
      <c r="G3751" s="6">
        <v>46566</v>
      </c>
      <c r="H3751" s="7">
        <v>1875</v>
      </c>
      <c r="I3751" s="13" t="e">
        <f>VLOOKUP(C3751,[1]Sheet18!$A$1:$C$362,3,0)</f>
        <v>#N/A</v>
      </c>
      <c r="J3751" s="18">
        <f t="shared" si="109"/>
        <v>1875</v>
      </c>
    </row>
    <row r="3752" spans="2:10" x14ac:dyDescent="0.2">
      <c r="B3752" s="4">
        <v>3749</v>
      </c>
      <c r="C3752" s="5" t="s">
        <v>1221</v>
      </c>
      <c r="D3752" s="5" t="s">
        <v>57</v>
      </c>
      <c r="E3752" s="5" t="s">
        <v>1222</v>
      </c>
      <c r="F3752" s="6">
        <v>42928</v>
      </c>
      <c r="G3752" s="6">
        <v>46580</v>
      </c>
      <c r="H3752" s="7">
        <v>2000</v>
      </c>
      <c r="I3752" s="13" t="e">
        <f>VLOOKUP(C3752,[1]Sheet18!$A$1:$C$362,3,0)</f>
        <v>#N/A</v>
      </c>
      <c r="J3752" s="18">
        <f t="shared" si="109"/>
        <v>2000</v>
      </c>
    </row>
    <row r="3753" spans="2:10" hidden="1" x14ac:dyDescent="0.2">
      <c r="B3753" s="4">
        <v>3750</v>
      </c>
      <c r="C3753" s="5" t="s">
        <v>1244</v>
      </c>
      <c r="D3753" s="5" t="s">
        <v>57</v>
      </c>
      <c r="E3753" s="5" t="s">
        <v>1245</v>
      </c>
      <c r="F3753" s="6">
        <v>42942</v>
      </c>
      <c r="G3753" s="6">
        <v>46594</v>
      </c>
      <c r="H3753" s="7">
        <v>10000</v>
      </c>
      <c r="I3753" s="13" t="str">
        <f>VLOOKUP(C3753,[1]Sheet18!$A$1:$C$362,3,0)</f>
        <v>=1000+1500+2000+2000+1500+1000+1000</v>
      </c>
      <c r="J3753" s="13" t="str">
        <f>I3753</f>
        <v>=1000+1500+2000+2000+1500+1000+1000</v>
      </c>
    </row>
    <row r="3754" spans="2:10" x14ac:dyDescent="0.2">
      <c r="B3754" s="4">
        <v>3751</v>
      </c>
      <c r="C3754" s="5" t="s">
        <v>1271</v>
      </c>
      <c r="D3754" s="5" t="s">
        <v>57</v>
      </c>
      <c r="E3754" s="5" t="s">
        <v>1272</v>
      </c>
      <c r="F3754" s="6">
        <v>42956</v>
      </c>
      <c r="G3754" s="6">
        <v>46608</v>
      </c>
      <c r="H3754" s="7">
        <v>1500</v>
      </c>
      <c r="I3754" s="13" t="e">
        <f>VLOOKUP(C3754,[1]Sheet18!$A$1:$C$362,3,0)</f>
        <v>#N/A</v>
      </c>
      <c r="J3754" s="18">
        <f>H3754</f>
        <v>1500</v>
      </c>
    </row>
    <row r="3755" spans="2:10" x14ac:dyDescent="0.2">
      <c r="B3755" s="4">
        <v>3752</v>
      </c>
      <c r="C3755" s="5" t="s">
        <v>1993</v>
      </c>
      <c r="D3755" s="5" t="s">
        <v>57</v>
      </c>
      <c r="E3755" s="5" t="s">
        <v>1994</v>
      </c>
      <c r="F3755" s="6">
        <v>43346</v>
      </c>
      <c r="G3755" s="6">
        <v>46633</v>
      </c>
      <c r="H3755" s="7">
        <v>1169.95</v>
      </c>
      <c r="I3755" s="13" t="e">
        <f>VLOOKUP(C3755,[1]Sheet18!$A$1:$C$362,3,0)</f>
        <v>#N/A</v>
      </c>
      <c r="J3755" s="18">
        <f>H3755</f>
        <v>1169.95</v>
      </c>
    </row>
    <row r="3756" spans="2:10" x14ac:dyDescent="0.2">
      <c r="B3756" s="4">
        <v>3753</v>
      </c>
      <c r="C3756" s="5" t="s">
        <v>3915</v>
      </c>
      <c r="D3756" s="5" t="s">
        <v>57</v>
      </c>
      <c r="E3756" s="5" t="s">
        <v>3916</v>
      </c>
      <c r="F3756" s="6">
        <v>44111</v>
      </c>
      <c r="G3756" s="6">
        <v>46667</v>
      </c>
      <c r="H3756" s="7">
        <v>1000</v>
      </c>
      <c r="I3756" s="13" t="e">
        <f>VLOOKUP(C3756,[1]Sheet18!$A$1:$C$362,3,0)</f>
        <v>#N/A</v>
      </c>
      <c r="J3756" s="18">
        <f>H3756</f>
        <v>1000</v>
      </c>
    </row>
    <row r="3757" spans="2:10" x14ac:dyDescent="0.2">
      <c r="B3757" s="4">
        <v>3754</v>
      </c>
      <c r="C3757" s="5" t="s">
        <v>2899</v>
      </c>
      <c r="D3757" s="5" t="s">
        <v>57</v>
      </c>
      <c r="E3757" s="5" t="s">
        <v>961</v>
      </c>
      <c r="F3757" s="6">
        <v>43768</v>
      </c>
      <c r="G3757" s="6">
        <v>46690</v>
      </c>
      <c r="H3757" s="7">
        <v>500</v>
      </c>
      <c r="I3757" s="13" t="e">
        <f>VLOOKUP(C3757,[1]Sheet18!$A$1:$C$362,3,0)</f>
        <v>#N/A</v>
      </c>
      <c r="J3757" s="18">
        <f>H3757</f>
        <v>500</v>
      </c>
    </row>
    <row r="3758" spans="2:10" hidden="1" x14ac:dyDescent="0.2">
      <c r="B3758" s="4">
        <v>3755</v>
      </c>
      <c r="C3758" s="5" t="s">
        <v>2940</v>
      </c>
      <c r="D3758" s="5" t="s">
        <v>57</v>
      </c>
      <c r="E3758" s="5" t="s">
        <v>2941</v>
      </c>
      <c r="F3758" s="6">
        <v>43789</v>
      </c>
      <c r="G3758" s="6">
        <v>46711</v>
      </c>
      <c r="H3758" s="7">
        <v>2000</v>
      </c>
      <c r="I3758" s="13" t="str">
        <f>VLOOKUP(C3758,[1]Sheet18!$A$1:$C$362,3,0)</f>
        <v>=1000+1000</v>
      </c>
      <c r="J3758" s="13" t="str">
        <f>I3758</f>
        <v>=1000+1000</v>
      </c>
    </row>
    <row r="3759" spans="2:10" hidden="1" x14ac:dyDescent="0.2">
      <c r="B3759" s="4">
        <v>3756</v>
      </c>
      <c r="C3759" s="5" t="s">
        <v>1486</v>
      </c>
      <c r="D3759" s="5" t="s">
        <v>57</v>
      </c>
      <c r="E3759" s="5" t="s">
        <v>1487</v>
      </c>
      <c r="F3759" s="6">
        <v>43075</v>
      </c>
      <c r="G3759" s="6">
        <v>46727</v>
      </c>
      <c r="H3759" s="7">
        <v>10340.370000000001</v>
      </c>
      <c r="I3759" s="13" t="str">
        <f>VLOOKUP(C3759,[1]Sheet18!$A$1:$C$362,3,0)</f>
        <v>=1500+1000+2000+2000+1540.37+1500+800</v>
      </c>
      <c r="J3759" s="13" t="str">
        <f>I3759</f>
        <v>=1500+1000+2000+2000+1540.37+1500+800</v>
      </c>
    </row>
    <row r="3760" spans="2:10" x14ac:dyDescent="0.2">
      <c r="B3760" s="4">
        <v>3757</v>
      </c>
      <c r="C3760" s="5" t="s">
        <v>1521</v>
      </c>
      <c r="D3760" s="5" t="s">
        <v>57</v>
      </c>
      <c r="E3760" s="5" t="s">
        <v>1522</v>
      </c>
      <c r="F3760" s="6">
        <v>43089</v>
      </c>
      <c r="G3760" s="6">
        <v>46741</v>
      </c>
      <c r="H3760" s="7">
        <v>1000</v>
      </c>
      <c r="I3760" s="13" t="e">
        <f>VLOOKUP(C3760,[1]Sheet18!$A$1:$C$362,3,0)</f>
        <v>#N/A</v>
      </c>
      <c r="J3760" s="18">
        <f t="shared" ref="J3760:J3765" si="110">H3760</f>
        <v>1000</v>
      </c>
    </row>
    <row r="3761" spans="2:10" x14ac:dyDescent="0.2">
      <c r="B3761" s="4">
        <v>3758</v>
      </c>
      <c r="C3761" s="5" t="s">
        <v>1640</v>
      </c>
      <c r="D3761" s="5" t="s">
        <v>57</v>
      </c>
      <c r="E3761" s="5" t="s">
        <v>1641</v>
      </c>
      <c r="F3761" s="6">
        <v>43145</v>
      </c>
      <c r="G3761" s="6">
        <v>46797</v>
      </c>
      <c r="H3761" s="7">
        <v>2000</v>
      </c>
      <c r="I3761" s="13" t="e">
        <f>VLOOKUP(C3761,[1]Sheet18!$A$1:$C$362,3,0)</f>
        <v>#N/A</v>
      </c>
      <c r="J3761" s="18">
        <f t="shared" si="110"/>
        <v>2000</v>
      </c>
    </row>
    <row r="3762" spans="2:10" x14ac:dyDescent="0.2">
      <c r="B3762" s="4">
        <v>3759</v>
      </c>
      <c r="C3762" s="5" t="s">
        <v>1662</v>
      </c>
      <c r="D3762" s="5" t="s">
        <v>57</v>
      </c>
      <c r="E3762" s="5" t="s">
        <v>1663</v>
      </c>
      <c r="F3762" s="6">
        <v>43152</v>
      </c>
      <c r="G3762" s="6">
        <v>46804</v>
      </c>
      <c r="H3762" s="7">
        <v>2000</v>
      </c>
      <c r="I3762" s="13" t="e">
        <f>VLOOKUP(C3762,[1]Sheet18!$A$1:$C$362,3,0)</f>
        <v>#N/A</v>
      </c>
      <c r="J3762" s="18">
        <f t="shared" si="110"/>
        <v>2000</v>
      </c>
    </row>
    <row r="3763" spans="2:10" x14ac:dyDescent="0.2">
      <c r="B3763" s="4">
        <v>3760</v>
      </c>
      <c r="C3763" s="5" t="s">
        <v>1680</v>
      </c>
      <c r="D3763" s="5" t="s">
        <v>57</v>
      </c>
      <c r="E3763" s="5" t="s">
        <v>1681</v>
      </c>
      <c r="F3763" s="6">
        <v>43159</v>
      </c>
      <c r="G3763" s="6">
        <v>46811</v>
      </c>
      <c r="H3763" s="7">
        <v>1500</v>
      </c>
      <c r="I3763" s="13" t="e">
        <f>VLOOKUP(C3763,[1]Sheet18!$A$1:$C$362,3,0)</f>
        <v>#N/A</v>
      </c>
      <c r="J3763" s="18">
        <f t="shared" si="110"/>
        <v>1500</v>
      </c>
    </row>
    <row r="3764" spans="2:10" x14ac:dyDescent="0.2">
      <c r="B3764" s="4">
        <v>3761</v>
      </c>
      <c r="C3764" s="5" t="s">
        <v>1702</v>
      </c>
      <c r="D3764" s="5" t="s">
        <v>57</v>
      </c>
      <c r="E3764" s="5" t="s">
        <v>1703</v>
      </c>
      <c r="F3764" s="6">
        <v>43166</v>
      </c>
      <c r="G3764" s="6">
        <v>46819</v>
      </c>
      <c r="H3764" s="7">
        <v>1500</v>
      </c>
      <c r="I3764" s="13" t="e">
        <f>VLOOKUP(C3764,[1]Sheet18!$A$1:$C$362,3,0)</f>
        <v>#N/A</v>
      </c>
      <c r="J3764" s="18">
        <f t="shared" si="110"/>
        <v>1500</v>
      </c>
    </row>
    <row r="3765" spans="2:10" x14ac:dyDescent="0.2">
      <c r="B3765" s="4">
        <v>3762</v>
      </c>
      <c r="C3765" s="5" t="s">
        <v>1726</v>
      </c>
      <c r="D3765" s="5" t="s">
        <v>57</v>
      </c>
      <c r="E3765" s="5" t="s">
        <v>1663</v>
      </c>
      <c r="F3765" s="6">
        <v>43173</v>
      </c>
      <c r="G3765" s="6">
        <v>46826</v>
      </c>
      <c r="H3765" s="7">
        <v>1000</v>
      </c>
      <c r="I3765" s="13" t="e">
        <f>VLOOKUP(C3765,[1]Sheet18!$A$1:$C$362,3,0)</f>
        <v>#N/A</v>
      </c>
      <c r="J3765" s="18">
        <f t="shared" si="110"/>
        <v>1000</v>
      </c>
    </row>
    <row r="3766" spans="2:10" hidden="1" x14ac:dyDescent="0.2">
      <c r="B3766" s="4">
        <v>3763</v>
      </c>
      <c r="C3766" s="5" t="s">
        <v>1798</v>
      </c>
      <c r="D3766" s="5" t="s">
        <v>57</v>
      </c>
      <c r="E3766" s="5" t="s">
        <v>1641</v>
      </c>
      <c r="F3766" s="6">
        <v>43208</v>
      </c>
      <c r="G3766" s="6">
        <v>46861</v>
      </c>
      <c r="H3766" s="7">
        <v>8000</v>
      </c>
      <c r="I3766" s="13" t="str">
        <f>VLOOKUP(C3766,[1]Sheet18!$A$1:$C$362,3,0)</f>
        <v>=1500+1000+1500+1000+1000+1000+1000</v>
      </c>
      <c r="J3766" s="13" t="str">
        <f>I3766</f>
        <v>=1500+1000+1500+1000+1000+1000+1000</v>
      </c>
    </row>
    <row r="3767" spans="2:10" x14ac:dyDescent="0.2">
      <c r="B3767" s="4">
        <v>3764</v>
      </c>
      <c r="C3767" s="5" t="s">
        <v>1805</v>
      </c>
      <c r="D3767" s="5" t="s">
        <v>57</v>
      </c>
      <c r="E3767" s="5" t="s">
        <v>1806</v>
      </c>
      <c r="F3767" s="6">
        <v>43215</v>
      </c>
      <c r="G3767" s="6">
        <v>46868</v>
      </c>
      <c r="H3767" s="7">
        <v>1000</v>
      </c>
      <c r="I3767" s="13" t="e">
        <f>VLOOKUP(C3767,[1]Sheet18!$A$1:$C$362,3,0)</f>
        <v>#N/A</v>
      </c>
      <c r="J3767" s="18">
        <f>H3767</f>
        <v>1000</v>
      </c>
    </row>
    <row r="3768" spans="2:10" hidden="1" x14ac:dyDescent="0.2">
      <c r="B3768" s="4">
        <v>3765</v>
      </c>
      <c r="C3768" s="5" t="s">
        <v>2521</v>
      </c>
      <c r="D3768" s="5" t="s">
        <v>57</v>
      </c>
      <c r="E3768" s="5" t="s">
        <v>2522</v>
      </c>
      <c r="F3768" s="6">
        <v>43593</v>
      </c>
      <c r="G3768" s="6">
        <v>46881</v>
      </c>
      <c r="H3768" s="7">
        <v>3000</v>
      </c>
      <c r="I3768" s="13" t="str">
        <f>VLOOKUP(C3768,[1]Sheet18!$A$1:$C$362,3,0)</f>
        <v>=1000+1000+1000</v>
      </c>
      <c r="J3768" s="13" t="str">
        <f>I3768</f>
        <v>=1000+1000+1000</v>
      </c>
    </row>
    <row r="3769" spans="2:10" hidden="1" x14ac:dyDescent="0.2">
      <c r="B3769" s="4">
        <v>3766</v>
      </c>
      <c r="C3769" s="5" t="s">
        <v>1817</v>
      </c>
      <c r="D3769" s="5" t="s">
        <v>57</v>
      </c>
      <c r="E3769" s="5" t="s">
        <v>1818</v>
      </c>
      <c r="F3769" s="6">
        <v>43229</v>
      </c>
      <c r="G3769" s="6">
        <v>46882</v>
      </c>
      <c r="H3769" s="7">
        <v>5750</v>
      </c>
      <c r="I3769" s="13" t="str">
        <f>VLOOKUP(C3769,[1]Sheet18!$A$1:$C$362,3,0)</f>
        <v>=1000+750+1000+1000+1000+1000</v>
      </c>
      <c r="J3769" s="13" t="str">
        <f>I3769</f>
        <v>=1000+750+1000+1000+1000+1000</v>
      </c>
    </row>
    <row r="3770" spans="2:10" x14ac:dyDescent="0.2">
      <c r="B3770" s="4">
        <v>3767</v>
      </c>
      <c r="C3770" s="5" t="s">
        <v>1822</v>
      </c>
      <c r="D3770" s="5" t="s">
        <v>57</v>
      </c>
      <c r="E3770" s="5" t="s">
        <v>1823</v>
      </c>
      <c r="F3770" s="6">
        <v>43236</v>
      </c>
      <c r="G3770" s="6">
        <v>46889</v>
      </c>
      <c r="H3770" s="7">
        <v>500</v>
      </c>
      <c r="I3770" s="13" t="e">
        <f>VLOOKUP(C3770,[1]Sheet18!$A$1:$C$362,3,0)</f>
        <v>#N/A</v>
      </c>
      <c r="J3770" s="18">
        <f t="shared" ref="J3770:J3775" si="111">H3770</f>
        <v>500</v>
      </c>
    </row>
    <row r="3771" spans="2:10" x14ac:dyDescent="0.2">
      <c r="B3771" s="4">
        <v>3768</v>
      </c>
      <c r="C3771" s="5" t="s">
        <v>1833</v>
      </c>
      <c r="D3771" s="5" t="s">
        <v>57</v>
      </c>
      <c r="E3771" s="5" t="s">
        <v>1834</v>
      </c>
      <c r="F3771" s="6">
        <v>43243</v>
      </c>
      <c r="G3771" s="6">
        <v>46896</v>
      </c>
      <c r="H3771" s="7">
        <v>670</v>
      </c>
      <c r="I3771" s="13" t="e">
        <f>VLOOKUP(C3771,[1]Sheet18!$A$1:$C$362,3,0)</f>
        <v>#N/A</v>
      </c>
      <c r="J3771" s="18">
        <f t="shared" si="111"/>
        <v>670</v>
      </c>
    </row>
    <row r="3772" spans="2:10" x14ac:dyDescent="0.2">
      <c r="B3772" s="4">
        <v>3769</v>
      </c>
      <c r="C3772" s="5" t="s">
        <v>9602</v>
      </c>
      <c r="D3772" s="5" t="s">
        <v>57</v>
      </c>
      <c r="E3772" s="5" t="s">
        <v>9603</v>
      </c>
      <c r="F3772" s="6">
        <v>45819</v>
      </c>
      <c r="G3772" s="6">
        <v>46915</v>
      </c>
      <c r="H3772" s="7">
        <v>1000</v>
      </c>
      <c r="I3772" s="13" t="e">
        <f>VLOOKUP(C3772,[1]Sheet18!$A$1:$C$362,3,0)</f>
        <v>#N/A</v>
      </c>
      <c r="J3772" s="18">
        <f t="shared" si="111"/>
        <v>1000</v>
      </c>
    </row>
    <row r="3773" spans="2:10" x14ac:dyDescent="0.2">
      <c r="B3773" s="4">
        <v>3770</v>
      </c>
      <c r="C3773" s="5" t="s">
        <v>9271</v>
      </c>
      <c r="D3773" s="5" t="s">
        <v>57</v>
      </c>
      <c r="E3773" s="5" t="s">
        <v>9272</v>
      </c>
      <c r="F3773" s="6">
        <v>45735</v>
      </c>
      <c r="G3773" s="6">
        <v>47015</v>
      </c>
      <c r="H3773" s="7">
        <v>1000</v>
      </c>
      <c r="I3773" s="13" t="e">
        <f>VLOOKUP(C3773,[1]Sheet18!$A$1:$C$362,3,0)</f>
        <v>#N/A</v>
      </c>
      <c r="J3773" s="18">
        <f t="shared" si="111"/>
        <v>1000</v>
      </c>
    </row>
    <row r="3774" spans="2:10" x14ac:dyDescent="0.2">
      <c r="B3774" s="4">
        <v>3771</v>
      </c>
      <c r="C3774" s="5" t="s">
        <v>9349</v>
      </c>
      <c r="D3774" s="5" t="s">
        <v>57</v>
      </c>
      <c r="E3774" s="5" t="s">
        <v>9350</v>
      </c>
      <c r="F3774" s="6">
        <v>45742</v>
      </c>
      <c r="G3774" s="6">
        <v>47022</v>
      </c>
      <c r="H3774" s="7">
        <v>1000</v>
      </c>
      <c r="I3774" s="13" t="e">
        <f>VLOOKUP(C3774,[1]Sheet18!$A$1:$C$362,3,0)</f>
        <v>#N/A</v>
      </c>
      <c r="J3774" s="18">
        <f t="shared" si="111"/>
        <v>1000</v>
      </c>
    </row>
    <row r="3775" spans="2:10" x14ac:dyDescent="0.2">
      <c r="B3775" s="4">
        <v>3772</v>
      </c>
      <c r="C3775" s="5" t="s">
        <v>2057</v>
      </c>
      <c r="D3775" s="5" t="s">
        <v>57</v>
      </c>
      <c r="E3775" s="5" t="s">
        <v>2058</v>
      </c>
      <c r="F3775" s="6">
        <v>43383</v>
      </c>
      <c r="G3775" s="6">
        <v>47036</v>
      </c>
      <c r="H3775" s="7">
        <v>1000</v>
      </c>
      <c r="I3775" s="13" t="e">
        <f>VLOOKUP(C3775,[1]Sheet18!$A$1:$C$362,3,0)</f>
        <v>#N/A</v>
      </c>
      <c r="J3775" s="18">
        <f t="shared" si="111"/>
        <v>1000</v>
      </c>
    </row>
    <row r="3776" spans="2:10" hidden="1" x14ac:dyDescent="0.2">
      <c r="B3776" s="4">
        <v>3773</v>
      </c>
      <c r="C3776" s="5" t="s">
        <v>2900</v>
      </c>
      <c r="D3776" s="5" t="s">
        <v>57</v>
      </c>
      <c r="E3776" s="5" t="s">
        <v>2901</v>
      </c>
      <c r="F3776" s="6">
        <v>43768</v>
      </c>
      <c r="G3776" s="6">
        <v>47056</v>
      </c>
      <c r="H3776" s="7">
        <v>2000</v>
      </c>
      <c r="I3776" s="13" t="str">
        <f>VLOOKUP(C3776,[1]Sheet18!$A$1:$C$362,3,0)</f>
        <v>=1000+1000</v>
      </c>
      <c r="J3776" s="13" t="str">
        <f>I3776</f>
        <v>=1000+1000</v>
      </c>
    </row>
    <row r="3777" spans="2:10" x14ac:dyDescent="0.2">
      <c r="B3777" s="4">
        <v>3774</v>
      </c>
      <c r="C3777" s="5" t="s">
        <v>2095</v>
      </c>
      <c r="D3777" s="5" t="s">
        <v>57</v>
      </c>
      <c r="E3777" s="5" t="s">
        <v>2096</v>
      </c>
      <c r="F3777" s="6">
        <v>43404</v>
      </c>
      <c r="G3777" s="6">
        <v>47057</v>
      </c>
      <c r="H3777" s="7">
        <v>500</v>
      </c>
      <c r="I3777" s="13" t="e">
        <f>VLOOKUP(C3777,[1]Sheet18!$A$1:$C$362,3,0)</f>
        <v>#N/A</v>
      </c>
      <c r="J3777" s="18">
        <f>H3777</f>
        <v>500</v>
      </c>
    </row>
    <row r="3778" spans="2:10" hidden="1" x14ac:dyDescent="0.2">
      <c r="B3778" s="4">
        <v>3775</v>
      </c>
      <c r="C3778" s="5" t="s">
        <v>2148</v>
      </c>
      <c r="D3778" s="5" t="s">
        <v>57</v>
      </c>
      <c r="E3778" s="5" t="s">
        <v>2149</v>
      </c>
      <c r="F3778" s="6">
        <v>43432</v>
      </c>
      <c r="G3778" s="6">
        <v>47085</v>
      </c>
      <c r="H3778" s="7">
        <v>2000</v>
      </c>
      <c r="I3778" s="13" t="str">
        <f>VLOOKUP(C3778,[1]Sheet18!$A$1:$C$362,3,0)</f>
        <v>=1000+1000</v>
      </c>
      <c r="J3778" s="13" t="str">
        <f>I3778</f>
        <v>=1000+1000</v>
      </c>
    </row>
    <row r="3779" spans="2:10" x14ac:dyDescent="0.2">
      <c r="B3779" s="4">
        <v>3776</v>
      </c>
      <c r="C3779" s="5" t="s">
        <v>8760</v>
      </c>
      <c r="D3779" s="5" t="s">
        <v>57</v>
      </c>
      <c r="E3779" s="5" t="s">
        <v>8761</v>
      </c>
      <c r="F3779" s="6">
        <v>45630</v>
      </c>
      <c r="G3779" s="6">
        <v>47091</v>
      </c>
      <c r="H3779" s="7">
        <v>1000</v>
      </c>
      <c r="I3779" s="13" t="e">
        <f>VLOOKUP(C3779,[1]Sheet18!$A$1:$C$362,3,0)</f>
        <v>#N/A</v>
      </c>
      <c r="J3779" s="18">
        <f>H3779</f>
        <v>1000</v>
      </c>
    </row>
    <row r="3780" spans="2:10" x14ac:dyDescent="0.2">
      <c r="B3780" s="4">
        <v>3777</v>
      </c>
      <c r="C3780" s="5" t="s">
        <v>2170</v>
      </c>
      <c r="D3780" s="5" t="s">
        <v>57</v>
      </c>
      <c r="E3780" s="5" t="s">
        <v>2171</v>
      </c>
      <c r="F3780" s="6">
        <v>43439</v>
      </c>
      <c r="G3780" s="6">
        <v>47092</v>
      </c>
      <c r="H3780" s="7">
        <v>1000</v>
      </c>
      <c r="I3780" s="13" t="e">
        <f>VLOOKUP(C3780,[1]Sheet18!$A$1:$C$362,3,0)</f>
        <v>#N/A</v>
      </c>
      <c r="J3780" s="18">
        <f>H3780</f>
        <v>1000</v>
      </c>
    </row>
    <row r="3781" spans="2:10" x14ac:dyDescent="0.2">
      <c r="B3781" s="4">
        <v>3778</v>
      </c>
      <c r="C3781" s="5" t="s">
        <v>2186</v>
      </c>
      <c r="D3781" s="5" t="s">
        <v>57</v>
      </c>
      <c r="E3781" s="5" t="s">
        <v>2187</v>
      </c>
      <c r="F3781" s="6">
        <v>43446</v>
      </c>
      <c r="G3781" s="6">
        <v>47099</v>
      </c>
      <c r="H3781" s="7">
        <v>1000</v>
      </c>
      <c r="I3781" s="13" t="e">
        <f>VLOOKUP(C3781,[1]Sheet18!$A$1:$C$362,3,0)</f>
        <v>#N/A</v>
      </c>
      <c r="J3781" s="18">
        <f>H3781</f>
        <v>1000</v>
      </c>
    </row>
    <row r="3782" spans="2:10" x14ac:dyDescent="0.2">
      <c r="B3782" s="4">
        <v>3779</v>
      </c>
      <c r="C3782" s="5" t="s">
        <v>8801</v>
      </c>
      <c r="D3782" s="5" t="s">
        <v>57</v>
      </c>
      <c r="E3782" s="5" t="s">
        <v>8802</v>
      </c>
      <c r="F3782" s="6">
        <v>45644</v>
      </c>
      <c r="G3782" s="6">
        <v>47105</v>
      </c>
      <c r="H3782" s="7">
        <v>1000</v>
      </c>
      <c r="I3782" s="13" t="e">
        <f>VLOOKUP(C3782,[1]Sheet18!$A$1:$C$362,3,0)</f>
        <v>#N/A</v>
      </c>
      <c r="J3782" s="18">
        <f>H3782</f>
        <v>1000</v>
      </c>
    </row>
    <row r="3783" spans="2:10" hidden="1" x14ac:dyDescent="0.2">
      <c r="B3783" s="4">
        <v>3780</v>
      </c>
      <c r="C3783" s="5" t="s">
        <v>2202</v>
      </c>
      <c r="D3783" s="5" t="s">
        <v>57</v>
      </c>
      <c r="E3783" s="5" t="s">
        <v>2203</v>
      </c>
      <c r="F3783" s="6">
        <v>43453</v>
      </c>
      <c r="G3783" s="6">
        <v>47106</v>
      </c>
      <c r="H3783" s="7">
        <v>3800</v>
      </c>
      <c r="I3783" s="13" t="str">
        <f>VLOOKUP(C3783,[1]Sheet18!$A$1:$C$362,3,0)</f>
        <v>=1000+1500+1300</v>
      </c>
      <c r="J3783" s="13" t="str">
        <f>I3783</f>
        <v>=1000+1500+1300</v>
      </c>
    </row>
    <row r="3784" spans="2:10" hidden="1" x14ac:dyDescent="0.2">
      <c r="B3784" s="4">
        <v>3781</v>
      </c>
      <c r="C3784" s="5" t="s">
        <v>2220</v>
      </c>
      <c r="D3784" s="5" t="s">
        <v>57</v>
      </c>
      <c r="E3784" s="5" t="s">
        <v>2221</v>
      </c>
      <c r="F3784" s="6">
        <v>43460</v>
      </c>
      <c r="G3784" s="6">
        <v>47113</v>
      </c>
      <c r="H3784" s="7">
        <v>9750</v>
      </c>
      <c r="I3784" s="13" t="str">
        <f>VLOOKUP(C3784,[1]Sheet18!$A$1:$C$362,3,0)</f>
        <v>=1250+1000+1000+1000+1000+1500+1500+1500</v>
      </c>
      <c r="J3784" s="13" t="str">
        <f>I3784</f>
        <v>=1250+1000+1000+1000+1000+1500+1500+1500</v>
      </c>
    </row>
    <row r="3785" spans="2:10" x14ac:dyDescent="0.2">
      <c r="B3785" s="4">
        <v>3782</v>
      </c>
      <c r="C3785" s="5" t="s">
        <v>2240</v>
      </c>
      <c r="D3785" s="5" t="s">
        <v>57</v>
      </c>
      <c r="E3785" s="5" t="s">
        <v>2241</v>
      </c>
      <c r="F3785" s="6">
        <v>43467</v>
      </c>
      <c r="G3785" s="6">
        <v>47120</v>
      </c>
      <c r="H3785" s="7">
        <v>641</v>
      </c>
      <c r="I3785" s="13" t="e">
        <f>VLOOKUP(C3785,[1]Sheet18!$A$1:$C$362,3,0)</f>
        <v>#N/A</v>
      </c>
      <c r="J3785" s="18">
        <f>H3785</f>
        <v>641</v>
      </c>
    </row>
    <row r="3786" spans="2:10" x14ac:dyDescent="0.2">
      <c r="B3786" s="4">
        <v>3783</v>
      </c>
      <c r="C3786" s="5" t="s">
        <v>2400</v>
      </c>
      <c r="D3786" s="5" t="s">
        <v>57</v>
      </c>
      <c r="E3786" s="5" t="s">
        <v>2401</v>
      </c>
      <c r="F3786" s="6">
        <v>43530</v>
      </c>
      <c r="G3786" s="6">
        <v>47183</v>
      </c>
      <c r="H3786" s="7">
        <v>1294.5</v>
      </c>
      <c r="I3786" s="13" t="e">
        <f>VLOOKUP(C3786,[1]Sheet18!$A$1:$C$362,3,0)</f>
        <v>#N/A</v>
      </c>
      <c r="J3786" s="18">
        <f>H3786</f>
        <v>1294.5</v>
      </c>
    </row>
    <row r="3787" spans="2:10" x14ac:dyDescent="0.2">
      <c r="B3787" s="4">
        <v>3784</v>
      </c>
      <c r="C3787" s="5" t="s">
        <v>9223</v>
      </c>
      <c r="D3787" s="5" t="s">
        <v>57</v>
      </c>
      <c r="E3787" s="5" t="s">
        <v>8635</v>
      </c>
      <c r="F3787" s="6">
        <v>45728</v>
      </c>
      <c r="G3787" s="6">
        <v>47189</v>
      </c>
      <c r="H3787" s="7">
        <v>2000</v>
      </c>
      <c r="I3787" s="13" t="e">
        <f>VLOOKUP(C3787,[1]Sheet18!$A$1:$C$362,3,0)</f>
        <v>#N/A</v>
      </c>
      <c r="J3787" s="18">
        <f>H3787</f>
        <v>2000</v>
      </c>
    </row>
    <row r="3788" spans="2:10" hidden="1" x14ac:dyDescent="0.2">
      <c r="B3788" s="4">
        <v>3785</v>
      </c>
      <c r="C3788" s="5" t="s">
        <v>2489</v>
      </c>
      <c r="D3788" s="5" t="s">
        <v>57</v>
      </c>
      <c r="E3788" s="5" t="s">
        <v>2490</v>
      </c>
      <c r="F3788" s="6">
        <v>43565</v>
      </c>
      <c r="G3788" s="6">
        <v>47218</v>
      </c>
      <c r="H3788" s="7">
        <v>4000</v>
      </c>
      <c r="I3788" s="13" t="str">
        <f>VLOOKUP(C3788,[1]Sheet18!$A$1:$C$362,3,0)</f>
        <v>=1000+2000+1000</v>
      </c>
      <c r="J3788" s="13" t="str">
        <f>I3788</f>
        <v>=1000+2000+1000</v>
      </c>
    </row>
    <row r="3789" spans="2:10" x14ac:dyDescent="0.2">
      <c r="B3789" s="4">
        <v>3786</v>
      </c>
      <c r="C3789" s="5" t="s">
        <v>3445</v>
      </c>
      <c r="D3789" s="5" t="s">
        <v>57</v>
      </c>
      <c r="E3789" s="5" t="s">
        <v>3446</v>
      </c>
      <c r="F3789" s="6">
        <v>43936</v>
      </c>
      <c r="G3789" s="6">
        <v>47223</v>
      </c>
      <c r="H3789" s="7">
        <v>2000</v>
      </c>
      <c r="I3789" s="13" t="e">
        <f>VLOOKUP(C3789,[1]Sheet18!$A$1:$C$362,3,0)</f>
        <v>#N/A</v>
      </c>
      <c r="J3789" s="18">
        <f>H3789</f>
        <v>2000</v>
      </c>
    </row>
    <row r="3790" spans="2:10" x14ac:dyDescent="0.2">
      <c r="B3790" s="4">
        <v>3787</v>
      </c>
      <c r="C3790" s="5" t="s">
        <v>8121</v>
      </c>
      <c r="D3790" s="5" t="s">
        <v>57</v>
      </c>
      <c r="E3790" s="5" t="s">
        <v>8122</v>
      </c>
      <c r="F3790" s="6">
        <v>45441</v>
      </c>
      <c r="G3790" s="6">
        <v>47267</v>
      </c>
      <c r="H3790" s="7">
        <v>1000</v>
      </c>
      <c r="I3790" s="13" t="e">
        <f>VLOOKUP(C3790,[1]Sheet18!$A$1:$C$362,3,0)</f>
        <v>#N/A</v>
      </c>
      <c r="J3790" s="18">
        <f>H3790</f>
        <v>1000</v>
      </c>
    </row>
    <row r="3791" spans="2:10" hidden="1" x14ac:dyDescent="0.2">
      <c r="B3791" s="4">
        <v>3788</v>
      </c>
      <c r="C3791" s="5" t="s">
        <v>3585</v>
      </c>
      <c r="D3791" s="5" t="s">
        <v>57</v>
      </c>
      <c r="E3791" s="5" t="s">
        <v>3586</v>
      </c>
      <c r="F3791" s="6">
        <v>44006</v>
      </c>
      <c r="G3791" s="6">
        <v>47293</v>
      </c>
      <c r="H3791" s="7">
        <v>2250</v>
      </c>
      <c r="I3791" s="13" t="str">
        <f>VLOOKUP(C3791,[1]Sheet18!$A$1:$C$362,3,0)</f>
        <v>=1250+1000</v>
      </c>
      <c r="J3791" s="13" t="str">
        <f>I3791</f>
        <v>=1250+1000</v>
      </c>
    </row>
    <row r="3792" spans="2:10" hidden="1" x14ac:dyDescent="0.2">
      <c r="B3792" s="4">
        <v>3789</v>
      </c>
      <c r="C3792" s="5" t="s">
        <v>2609</v>
      </c>
      <c r="D3792" s="5" t="s">
        <v>57</v>
      </c>
      <c r="E3792" s="5" t="s">
        <v>2610</v>
      </c>
      <c r="F3792" s="6">
        <v>43649</v>
      </c>
      <c r="G3792" s="6">
        <v>47302</v>
      </c>
      <c r="H3792" s="7">
        <v>2000</v>
      </c>
      <c r="I3792" s="13" t="str">
        <f>VLOOKUP(C3792,[1]Sheet18!$A$1:$C$362,3,0)</f>
        <v>=1000+1000</v>
      </c>
      <c r="J3792" s="13" t="str">
        <f>I3792</f>
        <v>=1000+1000</v>
      </c>
    </row>
    <row r="3793" spans="2:10" x14ac:dyDescent="0.2">
      <c r="B3793" s="4">
        <v>3790</v>
      </c>
      <c r="C3793" s="5" t="s">
        <v>5672</v>
      </c>
      <c r="D3793" s="5" t="s">
        <v>57</v>
      </c>
      <c r="E3793" s="5" t="s">
        <v>5673</v>
      </c>
      <c r="F3793" s="6">
        <v>44748</v>
      </c>
      <c r="G3793" s="6">
        <v>47305</v>
      </c>
      <c r="H3793" s="7">
        <v>1000</v>
      </c>
      <c r="I3793" s="13" t="e">
        <f>VLOOKUP(C3793,[1]Sheet18!$A$1:$C$362,3,0)</f>
        <v>#N/A</v>
      </c>
      <c r="J3793" s="18">
        <f>H3793</f>
        <v>1000</v>
      </c>
    </row>
    <row r="3794" spans="2:10" x14ac:dyDescent="0.2">
      <c r="B3794" s="4">
        <v>3791</v>
      </c>
      <c r="C3794" s="5" t="s">
        <v>5739</v>
      </c>
      <c r="D3794" s="5" t="s">
        <v>57</v>
      </c>
      <c r="E3794" s="5" t="s">
        <v>5740</v>
      </c>
      <c r="F3794" s="6">
        <v>44769</v>
      </c>
      <c r="G3794" s="6">
        <v>47326</v>
      </c>
      <c r="H3794" s="7">
        <v>1500</v>
      </c>
      <c r="I3794" s="13" t="e">
        <f>VLOOKUP(C3794,[1]Sheet18!$A$1:$C$362,3,0)</f>
        <v>#N/A</v>
      </c>
      <c r="J3794" s="18">
        <f>H3794</f>
        <v>1500</v>
      </c>
    </row>
    <row r="3795" spans="2:10" hidden="1" x14ac:dyDescent="0.2">
      <c r="B3795" s="4">
        <v>3792</v>
      </c>
      <c r="C3795" s="5" t="s">
        <v>2671</v>
      </c>
      <c r="D3795" s="5" t="s">
        <v>57</v>
      </c>
      <c r="E3795" s="5" t="s">
        <v>2672</v>
      </c>
      <c r="F3795" s="6">
        <v>43677</v>
      </c>
      <c r="G3795" s="6">
        <v>47330</v>
      </c>
      <c r="H3795" s="7">
        <v>5000</v>
      </c>
      <c r="I3795" s="13" t="str">
        <f>VLOOKUP(C3795,[1]Sheet18!$A$1:$C$362,3,0)</f>
        <v>=1000+1000+1000+1000+1000</v>
      </c>
      <c r="J3795" s="13" t="str">
        <f>I3795</f>
        <v>=1000+1000+1000+1000+1000</v>
      </c>
    </row>
    <row r="3796" spans="2:10" x14ac:dyDescent="0.2">
      <c r="B3796" s="4">
        <v>3793</v>
      </c>
      <c r="C3796" s="5" t="s">
        <v>8445</v>
      </c>
      <c r="D3796" s="5" t="s">
        <v>57</v>
      </c>
      <c r="E3796" s="5" t="s">
        <v>8446</v>
      </c>
      <c r="F3796" s="6">
        <v>45532</v>
      </c>
      <c r="G3796" s="6">
        <v>47358</v>
      </c>
      <c r="H3796" s="7">
        <v>1000</v>
      </c>
      <c r="I3796" s="13" t="e">
        <f>VLOOKUP(C3796,[1]Sheet18!$A$1:$C$362,3,0)</f>
        <v>#N/A</v>
      </c>
      <c r="J3796" s="18">
        <f>H3796</f>
        <v>1000</v>
      </c>
    </row>
    <row r="3797" spans="2:10" x14ac:dyDescent="0.2">
      <c r="B3797" s="4">
        <v>3794</v>
      </c>
      <c r="C3797" s="5" t="s">
        <v>8479</v>
      </c>
      <c r="D3797" s="5" t="s">
        <v>57</v>
      </c>
      <c r="E3797" s="5" t="s">
        <v>8446</v>
      </c>
      <c r="F3797" s="6">
        <v>45539</v>
      </c>
      <c r="G3797" s="6">
        <v>47365</v>
      </c>
      <c r="H3797" s="7">
        <v>1000</v>
      </c>
      <c r="I3797" s="13" t="e">
        <f>VLOOKUP(C3797,[1]Sheet18!$A$1:$C$362,3,0)</f>
        <v>#N/A</v>
      </c>
      <c r="J3797" s="18">
        <f>H3797</f>
        <v>1000</v>
      </c>
    </row>
    <row r="3798" spans="2:10" hidden="1" x14ac:dyDescent="0.2">
      <c r="B3798" s="4">
        <v>3795</v>
      </c>
      <c r="C3798" s="5" t="s">
        <v>8496</v>
      </c>
      <c r="D3798" s="5" t="s">
        <v>57</v>
      </c>
      <c r="E3798" s="5" t="s">
        <v>8497</v>
      </c>
      <c r="F3798" s="6">
        <v>45546</v>
      </c>
      <c r="G3798" s="6">
        <v>47372</v>
      </c>
      <c r="H3798" s="7">
        <v>2000</v>
      </c>
      <c r="I3798" s="13" t="str">
        <f>VLOOKUP(C3798,[1]Sheet18!$A$1:$C$362,3,0)</f>
        <v>=1000+1000</v>
      </c>
      <c r="J3798" s="13" t="str">
        <f>I3798</f>
        <v>=1000+1000</v>
      </c>
    </row>
    <row r="3799" spans="2:10" x14ac:dyDescent="0.2">
      <c r="B3799" s="4">
        <v>3796</v>
      </c>
      <c r="C3799" s="5" t="s">
        <v>9273</v>
      </c>
      <c r="D3799" s="5" t="s">
        <v>57</v>
      </c>
      <c r="E3799" s="5" t="s">
        <v>8676</v>
      </c>
      <c r="F3799" s="6">
        <v>45735</v>
      </c>
      <c r="G3799" s="6">
        <v>47380</v>
      </c>
      <c r="H3799" s="7">
        <v>1000</v>
      </c>
      <c r="I3799" s="13" t="e">
        <f>VLOOKUP(C3799,[1]Sheet18!$A$1:$C$362,3,0)</f>
        <v>#N/A</v>
      </c>
      <c r="J3799" s="18">
        <f>H3799</f>
        <v>1000</v>
      </c>
    </row>
    <row r="3800" spans="2:10" x14ac:dyDescent="0.2">
      <c r="B3800" s="4">
        <v>3797</v>
      </c>
      <c r="C3800" s="5" t="s">
        <v>9351</v>
      </c>
      <c r="D3800" s="5" t="s">
        <v>57</v>
      </c>
      <c r="E3800" s="5" t="s">
        <v>9352</v>
      </c>
      <c r="F3800" s="6">
        <v>45742</v>
      </c>
      <c r="G3800" s="6">
        <v>47387</v>
      </c>
      <c r="H3800" s="7">
        <v>1000</v>
      </c>
      <c r="I3800" s="13" t="e">
        <f>VLOOKUP(C3800,[1]Sheet18!$A$1:$C$362,3,0)</f>
        <v>#N/A</v>
      </c>
      <c r="J3800" s="18">
        <f>H3800</f>
        <v>1000</v>
      </c>
    </row>
    <row r="3801" spans="2:10" hidden="1" x14ac:dyDescent="0.2">
      <c r="B3801" s="4">
        <v>3798</v>
      </c>
      <c r="C3801" s="5" t="s">
        <v>8634</v>
      </c>
      <c r="D3801" s="5" t="s">
        <v>57</v>
      </c>
      <c r="E3801" s="5" t="s">
        <v>8635</v>
      </c>
      <c r="F3801" s="6">
        <v>45588</v>
      </c>
      <c r="G3801" s="6">
        <v>47414</v>
      </c>
      <c r="H3801" s="7">
        <v>2000</v>
      </c>
      <c r="I3801" s="13" t="str">
        <f>VLOOKUP(C3801,[1]Sheet18!$A$1:$C$362,3,0)</f>
        <v>=1000+1000</v>
      </c>
      <c r="J3801" s="13" t="str">
        <f>I3801</f>
        <v>=1000+1000</v>
      </c>
    </row>
    <row r="3802" spans="2:10" x14ac:dyDescent="0.2">
      <c r="B3802" s="4">
        <v>3799</v>
      </c>
      <c r="C3802" s="5" t="s">
        <v>8675</v>
      </c>
      <c r="D3802" s="5" t="s">
        <v>57</v>
      </c>
      <c r="E3802" s="5" t="s">
        <v>8676</v>
      </c>
      <c r="F3802" s="6">
        <v>45602</v>
      </c>
      <c r="G3802" s="6">
        <v>47428</v>
      </c>
      <c r="H3802" s="7">
        <v>1000</v>
      </c>
      <c r="I3802" s="13" t="e">
        <f>VLOOKUP(C3802,[1]Sheet18!$A$1:$C$362,3,0)</f>
        <v>#N/A</v>
      </c>
      <c r="J3802" s="18">
        <f>H3802</f>
        <v>1000</v>
      </c>
    </row>
    <row r="3803" spans="2:10" x14ac:dyDescent="0.2">
      <c r="B3803" s="4">
        <v>3800</v>
      </c>
      <c r="C3803" s="5" t="s">
        <v>5086</v>
      </c>
      <c r="D3803" s="5" t="s">
        <v>57</v>
      </c>
      <c r="E3803" s="5" t="s">
        <v>5087</v>
      </c>
      <c r="F3803" s="6">
        <v>44517</v>
      </c>
      <c r="G3803" s="6">
        <v>47439</v>
      </c>
      <c r="H3803" s="7">
        <v>1000</v>
      </c>
      <c r="I3803" s="13" t="e">
        <f>VLOOKUP(C3803,[1]Sheet18!$A$1:$C$362,3,0)</f>
        <v>#N/A</v>
      </c>
      <c r="J3803" s="18">
        <f>H3803</f>
        <v>1000</v>
      </c>
    </row>
    <row r="3804" spans="2:10" hidden="1" x14ac:dyDescent="0.2">
      <c r="B3804" s="4">
        <v>3801</v>
      </c>
      <c r="C3804" s="5" t="s">
        <v>2958</v>
      </c>
      <c r="D3804" s="5" t="s">
        <v>57</v>
      </c>
      <c r="E3804" s="5" t="s">
        <v>2959</v>
      </c>
      <c r="F3804" s="6">
        <v>43796</v>
      </c>
      <c r="G3804" s="6">
        <v>47449</v>
      </c>
      <c r="H3804" s="7">
        <v>5000</v>
      </c>
      <c r="I3804" s="13" t="str">
        <f>VLOOKUP(C3804,[1]Sheet18!$A$1:$C$362,3,0)</f>
        <v>=1000+1000+3000</v>
      </c>
      <c r="J3804" s="13" t="str">
        <f>I3804</f>
        <v>=1000+1000+3000</v>
      </c>
    </row>
    <row r="3805" spans="2:10" x14ac:dyDescent="0.2">
      <c r="B3805" s="4">
        <v>3802</v>
      </c>
      <c r="C3805" s="5" t="s">
        <v>5129</v>
      </c>
      <c r="D3805" s="5" t="s">
        <v>57</v>
      </c>
      <c r="E3805" s="5" t="s">
        <v>5130</v>
      </c>
      <c r="F3805" s="6">
        <v>44538</v>
      </c>
      <c r="G3805" s="6">
        <v>47460</v>
      </c>
      <c r="H3805" s="7">
        <v>1000</v>
      </c>
      <c r="I3805" s="13" t="e">
        <f>VLOOKUP(C3805,[1]Sheet18!$A$1:$C$362,3,0)</f>
        <v>#N/A</v>
      </c>
      <c r="J3805" s="18">
        <f t="shared" ref="J3805:J3816" si="112">H3805</f>
        <v>1000</v>
      </c>
    </row>
    <row r="3806" spans="2:10" x14ac:dyDescent="0.2">
      <c r="B3806" s="4">
        <v>3803</v>
      </c>
      <c r="C3806" s="5" t="s">
        <v>8831</v>
      </c>
      <c r="D3806" s="5" t="s">
        <v>57</v>
      </c>
      <c r="E3806" s="5" t="s">
        <v>8497</v>
      </c>
      <c r="F3806" s="6">
        <v>45652</v>
      </c>
      <c r="G3806" s="6">
        <v>47478</v>
      </c>
      <c r="H3806" s="7">
        <v>1000</v>
      </c>
      <c r="I3806" s="13" t="e">
        <f>VLOOKUP(C3806,[1]Sheet18!$A$1:$C$362,3,0)</f>
        <v>#N/A</v>
      </c>
      <c r="J3806" s="18">
        <f t="shared" si="112"/>
        <v>1000</v>
      </c>
    </row>
    <row r="3807" spans="2:10" x14ac:dyDescent="0.2">
      <c r="B3807" s="4">
        <v>3804</v>
      </c>
      <c r="C3807" s="5" t="s">
        <v>5235</v>
      </c>
      <c r="D3807" s="5" t="s">
        <v>57</v>
      </c>
      <c r="E3807" s="5" t="s">
        <v>5236</v>
      </c>
      <c r="F3807" s="6">
        <v>44573</v>
      </c>
      <c r="G3807" s="6">
        <v>47495</v>
      </c>
      <c r="H3807" s="7">
        <v>900</v>
      </c>
      <c r="I3807" s="13" t="e">
        <f>VLOOKUP(C3807,[1]Sheet18!$A$1:$C$362,3,0)</f>
        <v>#N/A</v>
      </c>
      <c r="J3807" s="18">
        <f t="shared" si="112"/>
        <v>900</v>
      </c>
    </row>
    <row r="3808" spans="2:10" x14ac:dyDescent="0.2">
      <c r="B3808" s="4">
        <v>3805</v>
      </c>
      <c r="C3808" s="5" t="s">
        <v>5318</v>
      </c>
      <c r="D3808" s="5" t="s">
        <v>57</v>
      </c>
      <c r="E3808" s="5" t="s">
        <v>5236</v>
      </c>
      <c r="F3808" s="6">
        <v>44601</v>
      </c>
      <c r="G3808" s="6">
        <v>47523</v>
      </c>
      <c r="H3808" s="7">
        <v>1000</v>
      </c>
      <c r="I3808" s="13" t="e">
        <f>VLOOKUP(C3808,[1]Sheet18!$A$1:$C$362,3,0)</f>
        <v>#N/A</v>
      </c>
      <c r="J3808" s="18">
        <f t="shared" si="112"/>
        <v>1000</v>
      </c>
    </row>
    <row r="3809" spans="2:10" x14ac:dyDescent="0.2">
      <c r="B3809" s="4">
        <v>3806</v>
      </c>
      <c r="C3809" s="5" t="s">
        <v>5354</v>
      </c>
      <c r="D3809" s="5" t="s">
        <v>57</v>
      </c>
      <c r="E3809" s="5" t="s">
        <v>5355</v>
      </c>
      <c r="F3809" s="6">
        <v>44615</v>
      </c>
      <c r="G3809" s="6">
        <v>47537</v>
      </c>
      <c r="H3809" s="7">
        <v>1000</v>
      </c>
      <c r="I3809" s="13" t="e">
        <f>VLOOKUP(C3809,[1]Sheet18!$A$1:$C$362,3,0)</f>
        <v>#N/A</v>
      </c>
      <c r="J3809" s="18">
        <f t="shared" si="112"/>
        <v>1000</v>
      </c>
    </row>
    <row r="3810" spans="2:10" x14ac:dyDescent="0.2">
      <c r="B3810" s="4">
        <v>3807</v>
      </c>
      <c r="C3810" s="5" t="s">
        <v>5378</v>
      </c>
      <c r="D3810" s="5" t="s">
        <v>57</v>
      </c>
      <c r="E3810" s="5" t="s">
        <v>5379</v>
      </c>
      <c r="F3810" s="6">
        <v>44622</v>
      </c>
      <c r="G3810" s="6">
        <v>47544</v>
      </c>
      <c r="H3810" s="7">
        <v>1000</v>
      </c>
      <c r="I3810" s="13" t="e">
        <f>VLOOKUP(C3810,[1]Sheet18!$A$1:$C$362,3,0)</f>
        <v>#N/A</v>
      </c>
      <c r="J3810" s="18">
        <f t="shared" si="112"/>
        <v>1000</v>
      </c>
    </row>
    <row r="3811" spans="2:10" x14ac:dyDescent="0.2">
      <c r="B3811" s="4">
        <v>3808</v>
      </c>
      <c r="C3811" s="5" t="s">
        <v>9169</v>
      </c>
      <c r="D3811" s="5" t="s">
        <v>57</v>
      </c>
      <c r="E3811" s="5" t="s">
        <v>9170</v>
      </c>
      <c r="F3811" s="6">
        <v>45721</v>
      </c>
      <c r="G3811" s="6">
        <v>47547</v>
      </c>
      <c r="H3811" s="7">
        <v>1000</v>
      </c>
      <c r="I3811" s="13" t="e">
        <f>VLOOKUP(C3811,[1]Sheet18!$A$1:$C$362,3,0)</f>
        <v>#N/A</v>
      </c>
      <c r="J3811" s="18">
        <f t="shared" si="112"/>
        <v>1000</v>
      </c>
    </row>
    <row r="3812" spans="2:10" x14ac:dyDescent="0.2">
      <c r="B3812" s="4">
        <v>3809</v>
      </c>
      <c r="C3812" s="5" t="s">
        <v>5406</v>
      </c>
      <c r="D3812" s="5" t="s">
        <v>57</v>
      </c>
      <c r="E3812" s="5" t="s">
        <v>5407</v>
      </c>
      <c r="F3812" s="6">
        <v>44629</v>
      </c>
      <c r="G3812" s="6">
        <v>47551</v>
      </c>
      <c r="H3812" s="7">
        <v>1000</v>
      </c>
      <c r="I3812" s="13" t="e">
        <f>VLOOKUP(C3812,[1]Sheet18!$A$1:$C$362,3,0)</f>
        <v>#N/A</v>
      </c>
      <c r="J3812" s="18">
        <f t="shared" si="112"/>
        <v>1000</v>
      </c>
    </row>
    <row r="3813" spans="2:10" x14ac:dyDescent="0.2">
      <c r="B3813" s="4">
        <v>3810</v>
      </c>
      <c r="C3813" s="5" t="s">
        <v>5422</v>
      </c>
      <c r="D3813" s="5" t="s">
        <v>57</v>
      </c>
      <c r="E3813" s="5" t="s">
        <v>5423</v>
      </c>
      <c r="F3813" s="6">
        <v>44636</v>
      </c>
      <c r="G3813" s="6">
        <v>47558</v>
      </c>
      <c r="H3813" s="7">
        <v>1000</v>
      </c>
      <c r="I3813" s="13" t="e">
        <f>VLOOKUP(C3813,[1]Sheet18!$A$1:$C$362,3,0)</f>
        <v>#N/A</v>
      </c>
      <c r="J3813" s="18">
        <f t="shared" si="112"/>
        <v>1000</v>
      </c>
    </row>
    <row r="3814" spans="2:10" x14ac:dyDescent="0.2">
      <c r="B3814" s="4">
        <v>3811</v>
      </c>
      <c r="C3814" s="5" t="s">
        <v>9274</v>
      </c>
      <c r="D3814" s="5" t="s">
        <v>57</v>
      </c>
      <c r="E3814" s="5" t="s">
        <v>9275</v>
      </c>
      <c r="F3814" s="6">
        <v>45735</v>
      </c>
      <c r="G3814" s="6">
        <v>47561</v>
      </c>
      <c r="H3814" s="7">
        <v>1000</v>
      </c>
      <c r="I3814" s="13" t="e">
        <f>VLOOKUP(C3814,[1]Sheet18!$A$1:$C$362,3,0)</f>
        <v>#N/A</v>
      </c>
      <c r="J3814" s="18">
        <f t="shared" si="112"/>
        <v>1000</v>
      </c>
    </row>
    <row r="3815" spans="2:10" x14ac:dyDescent="0.2">
      <c r="B3815" s="4">
        <v>3812</v>
      </c>
      <c r="C3815" s="5" t="s">
        <v>5445</v>
      </c>
      <c r="D3815" s="5" t="s">
        <v>57</v>
      </c>
      <c r="E3815" s="5" t="s">
        <v>5446</v>
      </c>
      <c r="F3815" s="6">
        <v>44643</v>
      </c>
      <c r="G3815" s="6">
        <v>47565</v>
      </c>
      <c r="H3815" s="7">
        <v>2000</v>
      </c>
      <c r="I3815" s="13" t="e">
        <f>VLOOKUP(C3815,[1]Sheet18!$A$1:$C$362,3,0)</f>
        <v>#N/A</v>
      </c>
      <c r="J3815" s="18">
        <f t="shared" si="112"/>
        <v>2000</v>
      </c>
    </row>
    <row r="3816" spans="2:10" x14ac:dyDescent="0.2">
      <c r="B3816" s="4">
        <v>3813</v>
      </c>
      <c r="C3816" s="5" t="s">
        <v>5477</v>
      </c>
      <c r="D3816" s="5" t="s">
        <v>57</v>
      </c>
      <c r="E3816" s="5" t="s">
        <v>5478</v>
      </c>
      <c r="F3816" s="6">
        <v>44650</v>
      </c>
      <c r="G3816" s="6">
        <v>47572</v>
      </c>
      <c r="H3816" s="7">
        <v>1000</v>
      </c>
      <c r="I3816" s="13" t="e">
        <f>VLOOKUP(C3816,[1]Sheet18!$A$1:$C$362,3,0)</f>
        <v>#N/A</v>
      </c>
      <c r="J3816" s="18">
        <f t="shared" si="112"/>
        <v>1000</v>
      </c>
    </row>
    <row r="3817" spans="2:10" hidden="1" x14ac:dyDescent="0.2">
      <c r="B3817" s="4">
        <v>3814</v>
      </c>
      <c r="C3817" s="5" t="s">
        <v>3424</v>
      </c>
      <c r="D3817" s="5" t="s">
        <v>57</v>
      </c>
      <c r="E3817" s="5" t="s">
        <v>3425</v>
      </c>
      <c r="F3817" s="6">
        <v>43929</v>
      </c>
      <c r="G3817" s="6">
        <v>47581</v>
      </c>
      <c r="H3817" s="7">
        <v>3000</v>
      </c>
      <c r="I3817" s="13" t="str">
        <f>VLOOKUP(C3817,[1]Sheet18!$A$1:$C$362,3,0)</f>
        <v>=2000+1000</v>
      </c>
      <c r="J3817" s="13" t="str">
        <f>I3817</f>
        <v>=2000+1000</v>
      </c>
    </row>
    <row r="3818" spans="2:10" hidden="1" x14ac:dyDescent="0.2">
      <c r="B3818" s="4">
        <v>3815</v>
      </c>
      <c r="C3818" s="5" t="s">
        <v>3499</v>
      </c>
      <c r="D3818" s="5" t="s">
        <v>57</v>
      </c>
      <c r="E3818" s="5" t="s">
        <v>3500</v>
      </c>
      <c r="F3818" s="6">
        <v>43964</v>
      </c>
      <c r="G3818" s="6">
        <v>47616</v>
      </c>
      <c r="H3818" s="7">
        <v>4477</v>
      </c>
      <c r="I3818" s="13" t="str">
        <f>VLOOKUP(C3818,[1]Sheet18!$A$1:$C$362,3,0)</f>
        <v>=1000+2500+977</v>
      </c>
      <c r="J3818" s="13" t="str">
        <f>I3818</f>
        <v>=1000+2500+977</v>
      </c>
    </row>
    <row r="3819" spans="2:10" x14ac:dyDescent="0.2">
      <c r="B3819" s="4">
        <v>3816</v>
      </c>
      <c r="C3819" s="5" t="s">
        <v>3557</v>
      </c>
      <c r="D3819" s="5" t="s">
        <v>57</v>
      </c>
      <c r="E3819" s="5" t="s">
        <v>3558</v>
      </c>
      <c r="F3819" s="6">
        <v>43992</v>
      </c>
      <c r="G3819" s="6">
        <v>47644</v>
      </c>
      <c r="H3819" s="7">
        <v>1250</v>
      </c>
      <c r="I3819" s="13" t="e">
        <f>VLOOKUP(C3819,[1]Sheet18!$A$1:$C$362,3,0)</f>
        <v>#N/A</v>
      </c>
      <c r="J3819" s="18">
        <f>H3819</f>
        <v>1250</v>
      </c>
    </row>
    <row r="3820" spans="2:10" x14ac:dyDescent="0.2">
      <c r="B3820" s="4">
        <v>3817</v>
      </c>
      <c r="C3820" s="5" t="s">
        <v>3577</v>
      </c>
      <c r="D3820" s="5" t="s">
        <v>57</v>
      </c>
      <c r="E3820" s="5" t="s">
        <v>3578</v>
      </c>
      <c r="F3820" s="6">
        <v>43999</v>
      </c>
      <c r="G3820" s="6">
        <v>47651</v>
      </c>
      <c r="H3820" s="7">
        <v>1250</v>
      </c>
      <c r="I3820" s="13" t="e">
        <f>VLOOKUP(C3820,[1]Sheet18!$A$1:$C$362,3,0)</f>
        <v>#N/A</v>
      </c>
      <c r="J3820" s="18">
        <f>H3820</f>
        <v>1250</v>
      </c>
    </row>
    <row r="3821" spans="2:10" x14ac:dyDescent="0.2">
      <c r="B3821" s="4">
        <v>3818</v>
      </c>
      <c r="C3821" s="5" t="s">
        <v>3647</v>
      </c>
      <c r="D3821" s="5" t="s">
        <v>57</v>
      </c>
      <c r="E3821" s="5" t="s">
        <v>3648</v>
      </c>
      <c r="F3821" s="6">
        <v>44027</v>
      </c>
      <c r="G3821" s="6">
        <v>47679</v>
      </c>
      <c r="H3821" s="7">
        <v>2500</v>
      </c>
      <c r="I3821" s="13" t="e">
        <f>VLOOKUP(C3821,[1]Sheet18!$A$1:$C$362,3,0)</f>
        <v>#N/A</v>
      </c>
      <c r="J3821" s="18">
        <f>H3821</f>
        <v>2500</v>
      </c>
    </row>
    <row r="3822" spans="2:10" hidden="1" x14ac:dyDescent="0.2">
      <c r="B3822" s="4">
        <v>3819</v>
      </c>
      <c r="C3822" s="5" t="s">
        <v>3657</v>
      </c>
      <c r="D3822" s="5" t="s">
        <v>57</v>
      </c>
      <c r="E3822" s="5" t="s">
        <v>3658</v>
      </c>
      <c r="F3822" s="6">
        <v>44034</v>
      </c>
      <c r="G3822" s="6">
        <v>47686</v>
      </c>
      <c r="H3822" s="7">
        <v>9500</v>
      </c>
      <c r="I3822" s="13" t="str">
        <f>VLOOKUP(C3822,[1]Sheet18!$A$1:$C$362,3,0)</f>
        <v>=1250+1000+1250+1000+1000+1000+1000+1000+1000</v>
      </c>
      <c r="J3822" s="13" t="str">
        <f>I3822</f>
        <v>=1250+1000+1250+1000+1000+1000+1000+1000+1000</v>
      </c>
    </row>
    <row r="3823" spans="2:10" x14ac:dyDescent="0.2">
      <c r="B3823" s="4">
        <v>3820</v>
      </c>
      <c r="C3823" s="5" t="s">
        <v>8318</v>
      </c>
      <c r="D3823" s="5" t="s">
        <v>57</v>
      </c>
      <c r="E3823" s="5" t="s">
        <v>8319</v>
      </c>
      <c r="F3823" s="6">
        <v>45504</v>
      </c>
      <c r="G3823" s="6">
        <v>47695</v>
      </c>
      <c r="H3823" s="7">
        <v>1000</v>
      </c>
      <c r="I3823" s="13" t="e">
        <f>VLOOKUP(C3823,[1]Sheet18!$A$1:$C$362,3,0)</f>
        <v>#N/A</v>
      </c>
      <c r="J3823" s="18">
        <f>H3823</f>
        <v>1000</v>
      </c>
    </row>
    <row r="3824" spans="2:10" x14ac:dyDescent="0.2">
      <c r="B3824" s="4">
        <v>3821</v>
      </c>
      <c r="C3824" s="5" t="s">
        <v>3731</v>
      </c>
      <c r="D3824" s="5" t="s">
        <v>57</v>
      </c>
      <c r="E3824" s="5" t="s">
        <v>3732</v>
      </c>
      <c r="F3824" s="6">
        <v>44062</v>
      </c>
      <c r="G3824" s="6">
        <v>47714</v>
      </c>
      <c r="H3824" s="7">
        <v>1250</v>
      </c>
      <c r="I3824" s="13" t="e">
        <f>VLOOKUP(C3824,[1]Sheet18!$A$1:$C$362,3,0)</f>
        <v>#N/A</v>
      </c>
      <c r="J3824" s="18">
        <f>H3824</f>
        <v>1250</v>
      </c>
    </row>
    <row r="3825" spans="2:10" x14ac:dyDescent="0.2">
      <c r="B3825" s="4">
        <v>3822</v>
      </c>
      <c r="C3825" s="5" t="s">
        <v>1971</v>
      </c>
      <c r="D3825" s="5" t="s">
        <v>57</v>
      </c>
      <c r="E3825" s="5" t="s">
        <v>1972</v>
      </c>
      <c r="F3825" s="6">
        <v>43333</v>
      </c>
      <c r="G3825" s="6">
        <v>47716</v>
      </c>
      <c r="H3825" s="7">
        <v>1500</v>
      </c>
      <c r="I3825" s="13" t="e">
        <f>VLOOKUP(C3825,[1]Sheet18!$A$1:$C$362,3,0)</f>
        <v>#N/A</v>
      </c>
      <c r="J3825" s="18">
        <f>H3825</f>
        <v>1500</v>
      </c>
    </row>
    <row r="3826" spans="2:10" hidden="1" x14ac:dyDescent="0.2">
      <c r="B3826" s="4">
        <v>3823</v>
      </c>
      <c r="C3826" s="5" t="s">
        <v>3753</v>
      </c>
      <c r="D3826" s="5" t="s">
        <v>57</v>
      </c>
      <c r="E3826" s="5" t="s">
        <v>3754</v>
      </c>
      <c r="F3826" s="6">
        <v>44069</v>
      </c>
      <c r="G3826" s="6">
        <v>47721</v>
      </c>
      <c r="H3826" s="7">
        <v>3750</v>
      </c>
      <c r="I3826" s="13" t="str">
        <f>VLOOKUP(C3826,[1]Sheet18!$A$1:$C$362,3,0)</f>
        <v>=1250+2500</v>
      </c>
      <c r="J3826" s="13" t="str">
        <f>I3826</f>
        <v>=1250+2500</v>
      </c>
    </row>
    <row r="3827" spans="2:10" x14ac:dyDescent="0.2">
      <c r="B3827" s="4">
        <v>3824</v>
      </c>
      <c r="C3827" s="5" t="s">
        <v>9224</v>
      </c>
      <c r="D3827" s="5" t="s">
        <v>57</v>
      </c>
      <c r="E3827" s="5" t="s">
        <v>9225</v>
      </c>
      <c r="F3827" s="6">
        <v>45728</v>
      </c>
      <c r="G3827" s="6">
        <v>47738</v>
      </c>
      <c r="H3827" s="7">
        <v>1000</v>
      </c>
      <c r="I3827" s="13" t="e">
        <f>VLOOKUP(C3827,[1]Sheet18!$A$1:$C$362,3,0)</f>
        <v>#N/A</v>
      </c>
      <c r="J3827" s="18">
        <f>H3827</f>
        <v>1000</v>
      </c>
    </row>
    <row r="3828" spans="2:10" x14ac:dyDescent="0.2">
      <c r="B3828" s="4">
        <v>3825</v>
      </c>
      <c r="C3828" s="5" t="s">
        <v>3843</v>
      </c>
      <c r="D3828" s="5" t="s">
        <v>57</v>
      </c>
      <c r="E3828" s="5" t="s">
        <v>3844</v>
      </c>
      <c r="F3828" s="6">
        <v>44097</v>
      </c>
      <c r="G3828" s="6">
        <v>47749</v>
      </c>
      <c r="H3828" s="7">
        <v>1000</v>
      </c>
      <c r="I3828" s="13" t="e">
        <f>VLOOKUP(C3828,[1]Sheet18!$A$1:$C$362,3,0)</f>
        <v>#N/A</v>
      </c>
      <c r="J3828" s="18">
        <f>H3828</f>
        <v>1000</v>
      </c>
    </row>
    <row r="3829" spans="2:10" x14ac:dyDescent="0.2">
      <c r="B3829" s="4">
        <v>3826</v>
      </c>
      <c r="C3829" s="5" t="s">
        <v>7208</v>
      </c>
      <c r="D3829" s="5" t="s">
        <v>57</v>
      </c>
      <c r="E3829" s="5" t="s">
        <v>7209</v>
      </c>
      <c r="F3829" s="6">
        <v>45224</v>
      </c>
      <c r="G3829" s="6">
        <v>47781</v>
      </c>
      <c r="H3829" s="7">
        <v>1000</v>
      </c>
      <c r="I3829" s="13" t="e">
        <f>VLOOKUP(C3829,[1]Sheet18!$A$1:$C$362,3,0)</f>
        <v>#N/A</v>
      </c>
      <c r="J3829" s="18">
        <f>H3829</f>
        <v>1000</v>
      </c>
    </row>
    <row r="3830" spans="2:10" x14ac:dyDescent="0.2">
      <c r="B3830" s="4">
        <v>3827</v>
      </c>
      <c r="C3830" s="5" t="s">
        <v>7254</v>
      </c>
      <c r="D3830" s="5" t="s">
        <v>57</v>
      </c>
      <c r="E3830" s="5" t="s">
        <v>7209</v>
      </c>
      <c r="F3830" s="6">
        <v>45231</v>
      </c>
      <c r="G3830" s="6">
        <v>47788</v>
      </c>
      <c r="H3830" s="7">
        <v>1000</v>
      </c>
      <c r="I3830" s="13" t="e">
        <f>VLOOKUP(C3830,[1]Sheet18!$A$1:$C$362,3,0)</f>
        <v>#N/A</v>
      </c>
      <c r="J3830" s="18">
        <f>H3830</f>
        <v>1000</v>
      </c>
    </row>
    <row r="3831" spans="2:10" x14ac:dyDescent="0.2">
      <c r="B3831" s="4">
        <v>3828</v>
      </c>
      <c r="C3831" s="5" t="s">
        <v>7282</v>
      </c>
      <c r="D3831" s="5" t="s">
        <v>57</v>
      </c>
      <c r="E3831" s="5" t="s">
        <v>7283</v>
      </c>
      <c r="F3831" s="6">
        <v>45238</v>
      </c>
      <c r="G3831" s="6">
        <v>47795</v>
      </c>
      <c r="H3831" s="7">
        <v>1000</v>
      </c>
      <c r="I3831" s="13" t="e">
        <f>VLOOKUP(C3831,[1]Sheet18!$A$1:$C$362,3,0)</f>
        <v>#N/A</v>
      </c>
      <c r="J3831" s="18">
        <f>H3831</f>
        <v>1000</v>
      </c>
    </row>
    <row r="3832" spans="2:10" hidden="1" x14ac:dyDescent="0.2">
      <c r="B3832" s="4">
        <v>3829</v>
      </c>
      <c r="C3832" s="5" t="s">
        <v>2960</v>
      </c>
      <c r="D3832" s="5" t="s">
        <v>57</v>
      </c>
      <c r="E3832" s="5" t="s">
        <v>2961</v>
      </c>
      <c r="F3832" s="6">
        <v>43796</v>
      </c>
      <c r="G3832" s="6">
        <v>47814</v>
      </c>
      <c r="H3832" s="7">
        <v>2000</v>
      </c>
      <c r="I3832" s="13" t="str">
        <f>VLOOKUP(C3832,[1]Sheet18!$A$1:$C$362,3,0)</f>
        <v>=1000+1000</v>
      </c>
      <c r="J3832" s="13" t="str">
        <f>I3832</f>
        <v>=1000+1000</v>
      </c>
    </row>
    <row r="3833" spans="2:10" x14ac:dyDescent="0.2">
      <c r="B3833" s="4">
        <v>3830</v>
      </c>
      <c r="C3833" s="5" t="s">
        <v>7358</v>
      </c>
      <c r="D3833" s="5" t="s">
        <v>57</v>
      </c>
      <c r="E3833" s="5" t="s">
        <v>7209</v>
      </c>
      <c r="F3833" s="6">
        <v>45259</v>
      </c>
      <c r="G3833" s="6">
        <v>47816</v>
      </c>
      <c r="H3833" s="7">
        <v>2000</v>
      </c>
      <c r="I3833" s="13" t="e">
        <f>VLOOKUP(C3833,[1]Sheet18!$A$1:$C$362,3,0)</f>
        <v>#N/A</v>
      </c>
      <c r="J3833" s="18">
        <f>H3833</f>
        <v>2000</v>
      </c>
    </row>
    <row r="3834" spans="2:10" x14ac:dyDescent="0.2">
      <c r="B3834" s="4">
        <v>3831</v>
      </c>
      <c r="C3834" s="5" t="s">
        <v>7401</v>
      </c>
      <c r="D3834" s="5" t="s">
        <v>57</v>
      </c>
      <c r="E3834" s="5" t="s">
        <v>7402</v>
      </c>
      <c r="F3834" s="6">
        <v>45273</v>
      </c>
      <c r="G3834" s="6">
        <v>47830</v>
      </c>
      <c r="H3834" s="7">
        <v>2000</v>
      </c>
      <c r="I3834" s="13" t="e">
        <f>VLOOKUP(C3834,[1]Sheet18!$A$1:$C$362,3,0)</f>
        <v>#N/A</v>
      </c>
      <c r="J3834" s="18">
        <f>H3834</f>
        <v>2000</v>
      </c>
    </row>
    <row r="3835" spans="2:10" hidden="1" x14ac:dyDescent="0.2">
      <c r="B3835" s="4">
        <v>3832</v>
      </c>
      <c r="C3835" s="5" t="s">
        <v>4219</v>
      </c>
      <c r="D3835" s="5" t="s">
        <v>57</v>
      </c>
      <c r="E3835" s="5" t="s">
        <v>4220</v>
      </c>
      <c r="F3835" s="6">
        <v>44202</v>
      </c>
      <c r="G3835" s="6">
        <v>47854</v>
      </c>
      <c r="H3835" s="7">
        <v>6000</v>
      </c>
      <c r="I3835" s="13" t="str">
        <f>VLOOKUP(C3835,[1]Sheet18!$A$1:$C$362,3,0)</f>
        <v>=2000+2500+1500</v>
      </c>
      <c r="J3835" s="13" t="str">
        <f>I3835</f>
        <v>=2000+2500+1500</v>
      </c>
    </row>
    <row r="3836" spans="2:10" hidden="1" x14ac:dyDescent="0.2">
      <c r="B3836" s="4">
        <v>3833</v>
      </c>
      <c r="C3836" s="5" t="s">
        <v>4243</v>
      </c>
      <c r="D3836" s="5" t="s">
        <v>57</v>
      </c>
      <c r="E3836" s="5" t="s">
        <v>4244</v>
      </c>
      <c r="F3836" s="6">
        <v>44209</v>
      </c>
      <c r="G3836" s="6">
        <v>47861</v>
      </c>
      <c r="H3836" s="7">
        <v>4500</v>
      </c>
      <c r="I3836" s="13" t="str">
        <f>VLOOKUP(C3836,[1]Sheet18!$A$1:$C$362,3,0)</f>
        <v>=2000+2500</v>
      </c>
      <c r="J3836" s="13" t="str">
        <f>I3836</f>
        <v>=2000+2500</v>
      </c>
    </row>
    <row r="3837" spans="2:10" x14ac:dyDescent="0.2">
      <c r="B3837" s="4">
        <v>3834</v>
      </c>
      <c r="C3837" s="5" t="s">
        <v>7598</v>
      </c>
      <c r="D3837" s="5" t="s">
        <v>57</v>
      </c>
      <c r="E3837" s="5" t="s">
        <v>7599</v>
      </c>
      <c r="F3837" s="6">
        <v>45322</v>
      </c>
      <c r="G3837" s="6">
        <v>47879</v>
      </c>
      <c r="H3837" s="7">
        <v>1000</v>
      </c>
      <c r="I3837" s="13" t="e">
        <f>VLOOKUP(C3837,[1]Sheet18!$A$1:$C$362,3,0)</f>
        <v>#N/A</v>
      </c>
      <c r="J3837" s="18">
        <f>H3837</f>
        <v>1000</v>
      </c>
    </row>
    <row r="3838" spans="2:10" hidden="1" x14ac:dyDescent="0.2">
      <c r="B3838" s="4">
        <v>3835</v>
      </c>
      <c r="C3838" s="5" t="s">
        <v>4354</v>
      </c>
      <c r="D3838" s="5" t="s">
        <v>57</v>
      </c>
      <c r="E3838" s="5" t="s">
        <v>4355</v>
      </c>
      <c r="F3838" s="6">
        <v>44244</v>
      </c>
      <c r="G3838" s="6">
        <v>47896</v>
      </c>
      <c r="H3838" s="7">
        <v>5000</v>
      </c>
      <c r="I3838" s="13" t="str">
        <f>VLOOKUP(C3838,[1]Sheet18!$A$1:$C$362,3,0)</f>
        <v>=2500+2500</v>
      </c>
      <c r="J3838" s="13" t="str">
        <f>I3838</f>
        <v>=2500+2500</v>
      </c>
    </row>
    <row r="3839" spans="2:10" x14ac:dyDescent="0.2">
      <c r="B3839" s="4">
        <v>3836</v>
      </c>
      <c r="C3839" s="5" t="s">
        <v>9353</v>
      </c>
      <c r="D3839" s="5" t="s">
        <v>57</v>
      </c>
      <c r="E3839" s="5" t="s">
        <v>9354</v>
      </c>
      <c r="F3839" s="6">
        <v>45742</v>
      </c>
      <c r="G3839" s="6">
        <v>47933</v>
      </c>
      <c r="H3839" s="7">
        <v>1000</v>
      </c>
      <c r="I3839" s="13" t="e">
        <f>VLOOKUP(C3839,[1]Sheet18!$A$1:$C$362,3,0)</f>
        <v>#N/A</v>
      </c>
      <c r="J3839" s="18">
        <f>H3839</f>
        <v>1000</v>
      </c>
    </row>
    <row r="3840" spans="2:10" x14ac:dyDescent="0.2">
      <c r="B3840" s="4">
        <v>3837</v>
      </c>
      <c r="C3840" s="5" t="s">
        <v>8020</v>
      </c>
      <c r="D3840" s="5" t="s">
        <v>57</v>
      </c>
      <c r="E3840" s="5" t="s">
        <v>8021</v>
      </c>
      <c r="F3840" s="6">
        <v>45406</v>
      </c>
      <c r="G3840" s="6">
        <v>47962</v>
      </c>
      <c r="H3840" s="7">
        <v>2000</v>
      </c>
      <c r="I3840" s="13" t="e">
        <f>VLOOKUP(C3840,[1]Sheet18!$A$1:$C$362,3,0)</f>
        <v>#N/A</v>
      </c>
      <c r="J3840" s="18">
        <f>H3840</f>
        <v>2000</v>
      </c>
    </row>
    <row r="3841" spans="2:10" x14ac:dyDescent="0.2">
      <c r="B3841" s="4">
        <v>3838</v>
      </c>
      <c r="C3841" s="5" t="s">
        <v>4565</v>
      </c>
      <c r="D3841" s="5" t="s">
        <v>57</v>
      </c>
      <c r="E3841" s="5" t="s">
        <v>4566</v>
      </c>
      <c r="F3841" s="6">
        <v>44321</v>
      </c>
      <c r="G3841" s="6">
        <v>47973</v>
      </c>
      <c r="H3841" s="7">
        <v>1500</v>
      </c>
      <c r="I3841" s="13" t="e">
        <f>VLOOKUP(C3841,[1]Sheet18!$A$1:$C$362,3,0)</f>
        <v>#N/A</v>
      </c>
      <c r="J3841" s="18">
        <f>H3841</f>
        <v>1500</v>
      </c>
    </row>
    <row r="3842" spans="2:10" x14ac:dyDescent="0.2">
      <c r="B3842" s="4">
        <v>3839</v>
      </c>
      <c r="C3842" s="5" t="s">
        <v>9475</v>
      </c>
      <c r="D3842" s="5" t="s">
        <v>57</v>
      </c>
      <c r="E3842" s="5" t="s">
        <v>9476</v>
      </c>
      <c r="F3842" s="6">
        <v>45784</v>
      </c>
      <c r="G3842" s="6">
        <v>47975</v>
      </c>
      <c r="H3842" s="7">
        <v>1000</v>
      </c>
      <c r="I3842" s="13" t="e">
        <f>VLOOKUP(C3842,[1]Sheet18!$A$1:$C$362,3,0)</f>
        <v>#N/A</v>
      </c>
      <c r="J3842" s="18">
        <f>H3842</f>
        <v>1000</v>
      </c>
    </row>
    <row r="3843" spans="2:10" hidden="1" x14ac:dyDescent="0.2">
      <c r="B3843" s="4">
        <v>3840</v>
      </c>
      <c r="C3843" s="5" t="s">
        <v>2557</v>
      </c>
      <c r="D3843" s="5" t="s">
        <v>57</v>
      </c>
      <c r="E3843" s="5" t="s">
        <v>2558</v>
      </c>
      <c r="F3843" s="6">
        <v>43620</v>
      </c>
      <c r="G3843" s="6">
        <v>48003</v>
      </c>
      <c r="H3843" s="7">
        <v>4000</v>
      </c>
      <c r="I3843" s="13" t="str">
        <f>VLOOKUP(C3843,[1]Sheet18!$A$1:$C$362,3,0)</f>
        <v>=1000+1000+1000+1000</v>
      </c>
      <c r="J3843" s="13" t="str">
        <f>I3843</f>
        <v>=1000+1000+1000+1000</v>
      </c>
    </row>
    <row r="3844" spans="2:10" hidden="1" x14ac:dyDescent="0.2">
      <c r="B3844" s="4">
        <v>3841</v>
      </c>
      <c r="C3844" s="5" t="s">
        <v>9614</v>
      </c>
      <c r="D3844" s="5" t="s">
        <v>57</v>
      </c>
      <c r="E3844" s="5" t="s">
        <v>9615</v>
      </c>
      <c r="F3844" s="6">
        <v>45826</v>
      </c>
      <c r="G3844" s="6">
        <v>48017</v>
      </c>
      <c r="H3844" s="7">
        <v>2000</v>
      </c>
      <c r="I3844" s="13" t="str">
        <f>VLOOKUP(C3844,[1]Sheet18!$A$1:$C$362,3,0)</f>
        <v>=1000+1000</v>
      </c>
      <c r="J3844" s="13" t="str">
        <f>I3844</f>
        <v>=1000+1000</v>
      </c>
    </row>
    <row r="3845" spans="2:10" hidden="1" x14ac:dyDescent="0.2">
      <c r="B3845" s="4">
        <v>3842</v>
      </c>
      <c r="C3845" s="5" t="s">
        <v>4704</v>
      </c>
      <c r="D3845" s="5" t="s">
        <v>57</v>
      </c>
      <c r="E3845" s="5" t="s">
        <v>4705</v>
      </c>
      <c r="F3845" s="6">
        <v>44370</v>
      </c>
      <c r="G3845" s="6">
        <v>48022</v>
      </c>
      <c r="H3845" s="7">
        <v>2000</v>
      </c>
      <c r="I3845" s="13" t="str">
        <f>VLOOKUP(C3845,[1]Sheet18!$A$1:$C$362,3,0)</f>
        <v>=1000+1000</v>
      </c>
      <c r="J3845" s="13" t="str">
        <f>I3845</f>
        <v>=1000+1000</v>
      </c>
    </row>
    <row r="3846" spans="2:10" hidden="1" x14ac:dyDescent="0.2">
      <c r="B3846" s="4">
        <v>3843</v>
      </c>
      <c r="C3846" s="5" t="s">
        <v>4764</v>
      </c>
      <c r="D3846" s="5" t="s">
        <v>57</v>
      </c>
      <c r="E3846" s="5" t="s">
        <v>4355</v>
      </c>
      <c r="F3846" s="6">
        <v>44384</v>
      </c>
      <c r="G3846" s="6">
        <v>48036</v>
      </c>
      <c r="H3846" s="7">
        <v>2000</v>
      </c>
      <c r="I3846" s="13" t="str">
        <f>VLOOKUP(C3846,[1]Sheet18!$A$1:$C$362,3,0)</f>
        <v>=1000+1000</v>
      </c>
      <c r="J3846" s="13" t="str">
        <f>I3846</f>
        <v>=1000+1000</v>
      </c>
    </row>
    <row r="3847" spans="2:10" hidden="1" x14ac:dyDescent="0.2">
      <c r="B3847" s="4">
        <v>3844</v>
      </c>
      <c r="C3847" s="5" t="s">
        <v>4786</v>
      </c>
      <c r="D3847" s="5" t="s">
        <v>57</v>
      </c>
      <c r="E3847" s="5" t="s">
        <v>4787</v>
      </c>
      <c r="F3847" s="6">
        <v>44391</v>
      </c>
      <c r="G3847" s="6">
        <v>48043</v>
      </c>
      <c r="H3847" s="7">
        <v>3000</v>
      </c>
      <c r="I3847" s="13" t="str">
        <f>VLOOKUP(C3847,[1]Sheet18!$A$1:$C$362,3,0)</f>
        <v>=1000+2000</v>
      </c>
      <c r="J3847" s="13" t="str">
        <f>I3847</f>
        <v>=1000+2000</v>
      </c>
    </row>
    <row r="3848" spans="2:10" x14ac:dyDescent="0.2">
      <c r="B3848" s="4">
        <v>3845</v>
      </c>
      <c r="C3848" s="5" t="s">
        <v>4800</v>
      </c>
      <c r="D3848" s="5" t="s">
        <v>57</v>
      </c>
      <c r="E3848" s="5" t="s">
        <v>4801</v>
      </c>
      <c r="F3848" s="6">
        <v>44397</v>
      </c>
      <c r="G3848" s="6">
        <v>48049</v>
      </c>
      <c r="H3848" s="7">
        <v>1000</v>
      </c>
      <c r="I3848" s="13" t="e">
        <f>VLOOKUP(C3848,[1]Sheet18!$A$1:$C$362,3,0)</f>
        <v>#N/A</v>
      </c>
      <c r="J3848" s="18">
        <f t="shared" ref="J3848:J3857" si="113">H3848</f>
        <v>1000</v>
      </c>
    </row>
    <row r="3849" spans="2:10" x14ac:dyDescent="0.2">
      <c r="B3849" s="4">
        <v>3846</v>
      </c>
      <c r="C3849" s="5" t="s">
        <v>4808</v>
      </c>
      <c r="D3849" s="5" t="s">
        <v>57</v>
      </c>
      <c r="E3849" s="5" t="s">
        <v>4801</v>
      </c>
      <c r="F3849" s="6">
        <v>44405</v>
      </c>
      <c r="G3849" s="6">
        <v>48057</v>
      </c>
      <c r="H3849" s="7">
        <v>2000</v>
      </c>
      <c r="I3849" s="13" t="e">
        <f>VLOOKUP(C3849,[1]Sheet18!$A$1:$C$362,3,0)</f>
        <v>#N/A</v>
      </c>
      <c r="J3849" s="18">
        <f t="shared" si="113"/>
        <v>2000</v>
      </c>
    </row>
    <row r="3850" spans="2:10" x14ac:dyDescent="0.2">
      <c r="B3850" s="4">
        <v>3847</v>
      </c>
      <c r="C3850" s="5" t="s">
        <v>4824</v>
      </c>
      <c r="D3850" s="5" t="s">
        <v>57</v>
      </c>
      <c r="E3850" s="5" t="s">
        <v>4787</v>
      </c>
      <c r="F3850" s="6">
        <v>44412</v>
      </c>
      <c r="G3850" s="6">
        <v>48064</v>
      </c>
      <c r="H3850" s="7">
        <v>2000</v>
      </c>
      <c r="I3850" s="13" t="e">
        <f>VLOOKUP(C3850,[1]Sheet18!$A$1:$C$362,3,0)</f>
        <v>#N/A</v>
      </c>
      <c r="J3850" s="18">
        <f t="shared" si="113"/>
        <v>2000</v>
      </c>
    </row>
    <row r="3851" spans="2:10" x14ac:dyDescent="0.2">
      <c r="B3851" s="4">
        <v>3848</v>
      </c>
      <c r="C3851" s="5" t="s">
        <v>4835</v>
      </c>
      <c r="D3851" s="5" t="s">
        <v>57</v>
      </c>
      <c r="E3851" s="5" t="s">
        <v>4836</v>
      </c>
      <c r="F3851" s="6">
        <v>44419</v>
      </c>
      <c r="G3851" s="6">
        <v>48071</v>
      </c>
      <c r="H3851" s="7">
        <v>2000</v>
      </c>
      <c r="I3851" s="13" t="e">
        <f>VLOOKUP(C3851,[1]Sheet18!$A$1:$C$362,3,0)</f>
        <v>#N/A</v>
      </c>
      <c r="J3851" s="18">
        <f t="shared" si="113"/>
        <v>2000</v>
      </c>
    </row>
    <row r="3852" spans="2:10" x14ac:dyDescent="0.2">
      <c r="B3852" s="4">
        <v>3849</v>
      </c>
      <c r="C3852" s="5" t="s">
        <v>4852</v>
      </c>
      <c r="D3852" s="5" t="s">
        <v>57</v>
      </c>
      <c r="E3852" s="5" t="s">
        <v>4801</v>
      </c>
      <c r="F3852" s="6">
        <v>44426</v>
      </c>
      <c r="G3852" s="6">
        <v>48078</v>
      </c>
      <c r="H3852" s="7">
        <v>1000</v>
      </c>
      <c r="I3852" s="13" t="e">
        <f>VLOOKUP(C3852,[1]Sheet18!$A$1:$C$362,3,0)</f>
        <v>#N/A</v>
      </c>
      <c r="J3852" s="18">
        <f t="shared" si="113"/>
        <v>1000</v>
      </c>
    </row>
    <row r="3853" spans="2:10" x14ac:dyDescent="0.2">
      <c r="B3853" s="4">
        <v>3850</v>
      </c>
      <c r="C3853" s="5" t="s">
        <v>4864</v>
      </c>
      <c r="D3853" s="5" t="s">
        <v>57</v>
      </c>
      <c r="E3853" s="5" t="s">
        <v>4355</v>
      </c>
      <c r="F3853" s="6">
        <v>44433</v>
      </c>
      <c r="G3853" s="6">
        <v>48085</v>
      </c>
      <c r="H3853" s="7">
        <v>1000</v>
      </c>
      <c r="I3853" s="13" t="e">
        <f>VLOOKUP(C3853,[1]Sheet18!$A$1:$C$362,3,0)</f>
        <v>#N/A</v>
      </c>
      <c r="J3853" s="18">
        <f t="shared" si="113"/>
        <v>1000</v>
      </c>
    </row>
    <row r="3854" spans="2:10" x14ac:dyDescent="0.2">
      <c r="B3854" s="4">
        <v>3851</v>
      </c>
      <c r="C3854" s="5" t="s">
        <v>4948</v>
      </c>
      <c r="D3854" s="5" t="s">
        <v>57</v>
      </c>
      <c r="E3854" s="5" t="s">
        <v>4949</v>
      </c>
      <c r="F3854" s="6">
        <v>44461</v>
      </c>
      <c r="G3854" s="6">
        <v>48113</v>
      </c>
      <c r="H3854" s="7">
        <v>1000</v>
      </c>
      <c r="I3854" s="13" t="e">
        <f>VLOOKUP(C3854,[1]Sheet18!$A$1:$C$362,3,0)</f>
        <v>#N/A</v>
      </c>
      <c r="J3854" s="18">
        <f t="shared" si="113"/>
        <v>1000</v>
      </c>
    </row>
    <row r="3855" spans="2:10" x14ac:dyDescent="0.2">
      <c r="B3855" s="4">
        <v>3852</v>
      </c>
      <c r="C3855" s="5" t="s">
        <v>5004</v>
      </c>
      <c r="D3855" s="5" t="s">
        <v>57</v>
      </c>
      <c r="E3855" s="5" t="s">
        <v>5005</v>
      </c>
      <c r="F3855" s="6">
        <v>44475</v>
      </c>
      <c r="G3855" s="6">
        <v>48127</v>
      </c>
      <c r="H3855" s="7">
        <v>1000</v>
      </c>
      <c r="I3855" s="13" t="e">
        <f>VLOOKUP(C3855,[1]Sheet18!$A$1:$C$362,3,0)</f>
        <v>#N/A</v>
      </c>
      <c r="J3855" s="18">
        <f t="shared" si="113"/>
        <v>1000</v>
      </c>
    </row>
    <row r="3856" spans="2:10" x14ac:dyDescent="0.2">
      <c r="B3856" s="4">
        <v>3853</v>
      </c>
      <c r="C3856" s="5" t="s">
        <v>5025</v>
      </c>
      <c r="D3856" s="5" t="s">
        <v>57</v>
      </c>
      <c r="E3856" s="5" t="s">
        <v>4801</v>
      </c>
      <c r="F3856" s="6">
        <v>44482</v>
      </c>
      <c r="G3856" s="6">
        <v>48134</v>
      </c>
      <c r="H3856" s="7">
        <v>2000</v>
      </c>
      <c r="I3856" s="13" t="e">
        <f>VLOOKUP(C3856,[1]Sheet18!$A$1:$C$362,3,0)</f>
        <v>#N/A</v>
      </c>
      <c r="J3856" s="18">
        <f t="shared" si="113"/>
        <v>2000</v>
      </c>
    </row>
    <row r="3857" spans="2:10" x14ac:dyDescent="0.2">
      <c r="B3857" s="4">
        <v>3854</v>
      </c>
      <c r="C3857" s="5" t="s">
        <v>5069</v>
      </c>
      <c r="D3857" s="5" t="s">
        <v>57</v>
      </c>
      <c r="E3857" s="5" t="s">
        <v>5070</v>
      </c>
      <c r="F3857" s="6">
        <v>44502</v>
      </c>
      <c r="G3857" s="6">
        <v>48154</v>
      </c>
      <c r="H3857" s="7">
        <v>1000</v>
      </c>
      <c r="I3857" s="13" t="e">
        <f>VLOOKUP(C3857,[1]Sheet18!$A$1:$C$362,3,0)</f>
        <v>#N/A</v>
      </c>
      <c r="J3857" s="18">
        <f t="shared" si="113"/>
        <v>1000</v>
      </c>
    </row>
    <row r="3858" spans="2:10" hidden="1" x14ac:dyDescent="0.2">
      <c r="B3858" s="4">
        <v>3855</v>
      </c>
      <c r="C3858" s="5" t="s">
        <v>2962</v>
      </c>
      <c r="D3858" s="5" t="s">
        <v>57</v>
      </c>
      <c r="E3858" s="5" t="s">
        <v>2963</v>
      </c>
      <c r="F3858" s="6">
        <v>43796</v>
      </c>
      <c r="G3858" s="6">
        <v>48179</v>
      </c>
      <c r="H3858" s="7">
        <v>2000</v>
      </c>
      <c r="I3858" s="13" t="str">
        <f>VLOOKUP(C3858,[1]Sheet18!$A$1:$C$362,3,0)</f>
        <v>=1000+1000</v>
      </c>
      <c r="J3858" s="13" t="str">
        <f>I3858</f>
        <v>=1000+1000</v>
      </c>
    </row>
    <row r="3859" spans="2:10" hidden="1" x14ac:dyDescent="0.2">
      <c r="B3859" s="4">
        <v>3856</v>
      </c>
      <c r="C3859" s="5" t="s">
        <v>5139</v>
      </c>
      <c r="D3859" s="5" t="s">
        <v>57</v>
      </c>
      <c r="E3859" s="5" t="s">
        <v>4705</v>
      </c>
      <c r="F3859" s="6">
        <v>44545</v>
      </c>
      <c r="G3859" s="6">
        <v>48197</v>
      </c>
      <c r="H3859" s="7">
        <v>3000</v>
      </c>
      <c r="I3859" s="13" t="str">
        <f>VLOOKUP(C3859,[1]Sheet18!$A$1:$C$362,3,0)</f>
        <v>=1000+2000</v>
      </c>
      <c r="J3859" s="13" t="str">
        <f>I3859</f>
        <v>=1000+2000</v>
      </c>
    </row>
    <row r="3860" spans="2:10" x14ac:dyDescent="0.2">
      <c r="B3860" s="4">
        <v>3857</v>
      </c>
      <c r="C3860" s="5" t="s">
        <v>5184</v>
      </c>
      <c r="D3860" s="5" t="s">
        <v>57</v>
      </c>
      <c r="E3860" s="5" t="s">
        <v>5185</v>
      </c>
      <c r="F3860" s="6">
        <v>44559</v>
      </c>
      <c r="G3860" s="6">
        <v>48211</v>
      </c>
      <c r="H3860" s="7">
        <v>1000</v>
      </c>
      <c r="I3860" s="13" t="e">
        <f>VLOOKUP(C3860,[1]Sheet18!$A$1:$C$362,3,0)</f>
        <v>#N/A</v>
      </c>
      <c r="J3860" s="18">
        <f t="shared" ref="J3860:J3879" si="114">H3860</f>
        <v>1000</v>
      </c>
    </row>
    <row r="3861" spans="2:10" x14ac:dyDescent="0.2">
      <c r="B3861" s="4">
        <v>3858</v>
      </c>
      <c r="C3861" s="5" t="s">
        <v>5279</v>
      </c>
      <c r="D3861" s="5" t="s">
        <v>57</v>
      </c>
      <c r="E3861" s="5" t="s">
        <v>5280</v>
      </c>
      <c r="F3861" s="6">
        <v>44586</v>
      </c>
      <c r="G3861" s="6">
        <v>48238</v>
      </c>
      <c r="H3861" s="7">
        <v>1000</v>
      </c>
      <c r="I3861" s="13" t="e">
        <f>VLOOKUP(C3861,[1]Sheet18!$A$1:$C$362,3,0)</f>
        <v>#N/A</v>
      </c>
      <c r="J3861" s="18">
        <f t="shared" si="114"/>
        <v>1000</v>
      </c>
    </row>
    <row r="3862" spans="2:10" x14ac:dyDescent="0.2">
      <c r="B3862" s="4">
        <v>3859</v>
      </c>
      <c r="C3862" s="5" t="s">
        <v>5356</v>
      </c>
      <c r="D3862" s="5" t="s">
        <v>57</v>
      </c>
      <c r="E3862" s="5" t="s">
        <v>5357</v>
      </c>
      <c r="F3862" s="6">
        <v>44615</v>
      </c>
      <c r="G3862" s="6">
        <v>48267</v>
      </c>
      <c r="H3862" s="7">
        <v>1000</v>
      </c>
      <c r="I3862" s="13" t="e">
        <f>VLOOKUP(C3862,[1]Sheet18!$A$1:$C$362,3,0)</f>
        <v>#N/A</v>
      </c>
      <c r="J3862" s="18">
        <f t="shared" si="114"/>
        <v>1000</v>
      </c>
    </row>
    <row r="3863" spans="2:10" x14ac:dyDescent="0.2">
      <c r="B3863" s="4">
        <v>3860</v>
      </c>
      <c r="C3863" s="5" t="s">
        <v>5380</v>
      </c>
      <c r="D3863" s="5" t="s">
        <v>57</v>
      </c>
      <c r="E3863" s="5" t="s">
        <v>5381</v>
      </c>
      <c r="F3863" s="6">
        <v>44622</v>
      </c>
      <c r="G3863" s="6">
        <v>48275</v>
      </c>
      <c r="H3863" s="7">
        <v>1000</v>
      </c>
      <c r="I3863" s="13" t="e">
        <f>VLOOKUP(C3863,[1]Sheet18!$A$1:$C$362,3,0)</f>
        <v>#N/A</v>
      </c>
      <c r="J3863" s="18">
        <f t="shared" si="114"/>
        <v>1000</v>
      </c>
    </row>
    <row r="3864" spans="2:10" x14ac:dyDescent="0.2">
      <c r="B3864" s="4">
        <v>3861</v>
      </c>
      <c r="C3864" s="5" t="s">
        <v>5408</v>
      </c>
      <c r="D3864" s="5" t="s">
        <v>57</v>
      </c>
      <c r="E3864" s="5" t="s">
        <v>5409</v>
      </c>
      <c r="F3864" s="6">
        <v>44629</v>
      </c>
      <c r="G3864" s="6">
        <v>48282</v>
      </c>
      <c r="H3864" s="7">
        <v>1000</v>
      </c>
      <c r="I3864" s="13" t="e">
        <f>VLOOKUP(C3864,[1]Sheet18!$A$1:$C$362,3,0)</f>
        <v>#N/A</v>
      </c>
      <c r="J3864" s="18">
        <f t="shared" si="114"/>
        <v>1000</v>
      </c>
    </row>
    <row r="3865" spans="2:10" x14ac:dyDescent="0.2">
      <c r="B3865" s="4">
        <v>3862</v>
      </c>
      <c r="C3865" s="5" t="s">
        <v>5424</v>
      </c>
      <c r="D3865" s="5" t="s">
        <v>57</v>
      </c>
      <c r="E3865" s="5" t="s">
        <v>5425</v>
      </c>
      <c r="F3865" s="6">
        <v>44636</v>
      </c>
      <c r="G3865" s="6">
        <v>48289</v>
      </c>
      <c r="H3865" s="7">
        <v>2000</v>
      </c>
      <c r="I3865" s="13" t="e">
        <f>VLOOKUP(C3865,[1]Sheet18!$A$1:$C$362,3,0)</f>
        <v>#N/A</v>
      </c>
      <c r="J3865" s="18">
        <f t="shared" si="114"/>
        <v>2000</v>
      </c>
    </row>
    <row r="3866" spans="2:10" x14ac:dyDescent="0.2">
      <c r="B3866" s="4">
        <v>3863</v>
      </c>
      <c r="C3866" s="5" t="s">
        <v>5447</v>
      </c>
      <c r="D3866" s="5" t="s">
        <v>57</v>
      </c>
      <c r="E3866" s="5" t="s">
        <v>5448</v>
      </c>
      <c r="F3866" s="6">
        <v>44643</v>
      </c>
      <c r="G3866" s="6">
        <v>48296</v>
      </c>
      <c r="H3866" s="7">
        <v>1000</v>
      </c>
      <c r="I3866" s="13" t="e">
        <f>VLOOKUP(C3866,[1]Sheet18!$A$1:$C$362,3,0)</f>
        <v>#N/A</v>
      </c>
      <c r="J3866" s="18">
        <f t="shared" si="114"/>
        <v>1000</v>
      </c>
    </row>
    <row r="3867" spans="2:10" x14ac:dyDescent="0.2">
      <c r="B3867" s="4">
        <v>3864</v>
      </c>
      <c r="C3867" s="5" t="s">
        <v>5479</v>
      </c>
      <c r="D3867" s="5" t="s">
        <v>57</v>
      </c>
      <c r="E3867" s="5" t="s">
        <v>5480</v>
      </c>
      <c r="F3867" s="6">
        <v>44650</v>
      </c>
      <c r="G3867" s="6">
        <v>48303</v>
      </c>
      <c r="H3867" s="7">
        <v>2600</v>
      </c>
      <c r="I3867" s="13" t="e">
        <f>VLOOKUP(C3867,[1]Sheet18!$A$1:$C$362,3,0)</f>
        <v>#N/A</v>
      </c>
      <c r="J3867" s="18">
        <f t="shared" si="114"/>
        <v>2600</v>
      </c>
    </row>
    <row r="3868" spans="2:10" x14ac:dyDescent="0.2">
      <c r="B3868" s="4">
        <v>3865</v>
      </c>
      <c r="C3868" s="5" t="s">
        <v>5581</v>
      </c>
      <c r="D3868" s="5" t="s">
        <v>57</v>
      </c>
      <c r="E3868" s="5" t="s">
        <v>5582</v>
      </c>
      <c r="F3868" s="6">
        <v>44713</v>
      </c>
      <c r="G3868" s="6">
        <v>48366</v>
      </c>
      <c r="H3868" s="7">
        <v>2000</v>
      </c>
      <c r="I3868" s="13" t="e">
        <f>VLOOKUP(C3868,[1]Sheet18!$A$1:$C$362,3,0)</f>
        <v>#N/A</v>
      </c>
      <c r="J3868" s="18">
        <f t="shared" si="114"/>
        <v>2000</v>
      </c>
    </row>
    <row r="3869" spans="2:10" x14ac:dyDescent="0.2">
      <c r="B3869" s="4">
        <v>3866</v>
      </c>
      <c r="C3869" s="5" t="s">
        <v>9571</v>
      </c>
      <c r="D3869" s="5" t="s">
        <v>57</v>
      </c>
      <c r="E3869" s="5" t="s">
        <v>9572</v>
      </c>
      <c r="F3869" s="6">
        <v>45812</v>
      </c>
      <c r="G3869" s="6">
        <v>48369</v>
      </c>
      <c r="H3869" s="7">
        <v>1000</v>
      </c>
      <c r="I3869" s="13" t="e">
        <f>VLOOKUP(C3869,[1]Sheet18!$A$1:$C$362,3,0)</f>
        <v>#N/A</v>
      </c>
      <c r="J3869" s="18">
        <f t="shared" si="114"/>
        <v>1000</v>
      </c>
    </row>
    <row r="3870" spans="2:10" x14ac:dyDescent="0.2">
      <c r="B3870" s="4">
        <v>3867</v>
      </c>
      <c r="C3870" s="5" t="s">
        <v>8158</v>
      </c>
      <c r="D3870" s="5" t="s">
        <v>57</v>
      </c>
      <c r="E3870" s="5" t="s">
        <v>8159</v>
      </c>
      <c r="F3870" s="6">
        <v>45448</v>
      </c>
      <c r="G3870" s="6">
        <v>48370</v>
      </c>
      <c r="H3870" s="7">
        <v>1000</v>
      </c>
      <c r="I3870" s="13" t="e">
        <f>VLOOKUP(C3870,[1]Sheet18!$A$1:$C$362,3,0)</f>
        <v>#N/A</v>
      </c>
      <c r="J3870" s="18">
        <f t="shared" si="114"/>
        <v>1000</v>
      </c>
    </row>
    <row r="3871" spans="2:10" x14ac:dyDescent="0.2">
      <c r="B3871" s="4">
        <v>3868</v>
      </c>
      <c r="C3871" s="5" t="s">
        <v>8173</v>
      </c>
      <c r="D3871" s="5" t="s">
        <v>57</v>
      </c>
      <c r="E3871" s="5" t="s">
        <v>8174</v>
      </c>
      <c r="F3871" s="6">
        <v>45455</v>
      </c>
      <c r="G3871" s="6">
        <v>48377</v>
      </c>
      <c r="H3871" s="7">
        <v>2000</v>
      </c>
      <c r="I3871" s="13" t="e">
        <f>VLOOKUP(C3871,[1]Sheet18!$A$1:$C$362,3,0)</f>
        <v>#N/A</v>
      </c>
      <c r="J3871" s="18">
        <f t="shared" si="114"/>
        <v>2000</v>
      </c>
    </row>
    <row r="3872" spans="2:10" x14ac:dyDescent="0.2">
      <c r="B3872" s="4">
        <v>3869</v>
      </c>
      <c r="C3872" s="5" t="s">
        <v>5605</v>
      </c>
      <c r="D3872" s="5" t="s">
        <v>57</v>
      </c>
      <c r="E3872" s="5" t="s">
        <v>5606</v>
      </c>
      <c r="F3872" s="6">
        <v>44727</v>
      </c>
      <c r="G3872" s="6">
        <v>48380</v>
      </c>
      <c r="H3872" s="7">
        <v>1000</v>
      </c>
      <c r="I3872" s="13" t="e">
        <f>VLOOKUP(C3872,[1]Sheet18!$A$1:$C$362,3,0)</f>
        <v>#N/A</v>
      </c>
      <c r="J3872" s="18">
        <f t="shared" si="114"/>
        <v>1000</v>
      </c>
    </row>
    <row r="3873" spans="2:10" x14ac:dyDescent="0.2">
      <c r="B3873" s="4">
        <v>3870</v>
      </c>
      <c r="C3873" s="5" t="s">
        <v>8278</v>
      </c>
      <c r="D3873" s="5" t="s">
        <v>57</v>
      </c>
      <c r="E3873" s="5" t="s">
        <v>8279</v>
      </c>
      <c r="F3873" s="6">
        <v>45497</v>
      </c>
      <c r="G3873" s="6">
        <v>48419</v>
      </c>
      <c r="H3873" s="7">
        <v>1000</v>
      </c>
      <c r="I3873" s="13" t="e">
        <f>VLOOKUP(C3873,[1]Sheet18!$A$1:$C$362,3,0)</f>
        <v>#N/A</v>
      </c>
      <c r="J3873" s="18">
        <f t="shared" si="114"/>
        <v>1000</v>
      </c>
    </row>
    <row r="3874" spans="2:10" x14ac:dyDescent="0.2">
      <c r="B3874" s="4">
        <v>3871</v>
      </c>
      <c r="C3874" s="5" t="s">
        <v>5741</v>
      </c>
      <c r="D3874" s="5" t="s">
        <v>57</v>
      </c>
      <c r="E3874" s="5" t="s">
        <v>5582</v>
      </c>
      <c r="F3874" s="6">
        <v>44769</v>
      </c>
      <c r="G3874" s="6">
        <v>48422</v>
      </c>
      <c r="H3874" s="7">
        <v>2500</v>
      </c>
      <c r="I3874" s="13" t="e">
        <f>VLOOKUP(C3874,[1]Sheet18!$A$1:$C$362,3,0)</f>
        <v>#N/A</v>
      </c>
      <c r="J3874" s="18">
        <f t="shared" si="114"/>
        <v>2500</v>
      </c>
    </row>
    <row r="3875" spans="2:10" x14ac:dyDescent="0.2">
      <c r="B3875" s="4">
        <v>3872</v>
      </c>
      <c r="C3875" s="5" t="s">
        <v>8320</v>
      </c>
      <c r="D3875" s="5" t="s">
        <v>57</v>
      </c>
      <c r="E3875" s="5" t="s">
        <v>8321</v>
      </c>
      <c r="F3875" s="6">
        <v>45504</v>
      </c>
      <c r="G3875" s="6">
        <v>48426</v>
      </c>
      <c r="H3875" s="7">
        <v>1000</v>
      </c>
      <c r="I3875" s="13" t="e">
        <f>VLOOKUP(C3875,[1]Sheet18!$A$1:$C$362,3,0)</f>
        <v>#N/A</v>
      </c>
      <c r="J3875" s="18">
        <f t="shared" si="114"/>
        <v>1000</v>
      </c>
    </row>
    <row r="3876" spans="2:10" x14ac:dyDescent="0.2">
      <c r="B3876" s="4">
        <v>3873</v>
      </c>
      <c r="C3876" s="5" t="s">
        <v>5776</v>
      </c>
      <c r="D3876" s="5" t="s">
        <v>57</v>
      </c>
      <c r="E3876" s="5" t="s">
        <v>5777</v>
      </c>
      <c r="F3876" s="6">
        <v>44776</v>
      </c>
      <c r="G3876" s="6">
        <v>48429</v>
      </c>
      <c r="H3876" s="7">
        <v>2000</v>
      </c>
      <c r="I3876" s="13" t="e">
        <f>VLOOKUP(C3876,[1]Sheet18!$A$1:$C$362,3,0)</f>
        <v>#N/A</v>
      </c>
      <c r="J3876" s="18">
        <f t="shared" si="114"/>
        <v>2000</v>
      </c>
    </row>
    <row r="3877" spans="2:10" x14ac:dyDescent="0.2">
      <c r="B3877" s="4">
        <v>3874</v>
      </c>
      <c r="C3877" s="5" t="s">
        <v>5800</v>
      </c>
      <c r="D3877" s="5" t="s">
        <v>57</v>
      </c>
      <c r="E3877" s="5" t="s">
        <v>5801</v>
      </c>
      <c r="F3877" s="6">
        <v>44783</v>
      </c>
      <c r="G3877" s="6">
        <v>48436</v>
      </c>
      <c r="H3877" s="7">
        <v>2000</v>
      </c>
      <c r="I3877" s="13" t="e">
        <f>VLOOKUP(C3877,[1]Sheet18!$A$1:$C$362,3,0)</f>
        <v>#N/A</v>
      </c>
      <c r="J3877" s="18">
        <f t="shared" si="114"/>
        <v>2000</v>
      </c>
    </row>
    <row r="3878" spans="2:10" x14ac:dyDescent="0.2">
      <c r="B3878" s="4">
        <v>3875</v>
      </c>
      <c r="C3878" s="5" t="s">
        <v>5811</v>
      </c>
      <c r="D3878" s="5" t="s">
        <v>57</v>
      </c>
      <c r="E3878" s="5" t="s">
        <v>5812</v>
      </c>
      <c r="F3878" s="6">
        <v>44792</v>
      </c>
      <c r="G3878" s="6">
        <v>48445</v>
      </c>
      <c r="H3878" s="7">
        <v>2000</v>
      </c>
      <c r="I3878" s="13" t="e">
        <f>VLOOKUP(C3878,[1]Sheet18!$A$1:$C$362,3,0)</f>
        <v>#N/A</v>
      </c>
      <c r="J3878" s="18">
        <f t="shared" si="114"/>
        <v>2000</v>
      </c>
    </row>
    <row r="3879" spans="2:10" x14ac:dyDescent="0.2">
      <c r="B3879" s="4">
        <v>3876</v>
      </c>
      <c r="C3879" s="5" t="s">
        <v>5841</v>
      </c>
      <c r="D3879" s="5" t="s">
        <v>57</v>
      </c>
      <c r="E3879" s="5" t="s">
        <v>5842</v>
      </c>
      <c r="F3879" s="6">
        <v>44803</v>
      </c>
      <c r="G3879" s="6">
        <v>48456</v>
      </c>
      <c r="H3879" s="7">
        <v>2000</v>
      </c>
      <c r="I3879" s="13" t="e">
        <f>VLOOKUP(C3879,[1]Sheet18!$A$1:$C$362,3,0)</f>
        <v>#N/A</v>
      </c>
      <c r="J3879" s="18">
        <f t="shared" si="114"/>
        <v>2000</v>
      </c>
    </row>
    <row r="3880" spans="2:10" hidden="1" x14ac:dyDescent="0.2">
      <c r="B3880" s="4">
        <v>3877</v>
      </c>
      <c r="C3880" s="5" t="s">
        <v>8480</v>
      </c>
      <c r="D3880" s="5" t="s">
        <v>57</v>
      </c>
      <c r="E3880" s="5" t="s">
        <v>8481</v>
      </c>
      <c r="F3880" s="6">
        <v>45539</v>
      </c>
      <c r="G3880" s="6">
        <v>48461</v>
      </c>
      <c r="H3880" s="7">
        <v>2000</v>
      </c>
      <c r="I3880" s="13" t="str">
        <f>VLOOKUP(C3880,[1]Sheet18!$A$1:$C$362,3,0)</f>
        <v>=1000+1000</v>
      </c>
      <c r="J3880" s="13" t="str">
        <f>I3880</f>
        <v>=1000+1000</v>
      </c>
    </row>
    <row r="3881" spans="2:10" x14ac:dyDescent="0.2">
      <c r="B3881" s="4">
        <v>3878</v>
      </c>
      <c r="C3881" s="5" t="s">
        <v>9171</v>
      </c>
      <c r="D3881" s="5" t="s">
        <v>57</v>
      </c>
      <c r="E3881" s="5" t="s">
        <v>9172</v>
      </c>
      <c r="F3881" s="6">
        <v>45721</v>
      </c>
      <c r="G3881" s="6">
        <v>48462</v>
      </c>
      <c r="H3881" s="7">
        <v>1000</v>
      </c>
      <c r="I3881" s="13" t="e">
        <f>VLOOKUP(C3881,[1]Sheet18!$A$1:$C$362,3,0)</f>
        <v>#N/A</v>
      </c>
      <c r="J3881" s="18">
        <f t="shared" ref="J3881:J3926" si="115">H3881</f>
        <v>1000</v>
      </c>
    </row>
    <row r="3882" spans="2:10" x14ac:dyDescent="0.2">
      <c r="B3882" s="4">
        <v>3879</v>
      </c>
      <c r="C3882" s="5" t="s">
        <v>5948</v>
      </c>
      <c r="D3882" s="5" t="s">
        <v>57</v>
      </c>
      <c r="E3882" s="5" t="s">
        <v>5949</v>
      </c>
      <c r="F3882" s="6">
        <v>44838</v>
      </c>
      <c r="G3882" s="6">
        <v>48491</v>
      </c>
      <c r="H3882" s="7">
        <v>2000</v>
      </c>
      <c r="I3882" s="13" t="e">
        <f>VLOOKUP(C3882,[1]Sheet18!$A$1:$C$362,3,0)</f>
        <v>#N/A</v>
      </c>
      <c r="J3882" s="18">
        <f t="shared" si="115"/>
        <v>2000</v>
      </c>
    </row>
    <row r="3883" spans="2:10" x14ac:dyDescent="0.2">
      <c r="B3883" s="4">
        <v>3880</v>
      </c>
      <c r="C3883" s="5" t="s">
        <v>6013</v>
      </c>
      <c r="D3883" s="5" t="s">
        <v>57</v>
      </c>
      <c r="E3883" s="5" t="s">
        <v>6014</v>
      </c>
      <c r="F3883" s="6">
        <v>44861</v>
      </c>
      <c r="G3883" s="6">
        <v>48514</v>
      </c>
      <c r="H3883" s="7">
        <v>2000</v>
      </c>
      <c r="I3883" s="13" t="e">
        <f>VLOOKUP(C3883,[1]Sheet18!$A$1:$C$362,3,0)</f>
        <v>#N/A</v>
      </c>
      <c r="J3883" s="18">
        <f t="shared" si="115"/>
        <v>2000</v>
      </c>
    </row>
    <row r="3884" spans="2:10" x14ac:dyDescent="0.2">
      <c r="B3884" s="4">
        <v>3881</v>
      </c>
      <c r="C3884" s="5" t="s">
        <v>8727</v>
      </c>
      <c r="D3884" s="5" t="s">
        <v>57</v>
      </c>
      <c r="E3884" s="5" t="s">
        <v>8728</v>
      </c>
      <c r="F3884" s="6">
        <v>45623</v>
      </c>
      <c r="G3884" s="6">
        <v>48545</v>
      </c>
      <c r="H3884" s="7">
        <v>2025</v>
      </c>
      <c r="I3884" s="13" t="e">
        <f>VLOOKUP(C3884,[1]Sheet18!$A$1:$C$362,3,0)</f>
        <v>#N/A</v>
      </c>
      <c r="J3884" s="18">
        <f t="shared" si="115"/>
        <v>2025</v>
      </c>
    </row>
    <row r="3885" spans="2:10" x14ac:dyDescent="0.2">
      <c r="B3885" s="4">
        <v>3882</v>
      </c>
      <c r="C3885" s="5" t="s">
        <v>6199</v>
      </c>
      <c r="D3885" s="5" t="s">
        <v>57</v>
      </c>
      <c r="E3885" s="5" t="s">
        <v>5842</v>
      </c>
      <c r="F3885" s="6">
        <v>44923</v>
      </c>
      <c r="G3885" s="6">
        <v>48576</v>
      </c>
      <c r="H3885" s="7">
        <v>2000</v>
      </c>
      <c r="I3885" s="13" t="e">
        <f>VLOOKUP(C3885,[1]Sheet18!$A$1:$C$362,3,0)</f>
        <v>#N/A</v>
      </c>
      <c r="J3885" s="18">
        <f t="shared" si="115"/>
        <v>2000</v>
      </c>
    </row>
    <row r="3886" spans="2:10" x14ac:dyDescent="0.2">
      <c r="B3886" s="4">
        <v>3883</v>
      </c>
      <c r="C3886" s="5" t="s">
        <v>6226</v>
      </c>
      <c r="D3886" s="5" t="s">
        <v>57</v>
      </c>
      <c r="E3886" s="5" t="s">
        <v>6227</v>
      </c>
      <c r="F3886" s="6">
        <v>44930</v>
      </c>
      <c r="G3886" s="6">
        <v>48583</v>
      </c>
      <c r="H3886" s="7">
        <v>3000</v>
      </c>
      <c r="I3886" s="13" t="e">
        <f>VLOOKUP(C3886,[1]Sheet18!$A$1:$C$362,3,0)</f>
        <v>#N/A</v>
      </c>
      <c r="J3886" s="18">
        <f t="shared" si="115"/>
        <v>3000</v>
      </c>
    </row>
    <row r="3887" spans="2:10" x14ac:dyDescent="0.2">
      <c r="B3887" s="4">
        <v>3884</v>
      </c>
      <c r="C3887" s="5" t="s">
        <v>6234</v>
      </c>
      <c r="D3887" s="5" t="s">
        <v>57</v>
      </c>
      <c r="E3887" s="5" t="s">
        <v>6235</v>
      </c>
      <c r="F3887" s="6">
        <v>44937</v>
      </c>
      <c r="G3887" s="6">
        <v>48590</v>
      </c>
      <c r="H3887" s="7">
        <v>1000</v>
      </c>
      <c r="I3887" s="13" t="e">
        <f>VLOOKUP(C3887,[1]Sheet18!$A$1:$C$362,3,0)</f>
        <v>#N/A</v>
      </c>
      <c r="J3887" s="18">
        <f t="shared" si="115"/>
        <v>1000</v>
      </c>
    </row>
    <row r="3888" spans="2:10" x14ac:dyDescent="0.2">
      <c r="B3888" s="4">
        <v>3885</v>
      </c>
      <c r="C3888" s="5" t="s">
        <v>6284</v>
      </c>
      <c r="D3888" s="5" t="s">
        <v>57</v>
      </c>
      <c r="E3888" s="5" t="s">
        <v>6285</v>
      </c>
      <c r="F3888" s="6">
        <v>44951</v>
      </c>
      <c r="G3888" s="6">
        <v>48604</v>
      </c>
      <c r="H3888" s="7">
        <v>3000</v>
      </c>
      <c r="I3888" s="13" t="e">
        <f>VLOOKUP(C3888,[1]Sheet18!$A$1:$C$362,3,0)</f>
        <v>#N/A</v>
      </c>
      <c r="J3888" s="18">
        <f t="shared" si="115"/>
        <v>3000</v>
      </c>
    </row>
    <row r="3889" spans="2:10" x14ac:dyDescent="0.2">
      <c r="B3889" s="4">
        <v>3886</v>
      </c>
      <c r="C3889" s="5" t="s">
        <v>9115</v>
      </c>
      <c r="D3889" s="5" t="s">
        <v>57</v>
      </c>
      <c r="E3889" s="5" t="s">
        <v>9116</v>
      </c>
      <c r="F3889" s="6">
        <v>45715</v>
      </c>
      <c r="G3889" s="6">
        <v>48637</v>
      </c>
      <c r="H3889" s="7">
        <v>2000</v>
      </c>
      <c r="I3889" s="13" t="e">
        <f>VLOOKUP(C3889,[1]Sheet18!$A$1:$C$362,3,0)</f>
        <v>#N/A</v>
      </c>
      <c r="J3889" s="18">
        <f t="shared" si="115"/>
        <v>2000</v>
      </c>
    </row>
    <row r="3890" spans="2:10" x14ac:dyDescent="0.2">
      <c r="B3890" s="4">
        <v>3887</v>
      </c>
      <c r="C3890" s="5" t="s">
        <v>9173</v>
      </c>
      <c r="D3890" s="5" t="s">
        <v>57</v>
      </c>
      <c r="E3890" s="5" t="s">
        <v>9174</v>
      </c>
      <c r="F3890" s="6">
        <v>45721</v>
      </c>
      <c r="G3890" s="6">
        <v>48643</v>
      </c>
      <c r="H3890" s="7">
        <v>1000</v>
      </c>
      <c r="I3890" s="13" t="e">
        <f>VLOOKUP(C3890,[1]Sheet18!$A$1:$C$362,3,0)</f>
        <v>#N/A</v>
      </c>
      <c r="J3890" s="18">
        <f t="shared" si="115"/>
        <v>1000</v>
      </c>
    </row>
    <row r="3891" spans="2:10" x14ac:dyDescent="0.2">
      <c r="B3891" s="4">
        <v>3888</v>
      </c>
      <c r="C3891" s="5" t="s">
        <v>9276</v>
      </c>
      <c r="D3891" s="5" t="s">
        <v>57</v>
      </c>
      <c r="E3891" s="5" t="s">
        <v>9277</v>
      </c>
      <c r="F3891" s="6">
        <v>45735</v>
      </c>
      <c r="G3891" s="6">
        <v>48657</v>
      </c>
      <c r="H3891" s="7">
        <v>2000</v>
      </c>
      <c r="I3891" s="13" t="e">
        <f>VLOOKUP(C3891,[1]Sheet18!$A$1:$C$362,3,0)</f>
        <v>#N/A</v>
      </c>
      <c r="J3891" s="18">
        <f t="shared" si="115"/>
        <v>2000</v>
      </c>
    </row>
    <row r="3892" spans="2:10" x14ac:dyDescent="0.2">
      <c r="B3892" s="4">
        <v>3889</v>
      </c>
      <c r="C3892" s="5" t="s">
        <v>6638</v>
      </c>
      <c r="D3892" s="5" t="s">
        <v>57</v>
      </c>
      <c r="E3892" s="5" t="s">
        <v>6639</v>
      </c>
      <c r="F3892" s="6">
        <v>45049</v>
      </c>
      <c r="G3892" s="6">
        <v>48702</v>
      </c>
      <c r="H3892" s="7">
        <v>2000</v>
      </c>
      <c r="I3892" s="13" t="e">
        <f>VLOOKUP(C3892,[1]Sheet18!$A$1:$C$362,3,0)</f>
        <v>#N/A</v>
      </c>
      <c r="J3892" s="18">
        <f t="shared" si="115"/>
        <v>2000</v>
      </c>
    </row>
    <row r="3893" spans="2:10" x14ac:dyDescent="0.2">
      <c r="B3893" s="4">
        <v>3890</v>
      </c>
      <c r="C3893" s="5" t="s">
        <v>6654</v>
      </c>
      <c r="D3893" s="5" t="s">
        <v>57</v>
      </c>
      <c r="E3893" s="5" t="s">
        <v>6655</v>
      </c>
      <c r="F3893" s="6">
        <v>45056</v>
      </c>
      <c r="G3893" s="6">
        <v>48709</v>
      </c>
      <c r="H3893" s="7">
        <v>2000</v>
      </c>
      <c r="I3893" s="13" t="e">
        <f>VLOOKUP(C3893,[1]Sheet18!$A$1:$C$362,3,0)</f>
        <v>#N/A</v>
      </c>
      <c r="J3893" s="18">
        <f t="shared" si="115"/>
        <v>2000</v>
      </c>
    </row>
    <row r="3894" spans="2:10" x14ac:dyDescent="0.2">
      <c r="B3894" s="4">
        <v>3891</v>
      </c>
      <c r="C3894" s="5" t="s">
        <v>6664</v>
      </c>
      <c r="D3894" s="5" t="s">
        <v>57</v>
      </c>
      <c r="E3894" s="5" t="s">
        <v>6665</v>
      </c>
      <c r="F3894" s="6">
        <v>45063</v>
      </c>
      <c r="G3894" s="6">
        <v>48716</v>
      </c>
      <c r="H3894" s="7">
        <v>2000</v>
      </c>
      <c r="I3894" s="13" t="e">
        <f>VLOOKUP(C3894,[1]Sheet18!$A$1:$C$362,3,0)</f>
        <v>#N/A</v>
      </c>
      <c r="J3894" s="18">
        <f t="shared" si="115"/>
        <v>2000</v>
      </c>
    </row>
    <row r="3895" spans="2:10" x14ac:dyDescent="0.2">
      <c r="B3895" s="4">
        <v>3892</v>
      </c>
      <c r="C3895" s="5" t="s">
        <v>6690</v>
      </c>
      <c r="D3895" s="5" t="s">
        <v>57</v>
      </c>
      <c r="E3895" s="5" t="s">
        <v>6691</v>
      </c>
      <c r="F3895" s="6">
        <v>45070</v>
      </c>
      <c r="G3895" s="6">
        <v>48723</v>
      </c>
      <c r="H3895" s="7">
        <v>3000</v>
      </c>
      <c r="I3895" s="13" t="e">
        <f>VLOOKUP(C3895,[1]Sheet18!$A$1:$C$362,3,0)</f>
        <v>#N/A</v>
      </c>
      <c r="J3895" s="18">
        <f t="shared" si="115"/>
        <v>3000</v>
      </c>
    </row>
    <row r="3896" spans="2:10" x14ac:dyDescent="0.2">
      <c r="B3896" s="4">
        <v>3893</v>
      </c>
      <c r="C3896" s="5" t="s">
        <v>8123</v>
      </c>
      <c r="D3896" s="5" t="s">
        <v>57</v>
      </c>
      <c r="E3896" s="5" t="s">
        <v>8124</v>
      </c>
      <c r="F3896" s="6">
        <v>45441</v>
      </c>
      <c r="G3896" s="6">
        <v>48728</v>
      </c>
      <c r="H3896" s="7">
        <v>2000</v>
      </c>
      <c r="I3896" s="13" t="e">
        <f>VLOOKUP(C3896,[1]Sheet18!$A$1:$C$362,3,0)</f>
        <v>#N/A</v>
      </c>
      <c r="J3896" s="18">
        <f t="shared" si="115"/>
        <v>2000</v>
      </c>
    </row>
    <row r="3897" spans="2:10" x14ac:dyDescent="0.2">
      <c r="B3897" s="4">
        <v>3894</v>
      </c>
      <c r="C3897" s="5" t="s">
        <v>6782</v>
      </c>
      <c r="D3897" s="5" t="s">
        <v>57</v>
      </c>
      <c r="E3897" s="5" t="s">
        <v>6783</v>
      </c>
      <c r="F3897" s="6">
        <v>45091</v>
      </c>
      <c r="G3897" s="6">
        <v>48744</v>
      </c>
      <c r="H3897" s="7">
        <v>2000</v>
      </c>
      <c r="I3897" s="13" t="e">
        <f>VLOOKUP(C3897,[1]Sheet18!$A$1:$C$362,3,0)</f>
        <v>#N/A</v>
      </c>
      <c r="J3897" s="18">
        <f t="shared" si="115"/>
        <v>2000</v>
      </c>
    </row>
    <row r="3898" spans="2:10" x14ac:dyDescent="0.2">
      <c r="B3898" s="4">
        <v>3895</v>
      </c>
      <c r="C3898" s="5" t="s">
        <v>6800</v>
      </c>
      <c r="D3898" s="5" t="s">
        <v>57</v>
      </c>
      <c r="E3898" s="5" t="s">
        <v>6655</v>
      </c>
      <c r="F3898" s="6">
        <v>45098</v>
      </c>
      <c r="G3898" s="6">
        <v>48751</v>
      </c>
      <c r="H3898" s="7">
        <v>2000</v>
      </c>
      <c r="I3898" s="13" t="e">
        <f>VLOOKUP(C3898,[1]Sheet18!$A$1:$C$362,3,0)</f>
        <v>#N/A</v>
      </c>
      <c r="J3898" s="18">
        <f t="shared" si="115"/>
        <v>2000</v>
      </c>
    </row>
    <row r="3899" spans="2:10" x14ac:dyDescent="0.2">
      <c r="B3899" s="4">
        <v>3896</v>
      </c>
      <c r="C3899" s="5" t="s">
        <v>6862</v>
      </c>
      <c r="D3899" s="5" t="s">
        <v>57</v>
      </c>
      <c r="E3899" s="5" t="s">
        <v>6639</v>
      </c>
      <c r="F3899" s="6">
        <v>45112</v>
      </c>
      <c r="G3899" s="6">
        <v>48765</v>
      </c>
      <c r="H3899" s="7">
        <v>2000</v>
      </c>
      <c r="I3899" s="13" t="e">
        <f>VLOOKUP(C3899,[1]Sheet18!$A$1:$C$362,3,0)</f>
        <v>#N/A</v>
      </c>
      <c r="J3899" s="18">
        <f t="shared" si="115"/>
        <v>2000</v>
      </c>
    </row>
    <row r="3900" spans="2:10" x14ac:dyDescent="0.2">
      <c r="B3900" s="4">
        <v>3897</v>
      </c>
      <c r="C3900" s="5" t="s">
        <v>6881</v>
      </c>
      <c r="D3900" s="5" t="s">
        <v>57</v>
      </c>
      <c r="E3900" s="5" t="s">
        <v>6882</v>
      </c>
      <c r="F3900" s="6">
        <v>45119</v>
      </c>
      <c r="G3900" s="6">
        <v>48772</v>
      </c>
      <c r="H3900" s="7">
        <v>3000</v>
      </c>
      <c r="I3900" s="13" t="e">
        <f>VLOOKUP(C3900,[1]Sheet18!$A$1:$C$362,3,0)</f>
        <v>#N/A</v>
      </c>
      <c r="J3900" s="18">
        <f t="shared" si="115"/>
        <v>3000</v>
      </c>
    </row>
    <row r="3901" spans="2:10" x14ac:dyDescent="0.2">
      <c r="B3901" s="4">
        <v>3898</v>
      </c>
      <c r="C3901" s="5" t="s">
        <v>5693</v>
      </c>
      <c r="D3901" s="5" t="s">
        <v>57</v>
      </c>
      <c r="E3901" s="5" t="s">
        <v>5694</v>
      </c>
      <c r="F3901" s="6">
        <v>44755</v>
      </c>
      <c r="G3901" s="6">
        <v>48773</v>
      </c>
      <c r="H3901" s="7">
        <v>2000</v>
      </c>
      <c r="I3901" s="13" t="e">
        <f>VLOOKUP(C3901,[1]Sheet18!$A$1:$C$362,3,0)</f>
        <v>#N/A</v>
      </c>
      <c r="J3901" s="18">
        <f t="shared" si="115"/>
        <v>2000</v>
      </c>
    </row>
    <row r="3902" spans="2:10" x14ac:dyDescent="0.2">
      <c r="B3902" s="4">
        <v>3899</v>
      </c>
      <c r="C3902" s="5" t="s">
        <v>6893</v>
      </c>
      <c r="D3902" s="5" t="s">
        <v>57</v>
      </c>
      <c r="E3902" s="5" t="s">
        <v>6783</v>
      </c>
      <c r="F3902" s="6">
        <v>45126</v>
      </c>
      <c r="G3902" s="6">
        <v>48779</v>
      </c>
      <c r="H3902" s="7">
        <v>3000</v>
      </c>
      <c r="I3902" s="13" t="e">
        <f>VLOOKUP(C3902,[1]Sheet18!$A$1:$C$362,3,0)</f>
        <v>#N/A</v>
      </c>
      <c r="J3902" s="18">
        <f t="shared" si="115"/>
        <v>3000</v>
      </c>
    </row>
    <row r="3903" spans="2:10" x14ac:dyDescent="0.2">
      <c r="B3903" s="4">
        <v>3900</v>
      </c>
      <c r="C3903" s="5" t="s">
        <v>6912</v>
      </c>
      <c r="D3903" s="5" t="s">
        <v>57</v>
      </c>
      <c r="E3903" s="5" t="s">
        <v>6655</v>
      </c>
      <c r="F3903" s="6">
        <v>45133</v>
      </c>
      <c r="G3903" s="6">
        <v>48786</v>
      </c>
      <c r="H3903" s="7">
        <v>2000</v>
      </c>
      <c r="I3903" s="13" t="e">
        <f>VLOOKUP(C3903,[1]Sheet18!$A$1:$C$362,3,0)</f>
        <v>#N/A</v>
      </c>
      <c r="J3903" s="18">
        <f t="shared" si="115"/>
        <v>2000</v>
      </c>
    </row>
    <row r="3904" spans="2:10" x14ac:dyDescent="0.2">
      <c r="B3904" s="4">
        <v>3901</v>
      </c>
      <c r="C3904" s="5" t="s">
        <v>6943</v>
      </c>
      <c r="D3904" s="5" t="s">
        <v>57</v>
      </c>
      <c r="E3904" s="5" t="s">
        <v>6639</v>
      </c>
      <c r="F3904" s="6">
        <v>45147</v>
      </c>
      <c r="G3904" s="6">
        <v>48800</v>
      </c>
      <c r="H3904" s="7">
        <v>1000</v>
      </c>
      <c r="I3904" s="13" t="e">
        <f>VLOOKUP(C3904,[1]Sheet18!$A$1:$C$362,3,0)</f>
        <v>#N/A</v>
      </c>
      <c r="J3904" s="18">
        <f t="shared" si="115"/>
        <v>1000</v>
      </c>
    </row>
    <row r="3905" spans="2:10" x14ac:dyDescent="0.2">
      <c r="B3905" s="4">
        <v>3902</v>
      </c>
      <c r="C3905" s="5" t="s">
        <v>7024</v>
      </c>
      <c r="D3905" s="5" t="s">
        <v>57</v>
      </c>
      <c r="E3905" s="5" t="s">
        <v>7025</v>
      </c>
      <c r="F3905" s="6">
        <v>45175</v>
      </c>
      <c r="G3905" s="6">
        <v>48828</v>
      </c>
      <c r="H3905" s="7">
        <v>1000</v>
      </c>
      <c r="I3905" s="13" t="e">
        <f>VLOOKUP(C3905,[1]Sheet18!$A$1:$C$362,3,0)</f>
        <v>#N/A</v>
      </c>
      <c r="J3905" s="18">
        <f t="shared" si="115"/>
        <v>1000</v>
      </c>
    </row>
    <row r="3906" spans="2:10" x14ac:dyDescent="0.2">
      <c r="B3906" s="4">
        <v>3903</v>
      </c>
      <c r="C3906" s="5" t="s">
        <v>7134</v>
      </c>
      <c r="D3906" s="5" t="s">
        <v>57</v>
      </c>
      <c r="E3906" s="5" t="s">
        <v>7135</v>
      </c>
      <c r="F3906" s="6">
        <v>45203</v>
      </c>
      <c r="G3906" s="6">
        <v>48856</v>
      </c>
      <c r="H3906" s="7">
        <v>1000</v>
      </c>
      <c r="I3906" s="13" t="e">
        <f>VLOOKUP(C3906,[1]Sheet18!$A$1:$C$362,3,0)</f>
        <v>#N/A</v>
      </c>
      <c r="J3906" s="18">
        <f t="shared" si="115"/>
        <v>1000</v>
      </c>
    </row>
    <row r="3907" spans="2:10" x14ac:dyDescent="0.2">
      <c r="B3907" s="4">
        <v>3904</v>
      </c>
      <c r="C3907" s="5" t="s">
        <v>7185</v>
      </c>
      <c r="D3907" s="5" t="s">
        <v>57</v>
      </c>
      <c r="E3907" s="5" t="s">
        <v>6285</v>
      </c>
      <c r="F3907" s="6">
        <v>45217</v>
      </c>
      <c r="G3907" s="6">
        <v>48870</v>
      </c>
      <c r="H3907" s="7">
        <v>2000</v>
      </c>
      <c r="I3907" s="13" t="e">
        <f>VLOOKUP(C3907,[1]Sheet18!$A$1:$C$362,3,0)</f>
        <v>#N/A</v>
      </c>
      <c r="J3907" s="18">
        <f t="shared" si="115"/>
        <v>2000</v>
      </c>
    </row>
    <row r="3908" spans="2:10" x14ac:dyDescent="0.2">
      <c r="B3908" s="4">
        <v>3905</v>
      </c>
      <c r="C3908" s="5" t="s">
        <v>7210</v>
      </c>
      <c r="D3908" s="5" t="s">
        <v>57</v>
      </c>
      <c r="E3908" s="5" t="s">
        <v>7211</v>
      </c>
      <c r="F3908" s="6">
        <v>45224</v>
      </c>
      <c r="G3908" s="6">
        <v>48877</v>
      </c>
      <c r="H3908" s="7">
        <v>2000</v>
      </c>
      <c r="I3908" s="13" t="e">
        <f>VLOOKUP(C3908,[1]Sheet18!$A$1:$C$362,3,0)</f>
        <v>#N/A</v>
      </c>
      <c r="J3908" s="18">
        <f t="shared" si="115"/>
        <v>2000</v>
      </c>
    </row>
    <row r="3909" spans="2:10" x14ac:dyDescent="0.2">
      <c r="B3909" s="4">
        <v>3906</v>
      </c>
      <c r="C3909" s="5" t="s">
        <v>7452</v>
      </c>
      <c r="D3909" s="5" t="s">
        <v>57</v>
      </c>
      <c r="E3909" s="5" t="s">
        <v>7453</v>
      </c>
      <c r="F3909" s="6">
        <v>45287</v>
      </c>
      <c r="G3909" s="6">
        <v>48940</v>
      </c>
      <c r="H3909" s="7">
        <v>3000</v>
      </c>
      <c r="I3909" s="13" t="e">
        <f>VLOOKUP(C3909,[1]Sheet18!$A$1:$C$362,3,0)</f>
        <v>#N/A</v>
      </c>
      <c r="J3909" s="18">
        <f t="shared" si="115"/>
        <v>3000</v>
      </c>
    </row>
    <row r="3910" spans="2:10" x14ac:dyDescent="0.2">
      <c r="B3910" s="4">
        <v>3907</v>
      </c>
      <c r="C3910" s="5" t="s">
        <v>7505</v>
      </c>
      <c r="D3910" s="5" t="s">
        <v>57</v>
      </c>
      <c r="E3910" s="5" t="s">
        <v>7506</v>
      </c>
      <c r="F3910" s="6">
        <v>45301</v>
      </c>
      <c r="G3910" s="6">
        <v>48954</v>
      </c>
      <c r="H3910" s="7">
        <v>2000</v>
      </c>
      <c r="I3910" s="13" t="e">
        <f>VLOOKUP(C3910,[1]Sheet18!$A$1:$C$362,3,0)</f>
        <v>#N/A</v>
      </c>
      <c r="J3910" s="18">
        <f t="shared" si="115"/>
        <v>2000</v>
      </c>
    </row>
    <row r="3911" spans="2:10" x14ac:dyDescent="0.2">
      <c r="B3911" s="4">
        <v>3908</v>
      </c>
      <c r="C3911" s="5" t="s">
        <v>7600</v>
      </c>
      <c r="D3911" s="5" t="s">
        <v>57</v>
      </c>
      <c r="E3911" s="5" t="s">
        <v>7601</v>
      </c>
      <c r="F3911" s="6">
        <v>45322</v>
      </c>
      <c r="G3911" s="6">
        <v>48975</v>
      </c>
      <c r="H3911" s="7">
        <v>1000</v>
      </c>
      <c r="I3911" s="13" t="e">
        <f>VLOOKUP(C3911,[1]Sheet18!$A$1:$C$362,3,0)</f>
        <v>#N/A</v>
      </c>
      <c r="J3911" s="18">
        <f t="shared" si="115"/>
        <v>1000</v>
      </c>
    </row>
    <row r="3912" spans="2:10" x14ac:dyDescent="0.2">
      <c r="B3912" s="4">
        <v>3909</v>
      </c>
      <c r="C3912" s="5" t="s">
        <v>7713</v>
      </c>
      <c r="D3912" s="5" t="s">
        <v>57</v>
      </c>
      <c r="E3912" s="5" t="s">
        <v>7714</v>
      </c>
      <c r="F3912" s="6">
        <v>45343</v>
      </c>
      <c r="G3912" s="6">
        <v>48996</v>
      </c>
      <c r="H3912" s="7">
        <v>2000</v>
      </c>
      <c r="I3912" s="13" t="e">
        <f>VLOOKUP(C3912,[1]Sheet18!$A$1:$C$362,3,0)</f>
        <v>#N/A</v>
      </c>
      <c r="J3912" s="18">
        <f t="shared" si="115"/>
        <v>2000</v>
      </c>
    </row>
    <row r="3913" spans="2:10" x14ac:dyDescent="0.2">
      <c r="B3913" s="4">
        <v>3910</v>
      </c>
      <c r="C3913" s="5" t="s">
        <v>7745</v>
      </c>
      <c r="D3913" s="5" t="s">
        <v>57</v>
      </c>
      <c r="E3913" s="5" t="s">
        <v>7746</v>
      </c>
      <c r="F3913" s="6">
        <v>45350</v>
      </c>
      <c r="G3913" s="6">
        <v>49003</v>
      </c>
      <c r="H3913" s="7">
        <v>2000</v>
      </c>
      <c r="I3913" s="13" t="e">
        <f>VLOOKUP(C3913,[1]Sheet18!$A$1:$C$362,3,0)</f>
        <v>#N/A</v>
      </c>
      <c r="J3913" s="18">
        <f t="shared" si="115"/>
        <v>2000</v>
      </c>
    </row>
    <row r="3914" spans="2:10" x14ac:dyDescent="0.2">
      <c r="B3914" s="4">
        <v>3911</v>
      </c>
      <c r="C3914" s="5" t="s">
        <v>7775</v>
      </c>
      <c r="D3914" s="5" t="s">
        <v>57</v>
      </c>
      <c r="E3914" s="5" t="s">
        <v>7776</v>
      </c>
      <c r="F3914" s="6">
        <v>45357</v>
      </c>
      <c r="G3914" s="6">
        <v>49009</v>
      </c>
      <c r="H3914" s="7">
        <v>2000</v>
      </c>
      <c r="I3914" s="13" t="e">
        <f>VLOOKUP(C3914,[1]Sheet18!$A$1:$C$362,3,0)</f>
        <v>#N/A</v>
      </c>
      <c r="J3914" s="18">
        <f t="shared" si="115"/>
        <v>2000</v>
      </c>
    </row>
    <row r="3915" spans="2:10" x14ac:dyDescent="0.2">
      <c r="B3915" s="4">
        <v>3912</v>
      </c>
      <c r="C3915" s="5" t="s">
        <v>7876</v>
      </c>
      <c r="D3915" s="5" t="s">
        <v>57</v>
      </c>
      <c r="E3915" s="5" t="s">
        <v>7714</v>
      </c>
      <c r="F3915" s="6">
        <v>45371</v>
      </c>
      <c r="G3915" s="6">
        <v>49023</v>
      </c>
      <c r="H3915" s="7">
        <v>2000</v>
      </c>
      <c r="I3915" s="13" t="e">
        <f>VLOOKUP(C3915,[1]Sheet18!$A$1:$C$362,3,0)</f>
        <v>#N/A</v>
      </c>
      <c r="J3915" s="18">
        <f t="shared" si="115"/>
        <v>2000</v>
      </c>
    </row>
    <row r="3916" spans="2:10" x14ac:dyDescent="0.2">
      <c r="B3916" s="4">
        <v>3913</v>
      </c>
      <c r="C3916" s="5" t="s">
        <v>7951</v>
      </c>
      <c r="D3916" s="5" t="s">
        <v>57</v>
      </c>
      <c r="E3916" s="5" t="s">
        <v>7952</v>
      </c>
      <c r="F3916" s="6">
        <v>45378</v>
      </c>
      <c r="G3916" s="6">
        <v>49030</v>
      </c>
      <c r="H3916" s="7">
        <v>2000</v>
      </c>
      <c r="I3916" s="13" t="e">
        <f>VLOOKUP(C3916,[1]Sheet18!$A$1:$C$362,3,0)</f>
        <v>#N/A</v>
      </c>
      <c r="J3916" s="18">
        <f t="shared" si="115"/>
        <v>2000</v>
      </c>
    </row>
    <row r="3917" spans="2:10" x14ac:dyDescent="0.2">
      <c r="B3917" s="4">
        <v>3914</v>
      </c>
      <c r="C3917" s="5" t="s">
        <v>7995</v>
      </c>
      <c r="D3917" s="5" t="s">
        <v>57</v>
      </c>
      <c r="E3917" s="5" t="s">
        <v>7746</v>
      </c>
      <c r="F3917" s="6">
        <v>45385</v>
      </c>
      <c r="G3917" s="6">
        <v>49037</v>
      </c>
      <c r="H3917" s="7">
        <v>1000</v>
      </c>
      <c r="I3917" s="13" t="e">
        <f>VLOOKUP(C3917,[1]Sheet18!$A$1:$C$362,3,0)</f>
        <v>#N/A</v>
      </c>
      <c r="J3917" s="18">
        <f t="shared" si="115"/>
        <v>1000</v>
      </c>
    </row>
    <row r="3918" spans="2:10" x14ac:dyDescent="0.2">
      <c r="B3918" s="4">
        <v>3915</v>
      </c>
      <c r="C3918" s="5" t="s">
        <v>8022</v>
      </c>
      <c r="D3918" s="5" t="s">
        <v>57</v>
      </c>
      <c r="E3918" s="5" t="s">
        <v>8023</v>
      </c>
      <c r="F3918" s="6">
        <v>45406</v>
      </c>
      <c r="G3918" s="6">
        <v>49058</v>
      </c>
      <c r="H3918" s="7">
        <v>2000</v>
      </c>
      <c r="I3918" s="13" t="e">
        <f>VLOOKUP(C3918,[1]Sheet18!$A$1:$C$362,3,0)</f>
        <v>#N/A</v>
      </c>
      <c r="J3918" s="18">
        <f t="shared" si="115"/>
        <v>2000</v>
      </c>
    </row>
    <row r="3919" spans="2:10" x14ac:dyDescent="0.2">
      <c r="B3919" s="4">
        <v>3916</v>
      </c>
      <c r="C3919" s="5" t="s">
        <v>8064</v>
      </c>
      <c r="D3919" s="5" t="s">
        <v>57</v>
      </c>
      <c r="E3919" s="5" t="s">
        <v>7952</v>
      </c>
      <c r="F3919" s="6">
        <v>45420</v>
      </c>
      <c r="G3919" s="6">
        <v>49072</v>
      </c>
      <c r="H3919" s="7">
        <v>2000</v>
      </c>
      <c r="I3919" s="13" t="e">
        <f>VLOOKUP(C3919,[1]Sheet18!$A$1:$C$362,3,0)</f>
        <v>#N/A</v>
      </c>
      <c r="J3919" s="18">
        <f t="shared" si="115"/>
        <v>2000</v>
      </c>
    </row>
    <row r="3920" spans="2:10" x14ac:dyDescent="0.2">
      <c r="B3920" s="4">
        <v>3917</v>
      </c>
      <c r="C3920" s="5" t="s">
        <v>8125</v>
      </c>
      <c r="D3920" s="5" t="s">
        <v>57</v>
      </c>
      <c r="E3920" s="5" t="s">
        <v>8126</v>
      </c>
      <c r="F3920" s="6">
        <v>45441</v>
      </c>
      <c r="G3920" s="6">
        <v>49093</v>
      </c>
      <c r="H3920" s="7">
        <v>2000</v>
      </c>
      <c r="I3920" s="13" t="e">
        <f>VLOOKUP(C3920,[1]Sheet18!$A$1:$C$362,3,0)</f>
        <v>#N/A</v>
      </c>
      <c r="J3920" s="18">
        <f t="shared" si="115"/>
        <v>2000</v>
      </c>
    </row>
    <row r="3921" spans="2:10" x14ac:dyDescent="0.2">
      <c r="B3921" s="4">
        <v>3918</v>
      </c>
      <c r="C3921" s="5" t="s">
        <v>8160</v>
      </c>
      <c r="D3921" s="5" t="s">
        <v>57</v>
      </c>
      <c r="E3921" s="5" t="s">
        <v>7714</v>
      </c>
      <c r="F3921" s="6">
        <v>45448</v>
      </c>
      <c r="G3921" s="6">
        <v>49100</v>
      </c>
      <c r="H3921" s="7">
        <v>2000</v>
      </c>
      <c r="I3921" s="13" t="e">
        <f>VLOOKUP(C3921,[1]Sheet18!$A$1:$C$362,3,0)</f>
        <v>#N/A</v>
      </c>
      <c r="J3921" s="18">
        <f t="shared" si="115"/>
        <v>2000</v>
      </c>
    </row>
    <row r="3922" spans="2:10" x14ac:dyDescent="0.2">
      <c r="B3922" s="4">
        <v>3919</v>
      </c>
      <c r="C3922" s="5" t="s">
        <v>8238</v>
      </c>
      <c r="D3922" s="5" t="s">
        <v>57</v>
      </c>
      <c r="E3922" s="5" t="s">
        <v>8239</v>
      </c>
      <c r="F3922" s="6">
        <v>45476</v>
      </c>
      <c r="G3922" s="6">
        <v>49128</v>
      </c>
      <c r="H3922" s="7">
        <v>2000</v>
      </c>
      <c r="I3922" s="13" t="e">
        <f>VLOOKUP(C3922,[1]Sheet18!$A$1:$C$362,3,0)</f>
        <v>#N/A</v>
      </c>
      <c r="J3922" s="18">
        <f t="shared" si="115"/>
        <v>2000</v>
      </c>
    </row>
    <row r="3923" spans="2:10" x14ac:dyDescent="0.2">
      <c r="B3923" s="4">
        <v>3920</v>
      </c>
      <c r="C3923" s="5" t="s">
        <v>8280</v>
      </c>
      <c r="D3923" s="5" t="s">
        <v>57</v>
      </c>
      <c r="E3923" s="5" t="s">
        <v>8281</v>
      </c>
      <c r="F3923" s="6">
        <v>45497</v>
      </c>
      <c r="G3923" s="6">
        <v>49149</v>
      </c>
      <c r="H3923" s="7">
        <v>2000</v>
      </c>
      <c r="I3923" s="13" t="e">
        <f>VLOOKUP(C3923,[1]Sheet18!$A$1:$C$362,3,0)</f>
        <v>#N/A</v>
      </c>
      <c r="J3923" s="18">
        <f t="shared" si="115"/>
        <v>2000</v>
      </c>
    </row>
    <row r="3924" spans="2:10" x14ac:dyDescent="0.2">
      <c r="B3924" s="4">
        <v>3921</v>
      </c>
      <c r="C3924" s="5" t="s">
        <v>8354</v>
      </c>
      <c r="D3924" s="5" t="s">
        <v>57</v>
      </c>
      <c r="E3924" s="5" t="s">
        <v>8355</v>
      </c>
      <c r="F3924" s="6">
        <v>45511</v>
      </c>
      <c r="G3924" s="6">
        <v>49163</v>
      </c>
      <c r="H3924" s="7">
        <v>2000</v>
      </c>
      <c r="I3924" s="13" t="e">
        <f>VLOOKUP(C3924,[1]Sheet18!$A$1:$C$362,3,0)</f>
        <v>#N/A</v>
      </c>
      <c r="J3924" s="18">
        <f t="shared" si="115"/>
        <v>2000</v>
      </c>
    </row>
    <row r="3925" spans="2:10" x14ac:dyDescent="0.2">
      <c r="B3925" s="4">
        <v>3922</v>
      </c>
      <c r="C3925" s="5" t="s">
        <v>8370</v>
      </c>
      <c r="D3925" s="5" t="s">
        <v>57</v>
      </c>
      <c r="E3925" s="5" t="s">
        <v>8371</v>
      </c>
      <c r="F3925" s="6">
        <v>45518</v>
      </c>
      <c r="G3925" s="6">
        <v>49170</v>
      </c>
      <c r="H3925" s="7">
        <v>1000</v>
      </c>
      <c r="I3925" s="13" t="e">
        <f>VLOOKUP(C3925,[1]Sheet18!$A$1:$C$362,3,0)</f>
        <v>#N/A</v>
      </c>
      <c r="J3925" s="18">
        <f t="shared" si="115"/>
        <v>1000</v>
      </c>
    </row>
    <row r="3926" spans="2:10" x14ac:dyDescent="0.2">
      <c r="B3926" s="4">
        <v>3923</v>
      </c>
      <c r="C3926" s="5" t="s">
        <v>8396</v>
      </c>
      <c r="D3926" s="5" t="s">
        <v>57</v>
      </c>
      <c r="E3926" s="5" t="s">
        <v>8397</v>
      </c>
      <c r="F3926" s="6">
        <v>45525</v>
      </c>
      <c r="G3926" s="6">
        <v>49177</v>
      </c>
      <c r="H3926" s="7">
        <v>1000</v>
      </c>
      <c r="I3926" s="13" t="e">
        <f>VLOOKUP(C3926,[1]Sheet18!$A$1:$C$362,3,0)</f>
        <v>#N/A</v>
      </c>
      <c r="J3926" s="18">
        <f t="shared" si="115"/>
        <v>1000</v>
      </c>
    </row>
    <row r="3927" spans="2:10" hidden="1" x14ac:dyDescent="0.2">
      <c r="B3927" s="4">
        <v>3924</v>
      </c>
      <c r="C3927" s="5" t="s">
        <v>8519</v>
      </c>
      <c r="D3927" s="5" t="s">
        <v>57</v>
      </c>
      <c r="E3927" s="5" t="s">
        <v>8520</v>
      </c>
      <c r="F3927" s="6">
        <v>45554</v>
      </c>
      <c r="G3927" s="6">
        <v>49206</v>
      </c>
      <c r="H3927" s="7">
        <v>2000</v>
      </c>
      <c r="I3927" s="13" t="str">
        <f>VLOOKUP(C3927,[1]Sheet18!$A$1:$C$362,3,0)</f>
        <v>=1000+1000</v>
      </c>
      <c r="J3927" s="13" t="str">
        <f>I3927</f>
        <v>=1000+1000</v>
      </c>
    </row>
    <row r="3928" spans="2:10" hidden="1" x14ac:dyDescent="0.2">
      <c r="B3928" s="4">
        <v>3925</v>
      </c>
      <c r="C3928" s="5" t="s">
        <v>2816</v>
      </c>
      <c r="D3928" s="5" t="s">
        <v>57</v>
      </c>
      <c r="E3928" s="5" t="s">
        <v>2817</v>
      </c>
      <c r="F3928" s="6">
        <v>43733</v>
      </c>
      <c r="G3928" s="6">
        <v>49212</v>
      </c>
      <c r="H3928" s="7">
        <v>1500</v>
      </c>
      <c r="I3928" s="13" t="str">
        <f>VLOOKUP(C3928,[1]Sheet18!$A$1:$C$362,3,0)</f>
        <v>=1000+500</v>
      </c>
      <c r="J3928" s="13" t="str">
        <f>I3928</f>
        <v>=1000+500</v>
      </c>
    </row>
    <row r="3929" spans="2:10" x14ac:dyDescent="0.2">
      <c r="B3929" s="4">
        <v>3926</v>
      </c>
      <c r="C3929" s="5" t="s">
        <v>8608</v>
      </c>
      <c r="D3929" s="5" t="s">
        <v>57</v>
      </c>
      <c r="E3929" s="5" t="s">
        <v>8609</v>
      </c>
      <c r="F3929" s="6">
        <v>45574</v>
      </c>
      <c r="G3929" s="6">
        <v>49226</v>
      </c>
      <c r="H3929" s="7">
        <v>1000</v>
      </c>
      <c r="I3929" s="13" t="e">
        <f>VLOOKUP(C3929,[1]Sheet18!$A$1:$C$362,3,0)</f>
        <v>#N/A</v>
      </c>
      <c r="J3929" s="18">
        <f t="shared" ref="J3929:J3939" si="116">H3929</f>
        <v>1000</v>
      </c>
    </row>
    <row r="3930" spans="2:10" x14ac:dyDescent="0.2">
      <c r="B3930" s="4">
        <v>3927</v>
      </c>
      <c r="C3930" s="5" t="s">
        <v>8656</v>
      </c>
      <c r="D3930" s="5" t="s">
        <v>57</v>
      </c>
      <c r="E3930" s="5" t="s">
        <v>8657</v>
      </c>
      <c r="F3930" s="6">
        <v>45595</v>
      </c>
      <c r="G3930" s="6">
        <v>49247</v>
      </c>
      <c r="H3930" s="7">
        <v>2000</v>
      </c>
      <c r="I3930" s="13" t="e">
        <f>VLOOKUP(C3930,[1]Sheet18!$A$1:$C$362,3,0)</f>
        <v>#N/A</v>
      </c>
      <c r="J3930" s="18">
        <f t="shared" si="116"/>
        <v>2000</v>
      </c>
    </row>
    <row r="3931" spans="2:10" x14ac:dyDescent="0.2">
      <c r="B3931" s="4">
        <v>3928</v>
      </c>
      <c r="C3931" s="5" t="s">
        <v>8677</v>
      </c>
      <c r="D3931" s="5" t="s">
        <v>57</v>
      </c>
      <c r="E3931" s="5" t="s">
        <v>8609</v>
      </c>
      <c r="F3931" s="6">
        <v>45602</v>
      </c>
      <c r="G3931" s="6">
        <v>49254</v>
      </c>
      <c r="H3931" s="7">
        <v>1000</v>
      </c>
      <c r="I3931" s="13" t="e">
        <f>VLOOKUP(C3931,[1]Sheet18!$A$1:$C$362,3,0)</f>
        <v>#N/A</v>
      </c>
      <c r="J3931" s="18">
        <f t="shared" si="116"/>
        <v>1000</v>
      </c>
    </row>
    <row r="3932" spans="2:10" x14ac:dyDescent="0.2">
      <c r="B3932" s="4">
        <v>3929</v>
      </c>
      <c r="C3932" s="5" t="s">
        <v>8697</v>
      </c>
      <c r="D3932" s="5" t="s">
        <v>57</v>
      </c>
      <c r="E3932" s="5" t="s">
        <v>8698</v>
      </c>
      <c r="F3932" s="6">
        <v>45617</v>
      </c>
      <c r="G3932" s="6">
        <v>49269</v>
      </c>
      <c r="H3932" s="7">
        <v>2000</v>
      </c>
      <c r="I3932" s="13" t="e">
        <f>VLOOKUP(C3932,[1]Sheet18!$A$1:$C$362,3,0)</f>
        <v>#N/A</v>
      </c>
      <c r="J3932" s="18">
        <f t="shared" si="116"/>
        <v>2000</v>
      </c>
    </row>
    <row r="3933" spans="2:10" x14ac:dyDescent="0.2">
      <c r="B3933" s="4">
        <v>3930</v>
      </c>
      <c r="C3933" s="5" t="s">
        <v>8729</v>
      </c>
      <c r="D3933" s="5" t="s">
        <v>57</v>
      </c>
      <c r="E3933" s="5" t="s">
        <v>8730</v>
      </c>
      <c r="F3933" s="6">
        <v>45623</v>
      </c>
      <c r="G3933" s="6">
        <v>49275</v>
      </c>
      <c r="H3933" s="7">
        <v>1000</v>
      </c>
      <c r="I3933" s="13" t="e">
        <f>VLOOKUP(C3933,[1]Sheet18!$A$1:$C$362,3,0)</f>
        <v>#N/A</v>
      </c>
      <c r="J3933" s="18">
        <f t="shared" si="116"/>
        <v>1000</v>
      </c>
    </row>
    <row r="3934" spans="2:10" x14ac:dyDescent="0.2">
      <c r="B3934" s="4">
        <v>3931</v>
      </c>
      <c r="C3934" s="5" t="s">
        <v>8762</v>
      </c>
      <c r="D3934" s="5" t="s">
        <v>57</v>
      </c>
      <c r="E3934" s="5" t="s">
        <v>8763</v>
      </c>
      <c r="F3934" s="6">
        <v>45630</v>
      </c>
      <c r="G3934" s="6">
        <v>49282</v>
      </c>
      <c r="H3934" s="7">
        <v>1000</v>
      </c>
      <c r="I3934" s="13" t="e">
        <f>VLOOKUP(C3934,[1]Sheet18!$A$1:$C$362,3,0)</f>
        <v>#N/A</v>
      </c>
      <c r="J3934" s="18">
        <f t="shared" si="116"/>
        <v>1000</v>
      </c>
    </row>
    <row r="3935" spans="2:10" x14ac:dyDescent="0.2">
      <c r="B3935" s="4">
        <v>3932</v>
      </c>
      <c r="C3935" s="5" t="s">
        <v>8774</v>
      </c>
      <c r="D3935" s="5" t="s">
        <v>57</v>
      </c>
      <c r="E3935" s="5" t="s">
        <v>8520</v>
      </c>
      <c r="F3935" s="6">
        <v>45637</v>
      </c>
      <c r="G3935" s="6">
        <v>49289</v>
      </c>
      <c r="H3935" s="7">
        <v>2000</v>
      </c>
      <c r="I3935" s="13" t="e">
        <f>VLOOKUP(C3935,[1]Sheet18!$A$1:$C$362,3,0)</f>
        <v>#N/A</v>
      </c>
      <c r="J3935" s="18">
        <f t="shared" si="116"/>
        <v>2000</v>
      </c>
    </row>
    <row r="3936" spans="2:10" x14ac:dyDescent="0.2">
      <c r="B3936" s="4">
        <v>3933</v>
      </c>
      <c r="C3936" s="5" t="s">
        <v>8832</v>
      </c>
      <c r="D3936" s="5" t="s">
        <v>57</v>
      </c>
      <c r="E3936" s="5" t="s">
        <v>8698</v>
      </c>
      <c r="F3936" s="6">
        <v>45652</v>
      </c>
      <c r="G3936" s="6">
        <v>49304</v>
      </c>
      <c r="H3936" s="7">
        <v>1000</v>
      </c>
      <c r="I3936" s="13" t="e">
        <f>VLOOKUP(C3936,[1]Sheet18!$A$1:$C$362,3,0)</f>
        <v>#N/A</v>
      </c>
      <c r="J3936" s="18">
        <f t="shared" si="116"/>
        <v>1000</v>
      </c>
    </row>
    <row r="3937" spans="2:10" x14ac:dyDescent="0.2">
      <c r="B3937" s="4">
        <v>3934</v>
      </c>
      <c r="C3937" s="5" t="s">
        <v>3064</v>
      </c>
      <c r="D3937" s="5" t="s">
        <v>57</v>
      </c>
      <c r="E3937" s="5" t="s">
        <v>3065</v>
      </c>
      <c r="F3937" s="6">
        <v>43838</v>
      </c>
      <c r="G3937" s="6">
        <v>49317</v>
      </c>
      <c r="H3937" s="7">
        <v>2000</v>
      </c>
      <c r="I3937" s="13" t="e">
        <f>VLOOKUP(C3937,[1]Sheet18!$A$1:$C$362,3,0)</f>
        <v>#N/A</v>
      </c>
      <c r="J3937" s="18">
        <f t="shared" si="116"/>
        <v>2000</v>
      </c>
    </row>
    <row r="3938" spans="2:10" x14ac:dyDescent="0.2">
      <c r="B3938" s="4">
        <v>3935</v>
      </c>
      <c r="C3938" s="5" t="s">
        <v>8922</v>
      </c>
      <c r="D3938" s="5" t="s">
        <v>57</v>
      </c>
      <c r="E3938" s="5" t="s">
        <v>8923</v>
      </c>
      <c r="F3938" s="6">
        <v>45672</v>
      </c>
      <c r="G3938" s="6">
        <v>49324</v>
      </c>
      <c r="H3938" s="7">
        <v>1000</v>
      </c>
      <c r="I3938" s="13" t="e">
        <f>VLOOKUP(C3938,[1]Sheet18!$A$1:$C$362,3,0)</f>
        <v>#N/A</v>
      </c>
      <c r="J3938" s="18">
        <f t="shared" si="116"/>
        <v>1000</v>
      </c>
    </row>
    <row r="3939" spans="2:10" x14ac:dyDescent="0.2">
      <c r="B3939" s="4">
        <v>3936</v>
      </c>
      <c r="C3939" s="5" t="s">
        <v>8936</v>
      </c>
      <c r="D3939" s="5" t="s">
        <v>57</v>
      </c>
      <c r="E3939" s="5" t="s">
        <v>8937</v>
      </c>
      <c r="F3939" s="6">
        <v>45679</v>
      </c>
      <c r="G3939" s="6">
        <v>49331</v>
      </c>
      <c r="H3939" s="7">
        <v>1000</v>
      </c>
      <c r="I3939" s="13" t="e">
        <f>VLOOKUP(C3939,[1]Sheet18!$A$1:$C$362,3,0)</f>
        <v>#N/A</v>
      </c>
      <c r="J3939" s="18">
        <f t="shared" si="116"/>
        <v>1000</v>
      </c>
    </row>
    <row r="3940" spans="2:10" hidden="1" x14ac:dyDescent="0.2">
      <c r="B3940" s="4">
        <v>3937</v>
      </c>
      <c r="C3940" s="5" t="s">
        <v>9040</v>
      </c>
      <c r="D3940" s="5" t="s">
        <v>57</v>
      </c>
      <c r="E3940" s="5" t="s">
        <v>9041</v>
      </c>
      <c r="F3940" s="6">
        <v>45700</v>
      </c>
      <c r="G3940" s="6">
        <v>49352</v>
      </c>
      <c r="H3940" s="7">
        <v>2000</v>
      </c>
      <c r="I3940" s="13" t="str">
        <f>VLOOKUP(C3940,[1]Sheet18!$A$1:$C$362,3,0)</f>
        <v>=1000+1000</v>
      </c>
      <c r="J3940" s="13" t="str">
        <f>I3940</f>
        <v>=1000+1000</v>
      </c>
    </row>
    <row r="3941" spans="2:10" x14ac:dyDescent="0.2">
      <c r="B3941" s="4">
        <v>3938</v>
      </c>
      <c r="C3941" s="5" t="s">
        <v>9226</v>
      </c>
      <c r="D3941" s="5" t="s">
        <v>57</v>
      </c>
      <c r="E3941" s="5" t="s">
        <v>9227</v>
      </c>
      <c r="F3941" s="6">
        <v>45728</v>
      </c>
      <c r="G3941" s="6">
        <v>49380</v>
      </c>
      <c r="H3941" s="7">
        <v>1000</v>
      </c>
      <c r="I3941" s="13" t="e">
        <f>VLOOKUP(C3941,[1]Sheet18!$A$1:$C$362,3,0)</f>
        <v>#N/A</v>
      </c>
      <c r="J3941" s="18">
        <f>H3941</f>
        <v>1000</v>
      </c>
    </row>
    <row r="3942" spans="2:10" x14ac:dyDescent="0.2">
      <c r="B3942" s="4">
        <v>3939</v>
      </c>
      <c r="C3942" s="5" t="s">
        <v>9355</v>
      </c>
      <c r="D3942" s="5" t="s">
        <v>57</v>
      </c>
      <c r="E3942" s="5" t="s">
        <v>9356</v>
      </c>
      <c r="F3942" s="6">
        <v>45742</v>
      </c>
      <c r="G3942" s="6">
        <v>49394</v>
      </c>
      <c r="H3942" s="7">
        <v>2000</v>
      </c>
      <c r="I3942" s="13" t="e">
        <f>VLOOKUP(C3942,[1]Sheet18!$A$1:$C$362,3,0)</f>
        <v>#N/A</v>
      </c>
      <c r="J3942" s="18">
        <f>H3942</f>
        <v>2000</v>
      </c>
    </row>
    <row r="3943" spans="2:10" hidden="1" x14ac:dyDescent="0.2">
      <c r="B3943" s="4">
        <v>3940</v>
      </c>
      <c r="C3943" s="5" t="s">
        <v>9403</v>
      </c>
      <c r="D3943" s="5" t="s">
        <v>57</v>
      </c>
      <c r="E3943" s="5" t="s">
        <v>9404</v>
      </c>
      <c r="F3943" s="6">
        <v>45763</v>
      </c>
      <c r="G3943" s="6">
        <v>49415</v>
      </c>
      <c r="H3943" s="7">
        <v>3000</v>
      </c>
      <c r="I3943" s="13" t="str">
        <f>VLOOKUP(C3943,[1]Sheet18!$A$1:$C$362,3,0)</f>
        <v>=1000+2000</v>
      </c>
      <c r="J3943" s="13" t="str">
        <f>I3943</f>
        <v>=1000+2000</v>
      </c>
    </row>
    <row r="3944" spans="2:10" x14ac:dyDescent="0.2">
      <c r="B3944" s="4">
        <v>3941</v>
      </c>
      <c r="C3944" s="5" t="s">
        <v>9492</v>
      </c>
      <c r="D3944" s="5" t="s">
        <v>57</v>
      </c>
      <c r="E3944" s="5" t="s">
        <v>9404</v>
      </c>
      <c r="F3944" s="6">
        <v>45791</v>
      </c>
      <c r="G3944" s="6">
        <v>49443</v>
      </c>
      <c r="H3944" s="7">
        <v>1000</v>
      </c>
      <c r="I3944" s="13" t="e">
        <f>VLOOKUP(C3944,[1]Sheet18!$A$1:$C$362,3,0)</f>
        <v>#N/A</v>
      </c>
      <c r="J3944" s="18">
        <f>H3944</f>
        <v>1000</v>
      </c>
    </row>
    <row r="3945" spans="2:10" x14ac:dyDescent="0.2">
      <c r="B3945" s="4">
        <v>3942</v>
      </c>
      <c r="C3945" s="5" t="s">
        <v>9543</v>
      </c>
      <c r="D3945" s="5" t="s">
        <v>57</v>
      </c>
      <c r="E3945" s="5" t="s">
        <v>9544</v>
      </c>
      <c r="F3945" s="6">
        <v>45805</v>
      </c>
      <c r="G3945" s="6">
        <v>49457</v>
      </c>
      <c r="H3945" s="7">
        <v>2000</v>
      </c>
      <c r="I3945" s="13" t="e">
        <f>VLOOKUP(C3945,[1]Sheet18!$A$1:$C$362,3,0)</f>
        <v>#N/A</v>
      </c>
      <c r="J3945" s="18">
        <f>H3945</f>
        <v>2000</v>
      </c>
    </row>
    <row r="3946" spans="2:10" x14ac:dyDescent="0.2">
      <c r="B3946" s="4">
        <v>3943</v>
      </c>
      <c r="C3946" s="5" t="s">
        <v>9604</v>
      </c>
      <c r="D3946" s="5" t="s">
        <v>57</v>
      </c>
      <c r="E3946" s="5" t="s">
        <v>9605</v>
      </c>
      <c r="F3946" s="6">
        <v>45819</v>
      </c>
      <c r="G3946" s="6">
        <v>49471</v>
      </c>
      <c r="H3946" s="7">
        <v>2000</v>
      </c>
      <c r="I3946" s="13" t="e">
        <f>VLOOKUP(C3946,[1]Sheet18!$A$1:$C$362,3,0)</f>
        <v>#N/A</v>
      </c>
      <c r="J3946" s="18">
        <f>H3946</f>
        <v>2000</v>
      </c>
    </row>
    <row r="3947" spans="2:10" hidden="1" x14ac:dyDescent="0.2">
      <c r="B3947" s="4">
        <v>3944</v>
      </c>
      <c r="C3947" s="5" t="s">
        <v>4170</v>
      </c>
      <c r="D3947" s="5" t="s">
        <v>57</v>
      </c>
      <c r="E3947" s="5" t="s">
        <v>4171</v>
      </c>
      <c r="F3947" s="6">
        <v>44188</v>
      </c>
      <c r="G3947" s="6">
        <v>49666</v>
      </c>
      <c r="H3947" s="7">
        <v>6000</v>
      </c>
      <c r="I3947" s="13" t="str">
        <f>VLOOKUP(C3947,[1]Sheet18!$A$1:$C$362,3,0)</f>
        <v>=1000+1000+2000+2000</v>
      </c>
      <c r="J3947" s="13" t="str">
        <f>I3947</f>
        <v>=1000+1000+2000+2000</v>
      </c>
    </row>
    <row r="3948" spans="2:10" x14ac:dyDescent="0.2">
      <c r="B3948" s="4">
        <v>3945</v>
      </c>
      <c r="C3948" s="5" t="s">
        <v>9647</v>
      </c>
      <c r="D3948" s="5" t="s">
        <v>57</v>
      </c>
      <c r="E3948" s="5" t="s">
        <v>9648</v>
      </c>
      <c r="F3948" s="6">
        <v>45833</v>
      </c>
      <c r="G3948" s="6">
        <v>49851</v>
      </c>
      <c r="H3948" s="7">
        <v>1000</v>
      </c>
      <c r="I3948" s="13" t="e">
        <f>VLOOKUP(C3948,[1]Sheet18!$A$1:$C$362,3,0)</f>
        <v>#N/A</v>
      </c>
      <c r="J3948" s="18">
        <f>H3948</f>
        <v>1000</v>
      </c>
    </row>
    <row r="3949" spans="2:10" x14ac:dyDescent="0.2">
      <c r="B3949" s="4">
        <v>3946</v>
      </c>
      <c r="C3949" s="5" t="s">
        <v>9117</v>
      </c>
      <c r="D3949" s="5" t="s">
        <v>57</v>
      </c>
      <c r="E3949" s="5" t="s">
        <v>9118</v>
      </c>
      <c r="F3949" s="6">
        <v>45715</v>
      </c>
      <c r="G3949" s="6">
        <v>49914</v>
      </c>
      <c r="H3949" s="7">
        <v>1000</v>
      </c>
      <c r="I3949" s="13" t="e">
        <f>VLOOKUP(C3949,[1]Sheet18!$A$1:$C$362,3,0)</f>
        <v>#N/A</v>
      </c>
      <c r="J3949" s="18">
        <f>H3949</f>
        <v>1000</v>
      </c>
    </row>
    <row r="3950" spans="2:10" hidden="1" x14ac:dyDescent="0.2">
      <c r="B3950" s="4">
        <v>3947</v>
      </c>
      <c r="C3950" s="5" t="s">
        <v>2772</v>
      </c>
      <c r="D3950" s="5" t="s">
        <v>57</v>
      </c>
      <c r="E3950" s="5" t="s">
        <v>2773</v>
      </c>
      <c r="F3950" s="6">
        <v>43712</v>
      </c>
      <c r="G3950" s="6">
        <v>50287</v>
      </c>
      <c r="H3950" s="7">
        <v>6075</v>
      </c>
      <c r="I3950" s="13" t="str">
        <f>VLOOKUP(C3950,[1]Sheet18!$A$1:$C$362,3,0)</f>
        <v>=1000+575+1000+1500+1000+1000</v>
      </c>
      <c r="J3950" s="13" t="str">
        <f>I3950</f>
        <v>=1000+575+1000+1500+1000+1000</v>
      </c>
    </row>
    <row r="3951" spans="2:10" x14ac:dyDescent="0.2">
      <c r="B3951" s="4">
        <v>3948</v>
      </c>
      <c r="C3951" s="5" t="s">
        <v>6200</v>
      </c>
      <c r="D3951" s="5" t="s">
        <v>57</v>
      </c>
      <c r="E3951" s="5" t="s">
        <v>6201</v>
      </c>
      <c r="F3951" s="6">
        <v>44923</v>
      </c>
      <c r="G3951" s="6">
        <v>50402</v>
      </c>
      <c r="H3951" s="7">
        <v>2000</v>
      </c>
      <c r="I3951" s="13" t="e">
        <f>VLOOKUP(C3951,[1]Sheet18!$A$1:$C$362,3,0)</f>
        <v>#N/A</v>
      </c>
      <c r="J3951" s="18">
        <f>H3951</f>
        <v>2000</v>
      </c>
    </row>
    <row r="3952" spans="2:10" x14ac:dyDescent="0.2">
      <c r="B3952" s="4">
        <v>3949</v>
      </c>
      <c r="C3952" s="5" t="s">
        <v>1904</v>
      </c>
      <c r="D3952" s="5" t="s">
        <v>57</v>
      </c>
      <c r="E3952" s="5" t="s">
        <v>1905</v>
      </c>
      <c r="F3952" s="6">
        <v>43292</v>
      </c>
      <c r="G3952" s="6">
        <v>50597</v>
      </c>
      <c r="H3952" s="7">
        <v>750</v>
      </c>
      <c r="I3952" s="13" t="e">
        <f>VLOOKUP(C3952,[1]Sheet18!$A$1:$C$362,3,0)</f>
        <v>#N/A</v>
      </c>
      <c r="J3952" s="18">
        <f>H3952</f>
        <v>750</v>
      </c>
    </row>
    <row r="3953" spans="2:10" hidden="1" x14ac:dyDescent="0.2">
      <c r="B3953" s="4">
        <v>3950</v>
      </c>
      <c r="C3953" s="5" t="s">
        <v>5153</v>
      </c>
      <c r="D3953" s="5" t="s">
        <v>57</v>
      </c>
      <c r="E3953" s="5" t="s">
        <v>5154</v>
      </c>
      <c r="F3953" s="6">
        <v>44552</v>
      </c>
      <c r="G3953" s="6">
        <v>50761</v>
      </c>
      <c r="H3953" s="7">
        <v>2000</v>
      </c>
      <c r="I3953" s="13" t="str">
        <f>VLOOKUP(C3953,[1]Sheet18!$A$1:$C$362,3,0)</f>
        <v>=1000+1000</v>
      </c>
      <c r="J3953" s="13" t="str">
        <f t="shared" ref="J3953:J3958" si="117">I3953</f>
        <v>=1000+1000</v>
      </c>
    </row>
    <row r="3954" spans="2:10" hidden="1" x14ac:dyDescent="0.2">
      <c r="B3954" s="4">
        <v>3951</v>
      </c>
      <c r="C3954" s="5" t="s">
        <v>2641</v>
      </c>
      <c r="D3954" s="5" t="s">
        <v>57</v>
      </c>
      <c r="E3954" s="5" t="s">
        <v>2642</v>
      </c>
      <c r="F3954" s="6">
        <v>43663</v>
      </c>
      <c r="G3954" s="6">
        <v>50968</v>
      </c>
      <c r="H3954" s="7">
        <v>8415</v>
      </c>
      <c r="I3954" s="13" t="str">
        <f>VLOOKUP(C3954,[1]Sheet18!$A$1:$C$362,3,0)</f>
        <v>=1000+615+1000+2000+2000+1100+700</v>
      </c>
      <c r="J3954" s="13" t="str">
        <f t="shared" si="117"/>
        <v>=1000+615+1000+2000+2000+1100+700</v>
      </c>
    </row>
    <row r="3955" spans="2:10" hidden="1" x14ac:dyDescent="0.2">
      <c r="B3955" s="4">
        <v>3952</v>
      </c>
      <c r="C3955" s="5" t="s">
        <v>9493</v>
      </c>
      <c r="D3955" s="5" t="s">
        <v>57</v>
      </c>
      <c r="E3955" s="5" t="s">
        <v>9494</v>
      </c>
      <c r="F3955" s="6">
        <v>45791</v>
      </c>
      <c r="G3955" s="6">
        <v>51270</v>
      </c>
      <c r="H3955" s="7">
        <v>2300</v>
      </c>
      <c r="I3955" s="13" t="str">
        <f>VLOOKUP(C3955,[1]Sheet18!$A$1:$C$362,3,0)</f>
        <v>=1000+1300</v>
      </c>
      <c r="J3955" s="13" t="str">
        <f t="shared" si="117"/>
        <v>=1000+1300</v>
      </c>
    </row>
    <row r="3956" spans="2:10" hidden="1" x14ac:dyDescent="0.2">
      <c r="B3956" s="4">
        <v>3953</v>
      </c>
      <c r="C3956" s="5" t="s">
        <v>4095</v>
      </c>
      <c r="D3956" s="5" t="s">
        <v>57</v>
      </c>
      <c r="E3956" s="5" t="s">
        <v>4096</v>
      </c>
      <c r="F3956" s="6">
        <v>44160</v>
      </c>
      <c r="G3956" s="6">
        <v>51465</v>
      </c>
      <c r="H3956" s="7">
        <v>4000</v>
      </c>
      <c r="I3956" s="13" t="str">
        <f>VLOOKUP(C3956,[1]Sheet18!$A$1:$C$362,3,0)</f>
        <v>=1000+1000+2000</v>
      </c>
      <c r="J3956" s="13" t="str">
        <f t="shared" si="117"/>
        <v>=1000+1000+2000</v>
      </c>
    </row>
    <row r="3957" spans="2:10" hidden="1" x14ac:dyDescent="0.2">
      <c r="B3957" s="4">
        <v>3954</v>
      </c>
      <c r="C3957" s="5" t="s">
        <v>4620</v>
      </c>
      <c r="D3957" s="5" t="s">
        <v>57</v>
      </c>
      <c r="E3957" s="5" t="s">
        <v>4621</v>
      </c>
      <c r="F3957" s="6">
        <v>44341</v>
      </c>
      <c r="G3957" s="6">
        <v>51646</v>
      </c>
      <c r="H3957" s="7">
        <v>4500</v>
      </c>
      <c r="I3957" s="13" t="str">
        <f>VLOOKUP(C3957,[1]Sheet18!$A$1:$C$362,3,0)</f>
        <v>=1500+1000+1000+1000</v>
      </c>
      <c r="J3957" s="13" t="str">
        <f t="shared" si="117"/>
        <v>=1500+1000+1000+1000</v>
      </c>
    </row>
    <row r="3958" spans="2:10" hidden="1" x14ac:dyDescent="0.2">
      <c r="B3958" s="4">
        <v>3955</v>
      </c>
      <c r="C3958" s="5" t="s">
        <v>5382</v>
      </c>
      <c r="D3958" s="5" t="s">
        <v>57</v>
      </c>
      <c r="E3958" s="5" t="s">
        <v>5383</v>
      </c>
      <c r="F3958" s="6">
        <v>44622</v>
      </c>
      <c r="G3958" s="6">
        <v>51927</v>
      </c>
      <c r="H3958" s="7">
        <v>2000</v>
      </c>
      <c r="I3958" s="13" t="str">
        <f>VLOOKUP(C3958,[1]Sheet18!$A$1:$C$362,3,0)</f>
        <v>=1000+1000</v>
      </c>
      <c r="J3958" s="13" t="str">
        <f t="shared" si="117"/>
        <v>=1000+1000</v>
      </c>
    </row>
    <row r="3959" spans="2:10" x14ac:dyDescent="0.2">
      <c r="B3959" s="4">
        <v>3956</v>
      </c>
      <c r="C3959" s="5" t="s">
        <v>5449</v>
      </c>
      <c r="D3959" s="5" t="s">
        <v>57</v>
      </c>
      <c r="E3959" s="5" t="s">
        <v>5450</v>
      </c>
      <c r="F3959" s="6">
        <v>44643</v>
      </c>
      <c r="G3959" s="6">
        <v>51948</v>
      </c>
      <c r="H3959" s="7">
        <v>1000</v>
      </c>
      <c r="I3959" s="13" t="e">
        <f>VLOOKUP(C3959,[1]Sheet18!$A$1:$C$362,3,0)</f>
        <v>#N/A</v>
      </c>
      <c r="J3959" s="18">
        <f>H3959</f>
        <v>1000</v>
      </c>
    </row>
    <row r="3960" spans="2:10" hidden="1" x14ac:dyDescent="0.2">
      <c r="B3960" s="4">
        <v>3957</v>
      </c>
      <c r="C3960" s="5" t="s">
        <v>5481</v>
      </c>
      <c r="D3960" s="5" t="s">
        <v>57</v>
      </c>
      <c r="E3960" s="5" t="s">
        <v>5482</v>
      </c>
      <c r="F3960" s="6">
        <v>44650</v>
      </c>
      <c r="G3960" s="6">
        <v>51955</v>
      </c>
      <c r="H3960" s="7">
        <v>2000</v>
      </c>
      <c r="I3960" s="13" t="str">
        <f>VLOOKUP(C3960,[1]Sheet18!$A$1:$C$362,3,0)</f>
        <v>=1000+1000</v>
      </c>
      <c r="J3960" s="13" t="str">
        <f>I3960</f>
        <v>=1000+1000</v>
      </c>
    </row>
    <row r="3961" spans="2:10" x14ac:dyDescent="0.2">
      <c r="B3961" s="4">
        <v>3958</v>
      </c>
      <c r="C3961" s="5" t="s">
        <v>5593</v>
      </c>
      <c r="D3961" s="5" t="s">
        <v>57</v>
      </c>
      <c r="E3961" s="5" t="s">
        <v>5594</v>
      </c>
      <c r="F3961" s="6">
        <v>44720</v>
      </c>
      <c r="G3961" s="6">
        <v>52025</v>
      </c>
      <c r="H3961" s="7">
        <v>2000</v>
      </c>
      <c r="I3961" s="13" t="e">
        <f>VLOOKUP(C3961,[1]Sheet18!$A$1:$C$362,3,0)</f>
        <v>#N/A</v>
      </c>
      <c r="J3961" s="18">
        <f t="shared" ref="J3961:J3982" si="118">H3961</f>
        <v>2000</v>
      </c>
    </row>
    <row r="3962" spans="2:10" x14ac:dyDescent="0.2">
      <c r="B3962" s="4">
        <v>3959</v>
      </c>
      <c r="C3962" s="5" t="s">
        <v>5802</v>
      </c>
      <c r="D3962" s="5" t="s">
        <v>57</v>
      </c>
      <c r="E3962" s="5" t="s">
        <v>5803</v>
      </c>
      <c r="F3962" s="6">
        <v>44783</v>
      </c>
      <c r="G3962" s="6">
        <v>52088</v>
      </c>
      <c r="H3962" s="7">
        <v>1000</v>
      </c>
      <c r="I3962" s="13" t="e">
        <f>VLOOKUP(C3962,[1]Sheet18!$A$1:$C$362,3,0)</f>
        <v>#N/A</v>
      </c>
      <c r="J3962" s="18">
        <f t="shared" si="118"/>
        <v>1000</v>
      </c>
    </row>
    <row r="3963" spans="2:10" x14ac:dyDescent="0.2">
      <c r="B3963" s="4">
        <v>3960</v>
      </c>
      <c r="C3963" s="5" t="s">
        <v>5843</v>
      </c>
      <c r="D3963" s="5" t="s">
        <v>57</v>
      </c>
      <c r="E3963" s="5" t="s">
        <v>5844</v>
      </c>
      <c r="F3963" s="6">
        <v>44803</v>
      </c>
      <c r="G3963" s="6">
        <v>52108</v>
      </c>
      <c r="H3963" s="7">
        <v>2000</v>
      </c>
      <c r="I3963" s="13" t="e">
        <f>VLOOKUP(C3963,[1]Sheet18!$A$1:$C$362,3,0)</f>
        <v>#N/A</v>
      </c>
      <c r="J3963" s="18">
        <f t="shared" si="118"/>
        <v>2000</v>
      </c>
    </row>
    <row r="3964" spans="2:10" x14ac:dyDescent="0.2">
      <c r="B3964" s="4">
        <v>3961</v>
      </c>
      <c r="C3964" s="5" t="s">
        <v>6015</v>
      </c>
      <c r="D3964" s="5" t="s">
        <v>57</v>
      </c>
      <c r="E3964" s="5" t="s">
        <v>6016</v>
      </c>
      <c r="F3964" s="6">
        <v>44861</v>
      </c>
      <c r="G3964" s="6">
        <v>52166</v>
      </c>
      <c r="H3964" s="7">
        <v>2000</v>
      </c>
      <c r="I3964" s="13" t="e">
        <f>VLOOKUP(C3964,[1]Sheet18!$A$1:$C$362,3,0)</f>
        <v>#N/A</v>
      </c>
      <c r="J3964" s="18">
        <f t="shared" si="118"/>
        <v>2000</v>
      </c>
    </row>
    <row r="3965" spans="2:10" x14ac:dyDescent="0.2">
      <c r="B3965" s="4">
        <v>3962</v>
      </c>
      <c r="C3965" s="5" t="s">
        <v>6063</v>
      </c>
      <c r="D3965" s="5" t="s">
        <v>57</v>
      </c>
      <c r="E3965" s="5" t="s">
        <v>6064</v>
      </c>
      <c r="F3965" s="6">
        <v>44874</v>
      </c>
      <c r="G3965" s="6">
        <v>52179</v>
      </c>
      <c r="H3965" s="7">
        <v>2000</v>
      </c>
      <c r="I3965" s="13" t="e">
        <f>VLOOKUP(C3965,[1]Sheet18!$A$1:$C$362,3,0)</f>
        <v>#N/A</v>
      </c>
      <c r="J3965" s="18">
        <f t="shared" si="118"/>
        <v>2000</v>
      </c>
    </row>
    <row r="3966" spans="2:10" x14ac:dyDescent="0.2">
      <c r="B3966" s="4">
        <v>3963</v>
      </c>
      <c r="C3966" s="5" t="s">
        <v>6286</v>
      </c>
      <c r="D3966" s="5" t="s">
        <v>57</v>
      </c>
      <c r="E3966" s="5" t="s">
        <v>6287</v>
      </c>
      <c r="F3966" s="6">
        <v>44951</v>
      </c>
      <c r="G3966" s="6">
        <v>52256</v>
      </c>
      <c r="H3966" s="7">
        <v>3000</v>
      </c>
      <c r="I3966" s="13" t="e">
        <f>VLOOKUP(C3966,[1]Sheet18!$A$1:$C$362,3,0)</f>
        <v>#N/A</v>
      </c>
      <c r="J3966" s="18">
        <f t="shared" si="118"/>
        <v>3000</v>
      </c>
    </row>
    <row r="3967" spans="2:10" x14ac:dyDescent="0.2">
      <c r="B3967" s="4">
        <v>3964</v>
      </c>
      <c r="C3967" s="5" t="s">
        <v>6418</v>
      </c>
      <c r="D3967" s="5" t="s">
        <v>57</v>
      </c>
      <c r="E3967" s="5" t="s">
        <v>6419</v>
      </c>
      <c r="F3967" s="6">
        <v>44986</v>
      </c>
      <c r="G3967" s="6">
        <v>52291</v>
      </c>
      <c r="H3967" s="7">
        <v>2000</v>
      </c>
      <c r="I3967" s="13" t="e">
        <f>VLOOKUP(C3967,[1]Sheet18!$A$1:$C$362,3,0)</f>
        <v>#N/A</v>
      </c>
      <c r="J3967" s="18">
        <f t="shared" si="118"/>
        <v>2000</v>
      </c>
    </row>
    <row r="3968" spans="2:10" x14ac:dyDescent="0.2">
      <c r="B3968" s="4">
        <v>3965</v>
      </c>
      <c r="C3968" s="5" t="s">
        <v>6784</v>
      </c>
      <c r="D3968" s="5" t="s">
        <v>57</v>
      </c>
      <c r="E3968" s="5" t="s">
        <v>6785</v>
      </c>
      <c r="F3968" s="6">
        <v>45091</v>
      </c>
      <c r="G3968" s="6">
        <v>52396</v>
      </c>
      <c r="H3968" s="7">
        <v>2000</v>
      </c>
      <c r="I3968" s="13" t="e">
        <f>VLOOKUP(C3968,[1]Sheet18!$A$1:$C$362,3,0)</f>
        <v>#N/A</v>
      </c>
      <c r="J3968" s="18">
        <f t="shared" si="118"/>
        <v>2000</v>
      </c>
    </row>
    <row r="3969" spans="2:10" x14ac:dyDescent="0.2">
      <c r="B3969" s="4">
        <v>3966</v>
      </c>
      <c r="C3969" s="5" t="s">
        <v>6801</v>
      </c>
      <c r="D3969" s="5" t="s">
        <v>57</v>
      </c>
      <c r="E3969" s="5" t="s">
        <v>6802</v>
      </c>
      <c r="F3969" s="6">
        <v>45098</v>
      </c>
      <c r="G3969" s="6">
        <v>52403</v>
      </c>
      <c r="H3969" s="7">
        <v>2000</v>
      </c>
      <c r="I3969" s="13" t="e">
        <f>VLOOKUP(C3969,[1]Sheet18!$A$1:$C$362,3,0)</f>
        <v>#N/A</v>
      </c>
      <c r="J3969" s="18">
        <f t="shared" si="118"/>
        <v>2000</v>
      </c>
    </row>
    <row r="3970" spans="2:10" x14ac:dyDescent="0.2">
      <c r="B3970" s="4">
        <v>3967</v>
      </c>
      <c r="C3970" s="5" t="s">
        <v>6830</v>
      </c>
      <c r="D3970" s="5" t="s">
        <v>57</v>
      </c>
      <c r="E3970" s="5" t="s">
        <v>6831</v>
      </c>
      <c r="F3970" s="6">
        <v>45105</v>
      </c>
      <c r="G3970" s="6">
        <v>52410</v>
      </c>
      <c r="H3970" s="7">
        <v>2000</v>
      </c>
      <c r="I3970" s="13" t="e">
        <f>VLOOKUP(C3970,[1]Sheet18!$A$1:$C$362,3,0)</f>
        <v>#N/A</v>
      </c>
      <c r="J3970" s="18">
        <f t="shared" si="118"/>
        <v>2000</v>
      </c>
    </row>
    <row r="3971" spans="2:10" x14ac:dyDescent="0.2">
      <c r="B3971" s="4">
        <v>3968</v>
      </c>
      <c r="C3971" s="5" t="s">
        <v>6863</v>
      </c>
      <c r="D3971" s="5" t="s">
        <v>57</v>
      </c>
      <c r="E3971" s="5" t="s">
        <v>6864</v>
      </c>
      <c r="F3971" s="6">
        <v>45112</v>
      </c>
      <c r="G3971" s="6">
        <v>52417</v>
      </c>
      <c r="H3971" s="7">
        <v>2000</v>
      </c>
      <c r="I3971" s="13" t="e">
        <f>VLOOKUP(C3971,[1]Sheet18!$A$1:$C$362,3,0)</f>
        <v>#N/A</v>
      </c>
      <c r="J3971" s="18">
        <f t="shared" si="118"/>
        <v>2000</v>
      </c>
    </row>
    <row r="3972" spans="2:10" x14ac:dyDescent="0.2">
      <c r="B3972" s="4">
        <v>3969</v>
      </c>
      <c r="C3972" s="5" t="s">
        <v>6913</v>
      </c>
      <c r="D3972" s="5" t="s">
        <v>57</v>
      </c>
      <c r="E3972" s="5" t="s">
        <v>6914</v>
      </c>
      <c r="F3972" s="6">
        <v>45133</v>
      </c>
      <c r="G3972" s="6">
        <v>52438</v>
      </c>
      <c r="H3972" s="7">
        <v>3000</v>
      </c>
      <c r="I3972" s="13" t="e">
        <f>VLOOKUP(C3972,[1]Sheet18!$A$1:$C$362,3,0)</f>
        <v>#N/A</v>
      </c>
      <c r="J3972" s="18">
        <f t="shared" si="118"/>
        <v>3000</v>
      </c>
    </row>
    <row r="3973" spans="2:10" x14ac:dyDescent="0.2">
      <c r="B3973" s="4">
        <v>3970</v>
      </c>
      <c r="C3973" s="5" t="s">
        <v>6931</v>
      </c>
      <c r="D3973" s="5" t="s">
        <v>57</v>
      </c>
      <c r="E3973" s="5" t="s">
        <v>6932</v>
      </c>
      <c r="F3973" s="6">
        <v>45140</v>
      </c>
      <c r="G3973" s="6">
        <v>52445</v>
      </c>
      <c r="H3973" s="7">
        <v>2000</v>
      </c>
      <c r="I3973" s="13" t="e">
        <f>VLOOKUP(C3973,[1]Sheet18!$A$1:$C$362,3,0)</f>
        <v>#N/A</v>
      </c>
      <c r="J3973" s="18">
        <f t="shared" si="118"/>
        <v>2000</v>
      </c>
    </row>
    <row r="3974" spans="2:10" x14ac:dyDescent="0.2">
      <c r="B3974" s="4">
        <v>3971</v>
      </c>
      <c r="C3974" s="5" t="s">
        <v>7212</v>
      </c>
      <c r="D3974" s="5" t="s">
        <v>57</v>
      </c>
      <c r="E3974" s="5" t="s">
        <v>7213</v>
      </c>
      <c r="F3974" s="6">
        <v>45224</v>
      </c>
      <c r="G3974" s="6">
        <v>52529</v>
      </c>
      <c r="H3974" s="7">
        <v>2000</v>
      </c>
      <c r="I3974" s="13" t="e">
        <f>VLOOKUP(C3974,[1]Sheet18!$A$1:$C$362,3,0)</f>
        <v>#N/A</v>
      </c>
      <c r="J3974" s="18">
        <f t="shared" si="118"/>
        <v>2000</v>
      </c>
    </row>
    <row r="3975" spans="2:10" x14ac:dyDescent="0.2">
      <c r="B3975" s="4">
        <v>3972</v>
      </c>
      <c r="C3975" s="5" t="s">
        <v>7541</v>
      </c>
      <c r="D3975" s="5" t="s">
        <v>57</v>
      </c>
      <c r="E3975" s="5" t="s">
        <v>7542</v>
      </c>
      <c r="F3975" s="6">
        <v>45315</v>
      </c>
      <c r="G3975" s="6">
        <v>52620</v>
      </c>
      <c r="H3975" s="7">
        <v>1000.7380000000001</v>
      </c>
      <c r="I3975" s="13" t="e">
        <f>VLOOKUP(C3975,[1]Sheet18!$A$1:$C$362,3,0)</f>
        <v>#N/A</v>
      </c>
      <c r="J3975" s="18">
        <f t="shared" si="118"/>
        <v>1000.7380000000001</v>
      </c>
    </row>
    <row r="3976" spans="2:10" x14ac:dyDescent="0.2">
      <c r="B3976" s="4">
        <v>3973</v>
      </c>
      <c r="C3976" s="5" t="s">
        <v>7877</v>
      </c>
      <c r="D3976" s="5" t="s">
        <v>57</v>
      </c>
      <c r="E3976" s="5" t="s">
        <v>7878</v>
      </c>
      <c r="F3976" s="6">
        <v>45371</v>
      </c>
      <c r="G3976" s="6">
        <v>52676</v>
      </c>
      <c r="H3976" s="7">
        <v>2000</v>
      </c>
      <c r="I3976" s="13" t="e">
        <f>VLOOKUP(C3976,[1]Sheet18!$A$1:$C$362,3,0)</f>
        <v>#N/A</v>
      </c>
      <c r="J3976" s="18">
        <f t="shared" si="118"/>
        <v>2000</v>
      </c>
    </row>
    <row r="3977" spans="2:10" x14ac:dyDescent="0.2">
      <c r="B3977" s="4">
        <v>3974</v>
      </c>
      <c r="C3977" s="5" t="s">
        <v>8052</v>
      </c>
      <c r="D3977" s="5" t="s">
        <v>57</v>
      </c>
      <c r="E3977" s="5" t="s">
        <v>8053</v>
      </c>
      <c r="F3977" s="6">
        <v>45414</v>
      </c>
      <c r="G3977" s="6">
        <v>52719</v>
      </c>
      <c r="H3977" s="7">
        <v>1000</v>
      </c>
      <c r="I3977" s="13" t="e">
        <f>VLOOKUP(C3977,[1]Sheet18!$A$1:$C$362,3,0)</f>
        <v>#N/A</v>
      </c>
      <c r="J3977" s="18">
        <f t="shared" si="118"/>
        <v>1000</v>
      </c>
    </row>
    <row r="3978" spans="2:10" x14ac:dyDescent="0.2">
      <c r="B3978" s="4">
        <v>3975</v>
      </c>
      <c r="C3978" s="5" t="s">
        <v>8833</v>
      </c>
      <c r="D3978" s="5" t="s">
        <v>57</v>
      </c>
      <c r="E3978" s="5" t="s">
        <v>8834</v>
      </c>
      <c r="F3978" s="6">
        <v>45652</v>
      </c>
      <c r="G3978" s="6">
        <v>52957</v>
      </c>
      <c r="H3978" s="7">
        <v>1000</v>
      </c>
      <c r="I3978" s="13" t="e">
        <f>VLOOKUP(C3978,[1]Sheet18!$A$1:$C$362,3,0)</f>
        <v>#N/A</v>
      </c>
      <c r="J3978" s="18">
        <f t="shared" si="118"/>
        <v>1000</v>
      </c>
    </row>
    <row r="3979" spans="2:10" x14ac:dyDescent="0.2">
      <c r="B3979" s="4">
        <v>3976</v>
      </c>
      <c r="C3979" s="5" t="s">
        <v>8965</v>
      </c>
      <c r="D3979" s="5" t="s">
        <v>57</v>
      </c>
      <c r="E3979" s="5" t="s">
        <v>8966</v>
      </c>
      <c r="F3979" s="6">
        <v>45686</v>
      </c>
      <c r="G3979" s="6">
        <v>52991</v>
      </c>
      <c r="H3979" s="7">
        <v>2000</v>
      </c>
      <c r="I3979" s="13" t="e">
        <f>VLOOKUP(C3979,[1]Sheet18!$A$1:$C$362,3,0)</f>
        <v>#N/A</v>
      </c>
      <c r="J3979" s="18">
        <f t="shared" si="118"/>
        <v>2000</v>
      </c>
    </row>
    <row r="3980" spans="2:10" x14ac:dyDescent="0.2">
      <c r="B3980" s="4">
        <v>3977</v>
      </c>
      <c r="C3980" s="5" t="s">
        <v>9042</v>
      </c>
      <c r="D3980" s="5" t="s">
        <v>57</v>
      </c>
      <c r="E3980" s="5" t="s">
        <v>9043</v>
      </c>
      <c r="F3980" s="6">
        <v>45700</v>
      </c>
      <c r="G3980" s="6">
        <v>53005</v>
      </c>
      <c r="H3980" s="7">
        <v>1000</v>
      </c>
      <c r="I3980" s="13" t="e">
        <f>VLOOKUP(C3980,[1]Sheet18!$A$1:$C$362,3,0)</f>
        <v>#N/A</v>
      </c>
      <c r="J3980" s="18">
        <f t="shared" si="118"/>
        <v>1000</v>
      </c>
    </row>
    <row r="3981" spans="2:10" x14ac:dyDescent="0.2">
      <c r="B3981" s="4">
        <v>3978</v>
      </c>
      <c r="C3981" s="5" t="s">
        <v>9278</v>
      </c>
      <c r="D3981" s="5" t="s">
        <v>57</v>
      </c>
      <c r="E3981" s="5" t="s">
        <v>9279</v>
      </c>
      <c r="F3981" s="6">
        <v>45735</v>
      </c>
      <c r="G3981" s="6">
        <v>53040</v>
      </c>
      <c r="H3981" s="7">
        <v>1000</v>
      </c>
      <c r="I3981" s="13" t="e">
        <f>VLOOKUP(C3981,[1]Sheet18!$A$1:$C$362,3,0)</f>
        <v>#N/A</v>
      </c>
      <c r="J3981" s="18">
        <f t="shared" si="118"/>
        <v>1000</v>
      </c>
    </row>
    <row r="3982" spans="2:10" x14ac:dyDescent="0.2">
      <c r="B3982" s="4">
        <v>3979</v>
      </c>
      <c r="C3982" s="5" t="s">
        <v>9573</v>
      </c>
      <c r="D3982" s="5" t="s">
        <v>57</v>
      </c>
      <c r="E3982" s="5" t="s">
        <v>9574</v>
      </c>
      <c r="F3982" s="6">
        <v>45812</v>
      </c>
      <c r="G3982" s="6">
        <v>53117</v>
      </c>
      <c r="H3982" s="7">
        <v>1000</v>
      </c>
      <c r="I3982" s="13" t="e">
        <f>VLOOKUP(C3982,[1]Sheet18!$A$1:$C$362,3,0)</f>
        <v>#N/A</v>
      </c>
      <c r="J3982" s="18">
        <f t="shared" si="118"/>
        <v>1000</v>
      </c>
    </row>
    <row r="3983" spans="2:10" hidden="1" x14ac:dyDescent="0.2">
      <c r="B3983" s="4">
        <v>3980</v>
      </c>
      <c r="C3983" s="5" t="s">
        <v>4622</v>
      </c>
      <c r="D3983" s="5" t="s">
        <v>57</v>
      </c>
      <c r="E3983" s="5" t="s">
        <v>4623</v>
      </c>
      <c r="F3983" s="6">
        <v>44341</v>
      </c>
      <c r="G3983" s="6">
        <v>53472</v>
      </c>
      <c r="H3983" s="7">
        <v>2500</v>
      </c>
      <c r="I3983" s="13" t="str">
        <f>VLOOKUP(C3983,[1]Sheet18!$A$1:$C$362,3,0)</f>
        <v>=1500+1000</v>
      </c>
      <c r="J3983" s="13" t="str">
        <f>I3983</f>
        <v>=1500+1000</v>
      </c>
    </row>
    <row r="3984" spans="2:10" x14ac:dyDescent="0.2">
      <c r="B3984" s="4">
        <v>3981</v>
      </c>
      <c r="C3984" s="5" t="s">
        <v>4645</v>
      </c>
      <c r="D3984" s="5" t="s">
        <v>57</v>
      </c>
      <c r="E3984" s="5" t="s">
        <v>4646</v>
      </c>
      <c r="F3984" s="6">
        <v>44349</v>
      </c>
      <c r="G3984" s="6">
        <v>53480</v>
      </c>
      <c r="H3984" s="7">
        <v>1500</v>
      </c>
      <c r="I3984" s="13" t="e">
        <f>VLOOKUP(C3984,[1]Sheet18!$A$1:$C$362,3,0)</f>
        <v>#N/A</v>
      </c>
      <c r="J3984" s="18">
        <f>H3984</f>
        <v>1500</v>
      </c>
    </row>
    <row r="3985" spans="2:10" hidden="1" x14ac:dyDescent="0.2">
      <c r="B3985" s="4">
        <v>3982</v>
      </c>
      <c r="C3985" s="5" t="s">
        <v>5117</v>
      </c>
      <c r="D3985" s="5" t="s">
        <v>57</v>
      </c>
      <c r="E3985" s="5" t="s">
        <v>5118</v>
      </c>
      <c r="F3985" s="6">
        <v>44531</v>
      </c>
      <c r="G3985" s="6">
        <v>53662</v>
      </c>
      <c r="H3985" s="7">
        <v>4000</v>
      </c>
      <c r="I3985" s="13" t="str">
        <f>VLOOKUP(C3985,[1]Sheet18!$A$1:$C$362,3,0)</f>
        <v>=1000+1000+2000</v>
      </c>
      <c r="J3985" s="13" t="str">
        <f>I3985</f>
        <v>=1000+1000+2000</v>
      </c>
    </row>
    <row r="3986" spans="2:10" hidden="1" x14ac:dyDescent="0.2">
      <c r="B3986" s="4">
        <v>3983</v>
      </c>
      <c r="C3986" s="5" t="s">
        <v>5341</v>
      </c>
      <c r="D3986" s="5" t="s">
        <v>57</v>
      </c>
      <c r="E3986" s="5" t="s">
        <v>5342</v>
      </c>
      <c r="F3986" s="6">
        <v>44608</v>
      </c>
      <c r="G3986" s="6">
        <v>53739</v>
      </c>
      <c r="H3986" s="7">
        <v>4000</v>
      </c>
      <c r="I3986" s="13" t="str">
        <f>VLOOKUP(C3986,[1]Sheet18!$A$1:$C$362,3,0)</f>
        <v>=1000+3000</v>
      </c>
      <c r="J3986" s="13" t="str">
        <f>I3986</f>
        <v>=1000+3000</v>
      </c>
    </row>
    <row r="3987" spans="2:10" x14ac:dyDescent="0.2">
      <c r="B3987" s="4">
        <v>3984</v>
      </c>
      <c r="C3987" s="5" t="s">
        <v>5451</v>
      </c>
      <c r="D3987" s="5" t="s">
        <v>57</v>
      </c>
      <c r="E3987" s="5" t="s">
        <v>5452</v>
      </c>
      <c r="F3987" s="6">
        <v>44643</v>
      </c>
      <c r="G3987" s="6">
        <v>53774</v>
      </c>
      <c r="H3987" s="7">
        <v>1000</v>
      </c>
      <c r="I3987" s="13" t="e">
        <f>VLOOKUP(C3987,[1]Sheet18!$A$1:$C$362,3,0)</f>
        <v>#N/A</v>
      </c>
      <c r="J3987" s="18">
        <f>H3987</f>
        <v>1000</v>
      </c>
    </row>
    <row r="3988" spans="2:10" x14ac:dyDescent="0.2">
      <c r="B3988" s="4">
        <v>3985</v>
      </c>
      <c r="C3988" s="5" t="s">
        <v>6088</v>
      </c>
      <c r="D3988" s="5" t="s">
        <v>57</v>
      </c>
      <c r="E3988" s="5" t="s">
        <v>6089</v>
      </c>
      <c r="F3988" s="6">
        <v>44888</v>
      </c>
      <c r="G3988" s="6">
        <v>54019</v>
      </c>
      <c r="H3988" s="7">
        <v>2000</v>
      </c>
      <c r="I3988" s="13" t="e">
        <f>VLOOKUP(C3988,[1]Sheet18!$A$1:$C$362,3,0)</f>
        <v>#N/A</v>
      </c>
      <c r="J3988" s="18">
        <f>H3988</f>
        <v>2000</v>
      </c>
    </row>
    <row r="3989" spans="2:10" hidden="1" x14ac:dyDescent="0.2">
      <c r="B3989" s="4">
        <v>3986</v>
      </c>
      <c r="C3989" s="5" t="s">
        <v>3292</v>
      </c>
      <c r="D3989" s="5" t="s">
        <v>57</v>
      </c>
      <c r="E3989" s="5" t="s">
        <v>3293</v>
      </c>
      <c r="F3989" s="6">
        <v>43901</v>
      </c>
      <c r="G3989" s="6">
        <v>54858</v>
      </c>
      <c r="H3989" s="7">
        <v>3175</v>
      </c>
      <c r="I3989" s="13" t="str">
        <f>VLOOKUP(C3989,[1]Sheet18!$A$1:$C$362,3,0)</f>
        <v>=1000+175+2000</v>
      </c>
      <c r="J3989" s="13" t="str">
        <f>I3989</f>
        <v>=1000+175+2000</v>
      </c>
    </row>
    <row r="3990" spans="2:10" x14ac:dyDescent="0.2">
      <c r="B3990" s="4">
        <v>3987</v>
      </c>
      <c r="C3990" s="5" t="s">
        <v>3559</v>
      </c>
      <c r="D3990" s="5" t="s">
        <v>57</v>
      </c>
      <c r="E3990" s="5" t="s">
        <v>3560</v>
      </c>
      <c r="F3990" s="6">
        <v>43992</v>
      </c>
      <c r="G3990" s="6">
        <v>54949</v>
      </c>
      <c r="H3990" s="7">
        <v>1250</v>
      </c>
      <c r="I3990" s="13" t="e">
        <f>VLOOKUP(C3990,[1]Sheet18!$A$1:$C$362,3,0)</f>
        <v>#N/A</v>
      </c>
      <c r="J3990" s="18">
        <f>H3990</f>
        <v>1250</v>
      </c>
    </row>
    <row r="3991" spans="2:10" x14ac:dyDescent="0.2">
      <c r="B3991" s="4">
        <v>3988</v>
      </c>
      <c r="C3991" s="5" t="s">
        <v>3575</v>
      </c>
      <c r="D3991" s="5" t="s">
        <v>57</v>
      </c>
      <c r="E3991" s="5" t="s">
        <v>3576</v>
      </c>
      <c r="F3991" s="6">
        <v>43999</v>
      </c>
      <c r="G3991" s="6">
        <v>54956</v>
      </c>
      <c r="H3991" s="7">
        <v>1250</v>
      </c>
      <c r="I3991" s="13" t="e">
        <f>VLOOKUP(C3991,[1]Sheet18!$A$1:$C$362,3,0)</f>
        <v>#N/A</v>
      </c>
      <c r="J3991" s="18">
        <f>H3991</f>
        <v>1250</v>
      </c>
    </row>
    <row r="3992" spans="2:10" x14ac:dyDescent="0.2">
      <c r="B3992" s="4">
        <v>3989</v>
      </c>
      <c r="C3992" s="5" t="s">
        <v>3587</v>
      </c>
      <c r="D3992" s="5" t="s">
        <v>57</v>
      </c>
      <c r="E3992" s="5" t="s">
        <v>3588</v>
      </c>
      <c r="F3992" s="6">
        <v>44006</v>
      </c>
      <c r="G3992" s="6">
        <v>54963</v>
      </c>
      <c r="H3992" s="7">
        <v>1250</v>
      </c>
      <c r="I3992" s="13" t="e">
        <f>VLOOKUP(C3992,[1]Sheet18!$A$1:$C$362,3,0)</f>
        <v>#N/A</v>
      </c>
      <c r="J3992" s="18">
        <f>H3992</f>
        <v>1250</v>
      </c>
    </row>
    <row r="3993" spans="2:10" hidden="1" x14ac:dyDescent="0.2">
      <c r="B3993" s="4">
        <v>3990</v>
      </c>
      <c r="C3993" s="5" t="s">
        <v>3659</v>
      </c>
      <c r="D3993" s="5" t="s">
        <v>57</v>
      </c>
      <c r="E3993" s="5" t="s">
        <v>3660</v>
      </c>
      <c r="F3993" s="6">
        <v>44034</v>
      </c>
      <c r="G3993" s="6">
        <v>54991</v>
      </c>
      <c r="H3993" s="7">
        <v>6500</v>
      </c>
      <c r="I3993" s="13" t="str">
        <f>VLOOKUP(C3993,[1]Sheet18!$A$1:$C$362,3,0)</f>
        <v>=1250+1000+1250+1500+1500</v>
      </c>
      <c r="J3993" s="13" t="str">
        <f>I3993</f>
        <v>=1250+1000+1250+1500+1500</v>
      </c>
    </row>
    <row r="3994" spans="2:10" hidden="1" x14ac:dyDescent="0.2">
      <c r="B3994" s="4">
        <v>3991</v>
      </c>
      <c r="C3994" s="5" t="s">
        <v>3733</v>
      </c>
      <c r="D3994" s="5" t="s">
        <v>57</v>
      </c>
      <c r="E3994" s="5" t="s">
        <v>3734</v>
      </c>
      <c r="F3994" s="6">
        <v>44062</v>
      </c>
      <c r="G3994" s="6">
        <v>55019</v>
      </c>
      <c r="H3994" s="7">
        <v>3250</v>
      </c>
      <c r="I3994" s="13" t="str">
        <f>VLOOKUP(C3994,[1]Sheet18!$A$1:$C$362,3,0)</f>
        <v>=1250+2000</v>
      </c>
      <c r="J3994" s="13" t="str">
        <f>I3994</f>
        <v>=1250+2000</v>
      </c>
    </row>
    <row r="3995" spans="2:10" x14ac:dyDescent="0.2">
      <c r="B3995" s="4">
        <v>3992</v>
      </c>
      <c r="C3995" s="5" t="s">
        <v>4306</v>
      </c>
      <c r="D3995" s="5" t="s">
        <v>57</v>
      </c>
      <c r="E3995" s="5" t="s">
        <v>4307</v>
      </c>
      <c r="F3995" s="6">
        <v>44230</v>
      </c>
      <c r="G3995" s="6">
        <v>55187</v>
      </c>
      <c r="H3995" s="7">
        <v>2500</v>
      </c>
      <c r="I3995" s="13" t="e">
        <f>VLOOKUP(C3995,[1]Sheet18!$A$1:$C$362,3,0)</f>
        <v>#N/A</v>
      </c>
      <c r="J3995" s="18">
        <f>H3995</f>
        <v>2500</v>
      </c>
    </row>
    <row r="3996" spans="2:10" hidden="1" x14ac:dyDescent="0.2">
      <c r="B3996" s="4">
        <v>3993</v>
      </c>
      <c r="C3996" s="5" t="s">
        <v>4599</v>
      </c>
      <c r="D3996" s="5" t="s">
        <v>57</v>
      </c>
      <c r="E3996" s="5" t="s">
        <v>4600</v>
      </c>
      <c r="F3996" s="6">
        <v>44335</v>
      </c>
      <c r="G3996" s="6">
        <v>55292</v>
      </c>
      <c r="H3996" s="7">
        <v>3500</v>
      </c>
      <c r="I3996" s="13" t="str">
        <f>VLOOKUP(C3996,[1]Sheet18!$A$1:$C$362,3,0)</f>
        <v>=1500+1000+1000</v>
      </c>
      <c r="J3996" s="13" t="str">
        <f>I3996</f>
        <v>=1500+1000+1000</v>
      </c>
    </row>
    <row r="3997" spans="2:10" hidden="1" x14ac:dyDescent="0.2">
      <c r="B3997" s="4">
        <v>3994</v>
      </c>
      <c r="C3997" s="5" t="s">
        <v>4647</v>
      </c>
      <c r="D3997" s="5" t="s">
        <v>57</v>
      </c>
      <c r="E3997" s="5" t="s">
        <v>4648</v>
      </c>
      <c r="F3997" s="6">
        <v>44349</v>
      </c>
      <c r="G3997" s="6">
        <v>55306</v>
      </c>
      <c r="H3997" s="7">
        <v>6000</v>
      </c>
      <c r="I3997" s="13" t="str">
        <f>VLOOKUP(C3997,[1]Sheet18!$A$1:$C$362,3,0)</f>
        <v>=1500+1500+3000</v>
      </c>
      <c r="J3997" s="13" t="str">
        <f>I3997</f>
        <v>=1500+1500+3000</v>
      </c>
    </row>
    <row r="3998" spans="2:10" x14ac:dyDescent="0.2">
      <c r="B3998" s="4">
        <v>3995</v>
      </c>
      <c r="C3998" s="5" t="s">
        <v>4802</v>
      </c>
      <c r="D3998" s="5" t="s">
        <v>57</v>
      </c>
      <c r="E3998" s="5" t="s">
        <v>4803</v>
      </c>
      <c r="F3998" s="6">
        <v>44397</v>
      </c>
      <c r="G3998" s="6">
        <v>55354</v>
      </c>
      <c r="H3998" s="7">
        <v>1000</v>
      </c>
      <c r="I3998" s="13" t="e">
        <f>VLOOKUP(C3998,[1]Sheet18!$A$1:$C$362,3,0)</f>
        <v>#N/A</v>
      </c>
      <c r="J3998" s="18">
        <f>H3998</f>
        <v>1000</v>
      </c>
    </row>
    <row r="3999" spans="2:10" hidden="1" x14ac:dyDescent="0.2">
      <c r="B3999" s="4">
        <v>3996</v>
      </c>
      <c r="C3999" s="5" t="s">
        <v>5297</v>
      </c>
      <c r="D3999" s="5" t="s">
        <v>57</v>
      </c>
      <c r="E3999" s="5" t="s">
        <v>5298</v>
      </c>
      <c r="F3999" s="6">
        <v>44594</v>
      </c>
      <c r="G3999" s="6">
        <v>55551</v>
      </c>
      <c r="H3999" s="7">
        <v>3000</v>
      </c>
      <c r="I3999" s="13" t="str">
        <f>VLOOKUP(C3999,[1]Sheet18!$A$1:$C$362,3,0)</f>
        <v>=1500+1500</v>
      </c>
      <c r="J3999" s="13" t="str">
        <f>I3999</f>
        <v>=1500+1500</v>
      </c>
    </row>
    <row r="4000" spans="2:10" hidden="1" x14ac:dyDescent="0.2">
      <c r="B4000" s="4">
        <v>3997</v>
      </c>
      <c r="C4000" s="5" t="s">
        <v>5410</v>
      </c>
      <c r="D4000" s="5" t="s">
        <v>57</v>
      </c>
      <c r="E4000" s="5" t="s">
        <v>5298</v>
      </c>
      <c r="F4000" s="6">
        <v>44629</v>
      </c>
      <c r="G4000" s="6">
        <v>55587</v>
      </c>
      <c r="H4000" s="7">
        <v>6000</v>
      </c>
      <c r="I4000" s="13" t="str">
        <f>VLOOKUP(C4000,[1]Sheet18!$A$1:$C$362,3,0)</f>
        <v>=1000+2000+3000</v>
      </c>
      <c r="J4000" s="13" t="str">
        <f>I4000</f>
        <v>=1000+2000+3000</v>
      </c>
    </row>
    <row r="4001" spans="2:10" x14ac:dyDescent="0.2">
      <c r="B4001" s="4">
        <v>3998</v>
      </c>
      <c r="C4001" s="5" t="s">
        <v>5426</v>
      </c>
      <c r="D4001" s="5" t="s">
        <v>57</v>
      </c>
      <c r="E4001" s="5" t="s">
        <v>5427</v>
      </c>
      <c r="F4001" s="6">
        <v>44636</v>
      </c>
      <c r="G4001" s="6">
        <v>55594</v>
      </c>
      <c r="H4001" s="7">
        <v>1000</v>
      </c>
      <c r="I4001" s="13" t="e">
        <f>VLOOKUP(C4001,[1]Sheet18!$A$1:$C$362,3,0)</f>
        <v>#N/A</v>
      </c>
      <c r="J4001" s="18">
        <f t="shared" ref="J4001:J4028" si="119">H4001</f>
        <v>1000</v>
      </c>
    </row>
    <row r="4002" spans="2:10" x14ac:dyDescent="0.2">
      <c r="B4002" s="4">
        <v>3999</v>
      </c>
      <c r="C4002" s="5" t="s">
        <v>5622</v>
      </c>
      <c r="D4002" s="5" t="s">
        <v>57</v>
      </c>
      <c r="E4002" s="5" t="s">
        <v>5623</v>
      </c>
      <c r="F4002" s="6">
        <v>44734</v>
      </c>
      <c r="G4002" s="6">
        <v>55692</v>
      </c>
      <c r="H4002" s="7">
        <v>1000</v>
      </c>
      <c r="I4002" s="13" t="e">
        <f>VLOOKUP(C4002,[1]Sheet18!$A$1:$C$362,3,0)</f>
        <v>#N/A</v>
      </c>
      <c r="J4002" s="18">
        <f t="shared" si="119"/>
        <v>1000</v>
      </c>
    </row>
    <row r="4003" spans="2:10" x14ac:dyDescent="0.2">
      <c r="B4003" s="4">
        <v>4000</v>
      </c>
      <c r="C4003" s="5" t="s">
        <v>5650</v>
      </c>
      <c r="D4003" s="5" t="s">
        <v>57</v>
      </c>
      <c r="E4003" s="5" t="s">
        <v>5651</v>
      </c>
      <c r="F4003" s="6">
        <v>44741</v>
      </c>
      <c r="G4003" s="6">
        <v>55699</v>
      </c>
      <c r="H4003" s="7">
        <v>2000</v>
      </c>
      <c r="I4003" s="13" t="e">
        <f>VLOOKUP(C4003,[1]Sheet18!$A$1:$C$362,3,0)</f>
        <v>#N/A</v>
      </c>
      <c r="J4003" s="18">
        <f t="shared" si="119"/>
        <v>2000</v>
      </c>
    </row>
    <row r="4004" spans="2:10" x14ac:dyDescent="0.2">
      <c r="B4004" s="4">
        <v>4001</v>
      </c>
      <c r="C4004" s="5" t="s">
        <v>6319</v>
      </c>
      <c r="D4004" s="5" t="s">
        <v>57</v>
      </c>
      <c r="E4004" s="5" t="s">
        <v>6320</v>
      </c>
      <c r="F4004" s="6">
        <v>44958</v>
      </c>
      <c r="G4004" s="6">
        <v>55916</v>
      </c>
      <c r="H4004" s="7">
        <v>2000</v>
      </c>
      <c r="I4004" s="13" t="e">
        <f>VLOOKUP(C4004,[1]Sheet18!$A$1:$C$362,3,0)</f>
        <v>#N/A</v>
      </c>
      <c r="J4004" s="18">
        <f t="shared" si="119"/>
        <v>2000</v>
      </c>
    </row>
    <row r="4005" spans="2:10" x14ac:dyDescent="0.2">
      <c r="B4005" s="4">
        <v>4002</v>
      </c>
      <c r="C4005" s="5" t="s">
        <v>6342</v>
      </c>
      <c r="D4005" s="5" t="s">
        <v>57</v>
      </c>
      <c r="E4005" s="5" t="s">
        <v>6343</v>
      </c>
      <c r="F4005" s="6">
        <v>44965</v>
      </c>
      <c r="G4005" s="6">
        <v>55923</v>
      </c>
      <c r="H4005" s="7">
        <v>3000</v>
      </c>
      <c r="I4005" s="13" t="e">
        <f>VLOOKUP(C4005,[1]Sheet18!$A$1:$C$362,3,0)</f>
        <v>#N/A</v>
      </c>
      <c r="J4005" s="18">
        <f t="shared" si="119"/>
        <v>3000</v>
      </c>
    </row>
    <row r="4006" spans="2:10" x14ac:dyDescent="0.2">
      <c r="B4006" s="4">
        <v>4003</v>
      </c>
      <c r="C4006" s="5" t="s">
        <v>6392</v>
      </c>
      <c r="D4006" s="5" t="s">
        <v>57</v>
      </c>
      <c r="E4006" s="5" t="s">
        <v>6393</v>
      </c>
      <c r="F4006" s="6">
        <v>44979</v>
      </c>
      <c r="G4006" s="6">
        <v>55937</v>
      </c>
      <c r="H4006" s="7">
        <v>2000</v>
      </c>
      <c r="I4006" s="13" t="e">
        <f>VLOOKUP(C4006,[1]Sheet18!$A$1:$C$362,3,0)</f>
        <v>#N/A</v>
      </c>
      <c r="J4006" s="18">
        <f t="shared" si="119"/>
        <v>2000</v>
      </c>
    </row>
    <row r="4007" spans="2:10" x14ac:dyDescent="0.2">
      <c r="B4007" s="4">
        <v>4004</v>
      </c>
      <c r="C4007" s="5" t="s">
        <v>6420</v>
      </c>
      <c r="D4007" s="5" t="s">
        <v>57</v>
      </c>
      <c r="E4007" s="5" t="s">
        <v>6421</v>
      </c>
      <c r="F4007" s="6">
        <v>44986</v>
      </c>
      <c r="G4007" s="6">
        <v>55944</v>
      </c>
      <c r="H4007" s="7">
        <v>3000</v>
      </c>
      <c r="I4007" s="13" t="e">
        <f>VLOOKUP(C4007,[1]Sheet18!$A$1:$C$362,3,0)</f>
        <v>#N/A</v>
      </c>
      <c r="J4007" s="18">
        <f t="shared" si="119"/>
        <v>3000</v>
      </c>
    </row>
    <row r="4008" spans="2:10" x14ac:dyDescent="0.2">
      <c r="B4008" s="4">
        <v>4005</v>
      </c>
      <c r="C4008" s="5" t="s">
        <v>6446</v>
      </c>
      <c r="D4008" s="5" t="s">
        <v>57</v>
      </c>
      <c r="E4008" s="5" t="s">
        <v>6447</v>
      </c>
      <c r="F4008" s="6">
        <v>44993</v>
      </c>
      <c r="G4008" s="6">
        <v>55951</v>
      </c>
      <c r="H4008" s="7">
        <v>3000</v>
      </c>
      <c r="I4008" s="13" t="e">
        <f>VLOOKUP(C4008,[1]Sheet18!$A$1:$C$362,3,0)</f>
        <v>#N/A</v>
      </c>
      <c r="J4008" s="18">
        <f t="shared" si="119"/>
        <v>3000</v>
      </c>
    </row>
    <row r="4009" spans="2:10" x14ac:dyDescent="0.2">
      <c r="B4009" s="4">
        <v>4006</v>
      </c>
      <c r="C4009" s="5" t="s">
        <v>6484</v>
      </c>
      <c r="D4009" s="5" t="s">
        <v>57</v>
      </c>
      <c r="E4009" s="5" t="s">
        <v>6485</v>
      </c>
      <c r="F4009" s="6">
        <v>45000</v>
      </c>
      <c r="G4009" s="6">
        <v>55958</v>
      </c>
      <c r="H4009" s="7">
        <v>3000</v>
      </c>
      <c r="I4009" s="13" t="e">
        <f>VLOOKUP(C4009,[1]Sheet18!$A$1:$C$362,3,0)</f>
        <v>#N/A</v>
      </c>
      <c r="J4009" s="18">
        <f t="shared" si="119"/>
        <v>3000</v>
      </c>
    </row>
    <row r="4010" spans="2:10" x14ac:dyDescent="0.2">
      <c r="B4010" s="4">
        <v>4007</v>
      </c>
      <c r="C4010" s="5" t="s">
        <v>6571</v>
      </c>
      <c r="D4010" s="5" t="s">
        <v>57</v>
      </c>
      <c r="E4010" s="5" t="s">
        <v>6572</v>
      </c>
      <c r="F4010" s="6">
        <v>45014</v>
      </c>
      <c r="G4010" s="6">
        <v>55972</v>
      </c>
      <c r="H4010" s="7">
        <v>2000</v>
      </c>
      <c r="I4010" s="13" t="e">
        <f>VLOOKUP(C4010,[1]Sheet18!$A$1:$C$362,3,0)</f>
        <v>#N/A</v>
      </c>
      <c r="J4010" s="18">
        <f t="shared" si="119"/>
        <v>2000</v>
      </c>
    </row>
    <row r="4011" spans="2:10" x14ac:dyDescent="0.2">
      <c r="B4011" s="4">
        <v>4008</v>
      </c>
      <c r="C4011" s="5" t="s">
        <v>6728</v>
      </c>
      <c r="D4011" s="5" t="s">
        <v>57</v>
      </c>
      <c r="E4011" s="5" t="s">
        <v>6729</v>
      </c>
      <c r="F4011" s="6">
        <v>45077</v>
      </c>
      <c r="G4011" s="6">
        <v>56035</v>
      </c>
      <c r="H4011" s="7">
        <v>2000</v>
      </c>
      <c r="I4011" s="13" t="e">
        <f>VLOOKUP(C4011,[1]Sheet18!$A$1:$C$362,3,0)</f>
        <v>#N/A</v>
      </c>
      <c r="J4011" s="18">
        <f t="shared" si="119"/>
        <v>2000</v>
      </c>
    </row>
    <row r="4012" spans="2:10" x14ac:dyDescent="0.2">
      <c r="B4012" s="4">
        <v>4009</v>
      </c>
      <c r="C4012" s="5" t="s">
        <v>6758</v>
      </c>
      <c r="D4012" s="5" t="s">
        <v>57</v>
      </c>
      <c r="E4012" s="5" t="s">
        <v>6759</v>
      </c>
      <c r="F4012" s="6">
        <v>45084</v>
      </c>
      <c r="G4012" s="6">
        <v>56042</v>
      </c>
      <c r="H4012" s="7">
        <v>2000</v>
      </c>
      <c r="I4012" s="13" t="e">
        <f>VLOOKUP(C4012,[1]Sheet18!$A$1:$C$362,3,0)</f>
        <v>#N/A</v>
      </c>
      <c r="J4012" s="18">
        <f t="shared" si="119"/>
        <v>2000</v>
      </c>
    </row>
    <row r="4013" spans="2:10" x14ac:dyDescent="0.2">
      <c r="B4013" s="4">
        <v>4010</v>
      </c>
      <c r="C4013" s="5" t="s">
        <v>6832</v>
      </c>
      <c r="D4013" s="5" t="s">
        <v>57</v>
      </c>
      <c r="E4013" s="5" t="s">
        <v>6833</v>
      </c>
      <c r="F4013" s="6">
        <v>45105</v>
      </c>
      <c r="G4013" s="6">
        <v>56063</v>
      </c>
      <c r="H4013" s="7">
        <v>2000</v>
      </c>
      <c r="I4013" s="13" t="e">
        <f>VLOOKUP(C4013,[1]Sheet18!$A$1:$C$362,3,0)</f>
        <v>#N/A</v>
      </c>
      <c r="J4013" s="18">
        <f t="shared" si="119"/>
        <v>2000</v>
      </c>
    </row>
    <row r="4014" spans="2:10" x14ac:dyDescent="0.2">
      <c r="B4014" s="4">
        <v>4011</v>
      </c>
      <c r="C4014" s="5" t="s">
        <v>6933</v>
      </c>
      <c r="D4014" s="5" t="s">
        <v>57</v>
      </c>
      <c r="E4014" s="5" t="s">
        <v>6934</v>
      </c>
      <c r="F4014" s="6">
        <v>45140</v>
      </c>
      <c r="G4014" s="6">
        <v>56098</v>
      </c>
      <c r="H4014" s="7">
        <v>2000</v>
      </c>
      <c r="I4014" s="13" t="e">
        <f>VLOOKUP(C4014,[1]Sheet18!$A$1:$C$362,3,0)</f>
        <v>#N/A</v>
      </c>
      <c r="J4014" s="18">
        <f t="shared" si="119"/>
        <v>2000</v>
      </c>
    </row>
    <row r="4015" spans="2:10" x14ac:dyDescent="0.2">
      <c r="B4015" s="4">
        <v>4012</v>
      </c>
      <c r="C4015" s="5" t="s">
        <v>7105</v>
      </c>
      <c r="D4015" s="5" t="s">
        <v>57</v>
      </c>
      <c r="E4015" s="5" t="s">
        <v>6934</v>
      </c>
      <c r="F4015" s="6">
        <v>45196</v>
      </c>
      <c r="G4015" s="6">
        <v>56154</v>
      </c>
      <c r="H4015" s="7">
        <v>3000</v>
      </c>
      <c r="I4015" s="13" t="e">
        <f>VLOOKUP(C4015,[1]Sheet18!$A$1:$C$362,3,0)</f>
        <v>#N/A</v>
      </c>
      <c r="J4015" s="18">
        <f t="shared" si="119"/>
        <v>3000</v>
      </c>
    </row>
    <row r="4016" spans="2:10" x14ac:dyDescent="0.2">
      <c r="B4016" s="4">
        <v>4013</v>
      </c>
      <c r="C4016" s="5" t="s">
        <v>7155</v>
      </c>
      <c r="D4016" s="5" t="s">
        <v>57</v>
      </c>
      <c r="E4016" s="5" t="s">
        <v>7156</v>
      </c>
      <c r="F4016" s="6">
        <v>45210</v>
      </c>
      <c r="G4016" s="6">
        <v>56168</v>
      </c>
      <c r="H4016" s="7">
        <v>2000</v>
      </c>
      <c r="I4016" s="13" t="e">
        <f>VLOOKUP(C4016,[1]Sheet18!$A$1:$C$362,3,0)</f>
        <v>#N/A</v>
      </c>
      <c r="J4016" s="18">
        <f t="shared" si="119"/>
        <v>2000</v>
      </c>
    </row>
    <row r="4017" spans="2:10" x14ac:dyDescent="0.2">
      <c r="B4017" s="4">
        <v>4014</v>
      </c>
      <c r="C4017" s="5" t="s">
        <v>7454</v>
      </c>
      <c r="D4017" s="5" t="s">
        <v>57</v>
      </c>
      <c r="E4017" s="5" t="s">
        <v>6421</v>
      </c>
      <c r="F4017" s="6">
        <v>45287</v>
      </c>
      <c r="G4017" s="6">
        <v>56245</v>
      </c>
      <c r="H4017" s="7">
        <v>3000</v>
      </c>
      <c r="I4017" s="13" t="e">
        <f>VLOOKUP(C4017,[1]Sheet18!$A$1:$C$362,3,0)</f>
        <v>#N/A</v>
      </c>
      <c r="J4017" s="18">
        <f t="shared" si="119"/>
        <v>3000</v>
      </c>
    </row>
    <row r="4018" spans="2:10" x14ac:dyDescent="0.2">
      <c r="B4018" s="4">
        <v>4015</v>
      </c>
      <c r="C4018" s="5" t="s">
        <v>7531</v>
      </c>
      <c r="D4018" s="5" t="s">
        <v>57</v>
      </c>
      <c r="E4018" s="5" t="s">
        <v>7532</v>
      </c>
      <c r="F4018" s="6">
        <v>45308</v>
      </c>
      <c r="G4018" s="6">
        <v>56266</v>
      </c>
      <c r="H4018" s="7">
        <v>2000</v>
      </c>
      <c r="I4018" s="13" t="e">
        <f>VLOOKUP(C4018,[1]Sheet18!$A$1:$C$362,3,0)</f>
        <v>#N/A</v>
      </c>
      <c r="J4018" s="18">
        <f t="shared" si="119"/>
        <v>2000</v>
      </c>
    </row>
    <row r="4019" spans="2:10" x14ac:dyDescent="0.2">
      <c r="B4019" s="4">
        <v>4016</v>
      </c>
      <c r="C4019" s="5" t="s">
        <v>7543</v>
      </c>
      <c r="D4019" s="5" t="s">
        <v>57</v>
      </c>
      <c r="E4019" s="5" t="s">
        <v>7544</v>
      </c>
      <c r="F4019" s="6">
        <v>45315</v>
      </c>
      <c r="G4019" s="6">
        <v>56273</v>
      </c>
      <c r="H4019" s="7">
        <v>2000</v>
      </c>
      <c r="I4019" s="13" t="e">
        <f>VLOOKUP(C4019,[1]Sheet18!$A$1:$C$362,3,0)</f>
        <v>#N/A</v>
      </c>
      <c r="J4019" s="18">
        <f t="shared" si="119"/>
        <v>2000</v>
      </c>
    </row>
    <row r="4020" spans="2:10" x14ac:dyDescent="0.2">
      <c r="B4020" s="4">
        <v>4017</v>
      </c>
      <c r="C4020" s="5" t="s">
        <v>7602</v>
      </c>
      <c r="D4020" s="5" t="s">
        <v>57</v>
      </c>
      <c r="E4020" s="5" t="s">
        <v>7603</v>
      </c>
      <c r="F4020" s="6">
        <v>45322</v>
      </c>
      <c r="G4020" s="6">
        <v>56280</v>
      </c>
      <c r="H4020" s="7">
        <v>1000</v>
      </c>
      <c r="I4020" s="13" t="e">
        <f>VLOOKUP(C4020,[1]Sheet18!$A$1:$C$362,3,0)</f>
        <v>#N/A</v>
      </c>
      <c r="J4020" s="18">
        <f t="shared" si="119"/>
        <v>1000</v>
      </c>
    </row>
    <row r="4021" spans="2:10" x14ac:dyDescent="0.2">
      <c r="B4021" s="4">
        <v>4018</v>
      </c>
      <c r="C4021" s="5" t="s">
        <v>7777</v>
      </c>
      <c r="D4021" s="5" t="s">
        <v>57</v>
      </c>
      <c r="E4021" s="5" t="s">
        <v>7778</v>
      </c>
      <c r="F4021" s="6">
        <v>45357</v>
      </c>
      <c r="G4021" s="6">
        <v>56314</v>
      </c>
      <c r="H4021" s="7">
        <v>2000</v>
      </c>
      <c r="I4021" s="13" t="e">
        <f>VLOOKUP(C4021,[1]Sheet18!$A$1:$C$362,3,0)</f>
        <v>#N/A</v>
      </c>
      <c r="J4021" s="18">
        <f t="shared" si="119"/>
        <v>2000</v>
      </c>
    </row>
    <row r="4022" spans="2:10" x14ac:dyDescent="0.2">
      <c r="B4022" s="4">
        <v>4019</v>
      </c>
      <c r="C4022" s="5" t="s">
        <v>7817</v>
      </c>
      <c r="D4022" s="5" t="s">
        <v>57</v>
      </c>
      <c r="E4022" s="5" t="s">
        <v>7818</v>
      </c>
      <c r="F4022" s="6">
        <v>45364</v>
      </c>
      <c r="G4022" s="6">
        <v>56321</v>
      </c>
      <c r="H4022" s="7">
        <v>2000</v>
      </c>
      <c r="I4022" s="13" t="e">
        <f>VLOOKUP(C4022,[1]Sheet18!$A$1:$C$362,3,0)</f>
        <v>#N/A</v>
      </c>
      <c r="J4022" s="18">
        <f t="shared" si="119"/>
        <v>2000</v>
      </c>
    </row>
    <row r="4023" spans="2:10" x14ac:dyDescent="0.2">
      <c r="B4023" s="4">
        <v>4020</v>
      </c>
      <c r="C4023" s="5" t="s">
        <v>7879</v>
      </c>
      <c r="D4023" s="5" t="s">
        <v>57</v>
      </c>
      <c r="E4023" s="5" t="s">
        <v>7880</v>
      </c>
      <c r="F4023" s="6">
        <v>45371</v>
      </c>
      <c r="G4023" s="6">
        <v>56328</v>
      </c>
      <c r="H4023" s="7">
        <v>2000</v>
      </c>
      <c r="I4023" s="13" t="e">
        <f>VLOOKUP(C4023,[1]Sheet18!$A$1:$C$362,3,0)</f>
        <v>#N/A</v>
      </c>
      <c r="J4023" s="18">
        <f t="shared" si="119"/>
        <v>2000</v>
      </c>
    </row>
    <row r="4024" spans="2:10" x14ac:dyDescent="0.2">
      <c r="B4024" s="4">
        <v>4021</v>
      </c>
      <c r="C4024" s="5" t="s">
        <v>7953</v>
      </c>
      <c r="D4024" s="5" t="s">
        <v>57</v>
      </c>
      <c r="E4024" s="5" t="s">
        <v>7954</v>
      </c>
      <c r="F4024" s="6">
        <v>45378</v>
      </c>
      <c r="G4024" s="6">
        <v>56335</v>
      </c>
      <c r="H4024" s="7">
        <v>4000</v>
      </c>
      <c r="I4024" s="13" t="e">
        <f>VLOOKUP(C4024,[1]Sheet18!$A$1:$C$362,3,0)</f>
        <v>#N/A</v>
      </c>
      <c r="J4024" s="18">
        <f t="shared" si="119"/>
        <v>4000</v>
      </c>
    </row>
    <row r="4025" spans="2:10" x14ac:dyDescent="0.2">
      <c r="B4025" s="4">
        <v>4022</v>
      </c>
      <c r="C4025" s="5" t="s">
        <v>8209</v>
      </c>
      <c r="D4025" s="5" t="s">
        <v>57</v>
      </c>
      <c r="E4025" s="5" t="s">
        <v>8210</v>
      </c>
      <c r="F4025" s="6">
        <v>45469</v>
      </c>
      <c r="G4025" s="6">
        <v>56426</v>
      </c>
      <c r="H4025" s="7">
        <v>3000</v>
      </c>
      <c r="I4025" s="13" t="e">
        <f>VLOOKUP(C4025,[1]Sheet18!$A$1:$C$362,3,0)</f>
        <v>#N/A</v>
      </c>
      <c r="J4025" s="18">
        <f t="shared" si="119"/>
        <v>3000</v>
      </c>
    </row>
    <row r="4026" spans="2:10" x14ac:dyDescent="0.2">
      <c r="B4026" s="4">
        <v>4023</v>
      </c>
      <c r="C4026" s="5" t="s">
        <v>8254</v>
      </c>
      <c r="D4026" s="5" t="s">
        <v>57</v>
      </c>
      <c r="E4026" s="5" t="s">
        <v>8255</v>
      </c>
      <c r="F4026" s="6">
        <v>45483</v>
      </c>
      <c r="G4026" s="6">
        <v>56440</v>
      </c>
      <c r="H4026" s="7">
        <v>2000</v>
      </c>
      <c r="I4026" s="13" t="e">
        <f>VLOOKUP(C4026,[1]Sheet18!$A$1:$C$362,3,0)</f>
        <v>#N/A</v>
      </c>
      <c r="J4026" s="18">
        <f t="shared" si="119"/>
        <v>2000</v>
      </c>
    </row>
    <row r="4027" spans="2:10" x14ac:dyDescent="0.2">
      <c r="B4027" s="4">
        <v>4024</v>
      </c>
      <c r="C4027" s="5" t="s">
        <v>8322</v>
      </c>
      <c r="D4027" s="5" t="s">
        <v>57</v>
      </c>
      <c r="E4027" s="5" t="s">
        <v>8323</v>
      </c>
      <c r="F4027" s="6">
        <v>45504</v>
      </c>
      <c r="G4027" s="6">
        <v>56461</v>
      </c>
      <c r="H4027" s="7">
        <v>3000</v>
      </c>
      <c r="I4027" s="13" t="e">
        <f>VLOOKUP(C4027,[1]Sheet18!$A$1:$C$362,3,0)</f>
        <v>#N/A</v>
      </c>
      <c r="J4027" s="18">
        <f t="shared" si="119"/>
        <v>3000</v>
      </c>
    </row>
    <row r="4028" spans="2:10" x14ac:dyDescent="0.2">
      <c r="B4028" s="4">
        <v>4025</v>
      </c>
      <c r="C4028" s="5" t="s">
        <v>8447</v>
      </c>
      <c r="D4028" s="5" t="s">
        <v>57</v>
      </c>
      <c r="E4028" s="5" t="s">
        <v>8448</v>
      </c>
      <c r="F4028" s="6">
        <v>45532</v>
      </c>
      <c r="G4028" s="6">
        <v>56489</v>
      </c>
      <c r="H4028" s="7">
        <v>3000</v>
      </c>
      <c r="I4028" s="13" t="e">
        <f>VLOOKUP(C4028,[1]Sheet18!$A$1:$C$362,3,0)</f>
        <v>#N/A</v>
      </c>
      <c r="J4028" s="18">
        <f t="shared" si="119"/>
        <v>3000</v>
      </c>
    </row>
    <row r="4029" spans="2:10" hidden="1" x14ac:dyDescent="0.2">
      <c r="B4029" s="4">
        <v>4026</v>
      </c>
      <c r="C4029" s="5" t="s">
        <v>8498</v>
      </c>
      <c r="D4029" s="5" t="s">
        <v>57</v>
      </c>
      <c r="E4029" s="5" t="s">
        <v>8448</v>
      </c>
      <c r="F4029" s="6">
        <v>45546</v>
      </c>
      <c r="G4029" s="6">
        <v>56503</v>
      </c>
      <c r="H4029" s="7">
        <v>3000</v>
      </c>
      <c r="I4029" s="13" t="str">
        <f>VLOOKUP(C4029,[1]Sheet18!$A$1:$C$362,3,0)</f>
        <v>=1000+2000</v>
      </c>
      <c r="J4029" s="13" t="str">
        <f>I4029</f>
        <v>=1000+2000</v>
      </c>
    </row>
    <row r="4030" spans="2:10" x14ac:dyDescent="0.2">
      <c r="B4030" s="4">
        <v>4027</v>
      </c>
      <c r="C4030" s="5" t="s">
        <v>8658</v>
      </c>
      <c r="D4030" s="5" t="s">
        <v>57</v>
      </c>
      <c r="E4030" s="5" t="s">
        <v>8659</v>
      </c>
      <c r="F4030" s="6">
        <v>45595</v>
      </c>
      <c r="G4030" s="6">
        <v>56552</v>
      </c>
      <c r="H4030" s="7">
        <v>2000</v>
      </c>
      <c r="I4030" s="13" t="e">
        <f>VLOOKUP(C4030,[1]Sheet18!$A$1:$C$362,3,0)</f>
        <v>#N/A</v>
      </c>
      <c r="J4030" s="18">
        <f>H4030</f>
        <v>2000</v>
      </c>
    </row>
    <row r="4031" spans="2:10" x14ac:dyDescent="0.2">
      <c r="B4031" s="4">
        <v>4028</v>
      </c>
      <c r="C4031" s="5" t="s">
        <v>8731</v>
      </c>
      <c r="D4031" s="5" t="s">
        <v>57</v>
      </c>
      <c r="E4031" s="5" t="s">
        <v>8659</v>
      </c>
      <c r="F4031" s="6">
        <v>45623</v>
      </c>
      <c r="G4031" s="6">
        <v>56580</v>
      </c>
      <c r="H4031" s="7">
        <v>1000</v>
      </c>
      <c r="I4031" s="13" t="e">
        <f>VLOOKUP(C4031,[1]Sheet18!$A$1:$C$362,3,0)</f>
        <v>#N/A</v>
      </c>
      <c r="J4031" s="18">
        <f>H4031</f>
        <v>1000</v>
      </c>
    </row>
    <row r="4032" spans="2:10" x14ac:dyDescent="0.2">
      <c r="B4032" s="4">
        <v>4029</v>
      </c>
      <c r="C4032" s="5" t="s">
        <v>2991</v>
      </c>
      <c r="D4032" s="5" t="s">
        <v>57</v>
      </c>
      <c r="E4032" s="5" t="s">
        <v>2992</v>
      </c>
      <c r="F4032" s="6">
        <v>43803</v>
      </c>
      <c r="G4032" s="6">
        <v>56587</v>
      </c>
      <c r="H4032" s="7">
        <v>2000</v>
      </c>
      <c r="I4032" s="13" t="e">
        <f>VLOOKUP(C4032,[1]Sheet18!$A$1:$C$362,3,0)</f>
        <v>#N/A</v>
      </c>
      <c r="J4032" s="18">
        <f>H4032</f>
        <v>2000</v>
      </c>
    </row>
    <row r="4033" spans="2:10" hidden="1" x14ac:dyDescent="0.2">
      <c r="B4033" s="4">
        <v>4030</v>
      </c>
      <c r="C4033" s="5" t="s">
        <v>8803</v>
      </c>
      <c r="D4033" s="5" t="s">
        <v>57</v>
      </c>
      <c r="E4033" s="5" t="s">
        <v>8804</v>
      </c>
      <c r="F4033" s="6">
        <v>45644</v>
      </c>
      <c r="G4033" s="6">
        <v>56601</v>
      </c>
      <c r="H4033" s="7">
        <v>3000</v>
      </c>
      <c r="I4033" s="13" t="str">
        <f>VLOOKUP(C4033,[1]Sheet18!$A$1:$C$362,3,0)</f>
        <v>=1000+2000</v>
      </c>
      <c r="J4033" s="13" t="str">
        <f>I4033</f>
        <v>=1000+2000</v>
      </c>
    </row>
    <row r="4034" spans="2:10" x14ac:dyDescent="0.2">
      <c r="B4034" s="4">
        <v>4031</v>
      </c>
      <c r="C4034" s="5" t="s">
        <v>8890</v>
      </c>
      <c r="D4034" s="5" t="s">
        <v>57</v>
      </c>
      <c r="E4034" s="5" t="s">
        <v>8891</v>
      </c>
      <c r="F4034" s="6">
        <v>45665</v>
      </c>
      <c r="G4034" s="6">
        <v>56622</v>
      </c>
      <c r="H4034" s="7">
        <v>2000</v>
      </c>
      <c r="I4034" s="13" t="e">
        <f>VLOOKUP(C4034,[1]Sheet18!$A$1:$C$362,3,0)</f>
        <v>#N/A</v>
      </c>
      <c r="J4034" s="18">
        <f>H4034</f>
        <v>2000</v>
      </c>
    </row>
    <row r="4035" spans="2:10" hidden="1" x14ac:dyDescent="0.2">
      <c r="B4035" s="4">
        <v>4032</v>
      </c>
      <c r="C4035" s="5" t="s">
        <v>8938</v>
      </c>
      <c r="D4035" s="5" t="s">
        <v>57</v>
      </c>
      <c r="E4035" s="5" t="s">
        <v>8939</v>
      </c>
      <c r="F4035" s="6">
        <v>45679</v>
      </c>
      <c r="G4035" s="6">
        <v>56636</v>
      </c>
      <c r="H4035" s="7">
        <v>4000</v>
      </c>
      <c r="I4035" s="13" t="str">
        <f>VLOOKUP(C4035,[1]Sheet18!$A$1:$C$362,3,0)</f>
        <v>=2000+2000</v>
      </c>
      <c r="J4035" s="13" t="str">
        <f>I4035</f>
        <v>=2000+2000</v>
      </c>
    </row>
    <row r="4036" spans="2:10" x14ac:dyDescent="0.2">
      <c r="B4036" s="4">
        <v>4033</v>
      </c>
      <c r="C4036" s="5" t="s">
        <v>9011</v>
      </c>
      <c r="D4036" s="5" t="s">
        <v>57</v>
      </c>
      <c r="E4036" s="5" t="s">
        <v>9012</v>
      </c>
      <c r="F4036" s="6">
        <v>45693</v>
      </c>
      <c r="G4036" s="6">
        <v>56650</v>
      </c>
      <c r="H4036" s="7">
        <v>2000</v>
      </c>
      <c r="I4036" s="13" t="e">
        <f>VLOOKUP(C4036,[1]Sheet18!$A$1:$C$362,3,0)</f>
        <v>#N/A</v>
      </c>
      <c r="J4036" s="18">
        <f>H4036</f>
        <v>2000</v>
      </c>
    </row>
    <row r="4037" spans="2:10" hidden="1" x14ac:dyDescent="0.2">
      <c r="B4037" s="4">
        <v>4034</v>
      </c>
      <c r="C4037" s="5" t="s">
        <v>9044</v>
      </c>
      <c r="D4037" s="5" t="s">
        <v>57</v>
      </c>
      <c r="E4037" s="5" t="s">
        <v>9012</v>
      </c>
      <c r="F4037" s="6">
        <v>45700</v>
      </c>
      <c r="G4037" s="6">
        <v>56657</v>
      </c>
      <c r="H4037" s="7">
        <v>3000</v>
      </c>
      <c r="I4037" s="13" t="str">
        <f>VLOOKUP(C4037,[1]Sheet18!$A$1:$C$362,3,0)</f>
        <v>=1000+2000</v>
      </c>
      <c r="J4037" s="13" t="str">
        <f>I4037</f>
        <v>=1000+2000</v>
      </c>
    </row>
    <row r="4038" spans="2:10" hidden="1" x14ac:dyDescent="0.2">
      <c r="B4038" s="4">
        <v>4035</v>
      </c>
      <c r="C4038" s="5" t="s">
        <v>9119</v>
      </c>
      <c r="D4038" s="5" t="s">
        <v>57</v>
      </c>
      <c r="E4038" s="5" t="s">
        <v>9120</v>
      </c>
      <c r="F4038" s="6">
        <v>45715</v>
      </c>
      <c r="G4038" s="6">
        <v>56672</v>
      </c>
      <c r="H4038" s="7">
        <v>3000</v>
      </c>
      <c r="I4038" s="13" t="str">
        <f>VLOOKUP(C4038,[1]Sheet18!$A$1:$C$362,3,0)</f>
        <v>=2000+1000</v>
      </c>
      <c r="J4038" s="13" t="str">
        <f>I4038</f>
        <v>=2000+1000</v>
      </c>
    </row>
    <row r="4039" spans="2:10" x14ac:dyDescent="0.2">
      <c r="B4039" s="4">
        <v>4036</v>
      </c>
      <c r="C4039" s="5" t="s">
        <v>9175</v>
      </c>
      <c r="D4039" s="5" t="s">
        <v>57</v>
      </c>
      <c r="E4039" s="5" t="s">
        <v>9176</v>
      </c>
      <c r="F4039" s="6">
        <v>45721</v>
      </c>
      <c r="G4039" s="6">
        <v>56678</v>
      </c>
      <c r="H4039" s="7">
        <v>1000</v>
      </c>
      <c r="I4039" s="13" t="e">
        <f>VLOOKUP(C4039,[1]Sheet18!$A$1:$C$362,3,0)</f>
        <v>#N/A</v>
      </c>
      <c r="J4039" s="18">
        <f>H4039</f>
        <v>1000</v>
      </c>
    </row>
    <row r="4040" spans="2:10" x14ac:dyDescent="0.2">
      <c r="B4040" s="4">
        <v>4037</v>
      </c>
      <c r="C4040" s="5" t="s">
        <v>9228</v>
      </c>
      <c r="D4040" s="5" t="s">
        <v>57</v>
      </c>
      <c r="E4040" s="5" t="s">
        <v>9229</v>
      </c>
      <c r="F4040" s="6">
        <v>45728</v>
      </c>
      <c r="G4040" s="6">
        <v>56685</v>
      </c>
      <c r="H4040" s="7">
        <v>1000</v>
      </c>
      <c r="I4040" s="13" t="e">
        <f>VLOOKUP(C4040,[1]Sheet18!$A$1:$C$362,3,0)</f>
        <v>#N/A</v>
      </c>
      <c r="J4040" s="18">
        <f>H4040</f>
        <v>1000</v>
      </c>
    </row>
    <row r="4041" spans="2:10" x14ac:dyDescent="0.2">
      <c r="B4041" s="4">
        <v>4038</v>
      </c>
      <c r="C4041" s="5" t="s">
        <v>9280</v>
      </c>
      <c r="D4041" s="5" t="s">
        <v>57</v>
      </c>
      <c r="E4041" s="5" t="s">
        <v>9012</v>
      </c>
      <c r="F4041" s="6">
        <v>45735</v>
      </c>
      <c r="G4041" s="6">
        <v>56692</v>
      </c>
      <c r="H4041" s="7">
        <v>1000</v>
      </c>
      <c r="I4041" s="13" t="e">
        <f>VLOOKUP(C4041,[1]Sheet18!$A$1:$C$362,3,0)</f>
        <v>#N/A</v>
      </c>
      <c r="J4041" s="18">
        <f>H4041</f>
        <v>1000</v>
      </c>
    </row>
    <row r="4042" spans="2:10" hidden="1" x14ac:dyDescent="0.2">
      <c r="B4042" s="4">
        <v>4039</v>
      </c>
      <c r="C4042" s="5" t="s">
        <v>9439</v>
      </c>
      <c r="D4042" s="5" t="s">
        <v>57</v>
      </c>
      <c r="E4042" s="5" t="s">
        <v>9440</v>
      </c>
      <c r="F4042" s="6">
        <v>45777</v>
      </c>
      <c r="G4042" s="6">
        <v>56734</v>
      </c>
      <c r="H4042" s="7">
        <v>2000</v>
      </c>
      <c r="I4042" s="13" t="str">
        <f>VLOOKUP(C4042,[1]Sheet18!$A$1:$C$362,3,0)</f>
        <v>=1000+1000</v>
      </c>
      <c r="J4042" s="13" t="str">
        <f>I4042</f>
        <v>=1000+1000</v>
      </c>
    </row>
    <row r="4043" spans="2:10" hidden="1" x14ac:dyDescent="0.2">
      <c r="B4043" s="4">
        <v>4040</v>
      </c>
      <c r="C4043" s="5" t="s">
        <v>9575</v>
      </c>
      <c r="D4043" s="5" t="s">
        <v>57</v>
      </c>
      <c r="E4043" s="5" t="s">
        <v>9576</v>
      </c>
      <c r="F4043" s="6">
        <v>45812</v>
      </c>
      <c r="G4043" s="6">
        <v>56769</v>
      </c>
      <c r="H4043" s="7">
        <v>3000</v>
      </c>
      <c r="I4043" s="13" t="str">
        <f>VLOOKUP(C4043,[1]Sheet18!$A$1:$C$362,3,0)</f>
        <v>=2000+1000</v>
      </c>
      <c r="J4043" s="13" t="str">
        <f>I4043</f>
        <v>=2000+1000</v>
      </c>
    </row>
    <row r="4044" spans="2:10" x14ac:dyDescent="0.2">
      <c r="B4044" s="4">
        <v>4041</v>
      </c>
      <c r="C4044" s="5" t="s">
        <v>9649</v>
      </c>
      <c r="D4044" s="5" t="s">
        <v>57</v>
      </c>
      <c r="E4044" s="5" t="s">
        <v>9650</v>
      </c>
      <c r="F4044" s="6">
        <v>45833</v>
      </c>
      <c r="G4044" s="6">
        <v>56790</v>
      </c>
      <c r="H4044" s="7">
        <v>2000</v>
      </c>
      <c r="I4044" s="13" t="e">
        <f>VLOOKUP(C4044,[1]Sheet18!$A$1:$C$362,3,0)</f>
        <v>#N/A</v>
      </c>
      <c r="J4044" s="18">
        <f>H4044</f>
        <v>2000</v>
      </c>
    </row>
    <row r="4045" spans="2:10" x14ac:dyDescent="0.2">
      <c r="B4045" s="4">
        <v>4042</v>
      </c>
      <c r="C4045" s="5" t="s">
        <v>3601</v>
      </c>
      <c r="D4045" s="5" t="s">
        <v>57</v>
      </c>
      <c r="E4045" s="5" t="s">
        <v>3602</v>
      </c>
      <c r="F4045" s="6">
        <v>44013</v>
      </c>
      <c r="G4045" s="6">
        <v>56796</v>
      </c>
      <c r="H4045" s="7">
        <v>1250</v>
      </c>
      <c r="I4045" s="13" t="e">
        <f>VLOOKUP(C4045,[1]Sheet18!$A$1:$C$362,3,0)</f>
        <v>#N/A</v>
      </c>
      <c r="J4045" s="18">
        <f>H4045</f>
        <v>1250</v>
      </c>
    </row>
    <row r="4046" spans="2:10" hidden="1" x14ac:dyDescent="0.2">
      <c r="B4046" s="4">
        <v>4043</v>
      </c>
      <c r="C4046" s="5" t="s">
        <v>3627</v>
      </c>
      <c r="D4046" s="5" t="s">
        <v>57</v>
      </c>
      <c r="E4046" s="5" t="s">
        <v>3628</v>
      </c>
      <c r="F4046" s="6">
        <v>44020</v>
      </c>
      <c r="G4046" s="6">
        <v>56803</v>
      </c>
      <c r="H4046" s="7">
        <v>5750</v>
      </c>
      <c r="I4046" s="13" t="str">
        <f>VLOOKUP(C4046,[1]Sheet18!$A$1:$C$362,3,0)</f>
        <v>=1250+1500+1500+1500</v>
      </c>
      <c r="J4046" s="13" t="str">
        <f>I4046</f>
        <v>=1250+1500+1500+1500</v>
      </c>
    </row>
    <row r="4047" spans="2:10" hidden="1" x14ac:dyDescent="0.2">
      <c r="B4047" s="4">
        <v>4044</v>
      </c>
      <c r="C4047" s="5" t="s">
        <v>4601</v>
      </c>
      <c r="D4047" s="5" t="s">
        <v>57</v>
      </c>
      <c r="E4047" s="5" t="s">
        <v>4602</v>
      </c>
      <c r="F4047" s="6">
        <v>44335</v>
      </c>
      <c r="G4047" s="6">
        <v>57119</v>
      </c>
      <c r="H4047" s="7">
        <v>4500</v>
      </c>
      <c r="I4047" s="13" t="str">
        <f>VLOOKUP(C4047,[1]Sheet18!$A$1:$C$362,3,0)</f>
        <v>=1500+1000+1000+1000</v>
      </c>
      <c r="J4047" s="13" t="str">
        <f>I4047</f>
        <v>=1500+1000+1000+1000</v>
      </c>
    </row>
    <row r="4048" spans="2:10" x14ac:dyDescent="0.2">
      <c r="B4048" s="4">
        <v>4045</v>
      </c>
      <c r="C4048" s="5" t="s">
        <v>5411</v>
      </c>
      <c r="D4048" s="5" t="s">
        <v>57</v>
      </c>
      <c r="E4048" s="5" t="s">
        <v>5412</v>
      </c>
      <c r="F4048" s="6">
        <v>44629</v>
      </c>
      <c r="G4048" s="6">
        <v>57413</v>
      </c>
      <c r="H4048" s="7">
        <v>1000</v>
      </c>
      <c r="I4048" s="13" t="e">
        <f>VLOOKUP(C4048,[1]Sheet18!$A$1:$C$362,3,0)</f>
        <v>#N/A</v>
      </c>
      <c r="J4048" s="18">
        <f t="shared" ref="J4048:J4078" si="120">H4048</f>
        <v>1000</v>
      </c>
    </row>
    <row r="4049" spans="2:10" x14ac:dyDescent="0.2">
      <c r="B4049" s="4">
        <v>4046</v>
      </c>
      <c r="C4049" s="5" t="s">
        <v>27</v>
      </c>
      <c r="D4049" s="5" t="s">
        <v>29</v>
      </c>
      <c r="E4049" s="5" t="s">
        <v>28</v>
      </c>
      <c r="F4049" s="6">
        <v>42200</v>
      </c>
      <c r="G4049" s="6">
        <v>45853</v>
      </c>
      <c r="H4049" s="7">
        <v>1500</v>
      </c>
      <c r="I4049" s="13" t="e">
        <f>VLOOKUP(C4049,[1]Sheet18!$A$1:$C$362,3,0)</f>
        <v>#N/A</v>
      </c>
      <c r="J4049" s="18">
        <f t="shared" si="120"/>
        <v>1500</v>
      </c>
    </row>
    <row r="4050" spans="2:10" x14ac:dyDescent="0.2">
      <c r="B4050" s="4">
        <v>4047</v>
      </c>
      <c r="C4050" s="5" t="s">
        <v>58</v>
      </c>
      <c r="D4050" s="5" t="s">
        <v>29</v>
      </c>
      <c r="E4050" s="5" t="s">
        <v>59</v>
      </c>
      <c r="F4050" s="6">
        <v>42214</v>
      </c>
      <c r="G4050" s="6">
        <v>45867</v>
      </c>
      <c r="H4050" s="7">
        <v>1000</v>
      </c>
      <c r="I4050" s="13" t="e">
        <f>VLOOKUP(C4050,[1]Sheet18!$A$1:$C$362,3,0)</f>
        <v>#N/A</v>
      </c>
      <c r="J4050" s="18">
        <f t="shared" si="120"/>
        <v>1000</v>
      </c>
    </row>
    <row r="4051" spans="2:10" x14ac:dyDescent="0.2">
      <c r="B4051" s="4">
        <v>4048</v>
      </c>
      <c r="C4051" s="5" t="s">
        <v>85</v>
      </c>
      <c r="D4051" s="5" t="s">
        <v>29</v>
      </c>
      <c r="E4051" s="5" t="s">
        <v>86</v>
      </c>
      <c r="F4051" s="6">
        <v>42228</v>
      </c>
      <c r="G4051" s="6">
        <v>45881</v>
      </c>
      <c r="H4051" s="7">
        <v>800</v>
      </c>
      <c r="I4051" s="13" t="e">
        <f>VLOOKUP(C4051,[1]Sheet18!$A$1:$C$362,3,0)</f>
        <v>#N/A</v>
      </c>
      <c r="J4051" s="18">
        <f t="shared" si="120"/>
        <v>800</v>
      </c>
    </row>
    <row r="4052" spans="2:10" x14ac:dyDescent="0.2">
      <c r="B4052" s="4">
        <v>4049</v>
      </c>
      <c r="C4052" s="5" t="s">
        <v>132</v>
      </c>
      <c r="D4052" s="5" t="s">
        <v>29</v>
      </c>
      <c r="E4052" s="5" t="s">
        <v>133</v>
      </c>
      <c r="F4052" s="6">
        <v>42256</v>
      </c>
      <c r="G4052" s="6">
        <v>45909</v>
      </c>
      <c r="H4052" s="7">
        <v>1200</v>
      </c>
      <c r="I4052" s="13" t="e">
        <f>VLOOKUP(C4052,[1]Sheet18!$A$1:$C$362,3,0)</f>
        <v>#N/A</v>
      </c>
      <c r="J4052" s="18">
        <f t="shared" si="120"/>
        <v>1200</v>
      </c>
    </row>
    <row r="4053" spans="2:10" x14ac:dyDescent="0.2">
      <c r="B4053" s="4">
        <v>4050</v>
      </c>
      <c r="C4053" s="5" t="s">
        <v>181</v>
      </c>
      <c r="D4053" s="5" t="s">
        <v>29</v>
      </c>
      <c r="E4053" s="5" t="s">
        <v>182</v>
      </c>
      <c r="F4053" s="6">
        <v>42291</v>
      </c>
      <c r="G4053" s="6">
        <v>45944</v>
      </c>
      <c r="H4053" s="7">
        <v>1201.8</v>
      </c>
      <c r="I4053" s="13" t="e">
        <f>VLOOKUP(C4053,[1]Sheet18!$A$1:$C$362,3,0)</f>
        <v>#N/A</v>
      </c>
      <c r="J4053" s="18">
        <f t="shared" si="120"/>
        <v>1201.8</v>
      </c>
    </row>
    <row r="4054" spans="2:10" x14ac:dyDescent="0.2">
      <c r="B4054" s="4">
        <v>4051</v>
      </c>
      <c r="C4054" s="5" t="s">
        <v>238</v>
      </c>
      <c r="D4054" s="5" t="s">
        <v>29</v>
      </c>
      <c r="E4054" s="5" t="s">
        <v>239</v>
      </c>
      <c r="F4054" s="6">
        <v>42321</v>
      </c>
      <c r="G4054" s="6">
        <v>45974</v>
      </c>
      <c r="H4054" s="7">
        <v>1000</v>
      </c>
      <c r="I4054" s="13" t="e">
        <f>VLOOKUP(C4054,[1]Sheet18!$A$1:$C$362,3,0)</f>
        <v>#N/A</v>
      </c>
      <c r="J4054" s="18">
        <f t="shared" si="120"/>
        <v>1000</v>
      </c>
    </row>
    <row r="4055" spans="2:10" x14ac:dyDescent="0.2">
      <c r="B4055" s="4">
        <v>4052</v>
      </c>
      <c r="C4055" s="5" t="s">
        <v>290</v>
      </c>
      <c r="D4055" s="5" t="s">
        <v>29</v>
      </c>
      <c r="E4055" s="5" t="s">
        <v>291</v>
      </c>
      <c r="F4055" s="6">
        <v>42347</v>
      </c>
      <c r="G4055" s="6">
        <v>46000</v>
      </c>
      <c r="H4055" s="7">
        <v>500</v>
      </c>
      <c r="I4055" s="13" t="e">
        <f>VLOOKUP(C4055,[1]Sheet18!$A$1:$C$362,3,0)</f>
        <v>#N/A</v>
      </c>
      <c r="J4055" s="18">
        <f t="shared" si="120"/>
        <v>500</v>
      </c>
    </row>
    <row r="4056" spans="2:10" x14ac:dyDescent="0.2">
      <c r="B4056" s="4">
        <v>4053</v>
      </c>
      <c r="C4056" s="5" t="s">
        <v>319</v>
      </c>
      <c r="D4056" s="5" t="s">
        <v>29</v>
      </c>
      <c r="E4056" s="5" t="s">
        <v>320</v>
      </c>
      <c r="F4056" s="6">
        <v>42361</v>
      </c>
      <c r="G4056" s="6">
        <v>46014</v>
      </c>
      <c r="H4056" s="7">
        <v>500</v>
      </c>
      <c r="I4056" s="13" t="e">
        <f>VLOOKUP(C4056,[1]Sheet18!$A$1:$C$362,3,0)</f>
        <v>#N/A</v>
      </c>
      <c r="J4056" s="18">
        <f t="shared" si="120"/>
        <v>500</v>
      </c>
    </row>
    <row r="4057" spans="2:10" x14ac:dyDescent="0.2">
      <c r="B4057" s="4">
        <v>4054</v>
      </c>
      <c r="C4057" s="5" t="s">
        <v>347</v>
      </c>
      <c r="D4057" s="5" t="s">
        <v>29</v>
      </c>
      <c r="E4057" s="5" t="s">
        <v>348</v>
      </c>
      <c r="F4057" s="6">
        <v>42382</v>
      </c>
      <c r="G4057" s="6">
        <v>46035</v>
      </c>
      <c r="H4057" s="7">
        <v>1000</v>
      </c>
      <c r="I4057" s="13" t="e">
        <f>VLOOKUP(C4057,[1]Sheet18!$A$1:$C$362,3,0)</f>
        <v>#N/A</v>
      </c>
      <c r="J4057" s="18">
        <f t="shared" si="120"/>
        <v>1000</v>
      </c>
    </row>
    <row r="4058" spans="2:10" x14ac:dyDescent="0.2">
      <c r="B4058" s="4">
        <v>4055</v>
      </c>
      <c r="C4058" s="5" t="s">
        <v>402</v>
      </c>
      <c r="D4058" s="5" t="s">
        <v>29</v>
      </c>
      <c r="E4058" s="5" t="s">
        <v>403</v>
      </c>
      <c r="F4058" s="6">
        <v>42410</v>
      </c>
      <c r="G4058" s="6">
        <v>46063</v>
      </c>
      <c r="H4058" s="7">
        <v>1000</v>
      </c>
      <c r="I4058" s="13" t="e">
        <f>VLOOKUP(C4058,[1]Sheet18!$A$1:$C$362,3,0)</f>
        <v>#N/A</v>
      </c>
      <c r="J4058" s="18">
        <f t="shared" si="120"/>
        <v>1000</v>
      </c>
    </row>
    <row r="4059" spans="2:10" x14ac:dyDescent="0.2">
      <c r="B4059" s="4">
        <v>4056</v>
      </c>
      <c r="C4059" s="5" t="s">
        <v>468</v>
      </c>
      <c r="D4059" s="5" t="s">
        <v>29</v>
      </c>
      <c r="E4059" s="5" t="s">
        <v>469</v>
      </c>
      <c r="F4059" s="6">
        <v>42438</v>
      </c>
      <c r="G4059" s="6">
        <v>46090</v>
      </c>
      <c r="H4059" s="7">
        <v>500</v>
      </c>
      <c r="I4059" s="13" t="e">
        <f>VLOOKUP(C4059,[1]Sheet18!$A$1:$C$362,3,0)</f>
        <v>#N/A</v>
      </c>
      <c r="J4059" s="18">
        <f t="shared" si="120"/>
        <v>500</v>
      </c>
    </row>
    <row r="4060" spans="2:10" x14ac:dyDescent="0.2">
      <c r="B4060" s="4">
        <v>4057</v>
      </c>
      <c r="C4060" s="5" t="s">
        <v>506</v>
      </c>
      <c r="D4060" s="5" t="s">
        <v>29</v>
      </c>
      <c r="E4060" s="5" t="s">
        <v>507</v>
      </c>
      <c r="F4060" s="6">
        <v>42480</v>
      </c>
      <c r="G4060" s="6">
        <v>46132</v>
      </c>
      <c r="H4060" s="7">
        <v>1000</v>
      </c>
      <c r="I4060" s="13" t="e">
        <f>VLOOKUP(C4060,[1]Sheet18!$A$1:$C$362,3,0)</f>
        <v>#N/A</v>
      </c>
      <c r="J4060" s="18">
        <f t="shared" si="120"/>
        <v>1000</v>
      </c>
    </row>
    <row r="4061" spans="2:10" x14ac:dyDescent="0.2">
      <c r="B4061" s="4">
        <v>4058</v>
      </c>
      <c r="C4061" s="5" t="s">
        <v>3461</v>
      </c>
      <c r="D4061" s="5" t="s">
        <v>29</v>
      </c>
      <c r="E4061" s="5" t="s">
        <v>3462</v>
      </c>
      <c r="F4061" s="6">
        <v>43943</v>
      </c>
      <c r="G4061" s="6">
        <v>46134</v>
      </c>
      <c r="H4061" s="7">
        <v>1000</v>
      </c>
      <c r="I4061" s="13" t="e">
        <f>VLOOKUP(C4061,[1]Sheet18!$A$1:$C$362,3,0)</f>
        <v>#N/A</v>
      </c>
      <c r="J4061" s="18">
        <f t="shared" si="120"/>
        <v>1000</v>
      </c>
    </row>
    <row r="4062" spans="2:10" x14ac:dyDescent="0.2">
      <c r="B4062" s="4">
        <v>4059</v>
      </c>
      <c r="C4062" s="5" t="s">
        <v>523</v>
      </c>
      <c r="D4062" s="5" t="s">
        <v>29</v>
      </c>
      <c r="E4062" s="5" t="s">
        <v>524</v>
      </c>
      <c r="F4062" s="6">
        <v>42487</v>
      </c>
      <c r="G4062" s="6">
        <v>46139</v>
      </c>
      <c r="H4062" s="7">
        <v>1500</v>
      </c>
      <c r="I4062" s="13" t="e">
        <f>VLOOKUP(C4062,[1]Sheet18!$A$1:$C$362,3,0)</f>
        <v>#N/A</v>
      </c>
      <c r="J4062" s="18">
        <f t="shared" si="120"/>
        <v>1500</v>
      </c>
    </row>
    <row r="4063" spans="2:10" x14ac:dyDescent="0.2">
      <c r="B4063" s="4">
        <v>4060</v>
      </c>
      <c r="C4063" s="5" t="s">
        <v>533</v>
      </c>
      <c r="D4063" s="5" t="s">
        <v>29</v>
      </c>
      <c r="E4063" s="5" t="s">
        <v>534</v>
      </c>
      <c r="F4063" s="6">
        <v>42501</v>
      </c>
      <c r="G4063" s="6">
        <v>46153</v>
      </c>
      <c r="H4063" s="7">
        <v>1500</v>
      </c>
      <c r="I4063" s="13" t="e">
        <f>VLOOKUP(C4063,[1]Sheet18!$A$1:$C$362,3,0)</f>
        <v>#N/A</v>
      </c>
      <c r="J4063" s="18">
        <f t="shared" si="120"/>
        <v>1500</v>
      </c>
    </row>
    <row r="4064" spans="2:10" x14ac:dyDescent="0.2">
      <c r="B4064" s="4">
        <v>4061</v>
      </c>
      <c r="C4064" s="5" t="s">
        <v>550</v>
      </c>
      <c r="D4064" s="5" t="s">
        <v>29</v>
      </c>
      <c r="E4064" s="5" t="s">
        <v>534</v>
      </c>
      <c r="F4064" s="6">
        <v>42515</v>
      </c>
      <c r="G4064" s="6">
        <v>46167</v>
      </c>
      <c r="H4064" s="7">
        <v>500</v>
      </c>
      <c r="I4064" s="13" t="e">
        <f>VLOOKUP(C4064,[1]Sheet18!$A$1:$C$362,3,0)</f>
        <v>#N/A</v>
      </c>
      <c r="J4064" s="18">
        <f t="shared" si="120"/>
        <v>500</v>
      </c>
    </row>
    <row r="4065" spans="2:10" x14ac:dyDescent="0.2">
      <c r="B4065" s="4">
        <v>4062</v>
      </c>
      <c r="C4065" s="5" t="s">
        <v>3525</v>
      </c>
      <c r="D4065" s="5" t="s">
        <v>29</v>
      </c>
      <c r="E4065" s="5" t="s">
        <v>3526</v>
      </c>
      <c r="F4065" s="6">
        <v>43978</v>
      </c>
      <c r="G4065" s="6">
        <v>46169</v>
      </c>
      <c r="H4065" s="7">
        <v>1000</v>
      </c>
      <c r="I4065" s="13" t="e">
        <f>VLOOKUP(C4065,[1]Sheet18!$A$1:$C$362,3,0)</f>
        <v>#N/A</v>
      </c>
      <c r="J4065" s="18">
        <f t="shared" si="120"/>
        <v>1000</v>
      </c>
    </row>
    <row r="4066" spans="2:10" x14ac:dyDescent="0.2">
      <c r="B4066" s="4">
        <v>4063</v>
      </c>
      <c r="C4066" s="5" t="s">
        <v>585</v>
      </c>
      <c r="D4066" s="5" t="s">
        <v>29</v>
      </c>
      <c r="E4066" s="5" t="s">
        <v>586</v>
      </c>
      <c r="F4066" s="6">
        <v>42550</v>
      </c>
      <c r="G4066" s="6">
        <v>46202</v>
      </c>
      <c r="H4066" s="7">
        <v>1500</v>
      </c>
      <c r="I4066" s="13" t="e">
        <f>VLOOKUP(C4066,[1]Sheet18!$A$1:$C$362,3,0)</f>
        <v>#N/A</v>
      </c>
      <c r="J4066" s="18">
        <f t="shared" si="120"/>
        <v>1500</v>
      </c>
    </row>
    <row r="4067" spans="2:10" x14ac:dyDescent="0.2">
      <c r="B4067" s="4">
        <v>4064</v>
      </c>
      <c r="C4067" s="5" t="s">
        <v>599</v>
      </c>
      <c r="D4067" s="5" t="s">
        <v>29</v>
      </c>
      <c r="E4067" s="5" t="s">
        <v>600</v>
      </c>
      <c r="F4067" s="6">
        <v>42564</v>
      </c>
      <c r="G4067" s="6">
        <v>46216</v>
      </c>
      <c r="H4067" s="7">
        <v>1000</v>
      </c>
      <c r="I4067" s="13" t="e">
        <f>VLOOKUP(C4067,[1]Sheet18!$A$1:$C$362,3,0)</f>
        <v>#N/A</v>
      </c>
      <c r="J4067" s="18">
        <f t="shared" si="120"/>
        <v>1000</v>
      </c>
    </row>
    <row r="4068" spans="2:10" x14ac:dyDescent="0.2">
      <c r="B4068" s="4">
        <v>4065</v>
      </c>
      <c r="C4068" s="5" t="s">
        <v>617</v>
      </c>
      <c r="D4068" s="5" t="s">
        <v>29</v>
      </c>
      <c r="E4068" s="5" t="s">
        <v>618</v>
      </c>
      <c r="F4068" s="6">
        <v>42578</v>
      </c>
      <c r="G4068" s="6">
        <v>46230</v>
      </c>
      <c r="H4068" s="7">
        <v>500</v>
      </c>
      <c r="I4068" s="13" t="e">
        <f>VLOOKUP(C4068,[1]Sheet18!$A$1:$C$362,3,0)</f>
        <v>#N/A</v>
      </c>
      <c r="J4068" s="18">
        <f t="shared" si="120"/>
        <v>500</v>
      </c>
    </row>
    <row r="4069" spans="2:10" x14ac:dyDescent="0.2">
      <c r="B4069" s="4">
        <v>4066</v>
      </c>
      <c r="C4069" s="5" t="s">
        <v>637</v>
      </c>
      <c r="D4069" s="5" t="s">
        <v>29</v>
      </c>
      <c r="E4069" s="5" t="s">
        <v>638</v>
      </c>
      <c r="F4069" s="6">
        <v>42591</v>
      </c>
      <c r="G4069" s="6">
        <v>46243</v>
      </c>
      <c r="H4069" s="7">
        <v>1500</v>
      </c>
      <c r="I4069" s="13" t="e">
        <f>VLOOKUP(C4069,[1]Sheet18!$A$1:$C$362,3,0)</f>
        <v>#N/A</v>
      </c>
      <c r="J4069" s="18">
        <f t="shared" si="120"/>
        <v>1500</v>
      </c>
    </row>
    <row r="4070" spans="2:10" x14ac:dyDescent="0.2">
      <c r="B4070" s="4">
        <v>4067</v>
      </c>
      <c r="C4070" s="5" t="s">
        <v>693</v>
      </c>
      <c r="D4070" s="5" t="s">
        <v>29</v>
      </c>
      <c r="E4070" s="5" t="s">
        <v>694</v>
      </c>
      <c r="F4070" s="6">
        <v>42627</v>
      </c>
      <c r="G4070" s="6">
        <v>46279</v>
      </c>
      <c r="H4070" s="7">
        <v>2000</v>
      </c>
      <c r="I4070" s="13" t="e">
        <f>VLOOKUP(C4070,[1]Sheet18!$A$1:$C$362,3,0)</f>
        <v>#N/A</v>
      </c>
      <c r="J4070" s="18">
        <f t="shared" si="120"/>
        <v>2000</v>
      </c>
    </row>
    <row r="4071" spans="2:10" x14ac:dyDescent="0.2">
      <c r="B4071" s="4">
        <v>4068</v>
      </c>
      <c r="C4071" s="5" t="s">
        <v>741</v>
      </c>
      <c r="D4071" s="5" t="s">
        <v>29</v>
      </c>
      <c r="E4071" s="5" t="s">
        <v>742</v>
      </c>
      <c r="F4071" s="6">
        <v>42656</v>
      </c>
      <c r="G4071" s="6">
        <v>46308</v>
      </c>
      <c r="H4071" s="7">
        <v>1500</v>
      </c>
      <c r="I4071" s="13" t="e">
        <f>VLOOKUP(C4071,[1]Sheet18!$A$1:$C$362,3,0)</f>
        <v>#N/A</v>
      </c>
      <c r="J4071" s="18">
        <f t="shared" si="120"/>
        <v>1500</v>
      </c>
    </row>
    <row r="4072" spans="2:10" x14ac:dyDescent="0.2">
      <c r="B4072" s="4">
        <v>4069</v>
      </c>
      <c r="C4072" s="5" t="s">
        <v>806</v>
      </c>
      <c r="D4072" s="5" t="s">
        <v>29</v>
      </c>
      <c r="E4072" s="5" t="s">
        <v>807</v>
      </c>
      <c r="F4072" s="6">
        <v>42683</v>
      </c>
      <c r="G4072" s="6">
        <v>46335</v>
      </c>
      <c r="H4072" s="7">
        <v>3000</v>
      </c>
      <c r="I4072" s="13" t="e">
        <f>VLOOKUP(C4072,[1]Sheet18!$A$1:$C$362,3,0)</f>
        <v>#N/A</v>
      </c>
      <c r="J4072" s="18">
        <f t="shared" si="120"/>
        <v>3000</v>
      </c>
    </row>
    <row r="4073" spans="2:10" x14ac:dyDescent="0.2">
      <c r="B4073" s="4">
        <v>4070</v>
      </c>
      <c r="C4073" s="5" t="s">
        <v>1022</v>
      </c>
      <c r="D4073" s="5" t="s">
        <v>29</v>
      </c>
      <c r="E4073" s="5" t="s">
        <v>1023</v>
      </c>
      <c r="F4073" s="6">
        <v>42795</v>
      </c>
      <c r="G4073" s="6">
        <v>46447</v>
      </c>
      <c r="H4073" s="7">
        <v>1000</v>
      </c>
      <c r="I4073" s="13" t="e">
        <f>VLOOKUP(C4073,[1]Sheet18!$A$1:$C$362,3,0)</f>
        <v>#N/A</v>
      </c>
      <c r="J4073" s="18">
        <f t="shared" si="120"/>
        <v>1000</v>
      </c>
    </row>
    <row r="4074" spans="2:10" x14ac:dyDescent="0.2">
      <c r="B4074" s="4">
        <v>4071</v>
      </c>
      <c r="C4074" s="5" t="s">
        <v>2539</v>
      </c>
      <c r="D4074" s="5" t="s">
        <v>29</v>
      </c>
      <c r="E4074" s="5" t="s">
        <v>2540</v>
      </c>
      <c r="F4074" s="6">
        <v>43614</v>
      </c>
      <c r="G4074" s="6">
        <v>46536</v>
      </c>
      <c r="H4074" s="7">
        <v>2500</v>
      </c>
      <c r="I4074" s="13" t="e">
        <f>VLOOKUP(C4074,[1]Sheet18!$A$1:$C$362,3,0)</f>
        <v>#N/A</v>
      </c>
      <c r="J4074" s="18">
        <f t="shared" si="120"/>
        <v>2500</v>
      </c>
    </row>
    <row r="4075" spans="2:10" x14ac:dyDescent="0.2">
      <c r="B4075" s="4">
        <v>4072</v>
      </c>
      <c r="C4075" s="5" t="s">
        <v>2569</v>
      </c>
      <c r="D4075" s="5" t="s">
        <v>29</v>
      </c>
      <c r="E4075" s="5" t="s">
        <v>2570</v>
      </c>
      <c r="F4075" s="6">
        <v>43628</v>
      </c>
      <c r="G4075" s="6">
        <v>46550</v>
      </c>
      <c r="H4075" s="7">
        <v>1500</v>
      </c>
      <c r="I4075" s="13" t="e">
        <f>VLOOKUP(C4075,[1]Sheet18!$A$1:$C$362,3,0)</f>
        <v>#N/A</v>
      </c>
      <c r="J4075" s="18">
        <f t="shared" si="120"/>
        <v>1500</v>
      </c>
    </row>
    <row r="4076" spans="2:10" x14ac:dyDescent="0.2">
      <c r="B4076" s="4">
        <v>4073</v>
      </c>
      <c r="C4076" s="5" t="s">
        <v>2591</v>
      </c>
      <c r="D4076" s="5" t="s">
        <v>29</v>
      </c>
      <c r="E4076" s="5" t="s">
        <v>2592</v>
      </c>
      <c r="F4076" s="6">
        <v>43642</v>
      </c>
      <c r="G4076" s="6">
        <v>46564</v>
      </c>
      <c r="H4076" s="7">
        <v>1800</v>
      </c>
      <c r="I4076" s="13" t="e">
        <f>VLOOKUP(C4076,[1]Sheet18!$A$1:$C$362,3,0)</f>
        <v>#N/A</v>
      </c>
      <c r="J4076" s="18">
        <f t="shared" si="120"/>
        <v>1800</v>
      </c>
    </row>
    <row r="4077" spans="2:10" x14ac:dyDescent="0.2">
      <c r="B4077" s="4">
        <v>4074</v>
      </c>
      <c r="C4077" s="5" t="s">
        <v>2611</v>
      </c>
      <c r="D4077" s="5" t="s">
        <v>29</v>
      </c>
      <c r="E4077" s="5" t="s">
        <v>2612</v>
      </c>
      <c r="F4077" s="6">
        <v>43649</v>
      </c>
      <c r="G4077" s="6">
        <v>46571</v>
      </c>
      <c r="H4077" s="7">
        <v>1000</v>
      </c>
      <c r="I4077" s="13" t="e">
        <f>VLOOKUP(C4077,[1]Sheet18!$A$1:$C$362,3,0)</f>
        <v>#N/A</v>
      </c>
      <c r="J4077" s="18">
        <f t="shared" si="120"/>
        <v>1000</v>
      </c>
    </row>
    <row r="4078" spans="2:10" x14ac:dyDescent="0.2">
      <c r="B4078" s="4">
        <v>4075</v>
      </c>
      <c r="C4078" s="5" t="s">
        <v>2653</v>
      </c>
      <c r="D4078" s="5" t="s">
        <v>29</v>
      </c>
      <c r="E4078" s="5" t="s">
        <v>2654</v>
      </c>
      <c r="F4078" s="6">
        <v>43670</v>
      </c>
      <c r="G4078" s="6">
        <v>46592</v>
      </c>
      <c r="H4078" s="7">
        <v>2000</v>
      </c>
      <c r="I4078" s="13" t="e">
        <f>VLOOKUP(C4078,[1]Sheet18!$A$1:$C$362,3,0)</f>
        <v>#N/A</v>
      </c>
      <c r="J4078" s="18">
        <f t="shared" si="120"/>
        <v>2000</v>
      </c>
    </row>
    <row r="4079" spans="2:10" hidden="1" x14ac:dyDescent="0.2">
      <c r="B4079" s="4">
        <v>4076</v>
      </c>
      <c r="C4079" s="5" t="s">
        <v>2693</v>
      </c>
      <c r="D4079" s="5" t="s">
        <v>29</v>
      </c>
      <c r="E4079" s="5" t="s">
        <v>2694</v>
      </c>
      <c r="F4079" s="6">
        <v>43684</v>
      </c>
      <c r="G4079" s="6">
        <v>46606</v>
      </c>
      <c r="H4079" s="7">
        <v>2785.98</v>
      </c>
      <c r="I4079" s="13" t="str">
        <f>VLOOKUP(C4079,[1]Sheet18!$A$1:$C$362,3,0)</f>
        <v>=1500+1285.98</v>
      </c>
      <c r="J4079" s="13" t="str">
        <f>I4079</f>
        <v>=1500+1285.98</v>
      </c>
    </row>
    <row r="4080" spans="2:10" hidden="1" x14ac:dyDescent="0.2">
      <c r="B4080" s="4">
        <v>4077</v>
      </c>
      <c r="C4080" s="5" t="s">
        <v>2751</v>
      </c>
      <c r="D4080" s="5" t="s">
        <v>29</v>
      </c>
      <c r="E4080" s="5" t="s">
        <v>2694</v>
      </c>
      <c r="F4080" s="6">
        <v>43705</v>
      </c>
      <c r="G4080" s="6">
        <v>46627</v>
      </c>
      <c r="H4080" s="7">
        <v>2000</v>
      </c>
      <c r="I4080" s="13" t="str">
        <f>VLOOKUP(C4080,[1]Sheet18!$A$1:$C$362,3,0)</f>
        <v>=1000+1000</v>
      </c>
      <c r="J4080" s="13" t="str">
        <f>I4080</f>
        <v>=1000+1000</v>
      </c>
    </row>
    <row r="4081" spans="2:10" hidden="1" x14ac:dyDescent="0.2">
      <c r="B4081" s="4">
        <v>4078</v>
      </c>
      <c r="C4081" s="5" t="s">
        <v>2774</v>
      </c>
      <c r="D4081" s="5" t="s">
        <v>29</v>
      </c>
      <c r="E4081" s="5" t="s">
        <v>2775</v>
      </c>
      <c r="F4081" s="6">
        <v>43712</v>
      </c>
      <c r="G4081" s="6">
        <v>46634</v>
      </c>
      <c r="H4081" s="7">
        <v>2500</v>
      </c>
      <c r="I4081" s="13" t="str">
        <f>VLOOKUP(C4081,[1]Sheet18!$A$1:$C$362,3,0)</f>
        <v>=1500+1000</v>
      </c>
      <c r="J4081" s="13" t="str">
        <f>I4081</f>
        <v>=1500+1000</v>
      </c>
    </row>
    <row r="4082" spans="2:10" x14ac:dyDescent="0.2">
      <c r="B4082" s="4">
        <v>4079</v>
      </c>
      <c r="C4082" s="5" t="s">
        <v>2818</v>
      </c>
      <c r="D4082" s="5" t="s">
        <v>29</v>
      </c>
      <c r="E4082" s="5" t="s">
        <v>2592</v>
      </c>
      <c r="F4082" s="6">
        <v>43733</v>
      </c>
      <c r="G4082" s="6">
        <v>46655</v>
      </c>
      <c r="H4082" s="7">
        <v>1500</v>
      </c>
      <c r="I4082" s="13" t="e">
        <f>VLOOKUP(C4082,[1]Sheet18!$A$1:$C$362,3,0)</f>
        <v>#N/A</v>
      </c>
      <c r="J4082" s="18">
        <f t="shared" ref="J4082:J4145" si="121">H4082</f>
        <v>1500</v>
      </c>
    </row>
    <row r="4083" spans="2:10" x14ac:dyDescent="0.2">
      <c r="B4083" s="4">
        <v>4080</v>
      </c>
      <c r="C4083" s="5" t="s">
        <v>3390</v>
      </c>
      <c r="D4083" s="5" t="s">
        <v>29</v>
      </c>
      <c r="E4083" s="5" t="s">
        <v>3391</v>
      </c>
      <c r="F4083" s="6">
        <v>43921</v>
      </c>
      <c r="G4083" s="6">
        <v>46843</v>
      </c>
      <c r="H4083" s="7">
        <v>750</v>
      </c>
      <c r="I4083" s="13" t="e">
        <f>VLOOKUP(C4083,[1]Sheet18!$A$1:$C$362,3,0)</f>
        <v>#N/A</v>
      </c>
      <c r="J4083" s="18">
        <f t="shared" si="121"/>
        <v>750</v>
      </c>
    </row>
    <row r="4084" spans="2:10" x14ac:dyDescent="0.2">
      <c r="B4084" s="4">
        <v>4081</v>
      </c>
      <c r="C4084" s="5" t="s">
        <v>3447</v>
      </c>
      <c r="D4084" s="5" t="s">
        <v>29</v>
      </c>
      <c r="E4084" s="5" t="s">
        <v>3448</v>
      </c>
      <c r="F4084" s="6">
        <v>43936</v>
      </c>
      <c r="G4084" s="6">
        <v>46858</v>
      </c>
      <c r="H4084" s="7">
        <v>1000</v>
      </c>
      <c r="I4084" s="13" t="e">
        <f>VLOOKUP(C4084,[1]Sheet18!$A$1:$C$362,3,0)</f>
        <v>#N/A</v>
      </c>
      <c r="J4084" s="18">
        <f t="shared" si="121"/>
        <v>1000</v>
      </c>
    </row>
    <row r="4085" spans="2:10" x14ac:dyDescent="0.2">
      <c r="B4085" s="4">
        <v>4082</v>
      </c>
      <c r="C4085" s="5" t="s">
        <v>3463</v>
      </c>
      <c r="D4085" s="5" t="s">
        <v>29</v>
      </c>
      <c r="E4085" s="5" t="s">
        <v>3464</v>
      </c>
      <c r="F4085" s="6">
        <v>43943</v>
      </c>
      <c r="G4085" s="6">
        <v>46865</v>
      </c>
      <c r="H4085" s="7">
        <v>1000</v>
      </c>
      <c r="I4085" s="13" t="e">
        <f>VLOOKUP(C4085,[1]Sheet18!$A$1:$C$362,3,0)</f>
        <v>#N/A</v>
      </c>
      <c r="J4085" s="18">
        <f t="shared" si="121"/>
        <v>1000</v>
      </c>
    </row>
    <row r="4086" spans="2:10" x14ac:dyDescent="0.2">
      <c r="B4086" s="4">
        <v>4083</v>
      </c>
      <c r="C4086" s="5" t="s">
        <v>3561</v>
      </c>
      <c r="D4086" s="5" t="s">
        <v>29</v>
      </c>
      <c r="E4086" s="5" t="s">
        <v>3562</v>
      </c>
      <c r="F4086" s="6">
        <v>43992</v>
      </c>
      <c r="G4086" s="6">
        <v>46914</v>
      </c>
      <c r="H4086" s="7">
        <v>2461.1999999999998</v>
      </c>
      <c r="I4086" s="13" t="e">
        <f>VLOOKUP(C4086,[1]Sheet18!$A$1:$C$362,3,0)</f>
        <v>#N/A</v>
      </c>
      <c r="J4086" s="18">
        <f t="shared" si="121"/>
        <v>2461.1999999999998</v>
      </c>
    </row>
    <row r="4087" spans="2:10" x14ac:dyDescent="0.2">
      <c r="B4087" s="4">
        <v>4084</v>
      </c>
      <c r="C4087" s="5" t="s">
        <v>6248</v>
      </c>
      <c r="D4087" s="5" t="s">
        <v>29</v>
      </c>
      <c r="E4087" s="5" t="s">
        <v>6249</v>
      </c>
      <c r="F4087" s="6">
        <v>44944</v>
      </c>
      <c r="G4087" s="6">
        <v>47501</v>
      </c>
      <c r="H4087" s="7">
        <v>500</v>
      </c>
      <c r="I4087" s="13" t="e">
        <f>VLOOKUP(C4087,[1]Sheet18!$A$1:$C$362,3,0)</f>
        <v>#N/A</v>
      </c>
      <c r="J4087" s="18">
        <f t="shared" si="121"/>
        <v>500</v>
      </c>
    </row>
    <row r="4088" spans="2:10" x14ac:dyDescent="0.2">
      <c r="B4088" s="4">
        <v>4085</v>
      </c>
      <c r="C4088" s="5" t="s">
        <v>7881</v>
      </c>
      <c r="D4088" s="5" t="s">
        <v>29</v>
      </c>
      <c r="E4088" s="5" t="s">
        <v>7882</v>
      </c>
      <c r="F4088" s="6">
        <v>45371</v>
      </c>
      <c r="G4088" s="6">
        <v>47562</v>
      </c>
      <c r="H4088" s="7">
        <v>1000</v>
      </c>
      <c r="I4088" s="13" t="e">
        <f>VLOOKUP(C4088,[1]Sheet18!$A$1:$C$362,3,0)</f>
        <v>#N/A</v>
      </c>
      <c r="J4088" s="18">
        <f t="shared" si="121"/>
        <v>1000</v>
      </c>
    </row>
    <row r="4089" spans="2:10" x14ac:dyDescent="0.2">
      <c r="B4089" s="4">
        <v>4086</v>
      </c>
      <c r="C4089" s="5" t="s">
        <v>3354</v>
      </c>
      <c r="D4089" s="5" t="s">
        <v>29</v>
      </c>
      <c r="E4089" s="5" t="s">
        <v>3355</v>
      </c>
      <c r="F4089" s="6">
        <v>43914</v>
      </c>
      <c r="G4089" s="6">
        <v>47566</v>
      </c>
      <c r="H4089" s="7">
        <v>1125.05</v>
      </c>
      <c r="I4089" s="13" t="e">
        <f>VLOOKUP(C4089,[1]Sheet18!$A$1:$C$362,3,0)</f>
        <v>#N/A</v>
      </c>
      <c r="J4089" s="18">
        <f t="shared" si="121"/>
        <v>1125.05</v>
      </c>
    </row>
    <row r="4090" spans="2:10" x14ac:dyDescent="0.2">
      <c r="B4090" s="4">
        <v>4087</v>
      </c>
      <c r="C4090" s="5" t="s">
        <v>3398</v>
      </c>
      <c r="D4090" s="5" t="s">
        <v>29</v>
      </c>
      <c r="E4090" s="5" t="s">
        <v>3399</v>
      </c>
      <c r="F4090" s="6">
        <v>43921</v>
      </c>
      <c r="G4090" s="6">
        <v>47573</v>
      </c>
      <c r="H4090" s="7">
        <v>823.97</v>
      </c>
      <c r="I4090" s="13" t="e">
        <f>VLOOKUP(C4090,[1]Sheet18!$A$1:$C$362,3,0)</f>
        <v>#N/A</v>
      </c>
      <c r="J4090" s="18">
        <f t="shared" si="121"/>
        <v>823.97</v>
      </c>
    </row>
    <row r="4091" spans="2:10" x14ac:dyDescent="0.2">
      <c r="B4091" s="4">
        <v>4088</v>
      </c>
      <c r="C4091" s="5" t="s">
        <v>3449</v>
      </c>
      <c r="D4091" s="5" t="s">
        <v>29</v>
      </c>
      <c r="E4091" s="5" t="s">
        <v>3450</v>
      </c>
      <c r="F4091" s="6">
        <v>43936</v>
      </c>
      <c r="G4091" s="6">
        <v>47588</v>
      </c>
      <c r="H4091" s="7">
        <v>1000</v>
      </c>
      <c r="I4091" s="13" t="e">
        <f>VLOOKUP(C4091,[1]Sheet18!$A$1:$C$362,3,0)</f>
        <v>#N/A</v>
      </c>
      <c r="J4091" s="18">
        <f t="shared" si="121"/>
        <v>1000</v>
      </c>
    </row>
    <row r="4092" spans="2:10" x14ac:dyDescent="0.2">
      <c r="B4092" s="4">
        <v>4089</v>
      </c>
      <c r="C4092" s="5" t="s">
        <v>3589</v>
      </c>
      <c r="D4092" s="5" t="s">
        <v>29</v>
      </c>
      <c r="E4092" s="5" t="s">
        <v>3590</v>
      </c>
      <c r="F4092" s="6">
        <v>44006</v>
      </c>
      <c r="G4092" s="6">
        <v>47658</v>
      </c>
      <c r="H4092" s="7">
        <v>2000</v>
      </c>
      <c r="I4092" s="13" t="e">
        <f>VLOOKUP(C4092,[1]Sheet18!$A$1:$C$362,3,0)</f>
        <v>#N/A</v>
      </c>
      <c r="J4092" s="18">
        <f t="shared" si="121"/>
        <v>2000</v>
      </c>
    </row>
    <row r="4093" spans="2:10" x14ac:dyDescent="0.2">
      <c r="B4093" s="4">
        <v>4090</v>
      </c>
      <c r="C4093" s="5" t="s">
        <v>6935</v>
      </c>
      <c r="D4093" s="5" t="s">
        <v>29</v>
      </c>
      <c r="E4093" s="5" t="s">
        <v>5858</v>
      </c>
      <c r="F4093" s="6">
        <v>45140</v>
      </c>
      <c r="G4093" s="6">
        <v>47697</v>
      </c>
      <c r="H4093" s="7">
        <v>1000</v>
      </c>
      <c r="I4093" s="13" t="e">
        <f>VLOOKUP(C4093,[1]Sheet18!$A$1:$C$362,3,0)</f>
        <v>#N/A</v>
      </c>
      <c r="J4093" s="18">
        <f t="shared" si="121"/>
        <v>1000</v>
      </c>
    </row>
    <row r="4094" spans="2:10" x14ac:dyDescent="0.2">
      <c r="B4094" s="4">
        <v>4091</v>
      </c>
      <c r="C4094" s="5" t="s">
        <v>5857</v>
      </c>
      <c r="D4094" s="5" t="s">
        <v>29</v>
      </c>
      <c r="E4094" s="5" t="s">
        <v>5858</v>
      </c>
      <c r="F4094" s="6">
        <v>44811</v>
      </c>
      <c r="G4094" s="6">
        <v>47733</v>
      </c>
      <c r="H4094" s="7">
        <v>1000</v>
      </c>
      <c r="I4094" s="13" t="e">
        <f>VLOOKUP(C4094,[1]Sheet18!$A$1:$C$362,3,0)</f>
        <v>#N/A</v>
      </c>
      <c r="J4094" s="18">
        <f t="shared" si="121"/>
        <v>1000</v>
      </c>
    </row>
    <row r="4095" spans="2:10" x14ac:dyDescent="0.2">
      <c r="B4095" s="4">
        <v>4092</v>
      </c>
      <c r="C4095" s="5" t="s">
        <v>7074</v>
      </c>
      <c r="D4095" s="5" t="s">
        <v>29</v>
      </c>
      <c r="E4095" s="5" t="s">
        <v>7075</v>
      </c>
      <c r="F4095" s="6">
        <v>45191</v>
      </c>
      <c r="G4095" s="6">
        <v>47748</v>
      </c>
      <c r="H4095" s="7">
        <v>500</v>
      </c>
      <c r="I4095" s="13" t="e">
        <f>VLOOKUP(C4095,[1]Sheet18!$A$1:$C$362,3,0)</f>
        <v>#N/A</v>
      </c>
      <c r="J4095" s="18">
        <f t="shared" si="121"/>
        <v>500</v>
      </c>
    </row>
    <row r="4096" spans="2:10" x14ac:dyDescent="0.2">
      <c r="B4096" s="4">
        <v>4093</v>
      </c>
      <c r="C4096" s="5" t="s">
        <v>6250</v>
      </c>
      <c r="D4096" s="5" t="s">
        <v>29</v>
      </c>
      <c r="E4096" s="5" t="s">
        <v>6251</v>
      </c>
      <c r="F4096" s="6">
        <v>44944</v>
      </c>
      <c r="G4096" s="6">
        <v>47866</v>
      </c>
      <c r="H4096" s="7">
        <v>500</v>
      </c>
      <c r="I4096" s="13" t="e">
        <f>VLOOKUP(C4096,[1]Sheet18!$A$1:$C$362,3,0)</f>
        <v>#N/A</v>
      </c>
      <c r="J4096" s="18">
        <f t="shared" si="121"/>
        <v>500</v>
      </c>
    </row>
    <row r="4097" spans="2:10" x14ac:dyDescent="0.2">
      <c r="B4097" s="4">
        <v>4094</v>
      </c>
      <c r="C4097" s="5" t="s">
        <v>2503</v>
      </c>
      <c r="D4097" s="5" t="s">
        <v>29</v>
      </c>
      <c r="E4097" s="5" t="s">
        <v>2504</v>
      </c>
      <c r="F4097" s="6">
        <v>43571</v>
      </c>
      <c r="G4097" s="6">
        <v>47954</v>
      </c>
      <c r="H4097" s="7">
        <v>1500</v>
      </c>
      <c r="I4097" s="13" t="e">
        <f>VLOOKUP(C4097,[1]Sheet18!$A$1:$C$362,3,0)</f>
        <v>#N/A</v>
      </c>
      <c r="J4097" s="18">
        <f t="shared" si="121"/>
        <v>1500</v>
      </c>
    </row>
    <row r="4098" spans="2:10" x14ac:dyDescent="0.2">
      <c r="B4098" s="4">
        <v>4095</v>
      </c>
      <c r="C4098" s="5" t="s">
        <v>5859</v>
      </c>
      <c r="D4098" s="5" t="s">
        <v>29</v>
      </c>
      <c r="E4098" s="5" t="s">
        <v>5860</v>
      </c>
      <c r="F4098" s="6">
        <v>44811</v>
      </c>
      <c r="G4098" s="6">
        <v>48098</v>
      </c>
      <c r="H4098" s="7">
        <v>1000</v>
      </c>
      <c r="I4098" s="13" t="e">
        <f>VLOOKUP(C4098,[1]Sheet18!$A$1:$C$362,3,0)</f>
        <v>#N/A</v>
      </c>
      <c r="J4098" s="18">
        <f t="shared" si="121"/>
        <v>1000</v>
      </c>
    </row>
    <row r="4099" spans="2:10" x14ac:dyDescent="0.2">
      <c r="B4099" s="4">
        <v>4096</v>
      </c>
      <c r="C4099" s="5" t="s">
        <v>878</v>
      </c>
      <c r="D4099" s="5" t="s">
        <v>29</v>
      </c>
      <c r="E4099" s="5" t="s">
        <v>879</v>
      </c>
      <c r="F4099" s="6">
        <v>42718</v>
      </c>
      <c r="G4099" s="6">
        <v>48196</v>
      </c>
      <c r="H4099" s="7">
        <v>961</v>
      </c>
      <c r="I4099" s="13" t="e">
        <f>VLOOKUP(C4099,[1]Sheet18!$A$1:$C$362,3,0)</f>
        <v>#N/A</v>
      </c>
      <c r="J4099" s="18">
        <f t="shared" si="121"/>
        <v>961</v>
      </c>
    </row>
    <row r="4100" spans="2:10" x14ac:dyDescent="0.2">
      <c r="B4100" s="4">
        <v>4097</v>
      </c>
      <c r="C4100" s="5" t="s">
        <v>924</v>
      </c>
      <c r="D4100" s="5" t="s">
        <v>29</v>
      </c>
      <c r="E4100" s="5" t="s">
        <v>925</v>
      </c>
      <c r="F4100" s="6">
        <v>42746</v>
      </c>
      <c r="G4100" s="6">
        <v>48224</v>
      </c>
      <c r="H4100" s="7">
        <v>1500</v>
      </c>
      <c r="I4100" s="13" t="e">
        <f>VLOOKUP(C4100,[1]Sheet18!$A$1:$C$362,3,0)</f>
        <v>#N/A</v>
      </c>
      <c r="J4100" s="18">
        <f t="shared" si="121"/>
        <v>1500</v>
      </c>
    </row>
    <row r="4101" spans="2:10" x14ac:dyDescent="0.2">
      <c r="B4101" s="4">
        <v>4098</v>
      </c>
      <c r="C4101" s="5" t="s">
        <v>6344</v>
      </c>
      <c r="D4101" s="5" t="s">
        <v>29</v>
      </c>
      <c r="E4101" s="5" t="s">
        <v>6345</v>
      </c>
      <c r="F4101" s="6">
        <v>44965</v>
      </c>
      <c r="G4101" s="6">
        <v>48252</v>
      </c>
      <c r="H4101" s="7">
        <v>500</v>
      </c>
      <c r="I4101" s="13" t="e">
        <f>VLOOKUP(C4101,[1]Sheet18!$A$1:$C$362,3,0)</f>
        <v>#N/A</v>
      </c>
      <c r="J4101" s="18">
        <f t="shared" si="121"/>
        <v>500</v>
      </c>
    </row>
    <row r="4102" spans="2:10" x14ac:dyDescent="0.2">
      <c r="B4102" s="4">
        <v>4099</v>
      </c>
      <c r="C4102" s="5" t="s">
        <v>992</v>
      </c>
      <c r="D4102" s="5" t="s">
        <v>29</v>
      </c>
      <c r="E4102" s="5" t="s">
        <v>993</v>
      </c>
      <c r="F4102" s="6">
        <v>42781</v>
      </c>
      <c r="G4102" s="6">
        <v>48259</v>
      </c>
      <c r="H4102" s="7">
        <v>1200</v>
      </c>
      <c r="I4102" s="13" t="e">
        <f>VLOOKUP(C4102,[1]Sheet18!$A$1:$C$362,3,0)</f>
        <v>#N/A</v>
      </c>
      <c r="J4102" s="18">
        <f t="shared" si="121"/>
        <v>1200</v>
      </c>
    </row>
    <row r="4103" spans="2:10" x14ac:dyDescent="0.2">
      <c r="B4103" s="4">
        <v>4100</v>
      </c>
      <c r="C4103" s="5" t="s">
        <v>6486</v>
      </c>
      <c r="D4103" s="5" t="s">
        <v>29</v>
      </c>
      <c r="E4103" s="5" t="s">
        <v>6487</v>
      </c>
      <c r="F4103" s="6">
        <v>45000</v>
      </c>
      <c r="G4103" s="6">
        <v>48288</v>
      </c>
      <c r="H4103" s="7">
        <v>650</v>
      </c>
      <c r="I4103" s="13" t="e">
        <f>VLOOKUP(C4103,[1]Sheet18!$A$1:$C$362,3,0)</f>
        <v>#N/A</v>
      </c>
      <c r="J4103" s="18">
        <f t="shared" si="121"/>
        <v>650</v>
      </c>
    </row>
    <row r="4104" spans="2:10" x14ac:dyDescent="0.2">
      <c r="B4104" s="4">
        <v>4101</v>
      </c>
      <c r="C4104" s="5" t="s">
        <v>1223</v>
      </c>
      <c r="D4104" s="5" t="s">
        <v>29</v>
      </c>
      <c r="E4104" s="5" t="s">
        <v>1224</v>
      </c>
      <c r="F4104" s="6">
        <v>42928</v>
      </c>
      <c r="G4104" s="6">
        <v>48407</v>
      </c>
      <c r="H4104" s="7">
        <v>2000</v>
      </c>
      <c r="I4104" s="13" t="e">
        <f>VLOOKUP(C4104,[1]Sheet18!$A$1:$C$362,3,0)</f>
        <v>#N/A</v>
      </c>
      <c r="J4104" s="18">
        <f t="shared" si="121"/>
        <v>2000</v>
      </c>
    </row>
    <row r="4105" spans="2:10" x14ac:dyDescent="0.2">
      <c r="B4105" s="4">
        <v>4102</v>
      </c>
      <c r="C4105" s="5" t="s">
        <v>6944</v>
      </c>
      <c r="D4105" s="5" t="s">
        <v>29</v>
      </c>
      <c r="E4105" s="5" t="s">
        <v>6945</v>
      </c>
      <c r="F4105" s="6">
        <v>45147</v>
      </c>
      <c r="G4105" s="6">
        <v>48435</v>
      </c>
      <c r="H4105" s="7">
        <v>1000</v>
      </c>
      <c r="I4105" s="13" t="e">
        <f>VLOOKUP(C4105,[1]Sheet18!$A$1:$C$362,3,0)</f>
        <v>#N/A</v>
      </c>
      <c r="J4105" s="18">
        <f t="shared" si="121"/>
        <v>1000</v>
      </c>
    </row>
    <row r="4106" spans="2:10" x14ac:dyDescent="0.2">
      <c r="B4106" s="4">
        <v>4103</v>
      </c>
      <c r="C4106" s="5" t="s">
        <v>1305</v>
      </c>
      <c r="D4106" s="5" t="s">
        <v>29</v>
      </c>
      <c r="E4106" s="5" t="s">
        <v>1306</v>
      </c>
      <c r="F4106" s="6">
        <v>42970</v>
      </c>
      <c r="G4106" s="6">
        <v>48449</v>
      </c>
      <c r="H4106" s="7">
        <v>1000</v>
      </c>
      <c r="I4106" s="13" t="e">
        <f>VLOOKUP(C4106,[1]Sheet18!$A$1:$C$362,3,0)</f>
        <v>#N/A</v>
      </c>
      <c r="J4106" s="18">
        <f t="shared" si="121"/>
        <v>1000</v>
      </c>
    </row>
    <row r="4107" spans="2:10" x14ac:dyDescent="0.2">
      <c r="B4107" s="4">
        <v>4104</v>
      </c>
      <c r="C4107" s="5" t="s">
        <v>1349</v>
      </c>
      <c r="D4107" s="5" t="s">
        <v>29</v>
      </c>
      <c r="E4107" s="5" t="s">
        <v>1350</v>
      </c>
      <c r="F4107" s="6">
        <v>43005</v>
      </c>
      <c r="G4107" s="6">
        <v>48484</v>
      </c>
      <c r="H4107" s="7">
        <v>1100</v>
      </c>
      <c r="I4107" s="13" t="e">
        <f>VLOOKUP(C4107,[1]Sheet18!$A$1:$C$362,3,0)</f>
        <v>#N/A</v>
      </c>
      <c r="J4107" s="18">
        <f t="shared" si="121"/>
        <v>1100</v>
      </c>
    </row>
    <row r="4108" spans="2:10" x14ac:dyDescent="0.2">
      <c r="B4108" s="4">
        <v>4105</v>
      </c>
      <c r="C4108" s="5" t="s">
        <v>7136</v>
      </c>
      <c r="D4108" s="5" t="s">
        <v>29</v>
      </c>
      <c r="E4108" s="5" t="s">
        <v>7137</v>
      </c>
      <c r="F4108" s="6">
        <v>45203</v>
      </c>
      <c r="G4108" s="6">
        <v>48491</v>
      </c>
      <c r="H4108" s="7">
        <v>1000</v>
      </c>
      <c r="I4108" s="13" t="e">
        <f>VLOOKUP(C4108,[1]Sheet18!$A$1:$C$362,3,0)</f>
        <v>#N/A</v>
      </c>
      <c r="J4108" s="18">
        <f t="shared" si="121"/>
        <v>1000</v>
      </c>
    </row>
    <row r="4109" spans="2:10" x14ac:dyDescent="0.2">
      <c r="B4109" s="4">
        <v>4106</v>
      </c>
      <c r="C4109" s="5" t="s">
        <v>5155</v>
      </c>
      <c r="D4109" s="5" t="s">
        <v>29</v>
      </c>
      <c r="E4109" s="5" t="s">
        <v>5156</v>
      </c>
      <c r="F4109" s="6">
        <v>44552</v>
      </c>
      <c r="G4109" s="6">
        <v>48570</v>
      </c>
      <c r="H4109" s="7">
        <v>2000</v>
      </c>
      <c r="I4109" s="13" t="e">
        <f>VLOOKUP(C4109,[1]Sheet18!$A$1:$C$362,3,0)</f>
        <v>#N/A</v>
      </c>
      <c r="J4109" s="18">
        <f t="shared" si="121"/>
        <v>2000</v>
      </c>
    </row>
    <row r="4110" spans="2:10" x14ac:dyDescent="0.2">
      <c r="B4110" s="4">
        <v>4107</v>
      </c>
      <c r="C4110" s="5" t="s">
        <v>1537</v>
      </c>
      <c r="D4110" s="5" t="s">
        <v>29</v>
      </c>
      <c r="E4110" s="5" t="s">
        <v>1538</v>
      </c>
      <c r="F4110" s="6">
        <v>43096</v>
      </c>
      <c r="G4110" s="6">
        <v>48575</v>
      </c>
      <c r="H4110" s="7">
        <v>800</v>
      </c>
      <c r="I4110" s="13" t="e">
        <f>VLOOKUP(C4110,[1]Sheet18!$A$1:$C$362,3,0)</f>
        <v>#N/A</v>
      </c>
      <c r="J4110" s="18">
        <f t="shared" si="121"/>
        <v>800</v>
      </c>
    </row>
    <row r="4111" spans="2:10" x14ac:dyDescent="0.2">
      <c r="B4111" s="4">
        <v>4108</v>
      </c>
      <c r="C4111" s="5" t="s">
        <v>5213</v>
      </c>
      <c r="D4111" s="5" t="s">
        <v>29</v>
      </c>
      <c r="E4111" s="5" t="s">
        <v>5214</v>
      </c>
      <c r="F4111" s="6">
        <v>44566</v>
      </c>
      <c r="G4111" s="6">
        <v>48584</v>
      </c>
      <c r="H4111" s="7">
        <v>1187</v>
      </c>
      <c r="I4111" s="13" t="e">
        <f>VLOOKUP(C4111,[1]Sheet18!$A$1:$C$362,3,0)</f>
        <v>#N/A</v>
      </c>
      <c r="J4111" s="18">
        <f t="shared" si="121"/>
        <v>1187</v>
      </c>
    </row>
    <row r="4112" spans="2:10" x14ac:dyDescent="0.2">
      <c r="B4112" s="4">
        <v>4109</v>
      </c>
      <c r="C4112" s="5" t="s">
        <v>6346</v>
      </c>
      <c r="D4112" s="5" t="s">
        <v>29</v>
      </c>
      <c r="E4112" s="5" t="s">
        <v>6347</v>
      </c>
      <c r="F4112" s="6">
        <v>44965</v>
      </c>
      <c r="G4112" s="6">
        <v>48618</v>
      </c>
      <c r="H4112" s="7">
        <v>500</v>
      </c>
      <c r="I4112" s="13" t="e">
        <f>VLOOKUP(C4112,[1]Sheet18!$A$1:$C$362,3,0)</f>
        <v>#N/A</v>
      </c>
      <c r="J4112" s="18">
        <f t="shared" si="121"/>
        <v>500</v>
      </c>
    </row>
    <row r="4113" spans="2:10" x14ac:dyDescent="0.2">
      <c r="B4113" s="4">
        <v>4110</v>
      </c>
      <c r="C4113" s="5" t="s">
        <v>6621</v>
      </c>
      <c r="D4113" s="5" t="s">
        <v>29</v>
      </c>
      <c r="E4113" s="5" t="s">
        <v>6622</v>
      </c>
      <c r="F4113" s="6">
        <v>45042</v>
      </c>
      <c r="G4113" s="6">
        <v>48695</v>
      </c>
      <c r="H4113" s="7">
        <v>1000</v>
      </c>
      <c r="I4113" s="13" t="e">
        <f>VLOOKUP(C4113,[1]Sheet18!$A$1:$C$362,3,0)</f>
        <v>#N/A</v>
      </c>
      <c r="J4113" s="18">
        <f t="shared" si="121"/>
        <v>1000</v>
      </c>
    </row>
    <row r="4114" spans="2:10" x14ac:dyDescent="0.2">
      <c r="B4114" s="4">
        <v>4111</v>
      </c>
      <c r="C4114" s="5" t="s">
        <v>5186</v>
      </c>
      <c r="D4114" s="5" t="s">
        <v>29</v>
      </c>
      <c r="E4114" s="5" t="s">
        <v>5187</v>
      </c>
      <c r="F4114" s="6">
        <v>44559</v>
      </c>
      <c r="G4114" s="6">
        <v>48942</v>
      </c>
      <c r="H4114" s="7">
        <v>2000</v>
      </c>
      <c r="I4114" s="13" t="e">
        <f>VLOOKUP(C4114,[1]Sheet18!$A$1:$C$362,3,0)</f>
        <v>#N/A</v>
      </c>
      <c r="J4114" s="18">
        <f t="shared" si="121"/>
        <v>2000</v>
      </c>
    </row>
    <row r="4115" spans="2:10" x14ac:dyDescent="0.2">
      <c r="B4115" s="4">
        <v>4112</v>
      </c>
      <c r="C4115" s="5" t="s">
        <v>5257</v>
      </c>
      <c r="D4115" s="5" t="s">
        <v>29</v>
      </c>
      <c r="E4115" s="5" t="s">
        <v>5258</v>
      </c>
      <c r="F4115" s="6">
        <v>44580</v>
      </c>
      <c r="G4115" s="6">
        <v>48963</v>
      </c>
      <c r="H4115" s="7">
        <v>2000</v>
      </c>
      <c r="I4115" s="13" t="e">
        <f>VLOOKUP(C4115,[1]Sheet18!$A$1:$C$362,3,0)</f>
        <v>#N/A</v>
      </c>
      <c r="J4115" s="18">
        <f t="shared" si="121"/>
        <v>2000</v>
      </c>
    </row>
    <row r="4116" spans="2:10" x14ac:dyDescent="0.2">
      <c r="B4116" s="4">
        <v>4113</v>
      </c>
      <c r="C4116" s="5" t="s">
        <v>5384</v>
      </c>
      <c r="D4116" s="5" t="s">
        <v>29</v>
      </c>
      <c r="E4116" s="5" t="s">
        <v>5385</v>
      </c>
      <c r="F4116" s="6">
        <v>44622</v>
      </c>
      <c r="G4116" s="6">
        <v>49005</v>
      </c>
      <c r="H4116" s="7">
        <v>1000</v>
      </c>
      <c r="I4116" s="13" t="e">
        <f>VLOOKUP(C4116,[1]Sheet18!$A$1:$C$362,3,0)</f>
        <v>#N/A</v>
      </c>
      <c r="J4116" s="18">
        <f t="shared" si="121"/>
        <v>1000</v>
      </c>
    </row>
    <row r="4117" spans="2:10" x14ac:dyDescent="0.2">
      <c r="B4117" s="4">
        <v>4114</v>
      </c>
      <c r="C4117" s="5" t="s">
        <v>6448</v>
      </c>
      <c r="D4117" s="5" t="s">
        <v>29</v>
      </c>
      <c r="E4117" s="5" t="s">
        <v>6449</v>
      </c>
      <c r="F4117" s="6">
        <v>44993</v>
      </c>
      <c r="G4117" s="6">
        <v>49011</v>
      </c>
      <c r="H4117" s="7">
        <v>500</v>
      </c>
      <c r="I4117" s="13" t="e">
        <f>VLOOKUP(C4117,[1]Sheet18!$A$1:$C$362,3,0)</f>
        <v>#N/A</v>
      </c>
      <c r="J4117" s="18">
        <f t="shared" si="121"/>
        <v>500</v>
      </c>
    </row>
    <row r="4118" spans="2:10" x14ac:dyDescent="0.2">
      <c r="B4118" s="4">
        <v>4115</v>
      </c>
      <c r="C4118" s="5" t="s">
        <v>6525</v>
      </c>
      <c r="D4118" s="5" t="s">
        <v>29</v>
      </c>
      <c r="E4118" s="5" t="s">
        <v>6526</v>
      </c>
      <c r="F4118" s="6">
        <v>45008</v>
      </c>
      <c r="G4118" s="6">
        <v>49026</v>
      </c>
      <c r="H4118" s="7">
        <v>1500</v>
      </c>
      <c r="I4118" s="13" t="e">
        <f>VLOOKUP(C4118,[1]Sheet18!$A$1:$C$362,3,0)</f>
        <v>#N/A</v>
      </c>
      <c r="J4118" s="18">
        <f t="shared" si="121"/>
        <v>1500</v>
      </c>
    </row>
    <row r="4119" spans="2:10" x14ac:dyDescent="0.2">
      <c r="B4119" s="4">
        <v>4116</v>
      </c>
      <c r="C4119" s="5" t="s">
        <v>5652</v>
      </c>
      <c r="D4119" s="5" t="s">
        <v>29</v>
      </c>
      <c r="E4119" s="5" t="s">
        <v>5653</v>
      </c>
      <c r="F4119" s="6">
        <v>44741</v>
      </c>
      <c r="G4119" s="6">
        <v>49124</v>
      </c>
      <c r="H4119" s="7">
        <v>1000</v>
      </c>
      <c r="I4119" s="13" t="e">
        <f>VLOOKUP(C4119,[1]Sheet18!$A$1:$C$362,3,0)</f>
        <v>#N/A</v>
      </c>
      <c r="J4119" s="18">
        <f t="shared" si="121"/>
        <v>1000</v>
      </c>
    </row>
    <row r="4120" spans="2:10" x14ac:dyDescent="0.2">
      <c r="B4120" s="4">
        <v>4117</v>
      </c>
      <c r="C4120" s="5" t="s">
        <v>5695</v>
      </c>
      <c r="D4120" s="5" t="s">
        <v>29</v>
      </c>
      <c r="E4120" s="5" t="s">
        <v>5696</v>
      </c>
      <c r="F4120" s="6">
        <v>44755</v>
      </c>
      <c r="G4120" s="6">
        <v>49138</v>
      </c>
      <c r="H4120" s="7">
        <v>1000</v>
      </c>
      <c r="I4120" s="13" t="e">
        <f>VLOOKUP(C4120,[1]Sheet18!$A$1:$C$362,3,0)</f>
        <v>#N/A</v>
      </c>
      <c r="J4120" s="18">
        <f t="shared" si="121"/>
        <v>1000</v>
      </c>
    </row>
    <row r="4121" spans="2:10" x14ac:dyDescent="0.2">
      <c r="B4121" s="4">
        <v>4118</v>
      </c>
      <c r="C4121" s="5" t="s">
        <v>4837</v>
      </c>
      <c r="D4121" s="5" t="s">
        <v>29</v>
      </c>
      <c r="E4121" s="5" t="s">
        <v>4838</v>
      </c>
      <c r="F4121" s="6">
        <v>44419</v>
      </c>
      <c r="G4121" s="6">
        <v>49167</v>
      </c>
      <c r="H4121" s="7">
        <v>2000</v>
      </c>
      <c r="I4121" s="13" t="e">
        <f>VLOOKUP(C4121,[1]Sheet18!$A$1:$C$362,3,0)</f>
        <v>#N/A</v>
      </c>
      <c r="J4121" s="18">
        <f t="shared" si="121"/>
        <v>2000</v>
      </c>
    </row>
    <row r="4122" spans="2:10" x14ac:dyDescent="0.2">
      <c r="B4122" s="4">
        <v>4119</v>
      </c>
      <c r="C4122" s="5" t="s">
        <v>5950</v>
      </c>
      <c r="D4122" s="5" t="s">
        <v>29</v>
      </c>
      <c r="E4122" s="5" t="s">
        <v>5951</v>
      </c>
      <c r="F4122" s="6">
        <v>44838</v>
      </c>
      <c r="G4122" s="6">
        <v>49221</v>
      </c>
      <c r="H4122" s="7">
        <v>1000</v>
      </c>
      <c r="I4122" s="13" t="e">
        <f>VLOOKUP(C4122,[1]Sheet18!$A$1:$C$362,3,0)</f>
        <v>#N/A</v>
      </c>
      <c r="J4122" s="18">
        <f t="shared" si="121"/>
        <v>1000</v>
      </c>
    </row>
    <row r="4123" spans="2:10" x14ac:dyDescent="0.2">
      <c r="B4123" s="4">
        <v>4120</v>
      </c>
      <c r="C4123" s="5" t="s">
        <v>6202</v>
      </c>
      <c r="D4123" s="5" t="s">
        <v>29</v>
      </c>
      <c r="E4123" s="5" t="s">
        <v>6203</v>
      </c>
      <c r="F4123" s="6">
        <v>44923</v>
      </c>
      <c r="G4123" s="6">
        <v>49306</v>
      </c>
      <c r="H4123" s="7">
        <v>1000</v>
      </c>
      <c r="I4123" s="13" t="e">
        <f>VLOOKUP(C4123,[1]Sheet18!$A$1:$C$362,3,0)</f>
        <v>#N/A</v>
      </c>
      <c r="J4123" s="18">
        <f t="shared" si="121"/>
        <v>1000</v>
      </c>
    </row>
    <row r="4124" spans="2:10" x14ac:dyDescent="0.2">
      <c r="B4124" s="4">
        <v>4121</v>
      </c>
      <c r="C4124" s="5" t="s">
        <v>5237</v>
      </c>
      <c r="D4124" s="5" t="s">
        <v>29</v>
      </c>
      <c r="E4124" s="5" t="s">
        <v>5238</v>
      </c>
      <c r="F4124" s="6">
        <v>44573</v>
      </c>
      <c r="G4124" s="6">
        <v>49321</v>
      </c>
      <c r="H4124" s="7">
        <v>3000</v>
      </c>
      <c r="I4124" s="13" t="e">
        <f>VLOOKUP(C4124,[1]Sheet18!$A$1:$C$362,3,0)</f>
        <v>#N/A</v>
      </c>
      <c r="J4124" s="18">
        <f t="shared" si="121"/>
        <v>3000</v>
      </c>
    </row>
    <row r="4125" spans="2:10" x14ac:dyDescent="0.2">
      <c r="B4125" s="4">
        <v>4122</v>
      </c>
      <c r="C4125" s="5" t="s">
        <v>7643</v>
      </c>
      <c r="D4125" s="5" t="s">
        <v>29</v>
      </c>
      <c r="E4125" s="5" t="s">
        <v>7644</v>
      </c>
      <c r="F4125" s="6">
        <v>45329</v>
      </c>
      <c r="G4125" s="6">
        <v>49347</v>
      </c>
      <c r="H4125" s="7">
        <v>1000</v>
      </c>
      <c r="I4125" s="13" t="e">
        <f>VLOOKUP(C4125,[1]Sheet18!$A$1:$C$362,3,0)</f>
        <v>#N/A</v>
      </c>
      <c r="J4125" s="18">
        <f t="shared" si="121"/>
        <v>1000</v>
      </c>
    </row>
    <row r="4126" spans="2:10" x14ac:dyDescent="0.2">
      <c r="B4126" s="4">
        <v>4123</v>
      </c>
      <c r="C4126" s="5" t="s">
        <v>5428</v>
      </c>
      <c r="D4126" s="5" t="s">
        <v>29</v>
      </c>
      <c r="E4126" s="5" t="s">
        <v>5429</v>
      </c>
      <c r="F4126" s="6">
        <v>44636</v>
      </c>
      <c r="G4126" s="6">
        <v>49384</v>
      </c>
      <c r="H4126" s="7">
        <v>1000</v>
      </c>
      <c r="I4126" s="13" t="e">
        <f>VLOOKUP(C4126,[1]Sheet18!$A$1:$C$362,3,0)</f>
        <v>#N/A</v>
      </c>
      <c r="J4126" s="18">
        <f t="shared" si="121"/>
        <v>1000</v>
      </c>
    </row>
    <row r="4127" spans="2:10" x14ac:dyDescent="0.2">
      <c r="B4127" s="4">
        <v>4124</v>
      </c>
      <c r="C4127" s="5" t="s">
        <v>3356</v>
      </c>
      <c r="D4127" s="5" t="s">
        <v>29</v>
      </c>
      <c r="E4127" s="5" t="s">
        <v>3357</v>
      </c>
      <c r="F4127" s="6">
        <v>43914</v>
      </c>
      <c r="G4127" s="6">
        <v>49392</v>
      </c>
      <c r="H4127" s="7">
        <v>235</v>
      </c>
      <c r="I4127" s="13" t="e">
        <f>VLOOKUP(C4127,[1]Sheet18!$A$1:$C$362,3,0)</f>
        <v>#N/A</v>
      </c>
      <c r="J4127" s="18">
        <f t="shared" si="121"/>
        <v>235</v>
      </c>
    </row>
    <row r="4128" spans="2:10" x14ac:dyDescent="0.2">
      <c r="B4128" s="4">
        <v>4125</v>
      </c>
      <c r="C4128" s="5" t="s">
        <v>5595</v>
      </c>
      <c r="D4128" s="5" t="s">
        <v>29</v>
      </c>
      <c r="E4128" s="5" t="s">
        <v>5596</v>
      </c>
      <c r="F4128" s="6">
        <v>44720</v>
      </c>
      <c r="G4128" s="6">
        <v>49468</v>
      </c>
      <c r="H4128" s="7">
        <v>4000</v>
      </c>
      <c r="I4128" s="13" t="e">
        <f>VLOOKUP(C4128,[1]Sheet18!$A$1:$C$362,3,0)</f>
        <v>#N/A</v>
      </c>
      <c r="J4128" s="18">
        <f t="shared" si="121"/>
        <v>4000</v>
      </c>
    </row>
    <row r="4129" spans="2:10" x14ac:dyDescent="0.2">
      <c r="B4129" s="4">
        <v>4126</v>
      </c>
      <c r="C4129" s="5" t="s">
        <v>5654</v>
      </c>
      <c r="D4129" s="5" t="s">
        <v>29</v>
      </c>
      <c r="E4129" s="5" t="s">
        <v>5655</v>
      </c>
      <c r="F4129" s="6">
        <v>44741</v>
      </c>
      <c r="G4129" s="6">
        <v>49489</v>
      </c>
      <c r="H4129" s="7">
        <v>1000</v>
      </c>
      <c r="I4129" s="13" t="e">
        <f>VLOOKUP(C4129,[1]Sheet18!$A$1:$C$362,3,0)</f>
        <v>#N/A</v>
      </c>
      <c r="J4129" s="18">
        <f t="shared" si="121"/>
        <v>1000</v>
      </c>
    </row>
    <row r="4130" spans="2:10" x14ac:dyDescent="0.2">
      <c r="B4130" s="4">
        <v>4127</v>
      </c>
      <c r="C4130" s="5" t="s">
        <v>5712</v>
      </c>
      <c r="D4130" s="5" t="s">
        <v>29</v>
      </c>
      <c r="E4130" s="5" t="s">
        <v>5713</v>
      </c>
      <c r="F4130" s="6">
        <v>44762</v>
      </c>
      <c r="G4130" s="6">
        <v>49510</v>
      </c>
      <c r="H4130" s="7">
        <v>1000</v>
      </c>
      <c r="I4130" s="13" t="e">
        <f>VLOOKUP(C4130,[1]Sheet18!$A$1:$C$362,3,0)</f>
        <v>#N/A</v>
      </c>
      <c r="J4130" s="18">
        <f t="shared" si="121"/>
        <v>1000</v>
      </c>
    </row>
    <row r="4131" spans="2:10" x14ac:dyDescent="0.2">
      <c r="B4131" s="4">
        <v>4128</v>
      </c>
      <c r="C4131" s="5" t="s">
        <v>8372</v>
      </c>
      <c r="D4131" s="5" t="s">
        <v>29</v>
      </c>
      <c r="E4131" s="5" t="s">
        <v>8373</v>
      </c>
      <c r="F4131" s="6">
        <v>45518</v>
      </c>
      <c r="G4131" s="6">
        <v>49535</v>
      </c>
      <c r="H4131" s="7">
        <v>1000</v>
      </c>
      <c r="I4131" s="13" t="e">
        <f>VLOOKUP(C4131,[1]Sheet18!$A$1:$C$362,3,0)</f>
        <v>#N/A</v>
      </c>
      <c r="J4131" s="18">
        <f t="shared" si="121"/>
        <v>1000</v>
      </c>
    </row>
    <row r="4132" spans="2:10" x14ac:dyDescent="0.2">
      <c r="B4132" s="4">
        <v>4129</v>
      </c>
      <c r="C4132" s="5" t="s">
        <v>4888</v>
      </c>
      <c r="D4132" s="5" t="s">
        <v>29</v>
      </c>
      <c r="E4132" s="5" t="s">
        <v>4889</v>
      </c>
      <c r="F4132" s="6">
        <v>44440</v>
      </c>
      <c r="G4132" s="6">
        <v>49553</v>
      </c>
      <c r="H4132" s="7">
        <v>1000</v>
      </c>
      <c r="I4132" s="13" t="e">
        <f>VLOOKUP(C4132,[1]Sheet18!$A$1:$C$362,3,0)</f>
        <v>#N/A</v>
      </c>
      <c r="J4132" s="18">
        <f t="shared" si="121"/>
        <v>1000</v>
      </c>
    </row>
    <row r="4133" spans="2:10" x14ac:dyDescent="0.2">
      <c r="B4133" s="4">
        <v>4130</v>
      </c>
      <c r="C4133" s="5" t="s">
        <v>5952</v>
      </c>
      <c r="D4133" s="5" t="s">
        <v>29</v>
      </c>
      <c r="E4133" s="5" t="s">
        <v>5953</v>
      </c>
      <c r="F4133" s="6">
        <v>44838</v>
      </c>
      <c r="G4133" s="6">
        <v>49586</v>
      </c>
      <c r="H4133" s="7">
        <v>1000</v>
      </c>
      <c r="I4133" s="13" t="e">
        <f>VLOOKUP(C4133,[1]Sheet18!$A$1:$C$362,3,0)</f>
        <v>#N/A</v>
      </c>
      <c r="J4133" s="18">
        <f t="shared" si="121"/>
        <v>1000</v>
      </c>
    </row>
    <row r="4134" spans="2:10" x14ac:dyDescent="0.2">
      <c r="B4134" s="4">
        <v>4131</v>
      </c>
      <c r="C4134" s="5" t="s">
        <v>7214</v>
      </c>
      <c r="D4134" s="5" t="s">
        <v>29</v>
      </c>
      <c r="E4134" s="5" t="s">
        <v>7215</v>
      </c>
      <c r="F4134" s="6">
        <v>45224</v>
      </c>
      <c r="G4134" s="6">
        <v>49607</v>
      </c>
      <c r="H4134" s="7">
        <v>500</v>
      </c>
      <c r="I4134" s="13" t="e">
        <f>VLOOKUP(C4134,[1]Sheet18!$A$1:$C$362,3,0)</f>
        <v>#N/A</v>
      </c>
      <c r="J4134" s="18">
        <f t="shared" si="121"/>
        <v>500</v>
      </c>
    </row>
    <row r="4135" spans="2:10" x14ac:dyDescent="0.2">
      <c r="B4135" s="4">
        <v>4132</v>
      </c>
      <c r="C4135" s="5" t="s">
        <v>7359</v>
      </c>
      <c r="D4135" s="5" t="s">
        <v>29</v>
      </c>
      <c r="E4135" s="5" t="s">
        <v>7360</v>
      </c>
      <c r="F4135" s="6">
        <v>45259</v>
      </c>
      <c r="G4135" s="6">
        <v>49642</v>
      </c>
      <c r="H4135" s="7">
        <v>500</v>
      </c>
      <c r="I4135" s="13" t="e">
        <f>VLOOKUP(C4135,[1]Sheet18!$A$1:$C$362,3,0)</f>
        <v>#N/A</v>
      </c>
      <c r="J4135" s="18">
        <f t="shared" si="121"/>
        <v>500</v>
      </c>
    </row>
    <row r="4136" spans="2:10" x14ac:dyDescent="0.2">
      <c r="B4136" s="4">
        <v>4133</v>
      </c>
      <c r="C4136" s="5" t="s">
        <v>6204</v>
      </c>
      <c r="D4136" s="5" t="s">
        <v>29</v>
      </c>
      <c r="E4136" s="5" t="s">
        <v>6205</v>
      </c>
      <c r="F4136" s="6">
        <v>44923</v>
      </c>
      <c r="G4136" s="6">
        <v>49671</v>
      </c>
      <c r="H4136" s="7">
        <v>1000</v>
      </c>
      <c r="I4136" s="13" t="e">
        <f>VLOOKUP(C4136,[1]Sheet18!$A$1:$C$362,3,0)</f>
        <v>#N/A</v>
      </c>
      <c r="J4136" s="18">
        <f t="shared" si="121"/>
        <v>1000</v>
      </c>
    </row>
    <row r="4137" spans="2:10" x14ac:dyDescent="0.2">
      <c r="B4137" s="4">
        <v>4134</v>
      </c>
      <c r="C4137" s="5" t="s">
        <v>6236</v>
      </c>
      <c r="D4137" s="5" t="s">
        <v>29</v>
      </c>
      <c r="E4137" s="5" t="s">
        <v>6237</v>
      </c>
      <c r="F4137" s="6">
        <v>44937</v>
      </c>
      <c r="G4137" s="6">
        <v>49685</v>
      </c>
      <c r="H4137" s="7">
        <v>1000</v>
      </c>
      <c r="I4137" s="13" t="e">
        <f>VLOOKUP(C4137,[1]Sheet18!$A$1:$C$362,3,0)</f>
        <v>#N/A</v>
      </c>
      <c r="J4137" s="18">
        <f t="shared" si="121"/>
        <v>1000</v>
      </c>
    </row>
    <row r="4138" spans="2:10" x14ac:dyDescent="0.2">
      <c r="B4138" s="4">
        <v>4135</v>
      </c>
      <c r="C4138" s="5" t="s">
        <v>5319</v>
      </c>
      <c r="D4138" s="5" t="s">
        <v>29</v>
      </c>
      <c r="E4138" s="5" t="s">
        <v>5320</v>
      </c>
      <c r="F4138" s="6">
        <v>44601</v>
      </c>
      <c r="G4138" s="6">
        <v>49714</v>
      </c>
      <c r="H4138" s="7">
        <v>2000</v>
      </c>
      <c r="I4138" s="13" t="e">
        <f>VLOOKUP(C4138,[1]Sheet18!$A$1:$C$362,3,0)</f>
        <v>#N/A</v>
      </c>
      <c r="J4138" s="18">
        <f t="shared" si="121"/>
        <v>2000</v>
      </c>
    </row>
    <row r="4139" spans="2:10" x14ac:dyDescent="0.2">
      <c r="B4139" s="4">
        <v>4136</v>
      </c>
      <c r="C4139" s="5" t="s">
        <v>5483</v>
      </c>
      <c r="D4139" s="5" t="s">
        <v>29</v>
      </c>
      <c r="E4139" s="5" t="s">
        <v>5484</v>
      </c>
      <c r="F4139" s="6">
        <v>44650</v>
      </c>
      <c r="G4139" s="6">
        <v>49764</v>
      </c>
      <c r="H4139" s="7">
        <v>1029</v>
      </c>
      <c r="I4139" s="13" t="e">
        <f>VLOOKUP(C4139,[1]Sheet18!$A$1:$C$362,3,0)</f>
        <v>#N/A</v>
      </c>
      <c r="J4139" s="18">
        <f t="shared" si="121"/>
        <v>1029</v>
      </c>
    </row>
    <row r="4140" spans="2:10" x14ac:dyDescent="0.2">
      <c r="B4140" s="4">
        <v>4137</v>
      </c>
      <c r="C4140" s="5" t="s">
        <v>7993</v>
      </c>
      <c r="D4140" s="5" t="s">
        <v>29</v>
      </c>
      <c r="E4140" s="5" t="s">
        <v>7994</v>
      </c>
      <c r="F4140" s="6">
        <v>45385</v>
      </c>
      <c r="G4140" s="6">
        <v>49768</v>
      </c>
      <c r="H4140" s="7">
        <v>1000</v>
      </c>
      <c r="I4140" s="13" t="e">
        <f>VLOOKUP(C4140,[1]Sheet18!$A$1:$C$362,3,0)</f>
        <v>#N/A</v>
      </c>
      <c r="J4140" s="18">
        <f t="shared" si="121"/>
        <v>1000</v>
      </c>
    </row>
    <row r="4141" spans="2:10" x14ac:dyDescent="0.2">
      <c r="B4141" s="4">
        <v>4138</v>
      </c>
      <c r="C4141" s="5" t="s">
        <v>8065</v>
      </c>
      <c r="D4141" s="5" t="s">
        <v>29</v>
      </c>
      <c r="E4141" s="5" t="s">
        <v>8066</v>
      </c>
      <c r="F4141" s="6">
        <v>45420</v>
      </c>
      <c r="G4141" s="6">
        <v>49803</v>
      </c>
      <c r="H4141" s="7">
        <v>1000</v>
      </c>
      <c r="I4141" s="13" t="e">
        <f>VLOOKUP(C4141,[1]Sheet18!$A$1:$C$362,3,0)</f>
        <v>#N/A</v>
      </c>
      <c r="J4141" s="18">
        <f t="shared" si="121"/>
        <v>1000</v>
      </c>
    </row>
    <row r="4142" spans="2:10" x14ac:dyDescent="0.2">
      <c r="B4142" s="4">
        <v>4139</v>
      </c>
      <c r="C4142" s="5" t="s">
        <v>8187</v>
      </c>
      <c r="D4142" s="5" t="s">
        <v>29</v>
      </c>
      <c r="E4142" s="5" t="s">
        <v>8188</v>
      </c>
      <c r="F4142" s="6">
        <v>45462</v>
      </c>
      <c r="G4142" s="6">
        <v>49845</v>
      </c>
      <c r="H4142" s="7">
        <v>1000</v>
      </c>
      <c r="I4142" s="13" t="e">
        <f>VLOOKUP(C4142,[1]Sheet18!$A$1:$C$362,3,0)</f>
        <v>#N/A</v>
      </c>
      <c r="J4142" s="18">
        <f t="shared" si="121"/>
        <v>1000</v>
      </c>
    </row>
    <row r="4143" spans="2:10" x14ac:dyDescent="0.2">
      <c r="B4143" s="4">
        <v>4140</v>
      </c>
      <c r="C4143" s="5" t="s">
        <v>5656</v>
      </c>
      <c r="D4143" s="5" t="s">
        <v>29</v>
      </c>
      <c r="E4143" s="5" t="s">
        <v>5657</v>
      </c>
      <c r="F4143" s="6">
        <v>44741</v>
      </c>
      <c r="G4143" s="6">
        <v>49855</v>
      </c>
      <c r="H4143" s="7">
        <v>1000</v>
      </c>
      <c r="I4143" s="13" t="e">
        <f>VLOOKUP(C4143,[1]Sheet18!$A$1:$C$362,3,0)</f>
        <v>#N/A</v>
      </c>
      <c r="J4143" s="18">
        <f t="shared" si="121"/>
        <v>1000</v>
      </c>
    </row>
    <row r="4144" spans="2:10" x14ac:dyDescent="0.2">
      <c r="B4144" s="4">
        <v>4141</v>
      </c>
      <c r="C4144" s="5" t="s">
        <v>8266</v>
      </c>
      <c r="D4144" s="5" t="s">
        <v>29</v>
      </c>
      <c r="E4144" s="5" t="s">
        <v>8267</v>
      </c>
      <c r="F4144" s="6">
        <v>45491</v>
      </c>
      <c r="G4144" s="6">
        <v>49874</v>
      </c>
      <c r="H4144" s="7">
        <v>1000</v>
      </c>
      <c r="I4144" s="13" t="e">
        <f>VLOOKUP(C4144,[1]Sheet18!$A$1:$C$362,3,0)</f>
        <v>#N/A</v>
      </c>
      <c r="J4144" s="18">
        <f t="shared" si="121"/>
        <v>1000</v>
      </c>
    </row>
    <row r="4145" spans="2:10" x14ac:dyDescent="0.2">
      <c r="B4145" s="4">
        <v>4142</v>
      </c>
      <c r="C4145" s="5" t="s">
        <v>5778</v>
      </c>
      <c r="D4145" s="5" t="s">
        <v>29</v>
      </c>
      <c r="E4145" s="5" t="s">
        <v>5779</v>
      </c>
      <c r="F4145" s="6">
        <v>44776</v>
      </c>
      <c r="G4145" s="6">
        <v>49890</v>
      </c>
      <c r="H4145" s="7">
        <v>2500</v>
      </c>
      <c r="I4145" s="13" t="e">
        <f>VLOOKUP(C4145,[1]Sheet18!$A$1:$C$362,3,0)</f>
        <v>#N/A</v>
      </c>
      <c r="J4145" s="18">
        <f t="shared" si="121"/>
        <v>2500</v>
      </c>
    </row>
    <row r="4146" spans="2:10" x14ac:dyDescent="0.2">
      <c r="B4146" s="4">
        <v>4143</v>
      </c>
      <c r="C4146" s="5" t="s">
        <v>4905</v>
      </c>
      <c r="D4146" s="5" t="s">
        <v>29</v>
      </c>
      <c r="E4146" s="5" t="s">
        <v>4906</v>
      </c>
      <c r="F4146" s="6">
        <v>44447</v>
      </c>
      <c r="G4146" s="6">
        <v>49926</v>
      </c>
      <c r="H4146" s="7">
        <v>1500</v>
      </c>
      <c r="I4146" s="13" t="e">
        <f>VLOOKUP(C4146,[1]Sheet18!$A$1:$C$362,3,0)</f>
        <v>#N/A</v>
      </c>
      <c r="J4146" s="18">
        <f t="shared" ref="J4146:J4209" si="122">H4146</f>
        <v>1500</v>
      </c>
    </row>
    <row r="4147" spans="2:10" x14ac:dyDescent="0.2">
      <c r="B4147" s="4">
        <v>4144</v>
      </c>
      <c r="C4147" s="5" t="s">
        <v>8521</v>
      </c>
      <c r="D4147" s="5" t="s">
        <v>29</v>
      </c>
      <c r="E4147" s="5" t="s">
        <v>8522</v>
      </c>
      <c r="F4147" s="6">
        <v>45554</v>
      </c>
      <c r="G4147" s="6">
        <v>49937</v>
      </c>
      <c r="H4147" s="7">
        <v>500</v>
      </c>
      <c r="I4147" s="13" t="e">
        <f>VLOOKUP(C4147,[1]Sheet18!$A$1:$C$362,3,0)</f>
        <v>#N/A</v>
      </c>
      <c r="J4147" s="18">
        <f t="shared" si="122"/>
        <v>500</v>
      </c>
    </row>
    <row r="4148" spans="2:10" x14ac:dyDescent="0.2">
      <c r="B4148" s="4">
        <v>4145</v>
      </c>
      <c r="C4148" s="5" t="s">
        <v>5954</v>
      </c>
      <c r="D4148" s="5" t="s">
        <v>29</v>
      </c>
      <c r="E4148" s="5" t="s">
        <v>5955</v>
      </c>
      <c r="F4148" s="6">
        <v>44838</v>
      </c>
      <c r="G4148" s="6">
        <v>49952</v>
      </c>
      <c r="H4148" s="7">
        <v>500</v>
      </c>
      <c r="I4148" s="13" t="e">
        <f>VLOOKUP(C4148,[1]Sheet18!$A$1:$C$362,3,0)</f>
        <v>#N/A</v>
      </c>
      <c r="J4148" s="18">
        <f t="shared" si="122"/>
        <v>500</v>
      </c>
    </row>
    <row r="4149" spans="2:10" x14ac:dyDescent="0.2">
      <c r="B4149" s="4">
        <v>4146</v>
      </c>
      <c r="C4149" s="5" t="s">
        <v>6017</v>
      </c>
      <c r="D4149" s="5" t="s">
        <v>29</v>
      </c>
      <c r="E4149" s="5" t="s">
        <v>6018</v>
      </c>
      <c r="F4149" s="6">
        <v>44861</v>
      </c>
      <c r="G4149" s="6">
        <v>49975</v>
      </c>
      <c r="H4149" s="7">
        <v>500</v>
      </c>
      <c r="I4149" s="13" t="e">
        <f>VLOOKUP(C4149,[1]Sheet18!$A$1:$C$362,3,0)</f>
        <v>#N/A</v>
      </c>
      <c r="J4149" s="18">
        <f t="shared" si="122"/>
        <v>500</v>
      </c>
    </row>
    <row r="4150" spans="2:10" x14ac:dyDescent="0.2">
      <c r="B4150" s="4">
        <v>4147</v>
      </c>
      <c r="C4150" s="5" t="s">
        <v>7284</v>
      </c>
      <c r="D4150" s="5" t="s">
        <v>29</v>
      </c>
      <c r="E4150" s="5" t="s">
        <v>7285</v>
      </c>
      <c r="F4150" s="6">
        <v>45238</v>
      </c>
      <c r="G4150" s="6">
        <v>49987</v>
      </c>
      <c r="H4150" s="7">
        <v>500</v>
      </c>
      <c r="I4150" s="13" t="e">
        <f>VLOOKUP(C4150,[1]Sheet18!$A$1:$C$362,3,0)</f>
        <v>#N/A</v>
      </c>
      <c r="J4150" s="18">
        <f t="shared" si="122"/>
        <v>500</v>
      </c>
    </row>
    <row r="4151" spans="2:10" x14ac:dyDescent="0.2">
      <c r="B4151" s="4">
        <v>4148</v>
      </c>
      <c r="C4151" s="5" t="s">
        <v>6238</v>
      </c>
      <c r="D4151" s="5" t="s">
        <v>29</v>
      </c>
      <c r="E4151" s="5" t="s">
        <v>6239</v>
      </c>
      <c r="F4151" s="6">
        <v>44937</v>
      </c>
      <c r="G4151" s="6">
        <v>50051</v>
      </c>
      <c r="H4151" s="7">
        <v>1000</v>
      </c>
      <c r="I4151" s="13" t="e">
        <f>VLOOKUP(C4151,[1]Sheet18!$A$1:$C$362,3,0)</f>
        <v>#N/A</v>
      </c>
      <c r="J4151" s="18">
        <f t="shared" si="122"/>
        <v>1000</v>
      </c>
    </row>
    <row r="4152" spans="2:10" x14ac:dyDescent="0.2">
      <c r="B4152" s="4">
        <v>4149</v>
      </c>
      <c r="C4152" s="5" t="s">
        <v>5358</v>
      </c>
      <c r="D4152" s="5" t="s">
        <v>29</v>
      </c>
      <c r="E4152" s="5" t="s">
        <v>5359</v>
      </c>
      <c r="F4152" s="6">
        <v>44615</v>
      </c>
      <c r="G4152" s="6">
        <v>50094</v>
      </c>
      <c r="H4152" s="7">
        <v>1000</v>
      </c>
      <c r="I4152" s="13" t="e">
        <f>VLOOKUP(C4152,[1]Sheet18!$A$1:$C$362,3,0)</f>
        <v>#N/A</v>
      </c>
      <c r="J4152" s="18">
        <f t="shared" si="122"/>
        <v>1000</v>
      </c>
    </row>
    <row r="4153" spans="2:10" x14ac:dyDescent="0.2">
      <c r="B4153" s="4">
        <v>4150</v>
      </c>
      <c r="C4153" s="5" t="s">
        <v>1057</v>
      </c>
      <c r="D4153" s="5" t="s">
        <v>29</v>
      </c>
      <c r="E4153" s="5" t="s">
        <v>1058</v>
      </c>
      <c r="F4153" s="6">
        <v>42809</v>
      </c>
      <c r="G4153" s="6">
        <v>50114</v>
      </c>
      <c r="H4153" s="7">
        <v>1000</v>
      </c>
      <c r="I4153" s="13" t="e">
        <f>VLOOKUP(C4153,[1]Sheet18!$A$1:$C$362,3,0)</f>
        <v>#N/A</v>
      </c>
      <c r="J4153" s="18">
        <f t="shared" si="122"/>
        <v>1000</v>
      </c>
    </row>
    <row r="4154" spans="2:10" x14ac:dyDescent="0.2">
      <c r="B4154" s="4">
        <v>4151</v>
      </c>
      <c r="C4154" s="5" t="s">
        <v>1081</v>
      </c>
      <c r="D4154" s="5" t="s">
        <v>29</v>
      </c>
      <c r="E4154" s="5" t="s">
        <v>1082</v>
      </c>
      <c r="F4154" s="6">
        <v>42823</v>
      </c>
      <c r="G4154" s="6">
        <v>50128</v>
      </c>
      <c r="H4154" s="7">
        <v>700</v>
      </c>
      <c r="I4154" s="13" t="e">
        <f>VLOOKUP(C4154,[1]Sheet18!$A$1:$C$362,3,0)</f>
        <v>#N/A</v>
      </c>
      <c r="J4154" s="18">
        <f t="shared" si="122"/>
        <v>700</v>
      </c>
    </row>
    <row r="4155" spans="2:10" x14ac:dyDescent="0.2">
      <c r="B4155" s="4">
        <v>4152</v>
      </c>
      <c r="C4155" s="5" t="s">
        <v>1105</v>
      </c>
      <c r="D4155" s="5" t="s">
        <v>29</v>
      </c>
      <c r="E4155" s="5" t="s">
        <v>1106</v>
      </c>
      <c r="F4155" s="6">
        <v>42837</v>
      </c>
      <c r="G4155" s="6">
        <v>50142</v>
      </c>
      <c r="H4155" s="7">
        <v>4000</v>
      </c>
      <c r="I4155" s="13" t="e">
        <f>VLOOKUP(C4155,[1]Sheet18!$A$1:$C$362,3,0)</f>
        <v>#N/A</v>
      </c>
      <c r="J4155" s="18">
        <f t="shared" si="122"/>
        <v>4000</v>
      </c>
    </row>
    <row r="4156" spans="2:10" x14ac:dyDescent="0.2">
      <c r="B4156" s="4">
        <v>4153</v>
      </c>
      <c r="C4156" s="5" t="s">
        <v>1122</v>
      </c>
      <c r="D4156" s="5" t="s">
        <v>29</v>
      </c>
      <c r="E4156" s="5" t="s">
        <v>1123</v>
      </c>
      <c r="F4156" s="6">
        <v>42866</v>
      </c>
      <c r="G4156" s="6">
        <v>50171</v>
      </c>
      <c r="H4156" s="7">
        <v>1200</v>
      </c>
      <c r="I4156" s="13" t="e">
        <f>VLOOKUP(C4156,[1]Sheet18!$A$1:$C$362,3,0)</f>
        <v>#N/A</v>
      </c>
      <c r="J4156" s="18">
        <f t="shared" si="122"/>
        <v>1200</v>
      </c>
    </row>
    <row r="4157" spans="2:10" x14ac:dyDescent="0.2">
      <c r="B4157" s="4">
        <v>4154</v>
      </c>
      <c r="C4157" s="5" t="s">
        <v>1175</v>
      </c>
      <c r="D4157" s="5" t="s">
        <v>29</v>
      </c>
      <c r="E4157" s="5" t="s">
        <v>1176</v>
      </c>
      <c r="F4157" s="6">
        <v>42900</v>
      </c>
      <c r="G4157" s="6">
        <v>50205</v>
      </c>
      <c r="H4157" s="7">
        <v>1800</v>
      </c>
      <c r="I4157" s="13" t="e">
        <f>VLOOKUP(C4157,[1]Sheet18!$A$1:$C$362,3,0)</f>
        <v>#N/A</v>
      </c>
      <c r="J4157" s="18">
        <f t="shared" si="122"/>
        <v>1800</v>
      </c>
    </row>
    <row r="4158" spans="2:10" x14ac:dyDescent="0.2">
      <c r="B4158" s="4">
        <v>4155</v>
      </c>
      <c r="C4158" s="5" t="s">
        <v>8240</v>
      </c>
      <c r="D4158" s="5" t="s">
        <v>29</v>
      </c>
      <c r="E4158" s="5" t="s">
        <v>8241</v>
      </c>
      <c r="F4158" s="6">
        <v>45476</v>
      </c>
      <c r="G4158" s="6">
        <v>50224</v>
      </c>
      <c r="H4158" s="7">
        <v>1000</v>
      </c>
      <c r="I4158" s="13" t="e">
        <f>VLOOKUP(C4158,[1]Sheet18!$A$1:$C$362,3,0)</f>
        <v>#N/A</v>
      </c>
      <c r="J4158" s="18">
        <f t="shared" si="122"/>
        <v>1000</v>
      </c>
    </row>
    <row r="4159" spans="2:10" x14ac:dyDescent="0.2">
      <c r="B4159" s="4">
        <v>4156</v>
      </c>
      <c r="C4159" s="5" t="s">
        <v>8282</v>
      </c>
      <c r="D4159" s="5" t="s">
        <v>29</v>
      </c>
      <c r="E4159" s="5" t="s">
        <v>8283</v>
      </c>
      <c r="F4159" s="6">
        <v>45497</v>
      </c>
      <c r="G4159" s="6">
        <v>50245</v>
      </c>
      <c r="H4159" s="7">
        <v>1000</v>
      </c>
      <c r="I4159" s="13" t="e">
        <f>VLOOKUP(C4159,[1]Sheet18!$A$1:$C$362,3,0)</f>
        <v>#N/A</v>
      </c>
      <c r="J4159" s="18">
        <f t="shared" si="122"/>
        <v>1000</v>
      </c>
    </row>
    <row r="4160" spans="2:10" x14ac:dyDescent="0.2">
      <c r="B4160" s="4">
        <v>4157</v>
      </c>
      <c r="C4160" s="5" t="s">
        <v>1246</v>
      </c>
      <c r="D4160" s="5" t="s">
        <v>29</v>
      </c>
      <c r="E4160" s="5" t="s">
        <v>1247</v>
      </c>
      <c r="F4160" s="6">
        <v>42942</v>
      </c>
      <c r="G4160" s="6">
        <v>50247</v>
      </c>
      <c r="H4160" s="7">
        <v>1000</v>
      </c>
      <c r="I4160" s="13" t="e">
        <f>VLOOKUP(C4160,[1]Sheet18!$A$1:$C$362,3,0)</f>
        <v>#N/A</v>
      </c>
      <c r="J4160" s="18">
        <f t="shared" si="122"/>
        <v>1000</v>
      </c>
    </row>
    <row r="4161" spans="2:10" x14ac:dyDescent="0.2">
      <c r="B4161" s="4">
        <v>4158</v>
      </c>
      <c r="C4161" s="5" t="s">
        <v>1273</v>
      </c>
      <c r="D4161" s="5" t="s">
        <v>29</v>
      </c>
      <c r="E4161" s="5" t="s">
        <v>1274</v>
      </c>
      <c r="F4161" s="6">
        <v>42956</v>
      </c>
      <c r="G4161" s="6">
        <v>50261</v>
      </c>
      <c r="H4161" s="7">
        <v>1000</v>
      </c>
      <c r="I4161" s="13" t="e">
        <f>VLOOKUP(C4161,[1]Sheet18!$A$1:$C$362,3,0)</f>
        <v>#N/A</v>
      </c>
      <c r="J4161" s="18">
        <f t="shared" si="122"/>
        <v>1000</v>
      </c>
    </row>
    <row r="4162" spans="2:10" x14ac:dyDescent="0.2">
      <c r="B4162" s="4">
        <v>4159</v>
      </c>
      <c r="C4162" s="5" t="s">
        <v>5804</v>
      </c>
      <c r="D4162" s="5" t="s">
        <v>29</v>
      </c>
      <c r="E4162" s="5" t="s">
        <v>1058</v>
      </c>
      <c r="F4162" s="6">
        <v>44783</v>
      </c>
      <c r="G4162" s="6">
        <v>50262</v>
      </c>
      <c r="H4162" s="7">
        <v>1000</v>
      </c>
      <c r="I4162" s="13" t="e">
        <f>VLOOKUP(C4162,[1]Sheet18!$A$1:$C$362,3,0)</f>
        <v>#N/A</v>
      </c>
      <c r="J4162" s="18">
        <f t="shared" si="122"/>
        <v>1000</v>
      </c>
    </row>
    <row r="4163" spans="2:10" x14ac:dyDescent="0.2">
      <c r="B4163" s="4">
        <v>4160</v>
      </c>
      <c r="C4163" s="5" t="s">
        <v>1337</v>
      </c>
      <c r="D4163" s="5" t="s">
        <v>29</v>
      </c>
      <c r="E4163" s="5" t="s">
        <v>1338</v>
      </c>
      <c r="F4163" s="6">
        <v>42991</v>
      </c>
      <c r="G4163" s="6">
        <v>50296</v>
      </c>
      <c r="H4163" s="7">
        <v>1000</v>
      </c>
      <c r="I4163" s="13" t="e">
        <f>VLOOKUP(C4163,[1]Sheet18!$A$1:$C$362,3,0)</f>
        <v>#N/A</v>
      </c>
      <c r="J4163" s="18">
        <f t="shared" si="122"/>
        <v>1000</v>
      </c>
    </row>
    <row r="4164" spans="2:10" x14ac:dyDescent="0.2">
      <c r="B4164" s="4">
        <v>4161</v>
      </c>
      <c r="C4164" s="5" t="s">
        <v>4971</v>
      </c>
      <c r="D4164" s="5" t="s">
        <v>29</v>
      </c>
      <c r="E4164" s="5" t="s">
        <v>4972</v>
      </c>
      <c r="F4164" s="6">
        <v>44468</v>
      </c>
      <c r="G4164" s="6">
        <v>50312</v>
      </c>
      <c r="H4164" s="7">
        <v>1000</v>
      </c>
      <c r="I4164" s="13" t="e">
        <f>VLOOKUP(C4164,[1]Sheet18!$A$1:$C$362,3,0)</f>
        <v>#N/A</v>
      </c>
      <c r="J4164" s="18">
        <f t="shared" si="122"/>
        <v>1000</v>
      </c>
    </row>
    <row r="4165" spans="2:10" x14ac:dyDescent="0.2">
      <c r="B4165" s="4">
        <v>4162</v>
      </c>
      <c r="C4165" s="5" t="s">
        <v>1402</v>
      </c>
      <c r="D4165" s="5" t="s">
        <v>29</v>
      </c>
      <c r="E4165" s="5" t="s">
        <v>1403</v>
      </c>
      <c r="F4165" s="6">
        <v>43033</v>
      </c>
      <c r="G4165" s="6">
        <v>50338</v>
      </c>
      <c r="H4165" s="7">
        <v>1000</v>
      </c>
      <c r="I4165" s="13" t="e">
        <f>VLOOKUP(C4165,[1]Sheet18!$A$1:$C$362,3,0)</f>
        <v>#N/A</v>
      </c>
      <c r="J4165" s="18">
        <f t="shared" si="122"/>
        <v>1000</v>
      </c>
    </row>
    <row r="4166" spans="2:10" x14ac:dyDescent="0.2">
      <c r="B4166" s="4">
        <v>4163</v>
      </c>
      <c r="C4166" s="5" t="s">
        <v>7255</v>
      </c>
      <c r="D4166" s="5" t="s">
        <v>29</v>
      </c>
      <c r="E4166" s="5" t="s">
        <v>7256</v>
      </c>
      <c r="F4166" s="6">
        <v>45231</v>
      </c>
      <c r="G4166" s="6">
        <v>50345</v>
      </c>
      <c r="H4166" s="7">
        <v>500</v>
      </c>
      <c r="I4166" s="13" t="e">
        <f>VLOOKUP(C4166,[1]Sheet18!$A$1:$C$362,3,0)</f>
        <v>#N/A</v>
      </c>
      <c r="J4166" s="18">
        <f t="shared" si="122"/>
        <v>500</v>
      </c>
    </row>
    <row r="4167" spans="2:10" x14ac:dyDescent="0.2">
      <c r="B4167" s="4">
        <v>4164</v>
      </c>
      <c r="C4167" s="5" t="s">
        <v>1434</v>
      </c>
      <c r="D4167" s="5" t="s">
        <v>29</v>
      </c>
      <c r="E4167" s="5" t="s">
        <v>1106</v>
      </c>
      <c r="F4167" s="6">
        <v>43047</v>
      </c>
      <c r="G4167" s="6">
        <v>50352</v>
      </c>
      <c r="H4167" s="7">
        <v>1000</v>
      </c>
      <c r="I4167" s="13" t="e">
        <f>VLOOKUP(C4167,[1]Sheet18!$A$1:$C$362,3,0)</f>
        <v>#N/A</v>
      </c>
      <c r="J4167" s="18">
        <f t="shared" si="122"/>
        <v>1000</v>
      </c>
    </row>
    <row r="4168" spans="2:10" x14ac:dyDescent="0.2">
      <c r="B4168" s="4">
        <v>4165</v>
      </c>
      <c r="C4168" s="5" t="s">
        <v>7321</v>
      </c>
      <c r="D4168" s="5" t="s">
        <v>29</v>
      </c>
      <c r="E4168" s="5" t="s">
        <v>7322</v>
      </c>
      <c r="F4168" s="6">
        <v>45252</v>
      </c>
      <c r="G4168" s="6">
        <v>50366</v>
      </c>
      <c r="H4168" s="7">
        <v>1000</v>
      </c>
      <c r="I4168" s="13" t="e">
        <f>VLOOKUP(C4168,[1]Sheet18!$A$1:$C$362,3,0)</f>
        <v>#N/A</v>
      </c>
      <c r="J4168" s="18">
        <f t="shared" si="122"/>
        <v>1000</v>
      </c>
    </row>
    <row r="4169" spans="2:10" x14ac:dyDescent="0.2">
      <c r="B4169" s="4">
        <v>4166</v>
      </c>
      <c r="C4169" s="5" t="s">
        <v>1488</v>
      </c>
      <c r="D4169" s="5" t="s">
        <v>29</v>
      </c>
      <c r="E4169" s="5" t="s">
        <v>1489</v>
      </c>
      <c r="F4169" s="6">
        <v>43075</v>
      </c>
      <c r="G4169" s="6">
        <v>50380</v>
      </c>
      <c r="H4169" s="7">
        <v>1200</v>
      </c>
      <c r="I4169" s="13" t="e">
        <f>VLOOKUP(C4169,[1]Sheet18!$A$1:$C$362,3,0)</f>
        <v>#N/A</v>
      </c>
      <c r="J4169" s="18">
        <f t="shared" si="122"/>
        <v>1200</v>
      </c>
    </row>
    <row r="4170" spans="2:10" x14ac:dyDescent="0.2">
      <c r="B4170" s="4">
        <v>4167</v>
      </c>
      <c r="C4170" s="5" t="s">
        <v>1549</v>
      </c>
      <c r="D4170" s="5" t="s">
        <v>29</v>
      </c>
      <c r="E4170" s="5" t="s">
        <v>1550</v>
      </c>
      <c r="F4170" s="6">
        <v>43103</v>
      </c>
      <c r="G4170" s="6">
        <v>50408</v>
      </c>
      <c r="H4170" s="7">
        <v>1600</v>
      </c>
      <c r="I4170" s="13" t="e">
        <f>VLOOKUP(C4170,[1]Sheet18!$A$1:$C$362,3,0)</f>
        <v>#N/A</v>
      </c>
      <c r="J4170" s="18">
        <f t="shared" si="122"/>
        <v>1600</v>
      </c>
    </row>
    <row r="4171" spans="2:10" x14ac:dyDescent="0.2">
      <c r="B4171" s="4">
        <v>4168</v>
      </c>
      <c r="C4171" s="5" t="s">
        <v>1625</v>
      </c>
      <c r="D4171" s="5" t="s">
        <v>29</v>
      </c>
      <c r="E4171" s="5" t="s">
        <v>1626</v>
      </c>
      <c r="F4171" s="6">
        <v>43138</v>
      </c>
      <c r="G4171" s="6">
        <v>50443</v>
      </c>
      <c r="H4171" s="7">
        <v>1200</v>
      </c>
      <c r="I4171" s="13" t="e">
        <f>VLOOKUP(C4171,[1]Sheet18!$A$1:$C$362,3,0)</f>
        <v>#N/A</v>
      </c>
      <c r="J4171" s="18">
        <f t="shared" si="122"/>
        <v>1200</v>
      </c>
    </row>
    <row r="4172" spans="2:10" x14ac:dyDescent="0.2">
      <c r="B4172" s="4">
        <v>4169</v>
      </c>
      <c r="C4172" s="5" t="s">
        <v>1704</v>
      </c>
      <c r="D4172" s="5" t="s">
        <v>29</v>
      </c>
      <c r="E4172" s="5" t="s">
        <v>1705</v>
      </c>
      <c r="F4172" s="6">
        <v>43166</v>
      </c>
      <c r="G4172" s="6">
        <v>50471</v>
      </c>
      <c r="H4172" s="7">
        <v>1200</v>
      </c>
      <c r="I4172" s="13" t="e">
        <f>VLOOKUP(C4172,[1]Sheet18!$A$1:$C$362,3,0)</f>
        <v>#N/A</v>
      </c>
      <c r="J4172" s="18">
        <f t="shared" si="122"/>
        <v>1200</v>
      </c>
    </row>
    <row r="4173" spans="2:10" x14ac:dyDescent="0.2">
      <c r="B4173" s="4">
        <v>4170</v>
      </c>
      <c r="C4173" s="5" t="s">
        <v>1807</v>
      </c>
      <c r="D4173" s="5" t="s">
        <v>29</v>
      </c>
      <c r="E4173" s="5" t="s">
        <v>1808</v>
      </c>
      <c r="F4173" s="6">
        <v>43215</v>
      </c>
      <c r="G4173" s="6">
        <v>50520</v>
      </c>
      <c r="H4173" s="7">
        <v>2000</v>
      </c>
      <c r="I4173" s="13" t="e">
        <f>VLOOKUP(C4173,[1]Sheet18!$A$1:$C$362,3,0)</f>
        <v>#N/A</v>
      </c>
      <c r="J4173" s="18">
        <f t="shared" si="122"/>
        <v>2000</v>
      </c>
    </row>
    <row r="4174" spans="2:10" x14ac:dyDescent="0.2">
      <c r="B4174" s="4">
        <v>4171</v>
      </c>
      <c r="C4174" s="5" t="s">
        <v>1845</v>
      </c>
      <c r="D4174" s="5" t="s">
        <v>29</v>
      </c>
      <c r="E4174" s="5" t="s">
        <v>1705</v>
      </c>
      <c r="F4174" s="6">
        <v>43250</v>
      </c>
      <c r="G4174" s="6">
        <v>50555</v>
      </c>
      <c r="H4174" s="7">
        <v>500</v>
      </c>
      <c r="I4174" s="13" t="e">
        <f>VLOOKUP(C4174,[1]Sheet18!$A$1:$C$362,3,0)</f>
        <v>#N/A</v>
      </c>
      <c r="J4174" s="18">
        <f t="shared" si="122"/>
        <v>500</v>
      </c>
    </row>
    <row r="4175" spans="2:10" x14ac:dyDescent="0.2">
      <c r="B4175" s="4">
        <v>4172</v>
      </c>
      <c r="C4175" s="5" t="s">
        <v>8189</v>
      </c>
      <c r="D4175" s="5" t="s">
        <v>29</v>
      </c>
      <c r="E4175" s="5" t="s">
        <v>8190</v>
      </c>
      <c r="F4175" s="6">
        <v>45462</v>
      </c>
      <c r="G4175" s="6">
        <v>50575</v>
      </c>
      <c r="H4175" s="7">
        <v>1000</v>
      </c>
      <c r="I4175" s="13" t="e">
        <f>VLOOKUP(C4175,[1]Sheet18!$A$1:$C$362,3,0)</f>
        <v>#N/A</v>
      </c>
      <c r="J4175" s="18">
        <f t="shared" si="122"/>
        <v>1000</v>
      </c>
    </row>
    <row r="4176" spans="2:10" x14ac:dyDescent="0.2">
      <c r="B4176" s="4">
        <v>4173</v>
      </c>
      <c r="C4176" s="5" t="s">
        <v>1906</v>
      </c>
      <c r="D4176" s="5" t="s">
        <v>29</v>
      </c>
      <c r="E4176" s="5" t="s">
        <v>1907</v>
      </c>
      <c r="F4176" s="6">
        <v>43292</v>
      </c>
      <c r="G4176" s="6">
        <v>50597</v>
      </c>
      <c r="H4176" s="7">
        <v>1250</v>
      </c>
      <c r="I4176" s="13" t="e">
        <f>VLOOKUP(C4176,[1]Sheet18!$A$1:$C$362,3,0)</f>
        <v>#N/A</v>
      </c>
      <c r="J4176" s="18">
        <f t="shared" si="122"/>
        <v>1250</v>
      </c>
    </row>
    <row r="4177" spans="2:10" x14ac:dyDescent="0.2">
      <c r="B4177" s="4">
        <v>4174</v>
      </c>
      <c r="C4177" s="5" t="s">
        <v>8374</v>
      </c>
      <c r="D4177" s="5" t="s">
        <v>29</v>
      </c>
      <c r="E4177" s="5" t="s">
        <v>8375</v>
      </c>
      <c r="F4177" s="6">
        <v>45518</v>
      </c>
      <c r="G4177" s="6">
        <v>50631</v>
      </c>
      <c r="H4177" s="7">
        <v>1000</v>
      </c>
      <c r="I4177" s="13" t="e">
        <f>VLOOKUP(C4177,[1]Sheet18!$A$1:$C$362,3,0)</f>
        <v>#N/A</v>
      </c>
      <c r="J4177" s="18">
        <f t="shared" si="122"/>
        <v>1000</v>
      </c>
    </row>
    <row r="4178" spans="2:10" x14ac:dyDescent="0.2">
      <c r="B4178" s="4">
        <v>4175</v>
      </c>
      <c r="C4178" s="5" t="s">
        <v>1981</v>
      </c>
      <c r="D4178" s="5" t="s">
        <v>29</v>
      </c>
      <c r="E4178" s="5" t="s">
        <v>1982</v>
      </c>
      <c r="F4178" s="6">
        <v>43341</v>
      </c>
      <c r="G4178" s="6">
        <v>50646</v>
      </c>
      <c r="H4178" s="7">
        <v>500</v>
      </c>
      <c r="I4178" s="13" t="e">
        <f>VLOOKUP(C4178,[1]Sheet18!$A$1:$C$362,3,0)</f>
        <v>#N/A</v>
      </c>
      <c r="J4178" s="18">
        <f t="shared" si="122"/>
        <v>500</v>
      </c>
    </row>
    <row r="4179" spans="2:10" x14ac:dyDescent="0.2">
      <c r="B4179" s="4">
        <v>4176</v>
      </c>
      <c r="C4179" s="5" t="s">
        <v>8482</v>
      </c>
      <c r="D4179" s="5" t="s">
        <v>29</v>
      </c>
      <c r="E4179" s="5" t="s">
        <v>8483</v>
      </c>
      <c r="F4179" s="6">
        <v>45539</v>
      </c>
      <c r="G4179" s="6">
        <v>50652</v>
      </c>
      <c r="H4179" s="7">
        <v>1500</v>
      </c>
      <c r="I4179" s="13" t="e">
        <f>VLOOKUP(C4179,[1]Sheet18!$A$1:$C$362,3,0)</f>
        <v>#N/A</v>
      </c>
      <c r="J4179" s="18">
        <f t="shared" si="122"/>
        <v>1500</v>
      </c>
    </row>
    <row r="4180" spans="2:10" x14ac:dyDescent="0.2">
      <c r="B4180" s="4">
        <v>4177</v>
      </c>
      <c r="C4180" s="5" t="s">
        <v>8499</v>
      </c>
      <c r="D4180" s="5" t="s">
        <v>29</v>
      </c>
      <c r="E4180" s="5" t="s">
        <v>8500</v>
      </c>
      <c r="F4180" s="6">
        <v>45546</v>
      </c>
      <c r="G4180" s="6">
        <v>50659</v>
      </c>
      <c r="H4180" s="7">
        <v>1500</v>
      </c>
      <c r="I4180" s="13" t="e">
        <f>VLOOKUP(C4180,[1]Sheet18!$A$1:$C$362,3,0)</f>
        <v>#N/A</v>
      </c>
      <c r="J4180" s="18">
        <f t="shared" si="122"/>
        <v>1500</v>
      </c>
    </row>
    <row r="4181" spans="2:10" x14ac:dyDescent="0.2">
      <c r="B4181" s="4">
        <v>4178</v>
      </c>
      <c r="C4181" s="5" t="s">
        <v>2069</v>
      </c>
      <c r="D4181" s="5" t="s">
        <v>29</v>
      </c>
      <c r="E4181" s="5" t="s">
        <v>2070</v>
      </c>
      <c r="F4181" s="6">
        <v>43390</v>
      </c>
      <c r="G4181" s="6">
        <v>50695</v>
      </c>
      <c r="H4181" s="7">
        <v>1000</v>
      </c>
      <c r="I4181" s="13" t="e">
        <f>VLOOKUP(C4181,[1]Sheet18!$A$1:$C$362,3,0)</f>
        <v>#N/A</v>
      </c>
      <c r="J4181" s="18">
        <f t="shared" si="122"/>
        <v>1000</v>
      </c>
    </row>
    <row r="4182" spans="2:10" x14ac:dyDescent="0.2">
      <c r="B4182" s="4">
        <v>4179</v>
      </c>
      <c r="C4182" s="5" t="s">
        <v>2122</v>
      </c>
      <c r="D4182" s="5" t="s">
        <v>29</v>
      </c>
      <c r="E4182" s="5" t="s">
        <v>2123</v>
      </c>
      <c r="F4182" s="6">
        <v>43418</v>
      </c>
      <c r="G4182" s="6">
        <v>50723</v>
      </c>
      <c r="H4182" s="7">
        <v>1000</v>
      </c>
      <c r="I4182" s="13" t="e">
        <f>VLOOKUP(C4182,[1]Sheet18!$A$1:$C$362,3,0)</f>
        <v>#N/A</v>
      </c>
      <c r="J4182" s="18">
        <f t="shared" si="122"/>
        <v>1000</v>
      </c>
    </row>
    <row r="4183" spans="2:10" x14ac:dyDescent="0.2">
      <c r="B4183" s="4">
        <v>4180</v>
      </c>
      <c r="C4183" s="5" t="s">
        <v>7403</v>
      </c>
      <c r="D4183" s="5" t="s">
        <v>29</v>
      </c>
      <c r="E4183" s="5" t="s">
        <v>7404</v>
      </c>
      <c r="F4183" s="6">
        <v>45273</v>
      </c>
      <c r="G4183" s="6">
        <v>50752</v>
      </c>
      <c r="H4183" s="7">
        <v>500</v>
      </c>
      <c r="I4183" s="13" t="e">
        <f>VLOOKUP(C4183,[1]Sheet18!$A$1:$C$362,3,0)</f>
        <v>#N/A</v>
      </c>
      <c r="J4183" s="18">
        <f t="shared" si="122"/>
        <v>500</v>
      </c>
    </row>
    <row r="4184" spans="2:10" x14ac:dyDescent="0.2">
      <c r="B4184" s="4">
        <v>4181</v>
      </c>
      <c r="C4184" s="5" t="s">
        <v>2294</v>
      </c>
      <c r="D4184" s="5" t="s">
        <v>29</v>
      </c>
      <c r="E4184" s="5" t="s">
        <v>2295</v>
      </c>
      <c r="F4184" s="6">
        <v>43495</v>
      </c>
      <c r="G4184" s="6">
        <v>50800</v>
      </c>
      <c r="H4184" s="7">
        <v>2000</v>
      </c>
      <c r="I4184" s="13" t="e">
        <f>VLOOKUP(C4184,[1]Sheet18!$A$1:$C$362,3,0)</f>
        <v>#N/A</v>
      </c>
      <c r="J4184" s="18">
        <f t="shared" si="122"/>
        <v>2000</v>
      </c>
    </row>
    <row r="4185" spans="2:10" x14ac:dyDescent="0.2">
      <c r="B4185" s="4">
        <v>4182</v>
      </c>
      <c r="C4185" s="5" t="s">
        <v>2374</v>
      </c>
      <c r="D4185" s="5" t="s">
        <v>29</v>
      </c>
      <c r="E4185" s="5" t="s">
        <v>2375</v>
      </c>
      <c r="F4185" s="6">
        <v>43523</v>
      </c>
      <c r="G4185" s="6">
        <v>50828</v>
      </c>
      <c r="H4185" s="7">
        <v>750</v>
      </c>
      <c r="I4185" s="13" t="e">
        <f>VLOOKUP(C4185,[1]Sheet18!$A$1:$C$362,3,0)</f>
        <v>#N/A</v>
      </c>
      <c r="J4185" s="18">
        <f t="shared" si="122"/>
        <v>750</v>
      </c>
    </row>
    <row r="4186" spans="2:10" x14ac:dyDescent="0.2">
      <c r="B4186" s="4">
        <v>4183</v>
      </c>
      <c r="C4186" s="5" t="s">
        <v>6760</v>
      </c>
      <c r="D4186" s="5" t="s">
        <v>29</v>
      </c>
      <c r="E4186" s="5" t="s">
        <v>6761</v>
      </c>
      <c r="F4186" s="6">
        <v>45084</v>
      </c>
      <c r="G4186" s="6">
        <v>50928</v>
      </c>
      <c r="H4186" s="7">
        <v>1500</v>
      </c>
      <c r="I4186" s="13" t="e">
        <f>VLOOKUP(C4186,[1]Sheet18!$A$1:$C$362,3,0)</f>
        <v>#N/A</v>
      </c>
      <c r="J4186" s="18">
        <f t="shared" si="122"/>
        <v>1500</v>
      </c>
    </row>
    <row r="4187" spans="2:10" x14ac:dyDescent="0.2">
      <c r="B4187" s="4">
        <v>4184</v>
      </c>
      <c r="C4187" s="5" t="s">
        <v>6883</v>
      </c>
      <c r="D4187" s="5" t="s">
        <v>29</v>
      </c>
      <c r="E4187" s="5" t="s">
        <v>6884</v>
      </c>
      <c r="F4187" s="6">
        <v>45119</v>
      </c>
      <c r="G4187" s="6">
        <v>50963</v>
      </c>
      <c r="H4187" s="7">
        <v>1000</v>
      </c>
      <c r="I4187" s="13" t="e">
        <f>VLOOKUP(C4187,[1]Sheet18!$A$1:$C$362,3,0)</f>
        <v>#N/A</v>
      </c>
      <c r="J4187" s="18">
        <f t="shared" si="122"/>
        <v>1000</v>
      </c>
    </row>
    <row r="4188" spans="2:10" x14ac:dyDescent="0.2">
      <c r="B4188" s="4">
        <v>4185</v>
      </c>
      <c r="C4188" s="5" t="s">
        <v>7026</v>
      </c>
      <c r="D4188" s="5" t="s">
        <v>29</v>
      </c>
      <c r="E4188" s="5" t="s">
        <v>6884</v>
      </c>
      <c r="F4188" s="6">
        <v>45175</v>
      </c>
      <c r="G4188" s="6">
        <v>51019</v>
      </c>
      <c r="H4188" s="7">
        <v>1000</v>
      </c>
      <c r="I4188" s="13" t="e">
        <f>VLOOKUP(C4188,[1]Sheet18!$A$1:$C$362,3,0)</f>
        <v>#N/A</v>
      </c>
      <c r="J4188" s="18">
        <f t="shared" si="122"/>
        <v>1000</v>
      </c>
    </row>
    <row r="4189" spans="2:10" x14ac:dyDescent="0.2">
      <c r="B4189" s="4">
        <v>4186</v>
      </c>
      <c r="C4189" s="5" t="s">
        <v>8583</v>
      </c>
      <c r="D4189" s="5" t="s">
        <v>29</v>
      </c>
      <c r="E4189" s="5" t="s">
        <v>8584</v>
      </c>
      <c r="F4189" s="6">
        <v>45568</v>
      </c>
      <c r="G4189" s="6">
        <v>51046</v>
      </c>
      <c r="H4189" s="7">
        <v>1500</v>
      </c>
      <c r="I4189" s="13" t="e">
        <f>VLOOKUP(C4189,[1]Sheet18!$A$1:$C$362,3,0)</f>
        <v>#N/A</v>
      </c>
      <c r="J4189" s="18">
        <f t="shared" si="122"/>
        <v>1500</v>
      </c>
    </row>
    <row r="4190" spans="2:10" x14ac:dyDescent="0.2">
      <c r="B4190" s="4">
        <v>4187</v>
      </c>
      <c r="C4190" s="5" t="s">
        <v>7186</v>
      </c>
      <c r="D4190" s="5" t="s">
        <v>29</v>
      </c>
      <c r="E4190" s="5" t="s">
        <v>7187</v>
      </c>
      <c r="F4190" s="6">
        <v>45217</v>
      </c>
      <c r="G4190" s="6">
        <v>51061</v>
      </c>
      <c r="H4190" s="7">
        <v>500</v>
      </c>
      <c r="I4190" s="13" t="e">
        <f>VLOOKUP(C4190,[1]Sheet18!$A$1:$C$362,3,0)</f>
        <v>#N/A</v>
      </c>
      <c r="J4190" s="18">
        <f t="shared" si="122"/>
        <v>500</v>
      </c>
    </row>
    <row r="4191" spans="2:10" x14ac:dyDescent="0.2">
      <c r="B4191" s="4">
        <v>4188</v>
      </c>
      <c r="C4191" s="5" t="s">
        <v>6037</v>
      </c>
      <c r="D4191" s="5" t="s">
        <v>29</v>
      </c>
      <c r="E4191" s="5" t="s">
        <v>6038</v>
      </c>
      <c r="F4191" s="6">
        <v>44867</v>
      </c>
      <c r="G4191" s="6">
        <v>51076</v>
      </c>
      <c r="H4191" s="7">
        <v>750</v>
      </c>
      <c r="I4191" s="13" t="e">
        <f>VLOOKUP(C4191,[1]Sheet18!$A$1:$C$362,3,0)</f>
        <v>#N/A</v>
      </c>
      <c r="J4191" s="18">
        <f t="shared" si="122"/>
        <v>750</v>
      </c>
    </row>
    <row r="4192" spans="2:10" x14ac:dyDescent="0.2">
      <c r="B4192" s="4">
        <v>4189</v>
      </c>
      <c r="C4192" s="5" t="s">
        <v>8688</v>
      </c>
      <c r="D4192" s="5" t="s">
        <v>29</v>
      </c>
      <c r="E4192" s="5" t="s">
        <v>8689</v>
      </c>
      <c r="F4192" s="6">
        <v>45609</v>
      </c>
      <c r="G4192" s="6">
        <v>51087</v>
      </c>
      <c r="H4192" s="7">
        <v>1000</v>
      </c>
      <c r="I4192" s="13" t="e">
        <f>VLOOKUP(C4192,[1]Sheet18!$A$1:$C$362,3,0)</f>
        <v>#N/A</v>
      </c>
      <c r="J4192" s="18">
        <f t="shared" si="122"/>
        <v>1000</v>
      </c>
    </row>
    <row r="4193" spans="2:10" x14ac:dyDescent="0.2">
      <c r="B4193" s="4">
        <v>4190</v>
      </c>
      <c r="C4193" s="5" t="s">
        <v>6240</v>
      </c>
      <c r="D4193" s="5" t="s">
        <v>29</v>
      </c>
      <c r="E4193" s="5" t="s">
        <v>6241</v>
      </c>
      <c r="F4193" s="6">
        <v>44937</v>
      </c>
      <c r="G4193" s="6">
        <v>51146</v>
      </c>
      <c r="H4193" s="7">
        <v>500</v>
      </c>
      <c r="I4193" s="13" t="e">
        <f>VLOOKUP(C4193,[1]Sheet18!$A$1:$C$362,3,0)</f>
        <v>#N/A</v>
      </c>
      <c r="J4193" s="18">
        <f t="shared" si="122"/>
        <v>500</v>
      </c>
    </row>
    <row r="4194" spans="2:10" x14ac:dyDescent="0.2">
      <c r="B4194" s="4">
        <v>4191</v>
      </c>
      <c r="C4194" s="5" t="s">
        <v>6372</v>
      </c>
      <c r="D4194" s="5" t="s">
        <v>29</v>
      </c>
      <c r="E4194" s="5" t="s">
        <v>6241</v>
      </c>
      <c r="F4194" s="6">
        <v>44972</v>
      </c>
      <c r="G4194" s="6">
        <v>51181</v>
      </c>
      <c r="H4194" s="7">
        <v>500</v>
      </c>
      <c r="I4194" s="13" t="e">
        <f>VLOOKUP(C4194,[1]Sheet18!$A$1:$C$362,3,0)</f>
        <v>#N/A</v>
      </c>
      <c r="J4194" s="18">
        <f t="shared" si="122"/>
        <v>500</v>
      </c>
    </row>
    <row r="4195" spans="2:10" x14ac:dyDescent="0.2">
      <c r="B4195" s="4">
        <v>4192</v>
      </c>
      <c r="C4195" s="5" t="s">
        <v>8161</v>
      </c>
      <c r="D4195" s="5" t="s">
        <v>29</v>
      </c>
      <c r="E4195" s="5" t="s">
        <v>8162</v>
      </c>
      <c r="F4195" s="6">
        <v>45448</v>
      </c>
      <c r="G4195" s="6">
        <v>51292</v>
      </c>
      <c r="H4195" s="7">
        <v>1000</v>
      </c>
      <c r="I4195" s="13" t="e">
        <f>VLOOKUP(C4195,[1]Sheet18!$A$1:$C$362,3,0)</f>
        <v>#N/A</v>
      </c>
      <c r="J4195" s="18">
        <f t="shared" si="122"/>
        <v>1000</v>
      </c>
    </row>
    <row r="4196" spans="2:10" x14ac:dyDescent="0.2">
      <c r="B4196" s="4">
        <v>4193</v>
      </c>
      <c r="C4196" s="5" t="s">
        <v>8268</v>
      </c>
      <c r="D4196" s="5" t="s">
        <v>29</v>
      </c>
      <c r="E4196" s="5" t="s">
        <v>8269</v>
      </c>
      <c r="F4196" s="6">
        <v>45491</v>
      </c>
      <c r="G4196" s="6">
        <v>51335</v>
      </c>
      <c r="H4196" s="7">
        <v>1000</v>
      </c>
      <c r="I4196" s="13" t="e">
        <f>VLOOKUP(C4196,[1]Sheet18!$A$1:$C$362,3,0)</f>
        <v>#N/A</v>
      </c>
      <c r="J4196" s="18">
        <f t="shared" si="122"/>
        <v>1000</v>
      </c>
    </row>
    <row r="4197" spans="2:10" x14ac:dyDescent="0.2">
      <c r="B4197" s="4">
        <v>4194</v>
      </c>
      <c r="C4197" s="5" t="s">
        <v>8284</v>
      </c>
      <c r="D4197" s="5" t="s">
        <v>29</v>
      </c>
      <c r="E4197" s="5" t="s">
        <v>8285</v>
      </c>
      <c r="F4197" s="6">
        <v>45497</v>
      </c>
      <c r="G4197" s="6">
        <v>51341</v>
      </c>
      <c r="H4197" s="7">
        <v>1000</v>
      </c>
      <c r="I4197" s="13" t="e">
        <f>VLOOKUP(C4197,[1]Sheet18!$A$1:$C$362,3,0)</f>
        <v>#N/A</v>
      </c>
      <c r="J4197" s="18">
        <f t="shared" si="122"/>
        <v>1000</v>
      </c>
    </row>
    <row r="4198" spans="2:10" x14ac:dyDescent="0.2">
      <c r="B4198" s="4">
        <v>4195</v>
      </c>
      <c r="C4198" s="5" t="s">
        <v>6936</v>
      </c>
      <c r="D4198" s="5" t="s">
        <v>29</v>
      </c>
      <c r="E4198" s="5" t="s">
        <v>6937</v>
      </c>
      <c r="F4198" s="6">
        <v>45140</v>
      </c>
      <c r="G4198" s="6">
        <v>51350</v>
      </c>
      <c r="H4198" s="7">
        <v>1000</v>
      </c>
      <c r="I4198" s="13" t="e">
        <f>VLOOKUP(C4198,[1]Sheet18!$A$1:$C$362,3,0)</f>
        <v>#N/A</v>
      </c>
      <c r="J4198" s="18">
        <f t="shared" si="122"/>
        <v>1000</v>
      </c>
    </row>
    <row r="4199" spans="2:10" x14ac:dyDescent="0.2">
      <c r="B4199" s="4">
        <v>4196</v>
      </c>
      <c r="C4199" s="5" t="s">
        <v>8356</v>
      </c>
      <c r="D4199" s="5" t="s">
        <v>29</v>
      </c>
      <c r="E4199" s="5" t="s">
        <v>8357</v>
      </c>
      <c r="F4199" s="6">
        <v>45511</v>
      </c>
      <c r="G4199" s="6">
        <v>51355</v>
      </c>
      <c r="H4199" s="7">
        <v>1000</v>
      </c>
      <c r="I4199" s="13" t="e">
        <f>VLOOKUP(C4199,[1]Sheet18!$A$1:$C$362,3,0)</f>
        <v>#N/A</v>
      </c>
      <c r="J4199" s="18">
        <f t="shared" si="122"/>
        <v>1000</v>
      </c>
    </row>
    <row r="4200" spans="2:10" x14ac:dyDescent="0.2">
      <c r="B4200" s="4">
        <v>4197</v>
      </c>
      <c r="C4200" s="5" t="s">
        <v>3817</v>
      </c>
      <c r="D4200" s="5" t="s">
        <v>29</v>
      </c>
      <c r="E4200" s="5" t="s">
        <v>3818</v>
      </c>
      <c r="F4200" s="6">
        <v>44090</v>
      </c>
      <c r="G4200" s="6">
        <v>51395</v>
      </c>
      <c r="H4200" s="7">
        <v>1500</v>
      </c>
      <c r="I4200" s="13" t="e">
        <f>VLOOKUP(C4200,[1]Sheet18!$A$1:$C$362,3,0)</f>
        <v>#N/A</v>
      </c>
      <c r="J4200" s="18">
        <f t="shared" si="122"/>
        <v>1500</v>
      </c>
    </row>
    <row r="4201" spans="2:10" x14ac:dyDescent="0.2">
      <c r="B4201" s="4">
        <v>4198</v>
      </c>
      <c r="C4201" s="5" t="s">
        <v>5892</v>
      </c>
      <c r="D4201" s="5" t="s">
        <v>29</v>
      </c>
      <c r="E4201" s="5" t="s">
        <v>5893</v>
      </c>
      <c r="F4201" s="6">
        <v>44825</v>
      </c>
      <c r="G4201" s="6">
        <v>51400</v>
      </c>
      <c r="H4201" s="7">
        <v>500</v>
      </c>
      <c r="I4201" s="13" t="e">
        <f>VLOOKUP(C4201,[1]Sheet18!$A$1:$C$362,3,0)</f>
        <v>#N/A</v>
      </c>
      <c r="J4201" s="18">
        <f t="shared" si="122"/>
        <v>500</v>
      </c>
    </row>
    <row r="4202" spans="2:10" x14ac:dyDescent="0.2">
      <c r="B4202" s="4">
        <v>4199</v>
      </c>
      <c r="C4202" s="5" t="s">
        <v>5006</v>
      </c>
      <c r="D4202" s="5" t="s">
        <v>29</v>
      </c>
      <c r="E4202" s="5" t="s">
        <v>5007</v>
      </c>
      <c r="F4202" s="6">
        <v>44475</v>
      </c>
      <c r="G4202" s="6">
        <v>51415</v>
      </c>
      <c r="H4202" s="7">
        <v>1500</v>
      </c>
      <c r="I4202" s="13" t="e">
        <f>VLOOKUP(C4202,[1]Sheet18!$A$1:$C$362,3,0)</f>
        <v>#N/A</v>
      </c>
      <c r="J4202" s="18">
        <f t="shared" si="122"/>
        <v>1500</v>
      </c>
    </row>
    <row r="4203" spans="2:10" x14ac:dyDescent="0.2">
      <c r="B4203" s="4">
        <v>4200</v>
      </c>
      <c r="C4203" s="5" t="s">
        <v>6039</v>
      </c>
      <c r="D4203" s="5" t="s">
        <v>29</v>
      </c>
      <c r="E4203" s="5" t="s">
        <v>6040</v>
      </c>
      <c r="F4203" s="6">
        <v>44867</v>
      </c>
      <c r="G4203" s="6">
        <v>51442</v>
      </c>
      <c r="H4203" s="7">
        <v>750</v>
      </c>
      <c r="I4203" s="13" t="e">
        <f>VLOOKUP(C4203,[1]Sheet18!$A$1:$C$362,3,0)</f>
        <v>#N/A</v>
      </c>
      <c r="J4203" s="18">
        <f t="shared" si="122"/>
        <v>750</v>
      </c>
    </row>
    <row r="4204" spans="2:10" x14ac:dyDescent="0.2">
      <c r="B4204" s="4">
        <v>4201</v>
      </c>
      <c r="C4204" s="5" t="s">
        <v>7301</v>
      </c>
      <c r="D4204" s="5" t="s">
        <v>29</v>
      </c>
      <c r="E4204" s="5" t="s">
        <v>7302</v>
      </c>
      <c r="F4204" s="6">
        <v>45245</v>
      </c>
      <c r="G4204" s="6">
        <v>51455</v>
      </c>
      <c r="H4204" s="7">
        <v>1000</v>
      </c>
      <c r="I4204" s="13" t="e">
        <f>VLOOKUP(C4204,[1]Sheet18!$A$1:$C$362,3,0)</f>
        <v>#N/A</v>
      </c>
      <c r="J4204" s="18">
        <f t="shared" si="122"/>
        <v>1000</v>
      </c>
    </row>
    <row r="4205" spans="2:10" x14ac:dyDescent="0.2">
      <c r="B4205" s="4">
        <v>4202</v>
      </c>
      <c r="C4205" s="5" t="s">
        <v>4141</v>
      </c>
      <c r="D4205" s="5" t="s">
        <v>29</v>
      </c>
      <c r="E4205" s="5" t="s">
        <v>4142</v>
      </c>
      <c r="F4205" s="6">
        <v>44174</v>
      </c>
      <c r="G4205" s="6">
        <v>51479</v>
      </c>
      <c r="H4205" s="7">
        <v>1000</v>
      </c>
      <c r="I4205" s="13" t="e">
        <f>VLOOKUP(C4205,[1]Sheet18!$A$1:$C$362,3,0)</f>
        <v>#N/A</v>
      </c>
      <c r="J4205" s="18">
        <f t="shared" si="122"/>
        <v>1000</v>
      </c>
    </row>
    <row r="4206" spans="2:10" x14ac:dyDescent="0.2">
      <c r="B4206" s="4">
        <v>4203</v>
      </c>
      <c r="C4206" s="5" t="s">
        <v>4172</v>
      </c>
      <c r="D4206" s="5" t="s">
        <v>29</v>
      </c>
      <c r="E4206" s="5" t="s">
        <v>4173</v>
      </c>
      <c r="F4206" s="6">
        <v>44188</v>
      </c>
      <c r="G4206" s="6">
        <v>51493</v>
      </c>
      <c r="H4206" s="7">
        <v>2000</v>
      </c>
      <c r="I4206" s="13" t="e">
        <f>VLOOKUP(C4206,[1]Sheet18!$A$1:$C$362,3,0)</f>
        <v>#N/A</v>
      </c>
      <c r="J4206" s="18">
        <f t="shared" si="122"/>
        <v>2000</v>
      </c>
    </row>
    <row r="4207" spans="2:10" x14ac:dyDescent="0.2">
      <c r="B4207" s="4">
        <v>4204</v>
      </c>
      <c r="C4207" s="5" t="s">
        <v>4194</v>
      </c>
      <c r="D4207" s="5" t="s">
        <v>29</v>
      </c>
      <c r="E4207" s="5" t="s">
        <v>4195</v>
      </c>
      <c r="F4207" s="6">
        <v>44195</v>
      </c>
      <c r="G4207" s="6">
        <v>51500</v>
      </c>
      <c r="H4207" s="7">
        <v>1000</v>
      </c>
      <c r="I4207" s="13" t="e">
        <f>VLOOKUP(C4207,[1]Sheet18!$A$1:$C$362,3,0)</f>
        <v>#N/A</v>
      </c>
      <c r="J4207" s="18">
        <f t="shared" si="122"/>
        <v>1000</v>
      </c>
    </row>
    <row r="4208" spans="2:10" x14ac:dyDescent="0.2">
      <c r="B4208" s="4">
        <v>4205</v>
      </c>
      <c r="C4208" s="5" t="s">
        <v>4259</v>
      </c>
      <c r="D4208" s="5" t="s">
        <v>29</v>
      </c>
      <c r="E4208" s="5" t="s">
        <v>4260</v>
      </c>
      <c r="F4208" s="6">
        <v>44216</v>
      </c>
      <c r="G4208" s="6">
        <v>51521</v>
      </c>
      <c r="H4208" s="7">
        <v>1000</v>
      </c>
      <c r="I4208" s="13" t="e">
        <f>VLOOKUP(C4208,[1]Sheet18!$A$1:$C$362,3,0)</f>
        <v>#N/A</v>
      </c>
      <c r="J4208" s="18">
        <f t="shared" si="122"/>
        <v>1000</v>
      </c>
    </row>
    <row r="4209" spans="2:10" x14ac:dyDescent="0.2">
      <c r="B4209" s="4">
        <v>4206</v>
      </c>
      <c r="C4209" s="5" t="s">
        <v>4308</v>
      </c>
      <c r="D4209" s="5" t="s">
        <v>29</v>
      </c>
      <c r="E4209" s="5" t="s">
        <v>4309</v>
      </c>
      <c r="F4209" s="6">
        <v>44230</v>
      </c>
      <c r="G4209" s="6">
        <v>51535</v>
      </c>
      <c r="H4209" s="7">
        <v>1000</v>
      </c>
      <c r="I4209" s="13" t="e">
        <f>VLOOKUP(C4209,[1]Sheet18!$A$1:$C$362,3,0)</f>
        <v>#N/A</v>
      </c>
      <c r="J4209" s="18">
        <f t="shared" si="122"/>
        <v>1000</v>
      </c>
    </row>
    <row r="4210" spans="2:10" x14ac:dyDescent="0.2">
      <c r="B4210" s="4">
        <v>4207</v>
      </c>
      <c r="C4210" s="5" t="s">
        <v>4424</v>
      </c>
      <c r="D4210" s="5" t="s">
        <v>29</v>
      </c>
      <c r="E4210" s="5" t="s">
        <v>4425</v>
      </c>
      <c r="F4210" s="6">
        <v>44258</v>
      </c>
      <c r="G4210" s="6">
        <v>51563</v>
      </c>
      <c r="H4210" s="7">
        <v>1200</v>
      </c>
      <c r="I4210" s="13" t="e">
        <f>VLOOKUP(C4210,[1]Sheet18!$A$1:$C$362,3,0)</f>
        <v>#N/A</v>
      </c>
      <c r="J4210" s="18">
        <f t="shared" ref="J4210:J4273" si="123">H4210</f>
        <v>1200</v>
      </c>
    </row>
    <row r="4211" spans="2:10" x14ac:dyDescent="0.2">
      <c r="B4211" s="4">
        <v>4208</v>
      </c>
      <c r="C4211" s="5" t="s">
        <v>7819</v>
      </c>
      <c r="D4211" s="5" t="s">
        <v>29</v>
      </c>
      <c r="E4211" s="5" t="s">
        <v>7820</v>
      </c>
      <c r="F4211" s="6">
        <v>45364</v>
      </c>
      <c r="G4211" s="6">
        <v>51573</v>
      </c>
      <c r="H4211" s="7">
        <v>1000</v>
      </c>
      <c r="I4211" s="13" t="e">
        <f>VLOOKUP(C4211,[1]Sheet18!$A$1:$C$362,3,0)</f>
        <v>#N/A</v>
      </c>
      <c r="J4211" s="18">
        <f t="shared" si="123"/>
        <v>1000</v>
      </c>
    </row>
    <row r="4212" spans="2:10" x14ac:dyDescent="0.2">
      <c r="B4212" s="4">
        <v>4209</v>
      </c>
      <c r="C4212" s="5" t="s">
        <v>7883</v>
      </c>
      <c r="D4212" s="5" t="s">
        <v>29</v>
      </c>
      <c r="E4212" s="5" t="s">
        <v>7884</v>
      </c>
      <c r="F4212" s="6">
        <v>45371</v>
      </c>
      <c r="G4212" s="6">
        <v>51580</v>
      </c>
      <c r="H4212" s="7">
        <v>1000</v>
      </c>
      <c r="I4212" s="13" t="e">
        <f>VLOOKUP(C4212,[1]Sheet18!$A$1:$C$362,3,0)</f>
        <v>#N/A</v>
      </c>
      <c r="J4212" s="18">
        <f t="shared" si="123"/>
        <v>1000</v>
      </c>
    </row>
    <row r="4213" spans="2:10" x14ac:dyDescent="0.2">
      <c r="B4213" s="4">
        <v>4210</v>
      </c>
      <c r="C4213" s="5" t="s">
        <v>8067</v>
      </c>
      <c r="D4213" s="5" t="s">
        <v>29</v>
      </c>
      <c r="E4213" s="5" t="s">
        <v>6947</v>
      </c>
      <c r="F4213" s="6">
        <v>45420</v>
      </c>
      <c r="G4213" s="6">
        <v>51629</v>
      </c>
      <c r="H4213" s="7">
        <v>1000</v>
      </c>
      <c r="I4213" s="13" t="e">
        <f>VLOOKUP(C4213,[1]Sheet18!$A$1:$C$362,3,0)</f>
        <v>#N/A</v>
      </c>
      <c r="J4213" s="18">
        <f t="shared" si="123"/>
        <v>1000</v>
      </c>
    </row>
    <row r="4214" spans="2:10" x14ac:dyDescent="0.2">
      <c r="B4214" s="4">
        <v>4211</v>
      </c>
      <c r="C4214" s="5" t="s">
        <v>8082</v>
      </c>
      <c r="D4214" s="5" t="s">
        <v>29</v>
      </c>
      <c r="E4214" s="5" t="s">
        <v>8083</v>
      </c>
      <c r="F4214" s="6">
        <v>45427</v>
      </c>
      <c r="G4214" s="6">
        <v>51636</v>
      </c>
      <c r="H4214" s="7">
        <v>1000</v>
      </c>
      <c r="I4214" s="13" t="e">
        <f>VLOOKUP(C4214,[1]Sheet18!$A$1:$C$362,3,0)</f>
        <v>#N/A</v>
      </c>
      <c r="J4214" s="18">
        <f t="shared" si="123"/>
        <v>1000</v>
      </c>
    </row>
    <row r="4215" spans="2:10" x14ac:dyDescent="0.2">
      <c r="B4215" s="4">
        <v>4212</v>
      </c>
      <c r="C4215" s="5" t="s">
        <v>4603</v>
      </c>
      <c r="D4215" s="5" t="s">
        <v>29</v>
      </c>
      <c r="E4215" s="5" t="s">
        <v>4604</v>
      </c>
      <c r="F4215" s="6">
        <v>44335</v>
      </c>
      <c r="G4215" s="6">
        <v>51640</v>
      </c>
      <c r="H4215" s="7">
        <v>2000</v>
      </c>
      <c r="I4215" s="13" t="e">
        <f>VLOOKUP(C4215,[1]Sheet18!$A$1:$C$362,3,0)</f>
        <v>#N/A</v>
      </c>
      <c r="J4215" s="18">
        <f t="shared" si="123"/>
        <v>2000</v>
      </c>
    </row>
    <row r="4216" spans="2:10" x14ac:dyDescent="0.2">
      <c r="B4216" s="4">
        <v>4213</v>
      </c>
      <c r="C4216" s="5" t="s">
        <v>4649</v>
      </c>
      <c r="D4216" s="5" t="s">
        <v>29</v>
      </c>
      <c r="E4216" s="5" t="s">
        <v>4650</v>
      </c>
      <c r="F4216" s="6">
        <v>44349</v>
      </c>
      <c r="G4216" s="6">
        <v>51654</v>
      </c>
      <c r="H4216" s="7">
        <v>1000</v>
      </c>
      <c r="I4216" s="13" t="e">
        <f>VLOOKUP(C4216,[1]Sheet18!$A$1:$C$362,3,0)</f>
        <v>#N/A</v>
      </c>
      <c r="J4216" s="18">
        <f t="shared" si="123"/>
        <v>1000</v>
      </c>
    </row>
    <row r="4217" spans="2:10" x14ac:dyDescent="0.2">
      <c r="B4217" s="4">
        <v>4214</v>
      </c>
      <c r="C4217" s="5" t="s">
        <v>6786</v>
      </c>
      <c r="D4217" s="5" t="s">
        <v>29</v>
      </c>
      <c r="E4217" s="5" t="s">
        <v>6787</v>
      </c>
      <c r="F4217" s="6">
        <v>45091</v>
      </c>
      <c r="G4217" s="6">
        <v>51666</v>
      </c>
      <c r="H4217" s="7">
        <v>1500</v>
      </c>
      <c r="I4217" s="13" t="e">
        <f>VLOOKUP(C4217,[1]Sheet18!$A$1:$C$362,3,0)</f>
        <v>#N/A</v>
      </c>
      <c r="J4217" s="18">
        <f t="shared" si="123"/>
        <v>1500</v>
      </c>
    </row>
    <row r="4218" spans="2:10" x14ac:dyDescent="0.2">
      <c r="B4218" s="4">
        <v>4215</v>
      </c>
      <c r="C4218" s="5" t="s">
        <v>4706</v>
      </c>
      <c r="D4218" s="5" t="s">
        <v>29</v>
      </c>
      <c r="E4218" s="5" t="s">
        <v>4707</v>
      </c>
      <c r="F4218" s="6">
        <v>44370</v>
      </c>
      <c r="G4218" s="6">
        <v>51675</v>
      </c>
      <c r="H4218" s="7">
        <v>1000</v>
      </c>
      <c r="I4218" s="13" t="e">
        <f>VLOOKUP(C4218,[1]Sheet18!$A$1:$C$362,3,0)</f>
        <v>#N/A</v>
      </c>
      <c r="J4218" s="18">
        <f t="shared" si="123"/>
        <v>1000</v>
      </c>
    </row>
    <row r="4219" spans="2:10" x14ac:dyDescent="0.2">
      <c r="B4219" s="4">
        <v>4216</v>
      </c>
      <c r="C4219" s="5" t="s">
        <v>6865</v>
      </c>
      <c r="D4219" s="5" t="s">
        <v>29</v>
      </c>
      <c r="E4219" s="5" t="s">
        <v>6866</v>
      </c>
      <c r="F4219" s="6">
        <v>45112</v>
      </c>
      <c r="G4219" s="6">
        <v>51687</v>
      </c>
      <c r="H4219" s="7">
        <v>1000</v>
      </c>
      <c r="I4219" s="13" t="e">
        <f>VLOOKUP(C4219,[1]Sheet18!$A$1:$C$362,3,0)</f>
        <v>#N/A</v>
      </c>
      <c r="J4219" s="18">
        <f t="shared" si="123"/>
        <v>1000</v>
      </c>
    </row>
    <row r="4220" spans="2:10" x14ac:dyDescent="0.2">
      <c r="B4220" s="4">
        <v>4217</v>
      </c>
      <c r="C4220" s="5" t="s">
        <v>4804</v>
      </c>
      <c r="D4220" s="5" t="s">
        <v>29</v>
      </c>
      <c r="E4220" s="5" t="s">
        <v>4805</v>
      </c>
      <c r="F4220" s="6">
        <v>44397</v>
      </c>
      <c r="G4220" s="6">
        <v>51702</v>
      </c>
      <c r="H4220" s="7">
        <v>1000</v>
      </c>
      <c r="I4220" s="13" t="e">
        <f>VLOOKUP(C4220,[1]Sheet18!$A$1:$C$362,3,0)</f>
        <v>#N/A</v>
      </c>
      <c r="J4220" s="18">
        <f t="shared" si="123"/>
        <v>1000</v>
      </c>
    </row>
    <row r="4221" spans="2:10" x14ac:dyDescent="0.2">
      <c r="B4221" s="4">
        <v>4218</v>
      </c>
      <c r="C4221" s="5" t="s">
        <v>4825</v>
      </c>
      <c r="D4221" s="5" t="s">
        <v>29</v>
      </c>
      <c r="E4221" s="5" t="s">
        <v>4826</v>
      </c>
      <c r="F4221" s="6">
        <v>44412</v>
      </c>
      <c r="G4221" s="6">
        <v>51717</v>
      </c>
      <c r="H4221" s="7">
        <v>1500</v>
      </c>
      <c r="I4221" s="13" t="e">
        <f>VLOOKUP(C4221,[1]Sheet18!$A$1:$C$362,3,0)</f>
        <v>#N/A</v>
      </c>
      <c r="J4221" s="18">
        <f t="shared" si="123"/>
        <v>1500</v>
      </c>
    </row>
    <row r="4222" spans="2:10" x14ac:dyDescent="0.2">
      <c r="B4222" s="4">
        <v>4219</v>
      </c>
      <c r="C4222" s="5" t="s">
        <v>6946</v>
      </c>
      <c r="D4222" s="5" t="s">
        <v>29</v>
      </c>
      <c r="E4222" s="5" t="s">
        <v>6947</v>
      </c>
      <c r="F4222" s="6">
        <v>45147</v>
      </c>
      <c r="G4222" s="6">
        <v>51722</v>
      </c>
      <c r="H4222" s="7">
        <v>1000</v>
      </c>
      <c r="I4222" s="13" t="e">
        <f>VLOOKUP(C4222,[1]Sheet18!$A$1:$C$362,3,0)</f>
        <v>#N/A</v>
      </c>
      <c r="J4222" s="18">
        <f t="shared" si="123"/>
        <v>1000</v>
      </c>
    </row>
    <row r="4223" spans="2:10" x14ac:dyDescent="0.2">
      <c r="B4223" s="4">
        <v>4220</v>
      </c>
      <c r="C4223" s="5" t="s">
        <v>7429</v>
      </c>
      <c r="D4223" s="5" t="s">
        <v>29</v>
      </c>
      <c r="E4223" s="5" t="s">
        <v>7430</v>
      </c>
      <c r="F4223" s="6">
        <v>45280</v>
      </c>
      <c r="G4223" s="6">
        <v>51855</v>
      </c>
      <c r="H4223" s="7">
        <v>900</v>
      </c>
      <c r="I4223" s="13" t="e">
        <f>VLOOKUP(C4223,[1]Sheet18!$A$1:$C$362,3,0)</f>
        <v>#N/A</v>
      </c>
      <c r="J4223" s="18">
        <f t="shared" si="123"/>
        <v>900</v>
      </c>
    </row>
    <row r="4224" spans="2:10" x14ac:dyDescent="0.2">
      <c r="B4224" s="4">
        <v>4221</v>
      </c>
      <c r="C4224" s="5" t="s">
        <v>6321</v>
      </c>
      <c r="D4224" s="5" t="s">
        <v>29</v>
      </c>
      <c r="E4224" s="5" t="s">
        <v>6322</v>
      </c>
      <c r="F4224" s="6">
        <v>44958</v>
      </c>
      <c r="G4224" s="6">
        <v>51898</v>
      </c>
      <c r="H4224" s="7">
        <v>500</v>
      </c>
      <c r="I4224" s="13" t="e">
        <f>VLOOKUP(C4224,[1]Sheet18!$A$1:$C$362,3,0)</f>
        <v>#N/A</v>
      </c>
      <c r="J4224" s="18">
        <f t="shared" si="123"/>
        <v>500</v>
      </c>
    </row>
    <row r="4225" spans="2:10" x14ac:dyDescent="0.2">
      <c r="B4225" s="4">
        <v>4222</v>
      </c>
      <c r="C4225" s="5" t="s">
        <v>8024</v>
      </c>
      <c r="D4225" s="5" t="s">
        <v>29</v>
      </c>
      <c r="E4225" s="5" t="s">
        <v>8025</v>
      </c>
      <c r="F4225" s="6">
        <v>45406</v>
      </c>
      <c r="G4225" s="6">
        <v>51980</v>
      </c>
      <c r="H4225" s="7">
        <v>1500</v>
      </c>
      <c r="I4225" s="13" t="e">
        <f>VLOOKUP(C4225,[1]Sheet18!$A$1:$C$362,3,0)</f>
        <v>#N/A</v>
      </c>
      <c r="J4225" s="18">
        <f t="shared" si="123"/>
        <v>1500</v>
      </c>
    </row>
    <row r="4226" spans="2:10" x14ac:dyDescent="0.2">
      <c r="B4226" s="4">
        <v>4223</v>
      </c>
      <c r="C4226" s="5" t="s">
        <v>8211</v>
      </c>
      <c r="D4226" s="5" t="s">
        <v>29</v>
      </c>
      <c r="E4226" s="5" t="s">
        <v>8212</v>
      </c>
      <c r="F4226" s="6">
        <v>45469</v>
      </c>
      <c r="G4226" s="6">
        <v>52043</v>
      </c>
      <c r="H4226" s="7">
        <v>1000</v>
      </c>
      <c r="I4226" s="13" t="e">
        <f>VLOOKUP(C4226,[1]Sheet18!$A$1:$C$362,3,0)</f>
        <v>#N/A</v>
      </c>
      <c r="J4226" s="18">
        <f t="shared" si="123"/>
        <v>1000</v>
      </c>
    </row>
    <row r="4227" spans="2:10" x14ac:dyDescent="0.2">
      <c r="B4227" s="4">
        <v>4224</v>
      </c>
      <c r="C4227" s="5" t="s">
        <v>8242</v>
      </c>
      <c r="D4227" s="5" t="s">
        <v>29</v>
      </c>
      <c r="E4227" s="5" t="s">
        <v>8243</v>
      </c>
      <c r="F4227" s="6">
        <v>45476</v>
      </c>
      <c r="G4227" s="6">
        <v>52050</v>
      </c>
      <c r="H4227" s="7">
        <v>1000</v>
      </c>
      <c r="I4227" s="13" t="e">
        <f>VLOOKUP(C4227,[1]Sheet18!$A$1:$C$362,3,0)</f>
        <v>#N/A</v>
      </c>
      <c r="J4227" s="18">
        <f t="shared" si="123"/>
        <v>1000</v>
      </c>
    </row>
    <row r="4228" spans="2:10" x14ac:dyDescent="0.2">
      <c r="B4228" s="4">
        <v>4225</v>
      </c>
      <c r="C4228" s="5" t="s">
        <v>8286</v>
      </c>
      <c r="D4228" s="5" t="s">
        <v>29</v>
      </c>
      <c r="E4228" s="5" t="s">
        <v>8287</v>
      </c>
      <c r="F4228" s="6">
        <v>45497</v>
      </c>
      <c r="G4228" s="6">
        <v>52071</v>
      </c>
      <c r="H4228" s="7">
        <v>1000</v>
      </c>
      <c r="I4228" s="13" t="e">
        <f>VLOOKUP(C4228,[1]Sheet18!$A$1:$C$362,3,0)</f>
        <v>#N/A</v>
      </c>
      <c r="J4228" s="18">
        <f t="shared" si="123"/>
        <v>1000</v>
      </c>
    </row>
    <row r="4229" spans="2:10" x14ac:dyDescent="0.2">
      <c r="B4229" s="4">
        <v>4226</v>
      </c>
      <c r="C4229" s="5" t="s">
        <v>8358</v>
      </c>
      <c r="D4229" s="5" t="s">
        <v>29</v>
      </c>
      <c r="E4229" s="5" t="s">
        <v>8359</v>
      </c>
      <c r="F4229" s="6">
        <v>45511</v>
      </c>
      <c r="G4229" s="6">
        <v>52085</v>
      </c>
      <c r="H4229" s="7">
        <v>1000</v>
      </c>
      <c r="I4229" s="13" t="e">
        <f>VLOOKUP(C4229,[1]Sheet18!$A$1:$C$362,3,0)</f>
        <v>#N/A</v>
      </c>
      <c r="J4229" s="18">
        <f t="shared" si="123"/>
        <v>1000</v>
      </c>
    </row>
    <row r="4230" spans="2:10" x14ac:dyDescent="0.2">
      <c r="B4230" s="4">
        <v>4227</v>
      </c>
      <c r="C4230" s="5" t="s">
        <v>7050</v>
      </c>
      <c r="D4230" s="5" t="s">
        <v>29</v>
      </c>
      <c r="E4230" s="5" t="s">
        <v>7051</v>
      </c>
      <c r="F4230" s="6">
        <v>45182</v>
      </c>
      <c r="G4230" s="6">
        <v>52122</v>
      </c>
      <c r="H4230" s="7">
        <v>1000</v>
      </c>
      <c r="I4230" s="13" t="e">
        <f>VLOOKUP(C4230,[1]Sheet18!$A$1:$C$362,3,0)</f>
        <v>#N/A</v>
      </c>
      <c r="J4230" s="18">
        <f t="shared" si="123"/>
        <v>1000</v>
      </c>
    </row>
    <row r="4231" spans="2:10" x14ac:dyDescent="0.2">
      <c r="B4231" s="4">
        <v>4228</v>
      </c>
      <c r="C4231" s="5" t="s">
        <v>8585</v>
      </c>
      <c r="D4231" s="5" t="s">
        <v>29</v>
      </c>
      <c r="E4231" s="5" t="s">
        <v>8586</v>
      </c>
      <c r="F4231" s="6">
        <v>45568</v>
      </c>
      <c r="G4231" s="6">
        <v>52142</v>
      </c>
      <c r="H4231" s="7">
        <v>500</v>
      </c>
      <c r="I4231" s="13" t="e">
        <f>VLOOKUP(C4231,[1]Sheet18!$A$1:$C$362,3,0)</f>
        <v>#N/A</v>
      </c>
      <c r="J4231" s="18">
        <f t="shared" si="123"/>
        <v>500</v>
      </c>
    </row>
    <row r="4232" spans="2:10" x14ac:dyDescent="0.2">
      <c r="B4232" s="4">
        <v>4229</v>
      </c>
      <c r="C4232" s="5" t="s">
        <v>5071</v>
      </c>
      <c r="D4232" s="5" t="s">
        <v>29</v>
      </c>
      <c r="E4232" s="5" t="s">
        <v>5072</v>
      </c>
      <c r="F4232" s="6">
        <v>44502</v>
      </c>
      <c r="G4232" s="6">
        <v>52172</v>
      </c>
      <c r="H4232" s="7">
        <v>2000</v>
      </c>
      <c r="I4232" s="13" t="e">
        <f>VLOOKUP(C4232,[1]Sheet18!$A$1:$C$362,3,0)</f>
        <v>#N/A</v>
      </c>
      <c r="J4232" s="18">
        <f t="shared" si="123"/>
        <v>2000</v>
      </c>
    </row>
    <row r="4233" spans="2:10" x14ac:dyDescent="0.2">
      <c r="B4233" s="4">
        <v>4230</v>
      </c>
      <c r="C4233" s="5" t="s">
        <v>7533</v>
      </c>
      <c r="D4233" s="5" t="s">
        <v>29</v>
      </c>
      <c r="E4233" s="5" t="s">
        <v>7534</v>
      </c>
      <c r="F4233" s="6">
        <v>45308</v>
      </c>
      <c r="G4233" s="6">
        <v>52248</v>
      </c>
      <c r="H4233" s="7">
        <v>1000</v>
      </c>
      <c r="I4233" s="13" t="e">
        <f>VLOOKUP(C4233,[1]Sheet18!$A$1:$C$362,3,0)</f>
        <v>#N/A</v>
      </c>
      <c r="J4233" s="18">
        <f t="shared" si="123"/>
        <v>1000</v>
      </c>
    </row>
    <row r="4234" spans="2:10" x14ac:dyDescent="0.2">
      <c r="B4234" s="4">
        <v>4231</v>
      </c>
      <c r="C4234" s="5" t="s">
        <v>1610</v>
      </c>
      <c r="D4234" s="5" t="s">
        <v>29</v>
      </c>
      <c r="E4234" s="5" t="s">
        <v>1611</v>
      </c>
      <c r="F4234" s="6">
        <v>43131</v>
      </c>
      <c r="G4234" s="6">
        <v>52262</v>
      </c>
      <c r="H4234" s="7">
        <v>600</v>
      </c>
      <c r="I4234" s="13" t="e">
        <f>VLOOKUP(C4234,[1]Sheet18!$A$1:$C$362,3,0)</f>
        <v>#N/A</v>
      </c>
      <c r="J4234" s="18">
        <f t="shared" si="123"/>
        <v>600</v>
      </c>
    </row>
    <row r="4235" spans="2:10" x14ac:dyDescent="0.2">
      <c r="B4235" s="4">
        <v>4232</v>
      </c>
      <c r="C4235" s="5" t="s">
        <v>1682</v>
      </c>
      <c r="D4235" s="5" t="s">
        <v>29</v>
      </c>
      <c r="E4235" s="5" t="s">
        <v>1683</v>
      </c>
      <c r="F4235" s="6">
        <v>43159</v>
      </c>
      <c r="G4235" s="6">
        <v>52290</v>
      </c>
      <c r="H4235" s="7">
        <v>800</v>
      </c>
      <c r="I4235" s="13" t="e">
        <f>VLOOKUP(C4235,[1]Sheet18!$A$1:$C$362,3,0)</f>
        <v>#N/A</v>
      </c>
      <c r="J4235" s="18">
        <f t="shared" si="123"/>
        <v>800</v>
      </c>
    </row>
    <row r="4236" spans="2:10" x14ac:dyDescent="0.2">
      <c r="B4236" s="4">
        <v>4233</v>
      </c>
      <c r="C4236" s="5" t="s">
        <v>7779</v>
      </c>
      <c r="D4236" s="5" t="s">
        <v>29</v>
      </c>
      <c r="E4236" s="5" t="s">
        <v>7780</v>
      </c>
      <c r="F4236" s="6">
        <v>45357</v>
      </c>
      <c r="G4236" s="6">
        <v>52296</v>
      </c>
      <c r="H4236" s="7">
        <v>1000</v>
      </c>
      <c r="I4236" s="13" t="e">
        <f>VLOOKUP(C4236,[1]Sheet18!$A$1:$C$362,3,0)</f>
        <v>#N/A</v>
      </c>
      <c r="J4236" s="18">
        <f t="shared" si="123"/>
        <v>1000</v>
      </c>
    </row>
    <row r="4237" spans="2:10" x14ac:dyDescent="0.2">
      <c r="B4237" s="4">
        <v>4234</v>
      </c>
      <c r="C4237" s="5" t="s">
        <v>1727</v>
      </c>
      <c r="D4237" s="5" t="s">
        <v>29</v>
      </c>
      <c r="E4237" s="5" t="s">
        <v>1728</v>
      </c>
      <c r="F4237" s="6">
        <v>43173</v>
      </c>
      <c r="G4237" s="6">
        <v>52304</v>
      </c>
      <c r="H4237" s="7">
        <v>1100</v>
      </c>
      <c r="I4237" s="13" t="e">
        <f>VLOOKUP(C4237,[1]Sheet18!$A$1:$C$362,3,0)</f>
        <v>#N/A</v>
      </c>
      <c r="J4237" s="18">
        <f t="shared" si="123"/>
        <v>1100</v>
      </c>
    </row>
    <row r="4238" spans="2:10" x14ac:dyDescent="0.2">
      <c r="B4238" s="4">
        <v>4235</v>
      </c>
      <c r="C4238" s="5" t="s">
        <v>1783</v>
      </c>
      <c r="D4238" s="5" t="s">
        <v>29</v>
      </c>
      <c r="E4238" s="5" t="s">
        <v>1784</v>
      </c>
      <c r="F4238" s="6">
        <v>43201</v>
      </c>
      <c r="G4238" s="6">
        <v>52332</v>
      </c>
      <c r="H4238" s="7">
        <v>2000</v>
      </c>
      <c r="I4238" s="13" t="e">
        <f>VLOOKUP(C4238,[1]Sheet18!$A$1:$C$362,3,0)</f>
        <v>#N/A</v>
      </c>
      <c r="J4238" s="18">
        <f t="shared" si="123"/>
        <v>2000</v>
      </c>
    </row>
    <row r="4239" spans="2:10" x14ac:dyDescent="0.2">
      <c r="B4239" s="4">
        <v>4236</v>
      </c>
      <c r="C4239" s="5" t="s">
        <v>1819</v>
      </c>
      <c r="D4239" s="5" t="s">
        <v>29</v>
      </c>
      <c r="E4239" s="5" t="s">
        <v>1820</v>
      </c>
      <c r="F4239" s="6">
        <v>43229</v>
      </c>
      <c r="G4239" s="6">
        <v>52360</v>
      </c>
      <c r="H4239" s="7">
        <v>2000</v>
      </c>
      <c r="I4239" s="13" t="e">
        <f>VLOOKUP(C4239,[1]Sheet18!$A$1:$C$362,3,0)</f>
        <v>#N/A</v>
      </c>
      <c r="J4239" s="18">
        <f t="shared" si="123"/>
        <v>2000</v>
      </c>
    </row>
    <row r="4240" spans="2:10" x14ac:dyDescent="0.2">
      <c r="B4240" s="4">
        <v>4237</v>
      </c>
      <c r="C4240" s="5" t="s">
        <v>8163</v>
      </c>
      <c r="D4240" s="5" t="s">
        <v>29</v>
      </c>
      <c r="E4240" s="5" t="s">
        <v>8164</v>
      </c>
      <c r="F4240" s="6">
        <v>45448</v>
      </c>
      <c r="G4240" s="6">
        <v>52387</v>
      </c>
      <c r="H4240" s="7">
        <v>1000</v>
      </c>
      <c r="I4240" s="13" t="e">
        <f>VLOOKUP(C4240,[1]Sheet18!$A$1:$C$362,3,0)</f>
        <v>#N/A</v>
      </c>
      <c r="J4240" s="18">
        <f t="shared" si="123"/>
        <v>1000</v>
      </c>
    </row>
    <row r="4241" spans="2:10" x14ac:dyDescent="0.2">
      <c r="B4241" s="4">
        <v>4238</v>
      </c>
      <c r="C4241" s="5" t="s">
        <v>1855</v>
      </c>
      <c r="D4241" s="5" t="s">
        <v>29</v>
      </c>
      <c r="E4241" s="5" t="s">
        <v>1856</v>
      </c>
      <c r="F4241" s="6">
        <v>43257</v>
      </c>
      <c r="G4241" s="6">
        <v>52388</v>
      </c>
      <c r="H4241" s="7">
        <v>1000</v>
      </c>
      <c r="I4241" s="13" t="e">
        <f>VLOOKUP(C4241,[1]Sheet18!$A$1:$C$362,3,0)</f>
        <v>#N/A</v>
      </c>
      <c r="J4241" s="18">
        <f t="shared" si="123"/>
        <v>1000</v>
      </c>
    </row>
    <row r="4242" spans="2:10" x14ac:dyDescent="0.2">
      <c r="B4242" s="4">
        <v>4239</v>
      </c>
      <c r="C4242" s="5" t="s">
        <v>5674</v>
      </c>
      <c r="D4242" s="5" t="s">
        <v>29</v>
      </c>
      <c r="E4242" s="5" t="s">
        <v>5675</v>
      </c>
      <c r="F4242" s="6">
        <v>44748</v>
      </c>
      <c r="G4242" s="6">
        <v>52418</v>
      </c>
      <c r="H4242" s="7">
        <v>1000</v>
      </c>
      <c r="I4242" s="13" t="e">
        <f>VLOOKUP(C4242,[1]Sheet18!$A$1:$C$362,3,0)</f>
        <v>#N/A</v>
      </c>
      <c r="J4242" s="18">
        <f t="shared" si="123"/>
        <v>1000</v>
      </c>
    </row>
    <row r="4243" spans="2:10" x14ac:dyDescent="0.2">
      <c r="B4243" s="4">
        <v>4240</v>
      </c>
      <c r="C4243" s="5" t="s">
        <v>1950</v>
      </c>
      <c r="D4243" s="5" t="s">
        <v>29</v>
      </c>
      <c r="E4243" s="5" t="s">
        <v>1951</v>
      </c>
      <c r="F4243" s="6">
        <v>43320</v>
      </c>
      <c r="G4243" s="6">
        <v>52451</v>
      </c>
      <c r="H4243" s="7">
        <v>1250</v>
      </c>
      <c r="I4243" s="13" t="e">
        <f>VLOOKUP(C4243,[1]Sheet18!$A$1:$C$362,3,0)</f>
        <v>#N/A</v>
      </c>
      <c r="J4243" s="18">
        <f t="shared" si="123"/>
        <v>1250</v>
      </c>
    </row>
    <row r="4244" spans="2:10" x14ac:dyDescent="0.2">
      <c r="B4244" s="4">
        <v>4241</v>
      </c>
      <c r="C4244" s="5" t="s">
        <v>1995</v>
      </c>
      <c r="D4244" s="5" t="s">
        <v>29</v>
      </c>
      <c r="E4244" s="5" t="s">
        <v>1996</v>
      </c>
      <c r="F4244" s="6">
        <v>43346</v>
      </c>
      <c r="G4244" s="6">
        <v>52477</v>
      </c>
      <c r="H4244" s="7">
        <v>1968</v>
      </c>
      <c r="I4244" s="13" t="e">
        <f>VLOOKUP(C4244,[1]Sheet18!$A$1:$C$362,3,0)</f>
        <v>#N/A</v>
      </c>
      <c r="J4244" s="18">
        <f t="shared" si="123"/>
        <v>1968</v>
      </c>
    </row>
    <row r="4245" spans="2:10" x14ac:dyDescent="0.2">
      <c r="B4245" s="4">
        <v>4242</v>
      </c>
      <c r="C4245" s="5" t="s">
        <v>7027</v>
      </c>
      <c r="D4245" s="5" t="s">
        <v>29</v>
      </c>
      <c r="E4245" s="5" t="s">
        <v>7028</v>
      </c>
      <c r="F4245" s="6">
        <v>45175</v>
      </c>
      <c r="G4245" s="6">
        <v>52480</v>
      </c>
      <c r="H4245" s="7">
        <v>1500</v>
      </c>
      <c r="I4245" s="13" t="e">
        <f>VLOOKUP(C4245,[1]Sheet18!$A$1:$C$362,3,0)</f>
        <v>#N/A</v>
      </c>
      <c r="J4245" s="18">
        <f t="shared" si="123"/>
        <v>1500</v>
      </c>
    </row>
    <row r="4246" spans="2:10" x14ac:dyDescent="0.2">
      <c r="B4246" s="4">
        <v>4243</v>
      </c>
      <c r="C4246" s="5" t="s">
        <v>2045</v>
      </c>
      <c r="D4246" s="5" t="s">
        <v>29</v>
      </c>
      <c r="E4246" s="5" t="s">
        <v>2046</v>
      </c>
      <c r="F4246" s="6">
        <v>43376</v>
      </c>
      <c r="G4246" s="6">
        <v>52507</v>
      </c>
      <c r="H4246" s="7">
        <v>2000</v>
      </c>
      <c r="I4246" s="13" t="e">
        <f>VLOOKUP(C4246,[1]Sheet18!$A$1:$C$362,3,0)</f>
        <v>#N/A</v>
      </c>
      <c r="J4246" s="18">
        <f t="shared" si="123"/>
        <v>2000</v>
      </c>
    </row>
    <row r="4247" spans="2:10" x14ac:dyDescent="0.2">
      <c r="B4247" s="4">
        <v>4244</v>
      </c>
      <c r="C4247" s="5" t="s">
        <v>2115</v>
      </c>
      <c r="D4247" s="5" t="s">
        <v>29</v>
      </c>
      <c r="E4247" s="5" t="s">
        <v>2116</v>
      </c>
      <c r="F4247" s="6">
        <v>43410</v>
      </c>
      <c r="G4247" s="6">
        <v>52541</v>
      </c>
      <c r="H4247" s="7">
        <v>1000</v>
      </c>
      <c r="I4247" s="13" t="e">
        <f>VLOOKUP(C4247,[1]Sheet18!$A$1:$C$362,3,0)</f>
        <v>#N/A</v>
      </c>
      <c r="J4247" s="18">
        <f t="shared" si="123"/>
        <v>1000</v>
      </c>
    </row>
    <row r="4248" spans="2:10" x14ac:dyDescent="0.2">
      <c r="B4248" s="4">
        <v>4245</v>
      </c>
      <c r="C4248" s="5" t="s">
        <v>5088</v>
      </c>
      <c r="D4248" s="5" t="s">
        <v>29</v>
      </c>
      <c r="E4248" s="5" t="s">
        <v>5089</v>
      </c>
      <c r="F4248" s="6">
        <v>44517</v>
      </c>
      <c r="G4248" s="6">
        <v>52552</v>
      </c>
      <c r="H4248" s="7">
        <v>1000</v>
      </c>
      <c r="I4248" s="13" t="e">
        <f>VLOOKUP(C4248,[1]Sheet18!$A$1:$C$362,3,0)</f>
        <v>#N/A</v>
      </c>
      <c r="J4248" s="18">
        <f t="shared" si="123"/>
        <v>1000</v>
      </c>
    </row>
    <row r="4249" spans="2:10" x14ac:dyDescent="0.2">
      <c r="B4249" s="4">
        <v>4246</v>
      </c>
      <c r="C4249" s="5" t="s">
        <v>6090</v>
      </c>
      <c r="D4249" s="5" t="s">
        <v>29</v>
      </c>
      <c r="E4249" s="5" t="s">
        <v>6091</v>
      </c>
      <c r="F4249" s="6">
        <v>44888</v>
      </c>
      <c r="G4249" s="6">
        <v>52558</v>
      </c>
      <c r="H4249" s="7">
        <v>500</v>
      </c>
      <c r="I4249" s="13" t="e">
        <f>VLOOKUP(C4249,[1]Sheet18!$A$1:$C$362,3,0)</f>
        <v>#N/A</v>
      </c>
      <c r="J4249" s="18">
        <f t="shared" si="123"/>
        <v>500</v>
      </c>
    </row>
    <row r="4250" spans="2:10" x14ac:dyDescent="0.2">
      <c r="B4250" s="4">
        <v>4247</v>
      </c>
      <c r="C4250" s="5" t="s">
        <v>2150</v>
      </c>
      <c r="D4250" s="5" t="s">
        <v>29</v>
      </c>
      <c r="E4250" s="5" t="s">
        <v>2151</v>
      </c>
      <c r="F4250" s="6">
        <v>43432</v>
      </c>
      <c r="G4250" s="6">
        <v>52563</v>
      </c>
      <c r="H4250" s="7">
        <v>1000</v>
      </c>
      <c r="I4250" s="13" t="e">
        <f>VLOOKUP(C4250,[1]Sheet18!$A$1:$C$362,3,0)</f>
        <v>#N/A</v>
      </c>
      <c r="J4250" s="18">
        <f t="shared" si="123"/>
        <v>1000</v>
      </c>
    </row>
    <row r="4251" spans="2:10" x14ac:dyDescent="0.2">
      <c r="B4251" s="4">
        <v>4248</v>
      </c>
      <c r="C4251" s="5" t="s">
        <v>2172</v>
      </c>
      <c r="D4251" s="5" t="s">
        <v>29</v>
      </c>
      <c r="E4251" s="5" t="s">
        <v>2173</v>
      </c>
      <c r="F4251" s="6">
        <v>43439</v>
      </c>
      <c r="G4251" s="6">
        <v>52570</v>
      </c>
      <c r="H4251" s="7">
        <v>1500</v>
      </c>
      <c r="I4251" s="13" t="e">
        <f>VLOOKUP(C4251,[1]Sheet18!$A$1:$C$362,3,0)</f>
        <v>#N/A</v>
      </c>
      <c r="J4251" s="18">
        <f t="shared" si="123"/>
        <v>1500</v>
      </c>
    </row>
    <row r="4252" spans="2:10" x14ac:dyDescent="0.2">
      <c r="B4252" s="4">
        <v>4249</v>
      </c>
      <c r="C4252" s="5" t="s">
        <v>6323</v>
      </c>
      <c r="D4252" s="5" t="s">
        <v>29</v>
      </c>
      <c r="E4252" s="5" t="s">
        <v>6324</v>
      </c>
      <c r="F4252" s="6">
        <v>44958</v>
      </c>
      <c r="G4252" s="6">
        <v>52628</v>
      </c>
      <c r="H4252" s="7">
        <v>500</v>
      </c>
      <c r="I4252" s="13" t="e">
        <f>VLOOKUP(C4252,[1]Sheet18!$A$1:$C$362,3,0)</f>
        <v>#N/A</v>
      </c>
      <c r="J4252" s="18">
        <f t="shared" si="123"/>
        <v>500</v>
      </c>
    </row>
    <row r="4253" spans="2:10" x14ac:dyDescent="0.2">
      <c r="B4253" s="4">
        <v>4250</v>
      </c>
      <c r="C4253" s="5" t="s">
        <v>2338</v>
      </c>
      <c r="D4253" s="5" t="s">
        <v>29</v>
      </c>
      <c r="E4253" s="5" t="s">
        <v>2339</v>
      </c>
      <c r="F4253" s="6">
        <v>43509</v>
      </c>
      <c r="G4253" s="6">
        <v>52640</v>
      </c>
      <c r="H4253" s="7">
        <v>2000</v>
      </c>
      <c r="I4253" s="13" t="e">
        <f>VLOOKUP(C4253,[1]Sheet18!$A$1:$C$362,3,0)</f>
        <v>#N/A</v>
      </c>
      <c r="J4253" s="18">
        <f t="shared" si="123"/>
        <v>2000</v>
      </c>
    </row>
    <row r="4254" spans="2:10" x14ac:dyDescent="0.2">
      <c r="B4254" s="4">
        <v>4251</v>
      </c>
      <c r="C4254" s="5" t="s">
        <v>2402</v>
      </c>
      <c r="D4254" s="5" t="s">
        <v>29</v>
      </c>
      <c r="E4254" s="5" t="s">
        <v>2403</v>
      </c>
      <c r="F4254" s="6">
        <v>43530</v>
      </c>
      <c r="G4254" s="6">
        <v>52662</v>
      </c>
      <c r="H4254" s="7">
        <v>1000</v>
      </c>
      <c r="I4254" s="13" t="e">
        <f>VLOOKUP(C4254,[1]Sheet18!$A$1:$C$362,3,0)</f>
        <v>#N/A</v>
      </c>
      <c r="J4254" s="18">
        <f t="shared" si="123"/>
        <v>1000</v>
      </c>
    </row>
    <row r="4255" spans="2:10" x14ac:dyDescent="0.2">
      <c r="B4255" s="4">
        <v>4252</v>
      </c>
      <c r="C4255" s="5" t="s">
        <v>6609</v>
      </c>
      <c r="D4255" s="5" t="s">
        <v>29</v>
      </c>
      <c r="E4255" s="5" t="s">
        <v>6610</v>
      </c>
      <c r="F4255" s="6">
        <v>45035</v>
      </c>
      <c r="G4255" s="6">
        <v>52706</v>
      </c>
      <c r="H4255" s="7">
        <v>1000</v>
      </c>
      <c r="I4255" s="13" t="e">
        <f>VLOOKUP(C4255,[1]Sheet18!$A$1:$C$362,3,0)</f>
        <v>#N/A</v>
      </c>
      <c r="J4255" s="18">
        <f t="shared" si="123"/>
        <v>1000</v>
      </c>
    </row>
    <row r="4256" spans="2:10" x14ac:dyDescent="0.2">
      <c r="B4256" s="4">
        <v>4253</v>
      </c>
      <c r="C4256" s="5" t="s">
        <v>9577</v>
      </c>
      <c r="D4256" s="5" t="s">
        <v>29</v>
      </c>
      <c r="E4256" s="5" t="s">
        <v>9578</v>
      </c>
      <c r="F4256" s="6">
        <v>45812</v>
      </c>
      <c r="G4256" s="6">
        <v>52752</v>
      </c>
      <c r="H4256" s="7">
        <v>800</v>
      </c>
      <c r="I4256" s="13" t="e">
        <f>VLOOKUP(C4256,[1]Sheet18!$A$1:$C$362,3,0)</f>
        <v>#N/A</v>
      </c>
      <c r="J4256" s="18">
        <f t="shared" si="123"/>
        <v>800</v>
      </c>
    </row>
    <row r="4257" spans="2:10" x14ac:dyDescent="0.2">
      <c r="B4257" s="4">
        <v>4254</v>
      </c>
      <c r="C4257" s="5" t="s">
        <v>5676</v>
      </c>
      <c r="D4257" s="5" t="s">
        <v>29</v>
      </c>
      <c r="E4257" s="5" t="s">
        <v>5677</v>
      </c>
      <c r="F4257" s="6">
        <v>44748</v>
      </c>
      <c r="G4257" s="6">
        <v>52784</v>
      </c>
      <c r="H4257" s="7">
        <v>1000</v>
      </c>
      <c r="I4257" s="13" t="e">
        <f>VLOOKUP(C4257,[1]Sheet18!$A$1:$C$362,3,0)</f>
        <v>#N/A</v>
      </c>
      <c r="J4257" s="18">
        <f t="shared" si="123"/>
        <v>1000</v>
      </c>
    </row>
    <row r="4258" spans="2:10" x14ac:dyDescent="0.2">
      <c r="B4258" s="4">
        <v>4255</v>
      </c>
      <c r="C4258" s="5" t="s">
        <v>6894</v>
      </c>
      <c r="D4258" s="5" t="s">
        <v>29</v>
      </c>
      <c r="E4258" s="5" t="s">
        <v>6895</v>
      </c>
      <c r="F4258" s="6">
        <v>45126</v>
      </c>
      <c r="G4258" s="6">
        <v>52797</v>
      </c>
      <c r="H4258" s="7">
        <v>1000</v>
      </c>
      <c r="I4258" s="13" t="e">
        <f>VLOOKUP(C4258,[1]Sheet18!$A$1:$C$362,3,0)</f>
        <v>#N/A</v>
      </c>
      <c r="J4258" s="18">
        <f t="shared" si="123"/>
        <v>1000</v>
      </c>
    </row>
    <row r="4259" spans="2:10" x14ac:dyDescent="0.2">
      <c r="B4259" s="4">
        <v>4256</v>
      </c>
      <c r="C4259" s="5" t="s">
        <v>7138</v>
      </c>
      <c r="D4259" s="5" t="s">
        <v>29</v>
      </c>
      <c r="E4259" s="5" t="s">
        <v>7139</v>
      </c>
      <c r="F4259" s="6">
        <v>45203</v>
      </c>
      <c r="G4259" s="6">
        <v>52874</v>
      </c>
      <c r="H4259" s="7">
        <v>1000</v>
      </c>
      <c r="I4259" s="13" t="e">
        <f>VLOOKUP(C4259,[1]Sheet18!$A$1:$C$362,3,0)</f>
        <v>#N/A</v>
      </c>
      <c r="J4259" s="18">
        <f t="shared" si="123"/>
        <v>1000</v>
      </c>
    </row>
    <row r="4260" spans="2:10" x14ac:dyDescent="0.2">
      <c r="B4260" s="4">
        <v>4257</v>
      </c>
      <c r="C4260" s="5" t="s">
        <v>6092</v>
      </c>
      <c r="D4260" s="5" t="s">
        <v>29</v>
      </c>
      <c r="E4260" s="5" t="s">
        <v>6093</v>
      </c>
      <c r="F4260" s="6">
        <v>44888</v>
      </c>
      <c r="G4260" s="6">
        <v>52924</v>
      </c>
      <c r="H4260" s="7">
        <v>500</v>
      </c>
      <c r="I4260" s="13" t="e">
        <f>VLOOKUP(C4260,[1]Sheet18!$A$1:$C$362,3,0)</f>
        <v>#N/A</v>
      </c>
      <c r="J4260" s="18">
        <f t="shared" si="123"/>
        <v>500</v>
      </c>
    </row>
    <row r="4261" spans="2:10" x14ac:dyDescent="0.2">
      <c r="B4261" s="4">
        <v>4258</v>
      </c>
      <c r="C4261" s="5" t="s">
        <v>8764</v>
      </c>
      <c r="D4261" s="5" t="s">
        <v>29</v>
      </c>
      <c r="E4261" s="5" t="s">
        <v>8765</v>
      </c>
      <c r="F4261" s="6">
        <v>45630</v>
      </c>
      <c r="G4261" s="6">
        <v>52935</v>
      </c>
      <c r="H4261" s="7">
        <v>1000</v>
      </c>
      <c r="I4261" s="13" t="e">
        <f>VLOOKUP(C4261,[1]Sheet18!$A$1:$C$362,3,0)</f>
        <v>#N/A</v>
      </c>
      <c r="J4261" s="18">
        <f t="shared" si="123"/>
        <v>1000</v>
      </c>
    </row>
    <row r="4262" spans="2:10" x14ac:dyDescent="0.2">
      <c r="B4262" s="4">
        <v>4259</v>
      </c>
      <c r="C4262" s="5" t="s">
        <v>7645</v>
      </c>
      <c r="D4262" s="5" t="s">
        <v>29</v>
      </c>
      <c r="E4262" s="5" t="s">
        <v>7646</v>
      </c>
      <c r="F4262" s="6">
        <v>45329</v>
      </c>
      <c r="G4262" s="6">
        <v>53000</v>
      </c>
      <c r="H4262" s="7">
        <v>1000</v>
      </c>
      <c r="I4262" s="13" t="e">
        <f>VLOOKUP(C4262,[1]Sheet18!$A$1:$C$362,3,0)</f>
        <v>#N/A</v>
      </c>
      <c r="J4262" s="18">
        <f t="shared" si="123"/>
        <v>1000</v>
      </c>
    </row>
    <row r="4263" spans="2:10" x14ac:dyDescent="0.2">
      <c r="B4263" s="4">
        <v>4260</v>
      </c>
      <c r="C4263" s="5" t="s">
        <v>6422</v>
      </c>
      <c r="D4263" s="5" t="s">
        <v>29</v>
      </c>
      <c r="E4263" s="5" t="s">
        <v>6423</v>
      </c>
      <c r="F4263" s="6">
        <v>44986</v>
      </c>
      <c r="G4263" s="6">
        <v>53022</v>
      </c>
      <c r="H4263" s="7">
        <v>1000</v>
      </c>
      <c r="I4263" s="13" t="e">
        <f>VLOOKUP(C4263,[1]Sheet18!$A$1:$C$362,3,0)</f>
        <v>#N/A</v>
      </c>
      <c r="J4263" s="18">
        <f t="shared" si="123"/>
        <v>1000</v>
      </c>
    </row>
    <row r="4264" spans="2:10" x14ac:dyDescent="0.2">
      <c r="B4264" s="4">
        <v>4261</v>
      </c>
      <c r="C4264" s="5" t="s">
        <v>9579</v>
      </c>
      <c r="D4264" s="5" t="s">
        <v>29</v>
      </c>
      <c r="E4264" s="5" t="s">
        <v>9580</v>
      </c>
      <c r="F4264" s="6">
        <v>45812</v>
      </c>
      <c r="G4264" s="6">
        <v>53117</v>
      </c>
      <c r="H4264" s="7">
        <v>700</v>
      </c>
      <c r="I4264" s="13" t="e">
        <f>VLOOKUP(C4264,[1]Sheet18!$A$1:$C$362,3,0)</f>
        <v>#N/A</v>
      </c>
      <c r="J4264" s="18">
        <f t="shared" si="123"/>
        <v>700</v>
      </c>
    </row>
    <row r="4265" spans="2:10" x14ac:dyDescent="0.2">
      <c r="B4265" s="4">
        <v>4262</v>
      </c>
      <c r="C4265" s="5" t="s">
        <v>6788</v>
      </c>
      <c r="D4265" s="5" t="s">
        <v>29</v>
      </c>
      <c r="E4265" s="5" t="s">
        <v>6789</v>
      </c>
      <c r="F4265" s="6">
        <v>45091</v>
      </c>
      <c r="G4265" s="6">
        <v>53127</v>
      </c>
      <c r="H4265" s="7">
        <v>1000</v>
      </c>
      <c r="I4265" s="13" t="e">
        <f>VLOOKUP(C4265,[1]Sheet18!$A$1:$C$362,3,0)</f>
        <v>#N/A</v>
      </c>
      <c r="J4265" s="18">
        <f t="shared" si="123"/>
        <v>1000</v>
      </c>
    </row>
    <row r="4266" spans="2:10" x14ac:dyDescent="0.2">
      <c r="B4266" s="4">
        <v>4263</v>
      </c>
      <c r="C4266" s="5" t="s">
        <v>6834</v>
      </c>
      <c r="D4266" s="5" t="s">
        <v>29</v>
      </c>
      <c r="E4266" s="5" t="s">
        <v>6835</v>
      </c>
      <c r="F4266" s="6">
        <v>45105</v>
      </c>
      <c r="G4266" s="6">
        <v>53141</v>
      </c>
      <c r="H4266" s="7">
        <v>1000</v>
      </c>
      <c r="I4266" s="13" t="e">
        <f>VLOOKUP(C4266,[1]Sheet18!$A$1:$C$362,3,0)</f>
        <v>#N/A</v>
      </c>
      <c r="J4266" s="18">
        <f t="shared" si="123"/>
        <v>1000</v>
      </c>
    </row>
    <row r="4267" spans="2:10" x14ac:dyDescent="0.2">
      <c r="B4267" s="4">
        <v>4264</v>
      </c>
      <c r="C4267" s="5" t="s">
        <v>5678</v>
      </c>
      <c r="D4267" s="5" t="s">
        <v>29</v>
      </c>
      <c r="E4267" s="5" t="s">
        <v>5679</v>
      </c>
      <c r="F4267" s="6">
        <v>44748</v>
      </c>
      <c r="G4267" s="6">
        <v>53149</v>
      </c>
      <c r="H4267" s="7">
        <v>1000</v>
      </c>
      <c r="I4267" s="13" t="e">
        <f>VLOOKUP(C4267,[1]Sheet18!$A$1:$C$362,3,0)</f>
        <v>#N/A</v>
      </c>
      <c r="J4267" s="18">
        <f t="shared" si="123"/>
        <v>1000</v>
      </c>
    </row>
    <row r="4268" spans="2:10" x14ac:dyDescent="0.2">
      <c r="B4268" s="4">
        <v>4265</v>
      </c>
      <c r="C4268" s="5" t="s">
        <v>8376</v>
      </c>
      <c r="D4268" s="5" t="s">
        <v>29</v>
      </c>
      <c r="E4268" s="5" t="s">
        <v>8377</v>
      </c>
      <c r="F4268" s="6">
        <v>45518</v>
      </c>
      <c r="G4268" s="6">
        <v>53188</v>
      </c>
      <c r="H4268" s="7">
        <v>1000</v>
      </c>
      <c r="I4268" s="13" t="e">
        <f>VLOOKUP(C4268,[1]Sheet18!$A$1:$C$362,3,0)</f>
        <v>#N/A</v>
      </c>
      <c r="J4268" s="18">
        <f t="shared" si="123"/>
        <v>1000</v>
      </c>
    </row>
    <row r="4269" spans="2:10" x14ac:dyDescent="0.2">
      <c r="B4269" s="4">
        <v>4266</v>
      </c>
      <c r="C4269" s="5" t="s">
        <v>5819</v>
      </c>
      <c r="D4269" s="5" t="s">
        <v>29</v>
      </c>
      <c r="E4269" s="5" t="s">
        <v>5820</v>
      </c>
      <c r="F4269" s="6">
        <v>44797</v>
      </c>
      <c r="G4269" s="6">
        <v>53198</v>
      </c>
      <c r="H4269" s="7">
        <v>500</v>
      </c>
      <c r="I4269" s="13" t="e">
        <f>VLOOKUP(C4269,[1]Sheet18!$A$1:$C$362,3,0)</f>
        <v>#N/A</v>
      </c>
      <c r="J4269" s="18">
        <f t="shared" si="123"/>
        <v>500</v>
      </c>
    </row>
    <row r="4270" spans="2:10" x14ac:dyDescent="0.2">
      <c r="B4270" s="4">
        <v>4267</v>
      </c>
      <c r="C4270" s="5" t="s">
        <v>7052</v>
      </c>
      <c r="D4270" s="5" t="s">
        <v>29</v>
      </c>
      <c r="E4270" s="5" t="s">
        <v>7053</v>
      </c>
      <c r="F4270" s="6">
        <v>45182</v>
      </c>
      <c r="G4270" s="6">
        <v>53218</v>
      </c>
      <c r="H4270" s="7">
        <v>1000</v>
      </c>
      <c r="I4270" s="13" t="e">
        <f>VLOOKUP(C4270,[1]Sheet18!$A$1:$C$362,3,0)</f>
        <v>#N/A</v>
      </c>
      <c r="J4270" s="18">
        <f t="shared" si="123"/>
        <v>1000</v>
      </c>
    </row>
    <row r="4271" spans="2:10" x14ac:dyDescent="0.2">
      <c r="B4271" s="4">
        <v>4268</v>
      </c>
      <c r="C4271" s="5" t="s">
        <v>8626</v>
      </c>
      <c r="D4271" s="5" t="s">
        <v>29</v>
      </c>
      <c r="E4271" s="5" t="s">
        <v>8627</v>
      </c>
      <c r="F4271" s="6">
        <v>45581</v>
      </c>
      <c r="G4271" s="6">
        <v>53251</v>
      </c>
      <c r="H4271" s="7">
        <v>1000</v>
      </c>
      <c r="I4271" s="13" t="e">
        <f>VLOOKUP(C4271,[1]Sheet18!$A$1:$C$362,3,0)</f>
        <v>#N/A</v>
      </c>
      <c r="J4271" s="18">
        <f t="shared" si="123"/>
        <v>1000</v>
      </c>
    </row>
    <row r="4272" spans="2:10" x14ac:dyDescent="0.2">
      <c r="B4272" s="4">
        <v>4269</v>
      </c>
      <c r="C4272" s="5" t="s">
        <v>7257</v>
      </c>
      <c r="D4272" s="5" t="s">
        <v>29</v>
      </c>
      <c r="E4272" s="5" t="s">
        <v>7258</v>
      </c>
      <c r="F4272" s="6">
        <v>45231</v>
      </c>
      <c r="G4272" s="6">
        <v>53267</v>
      </c>
      <c r="H4272" s="7">
        <v>1000</v>
      </c>
      <c r="I4272" s="13" t="e">
        <f>VLOOKUP(C4272,[1]Sheet18!$A$1:$C$362,3,0)</f>
        <v>#N/A</v>
      </c>
      <c r="J4272" s="18">
        <f t="shared" si="123"/>
        <v>1000</v>
      </c>
    </row>
    <row r="4273" spans="2:10" x14ac:dyDescent="0.2">
      <c r="B4273" s="4">
        <v>4270</v>
      </c>
      <c r="C4273" s="5" t="s">
        <v>8766</v>
      </c>
      <c r="D4273" s="5" t="s">
        <v>29</v>
      </c>
      <c r="E4273" s="5" t="s">
        <v>8767</v>
      </c>
      <c r="F4273" s="6">
        <v>45630</v>
      </c>
      <c r="G4273" s="6">
        <v>53300</v>
      </c>
      <c r="H4273" s="7">
        <v>1000</v>
      </c>
      <c r="I4273" s="13" t="e">
        <f>VLOOKUP(C4273,[1]Sheet18!$A$1:$C$362,3,0)</f>
        <v>#N/A</v>
      </c>
      <c r="J4273" s="18">
        <f t="shared" si="123"/>
        <v>1000</v>
      </c>
    </row>
    <row r="4274" spans="2:10" x14ac:dyDescent="0.2">
      <c r="B4274" s="4">
        <v>4271</v>
      </c>
      <c r="C4274" s="5" t="s">
        <v>5131</v>
      </c>
      <c r="D4274" s="5" t="s">
        <v>29</v>
      </c>
      <c r="E4274" s="5" t="s">
        <v>5132</v>
      </c>
      <c r="F4274" s="6">
        <v>44538</v>
      </c>
      <c r="G4274" s="6">
        <v>53304</v>
      </c>
      <c r="H4274" s="7">
        <v>1500</v>
      </c>
      <c r="I4274" s="13" t="e">
        <f>VLOOKUP(C4274,[1]Sheet18!$A$1:$C$362,3,0)</f>
        <v>#N/A</v>
      </c>
      <c r="J4274" s="18">
        <f t="shared" ref="J4274:J4337" si="124">H4274</f>
        <v>1500</v>
      </c>
    </row>
    <row r="4275" spans="2:10" x14ac:dyDescent="0.2">
      <c r="B4275" s="4">
        <v>4272</v>
      </c>
      <c r="C4275" s="5" t="s">
        <v>7537</v>
      </c>
      <c r="D4275" s="5" t="s">
        <v>29</v>
      </c>
      <c r="E4275" s="5" t="s">
        <v>7538</v>
      </c>
      <c r="F4275" s="6">
        <v>45315</v>
      </c>
      <c r="G4275" s="6">
        <v>53351</v>
      </c>
      <c r="H4275" s="7">
        <v>1000</v>
      </c>
      <c r="I4275" s="13" t="e">
        <f>VLOOKUP(C4275,[1]Sheet18!$A$1:$C$362,3,0)</f>
        <v>#N/A</v>
      </c>
      <c r="J4275" s="18">
        <f t="shared" si="124"/>
        <v>1000</v>
      </c>
    </row>
    <row r="4276" spans="2:10" x14ac:dyDescent="0.2">
      <c r="B4276" s="4">
        <v>4273</v>
      </c>
      <c r="C4276" s="5" t="s">
        <v>9013</v>
      </c>
      <c r="D4276" s="5" t="s">
        <v>29</v>
      </c>
      <c r="E4276" s="5" t="s">
        <v>9014</v>
      </c>
      <c r="F4276" s="6">
        <v>45693</v>
      </c>
      <c r="G4276" s="6">
        <v>53363</v>
      </c>
      <c r="H4276" s="7">
        <v>1000</v>
      </c>
      <c r="I4276" s="13" t="e">
        <f>VLOOKUP(C4276,[1]Sheet18!$A$1:$C$362,3,0)</f>
        <v>#N/A</v>
      </c>
      <c r="J4276" s="18">
        <f t="shared" si="124"/>
        <v>1000</v>
      </c>
    </row>
    <row r="4277" spans="2:10" x14ac:dyDescent="0.2">
      <c r="B4277" s="4">
        <v>4274</v>
      </c>
      <c r="C4277" s="5" t="s">
        <v>7674</v>
      </c>
      <c r="D4277" s="5" t="s">
        <v>29</v>
      </c>
      <c r="E4277" s="5" t="s">
        <v>7675</v>
      </c>
      <c r="F4277" s="6">
        <v>45336</v>
      </c>
      <c r="G4277" s="6">
        <v>53372</v>
      </c>
      <c r="H4277" s="7">
        <v>1000</v>
      </c>
      <c r="I4277" s="13" t="e">
        <f>VLOOKUP(C4277,[1]Sheet18!$A$1:$C$362,3,0)</f>
        <v>#N/A</v>
      </c>
      <c r="J4277" s="18">
        <f t="shared" si="124"/>
        <v>1000</v>
      </c>
    </row>
    <row r="4278" spans="2:10" x14ac:dyDescent="0.2">
      <c r="B4278" s="4">
        <v>4275</v>
      </c>
      <c r="C4278" s="5" t="s">
        <v>6450</v>
      </c>
      <c r="D4278" s="5" t="s">
        <v>29</v>
      </c>
      <c r="E4278" s="5" t="s">
        <v>6451</v>
      </c>
      <c r="F4278" s="6">
        <v>44993</v>
      </c>
      <c r="G4278" s="6">
        <v>53394</v>
      </c>
      <c r="H4278" s="7">
        <v>500</v>
      </c>
      <c r="I4278" s="13" t="e">
        <f>VLOOKUP(C4278,[1]Sheet18!$A$1:$C$362,3,0)</f>
        <v>#N/A</v>
      </c>
      <c r="J4278" s="18">
        <f t="shared" si="124"/>
        <v>500</v>
      </c>
    </row>
    <row r="4279" spans="2:10" x14ac:dyDescent="0.2">
      <c r="B4279" s="4">
        <v>4276</v>
      </c>
      <c r="C4279" s="5" t="s">
        <v>9495</v>
      </c>
      <c r="D4279" s="5" t="s">
        <v>29</v>
      </c>
      <c r="E4279" s="5" t="s">
        <v>9496</v>
      </c>
      <c r="F4279" s="6">
        <v>45791</v>
      </c>
      <c r="G4279" s="6">
        <v>53461</v>
      </c>
      <c r="H4279" s="7">
        <v>800</v>
      </c>
      <c r="I4279" s="13" t="e">
        <f>VLOOKUP(C4279,[1]Sheet18!$A$1:$C$362,3,0)</f>
        <v>#N/A</v>
      </c>
      <c r="J4279" s="18">
        <f t="shared" si="124"/>
        <v>800</v>
      </c>
    </row>
    <row r="4280" spans="2:10" x14ac:dyDescent="0.2">
      <c r="B4280" s="4">
        <v>4277</v>
      </c>
      <c r="C4280" s="5" t="s">
        <v>6896</v>
      </c>
      <c r="D4280" s="5" t="s">
        <v>29</v>
      </c>
      <c r="E4280" s="5" t="s">
        <v>6897</v>
      </c>
      <c r="F4280" s="6">
        <v>45126</v>
      </c>
      <c r="G4280" s="6">
        <v>53527</v>
      </c>
      <c r="H4280" s="7">
        <v>1000</v>
      </c>
      <c r="I4280" s="13" t="e">
        <f>VLOOKUP(C4280,[1]Sheet18!$A$1:$C$362,3,0)</f>
        <v>#N/A</v>
      </c>
      <c r="J4280" s="18">
        <f t="shared" si="124"/>
        <v>1000</v>
      </c>
    </row>
    <row r="4281" spans="2:10" x14ac:dyDescent="0.2">
      <c r="B4281" s="4">
        <v>4278</v>
      </c>
      <c r="C4281" s="5" t="s">
        <v>8360</v>
      </c>
      <c r="D4281" s="5" t="s">
        <v>29</v>
      </c>
      <c r="E4281" s="5" t="s">
        <v>8361</v>
      </c>
      <c r="F4281" s="6">
        <v>45511</v>
      </c>
      <c r="G4281" s="6">
        <v>53546</v>
      </c>
      <c r="H4281" s="7">
        <v>1000</v>
      </c>
      <c r="I4281" s="13" t="e">
        <f>VLOOKUP(C4281,[1]Sheet18!$A$1:$C$362,3,0)</f>
        <v>#N/A</v>
      </c>
      <c r="J4281" s="18">
        <f t="shared" si="124"/>
        <v>1000</v>
      </c>
    </row>
    <row r="4282" spans="2:10" x14ac:dyDescent="0.2">
      <c r="B4282" s="4">
        <v>4279</v>
      </c>
      <c r="C4282" s="5" t="s">
        <v>5821</v>
      </c>
      <c r="D4282" s="5" t="s">
        <v>29</v>
      </c>
      <c r="E4282" s="5" t="s">
        <v>5822</v>
      </c>
      <c r="F4282" s="6">
        <v>44797</v>
      </c>
      <c r="G4282" s="6">
        <v>53563</v>
      </c>
      <c r="H4282" s="7">
        <v>500</v>
      </c>
      <c r="I4282" s="13" t="e">
        <f>VLOOKUP(C4282,[1]Sheet18!$A$1:$C$362,3,0)</f>
        <v>#N/A</v>
      </c>
      <c r="J4282" s="18">
        <f t="shared" si="124"/>
        <v>500</v>
      </c>
    </row>
    <row r="4283" spans="2:10" x14ac:dyDescent="0.2">
      <c r="B4283" s="4">
        <v>4280</v>
      </c>
      <c r="C4283" s="5" t="s">
        <v>8484</v>
      </c>
      <c r="D4283" s="5" t="s">
        <v>29</v>
      </c>
      <c r="E4283" s="5" t="s">
        <v>8485</v>
      </c>
      <c r="F4283" s="6">
        <v>45539</v>
      </c>
      <c r="G4283" s="6">
        <v>53574</v>
      </c>
      <c r="H4283" s="7">
        <v>1000</v>
      </c>
      <c r="I4283" s="13" t="e">
        <f>VLOOKUP(C4283,[1]Sheet18!$A$1:$C$362,3,0)</f>
        <v>#N/A</v>
      </c>
      <c r="J4283" s="18">
        <f t="shared" si="124"/>
        <v>1000</v>
      </c>
    </row>
    <row r="4284" spans="2:10" x14ac:dyDescent="0.2">
      <c r="B4284" s="4">
        <v>4281</v>
      </c>
      <c r="C4284" s="5" t="s">
        <v>8805</v>
      </c>
      <c r="D4284" s="5" t="s">
        <v>29</v>
      </c>
      <c r="E4284" s="5" t="s">
        <v>8806</v>
      </c>
      <c r="F4284" s="6">
        <v>45644</v>
      </c>
      <c r="G4284" s="6">
        <v>53679</v>
      </c>
      <c r="H4284" s="7">
        <v>500</v>
      </c>
      <c r="I4284" s="13" t="e">
        <f>VLOOKUP(C4284,[1]Sheet18!$A$1:$C$362,3,0)</f>
        <v>#N/A</v>
      </c>
      <c r="J4284" s="18">
        <f t="shared" si="124"/>
        <v>500</v>
      </c>
    </row>
    <row r="4285" spans="2:10" x14ac:dyDescent="0.2">
      <c r="B4285" s="4">
        <v>4282</v>
      </c>
      <c r="C4285" s="5" t="s">
        <v>7535</v>
      </c>
      <c r="D4285" s="5" t="s">
        <v>29</v>
      </c>
      <c r="E4285" s="5" t="s">
        <v>7536</v>
      </c>
      <c r="F4285" s="6">
        <v>45308</v>
      </c>
      <c r="G4285" s="6">
        <v>53709</v>
      </c>
      <c r="H4285" s="7">
        <v>1000</v>
      </c>
      <c r="I4285" s="13" t="e">
        <f>VLOOKUP(C4285,[1]Sheet18!$A$1:$C$362,3,0)</f>
        <v>#N/A</v>
      </c>
      <c r="J4285" s="18">
        <f t="shared" si="124"/>
        <v>1000</v>
      </c>
    </row>
    <row r="4286" spans="2:10" x14ac:dyDescent="0.2">
      <c r="B4286" s="4">
        <v>4283</v>
      </c>
      <c r="C4286" s="5" t="s">
        <v>8967</v>
      </c>
      <c r="D4286" s="5" t="s">
        <v>29</v>
      </c>
      <c r="E4286" s="5" t="s">
        <v>8968</v>
      </c>
      <c r="F4286" s="6">
        <v>45686</v>
      </c>
      <c r="G4286" s="6">
        <v>53721</v>
      </c>
      <c r="H4286" s="7">
        <v>1000</v>
      </c>
      <c r="I4286" s="13" t="e">
        <f>VLOOKUP(C4286,[1]Sheet18!$A$1:$C$362,3,0)</f>
        <v>#N/A</v>
      </c>
      <c r="J4286" s="18">
        <f t="shared" si="124"/>
        <v>1000</v>
      </c>
    </row>
    <row r="4287" spans="2:10" x14ac:dyDescent="0.2">
      <c r="B4287" s="4">
        <v>4284</v>
      </c>
      <c r="C4287" s="5" t="s">
        <v>9015</v>
      </c>
      <c r="D4287" s="5" t="s">
        <v>29</v>
      </c>
      <c r="E4287" s="5" t="s">
        <v>9016</v>
      </c>
      <c r="F4287" s="6">
        <v>45693</v>
      </c>
      <c r="G4287" s="6">
        <v>53728</v>
      </c>
      <c r="H4287" s="7">
        <v>1000</v>
      </c>
      <c r="I4287" s="13" t="e">
        <f>VLOOKUP(C4287,[1]Sheet18!$A$1:$C$362,3,0)</f>
        <v>#N/A</v>
      </c>
      <c r="J4287" s="18">
        <f t="shared" si="124"/>
        <v>1000</v>
      </c>
    </row>
    <row r="4288" spans="2:10" x14ac:dyDescent="0.2">
      <c r="B4288" s="4">
        <v>4285</v>
      </c>
      <c r="C4288" s="5" t="s">
        <v>9177</v>
      </c>
      <c r="D4288" s="5" t="s">
        <v>29</v>
      </c>
      <c r="E4288" s="5" t="s">
        <v>9178</v>
      </c>
      <c r="F4288" s="6">
        <v>45721</v>
      </c>
      <c r="G4288" s="6">
        <v>53756</v>
      </c>
      <c r="H4288" s="7">
        <v>1000</v>
      </c>
      <c r="I4288" s="13" t="e">
        <f>VLOOKUP(C4288,[1]Sheet18!$A$1:$C$362,3,0)</f>
        <v>#N/A</v>
      </c>
      <c r="J4288" s="18">
        <f t="shared" si="124"/>
        <v>1000</v>
      </c>
    </row>
    <row r="4289" spans="2:10" x14ac:dyDescent="0.2">
      <c r="B4289" s="4">
        <v>4286</v>
      </c>
      <c r="C4289" s="5" t="s">
        <v>9399</v>
      </c>
      <c r="D4289" s="5" t="s">
        <v>29</v>
      </c>
      <c r="E4289" s="5" t="s">
        <v>9400</v>
      </c>
      <c r="F4289" s="6">
        <v>45756</v>
      </c>
      <c r="G4289" s="6">
        <v>53791</v>
      </c>
      <c r="H4289" s="7">
        <v>1000</v>
      </c>
      <c r="I4289" s="13" t="e">
        <f>VLOOKUP(C4289,[1]Sheet18!$A$1:$C$362,3,0)</f>
        <v>#N/A</v>
      </c>
      <c r="J4289" s="18">
        <f t="shared" si="124"/>
        <v>1000</v>
      </c>
    </row>
    <row r="4290" spans="2:10" x14ac:dyDescent="0.2">
      <c r="B4290" s="4">
        <v>4287</v>
      </c>
      <c r="C4290" s="5" t="s">
        <v>9497</v>
      </c>
      <c r="D4290" s="5" t="s">
        <v>29</v>
      </c>
      <c r="E4290" s="5" t="s">
        <v>9498</v>
      </c>
      <c r="F4290" s="6">
        <v>45791</v>
      </c>
      <c r="G4290" s="6">
        <v>53826</v>
      </c>
      <c r="H4290" s="7">
        <v>800</v>
      </c>
      <c r="I4290" s="13" t="e">
        <f>VLOOKUP(C4290,[1]Sheet18!$A$1:$C$362,3,0)</f>
        <v>#N/A</v>
      </c>
      <c r="J4290" s="18">
        <f t="shared" si="124"/>
        <v>800</v>
      </c>
    </row>
    <row r="4291" spans="2:10" x14ac:dyDescent="0.2">
      <c r="B4291" s="4">
        <v>4288</v>
      </c>
      <c r="C4291" s="5" t="s">
        <v>6966</v>
      </c>
      <c r="D4291" s="5" t="s">
        <v>29</v>
      </c>
      <c r="E4291" s="5" t="s">
        <v>6967</v>
      </c>
      <c r="F4291" s="6">
        <v>45155</v>
      </c>
      <c r="G4291" s="6">
        <v>53921</v>
      </c>
      <c r="H4291" s="7">
        <v>1000</v>
      </c>
      <c r="I4291" s="13" t="e">
        <f>VLOOKUP(C4291,[1]Sheet18!$A$1:$C$362,3,0)</f>
        <v>#N/A</v>
      </c>
      <c r="J4291" s="18">
        <f t="shared" si="124"/>
        <v>1000</v>
      </c>
    </row>
    <row r="4292" spans="2:10" x14ac:dyDescent="0.2">
      <c r="B4292" s="4">
        <v>4289</v>
      </c>
      <c r="C4292" s="5" t="s">
        <v>8660</v>
      </c>
      <c r="D4292" s="5" t="s">
        <v>29</v>
      </c>
      <c r="E4292" s="5" t="s">
        <v>8661</v>
      </c>
      <c r="F4292" s="6">
        <v>45595</v>
      </c>
      <c r="G4292" s="6">
        <v>53995</v>
      </c>
      <c r="H4292" s="7">
        <v>1000</v>
      </c>
      <c r="I4292" s="13" t="e">
        <f>VLOOKUP(C4292,[1]Sheet18!$A$1:$C$362,3,0)</f>
        <v>#N/A</v>
      </c>
      <c r="J4292" s="18">
        <f t="shared" si="124"/>
        <v>1000</v>
      </c>
    </row>
    <row r="4293" spans="2:10" x14ac:dyDescent="0.2">
      <c r="B4293" s="4">
        <v>4290</v>
      </c>
      <c r="C4293" s="5" t="s">
        <v>6127</v>
      </c>
      <c r="D4293" s="5" t="s">
        <v>29</v>
      </c>
      <c r="E4293" s="5" t="s">
        <v>6128</v>
      </c>
      <c r="F4293" s="6">
        <v>44902</v>
      </c>
      <c r="G4293" s="6">
        <v>54033</v>
      </c>
      <c r="H4293" s="7">
        <v>500</v>
      </c>
      <c r="I4293" s="13" t="e">
        <f>VLOOKUP(C4293,[1]Sheet18!$A$1:$C$362,3,0)</f>
        <v>#N/A</v>
      </c>
      <c r="J4293" s="18">
        <f t="shared" si="124"/>
        <v>500</v>
      </c>
    </row>
    <row r="4294" spans="2:10" x14ac:dyDescent="0.2">
      <c r="B4294" s="4">
        <v>4291</v>
      </c>
      <c r="C4294" s="5" t="s">
        <v>8807</v>
      </c>
      <c r="D4294" s="5" t="s">
        <v>29</v>
      </c>
      <c r="E4294" s="5" t="s">
        <v>8808</v>
      </c>
      <c r="F4294" s="6">
        <v>45644</v>
      </c>
      <c r="G4294" s="6">
        <v>54044</v>
      </c>
      <c r="H4294" s="7">
        <v>1000</v>
      </c>
      <c r="I4294" s="13" t="e">
        <f>VLOOKUP(C4294,[1]Sheet18!$A$1:$C$362,3,0)</f>
        <v>#N/A</v>
      </c>
      <c r="J4294" s="18">
        <f t="shared" si="124"/>
        <v>1000</v>
      </c>
    </row>
    <row r="4295" spans="2:10" x14ac:dyDescent="0.2">
      <c r="B4295" s="4">
        <v>4292</v>
      </c>
      <c r="C4295" s="5" t="s">
        <v>6348</v>
      </c>
      <c r="D4295" s="5" t="s">
        <v>29</v>
      </c>
      <c r="E4295" s="5" t="s">
        <v>6349</v>
      </c>
      <c r="F4295" s="6">
        <v>44965</v>
      </c>
      <c r="G4295" s="6">
        <v>54096</v>
      </c>
      <c r="H4295" s="7">
        <v>1000</v>
      </c>
      <c r="I4295" s="13" t="e">
        <f>VLOOKUP(C4295,[1]Sheet18!$A$1:$C$362,3,0)</f>
        <v>#N/A</v>
      </c>
      <c r="J4295" s="18">
        <f t="shared" si="124"/>
        <v>1000</v>
      </c>
    </row>
    <row r="4296" spans="2:10" x14ac:dyDescent="0.2">
      <c r="B4296" s="4">
        <v>4293</v>
      </c>
      <c r="C4296" s="5" t="s">
        <v>6527</v>
      </c>
      <c r="D4296" s="5" t="s">
        <v>29</v>
      </c>
      <c r="E4296" s="5" t="s">
        <v>6528</v>
      </c>
      <c r="F4296" s="6">
        <v>45008</v>
      </c>
      <c r="G4296" s="6">
        <v>54140</v>
      </c>
      <c r="H4296" s="7">
        <v>1000</v>
      </c>
      <c r="I4296" s="13" t="e">
        <f>VLOOKUP(C4296,[1]Sheet18!$A$1:$C$362,3,0)</f>
        <v>#N/A</v>
      </c>
      <c r="J4296" s="18">
        <f t="shared" si="124"/>
        <v>1000</v>
      </c>
    </row>
    <row r="4297" spans="2:10" x14ac:dyDescent="0.2">
      <c r="B4297" s="4">
        <v>4294</v>
      </c>
      <c r="C4297" s="5" t="s">
        <v>6629</v>
      </c>
      <c r="D4297" s="5" t="s">
        <v>29</v>
      </c>
      <c r="E4297" s="5" t="s">
        <v>5882</v>
      </c>
      <c r="F4297" s="6">
        <v>45049</v>
      </c>
      <c r="G4297" s="6">
        <v>54181</v>
      </c>
      <c r="H4297" s="7">
        <v>1000</v>
      </c>
      <c r="I4297" s="13" t="e">
        <f>VLOOKUP(C4297,[1]Sheet18!$A$1:$C$362,3,0)</f>
        <v>#N/A</v>
      </c>
      <c r="J4297" s="18">
        <f t="shared" si="124"/>
        <v>1000</v>
      </c>
    </row>
    <row r="4298" spans="2:10" x14ac:dyDescent="0.2">
      <c r="B4298" s="4">
        <v>4295</v>
      </c>
      <c r="C4298" s="5" t="s">
        <v>8068</v>
      </c>
      <c r="D4298" s="5" t="s">
        <v>29</v>
      </c>
      <c r="E4298" s="5" t="s">
        <v>8069</v>
      </c>
      <c r="F4298" s="6">
        <v>45420</v>
      </c>
      <c r="G4298" s="6">
        <v>54186</v>
      </c>
      <c r="H4298" s="7">
        <v>1000</v>
      </c>
      <c r="I4298" s="13" t="e">
        <f>VLOOKUP(C4298,[1]Sheet18!$A$1:$C$362,3,0)</f>
        <v>#N/A</v>
      </c>
      <c r="J4298" s="18">
        <f t="shared" si="124"/>
        <v>1000</v>
      </c>
    </row>
    <row r="4299" spans="2:10" x14ac:dyDescent="0.2">
      <c r="B4299" s="4">
        <v>4296</v>
      </c>
      <c r="C4299" s="5" t="s">
        <v>6666</v>
      </c>
      <c r="D4299" s="5" t="s">
        <v>29</v>
      </c>
      <c r="E4299" s="5" t="s">
        <v>6667</v>
      </c>
      <c r="F4299" s="6">
        <v>45063</v>
      </c>
      <c r="G4299" s="6">
        <v>54195</v>
      </c>
      <c r="H4299" s="7">
        <v>2000</v>
      </c>
      <c r="I4299" s="13" t="e">
        <f>VLOOKUP(C4299,[1]Sheet18!$A$1:$C$362,3,0)</f>
        <v>#N/A</v>
      </c>
      <c r="J4299" s="18">
        <f t="shared" si="124"/>
        <v>2000</v>
      </c>
    </row>
    <row r="4300" spans="2:10" x14ac:dyDescent="0.2">
      <c r="B4300" s="4">
        <v>4297</v>
      </c>
      <c r="C4300" s="5" t="s">
        <v>5881</v>
      </c>
      <c r="D4300" s="5" t="s">
        <v>29</v>
      </c>
      <c r="E4300" s="5" t="s">
        <v>5882</v>
      </c>
      <c r="F4300" s="6">
        <v>44818</v>
      </c>
      <c r="G4300" s="6">
        <v>54315</v>
      </c>
      <c r="H4300" s="7">
        <v>500</v>
      </c>
      <c r="I4300" s="13" t="e">
        <f>VLOOKUP(C4300,[1]Sheet18!$A$1:$C$362,3,0)</f>
        <v>#N/A</v>
      </c>
      <c r="J4300" s="18">
        <f t="shared" si="124"/>
        <v>500</v>
      </c>
    </row>
    <row r="4301" spans="2:10" x14ac:dyDescent="0.2">
      <c r="B4301" s="4">
        <v>4298</v>
      </c>
      <c r="C4301" s="5" t="s">
        <v>8892</v>
      </c>
      <c r="D4301" s="5" t="s">
        <v>29</v>
      </c>
      <c r="E4301" s="5" t="s">
        <v>8893</v>
      </c>
      <c r="F4301" s="6">
        <v>45665</v>
      </c>
      <c r="G4301" s="6">
        <v>54431</v>
      </c>
      <c r="H4301" s="7">
        <v>1000</v>
      </c>
      <c r="I4301" s="13" t="e">
        <f>VLOOKUP(C4301,[1]Sheet18!$A$1:$C$362,3,0)</f>
        <v>#N/A</v>
      </c>
      <c r="J4301" s="18">
        <f t="shared" si="124"/>
        <v>1000</v>
      </c>
    </row>
    <row r="4302" spans="2:10" x14ac:dyDescent="0.2">
      <c r="B4302" s="4">
        <v>4299</v>
      </c>
      <c r="C4302" s="5" t="s">
        <v>8969</v>
      </c>
      <c r="D4302" s="5" t="s">
        <v>29</v>
      </c>
      <c r="E4302" s="5" t="s">
        <v>8970</v>
      </c>
      <c r="F4302" s="6">
        <v>45686</v>
      </c>
      <c r="G4302" s="6">
        <v>54452</v>
      </c>
      <c r="H4302" s="7">
        <v>1000</v>
      </c>
      <c r="I4302" s="13" t="e">
        <f>VLOOKUP(C4302,[1]Sheet18!$A$1:$C$362,3,0)</f>
        <v>#N/A</v>
      </c>
      <c r="J4302" s="18">
        <f t="shared" si="124"/>
        <v>1000</v>
      </c>
    </row>
    <row r="4303" spans="2:10" x14ac:dyDescent="0.2">
      <c r="B4303" s="4">
        <v>4300</v>
      </c>
      <c r="C4303" s="5" t="s">
        <v>9017</v>
      </c>
      <c r="D4303" s="5" t="s">
        <v>29</v>
      </c>
      <c r="E4303" s="5" t="s">
        <v>9018</v>
      </c>
      <c r="F4303" s="6">
        <v>45693</v>
      </c>
      <c r="G4303" s="6">
        <v>54459</v>
      </c>
      <c r="H4303" s="7">
        <v>1000</v>
      </c>
      <c r="I4303" s="13" t="e">
        <f>VLOOKUP(C4303,[1]Sheet18!$A$1:$C$362,3,0)</f>
        <v>#N/A</v>
      </c>
      <c r="J4303" s="18">
        <f t="shared" si="124"/>
        <v>1000</v>
      </c>
    </row>
    <row r="4304" spans="2:10" x14ac:dyDescent="0.2">
      <c r="B4304" s="4">
        <v>4301</v>
      </c>
      <c r="C4304" s="5" t="s">
        <v>9179</v>
      </c>
      <c r="D4304" s="5" t="s">
        <v>29</v>
      </c>
      <c r="E4304" s="5" t="s">
        <v>9180</v>
      </c>
      <c r="F4304" s="6">
        <v>45721</v>
      </c>
      <c r="G4304" s="6">
        <v>54487</v>
      </c>
      <c r="H4304" s="7">
        <v>1000</v>
      </c>
      <c r="I4304" s="13" t="e">
        <f>VLOOKUP(C4304,[1]Sheet18!$A$1:$C$362,3,0)</f>
        <v>#N/A</v>
      </c>
      <c r="J4304" s="18">
        <f t="shared" si="124"/>
        <v>1000</v>
      </c>
    </row>
    <row r="4305" spans="2:10" x14ac:dyDescent="0.2">
      <c r="B4305" s="4">
        <v>4302</v>
      </c>
      <c r="C4305" s="5" t="s">
        <v>7781</v>
      </c>
      <c r="D4305" s="5" t="s">
        <v>29</v>
      </c>
      <c r="E4305" s="5" t="s">
        <v>7782</v>
      </c>
      <c r="F4305" s="6">
        <v>45357</v>
      </c>
      <c r="G4305" s="6">
        <v>54488</v>
      </c>
      <c r="H4305" s="7">
        <v>1000</v>
      </c>
      <c r="I4305" s="13" t="e">
        <f>VLOOKUP(C4305,[1]Sheet18!$A$1:$C$362,3,0)</f>
        <v>#N/A</v>
      </c>
      <c r="J4305" s="18">
        <f t="shared" si="124"/>
        <v>1000</v>
      </c>
    </row>
    <row r="4306" spans="2:10" x14ac:dyDescent="0.2">
      <c r="B4306" s="4">
        <v>4303</v>
      </c>
      <c r="C4306" s="5" t="s">
        <v>9230</v>
      </c>
      <c r="D4306" s="5" t="s">
        <v>29</v>
      </c>
      <c r="E4306" s="5" t="s">
        <v>9231</v>
      </c>
      <c r="F4306" s="6">
        <v>45728</v>
      </c>
      <c r="G4306" s="6">
        <v>54494</v>
      </c>
      <c r="H4306" s="7">
        <v>1000</v>
      </c>
      <c r="I4306" s="13" t="e">
        <f>VLOOKUP(C4306,[1]Sheet18!$A$1:$C$362,3,0)</f>
        <v>#N/A</v>
      </c>
      <c r="J4306" s="18">
        <f t="shared" si="124"/>
        <v>1000</v>
      </c>
    </row>
    <row r="4307" spans="2:10" x14ac:dyDescent="0.2">
      <c r="B4307" s="4">
        <v>4304</v>
      </c>
      <c r="C4307" s="5" t="s">
        <v>2424</v>
      </c>
      <c r="D4307" s="5" t="s">
        <v>29</v>
      </c>
      <c r="E4307" s="5" t="s">
        <v>2425</v>
      </c>
      <c r="F4307" s="6">
        <v>43537</v>
      </c>
      <c r="G4307" s="6">
        <v>54495</v>
      </c>
      <c r="H4307" s="7">
        <v>1022</v>
      </c>
      <c r="I4307" s="13" t="e">
        <f>VLOOKUP(C4307,[1]Sheet18!$A$1:$C$362,3,0)</f>
        <v>#N/A</v>
      </c>
      <c r="J4307" s="18">
        <f t="shared" si="124"/>
        <v>1022</v>
      </c>
    </row>
    <row r="4308" spans="2:10" x14ac:dyDescent="0.2">
      <c r="B4308" s="4">
        <v>4305</v>
      </c>
      <c r="C4308" s="5" t="s">
        <v>6730</v>
      </c>
      <c r="D4308" s="5" t="s">
        <v>29</v>
      </c>
      <c r="E4308" s="5" t="s">
        <v>6731</v>
      </c>
      <c r="F4308" s="6">
        <v>45077</v>
      </c>
      <c r="G4308" s="6">
        <v>54574</v>
      </c>
      <c r="H4308" s="7">
        <v>1000</v>
      </c>
      <c r="I4308" s="13" t="e">
        <f>VLOOKUP(C4308,[1]Sheet18!$A$1:$C$362,3,0)</f>
        <v>#N/A</v>
      </c>
      <c r="J4308" s="18">
        <f t="shared" si="124"/>
        <v>1000</v>
      </c>
    </row>
    <row r="4309" spans="2:10" x14ac:dyDescent="0.2">
      <c r="B4309" s="4">
        <v>4306</v>
      </c>
      <c r="C4309" s="5" t="s">
        <v>5883</v>
      </c>
      <c r="D4309" s="5" t="s">
        <v>29</v>
      </c>
      <c r="E4309" s="5" t="s">
        <v>5884</v>
      </c>
      <c r="F4309" s="6">
        <v>44818</v>
      </c>
      <c r="G4309" s="6">
        <v>54680</v>
      </c>
      <c r="H4309" s="7">
        <v>500</v>
      </c>
      <c r="I4309" s="13" t="e">
        <f>VLOOKUP(C4309,[1]Sheet18!$A$1:$C$362,3,0)</f>
        <v>#N/A</v>
      </c>
      <c r="J4309" s="18">
        <f t="shared" si="124"/>
        <v>500</v>
      </c>
    </row>
    <row r="4310" spans="2:10" x14ac:dyDescent="0.2">
      <c r="B4310" s="4">
        <v>4307</v>
      </c>
      <c r="C4310" s="5" t="s">
        <v>2855</v>
      </c>
      <c r="D4310" s="5" t="s">
        <v>29</v>
      </c>
      <c r="E4310" s="5" t="s">
        <v>2856</v>
      </c>
      <c r="F4310" s="6">
        <v>43747</v>
      </c>
      <c r="G4310" s="6">
        <v>54705</v>
      </c>
      <c r="H4310" s="7">
        <v>2000</v>
      </c>
      <c r="I4310" s="13" t="e">
        <f>VLOOKUP(C4310,[1]Sheet18!$A$1:$C$362,3,0)</f>
        <v>#N/A</v>
      </c>
      <c r="J4310" s="18">
        <f t="shared" si="124"/>
        <v>2000</v>
      </c>
    </row>
    <row r="4311" spans="2:10" x14ac:dyDescent="0.2">
      <c r="B4311" s="4">
        <v>4308</v>
      </c>
      <c r="C4311" s="5" t="s">
        <v>8662</v>
      </c>
      <c r="D4311" s="5" t="s">
        <v>29</v>
      </c>
      <c r="E4311" s="5" t="s">
        <v>8663</v>
      </c>
      <c r="F4311" s="6">
        <v>45595</v>
      </c>
      <c r="G4311" s="6">
        <v>54726</v>
      </c>
      <c r="H4311" s="7">
        <v>500</v>
      </c>
      <c r="I4311" s="13" t="e">
        <f>VLOOKUP(C4311,[1]Sheet18!$A$1:$C$362,3,0)</f>
        <v>#N/A</v>
      </c>
      <c r="J4311" s="18">
        <f t="shared" si="124"/>
        <v>500</v>
      </c>
    </row>
    <row r="4312" spans="2:10" x14ac:dyDescent="0.2">
      <c r="B4312" s="4">
        <v>4309</v>
      </c>
      <c r="C4312" s="5" t="s">
        <v>8971</v>
      </c>
      <c r="D4312" s="5" t="s">
        <v>29</v>
      </c>
      <c r="E4312" s="5" t="s">
        <v>8972</v>
      </c>
      <c r="F4312" s="6">
        <v>45686</v>
      </c>
      <c r="G4312" s="6">
        <v>54817</v>
      </c>
      <c r="H4312" s="7">
        <v>800</v>
      </c>
      <c r="I4312" s="13" t="e">
        <f>VLOOKUP(C4312,[1]Sheet18!$A$1:$C$362,3,0)</f>
        <v>#N/A</v>
      </c>
      <c r="J4312" s="18">
        <f t="shared" si="124"/>
        <v>800</v>
      </c>
    </row>
    <row r="4313" spans="2:10" x14ac:dyDescent="0.2">
      <c r="B4313" s="4">
        <v>4310</v>
      </c>
      <c r="C4313" s="5" t="s">
        <v>7821</v>
      </c>
      <c r="D4313" s="5" t="s">
        <v>29</v>
      </c>
      <c r="E4313" s="5" t="s">
        <v>7822</v>
      </c>
      <c r="F4313" s="6">
        <v>45364</v>
      </c>
      <c r="G4313" s="6">
        <v>54860</v>
      </c>
      <c r="H4313" s="7">
        <v>1000</v>
      </c>
      <c r="I4313" s="13" t="e">
        <f>VLOOKUP(C4313,[1]Sheet18!$A$1:$C$362,3,0)</f>
        <v>#N/A</v>
      </c>
      <c r="J4313" s="18">
        <f t="shared" si="124"/>
        <v>1000</v>
      </c>
    </row>
    <row r="4314" spans="2:10" x14ac:dyDescent="0.2">
      <c r="B4314" s="4">
        <v>4311</v>
      </c>
      <c r="C4314" s="5" t="s">
        <v>7955</v>
      </c>
      <c r="D4314" s="5" t="s">
        <v>29</v>
      </c>
      <c r="E4314" s="5" t="s">
        <v>7956</v>
      </c>
      <c r="F4314" s="6">
        <v>45378</v>
      </c>
      <c r="G4314" s="6">
        <v>54874</v>
      </c>
      <c r="H4314" s="7">
        <v>1718</v>
      </c>
      <c r="I4314" s="13" t="e">
        <f>VLOOKUP(C4314,[1]Sheet18!$A$1:$C$362,3,0)</f>
        <v>#N/A</v>
      </c>
      <c r="J4314" s="18">
        <f t="shared" si="124"/>
        <v>1718</v>
      </c>
    </row>
    <row r="4315" spans="2:10" x14ac:dyDescent="0.2">
      <c r="B4315" s="4">
        <v>4312</v>
      </c>
      <c r="C4315" s="5" t="s">
        <v>9499</v>
      </c>
      <c r="D4315" s="5" t="s">
        <v>29</v>
      </c>
      <c r="E4315" s="5" t="s">
        <v>9500</v>
      </c>
      <c r="F4315" s="6">
        <v>45791</v>
      </c>
      <c r="G4315" s="6">
        <v>54922</v>
      </c>
      <c r="H4315" s="7">
        <v>900</v>
      </c>
      <c r="I4315" s="13" t="e">
        <f>VLOOKUP(C4315,[1]Sheet18!$A$1:$C$362,3,0)</f>
        <v>#N/A</v>
      </c>
      <c r="J4315" s="18">
        <f t="shared" si="124"/>
        <v>900</v>
      </c>
    </row>
    <row r="4316" spans="2:10" x14ac:dyDescent="0.2">
      <c r="B4316" s="4">
        <v>4313</v>
      </c>
      <c r="C4316" s="5" t="s">
        <v>6867</v>
      </c>
      <c r="D4316" s="5" t="s">
        <v>29</v>
      </c>
      <c r="E4316" s="5" t="s">
        <v>6868</v>
      </c>
      <c r="F4316" s="6">
        <v>45112</v>
      </c>
      <c r="G4316" s="6">
        <v>54974</v>
      </c>
      <c r="H4316" s="7">
        <v>1000</v>
      </c>
      <c r="I4316" s="13" t="e">
        <f>VLOOKUP(C4316,[1]Sheet18!$A$1:$C$362,3,0)</f>
        <v>#N/A</v>
      </c>
      <c r="J4316" s="18">
        <f t="shared" si="124"/>
        <v>1000</v>
      </c>
    </row>
    <row r="4317" spans="2:10" x14ac:dyDescent="0.2">
      <c r="B4317" s="4">
        <v>4314</v>
      </c>
      <c r="C4317" s="5" t="s">
        <v>3629</v>
      </c>
      <c r="D4317" s="5" t="s">
        <v>29</v>
      </c>
      <c r="E4317" s="5" t="s">
        <v>3630</v>
      </c>
      <c r="F4317" s="6">
        <v>44020</v>
      </c>
      <c r="G4317" s="6">
        <v>54977</v>
      </c>
      <c r="H4317" s="7">
        <v>2000</v>
      </c>
      <c r="I4317" s="13" t="e">
        <f>VLOOKUP(C4317,[1]Sheet18!$A$1:$C$362,3,0)</f>
        <v>#N/A</v>
      </c>
      <c r="J4317" s="18">
        <f t="shared" si="124"/>
        <v>2000</v>
      </c>
    </row>
    <row r="4318" spans="2:10" x14ac:dyDescent="0.2">
      <c r="B4318" s="4">
        <v>4315</v>
      </c>
      <c r="C4318" s="5" t="s">
        <v>3673</v>
      </c>
      <c r="D4318" s="5" t="s">
        <v>29</v>
      </c>
      <c r="E4318" s="5" t="s">
        <v>3674</v>
      </c>
      <c r="F4318" s="6">
        <v>44041</v>
      </c>
      <c r="G4318" s="6">
        <v>54998</v>
      </c>
      <c r="H4318" s="7">
        <v>1000</v>
      </c>
      <c r="I4318" s="13" t="e">
        <f>VLOOKUP(C4318,[1]Sheet18!$A$1:$C$362,3,0)</f>
        <v>#N/A</v>
      </c>
      <c r="J4318" s="18">
        <f t="shared" si="124"/>
        <v>1000</v>
      </c>
    </row>
    <row r="4319" spans="2:10" x14ac:dyDescent="0.2">
      <c r="B4319" s="4">
        <v>4316</v>
      </c>
      <c r="C4319" s="5" t="s">
        <v>8324</v>
      </c>
      <c r="D4319" s="5" t="s">
        <v>29</v>
      </c>
      <c r="E4319" s="5" t="s">
        <v>8325</v>
      </c>
      <c r="F4319" s="6">
        <v>45504</v>
      </c>
      <c r="G4319" s="6">
        <v>55000</v>
      </c>
      <c r="H4319" s="7">
        <v>1000</v>
      </c>
      <c r="I4319" s="13" t="e">
        <f>VLOOKUP(C4319,[1]Sheet18!$A$1:$C$362,3,0)</f>
        <v>#N/A</v>
      </c>
      <c r="J4319" s="18">
        <f t="shared" si="124"/>
        <v>1000</v>
      </c>
    </row>
    <row r="4320" spans="2:10" x14ac:dyDescent="0.2">
      <c r="B4320" s="4">
        <v>4317</v>
      </c>
      <c r="C4320" s="5" t="s">
        <v>3701</v>
      </c>
      <c r="D4320" s="5" t="s">
        <v>29</v>
      </c>
      <c r="E4320" s="5" t="s">
        <v>3702</v>
      </c>
      <c r="F4320" s="6">
        <v>44048</v>
      </c>
      <c r="G4320" s="6">
        <v>55005</v>
      </c>
      <c r="H4320" s="7">
        <v>1500</v>
      </c>
      <c r="I4320" s="13" t="e">
        <f>VLOOKUP(C4320,[1]Sheet18!$A$1:$C$362,3,0)</f>
        <v>#N/A</v>
      </c>
      <c r="J4320" s="18">
        <f t="shared" si="124"/>
        <v>1500</v>
      </c>
    </row>
    <row r="4321" spans="2:10" x14ac:dyDescent="0.2">
      <c r="B4321" s="4">
        <v>4318</v>
      </c>
      <c r="C4321" s="5" t="s">
        <v>3735</v>
      </c>
      <c r="D4321" s="5" t="s">
        <v>29</v>
      </c>
      <c r="E4321" s="5" t="s">
        <v>3736</v>
      </c>
      <c r="F4321" s="6">
        <v>44062</v>
      </c>
      <c r="G4321" s="6">
        <v>55019</v>
      </c>
      <c r="H4321" s="7">
        <v>1500</v>
      </c>
      <c r="I4321" s="13" t="e">
        <f>VLOOKUP(C4321,[1]Sheet18!$A$1:$C$362,3,0)</f>
        <v>#N/A</v>
      </c>
      <c r="J4321" s="18">
        <f t="shared" si="124"/>
        <v>1500</v>
      </c>
    </row>
    <row r="4322" spans="2:10" x14ac:dyDescent="0.2">
      <c r="B4322" s="4">
        <v>4319</v>
      </c>
      <c r="C4322" s="5" t="s">
        <v>3770</v>
      </c>
      <c r="D4322" s="5" t="s">
        <v>29</v>
      </c>
      <c r="E4322" s="5" t="s">
        <v>3771</v>
      </c>
      <c r="F4322" s="6">
        <v>44076</v>
      </c>
      <c r="G4322" s="6">
        <v>55033</v>
      </c>
      <c r="H4322" s="7">
        <v>1500</v>
      </c>
      <c r="I4322" s="13" t="e">
        <f>VLOOKUP(C4322,[1]Sheet18!$A$1:$C$362,3,0)</f>
        <v>#N/A</v>
      </c>
      <c r="J4322" s="18">
        <f t="shared" si="124"/>
        <v>1500</v>
      </c>
    </row>
    <row r="4323" spans="2:10" x14ac:dyDescent="0.2">
      <c r="B4323" s="4">
        <v>4320</v>
      </c>
      <c r="C4323" s="5" t="s">
        <v>3859</v>
      </c>
      <c r="D4323" s="5" t="s">
        <v>29</v>
      </c>
      <c r="E4323" s="5" t="s">
        <v>3860</v>
      </c>
      <c r="F4323" s="6">
        <v>44104</v>
      </c>
      <c r="G4323" s="6">
        <v>55061</v>
      </c>
      <c r="H4323" s="7">
        <v>1500</v>
      </c>
      <c r="I4323" s="13" t="e">
        <f>VLOOKUP(C4323,[1]Sheet18!$A$1:$C$362,3,0)</f>
        <v>#N/A</v>
      </c>
      <c r="J4323" s="18">
        <f t="shared" si="124"/>
        <v>1500</v>
      </c>
    </row>
    <row r="4324" spans="2:10" x14ac:dyDescent="0.2">
      <c r="B4324" s="4">
        <v>4321</v>
      </c>
      <c r="C4324" s="5" t="s">
        <v>3937</v>
      </c>
      <c r="D4324" s="5" t="s">
        <v>29</v>
      </c>
      <c r="E4324" s="5" t="s">
        <v>3860</v>
      </c>
      <c r="F4324" s="6">
        <v>44118</v>
      </c>
      <c r="G4324" s="6">
        <v>55075</v>
      </c>
      <c r="H4324" s="7">
        <v>1500</v>
      </c>
      <c r="I4324" s="13" t="e">
        <f>VLOOKUP(C4324,[1]Sheet18!$A$1:$C$362,3,0)</f>
        <v>#N/A</v>
      </c>
      <c r="J4324" s="18">
        <f t="shared" si="124"/>
        <v>1500</v>
      </c>
    </row>
    <row r="4325" spans="2:10" x14ac:dyDescent="0.2">
      <c r="B4325" s="4">
        <v>4322</v>
      </c>
      <c r="C4325" s="5" t="s">
        <v>3986</v>
      </c>
      <c r="D4325" s="5" t="s">
        <v>29</v>
      </c>
      <c r="E4325" s="5" t="s">
        <v>3987</v>
      </c>
      <c r="F4325" s="6">
        <v>44132</v>
      </c>
      <c r="G4325" s="6">
        <v>55089</v>
      </c>
      <c r="H4325" s="7">
        <v>1500</v>
      </c>
      <c r="I4325" s="13" t="e">
        <f>VLOOKUP(C4325,[1]Sheet18!$A$1:$C$362,3,0)</f>
        <v>#N/A</v>
      </c>
      <c r="J4325" s="18">
        <f t="shared" si="124"/>
        <v>1500</v>
      </c>
    </row>
    <row r="4326" spans="2:10" x14ac:dyDescent="0.2">
      <c r="B4326" s="4">
        <v>4323</v>
      </c>
      <c r="C4326" s="5" t="s">
        <v>4029</v>
      </c>
      <c r="D4326" s="5" t="s">
        <v>29</v>
      </c>
      <c r="E4326" s="5" t="s">
        <v>4030</v>
      </c>
      <c r="F4326" s="6">
        <v>44139</v>
      </c>
      <c r="G4326" s="6">
        <v>55096</v>
      </c>
      <c r="H4326" s="7">
        <v>1000</v>
      </c>
      <c r="I4326" s="13" t="e">
        <f>VLOOKUP(C4326,[1]Sheet18!$A$1:$C$362,3,0)</f>
        <v>#N/A</v>
      </c>
      <c r="J4326" s="18">
        <f t="shared" si="124"/>
        <v>1000</v>
      </c>
    </row>
    <row r="4327" spans="2:10" x14ac:dyDescent="0.2">
      <c r="B4327" s="4">
        <v>4324</v>
      </c>
      <c r="C4327" s="5" t="s">
        <v>4053</v>
      </c>
      <c r="D4327" s="5" t="s">
        <v>29</v>
      </c>
      <c r="E4327" s="5" t="s">
        <v>4030</v>
      </c>
      <c r="F4327" s="6">
        <v>44146</v>
      </c>
      <c r="G4327" s="6">
        <v>55103</v>
      </c>
      <c r="H4327" s="7">
        <v>1000</v>
      </c>
      <c r="I4327" s="13" t="e">
        <f>VLOOKUP(C4327,[1]Sheet18!$A$1:$C$362,3,0)</f>
        <v>#N/A</v>
      </c>
      <c r="J4327" s="18">
        <f t="shared" si="124"/>
        <v>1000</v>
      </c>
    </row>
    <row r="4328" spans="2:10" x14ac:dyDescent="0.2">
      <c r="B4328" s="4">
        <v>4325</v>
      </c>
      <c r="C4328" s="5" t="s">
        <v>4097</v>
      </c>
      <c r="D4328" s="5" t="s">
        <v>29</v>
      </c>
      <c r="E4328" s="5" t="s">
        <v>4098</v>
      </c>
      <c r="F4328" s="6">
        <v>44160</v>
      </c>
      <c r="G4328" s="6">
        <v>55117</v>
      </c>
      <c r="H4328" s="7">
        <v>1572.8</v>
      </c>
      <c r="I4328" s="13" t="e">
        <f>VLOOKUP(C4328,[1]Sheet18!$A$1:$C$362,3,0)</f>
        <v>#N/A</v>
      </c>
      <c r="J4328" s="18">
        <f t="shared" si="124"/>
        <v>1572.8</v>
      </c>
    </row>
    <row r="4329" spans="2:10" x14ac:dyDescent="0.2">
      <c r="B4329" s="4">
        <v>4326</v>
      </c>
      <c r="C4329" s="5" t="s">
        <v>4121</v>
      </c>
      <c r="D4329" s="5" t="s">
        <v>29</v>
      </c>
      <c r="E4329" s="5" t="s">
        <v>4122</v>
      </c>
      <c r="F4329" s="6">
        <v>44167</v>
      </c>
      <c r="G4329" s="6">
        <v>55124</v>
      </c>
      <c r="H4329" s="7">
        <v>1000</v>
      </c>
      <c r="I4329" s="13" t="e">
        <f>VLOOKUP(C4329,[1]Sheet18!$A$1:$C$362,3,0)</f>
        <v>#N/A</v>
      </c>
      <c r="J4329" s="18">
        <f t="shared" si="124"/>
        <v>1000</v>
      </c>
    </row>
    <row r="4330" spans="2:10" x14ac:dyDescent="0.2">
      <c r="B4330" s="4">
        <v>4327</v>
      </c>
      <c r="C4330" s="5" t="s">
        <v>4153</v>
      </c>
      <c r="D4330" s="5" t="s">
        <v>29</v>
      </c>
      <c r="E4330" s="5" t="s">
        <v>4154</v>
      </c>
      <c r="F4330" s="6">
        <v>44181</v>
      </c>
      <c r="G4330" s="6">
        <v>55138</v>
      </c>
      <c r="H4330" s="7">
        <v>2000</v>
      </c>
      <c r="I4330" s="13" t="e">
        <f>VLOOKUP(C4330,[1]Sheet18!$A$1:$C$362,3,0)</f>
        <v>#N/A</v>
      </c>
      <c r="J4330" s="18">
        <f t="shared" si="124"/>
        <v>2000</v>
      </c>
    </row>
    <row r="4331" spans="2:10" x14ac:dyDescent="0.2">
      <c r="B4331" s="4">
        <v>4328</v>
      </c>
      <c r="C4331" s="5" t="s">
        <v>8861</v>
      </c>
      <c r="D4331" s="5" t="s">
        <v>29</v>
      </c>
      <c r="E4331" s="5" t="s">
        <v>8862</v>
      </c>
      <c r="F4331" s="6">
        <v>45658</v>
      </c>
      <c r="G4331" s="6">
        <v>55154</v>
      </c>
      <c r="H4331" s="7">
        <v>409</v>
      </c>
      <c r="I4331" s="13" t="e">
        <f>VLOOKUP(C4331,[1]Sheet18!$A$1:$C$362,3,0)</f>
        <v>#N/A</v>
      </c>
      <c r="J4331" s="18">
        <f t="shared" si="124"/>
        <v>409</v>
      </c>
    </row>
    <row r="4332" spans="2:10" x14ac:dyDescent="0.2">
      <c r="B4332" s="4">
        <v>4329</v>
      </c>
      <c r="C4332" s="5" t="s">
        <v>4221</v>
      </c>
      <c r="D4332" s="5" t="s">
        <v>29</v>
      </c>
      <c r="E4332" s="5" t="s">
        <v>4222</v>
      </c>
      <c r="F4332" s="6">
        <v>44202</v>
      </c>
      <c r="G4332" s="6">
        <v>55159</v>
      </c>
      <c r="H4332" s="7">
        <v>1000</v>
      </c>
      <c r="I4332" s="13" t="e">
        <f>VLOOKUP(C4332,[1]Sheet18!$A$1:$C$362,3,0)</f>
        <v>#N/A</v>
      </c>
      <c r="J4332" s="18">
        <f t="shared" si="124"/>
        <v>1000</v>
      </c>
    </row>
    <row r="4333" spans="2:10" x14ac:dyDescent="0.2">
      <c r="B4333" s="4">
        <v>4330</v>
      </c>
      <c r="C4333" s="5" t="s">
        <v>4280</v>
      </c>
      <c r="D4333" s="5" t="s">
        <v>29</v>
      </c>
      <c r="E4333" s="5" t="s">
        <v>4281</v>
      </c>
      <c r="F4333" s="6">
        <v>44223</v>
      </c>
      <c r="G4333" s="6">
        <v>55180</v>
      </c>
      <c r="H4333" s="7">
        <v>1000</v>
      </c>
      <c r="I4333" s="13" t="e">
        <f>VLOOKUP(C4333,[1]Sheet18!$A$1:$C$362,3,0)</f>
        <v>#N/A</v>
      </c>
      <c r="J4333" s="18">
        <f t="shared" si="124"/>
        <v>1000</v>
      </c>
    </row>
    <row r="4334" spans="2:10" x14ac:dyDescent="0.2">
      <c r="B4334" s="4">
        <v>4331</v>
      </c>
      <c r="C4334" s="5" t="s">
        <v>4356</v>
      </c>
      <c r="D4334" s="5" t="s">
        <v>29</v>
      </c>
      <c r="E4334" s="5" t="s">
        <v>4357</v>
      </c>
      <c r="F4334" s="6">
        <v>44244</v>
      </c>
      <c r="G4334" s="6">
        <v>55201</v>
      </c>
      <c r="H4334" s="7">
        <v>1000</v>
      </c>
      <c r="I4334" s="13" t="e">
        <f>VLOOKUP(C4334,[1]Sheet18!$A$1:$C$362,3,0)</f>
        <v>#N/A</v>
      </c>
      <c r="J4334" s="18">
        <f t="shared" si="124"/>
        <v>1000</v>
      </c>
    </row>
    <row r="4335" spans="2:10" x14ac:dyDescent="0.2">
      <c r="B4335" s="4">
        <v>4332</v>
      </c>
      <c r="C4335" s="5" t="s">
        <v>4452</v>
      </c>
      <c r="D4335" s="5" t="s">
        <v>29</v>
      </c>
      <c r="E4335" s="5" t="s">
        <v>4453</v>
      </c>
      <c r="F4335" s="6">
        <v>44265</v>
      </c>
      <c r="G4335" s="6">
        <v>55222</v>
      </c>
      <c r="H4335" s="7">
        <v>1050</v>
      </c>
      <c r="I4335" s="13" t="e">
        <f>VLOOKUP(C4335,[1]Sheet18!$A$1:$C$362,3,0)</f>
        <v>#N/A</v>
      </c>
      <c r="J4335" s="18">
        <f t="shared" si="124"/>
        <v>1050</v>
      </c>
    </row>
    <row r="4336" spans="2:10" x14ac:dyDescent="0.2">
      <c r="B4336" s="4">
        <v>4333</v>
      </c>
      <c r="C4336" s="5" t="s">
        <v>8001</v>
      </c>
      <c r="D4336" s="5" t="s">
        <v>29</v>
      </c>
      <c r="E4336" s="5" t="s">
        <v>8002</v>
      </c>
      <c r="F4336" s="6">
        <v>45392</v>
      </c>
      <c r="G4336" s="6">
        <v>55253</v>
      </c>
      <c r="H4336" s="7">
        <v>1000</v>
      </c>
      <c r="I4336" s="13" t="e">
        <f>VLOOKUP(C4336,[1]Sheet18!$A$1:$C$362,3,0)</f>
        <v>#N/A</v>
      </c>
      <c r="J4336" s="18">
        <f t="shared" si="124"/>
        <v>1000</v>
      </c>
    </row>
    <row r="4337" spans="2:10" x14ac:dyDescent="0.2">
      <c r="B4337" s="4">
        <v>4334</v>
      </c>
      <c r="C4337" s="5" t="s">
        <v>4552</v>
      </c>
      <c r="D4337" s="5" t="s">
        <v>29</v>
      </c>
      <c r="E4337" s="5" t="s">
        <v>4553</v>
      </c>
      <c r="F4337" s="6">
        <v>44306</v>
      </c>
      <c r="G4337" s="6">
        <v>55263</v>
      </c>
      <c r="H4337" s="7">
        <v>1500</v>
      </c>
      <c r="I4337" s="13" t="e">
        <f>VLOOKUP(C4337,[1]Sheet18!$A$1:$C$362,3,0)</f>
        <v>#N/A</v>
      </c>
      <c r="J4337" s="18">
        <f t="shared" si="124"/>
        <v>1500</v>
      </c>
    </row>
    <row r="4338" spans="2:10" x14ac:dyDescent="0.2">
      <c r="B4338" s="4">
        <v>4335</v>
      </c>
      <c r="C4338" s="5" t="s">
        <v>4567</v>
      </c>
      <c r="D4338" s="5" t="s">
        <v>29</v>
      </c>
      <c r="E4338" s="5" t="s">
        <v>4568</v>
      </c>
      <c r="F4338" s="6">
        <v>44321</v>
      </c>
      <c r="G4338" s="6">
        <v>55278</v>
      </c>
      <c r="H4338" s="7">
        <v>1500</v>
      </c>
      <c r="I4338" s="13" t="e">
        <f>VLOOKUP(C4338,[1]Sheet18!$A$1:$C$362,3,0)</f>
        <v>#N/A</v>
      </c>
      <c r="J4338" s="18">
        <f t="shared" ref="J4338:J4350" si="125">H4338</f>
        <v>1500</v>
      </c>
    </row>
    <row r="4339" spans="2:10" x14ac:dyDescent="0.2">
      <c r="B4339" s="4">
        <v>4336</v>
      </c>
      <c r="C4339" s="5" t="s">
        <v>4665</v>
      </c>
      <c r="D4339" s="5" t="s">
        <v>29</v>
      </c>
      <c r="E4339" s="5" t="s">
        <v>4666</v>
      </c>
      <c r="F4339" s="6">
        <v>44356</v>
      </c>
      <c r="G4339" s="6">
        <v>55313</v>
      </c>
      <c r="H4339" s="7">
        <v>2500</v>
      </c>
      <c r="I4339" s="13" t="e">
        <f>VLOOKUP(C4339,[1]Sheet18!$A$1:$C$362,3,0)</f>
        <v>#N/A</v>
      </c>
      <c r="J4339" s="18">
        <f t="shared" si="125"/>
        <v>2500</v>
      </c>
    </row>
    <row r="4340" spans="2:10" x14ac:dyDescent="0.2">
      <c r="B4340" s="4">
        <v>4337</v>
      </c>
      <c r="C4340" s="5" t="s">
        <v>4680</v>
      </c>
      <c r="D4340" s="5" t="s">
        <v>29</v>
      </c>
      <c r="E4340" s="5" t="s">
        <v>4681</v>
      </c>
      <c r="F4340" s="6">
        <v>44363</v>
      </c>
      <c r="G4340" s="6">
        <v>55320</v>
      </c>
      <c r="H4340" s="7">
        <v>3000</v>
      </c>
      <c r="I4340" s="13" t="e">
        <f>VLOOKUP(C4340,[1]Sheet18!$A$1:$C$362,3,0)</f>
        <v>#N/A</v>
      </c>
      <c r="J4340" s="18">
        <f t="shared" si="125"/>
        <v>3000</v>
      </c>
    </row>
    <row r="4341" spans="2:10" x14ac:dyDescent="0.2">
      <c r="B4341" s="4">
        <v>4338</v>
      </c>
      <c r="C4341" s="5" t="s">
        <v>6836</v>
      </c>
      <c r="D4341" s="5" t="s">
        <v>29</v>
      </c>
      <c r="E4341" s="5" t="s">
        <v>6837</v>
      </c>
      <c r="F4341" s="6">
        <v>45105</v>
      </c>
      <c r="G4341" s="6">
        <v>55332</v>
      </c>
      <c r="H4341" s="7">
        <v>1000</v>
      </c>
      <c r="I4341" s="13" t="e">
        <f>VLOOKUP(C4341,[1]Sheet18!$A$1:$C$362,3,0)</f>
        <v>#N/A</v>
      </c>
      <c r="J4341" s="18">
        <f t="shared" si="125"/>
        <v>1000</v>
      </c>
    </row>
    <row r="4342" spans="2:10" x14ac:dyDescent="0.2">
      <c r="B4342" s="4">
        <v>4339</v>
      </c>
      <c r="C4342" s="5" t="s">
        <v>4735</v>
      </c>
      <c r="D4342" s="5" t="s">
        <v>29</v>
      </c>
      <c r="E4342" s="5" t="s">
        <v>4736</v>
      </c>
      <c r="F4342" s="6">
        <v>44377</v>
      </c>
      <c r="G4342" s="6">
        <v>55334</v>
      </c>
      <c r="H4342" s="7">
        <v>1000</v>
      </c>
      <c r="I4342" s="13" t="e">
        <f>VLOOKUP(C4342,[1]Sheet18!$A$1:$C$362,3,0)</f>
        <v>#N/A</v>
      </c>
      <c r="J4342" s="18">
        <f t="shared" si="125"/>
        <v>1000</v>
      </c>
    </row>
    <row r="4343" spans="2:10" x14ac:dyDescent="0.2">
      <c r="B4343" s="4">
        <v>4340</v>
      </c>
      <c r="C4343" s="5" t="s">
        <v>4788</v>
      </c>
      <c r="D4343" s="5" t="s">
        <v>29</v>
      </c>
      <c r="E4343" s="5" t="s">
        <v>4789</v>
      </c>
      <c r="F4343" s="6">
        <v>44391</v>
      </c>
      <c r="G4343" s="6">
        <v>55348</v>
      </c>
      <c r="H4343" s="7">
        <v>2000</v>
      </c>
      <c r="I4343" s="13" t="e">
        <f>VLOOKUP(C4343,[1]Sheet18!$A$1:$C$362,3,0)</f>
        <v>#N/A</v>
      </c>
      <c r="J4343" s="18">
        <f t="shared" si="125"/>
        <v>2000</v>
      </c>
    </row>
    <row r="4344" spans="2:10" x14ac:dyDescent="0.2">
      <c r="B4344" s="4">
        <v>4341</v>
      </c>
      <c r="C4344" s="5" t="s">
        <v>9232</v>
      </c>
      <c r="D4344" s="5" t="s">
        <v>29</v>
      </c>
      <c r="E4344" s="5" t="s">
        <v>9233</v>
      </c>
      <c r="F4344" s="6">
        <v>45728</v>
      </c>
      <c r="G4344" s="6">
        <v>55590</v>
      </c>
      <c r="H4344" s="7">
        <v>1000</v>
      </c>
      <c r="I4344" s="13" t="e">
        <f>VLOOKUP(C4344,[1]Sheet18!$A$1:$C$362,3,0)</f>
        <v>#N/A</v>
      </c>
      <c r="J4344" s="18">
        <f t="shared" si="125"/>
        <v>1000</v>
      </c>
    </row>
    <row r="4345" spans="2:10" x14ac:dyDescent="0.2">
      <c r="B4345" s="4">
        <v>4342</v>
      </c>
      <c r="C4345" s="5" t="s">
        <v>9357</v>
      </c>
      <c r="D4345" s="5" t="s">
        <v>29</v>
      </c>
      <c r="E4345" s="5" t="s">
        <v>9358</v>
      </c>
      <c r="F4345" s="6">
        <v>45742</v>
      </c>
      <c r="G4345" s="6">
        <v>55604</v>
      </c>
      <c r="H4345" s="7">
        <v>1000</v>
      </c>
      <c r="I4345" s="13" t="e">
        <f>VLOOKUP(C4345,[1]Sheet18!$A$1:$C$362,3,0)</f>
        <v>#N/A</v>
      </c>
      <c r="J4345" s="18">
        <f t="shared" si="125"/>
        <v>1000</v>
      </c>
    </row>
    <row r="4346" spans="2:10" x14ac:dyDescent="0.2">
      <c r="B4346" s="4">
        <v>4343</v>
      </c>
      <c r="C4346" s="5" t="s">
        <v>9441</v>
      </c>
      <c r="D4346" s="5" t="s">
        <v>29</v>
      </c>
      <c r="E4346" s="5" t="s">
        <v>9442</v>
      </c>
      <c r="F4346" s="6">
        <v>45777</v>
      </c>
      <c r="G4346" s="6">
        <v>55639</v>
      </c>
      <c r="H4346" s="7">
        <v>700</v>
      </c>
      <c r="I4346" s="13" t="e">
        <f>VLOOKUP(C4346,[1]Sheet18!$A$1:$C$362,3,0)</f>
        <v>#N/A</v>
      </c>
      <c r="J4346" s="18">
        <f t="shared" si="125"/>
        <v>700</v>
      </c>
    </row>
    <row r="4347" spans="2:10" x14ac:dyDescent="0.2">
      <c r="B4347" s="4">
        <v>4344</v>
      </c>
      <c r="C4347" s="5" t="s">
        <v>9234</v>
      </c>
      <c r="D4347" s="5" t="s">
        <v>29</v>
      </c>
      <c r="E4347" s="5" t="s">
        <v>9235</v>
      </c>
      <c r="F4347" s="6">
        <v>45728</v>
      </c>
      <c r="G4347" s="6">
        <v>55955</v>
      </c>
      <c r="H4347" s="7">
        <v>1000</v>
      </c>
      <c r="I4347" s="13" t="e">
        <f>VLOOKUP(C4347,[1]Sheet18!$A$1:$C$362,3,0)</f>
        <v>#N/A</v>
      </c>
      <c r="J4347" s="18">
        <f t="shared" si="125"/>
        <v>1000</v>
      </c>
    </row>
    <row r="4348" spans="2:10" x14ac:dyDescent="0.2">
      <c r="B4348" s="4">
        <v>4345</v>
      </c>
      <c r="C4348" s="5" t="s">
        <v>8003</v>
      </c>
      <c r="D4348" s="5" t="s">
        <v>29</v>
      </c>
      <c r="E4348" s="5" t="s">
        <v>8004</v>
      </c>
      <c r="F4348" s="6">
        <v>45392</v>
      </c>
      <c r="G4348" s="6">
        <v>55984</v>
      </c>
      <c r="H4348" s="7">
        <v>500</v>
      </c>
      <c r="I4348" s="13" t="e">
        <f>VLOOKUP(C4348,[1]Sheet18!$A$1:$C$362,3,0)</f>
        <v>#N/A</v>
      </c>
      <c r="J4348" s="18">
        <f t="shared" si="125"/>
        <v>500</v>
      </c>
    </row>
    <row r="4349" spans="2:10" x14ac:dyDescent="0.2">
      <c r="B4349" s="4">
        <v>4346</v>
      </c>
      <c r="C4349" s="5" t="s">
        <v>9477</v>
      </c>
      <c r="D4349" s="5" t="s">
        <v>29</v>
      </c>
      <c r="E4349" s="5" t="s">
        <v>9478</v>
      </c>
      <c r="F4349" s="6">
        <v>45784</v>
      </c>
      <c r="G4349" s="6">
        <v>56011</v>
      </c>
      <c r="H4349" s="7">
        <v>1000</v>
      </c>
      <c r="I4349" s="13" t="e">
        <f>VLOOKUP(C4349,[1]Sheet18!$A$1:$C$362,3,0)</f>
        <v>#N/A</v>
      </c>
      <c r="J4349" s="18">
        <f t="shared" si="125"/>
        <v>1000</v>
      </c>
    </row>
    <row r="4350" spans="2:10" x14ac:dyDescent="0.2">
      <c r="B4350" s="4">
        <v>4347</v>
      </c>
      <c r="C4350" s="5" t="s">
        <v>8894</v>
      </c>
      <c r="D4350" s="5" t="s">
        <v>29</v>
      </c>
      <c r="E4350" s="5" t="s">
        <v>8895</v>
      </c>
      <c r="F4350" s="6">
        <v>45665</v>
      </c>
      <c r="G4350" s="6">
        <v>56257</v>
      </c>
      <c r="H4350" s="7">
        <v>1000</v>
      </c>
      <c r="I4350" s="13" t="e">
        <f>VLOOKUP(C4350,[1]Sheet18!$A$1:$C$362,3,0)</f>
        <v>#N/A</v>
      </c>
      <c r="J4350" s="18">
        <f t="shared" si="125"/>
        <v>1000</v>
      </c>
    </row>
    <row r="4351" spans="2:10" hidden="1" x14ac:dyDescent="0.2">
      <c r="B4351" s="4">
        <v>4348</v>
      </c>
      <c r="C4351" s="5" t="s">
        <v>2902</v>
      </c>
      <c r="D4351" s="5" t="s">
        <v>29</v>
      </c>
      <c r="E4351" s="5" t="s">
        <v>2903</v>
      </c>
      <c r="F4351" s="6">
        <v>43768</v>
      </c>
      <c r="G4351" s="6">
        <v>56552</v>
      </c>
      <c r="H4351" s="7">
        <v>4000</v>
      </c>
      <c r="I4351" s="13" t="str">
        <f>VLOOKUP(C4351,[1]Sheet18!$A$1:$C$362,3,0)</f>
        <v>=1000+3000</v>
      </c>
      <c r="J4351" s="13" t="str">
        <f>I4351</f>
        <v>=1000+3000</v>
      </c>
    </row>
    <row r="4352" spans="2:10" x14ac:dyDescent="0.2">
      <c r="B4352" s="4">
        <v>4349</v>
      </c>
      <c r="C4352" s="5" t="s">
        <v>2921</v>
      </c>
      <c r="D4352" s="5" t="s">
        <v>29</v>
      </c>
      <c r="E4352" s="5" t="s">
        <v>2922</v>
      </c>
      <c r="F4352" s="6">
        <v>43782</v>
      </c>
      <c r="G4352" s="6">
        <v>56566</v>
      </c>
      <c r="H4352" s="7">
        <v>2000</v>
      </c>
      <c r="I4352" s="13" t="e">
        <f>VLOOKUP(C4352,[1]Sheet18!$A$1:$C$362,3,0)</f>
        <v>#N/A</v>
      </c>
      <c r="J4352" s="18">
        <f t="shared" ref="J4352:J4363" si="126">H4352</f>
        <v>2000</v>
      </c>
    </row>
    <row r="4353" spans="2:10" x14ac:dyDescent="0.2">
      <c r="B4353" s="4">
        <v>4350</v>
      </c>
      <c r="C4353" s="5" t="s">
        <v>8896</v>
      </c>
      <c r="D4353" s="5" t="s">
        <v>29</v>
      </c>
      <c r="E4353" s="5" t="s">
        <v>8897</v>
      </c>
      <c r="F4353" s="6">
        <v>45665</v>
      </c>
      <c r="G4353" s="6">
        <v>56622</v>
      </c>
      <c r="H4353" s="7">
        <v>1000</v>
      </c>
      <c r="I4353" s="13" t="e">
        <f>VLOOKUP(C4353,[1]Sheet18!$A$1:$C$362,3,0)</f>
        <v>#N/A</v>
      </c>
      <c r="J4353" s="18">
        <f t="shared" si="126"/>
        <v>1000</v>
      </c>
    </row>
    <row r="4354" spans="2:10" x14ac:dyDescent="0.2">
      <c r="B4354" s="4">
        <v>4351</v>
      </c>
      <c r="C4354" s="5" t="s">
        <v>9359</v>
      </c>
      <c r="D4354" s="5" t="s">
        <v>29</v>
      </c>
      <c r="E4354" s="5" t="s">
        <v>9360</v>
      </c>
      <c r="F4354" s="6">
        <v>45742</v>
      </c>
      <c r="G4354" s="6">
        <v>56699</v>
      </c>
      <c r="H4354" s="7">
        <v>500</v>
      </c>
      <c r="I4354" s="13" t="e">
        <f>VLOOKUP(C4354,[1]Sheet18!$A$1:$C$362,3,0)</f>
        <v>#N/A</v>
      </c>
      <c r="J4354" s="18">
        <f t="shared" si="126"/>
        <v>500</v>
      </c>
    </row>
    <row r="4355" spans="2:10" x14ac:dyDescent="0.2">
      <c r="B4355" s="4">
        <v>4352</v>
      </c>
      <c r="C4355" s="5" t="s">
        <v>9401</v>
      </c>
      <c r="D4355" s="5" t="s">
        <v>29</v>
      </c>
      <c r="E4355" s="5" t="s">
        <v>9402</v>
      </c>
      <c r="F4355" s="6">
        <v>45756</v>
      </c>
      <c r="G4355" s="6">
        <v>56713</v>
      </c>
      <c r="H4355" s="7">
        <v>1000</v>
      </c>
      <c r="I4355" s="13" t="e">
        <f>VLOOKUP(C4355,[1]Sheet18!$A$1:$C$362,3,0)</f>
        <v>#N/A</v>
      </c>
      <c r="J4355" s="18">
        <f t="shared" si="126"/>
        <v>1000</v>
      </c>
    </row>
    <row r="4356" spans="2:10" x14ac:dyDescent="0.2">
      <c r="B4356" s="4">
        <v>4353</v>
      </c>
      <c r="C4356" s="5" t="s">
        <v>9606</v>
      </c>
      <c r="D4356" s="5" t="s">
        <v>29</v>
      </c>
      <c r="E4356" s="5" t="s">
        <v>9607</v>
      </c>
      <c r="F4356" s="6">
        <v>45819</v>
      </c>
      <c r="G4356" s="6">
        <v>56776</v>
      </c>
      <c r="H4356" s="7">
        <v>1000</v>
      </c>
      <c r="I4356" s="13" t="e">
        <f>VLOOKUP(C4356,[1]Sheet18!$A$1:$C$362,3,0)</f>
        <v>#N/A</v>
      </c>
      <c r="J4356" s="18">
        <f t="shared" si="126"/>
        <v>1000</v>
      </c>
    </row>
    <row r="4357" spans="2:10" x14ac:dyDescent="0.2">
      <c r="B4357" s="4">
        <v>4354</v>
      </c>
      <c r="C4357" s="5" t="s">
        <v>9405</v>
      </c>
      <c r="D4357" s="5" t="s">
        <v>29</v>
      </c>
      <c r="E4357" s="5" t="s">
        <v>9406</v>
      </c>
      <c r="F4357" s="6">
        <v>45763</v>
      </c>
      <c r="G4357" s="6">
        <v>57086</v>
      </c>
      <c r="H4357" s="7">
        <v>1000</v>
      </c>
      <c r="I4357" s="13" t="e">
        <f>VLOOKUP(C4357,[1]Sheet18!$A$1:$C$362,3,0)</f>
        <v>#N/A</v>
      </c>
      <c r="J4357" s="18">
        <f t="shared" si="126"/>
        <v>1000</v>
      </c>
    </row>
    <row r="4358" spans="2:10" x14ac:dyDescent="0.2">
      <c r="B4358" s="4">
        <v>4355</v>
      </c>
      <c r="C4358" s="5" t="s">
        <v>9443</v>
      </c>
      <c r="D4358" s="5" t="s">
        <v>29</v>
      </c>
      <c r="E4358" s="5" t="s">
        <v>9444</v>
      </c>
      <c r="F4358" s="6">
        <v>45777</v>
      </c>
      <c r="G4358" s="6">
        <v>57100</v>
      </c>
      <c r="H4358" s="7">
        <v>700</v>
      </c>
      <c r="I4358" s="13" t="e">
        <f>VLOOKUP(C4358,[1]Sheet18!$A$1:$C$362,3,0)</f>
        <v>#N/A</v>
      </c>
      <c r="J4358" s="18">
        <f t="shared" si="126"/>
        <v>700</v>
      </c>
    </row>
    <row r="4359" spans="2:10" x14ac:dyDescent="0.2">
      <c r="B4359" s="4">
        <v>4356</v>
      </c>
      <c r="C4359" s="5" t="s">
        <v>9608</v>
      </c>
      <c r="D4359" s="5" t="s">
        <v>29</v>
      </c>
      <c r="E4359" s="5" t="s">
        <v>9609</v>
      </c>
      <c r="F4359" s="6">
        <v>45819</v>
      </c>
      <c r="G4359" s="6">
        <v>57142</v>
      </c>
      <c r="H4359" s="7">
        <v>1000</v>
      </c>
      <c r="I4359" s="13" t="e">
        <f>VLOOKUP(C4359,[1]Sheet18!$A$1:$C$362,3,0)</f>
        <v>#N/A</v>
      </c>
      <c r="J4359" s="18">
        <f t="shared" si="126"/>
        <v>1000</v>
      </c>
    </row>
    <row r="4360" spans="2:10" x14ac:dyDescent="0.2">
      <c r="B4360" s="4">
        <v>4357</v>
      </c>
      <c r="C4360" s="5" t="s">
        <v>9479</v>
      </c>
      <c r="D4360" s="5" t="s">
        <v>29</v>
      </c>
      <c r="E4360" s="5" t="s">
        <v>9480</v>
      </c>
      <c r="F4360" s="6">
        <v>45784</v>
      </c>
      <c r="G4360" s="6">
        <v>57472</v>
      </c>
      <c r="H4360" s="7">
        <v>1000</v>
      </c>
      <c r="I4360" s="13" t="e">
        <f>VLOOKUP(C4360,[1]Sheet18!$A$1:$C$362,3,0)</f>
        <v>#N/A</v>
      </c>
      <c r="J4360" s="18">
        <f t="shared" si="126"/>
        <v>1000</v>
      </c>
    </row>
    <row r="4361" spans="2:10" x14ac:dyDescent="0.2">
      <c r="B4361" s="4">
        <v>4358</v>
      </c>
      <c r="C4361" s="5" t="s">
        <v>9610</v>
      </c>
      <c r="D4361" s="5" t="s">
        <v>29</v>
      </c>
      <c r="E4361" s="5" t="s">
        <v>9611</v>
      </c>
      <c r="F4361" s="6">
        <v>45819</v>
      </c>
      <c r="G4361" s="6">
        <v>57507</v>
      </c>
      <c r="H4361" s="7">
        <v>1000</v>
      </c>
      <c r="I4361" s="13" t="e">
        <f>VLOOKUP(C4361,[1]Sheet18!$A$1:$C$362,3,0)</f>
        <v>#N/A</v>
      </c>
      <c r="J4361" s="18">
        <f t="shared" si="126"/>
        <v>1000</v>
      </c>
    </row>
    <row r="4362" spans="2:10" x14ac:dyDescent="0.2">
      <c r="B4362" s="4">
        <v>4359</v>
      </c>
      <c r="C4362" s="5" t="s">
        <v>9616</v>
      </c>
      <c r="D4362" s="5" t="s">
        <v>29</v>
      </c>
      <c r="E4362" s="5" t="s">
        <v>9617</v>
      </c>
      <c r="F4362" s="6">
        <v>45826</v>
      </c>
      <c r="G4362" s="6">
        <v>57879</v>
      </c>
      <c r="H4362" s="7">
        <v>1000</v>
      </c>
      <c r="I4362" s="13" t="e">
        <f>VLOOKUP(C4362,[1]Sheet18!$A$1:$C$362,3,0)</f>
        <v>#N/A</v>
      </c>
      <c r="J4362" s="18">
        <f t="shared" si="126"/>
        <v>1000</v>
      </c>
    </row>
    <row r="4363" spans="2:10" x14ac:dyDescent="0.2">
      <c r="B4363" s="4">
        <v>4360</v>
      </c>
      <c r="C4363" s="5" t="s">
        <v>9618</v>
      </c>
      <c r="D4363" s="5" t="s">
        <v>29</v>
      </c>
      <c r="E4363" s="5" t="s">
        <v>9619</v>
      </c>
      <c r="F4363" s="6">
        <v>45826</v>
      </c>
      <c r="G4363" s="6">
        <v>58244</v>
      </c>
      <c r="H4363" s="7">
        <v>1000</v>
      </c>
      <c r="I4363" s="13" t="e">
        <f>VLOOKUP(C4363,[1]Sheet18!$A$1:$C$362,3,0)</f>
        <v>#N/A</v>
      </c>
      <c r="J4363" s="18">
        <f t="shared" si="126"/>
        <v>1000</v>
      </c>
    </row>
    <row r="4364" spans="2:10" hidden="1" x14ac:dyDescent="0.2">
      <c r="B4364" s="4">
        <v>4361</v>
      </c>
      <c r="C4364" s="5" t="s">
        <v>3011</v>
      </c>
      <c r="D4364" s="5" t="s">
        <v>29</v>
      </c>
      <c r="E4364" s="5" t="s">
        <v>3012</v>
      </c>
      <c r="F4364" s="6">
        <v>43810</v>
      </c>
      <c r="G4364" s="6">
        <v>58420</v>
      </c>
      <c r="H4364" s="7">
        <v>2324</v>
      </c>
      <c r="I4364" s="13" t="str">
        <f>VLOOKUP(C4364,[1]Sheet18!$A$1:$C$362,3,0)</f>
        <v>=324+2000</v>
      </c>
      <c r="J4364" s="13" t="str">
        <f>I4364</f>
        <v>=324+2000</v>
      </c>
    </row>
    <row r="4365" spans="2:10" hidden="1" x14ac:dyDescent="0.2">
      <c r="B4365" s="4">
        <v>4362</v>
      </c>
      <c r="C4365" s="5" t="s">
        <v>3090</v>
      </c>
      <c r="D4365" s="5" t="s">
        <v>29</v>
      </c>
      <c r="E4365" s="5" t="s">
        <v>3091</v>
      </c>
      <c r="F4365" s="6">
        <v>43845</v>
      </c>
      <c r="G4365" s="6">
        <v>58455</v>
      </c>
      <c r="H4365" s="7">
        <v>3000</v>
      </c>
      <c r="I4365" s="13" t="str">
        <f>VLOOKUP(C4365,[1]Sheet18!$A$1:$C$362,3,0)</f>
        <v>=2000+1000</v>
      </c>
      <c r="J4365" s="13" t="str">
        <f>I4365</f>
        <v>=2000+1000</v>
      </c>
    </row>
    <row r="4366" spans="2:10" hidden="1" x14ac:dyDescent="0.2">
      <c r="B4366" s="4">
        <v>4363</v>
      </c>
      <c r="C4366" s="5" t="s">
        <v>3294</v>
      </c>
      <c r="D4366" s="5" t="s">
        <v>29</v>
      </c>
      <c r="E4366" s="5" t="s">
        <v>3295</v>
      </c>
      <c r="F4366" s="6">
        <v>43901</v>
      </c>
      <c r="G4366" s="6">
        <v>58511</v>
      </c>
      <c r="H4366" s="7">
        <v>765</v>
      </c>
      <c r="I4366" s="13" t="str">
        <f>VLOOKUP(C4366,[1]Sheet18!$A$1:$C$362,3,0)</f>
        <v>=565+200</v>
      </c>
      <c r="J4366" s="13" t="str">
        <f>I4366</f>
        <v>=565+200</v>
      </c>
    </row>
    <row r="4367" spans="2:10" x14ac:dyDescent="0.2">
      <c r="B4367" s="4">
        <v>4364</v>
      </c>
      <c r="C4367" s="5" t="s">
        <v>9620</v>
      </c>
      <c r="D4367" s="5" t="s">
        <v>29</v>
      </c>
      <c r="E4367" s="5" t="s">
        <v>9621</v>
      </c>
      <c r="F4367" s="6">
        <v>45826</v>
      </c>
      <c r="G4367" s="6">
        <v>58610</v>
      </c>
      <c r="H4367" s="7">
        <v>1000</v>
      </c>
      <c r="I4367" s="13" t="e">
        <f>VLOOKUP(C4367,[1]Sheet18!$A$1:$C$362,3,0)</f>
        <v>#N/A</v>
      </c>
      <c r="J4367" s="18">
        <f t="shared" ref="J4367:J4398" si="127">H4367</f>
        <v>1000</v>
      </c>
    </row>
    <row r="4368" spans="2:10" x14ac:dyDescent="0.2">
      <c r="B4368" s="4">
        <v>4365</v>
      </c>
      <c r="C4368" s="5" t="s">
        <v>9622</v>
      </c>
      <c r="D4368" s="5" t="s">
        <v>29</v>
      </c>
      <c r="E4368" s="5" t="s">
        <v>9623</v>
      </c>
      <c r="F4368" s="6">
        <v>45826</v>
      </c>
      <c r="G4368" s="6">
        <v>58975</v>
      </c>
      <c r="H4368" s="7">
        <v>1000</v>
      </c>
      <c r="I4368" s="13" t="e">
        <f>VLOOKUP(C4368,[1]Sheet18!$A$1:$C$362,3,0)</f>
        <v>#N/A</v>
      </c>
      <c r="J4368" s="18">
        <f t="shared" si="127"/>
        <v>1000</v>
      </c>
    </row>
    <row r="4369" spans="2:10" x14ac:dyDescent="0.2">
      <c r="B4369" s="4">
        <v>4366</v>
      </c>
      <c r="C4369" s="5" t="s">
        <v>60</v>
      </c>
      <c r="D4369" s="5" t="s">
        <v>62</v>
      </c>
      <c r="E4369" s="5" t="s">
        <v>61</v>
      </c>
      <c r="F4369" s="6">
        <v>42214</v>
      </c>
      <c r="G4369" s="6">
        <v>45867</v>
      </c>
      <c r="H4369" s="7">
        <v>200</v>
      </c>
      <c r="I4369" s="13" t="e">
        <f>VLOOKUP(C4369,[1]Sheet18!$A$1:$C$362,3,0)</f>
        <v>#N/A</v>
      </c>
      <c r="J4369" s="18">
        <f t="shared" si="127"/>
        <v>200</v>
      </c>
    </row>
    <row r="4370" spans="2:10" x14ac:dyDescent="0.2">
      <c r="B4370" s="4">
        <v>4367</v>
      </c>
      <c r="C4370" s="5" t="s">
        <v>240</v>
      </c>
      <c r="D4370" s="5" t="s">
        <v>62</v>
      </c>
      <c r="E4370" s="5" t="s">
        <v>241</v>
      </c>
      <c r="F4370" s="6">
        <v>42321</v>
      </c>
      <c r="G4370" s="6">
        <v>45974</v>
      </c>
      <c r="H4370" s="7">
        <v>300</v>
      </c>
      <c r="I4370" s="13" t="e">
        <f>VLOOKUP(C4370,[1]Sheet18!$A$1:$C$362,3,0)</f>
        <v>#N/A</v>
      </c>
      <c r="J4370" s="18">
        <f t="shared" si="127"/>
        <v>300</v>
      </c>
    </row>
    <row r="4371" spans="2:10" x14ac:dyDescent="0.2">
      <c r="B4371" s="4">
        <v>4368</v>
      </c>
      <c r="C4371" s="5" t="s">
        <v>442</v>
      </c>
      <c r="D4371" s="5" t="s">
        <v>62</v>
      </c>
      <c r="E4371" s="5" t="s">
        <v>443</v>
      </c>
      <c r="F4371" s="6">
        <v>42424</v>
      </c>
      <c r="G4371" s="6">
        <v>46077</v>
      </c>
      <c r="H4371" s="7">
        <v>75</v>
      </c>
      <c r="I4371" s="13" t="e">
        <f>VLOOKUP(C4371,[1]Sheet18!$A$1:$C$362,3,0)</f>
        <v>#N/A</v>
      </c>
      <c r="J4371" s="18">
        <f t="shared" si="127"/>
        <v>75</v>
      </c>
    </row>
    <row r="4372" spans="2:10" x14ac:dyDescent="0.2">
      <c r="B4372" s="4">
        <v>4369</v>
      </c>
      <c r="C4372" s="5" t="s">
        <v>569</v>
      </c>
      <c r="D4372" s="5" t="s">
        <v>62</v>
      </c>
      <c r="E4372" s="5" t="s">
        <v>570</v>
      </c>
      <c r="F4372" s="6">
        <v>42536</v>
      </c>
      <c r="G4372" s="6">
        <v>46188</v>
      </c>
      <c r="H4372" s="7">
        <v>250</v>
      </c>
      <c r="I4372" s="13" t="e">
        <f>VLOOKUP(C4372,[1]Sheet18!$A$1:$C$362,3,0)</f>
        <v>#N/A</v>
      </c>
      <c r="J4372" s="18">
        <f t="shared" si="127"/>
        <v>250</v>
      </c>
    </row>
    <row r="4373" spans="2:10" x14ac:dyDescent="0.2">
      <c r="B4373" s="4">
        <v>4370</v>
      </c>
      <c r="C4373" s="5" t="s">
        <v>669</v>
      </c>
      <c r="D4373" s="5" t="s">
        <v>62</v>
      </c>
      <c r="E4373" s="5" t="s">
        <v>670</v>
      </c>
      <c r="F4373" s="6">
        <v>42606</v>
      </c>
      <c r="G4373" s="6">
        <v>46258</v>
      </c>
      <c r="H4373" s="7">
        <v>230</v>
      </c>
      <c r="I4373" s="13" t="e">
        <f>VLOOKUP(C4373,[1]Sheet18!$A$1:$C$362,3,0)</f>
        <v>#N/A</v>
      </c>
      <c r="J4373" s="18">
        <f t="shared" si="127"/>
        <v>230</v>
      </c>
    </row>
    <row r="4374" spans="2:10" x14ac:dyDescent="0.2">
      <c r="B4374" s="4">
        <v>4371</v>
      </c>
      <c r="C4374" s="5" t="s">
        <v>772</v>
      </c>
      <c r="D4374" s="5" t="s">
        <v>62</v>
      </c>
      <c r="E4374" s="5" t="s">
        <v>773</v>
      </c>
      <c r="F4374" s="6">
        <v>42669</v>
      </c>
      <c r="G4374" s="6">
        <v>46321</v>
      </c>
      <c r="H4374" s="7">
        <v>240</v>
      </c>
      <c r="I4374" s="13" t="e">
        <f>VLOOKUP(C4374,[1]Sheet18!$A$1:$C$362,3,0)</f>
        <v>#N/A</v>
      </c>
      <c r="J4374" s="18">
        <f t="shared" si="127"/>
        <v>240</v>
      </c>
    </row>
    <row r="4375" spans="2:10" x14ac:dyDescent="0.2">
      <c r="B4375" s="4">
        <v>4372</v>
      </c>
      <c r="C4375" s="5" t="s">
        <v>962</v>
      </c>
      <c r="D4375" s="5" t="s">
        <v>62</v>
      </c>
      <c r="E4375" s="5" t="s">
        <v>963</v>
      </c>
      <c r="F4375" s="6">
        <v>42760</v>
      </c>
      <c r="G4375" s="6">
        <v>46412</v>
      </c>
      <c r="H4375" s="7">
        <v>270</v>
      </c>
      <c r="I4375" s="13" t="e">
        <f>VLOOKUP(C4375,[1]Sheet18!$A$1:$C$362,3,0)</f>
        <v>#N/A</v>
      </c>
      <c r="J4375" s="18">
        <f t="shared" si="127"/>
        <v>270</v>
      </c>
    </row>
    <row r="4376" spans="2:10" x14ac:dyDescent="0.2">
      <c r="B4376" s="4">
        <v>4373</v>
      </c>
      <c r="C4376" s="5" t="s">
        <v>1155</v>
      </c>
      <c r="D4376" s="5" t="s">
        <v>62</v>
      </c>
      <c r="E4376" s="5" t="s">
        <v>1156</v>
      </c>
      <c r="F4376" s="6">
        <v>42879</v>
      </c>
      <c r="G4376" s="6">
        <v>46531</v>
      </c>
      <c r="H4376" s="7">
        <v>400</v>
      </c>
      <c r="I4376" s="13" t="e">
        <f>VLOOKUP(C4376,[1]Sheet18!$A$1:$C$362,3,0)</f>
        <v>#N/A</v>
      </c>
      <c r="J4376" s="18">
        <f t="shared" si="127"/>
        <v>400</v>
      </c>
    </row>
    <row r="4377" spans="2:10" x14ac:dyDescent="0.2">
      <c r="B4377" s="4">
        <v>4374</v>
      </c>
      <c r="C4377" s="5" t="s">
        <v>1275</v>
      </c>
      <c r="D4377" s="5" t="s">
        <v>62</v>
      </c>
      <c r="E4377" s="5" t="s">
        <v>1276</v>
      </c>
      <c r="F4377" s="6">
        <v>42956</v>
      </c>
      <c r="G4377" s="6">
        <v>46608</v>
      </c>
      <c r="H4377" s="7">
        <v>417</v>
      </c>
      <c r="I4377" s="13" t="e">
        <f>VLOOKUP(C4377,[1]Sheet18!$A$1:$C$362,3,0)</f>
        <v>#N/A</v>
      </c>
      <c r="J4377" s="18">
        <f t="shared" si="127"/>
        <v>417</v>
      </c>
    </row>
    <row r="4378" spans="2:10" x14ac:dyDescent="0.2">
      <c r="B4378" s="4">
        <v>4375</v>
      </c>
      <c r="C4378" s="5" t="s">
        <v>1589</v>
      </c>
      <c r="D4378" s="5" t="s">
        <v>62</v>
      </c>
      <c r="E4378" s="5" t="s">
        <v>1590</v>
      </c>
      <c r="F4378" s="6">
        <v>43124</v>
      </c>
      <c r="G4378" s="6">
        <v>46776</v>
      </c>
      <c r="H4378" s="7">
        <v>320</v>
      </c>
      <c r="I4378" s="13" t="e">
        <f>VLOOKUP(C4378,[1]Sheet18!$A$1:$C$362,3,0)</f>
        <v>#N/A</v>
      </c>
      <c r="J4378" s="18">
        <f t="shared" si="127"/>
        <v>320</v>
      </c>
    </row>
    <row r="4379" spans="2:10" x14ac:dyDescent="0.2">
      <c r="B4379" s="4">
        <v>4376</v>
      </c>
      <c r="C4379" s="5" t="s">
        <v>1809</v>
      </c>
      <c r="D4379" s="5" t="s">
        <v>62</v>
      </c>
      <c r="E4379" s="5" t="s">
        <v>1810</v>
      </c>
      <c r="F4379" s="6">
        <v>43215</v>
      </c>
      <c r="G4379" s="6">
        <v>46868</v>
      </c>
      <c r="H4379" s="7">
        <v>500</v>
      </c>
      <c r="I4379" s="13" t="e">
        <f>VLOOKUP(C4379,[1]Sheet18!$A$1:$C$362,3,0)</f>
        <v>#N/A</v>
      </c>
      <c r="J4379" s="18">
        <f t="shared" si="127"/>
        <v>500</v>
      </c>
    </row>
    <row r="4380" spans="2:10" x14ac:dyDescent="0.2">
      <c r="B4380" s="4">
        <v>4377</v>
      </c>
      <c r="C4380" s="5" t="s">
        <v>1953</v>
      </c>
      <c r="D4380" s="5" t="s">
        <v>62</v>
      </c>
      <c r="E4380" s="5" t="s">
        <v>1954</v>
      </c>
      <c r="F4380" s="6">
        <v>43320</v>
      </c>
      <c r="G4380" s="6">
        <v>46973</v>
      </c>
      <c r="H4380" s="7">
        <v>200</v>
      </c>
      <c r="I4380" s="13" t="e">
        <f>VLOOKUP(C4380,[1]Sheet18!$A$1:$C$362,3,0)</f>
        <v>#N/A</v>
      </c>
      <c r="J4380" s="18">
        <f t="shared" si="127"/>
        <v>200</v>
      </c>
    </row>
    <row r="4381" spans="2:10" x14ac:dyDescent="0.2">
      <c r="B4381" s="4">
        <v>4378</v>
      </c>
      <c r="C4381" s="5" t="s">
        <v>2009</v>
      </c>
      <c r="D4381" s="5" t="s">
        <v>62</v>
      </c>
      <c r="E4381" s="5" t="s">
        <v>2010</v>
      </c>
      <c r="F4381" s="6">
        <v>43355</v>
      </c>
      <c r="G4381" s="6">
        <v>47008</v>
      </c>
      <c r="H4381" s="7">
        <v>200</v>
      </c>
      <c r="I4381" s="13" t="e">
        <f>VLOOKUP(C4381,[1]Sheet18!$A$1:$C$362,3,0)</f>
        <v>#N/A</v>
      </c>
      <c r="J4381" s="18">
        <f t="shared" si="127"/>
        <v>200</v>
      </c>
    </row>
    <row r="4382" spans="2:10" x14ac:dyDescent="0.2">
      <c r="B4382" s="4">
        <v>4379</v>
      </c>
      <c r="C4382" s="5" t="s">
        <v>2222</v>
      </c>
      <c r="D4382" s="5" t="s">
        <v>62</v>
      </c>
      <c r="E4382" s="5" t="s">
        <v>2223</v>
      </c>
      <c r="F4382" s="6">
        <v>43460</v>
      </c>
      <c r="G4382" s="6">
        <v>47113</v>
      </c>
      <c r="H4382" s="7">
        <v>242.83</v>
      </c>
      <c r="I4382" s="13" t="e">
        <f>VLOOKUP(C4382,[1]Sheet18!$A$1:$C$362,3,0)</f>
        <v>#N/A</v>
      </c>
      <c r="J4382" s="18">
        <f t="shared" si="127"/>
        <v>242.83</v>
      </c>
    </row>
    <row r="4383" spans="2:10" x14ac:dyDescent="0.2">
      <c r="B4383" s="4">
        <v>4380</v>
      </c>
      <c r="C4383" s="5" t="s">
        <v>2258</v>
      </c>
      <c r="D4383" s="5" t="s">
        <v>62</v>
      </c>
      <c r="E4383" s="5" t="s">
        <v>2259</v>
      </c>
      <c r="F4383" s="6">
        <v>43474</v>
      </c>
      <c r="G4383" s="6">
        <v>47127</v>
      </c>
      <c r="H4383" s="7">
        <v>200</v>
      </c>
      <c r="I4383" s="13" t="e">
        <f>VLOOKUP(C4383,[1]Sheet18!$A$1:$C$362,3,0)</f>
        <v>#N/A</v>
      </c>
      <c r="J4383" s="18">
        <f t="shared" si="127"/>
        <v>200</v>
      </c>
    </row>
    <row r="4384" spans="2:10" x14ac:dyDescent="0.2">
      <c r="B4384" s="4">
        <v>4381</v>
      </c>
      <c r="C4384" s="5" t="s">
        <v>2324</v>
      </c>
      <c r="D4384" s="5" t="s">
        <v>62</v>
      </c>
      <c r="E4384" s="5" t="s">
        <v>2325</v>
      </c>
      <c r="F4384" s="6">
        <v>43502</v>
      </c>
      <c r="G4384" s="6">
        <v>47155</v>
      </c>
      <c r="H4384" s="7">
        <v>200</v>
      </c>
      <c r="I4384" s="13" t="e">
        <f>VLOOKUP(C4384,[1]Sheet18!$A$1:$C$362,3,0)</f>
        <v>#N/A</v>
      </c>
      <c r="J4384" s="18">
        <f t="shared" si="127"/>
        <v>200</v>
      </c>
    </row>
    <row r="4385" spans="2:10" x14ac:dyDescent="0.2">
      <c r="B4385" s="4">
        <v>4382</v>
      </c>
      <c r="C4385" s="5" t="s">
        <v>2713</v>
      </c>
      <c r="D4385" s="5" t="s">
        <v>62</v>
      </c>
      <c r="E4385" s="5" t="s">
        <v>2714</v>
      </c>
      <c r="F4385" s="6">
        <v>43691</v>
      </c>
      <c r="G4385" s="6">
        <v>47344</v>
      </c>
      <c r="H4385" s="7">
        <v>450</v>
      </c>
      <c r="I4385" s="13" t="e">
        <f>VLOOKUP(C4385,[1]Sheet18!$A$1:$C$362,3,0)</f>
        <v>#N/A</v>
      </c>
      <c r="J4385" s="18">
        <f t="shared" si="127"/>
        <v>450</v>
      </c>
    </row>
    <row r="4386" spans="2:10" x14ac:dyDescent="0.2">
      <c r="B4386" s="4">
        <v>4383</v>
      </c>
      <c r="C4386" s="5" t="s">
        <v>2888</v>
      </c>
      <c r="D4386" s="5" t="s">
        <v>62</v>
      </c>
      <c r="E4386" s="5" t="s">
        <v>2889</v>
      </c>
      <c r="F4386" s="6">
        <v>43761</v>
      </c>
      <c r="G4386" s="6">
        <v>47414</v>
      </c>
      <c r="H4386" s="7">
        <v>615</v>
      </c>
      <c r="I4386" s="13" t="e">
        <f>VLOOKUP(C4386,[1]Sheet18!$A$1:$C$362,3,0)</f>
        <v>#N/A</v>
      </c>
      <c r="J4386" s="18">
        <f t="shared" si="127"/>
        <v>615</v>
      </c>
    </row>
    <row r="4387" spans="2:10" x14ac:dyDescent="0.2">
      <c r="B4387" s="4">
        <v>4384</v>
      </c>
      <c r="C4387" s="5" t="s">
        <v>2964</v>
      </c>
      <c r="D4387" s="5" t="s">
        <v>62</v>
      </c>
      <c r="E4387" s="5" t="s">
        <v>2965</v>
      </c>
      <c r="F4387" s="6">
        <v>43796</v>
      </c>
      <c r="G4387" s="6">
        <v>47449</v>
      </c>
      <c r="H4387" s="7">
        <v>615</v>
      </c>
      <c r="I4387" s="13" t="e">
        <f>VLOOKUP(C4387,[1]Sheet18!$A$1:$C$362,3,0)</f>
        <v>#N/A</v>
      </c>
      <c r="J4387" s="18">
        <f t="shared" si="127"/>
        <v>615</v>
      </c>
    </row>
    <row r="4388" spans="2:10" x14ac:dyDescent="0.2">
      <c r="B4388" s="4">
        <v>4385</v>
      </c>
      <c r="C4388" s="5" t="s">
        <v>3122</v>
      </c>
      <c r="D4388" s="5" t="s">
        <v>62</v>
      </c>
      <c r="E4388" s="5" t="s">
        <v>3123</v>
      </c>
      <c r="F4388" s="6">
        <v>43859</v>
      </c>
      <c r="G4388" s="6">
        <v>47512</v>
      </c>
      <c r="H4388" s="7">
        <v>400</v>
      </c>
      <c r="I4388" s="13" t="e">
        <f>VLOOKUP(C4388,[1]Sheet18!$A$1:$C$362,3,0)</f>
        <v>#N/A</v>
      </c>
      <c r="J4388" s="18">
        <f t="shared" si="127"/>
        <v>400</v>
      </c>
    </row>
    <row r="4389" spans="2:10" x14ac:dyDescent="0.2">
      <c r="B4389" s="4">
        <v>4386</v>
      </c>
      <c r="C4389" s="5" t="s">
        <v>3224</v>
      </c>
      <c r="D4389" s="5" t="s">
        <v>62</v>
      </c>
      <c r="E4389" s="5" t="s">
        <v>3225</v>
      </c>
      <c r="F4389" s="6">
        <v>43887</v>
      </c>
      <c r="G4389" s="6">
        <v>47540</v>
      </c>
      <c r="H4389" s="7">
        <v>470</v>
      </c>
      <c r="I4389" s="13" t="e">
        <f>VLOOKUP(C4389,[1]Sheet18!$A$1:$C$362,3,0)</f>
        <v>#N/A</v>
      </c>
      <c r="J4389" s="18">
        <f t="shared" si="127"/>
        <v>470</v>
      </c>
    </row>
    <row r="4390" spans="2:10" x14ac:dyDescent="0.2">
      <c r="B4390" s="4">
        <v>4387</v>
      </c>
      <c r="C4390" s="5" t="s">
        <v>3358</v>
      </c>
      <c r="D4390" s="5" t="s">
        <v>62</v>
      </c>
      <c r="E4390" s="5" t="s">
        <v>3359</v>
      </c>
      <c r="F4390" s="6">
        <v>43914</v>
      </c>
      <c r="G4390" s="6">
        <v>47566</v>
      </c>
      <c r="H4390" s="7">
        <v>378</v>
      </c>
      <c r="I4390" s="13" t="e">
        <f>VLOOKUP(C4390,[1]Sheet18!$A$1:$C$362,3,0)</f>
        <v>#N/A</v>
      </c>
      <c r="J4390" s="18">
        <f t="shared" si="127"/>
        <v>378</v>
      </c>
    </row>
    <row r="4391" spans="2:10" x14ac:dyDescent="0.2">
      <c r="B4391" s="4">
        <v>4388</v>
      </c>
      <c r="C4391" s="5" t="s">
        <v>3819</v>
      </c>
      <c r="D4391" s="5" t="s">
        <v>62</v>
      </c>
      <c r="E4391" s="5" t="s">
        <v>3820</v>
      </c>
      <c r="F4391" s="6">
        <v>44090</v>
      </c>
      <c r="G4391" s="6">
        <v>47742</v>
      </c>
      <c r="H4391" s="7">
        <v>400</v>
      </c>
      <c r="I4391" s="13" t="e">
        <f>VLOOKUP(C4391,[1]Sheet18!$A$1:$C$362,3,0)</f>
        <v>#N/A</v>
      </c>
      <c r="J4391" s="18">
        <f t="shared" si="127"/>
        <v>400</v>
      </c>
    </row>
    <row r="4392" spans="2:10" x14ac:dyDescent="0.2">
      <c r="B4392" s="4">
        <v>4389</v>
      </c>
      <c r="C4392" s="5" t="s">
        <v>3988</v>
      </c>
      <c r="D4392" s="5" t="s">
        <v>62</v>
      </c>
      <c r="E4392" s="5" t="s">
        <v>3989</v>
      </c>
      <c r="F4392" s="6">
        <v>44132</v>
      </c>
      <c r="G4392" s="6">
        <v>47784</v>
      </c>
      <c r="H4392" s="7">
        <v>300</v>
      </c>
      <c r="I4392" s="13" t="e">
        <f>VLOOKUP(C4392,[1]Sheet18!$A$1:$C$362,3,0)</f>
        <v>#N/A</v>
      </c>
      <c r="J4392" s="18">
        <f t="shared" si="127"/>
        <v>300</v>
      </c>
    </row>
    <row r="4393" spans="2:10" x14ac:dyDescent="0.2">
      <c r="B4393" s="4">
        <v>4390</v>
      </c>
      <c r="C4393" s="5" t="s">
        <v>4066</v>
      </c>
      <c r="D4393" s="5" t="s">
        <v>62</v>
      </c>
      <c r="E4393" s="5" t="s">
        <v>4067</v>
      </c>
      <c r="F4393" s="6">
        <v>44153</v>
      </c>
      <c r="G4393" s="6">
        <v>49631</v>
      </c>
      <c r="H4393" s="7">
        <v>413</v>
      </c>
      <c r="I4393" s="13" t="e">
        <f>VLOOKUP(C4393,[1]Sheet18!$A$1:$C$362,3,0)</f>
        <v>#N/A</v>
      </c>
      <c r="J4393" s="18">
        <f t="shared" si="127"/>
        <v>413</v>
      </c>
    </row>
    <row r="4394" spans="2:10" x14ac:dyDescent="0.2">
      <c r="B4394" s="4">
        <v>4391</v>
      </c>
      <c r="C4394" s="5" t="s">
        <v>4196</v>
      </c>
      <c r="D4394" s="5" t="s">
        <v>62</v>
      </c>
      <c r="E4394" s="5" t="s">
        <v>4197</v>
      </c>
      <c r="F4394" s="6">
        <v>44195</v>
      </c>
      <c r="G4394" s="6">
        <v>49673</v>
      </c>
      <c r="H4394" s="7">
        <v>600</v>
      </c>
      <c r="I4394" s="13" t="e">
        <f>VLOOKUP(C4394,[1]Sheet18!$A$1:$C$362,3,0)</f>
        <v>#N/A</v>
      </c>
      <c r="J4394" s="18">
        <f t="shared" si="127"/>
        <v>600</v>
      </c>
    </row>
    <row r="4395" spans="2:10" x14ac:dyDescent="0.2">
      <c r="B4395" s="4">
        <v>4392</v>
      </c>
      <c r="C4395" s="5" t="s">
        <v>4395</v>
      </c>
      <c r="D4395" s="5" t="s">
        <v>62</v>
      </c>
      <c r="E4395" s="5" t="s">
        <v>4396</v>
      </c>
      <c r="F4395" s="6">
        <v>44251</v>
      </c>
      <c r="G4395" s="6">
        <v>49729</v>
      </c>
      <c r="H4395" s="7">
        <v>142</v>
      </c>
      <c r="I4395" s="13" t="e">
        <f>VLOOKUP(C4395,[1]Sheet18!$A$1:$C$362,3,0)</f>
        <v>#N/A</v>
      </c>
      <c r="J4395" s="18">
        <f t="shared" si="127"/>
        <v>142</v>
      </c>
    </row>
    <row r="4396" spans="2:10" x14ac:dyDescent="0.2">
      <c r="B4396" s="4">
        <v>4393</v>
      </c>
      <c r="C4396" s="5" t="s">
        <v>4454</v>
      </c>
      <c r="D4396" s="5" t="s">
        <v>62</v>
      </c>
      <c r="E4396" s="5" t="s">
        <v>4455</v>
      </c>
      <c r="F4396" s="6">
        <v>44265</v>
      </c>
      <c r="G4396" s="6">
        <v>49744</v>
      </c>
      <c r="H4396" s="7">
        <v>61</v>
      </c>
      <c r="I4396" s="13" t="e">
        <f>VLOOKUP(C4396,[1]Sheet18!$A$1:$C$362,3,0)</f>
        <v>#N/A</v>
      </c>
      <c r="J4396" s="18">
        <f t="shared" si="127"/>
        <v>61</v>
      </c>
    </row>
    <row r="4397" spans="2:10" x14ac:dyDescent="0.2">
      <c r="B4397" s="4">
        <v>4394</v>
      </c>
      <c r="C4397" s="5" t="s">
        <v>4973</v>
      </c>
      <c r="D4397" s="5" t="s">
        <v>62</v>
      </c>
      <c r="E4397" s="5" t="s">
        <v>4974</v>
      </c>
      <c r="F4397" s="6">
        <v>44468</v>
      </c>
      <c r="G4397" s="6">
        <v>49947</v>
      </c>
      <c r="H4397" s="7">
        <v>300</v>
      </c>
      <c r="I4397" s="13" t="e">
        <f>VLOOKUP(C4397,[1]Sheet18!$A$1:$C$362,3,0)</f>
        <v>#N/A</v>
      </c>
      <c r="J4397" s="18">
        <f t="shared" si="127"/>
        <v>300</v>
      </c>
    </row>
    <row r="4398" spans="2:10" x14ac:dyDescent="0.2">
      <c r="B4398" s="4">
        <v>4395</v>
      </c>
      <c r="C4398" s="5" t="s">
        <v>9445</v>
      </c>
      <c r="D4398" s="5" t="s">
        <v>62</v>
      </c>
      <c r="E4398" s="5" t="s">
        <v>9446</v>
      </c>
      <c r="F4398" s="6">
        <v>45777</v>
      </c>
      <c r="G4398" s="6">
        <v>51256</v>
      </c>
      <c r="H4398" s="7">
        <v>500</v>
      </c>
      <c r="I4398" s="13" t="e">
        <f>VLOOKUP(C4398,[1]Sheet18!$A$1:$C$362,3,0)</f>
        <v>#N/A</v>
      </c>
      <c r="J4398" s="18">
        <f t="shared" si="127"/>
        <v>500</v>
      </c>
    </row>
    <row r="4399" spans="2:10" x14ac:dyDescent="0.2">
      <c r="B4399" s="4">
        <v>4396</v>
      </c>
      <c r="C4399" s="5" t="s">
        <v>9519</v>
      </c>
      <c r="D4399" s="5" t="s">
        <v>62</v>
      </c>
      <c r="E4399" s="5" t="s">
        <v>9520</v>
      </c>
      <c r="F4399" s="6">
        <v>45798</v>
      </c>
      <c r="G4399" s="6">
        <v>51277</v>
      </c>
      <c r="H4399" s="7">
        <v>300</v>
      </c>
      <c r="I4399" s="13" t="e">
        <f>VLOOKUP(C4399,[1]Sheet18!$A$1:$C$362,3,0)</f>
        <v>#N/A</v>
      </c>
      <c r="J4399" s="18">
        <f t="shared" ref="J4399:J4430" si="128">H4399</f>
        <v>300</v>
      </c>
    </row>
    <row r="4400" spans="2:10" x14ac:dyDescent="0.2">
      <c r="B4400" s="4">
        <v>4397</v>
      </c>
      <c r="C4400" s="5" t="s">
        <v>63</v>
      </c>
      <c r="D4400" s="5" t="s">
        <v>2</v>
      </c>
      <c r="E4400" s="5" t="s">
        <v>64</v>
      </c>
      <c r="F4400" s="6">
        <v>42214</v>
      </c>
      <c r="G4400" s="6">
        <v>45867</v>
      </c>
      <c r="H4400" s="7">
        <v>2000</v>
      </c>
      <c r="I4400" s="13" t="e">
        <f>VLOOKUP(C4400,[1]Sheet18!$A$1:$C$362,3,0)</f>
        <v>#N/A</v>
      </c>
      <c r="J4400" s="18">
        <f t="shared" si="128"/>
        <v>2000</v>
      </c>
    </row>
    <row r="4401" spans="2:10" x14ac:dyDescent="0.2">
      <c r="B4401" s="4">
        <v>4398</v>
      </c>
      <c r="C4401" s="5" t="s">
        <v>87</v>
      </c>
      <c r="D4401" s="5" t="s">
        <v>2</v>
      </c>
      <c r="E4401" s="5" t="s">
        <v>88</v>
      </c>
      <c r="F4401" s="6">
        <v>42228</v>
      </c>
      <c r="G4401" s="6">
        <v>45881</v>
      </c>
      <c r="H4401" s="7">
        <v>500</v>
      </c>
      <c r="I4401" s="13" t="e">
        <f>VLOOKUP(C4401,[1]Sheet18!$A$1:$C$362,3,0)</f>
        <v>#N/A</v>
      </c>
      <c r="J4401" s="18">
        <f t="shared" si="128"/>
        <v>500</v>
      </c>
    </row>
    <row r="4402" spans="2:10" x14ac:dyDescent="0.2">
      <c r="B4402" s="4">
        <v>4399</v>
      </c>
      <c r="C4402" s="5" t="s">
        <v>105</v>
      </c>
      <c r="D4402" s="5" t="s">
        <v>2</v>
      </c>
      <c r="E4402" s="5" t="s">
        <v>106</v>
      </c>
      <c r="F4402" s="6">
        <v>42242</v>
      </c>
      <c r="G4402" s="6">
        <v>45895</v>
      </c>
      <c r="H4402" s="7">
        <v>500</v>
      </c>
      <c r="I4402" s="13" t="e">
        <f>VLOOKUP(C4402,[1]Sheet18!$A$1:$C$362,3,0)</f>
        <v>#N/A</v>
      </c>
      <c r="J4402" s="18">
        <f t="shared" si="128"/>
        <v>500</v>
      </c>
    </row>
    <row r="4403" spans="2:10" x14ac:dyDescent="0.2">
      <c r="B4403" s="4">
        <v>4400</v>
      </c>
      <c r="C4403" s="5" t="s">
        <v>134</v>
      </c>
      <c r="D4403" s="5" t="s">
        <v>2</v>
      </c>
      <c r="E4403" s="5" t="s">
        <v>135</v>
      </c>
      <c r="F4403" s="6">
        <v>42256</v>
      </c>
      <c r="G4403" s="6">
        <v>45909</v>
      </c>
      <c r="H4403" s="7">
        <v>1000</v>
      </c>
      <c r="I4403" s="13" t="e">
        <f>VLOOKUP(C4403,[1]Sheet18!$A$1:$C$362,3,0)</f>
        <v>#N/A</v>
      </c>
      <c r="J4403" s="18">
        <f t="shared" si="128"/>
        <v>1000</v>
      </c>
    </row>
    <row r="4404" spans="2:10" x14ac:dyDescent="0.2">
      <c r="B4404" s="4">
        <v>4401</v>
      </c>
      <c r="C4404" s="5" t="s">
        <v>154</v>
      </c>
      <c r="D4404" s="5" t="s">
        <v>2</v>
      </c>
      <c r="E4404" s="5" t="s">
        <v>155</v>
      </c>
      <c r="F4404" s="6">
        <v>42270</v>
      </c>
      <c r="G4404" s="6">
        <v>45923</v>
      </c>
      <c r="H4404" s="7">
        <v>1000</v>
      </c>
      <c r="I4404" s="13" t="e">
        <f>VLOOKUP(C4404,[1]Sheet18!$A$1:$C$362,3,0)</f>
        <v>#N/A</v>
      </c>
      <c r="J4404" s="18">
        <f t="shared" si="128"/>
        <v>1000</v>
      </c>
    </row>
    <row r="4405" spans="2:10" x14ac:dyDescent="0.2">
      <c r="B4405" s="4">
        <v>4402</v>
      </c>
      <c r="C4405" s="5" t="s">
        <v>183</v>
      </c>
      <c r="D4405" s="5" t="s">
        <v>2</v>
      </c>
      <c r="E4405" s="5" t="s">
        <v>184</v>
      </c>
      <c r="F4405" s="6">
        <v>42291</v>
      </c>
      <c r="G4405" s="6">
        <v>45944</v>
      </c>
      <c r="H4405" s="7">
        <v>1500</v>
      </c>
      <c r="I4405" s="13" t="e">
        <f>VLOOKUP(C4405,[1]Sheet18!$A$1:$C$362,3,0)</f>
        <v>#N/A</v>
      </c>
      <c r="J4405" s="18">
        <f t="shared" si="128"/>
        <v>1500</v>
      </c>
    </row>
    <row r="4406" spans="2:10" x14ac:dyDescent="0.2">
      <c r="B4406" s="4">
        <v>4403</v>
      </c>
      <c r="C4406" s="5" t="s">
        <v>201</v>
      </c>
      <c r="D4406" s="5" t="s">
        <v>2</v>
      </c>
      <c r="E4406" s="5" t="s">
        <v>202</v>
      </c>
      <c r="F4406" s="6">
        <v>42305</v>
      </c>
      <c r="G4406" s="6">
        <v>45958</v>
      </c>
      <c r="H4406" s="7">
        <v>1500</v>
      </c>
      <c r="I4406" s="13" t="e">
        <f>VLOOKUP(C4406,[1]Sheet18!$A$1:$C$362,3,0)</f>
        <v>#N/A</v>
      </c>
      <c r="J4406" s="18">
        <f t="shared" si="128"/>
        <v>1500</v>
      </c>
    </row>
    <row r="4407" spans="2:10" x14ac:dyDescent="0.2">
      <c r="B4407" s="4">
        <v>4404</v>
      </c>
      <c r="C4407" s="5" t="s">
        <v>242</v>
      </c>
      <c r="D4407" s="5" t="s">
        <v>2</v>
      </c>
      <c r="E4407" s="5" t="s">
        <v>243</v>
      </c>
      <c r="F4407" s="6">
        <v>42321</v>
      </c>
      <c r="G4407" s="6">
        <v>45974</v>
      </c>
      <c r="H4407" s="7">
        <v>1000</v>
      </c>
      <c r="I4407" s="13" t="e">
        <f>VLOOKUP(C4407,[1]Sheet18!$A$1:$C$362,3,0)</f>
        <v>#N/A</v>
      </c>
      <c r="J4407" s="18">
        <f t="shared" si="128"/>
        <v>1000</v>
      </c>
    </row>
    <row r="4408" spans="2:10" x14ac:dyDescent="0.2">
      <c r="B4408" s="4">
        <v>4405</v>
      </c>
      <c r="C4408" s="5" t="s">
        <v>264</v>
      </c>
      <c r="D4408" s="5" t="s">
        <v>2</v>
      </c>
      <c r="E4408" s="5" t="s">
        <v>155</v>
      </c>
      <c r="F4408" s="6">
        <v>42334</v>
      </c>
      <c r="G4408" s="6">
        <v>45987</v>
      </c>
      <c r="H4408" s="7">
        <v>1000</v>
      </c>
      <c r="I4408" s="13" t="e">
        <f>VLOOKUP(C4408,[1]Sheet18!$A$1:$C$362,3,0)</f>
        <v>#N/A</v>
      </c>
      <c r="J4408" s="18">
        <f t="shared" si="128"/>
        <v>1000</v>
      </c>
    </row>
    <row r="4409" spans="2:10" x14ac:dyDescent="0.2">
      <c r="B4409" s="4">
        <v>4406</v>
      </c>
      <c r="C4409" s="5" t="s">
        <v>292</v>
      </c>
      <c r="D4409" s="5" t="s">
        <v>2</v>
      </c>
      <c r="E4409" s="5" t="s">
        <v>135</v>
      </c>
      <c r="F4409" s="6">
        <v>42347</v>
      </c>
      <c r="G4409" s="6">
        <v>46000</v>
      </c>
      <c r="H4409" s="7">
        <v>1500</v>
      </c>
      <c r="I4409" s="13" t="e">
        <f>VLOOKUP(C4409,[1]Sheet18!$A$1:$C$362,3,0)</f>
        <v>#N/A</v>
      </c>
      <c r="J4409" s="18">
        <f t="shared" si="128"/>
        <v>1500</v>
      </c>
    </row>
    <row r="4410" spans="2:10" x14ac:dyDescent="0.2">
      <c r="B4410" s="4">
        <v>4407</v>
      </c>
      <c r="C4410" s="5" t="s">
        <v>349</v>
      </c>
      <c r="D4410" s="5" t="s">
        <v>2</v>
      </c>
      <c r="E4410" s="5" t="s">
        <v>350</v>
      </c>
      <c r="F4410" s="6">
        <v>42382</v>
      </c>
      <c r="G4410" s="6">
        <v>46035</v>
      </c>
      <c r="H4410" s="7">
        <v>2000</v>
      </c>
      <c r="I4410" s="13" t="e">
        <f>VLOOKUP(C4410,[1]Sheet18!$A$1:$C$362,3,0)</f>
        <v>#N/A</v>
      </c>
      <c r="J4410" s="18">
        <f t="shared" si="128"/>
        <v>2000</v>
      </c>
    </row>
    <row r="4411" spans="2:10" x14ac:dyDescent="0.2">
      <c r="B4411" s="4">
        <v>4408</v>
      </c>
      <c r="C4411" s="5" t="s">
        <v>380</v>
      </c>
      <c r="D4411" s="5" t="s">
        <v>2</v>
      </c>
      <c r="E4411" s="5" t="s">
        <v>381</v>
      </c>
      <c r="F4411" s="6">
        <v>42396</v>
      </c>
      <c r="G4411" s="6">
        <v>46049</v>
      </c>
      <c r="H4411" s="7">
        <v>2000</v>
      </c>
      <c r="I4411" s="13" t="e">
        <f>VLOOKUP(C4411,[1]Sheet18!$A$1:$C$362,3,0)</f>
        <v>#N/A</v>
      </c>
      <c r="J4411" s="18">
        <f t="shared" si="128"/>
        <v>2000</v>
      </c>
    </row>
    <row r="4412" spans="2:10" x14ac:dyDescent="0.2">
      <c r="B4412" s="4">
        <v>4409</v>
      </c>
      <c r="C4412" s="5" t="s">
        <v>404</v>
      </c>
      <c r="D4412" s="5" t="s">
        <v>2</v>
      </c>
      <c r="E4412" s="5" t="s">
        <v>405</v>
      </c>
      <c r="F4412" s="6">
        <v>42410</v>
      </c>
      <c r="G4412" s="6">
        <v>46063</v>
      </c>
      <c r="H4412" s="7">
        <v>2500</v>
      </c>
      <c r="I4412" s="13" t="e">
        <f>VLOOKUP(C4412,[1]Sheet18!$A$1:$C$362,3,0)</f>
        <v>#N/A</v>
      </c>
      <c r="J4412" s="18">
        <f t="shared" si="128"/>
        <v>2500</v>
      </c>
    </row>
    <row r="4413" spans="2:10" x14ac:dyDescent="0.2">
      <c r="B4413" s="4">
        <v>4410</v>
      </c>
      <c r="C4413" s="5" t="s">
        <v>444</v>
      </c>
      <c r="D4413" s="5" t="s">
        <v>2</v>
      </c>
      <c r="E4413" s="5" t="s">
        <v>445</v>
      </c>
      <c r="F4413" s="6">
        <v>42424</v>
      </c>
      <c r="G4413" s="6">
        <v>46077</v>
      </c>
      <c r="H4413" s="7">
        <v>2500</v>
      </c>
      <c r="I4413" s="13" t="e">
        <f>VLOOKUP(C4413,[1]Sheet18!$A$1:$C$362,3,0)</f>
        <v>#N/A</v>
      </c>
      <c r="J4413" s="18">
        <f t="shared" si="128"/>
        <v>2500</v>
      </c>
    </row>
    <row r="4414" spans="2:10" x14ac:dyDescent="0.2">
      <c r="B4414" s="4">
        <v>4411</v>
      </c>
      <c r="C4414" s="5" t="s">
        <v>470</v>
      </c>
      <c r="D4414" s="5" t="s">
        <v>2</v>
      </c>
      <c r="E4414" s="5" t="s">
        <v>471</v>
      </c>
      <c r="F4414" s="6">
        <v>42438</v>
      </c>
      <c r="G4414" s="6">
        <v>46090</v>
      </c>
      <c r="H4414" s="7">
        <v>1500</v>
      </c>
      <c r="I4414" s="13" t="e">
        <f>VLOOKUP(C4414,[1]Sheet18!$A$1:$C$362,3,0)</f>
        <v>#N/A</v>
      </c>
      <c r="J4414" s="18">
        <f t="shared" si="128"/>
        <v>1500</v>
      </c>
    </row>
    <row r="4415" spans="2:10" x14ac:dyDescent="0.2">
      <c r="B4415" s="4">
        <v>4412</v>
      </c>
      <c r="C4415" s="5" t="s">
        <v>508</v>
      </c>
      <c r="D4415" s="5" t="s">
        <v>2</v>
      </c>
      <c r="E4415" s="5" t="s">
        <v>509</v>
      </c>
      <c r="F4415" s="6">
        <v>42480</v>
      </c>
      <c r="G4415" s="6">
        <v>46132</v>
      </c>
      <c r="H4415" s="7">
        <v>2400</v>
      </c>
      <c r="I4415" s="13" t="e">
        <f>VLOOKUP(C4415,[1]Sheet18!$A$1:$C$362,3,0)</f>
        <v>#N/A</v>
      </c>
      <c r="J4415" s="18">
        <f t="shared" si="128"/>
        <v>2400</v>
      </c>
    </row>
    <row r="4416" spans="2:10" x14ac:dyDescent="0.2">
      <c r="B4416" s="4">
        <v>4413</v>
      </c>
      <c r="C4416" s="5" t="s">
        <v>535</v>
      </c>
      <c r="D4416" s="5" t="s">
        <v>2</v>
      </c>
      <c r="E4416" s="5" t="s">
        <v>536</v>
      </c>
      <c r="F4416" s="6">
        <v>42501</v>
      </c>
      <c r="G4416" s="6">
        <v>46153</v>
      </c>
      <c r="H4416" s="7">
        <v>3000</v>
      </c>
      <c r="I4416" s="13" t="e">
        <f>VLOOKUP(C4416,[1]Sheet18!$A$1:$C$362,3,0)</f>
        <v>#N/A</v>
      </c>
      <c r="J4416" s="18">
        <f t="shared" si="128"/>
        <v>3000</v>
      </c>
    </row>
    <row r="4417" spans="2:10" x14ac:dyDescent="0.2">
      <c r="B4417" s="4">
        <v>4414</v>
      </c>
      <c r="C4417" s="5" t="s">
        <v>551</v>
      </c>
      <c r="D4417" s="5" t="s">
        <v>2</v>
      </c>
      <c r="E4417" s="5" t="s">
        <v>509</v>
      </c>
      <c r="F4417" s="6">
        <v>42515</v>
      </c>
      <c r="G4417" s="6">
        <v>46167</v>
      </c>
      <c r="H4417" s="7">
        <v>1500</v>
      </c>
      <c r="I4417" s="13" t="e">
        <f>VLOOKUP(C4417,[1]Sheet18!$A$1:$C$362,3,0)</f>
        <v>#N/A</v>
      </c>
      <c r="J4417" s="18">
        <f t="shared" si="128"/>
        <v>1500</v>
      </c>
    </row>
    <row r="4418" spans="2:10" x14ac:dyDescent="0.2">
      <c r="B4418" s="4">
        <v>4415</v>
      </c>
      <c r="C4418" s="5" t="s">
        <v>571</v>
      </c>
      <c r="D4418" s="5" t="s">
        <v>2</v>
      </c>
      <c r="E4418" s="5" t="s">
        <v>572</v>
      </c>
      <c r="F4418" s="6">
        <v>42536</v>
      </c>
      <c r="G4418" s="6">
        <v>46188</v>
      </c>
      <c r="H4418" s="7">
        <v>1000</v>
      </c>
      <c r="I4418" s="13" t="e">
        <f>VLOOKUP(C4418,[1]Sheet18!$A$1:$C$362,3,0)</f>
        <v>#N/A</v>
      </c>
      <c r="J4418" s="18">
        <f t="shared" si="128"/>
        <v>1000</v>
      </c>
    </row>
    <row r="4419" spans="2:10" x14ac:dyDescent="0.2">
      <c r="B4419" s="4">
        <v>4416</v>
      </c>
      <c r="C4419" s="5" t="s">
        <v>587</v>
      </c>
      <c r="D4419" s="5" t="s">
        <v>2</v>
      </c>
      <c r="E4419" s="5" t="s">
        <v>588</v>
      </c>
      <c r="F4419" s="6">
        <v>42550</v>
      </c>
      <c r="G4419" s="6">
        <v>46202</v>
      </c>
      <c r="H4419" s="7">
        <v>1000</v>
      </c>
      <c r="I4419" s="13" t="e">
        <f>VLOOKUP(C4419,[1]Sheet18!$A$1:$C$362,3,0)</f>
        <v>#N/A</v>
      </c>
      <c r="J4419" s="18">
        <f t="shared" si="128"/>
        <v>1000</v>
      </c>
    </row>
    <row r="4420" spans="2:10" x14ac:dyDescent="0.2">
      <c r="B4420" s="4">
        <v>4417</v>
      </c>
      <c r="C4420" s="5" t="s">
        <v>601</v>
      </c>
      <c r="D4420" s="5" t="s">
        <v>2</v>
      </c>
      <c r="E4420" s="5" t="s">
        <v>602</v>
      </c>
      <c r="F4420" s="6">
        <v>42564</v>
      </c>
      <c r="G4420" s="6">
        <v>46216</v>
      </c>
      <c r="H4420" s="7">
        <v>2000</v>
      </c>
      <c r="I4420" s="13" t="e">
        <f>VLOOKUP(C4420,[1]Sheet18!$A$1:$C$362,3,0)</f>
        <v>#N/A</v>
      </c>
      <c r="J4420" s="18">
        <f t="shared" si="128"/>
        <v>2000</v>
      </c>
    </row>
    <row r="4421" spans="2:10" x14ac:dyDescent="0.2">
      <c r="B4421" s="4">
        <v>4418</v>
      </c>
      <c r="C4421" s="5" t="s">
        <v>619</v>
      </c>
      <c r="D4421" s="5" t="s">
        <v>2</v>
      </c>
      <c r="E4421" s="5" t="s">
        <v>620</v>
      </c>
      <c r="F4421" s="6">
        <v>42578</v>
      </c>
      <c r="G4421" s="6">
        <v>46230</v>
      </c>
      <c r="H4421" s="7">
        <v>1000</v>
      </c>
      <c r="I4421" s="13" t="e">
        <f>VLOOKUP(C4421,[1]Sheet18!$A$1:$C$362,3,0)</f>
        <v>#N/A</v>
      </c>
      <c r="J4421" s="18">
        <f t="shared" si="128"/>
        <v>1000</v>
      </c>
    </row>
    <row r="4422" spans="2:10" x14ac:dyDescent="0.2">
      <c r="B4422" s="4">
        <v>4419</v>
      </c>
      <c r="C4422" s="5" t="s">
        <v>639</v>
      </c>
      <c r="D4422" s="5" t="s">
        <v>2</v>
      </c>
      <c r="E4422" s="5" t="s">
        <v>640</v>
      </c>
      <c r="F4422" s="6">
        <v>42591</v>
      </c>
      <c r="G4422" s="6">
        <v>46243</v>
      </c>
      <c r="H4422" s="7">
        <v>2000</v>
      </c>
      <c r="I4422" s="13" t="e">
        <f>VLOOKUP(C4422,[1]Sheet18!$A$1:$C$362,3,0)</f>
        <v>#N/A</v>
      </c>
      <c r="J4422" s="18">
        <f t="shared" si="128"/>
        <v>2000</v>
      </c>
    </row>
    <row r="4423" spans="2:10" x14ac:dyDescent="0.2">
      <c r="B4423" s="4">
        <v>4420</v>
      </c>
      <c r="C4423" s="5" t="s">
        <v>671</v>
      </c>
      <c r="D4423" s="5" t="s">
        <v>2</v>
      </c>
      <c r="E4423" s="5" t="s">
        <v>672</v>
      </c>
      <c r="F4423" s="6">
        <v>42606</v>
      </c>
      <c r="G4423" s="6">
        <v>46258</v>
      </c>
      <c r="H4423" s="7">
        <v>2000</v>
      </c>
      <c r="I4423" s="13" t="e">
        <f>VLOOKUP(C4423,[1]Sheet18!$A$1:$C$362,3,0)</f>
        <v>#N/A</v>
      </c>
      <c r="J4423" s="18">
        <f t="shared" si="128"/>
        <v>2000</v>
      </c>
    </row>
    <row r="4424" spans="2:10" x14ac:dyDescent="0.2">
      <c r="B4424" s="4">
        <v>4421</v>
      </c>
      <c r="C4424" s="5" t="s">
        <v>695</v>
      </c>
      <c r="D4424" s="5" t="s">
        <v>2</v>
      </c>
      <c r="E4424" s="5" t="s">
        <v>696</v>
      </c>
      <c r="F4424" s="6">
        <v>42627</v>
      </c>
      <c r="G4424" s="6">
        <v>46279</v>
      </c>
      <c r="H4424" s="7">
        <v>2250</v>
      </c>
      <c r="I4424" s="13" t="e">
        <f>VLOOKUP(C4424,[1]Sheet18!$A$1:$C$362,3,0)</f>
        <v>#N/A</v>
      </c>
      <c r="J4424" s="18">
        <f t="shared" si="128"/>
        <v>2250</v>
      </c>
    </row>
    <row r="4425" spans="2:10" x14ac:dyDescent="0.2">
      <c r="B4425" s="4">
        <v>4422</v>
      </c>
      <c r="C4425" s="5" t="s">
        <v>713</v>
      </c>
      <c r="D4425" s="5" t="s">
        <v>2</v>
      </c>
      <c r="E4425" s="5" t="s">
        <v>714</v>
      </c>
      <c r="F4425" s="6">
        <v>42641</v>
      </c>
      <c r="G4425" s="6">
        <v>46293</v>
      </c>
      <c r="H4425" s="7">
        <v>2250</v>
      </c>
      <c r="I4425" s="13" t="e">
        <f>VLOOKUP(C4425,[1]Sheet18!$A$1:$C$362,3,0)</f>
        <v>#N/A</v>
      </c>
      <c r="J4425" s="18">
        <f t="shared" si="128"/>
        <v>2250</v>
      </c>
    </row>
    <row r="4426" spans="2:10" x14ac:dyDescent="0.2">
      <c r="B4426" s="4">
        <v>4423</v>
      </c>
      <c r="C4426" s="5" t="s">
        <v>743</v>
      </c>
      <c r="D4426" s="5" t="s">
        <v>2</v>
      </c>
      <c r="E4426" s="5" t="s">
        <v>744</v>
      </c>
      <c r="F4426" s="6">
        <v>42656</v>
      </c>
      <c r="G4426" s="6">
        <v>46308</v>
      </c>
      <c r="H4426" s="7">
        <v>2400</v>
      </c>
      <c r="I4426" s="13" t="e">
        <f>VLOOKUP(C4426,[1]Sheet18!$A$1:$C$362,3,0)</f>
        <v>#N/A</v>
      </c>
      <c r="J4426" s="18">
        <f t="shared" si="128"/>
        <v>2400</v>
      </c>
    </row>
    <row r="4427" spans="2:10" x14ac:dyDescent="0.2">
      <c r="B4427" s="4">
        <v>4424</v>
      </c>
      <c r="C4427" s="5" t="s">
        <v>774</v>
      </c>
      <c r="D4427" s="5" t="s">
        <v>2</v>
      </c>
      <c r="E4427" s="5" t="s">
        <v>775</v>
      </c>
      <c r="F4427" s="6">
        <v>42669</v>
      </c>
      <c r="G4427" s="6">
        <v>46321</v>
      </c>
      <c r="H4427" s="7">
        <v>1600</v>
      </c>
      <c r="I4427" s="13" t="e">
        <f>VLOOKUP(C4427,[1]Sheet18!$A$1:$C$362,3,0)</f>
        <v>#N/A</v>
      </c>
      <c r="J4427" s="18">
        <f t="shared" si="128"/>
        <v>1600</v>
      </c>
    </row>
    <row r="4428" spans="2:10" x14ac:dyDescent="0.2">
      <c r="B4428" s="4">
        <v>4425</v>
      </c>
      <c r="C4428" s="5" t="s">
        <v>808</v>
      </c>
      <c r="D4428" s="5" t="s">
        <v>2</v>
      </c>
      <c r="E4428" s="5" t="s">
        <v>809</v>
      </c>
      <c r="F4428" s="6">
        <v>42683</v>
      </c>
      <c r="G4428" s="6">
        <v>46335</v>
      </c>
      <c r="H4428" s="7">
        <v>2000</v>
      </c>
      <c r="I4428" s="13" t="e">
        <f>VLOOKUP(C4428,[1]Sheet18!$A$1:$C$362,3,0)</f>
        <v>#N/A</v>
      </c>
      <c r="J4428" s="18">
        <f t="shared" si="128"/>
        <v>2000</v>
      </c>
    </row>
    <row r="4429" spans="2:10" x14ac:dyDescent="0.2">
      <c r="B4429" s="4">
        <v>4426</v>
      </c>
      <c r="C4429" s="5" t="s">
        <v>840</v>
      </c>
      <c r="D4429" s="5" t="s">
        <v>2</v>
      </c>
      <c r="E4429" s="5" t="s">
        <v>841</v>
      </c>
      <c r="F4429" s="6">
        <v>42697</v>
      </c>
      <c r="G4429" s="6">
        <v>46349</v>
      </c>
      <c r="H4429" s="7">
        <v>2000</v>
      </c>
      <c r="I4429" s="13" t="e">
        <f>VLOOKUP(C4429,[1]Sheet18!$A$1:$C$362,3,0)</f>
        <v>#N/A</v>
      </c>
      <c r="J4429" s="18">
        <f t="shared" si="128"/>
        <v>2000</v>
      </c>
    </row>
    <row r="4430" spans="2:10" x14ac:dyDescent="0.2">
      <c r="B4430" s="4">
        <v>4427</v>
      </c>
      <c r="C4430" s="5" t="s">
        <v>850</v>
      </c>
      <c r="D4430" s="5" t="s">
        <v>2</v>
      </c>
      <c r="E4430" s="5" t="s">
        <v>851</v>
      </c>
      <c r="F4430" s="6">
        <v>42704</v>
      </c>
      <c r="G4430" s="6">
        <v>46356</v>
      </c>
      <c r="H4430" s="7">
        <v>1350</v>
      </c>
      <c r="I4430" s="13" t="e">
        <f>VLOOKUP(C4430,[1]Sheet18!$A$1:$C$362,3,0)</f>
        <v>#N/A</v>
      </c>
      <c r="J4430" s="18">
        <f t="shared" si="128"/>
        <v>1350</v>
      </c>
    </row>
    <row r="4431" spans="2:10" x14ac:dyDescent="0.2">
      <c r="B4431" s="4">
        <v>4428</v>
      </c>
      <c r="C4431" s="5" t="s">
        <v>926</v>
      </c>
      <c r="D4431" s="5" t="s">
        <v>2</v>
      </c>
      <c r="E4431" s="5" t="s">
        <v>927</v>
      </c>
      <c r="F4431" s="6">
        <v>42746</v>
      </c>
      <c r="G4431" s="6">
        <v>46398</v>
      </c>
      <c r="H4431" s="7">
        <v>2000</v>
      </c>
      <c r="I4431" s="13" t="e">
        <f>VLOOKUP(C4431,[1]Sheet18!$A$1:$C$362,3,0)</f>
        <v>#N/A</v>
      </c>
      <c r="J4431" s="18">
        <f t="shared" ref="J4431:J4436" si="129">H4431</f>
        <v>2000</v>
      </c>
    </row>
    <row r="4432" spans="2:10" x14ac:dyDescent="0.2">
      <c r="B4432" s="4">
        <v>4429</v>
      </c>
      <c r="C4432" s="5" t="s">
        <v>964</v>
      </c>
      <c r="D4432" s="5" t="s">
        <v>2</v>
      </c>
      <c r="E4432" s="5" t="s">
        <v>965</v>
      </c>
      <c r="F4432" s="6">
        <v>42760</v>
      </c>
      <c r="G4432" s="6">
        <v>46412</v>
      </c>
      <c r="H4432" s="7">
        <v>2000</v>
      </c>
      <c r="I4432" s="13" t="e">
        <f>VLOOKUP(C4432,[1]Sheet18!$A$1:$C$362,3,0)</f>
        <v>#N/A</v>
      </c>
      <c r="J4432" s="18">
        <f t="shared" si="129"/>
        <v>2000</v>
      </c>
    </row>
    <row r="4433" spans="2:10" x14ac:dyDescent="0.2">
      <c r="B4433" s="4">
        <v>4430</v>
      </c>
      <c r="C4433" s="5" t="s">
        <v>994</v>
      </c>
      <c r="D4433" s="5" t="s">
        <v>2</v>
      </c>
      <c r="E4433" s="5" t="s">
        <v>995</v>
      </c>
      <c r="F4433" s="6">
        <v>42781</v>
      </c>
      <c r="G4433" s="6">
        <v>46433</v>
      </c>
      <c r="H4433" s="7">
        <v>2500</v>
      </c>
      <c r="I4433" s="13" t="e">
        <f>VLOOKUP(C4433,[1]Sheet18!$A$1:$C$362,3,0)</f>
        <v>#N/A</v>
      </c>
      <c r="J4433" s="18">
        <f t="shared" si="129"/>
        <v>2500</v>
      </c>
    </row>
    <row r="4434" spans="2:10" x14ac:dyDescent="0.2">
      <c r="B4434" s="4">
        <v>4431</v>
      </c>
      <c r="C4434" s="5" t="s">
        <v>1024</v>
      </c>
      <c r="D4434" s="5" t="s">
        <v>2</v>
      </c>
      <c r="E4434" s="5" t="s">
        <v>1025</v>
      </c>
      <c r="F4434" s="6">
        <v>42795</v>
      </c>
      <c r="G4434" s="6">
        <v>46447</v>
      </c>
      <c r="H4434" s="7">
        <v>1500</v>
      </c>
      <c r="I4434" s="13" t="e">
        <f>VLOOKUP(C4434,[1]Sheet18!$A$1:$C$362,3,0)</f>
        <v>#N/A</v>
      </c>
      <c r="J4434" s="18">
        <f t="shared" si="129"/>
        <v>1500</v>
      </c>
    </row>
    <row r="4435" spans="2:10" x14ac:dyDescent="0.2">
      <c r="B4435" s="4">
        <v>4432</v>
      </c>
      <c r="C4435" s="5" t="s">
        <v>1059</v>
      </c>
      <c r="D4435" s="5" t="s">
        <v>2</v>
      </c>
      <c r="E4435" s="5" t="s">
        <v>1060</v>
      </c>
      <c r="F4435" s="6">
        <v>42809</v>
      </c>
      <c r="G4435" s="6">
        <v>46461</v>
      </c>
      <c r="H4435" s="7">
        <v>1650</v>
      </c>
      <c r="I4435" s="13" t="e">
        <f>VLOOKUP(C4435,[1]Sheet18!$A$1:$C$362,3,0)</f>
        <v>#N/A</v>
      </c>
      <c r="J4435" s="18">
        <f t="shared" si="129"/>
        <v>1650</v>
      </c>
    </row>
    <row r="4436" spans="2:10" x14ac:dyDescent="0.2">
      <c r="B4436" s="4">
        <v>4433</v>
      </c>
      <c r="C4436" s="5" t="s">
        <v>1083</v>
      </c>
      <c r="D4436" s="5" t="s">
        <v>2</v>
      </c>
      <c r="E4436" s="5" t="s">
        <v>1084</v>
      </c>
      <c r="F4436" s="6">
        <v>42823</v>
      </c>
      <c r="G4436" s="6">
        <v>46475</v>
      </c>
      <c r="H4436" s="7">
        <v>1650</v>
      </c>
      <c r="I4436" s="13" t="e">
        <f>VLOOKUP(C4436,[1]Sheet18!$A$1:$C$362,3,0)</f>
        <v>#N/A</v>
      </c>
      <c r="J4436" s="18">
        <f t="shared" si="129"/>
        <v>1650</v>
      </c>
    </row>
    <row r="4437" spans="2:10" hidden="1" x14ac:dyDescent="0.2">
      <c r="B4437" s="4">
        <v>4434</v>
      </c>
      <c r="C4437" s="5" t="s">
        <v>1107</v>
      </c>
      <c r="D4437" s="5" t="s">
        <v>2</v>
      </c>
      <c r="E4437" s="5" t="s">
        <v>1108</v>
      </c>
      <c r="F4437" s="6">
        <v>42837</v>
      </c>
      <c r="G4437" s="6">
        <v>46489</v>
      </c>
      <c r="H4437" s="7">
        <v>4000</v>
      </c>
      <c r="I4437" s="13" t="str">
        <f>VLOOKUP(C4437,[1]Sheet18!$A$1:$C$362,3,0)</f>
        <v>=2000+2000</v>
      </c>
      <c r="J4437" s="13" t="str">
        <f>I4437</f>
        <v>=2000+2000</v>
      </c>
    </row>
    <row r="4438" spans="2:10" x14ac:dyDescent="0.2">
      <c r="B4438" s="4">
        <v>4435</v>
      </c>
      <c r="C4438" s="5" t="s">
        <v>1118</v>
      </c>
      <c r="D4438" s="5" t="s">
        <v>2</v>
      </c>
      <c r="E4438" s="5" t="s">
        <v>1119</v>
      </c>
      <c r="F4438" s="6">
        <v>42851</v>
      </c>
      <c r="G4438" s="6">
        <v>46503</v>
      </c>
      <c r="H4438" s="7">
        <v>2000</v>
      </c>
      <c r="I4438" s="13" t="e">
        <f>VLOOKUP(C4438,[1]Sheet18!$A$1:$C$362,3,0)</f>
        <v>#N/A</v>
      </c>
      <c r="J4438" s="18">
        <f t="shared" ref="J4438:J4469" si="130">H4438</f>
        <v>2000</v>
      </c>
    </row>
    <row r="4439" spans="2:10" x14ac:dyDescent="0.2">
      <c r="B4439" s="4">
        <v>4436</v>
      </c>
      <c r="C4439" s="5" t="s">
        <v>1128</v>
      </c>
      <c r="D4439" s="5" t="s">
        <v>2</v>
      </c>
      <c r="E4439" s="5" t="s">
        <v>1119</v>
      </c>
      <c r="F4439" s="6">
        <v>42866</v>
      </c>
      <c r="G4439" s="6">
        <v>46518</v>
      </c>
      <c r="H4439" s="7">
        <v>2000</v>
      </c>
      <c r="I4439" s="13" t="e">
        <f>VLOOKUP(C4439,[1]Sheet18!$A$1:$C$362,3,0)</f>
        <v>#N/A</v>
      </c>
      <c r="J4439" s="18">
        <f t="shared" si="130"/>
        <v>2000</v>
      </c>
    </row>
    <row r="4440" spans="2:10" x14ac:dyDescent="0.2">
      <c r="B4440" s="4">
        <v>4437</v>
      </c>
      <c r="C4440" s="5" t="s">
        <v>1157</v>
      </c>
      <c r="D4440" s="5" t="s">
        <v>2</v>
      </c>
      <c r="E4440" s="5" t="s">
        <v>1158</v>
      </c>
      <c r="F4440" s="6">
        <v>42879</v>
      </c>
      <c r="G4440" s="6">
        <v>46531</v>
      </c>
      <c r="H4440" s="7">
        <v>1000</v>
      </c>
      <c r="I4440" s="13" t="e">
        <f>VLOOKUP(C4440,[1]Sheet18!$A$1:$C$362,3,0)</f>
        <v>#N/A</v>
      </c>
      <c r="J4440" s="18">
        <f t="shared" si="130"/>
        <v>1000</v>
      </c>
    </row>
    <row r="4441" spans="2:10" x14ac:dyDescent="0.2">
      <c r="B4441" s="4">
        <v>4438</v>
      </c>
      <c r="C4441" s="5" t="s">
        <v>1227</v>
      </c>
      <c r="D4441" s="5" t="s">
        <v>2</v>
      </c>
      <c r="E4441" s="5" t="s">
        <v>1228</v>
      </c>
      <c r="F4441" s="6">
        <v>42928</v>
      </c>
      <c r="G4441" s="6">
        <v>46580</v>
      </c>
      <c r="H4441" s="7">
        <v>2000</v>
      </c>
      <c r="I4441" s="13" t="e">
        <f>VLOOKUP(C4441,[1]Sheet18!$A$1:$C$362,3,0)</f>
        <v>#N/A</v>
      </c>
      <c r="J4441" s="18">
        <f t="shared" si="130"/>
        <v>2000</v>
      </c>
    </row>
    <row r="4442" spans="2:10" x14ac:dyDescent="0.2">
      <c r="B4442" s="4">
        <v>4439</v>
      </c>
      <c r="C4442" s="5" t="s">
        <v>1248</v>
      </c>
      <c r="D4442" s="5" t="s">
        <v>2</v>
      </c>
      <c r="E4442" s="5" t="s">
        <v>1249</v>
      </c>
      <c r="F4442" s="6">
        <v>42942</v>
      </c>
      <c r="G4442" s="6">
        <v>46594</v>
      </c>
      <c r="H4442" s="7">
        <v>2000</v>
      </c>
      <c r="I4442" s="13" t="e">
        <f>VLOOKUP(C4442,[1]Sheet18!$A$1:$C$362,3,0)</f>
        <v>#N/A</v>
      </c>
      <c r="J4442" s="18">
        <f t="shared" si="130"/>
        <v>2000</v>
      </c>
    </row>
    <row r="4443" spans="2:10" x14ac:dyDescent="0.2">
      <c r="B4443" s="4">
        <v>4440</v>
      </c>
      <c r="C4443" s="5" t="s">
        <v>1277</v>
      </c>
      <c r="D4443" s="5" t="s">
        <v>2</v>
      </c>
      <c r="E4443" s="5" t="s">
        <v>1278</v>
      </c>
      <c r="F4443" s="6">
        <v>42956</v>
      </c>
      <c r="G4443" s="6">
        <v>46608</v>
      </c>
      <c r="H4443" s="7">
        <v>1000</v>
      </c>
      <c r="I4443" s="13" t="e">
        <f>VLOOKUP(C4443,[1]Sheet18!$A$1:$C$362,3,0)</f>
        <v>#N/A</v>
      </c>
      <c r="J4443" s="18">
        <f t="shared" si="130"/>
        <v>1000</v>
      </c>
    </row>
    <row r="4444" spans="2:10" x14ac:dyDescent="0.2">
      <c r="B4444" s="4">
        <v>4441</v>
      </c>
      <c r="C4444" s="5" t="s">
        <v>1307</v>
      </c>
      <c r="D4444" s="5" t="s">
        <v>2</v>
      </c>
      <c r="E4444" s="5" t="s">
        <v>1308</v>
      </c>
      <c r="F4444" s="6">
        <v>42970</v>
      </c>
      <c r="G4444" s="6">
        <v>46622</v>
      </c>
      <c r="H4444" s="7">
        <v>1000</v>
      </c>
      <c r="I4444" s="13" t="e">
        <f>VLOOKUP(C4444,[1]Sheet18!$A$1:$C$362,3,0)</f>
        <v>#N/A</v>
      </c>
      <c r="J4444" s="18">
        <f t="shared" si="130"/>
        <v>1000</v>
      </c>
    </row>
    <row r="4445" spans="2:10" x14ac:dyDescent="0.2">
      <c r="B4445" s="4">
        <v>4442</v>
      </c>
      <c r="C4445" s="5" t="s">
        <v>1341</v>
      </c>
      <c r="D4445" s="5" t="s">
        <v>2</v>
      </c>
      <c r="E4445" s="5" t="s">
        <v>1342</v>
      </c>
      <c r="F4445" s="6">
        <v>42991</v>
      </c>
      <c r="G4445" s="6">
        <v>46643</v>
      </c>
      <c r="H4445" s="7">
        <v>2500</v>
      </c>
      <c r="I4445" s="13" t="e">
        <f>VLOOKUP(C4445,[1]Sheet18!$A$1:$C$362,3,0)</f>
        <v>#N/A</v>
      </c>
      <c r="J4445" s="18">
        <f t="shared" si="130"/>
        <v>2500</v>
      </c>
    </row>
    <row r="4446" spans="2:10" x14ac:dyDescent="0.2">
      <c r="B4446" s="4">
        <v>4443</v>
      </c>
      <c r="C4446" s="5" t="s">
        <v>1357</v>
      </c>
      <c r="D4446" s="5" t="s">
        <v>2</v>
      </c>
      <c r="E4446" s="5" t="s">
        <v>1358</v>
      </c>
      <c r="F4446" s="6">
        <v>43005</v>
      </c>
      <c r="G4446" s="6">
        <v>46657</v>
      </c>
      <c r="H4446" s="7">
        <v>2500</v>
      </c>
      <c r="I4446" s="13" t="e">
        <f>VLOOKUP(C4446,[1]Sheet18!$A$1:$C$362,3,0)</f>
        <v>#N/A</v>
      </c>
      <c r="J4446" s="18">
        <f t="shared" si="130"/>
        <v>2500</v>
      </c>
    </row>
    <row r="4447" spans="2:10" x14ac:dyDescent="0.2">
      <c r="B4447" s="4">
        <v>4444</v>
      </c>
      <c r="C4447" s="5" t="s">
        <v>1388</v>
      </c>
      <c r="D4447" s="5" t="s">
        <v>2</v>
      </c>
      <c r="E4447" s="5" t="s">
        <v>1389</v>
      </c>
      <c r="F4447" s="6">
        <v>43019</v>
      </c>
      <c r="G4447" s="6">
        <v>46671</v>
      </c>
      <c r="H4447" s="7">
        <v>2500</v>
      </c>
      <c r="I4447" s="13" t="e">
        <f>VLOOKUP(C4447,[1]Sheet18!$A$1:$C$362,3,0)</f>
        <v>#N/A</v>
      </c>
      <c r="J4447" s="18">
        <f t="shared" si="130"/>
        <v>2500</v>
      </c>
    </row>
    <row r="4448" spans="2:10" x14ac:dyDescent="0.2">
      <c r="B4448" s="4">
        <v>4445</v>
      </c>
      <c r="C4448" s="5" t="s">
        <v>1405</v>
      </c>
      <c r="D4448" s="5" t="s">
        <v>2</v>
      </c>
      <c r="E4448" s="5" t="s">
        <v>1406</v>
      </c>
      <c r="F4448" s="6">
        <v>43033</v>
      </c>
      <c r="G4448" s="6">
        <v>46685</v>
      </c>
      <c r="H4448" s="7">
        <v>3000</v>
      </c>
      <c r="I4448" s="13" t="e">
        <f>VLOOKUP(C4448,[1]Sheet18!$A$1:$C$362,3,0)</f>
        <v>#N/A</v>
      </c>
      <c r="J4448" s="18">
        <f t="shared" si="130"/>
        <v>3000</v>
      </c>
    </row>
    <row r="4449" spans="2:10" x14ac:dyDescent="0.2">
      <c r="B4449" s="4">
        <v>4446</v>
      </c>
      <c r="C4449" s="5" t="s">
        <v>1449</v>
      </c>
      <c r="D4449" s="5" t="s">
        <v>2</v>
      </c>
      <c r="E4449" s="5" t="s">
        <v>1450</v>
      </c>
      <c r="F4449" s="6">
        <v>43054</v>
      </c>
      <c r="G4449" s="6">
        <v>46706</v>
      </c>
      <c r="H4449" s="7">
        <v>1500</v>
      </c>
      <c r="I4449" s="13" t="e">
        <f>VLOOKUP(C4449,[1]Sheet18!$A$1:$C$362,3,0)</f>
        <v>#N/A</v>
      </c>
      <c r="J4449" s="18">
        <f t="shared" si="130"/>
        <v>1500</v>
      </c>
    </row>
    <row r="4450" spans="2:10" x14ac:dyDescent="0.2">
      <c r="B4450" s="4">
        <v>4447</v>
      </c>
      <c r="C4450" s="5" t="s">
        <v>1473</v>
      </c>
      <c r="D4450" s="5" t="s">
        <v>2</v>
      </c>
      <c r="E4450" s="5" t="s">
        <v>1108</v>
      </c>
      <c r="F4450" s="6">
        <v>43068</v>
      </c>
      <c r="G4450" s="6">
        <v>46720</v>
      </c>
      <c r="H4450" s="7">
        <v>2000</v>
      </c>
      <c r="I4450" s="13" t="e">
        <f>VLOOKUP(C4450,[1]Sheet18!$A$1:$C$362,3,0)</f>
        <v>#N/A</v>
      </c>
      <c r="J4450" s="18">
        <f t="shared" si="130"/>
        <v>2000</v>
      </c>
    </row>
    <row r="4451" spans="2:10" x14ac:dyDescent="0.2">
      <c r="B4451" s="4">
        <v>4448</v>
      </c>
      <c r="C4451" s="5" t="s">
        <v>1507</v>
      </c>
      <c r="D4451" s="5" t="s">
        <v>2</v>
      </c>
      <c r="E4451" s="5" t="s">
        <v>1508</v>
      </c>
      <c r="F4451" s="6">
        <v>43082</v>
      </c>
      <c r="G4451" s="6">
        <v>46734</v>
      </c>
      <c r="H4451" s="7">
        <v>1000</v>
      </c>
      <c r="I4451" s="13" t="e">
        <f>VLOOKUP(C4451,[1]Sheet18!$A$1:$C$362,3,0)</f>
        <v>#N/A</v>
      </c>
      <c r="J4451" s="18">
        <f t="shared" si="130"/>
        <v>1000</v>
      </c>
    </row>
    <row r="4452" spans="2:10" x14ac:dyDescent="0.2">
      <c r="B4452" s="4">
        <v>4449</v>
      </c>
      <c r="C4452" s="5" t="s">
        <v>1539</v>
      </c>
      <c r="D4452" s="5" t="s">
        <v>2</v>
      </c>
      <c r="E4452" s="5" t="s">
        <v>1540</v>
      </c>
      <c r="F4452" s="6">
        <v>43096</v>
      </c>
      <c r="G4452" s="6">
        <v>46748</v>
      </c>
      <c r="H4452" s="7">
        <v>2800</v>
      </c>
      <c r="I4452" s="13" t="e">
        <f>VLOOKUP(C4452,[1]Sheet18!$A$1:$C$362,3,0)</f>
        <v>#N/A</v>
      </c>
      <c r="J4452" s="18">
        <f t="shared" si="130"/>
        <v>2800</v>
      </c>
    </row>
    <row r="4453" spans="2:10" x14ac:dyDescent="0.2">
      <c r="B4453" s="4">
        <v>4450</v>
      </c>
      <c r="C4453" s="5" t="s">
        <v>1591</v>
      </c>
      <c r="D4453" s="5" t="s">
        <v>2</v>
      </c>
      <c r="E4453" s="5" t="s">
        <v>1592</v>
      </c>
      <c r="F4453" s="6">
        <v>43124</v>
      </c>
      <c r="G4453" s="6">
        <v>46776</v>
      </c>
      <c r="H4453" s="7">
        <v>3000</v>
      </c>
      <c r="I4453" s="13" t="e">
        <f>VLOOKUP(C4453,[1]Sheet18!$A$1:$C$362,3,0)</f>
        <v>#N/A</v>
      </c>
      <c r="J4453" s="18">
        <f t="shared" si="130"/>
        <v>3000</v>
      </c>
    </row>
    <row r="4454" spans="2:10" x14ac:dyDescent="0.2">
      <c r="B4454" s="4">
        <v>4451</v>
      </c>
      <c r="C4454" s="5" t="s">
        <v>1684</v>
      </c>
      <c r="D4454" s="5" t="s">
        <v>2</v>
      </c>
      <c r="E4454" s="5" t="s">
        <v>1685</v>
      </c>
      <c r="F4454" s="6">
        <v>43159</v>
      </c>
      <c r="G4454" s="6">
        <v>46811</v>
      </c>
      <c r="H4454" s="7">
        <v>3000</v>
      </c>
      <c r="I4454" s="13" t="e">
        <f>VLOOKUP(C4454,[1]Sheet18!$A$1:$C$362,3,0)</f>
        <v>#N/A</v>
      </c>
      <c r="J4454" s="18">
        <f t="shared" si="130"/>
        <v>3000</v>
      </c>
    </row>
    <row r="4455" spans="2:10" x14ac:dyDescent="0.2">
      <c r="B4455" s="4">
        <v>4452</v>
      </c>
      <c r="C4455" s="5" t="s">
        <v>1708</v>
      </c>
      <c r="D4455" s="5" t="s">
        <v>2</v>
      </c>
      <c r="E4455" s="5" t="s">
        <v>1709</v>
      </c>
      <c r="F4455" s="6">
        <v>43166</v>
      </c>
      <c r="G4455" s="6">
        <v>46819</v>
      </c>
      <c r="H4455" s="7">
        <v>1400</v>
      </c>
      <c r="I4455" s="13" t="e">
        <f>VLOOKUP(C4455,[1]Sheet18!$A$1:$C$362,3,0)</f>
        <v>#N/A</v>
      </c>
      <c r="J4455" s="18">
        <f t="shared" si="130"/>
        <v>1400</v>
      </c>
    </row>
    <row r="4456" spans="2:10" x14ac:dyDescent="0.2">
      <c r="B4456" s="4">
        <v>4453</v>
      </c>
      <c r="C4456" s="5" t="s">
        <v>1731</v>
      </c>
      <c r="D4456" s="5" t="s">
        <v>2</v>
      </c>
      <c r="E4456" s="5" t="s">
        <v>1732</v>
      </c>
      <c r="F4456" s="6">
        <v>43173</v>
      </c>
      <c r="G4456" s="6">
        <v>46826</v>
      </c>
      <c r="H4456" s="7">
        <v>1400</v>
      </c>
      <c r="I4456" s="13" t="e">
        <f>VLOOKUP(C4456,[1]Sheet18!$A$1:$C$362,3,0)</f>
        <v>#N/A</v>
      </c>
      <c r="J4456" s="18">
        <f t="shared" si="130"/>
        <v>1400</v>
      </c>
    </row>
    <row r="4457" spans="2:10" x14ac:dyDescent="0.2">
      <c r="B4457" s="4">
        <v>4454</v>
      </c>
      <c r="C4457" s="5" t="s">
        <v>1750</v>
      </c>
      <c r="D4457" s="5" t="s">
        <v>2</v>
      </c>
      <c r="E4457" s="5" t="s">
        <v>1751</v>
      </c>
      <c r="F4457" s="6">
        <v>43180</v>
      </c>
      <c r="G4457" s="6">
        <v>46833</v>
      </c>
      <c r="H4457" s="7">
        <v>2000</v>
      </c>
      <c r="I4457" s="13" t="e">
        <f>VLOOKUP(C4457,[1]Sheet18!$A$1:$C$362,3,0)</f>
        <v>#N/A</v>
      </c>
      <c r="J4457" s="18">
        <f t="shared" si="130"/>
        <v>2000</v>
      </c>
    </row>
    <row r="4458" spans="2:10" x14ac:dyDescent="0.2">
      <c r="B4458" s="4">
        <v>4455</v>
      </c>
      <c r="C4458" s="5" t="s">
        <v>1787</v>
      </c>
      <c r="D4458" s="5" t="s">
        <v>2</v>
      </c>
      <c r="E4458" s="5" t="s">
        <v>1788</v>
      </c>
      <c r="F4458" s="6">
        <v>43201</v>
      </c>
      <c r="G4458" s="6">
        <v>46854</v>
      </c>
      <c r="H4458" s="7">
        <v>2500</v>
      </c>
      <c r="I4458" s="13" t="e">
        <f>VLOOKUP(C4458,[1]Sheet18!$A$1:$C$362,3,0)</f>
        <v>#N/A</v>
      </c>
      <c r="J4458" s="18">
        <f t="shared" si="130"/>
        <v>2500</v>
      </c>
    </row>
    <row r="4459" spans="2:10" x14ac:dyDescent="0.2">
      <c r="B4459" s="4">
        <v>4456</v>
      </c>
      <c r="C4459" s="5" t="s">
        <v>1824</v>
      </c>
      <c r="D4459" s="5" t="s">
        <v>2</v>
      </c>
      <c r="E4459" s="5" t="s">
        <v>1825</v>
      </c>
      <c r="F4459" s="6">
        <v>43236</v>
      </c>
      <c r="G4459" s="6">
        <v>46889</v>
      </c>
      <c r="H4459" s="7">
        <v>2500</v>
      </c>
      <c r="I4459" s="13" t="e">
        <f>VLOOKUP(C4459,[1]Sheet18!$A$1:$C$362,3,0)</f>
        <v>#N/A</v>
      </c>
      <c r="J4459" s="18">
        <f t="shared" si="130"/>
        <v>2500</v>
      </c>
    </row>
    <row r="4460" spans="2:10" x14ac:dyDescent="0.2">
      <c r="B4460" s="4">
        <v>4457</v>
      </c>
      <c r="C4460" s="5" t="s">
        <v>1878</v>
      </c>
      <c r="D4460" s="5" t="s">
        <v>2</v>
      </c>
      <c r="E4460" s="5" t="s">
        <v>1879</v>
      </c>
      <c r="F4460" s="6">
        <v>43278</v>
      </c>
      <c r="G4460" s="6">
        <v>46931</v>
      </c>
      <c r="H4460" s="7">
        <v>3000</v>
      </c>
      <c r="I4460" s="13" t="e">
        <f>VLOOKUP(C4460,[1]Sheet18!$A$1:$C$362,3,0)</f>
        <v>#N/A</v>
      </c>
      <c r="J4460" s="18">
        <f t="shared" si="130"/>
        <v>3000</v>
      </c>
    </row>
    <row r="4461" spans="2:10" x14ac:dyDescent="0.2">
      <c r="B4461" s="4">
        <v>4458</v>
      </c>
      <c r="C4461" s="5" t="s">
        <v>2059</v>
      </c>
      <c r="D4461" s="5" t="s">
        <v>2</v>
      </c>
      <c r="E4461" s="5" t="s">
        <v>2060</v>
      </c>
      <c r="F4461" s="6">
        <v>43383</v>
      </c>
      <c r="G4461" s="6">
        <v>47036</v>
      </c>
      <c r="H4461" s="7">
        <v>3000</v>
      </c>
      <c r="I4461" s="13" t="e">
        <f>VLOOKUP(C4461,[1]Sheet18!$A$1:$C$362,3,0)</f>
        <v>#N/A</v>
      </c>
      <c r="J4461" s="18">
        <f t="shared" si="130"/>
        <v>3000</v>
      </c>
    </row>
    <row r="4462" spans="2:10" x14ac:dyDescent="0.2">
      <c r="B4462" s="4">
        <v>4459</v>
      </c>
      <c r="C4462" s="5" t="s">
        <v>2073</v>
      </c>
      <c r="D4462" s="5" t="s">
        <v>2</v>
      </c>
      <c r="E4462" s="5" t="s">
        <v>2074</v>
      </c>
      <c r="F4462" s="6">
        <v>43390</v>
      </c>
      <c r="G4462" s="6">
        <v>47043</v>
      </c>
      <c r="H4462" s="7">
        <v>2000</v>
      </c>
      <c r="I4462" s="13" t="e">
        <f>VLOOKUP(C4462,[1]Sheet18!$A$1:$C$362,3,0)</f>
        <v>#N/A</v>
      </c>
      <c r="J4462" s="18">
        <f t="shared" si="130"/>
        <v>2000</v>
      </c>
    </row>
    <row r="4463" spans="2:10" x14ac:dyDescent="0.2">
      <c r="B4463" s="4">
        <v>4460</v>
      </c>
      <c r="C4463" s="5" t="s">
        <v>2085</v>
      </c>
      <c r="D4463" s="5" t="s">
        <v>2</v>
      </c>
      <c r="E4463" s="5" t="s">
        <v>2086</v>
      </c>
      <c r="F4463" s="6">
        <v>43397</v>
      </c>
      <c r="G4463" s="6">
        <v>47050</v>
      </c>
      <c r="H4463" s="7">
        <v>2000</v>
      </c>
      <c r="I4463" s="13" t="e">
        <f>VLOOKUP(C4463,[1]Sheet18!$A$1:$C$362,3,0)</f>
        <v>#N/A</v>
      </c>
      <c r="J4463" s="18">
        <f t="shared" si="130"/>
        <v>2000</v>
      </c>
    </row>
    <row r="4464" spans="2:10" x14ac:dyDescent="0.2">
      <c r="B4464" s="4">
        <v>4461</v>
      </c>
      <c r="C4464" s="5" t="s">
        <v>2097</v>
      </c>
      <c r="D4464" s="5" t="s">
        <v>2</v>
      </c>
      <c r="E4464" s="5" t="s">
        <v>2098</v>
      </c>
      <c r="F4464" s="6">
        <v>43404</v>
      </c>
      <c r="G4464" s="6">
        <v>47057</v>
      </c>
      <c r="H4464" s="7">
        <v>1500</v>
      </c>
      <c r="I4464" s="13" t="e">
        <f>VLOOKUP(C4464,[1]Sheet18!$A$1:$C$362,3,0)</f>
        <v>#N/A</v>
      </c>
      <c r="J4464" s="18">
        <f t="shared" si="130"/>
        <v>1500</v>
      </c>
    </row>
    <row r="4465" spans="2:10" x14ac:dyDescent="0.2">
      <c r="B4465" s="4">
        <v>4462</v>
      </c>
      <c r="C4465" s="5" t="s">
        <v>2126</v>
      </c>
      <c r="D4465" s="5" t="s">
        <v>2</v>
      </c>
      <c r="E4465" s="5" t="s">
        <v>2127</v>
      </c>
      <c r="F4465" s="6">
        <v>43418</v>
      </c>
      <c r="G4465" s="6">
        <v>47071</v>
      </c>
      <c r="H4465" s="7">
        <v>2000</v>
      </c>
      <c r="I4465" s="13" t="e">
        <f>VLOOKUP(C4465,[1]Sheet18!$A$1:$C$362,3,0)</f>
        <v>#N/A</v>
      </c>
      <c r="J4465" s="18">
        <f t="shared" si="130"/>
        <v>2000</v>
      </c>
    </row>
    <row r="4466" spans="2:10" x14ac:dyDescent="0.2">
      <c r="B4466" s="4">
        <v>4463</v>
      </c>
      <c r="C4466" s="5" t="s">
        <v>2204</v>
      </c>
      <c r="D4466" s="5" t="s">
        <v>2</v>
      </c>
      <c r="E4466" s="5" t="s">
        <v>2205</v>
      </c>
      <c r="F4466" s="6">
        <v>43453</v>
      </c>
      <c r="G4466" s="6">
        <v>47106</v>
      </c>
      <c r="H4466" s="7">
        <v>1500</v>
      </c>
      <c r="I4466" s="13" t="e">
        <f>VLOOKUP(C4466,[1]Sheet18!$A$1:$C$362,3,0)</f>
        <v>#N/A</v>
      </c>
      <c r="J4466" s="18">
        <f t="shared" si="130"/>
        <v>1500</v>
      </c>
    </row>
    <row r="4467" spans="2:10" x14ac:dyDescent="0.2">
      <c r="B4467" s="4">
        <v>4464</v>
      </c>
      <c r="C4467" s="5" t="s">
        <v>2224</v>
      </c>
      <c r="D4467" s="5" t="s">
        <v>2</v>
      </c>
      <c r="E4467" s="5" t="s">
        <v>2225</v>
      </c>
      <c r="F4467" s="6">
        <v>43460</v>
      </c>
      <c r="G4467" s="6">
        <v>47113</v>
      </c>
      <c r="H4467" s="7">
        <v>3000</v>
      </c>
      <c r="I4467" s="13" t="e">
        <f>VLOOKUP(C4467,[1]Sheet18!$A$1:$C$362,3,0)</f>
        <v>#N/A</v>
      </c>
      <c r="J4467" s="18">
        <f t="shared" si="130"/>
        <v>3000</v>
      </c>
    </row>
    <row r="4468" spans="2:10" x14ac:dyDescent="0.2">
      <c r="B4468" s="4">
        <v>4465</v>
      </c>
      <c r="C4468" s="5" t="s">
        <v>2244</v>
      </c>
      <c r="D4468" s="5" t="s">
        <v>2</v>
      </c>
      <c r="E4468" s="5" t="s">
        <v>2245</v>
      </c>
      <c r="F4468" s="6">
        <v>43467</v>
      </c>
      <c r="G4468" s="6">
        <v>47120</v>
      </c>
      <c r="H4468" s="7">
        <v>2000</v>
      </c>
      <c r="I4468" s="13" t="e">
        <f>VLOOKUP(C4468,[1]Sheet18!$A$1:$C$362,3,0)</f>
        <v>#N/A</v>
      </c>
      <c r="J4468" s="18">
        <f t="shared" si="130"/>
        <v>2000</v>
      </c>
    </row>
    <row r="4469" spans="2:10" x14ac:dyDescent="0.2">
      <c r="B4469" s="4">
        <v>4466</v>
      </c>
      <c r="C4469" s="5" t="s">
        <v>2266</v>
      </c>
      <c r="D4469" s="5" t="s">
        <v>2</v>
      </c>
      <c r="E4469" s="5" t="s">
        <v>2267</v>
      </c>
      <c r="F4469" s="6">
        <v>43481</v>
      </c>
      <c r="G4469" s="6">
        <v>47134</v>
      </c>
      <c r="H4469" s="7">
        <v>3000</v>
      </c>
      <c r="I4469" s="13" t="e">
        <f>VLOOKUP(C4469,[1]Sheet18!$A$1:$C$362,3,0)</f>
        <v>#N/A</v>
      </c>
      <c r="J4469" s="18">
        <f t="shared" si="130"/>
        <v>3000</v>
      </c>
    </row>
    <row r="4470" spans="2:10" x14ac:dyDescent="0.2">
      <c r="B4470" s="4">
        <v>4467</v>
      </c>
      <c r="C4470" s="5" t="s">
        <v>2296</v>
      </c>
      <c r="D4470" s="5" t="s">
        <v>2</v>
      </c>
      <c r="E4470" s="5" t="s">
        <v>2297</v>
      </c>
      <c r="F4470" s="6">
        <v>43495</v>
      </c>
      <c r="G4470" s="6">
        <v>47148</v>
      </c>
      <c r="H4470" s="7">
        <v>3000</v>
      </c>
      <c r="I4470" s="13" t="e">
        <f>VLOOKUP(C4470,[1]Sheet18!$A$1:$C$362,3,0)</f>
        <v>#N/A</v>
      </c>
      <c r="J4470" s="18">
        <f t="shared" ref="J4470:J4501" si="131">H4470</f>
        <v>3000</v>
      </c>
    </row>
    <row r="4471" spans="2:10" x14ac:dyDescent="0.2">
      <c r="B4471" s="4">
        <v>4468</v>
      </c>
      <c r="C4471" s="5" t="s">
        <v>2326</v>
      </c>
      <c r="D4471" s="5" t="s">
        <v>2</v>
      </c>
      <c r="E4471" s="5" t="s">
        <v>2327</v>
      </c>
      <c r="F4471" s="6">
        <v>43502</v>
      </c>
      <c r="G4471" s="6">
        <v>47155</v>
      </c>
      <c r="H4471" s="7">
        <v>3000</v>
      </c>
      <c r="I4471" s="13" t="e">
        <f>VLOOKUP(C4471,[1]Sheet18!$A$1:$C$362,3,0)</f>
        <v>#N/A</v>
      </c>
      <c r="J4471" s="18">
        <f t="shared" si="131"/>
        <v>3000</v>
      </c>
    </row>
    <row r="4472" spans="2:10" x14ac:dyDescent="0.2">
      <c r="B4472" s="4">
        <v>4469</v>
      </c>
      <c r="C4472" s="5" t="s">
        <v>2340</v>
      </c>
      <c r="D4472" s="5" t="s">
        <v>2</v>
      </c>
      <c r="E4472" s="5" t="s">
        <v>2341</v>
      </c>
      <c r="F4472" s="6">
        <v>43509</v>
      </c>
      <c r="G4472" s="6">
        <v>47162</v>
      </c>
      <c r="H4472" s="7">
        <v>3000</v>
      </c>
      <c r="I4472" s="13" t="e">
        <f>VLOOKUP(C4472,[1]Sheet18!$A$1:$C$362,3,0)</f>
        <v>#N/A</v>
      </c>
      <c r="J4472" s="18">
        <f t="shared" si="131"/>
        <v>3000</v>
      </c>
    </row>
    <row r="4473" spans="2:10" x14ac:dyDescent="0.2">
      <c r="B4473" s="4">
        <v>4470</v>
      </c>
      <c r="C4473" s="5" t="s">
        <v>2376</v>
      </c>
      <c r="D4473" s="5" t="s">
        <v>2</v>
      </c>
      <c r="E4473" s="5" t="s">
        <v>2377</v>
      </c>
      <c r="F4473" s="6">
        <v>43523</v>
      </c>
      <c r="G4473" s="6">
        <v>47176</v>
      </c>
      <c r="H4473" s="7">
        <v>3000</v>
      </c>
      <c r="I4473" s="13" t="e">
        <f>VLOOKUP(C4473,[1]Sheet18!$A$1:$C$362,3,0)</f>
        <v>#N/A</v>
      </c>
      <c r="J4473" s="18">
        <f t="shared" si="131"/>
        <v>3000</v>
      </c>
    </row>
    <row r="4474" spans="2:10" x14ac:dyDescent="0.2">
      <c r="B4474" s="4">
        <v>4471</v>
      </c>
      <c r="C4474" s="5" t="s">
        <v>2404</v>
      </c>
      <c r="D4474" s="5" t="s">
        <v>2</v>
      </c>
      <c r="E4474" s="5" t="s">
        <v>2405</v>
      </c>
      <c r="F4474" s="6">
        <v>43530</v>
      </c>
      <c r="G4474" s="6">
        <v>47183</v>
      </c>
      <c r="H4474" s="7">
        <v>3000</v>
      </c>
      <c r="I4474" s="13" t="e">
        <f>VLOOKUP(C4474,[1]Sheet18!$A$1:$C$362,3,0)</f>
        <v>#N/A</v>
      </c>
      <c r="J4474" s="18">
        <f t="shared" si="131"/>
        <v>3000</v>
      </c>
    </row>
    <row r="4475" spans="2:10" x14ac:dyDescent="0.2">
      <c r="B4475" s="4">
        <v>4472</v>
      </c>
      <c r="C4475" s="5" t="s">
        <v>2426</v>
      </c>
      <c r="D4475" s="5" t="s">
        <v>2</v>
      </c>
      <c r="E4475" s="5" t="s">
        <v>2427</v>
      </c>
      <c r="F4475" s="6">
        <v>43537</v>
      </c>
      <c r="G4475" s="6">
        <v>47190</v>
      </c>
      <c r="H4475" s="7">
        <v>3000</v>
      </c>
      <c r="I4475" s="13" t="e">
        <f>VLOOKUP(C4475,[1]Sheet18!$A$1:$C$362,3,0)</f>
        <v>#N/A</v>
      </c>
      <c r="J4475" s="18">
        <f t="shared" si="131"/>
        <v>3000</v>
      </c>
    </row>
    <row r="4476" spans="2:10" x14ac:dyDescent="0.2">
      <c r="B4476" s="4">
        <v>4473</v>
      </c>
      <c r="C4476" s="5" t="s">
        <v>2673</v>
      </c>
      <c r="D4476" s="5" t="s">
        <v>2</v>
      </c>
      <c r="E4476" s="5" t="s">
        <v>2674</v>
      </c>
      <c r="F4476" s="6">
        <v>43677</v>
      </c>
      <c r="G4476" s="6">
        <v>47330</v>
      </c>
      <c r="H4476" s="7">
        <v>4000</v>
      </c>
      <c r="I4476" s="13" t="e">
        <f>VLOOKUP(C4476,[1]Sheet18!$A$1:$C$362,3,0)</f>
        <v>#N/A</v>
      </c>
      <c r="J4476" s="18">
        <f t="shared" si="131"/>
        <v>4000</v>
      </c>
    </row>
    <row r="4477" spans="2:10" x14ac:dyDescent="0.2">
      <c r="B4477" s="4">
        <v>4474</v>
      </c>
      <c r="C4477" s="5" t="s">
        <v>2695</v>
      </c>
      <c r="D4477" s="5" t="s">
        <v>2</v>
      </c>
      <c r="E4477" s="5" t="s">
        <v>2696</v>
      </c>
      <c r="F4477" s="6">
        <v>43684</v>
      </c>
      <c r="G4477" s="6">
        <v>47337</v>
      </c>
      <c r="H4477" s="7">
        <v>2000</v>
      </c>
      <c r="I4477" s="13" t="e">
        <f>VLOOKUP(C4477,[1]Sheet18!$A$1:$C$362,3,0)</f>
        <v>#N/A</v>
      </c>
      <c r="J4477" s="18">
        <f t="shared" si="131"/>
        <v>2000</v>
      </c>
    </row>
    <row r="4478" spans="2:10" x14ac:dyDescent="0.2">
      <c r="B4478" s="4">
        <v>4475</v>
      </c>
      <c r="C4478" s="5" t="s">
        <v>2715</v>
      </c>
      <c r="D4478" s="5" t="s">
        <v>2</v>
      </c>
      <c r="E4478" s="5" t="s">
        <v>2716</v>
      </c>
      <c r="F4478" s="6">
        <v>43691</v>
      </c>
      <c r="G4478" s="6">
        <v>47344</v>
      </c>
      <c r="H4478" s="7">
        <v>2000</v>
      </c>
      <c r="I4478" s="13" t="e">
        <f>VLOOKUP(C4478,[1]Sheet18!$A$1:$C$362,3,0)</f>
        <v>#N/A</v>
      </c>
      <c r="J4478" s="18">
        <f t="shared" si="131"/>
        <v>2000</v>
      </c>
    </row>
    <row r="4479" spans="2:10" x14ac:dyDescent="0.2">
      <c r="B4479" s="4">
        <v>4476</v>
      </c>
      <c r="C4479" s="5" t="s">
        <v>2731</v>
      </c>
      <c r="D4479" s="5" t="s">
        <v>2</v>
      </c>
      <c r="E4479" s="5" t="s">
        <v>2732</v>
      </c>
      <c r="F4479" s="6">
        <v>43698</v>
      </c>
      <c r="G4479" s="6">
        <v>47351</v>
      </c>
      <c r="H4479" s="7">
        <v>2000</v>
      </c>
      <c r="I4479" s="13" t="e">
        <f>VLOOKUP(C4479,[1]Sheet18!$A$1:$C$362,3,0)</f>
        <v>#N/A</v>
      </c>
      <c r="J4479" s="18">
        <f t="shared" si="131"/>
        <v>2000</v>
      </c>
    </row>
    <row r="4480" spans="2:10" x14ac:dyDescent="0.2">
      <c r="B4480" s="4">
        <v>4477</v>
      </c>
      <c r="C4480" s="5" t="s">
        <v>2752</v>
      </c>
      <c r="D4480" s="5" t="s">
        <v>2</v>
      </c>
      <c r="E4480" s="5" t="s">
        <v>2753</v>
      </c>
      <c r="F4480" s="6">
        <v>43705</v>
      </c>
      <c r="G4480" s="6">
        <v>47358</v>
      </c>
      <c r="H4480" s="7">
        <v>1000</v>
      </c>
      <c r="I4480" s="13" t="e">
        <f>VLOOKUP(C4480,[1]Sheet18!$A$1:$C$362,3,0)</f>
        <v>#N/A</v>
      </c>
      <c r="J4480" s="18">
        <f t="shared" si="131"/>
        <v>1000</v>
      </c>
    </row>
    <row r="4481" spans="2:10" x14ac:dyDescent="0.2">
      <c r="B4481" s="4">
        <v>4478</v>
      </c>
      <c r="C4481" s="5" t="s">
        <v>2776</v>
      </c>
      <c r="D4481" s="5" t="s">
        <v>2</v>
      </c>
      <c r="E4481" s="5" t="s">
        <v>2777</v>
      </c>
      <c r="F4481" s="6">
        <v>43712</v>
      </c>
      <c r="G4481" s="6">
        <v>47365</v>
      </c>
      <c r="H4481" s="7">
        <v>2000</v>
      </c>
      <c r="I4481" s="13" t="e">
        <f>VLOOKUP(C4481,[1]Sheet18!$A$1:$C$362,3,0)</f>
        <v>#N/A</v>
      </c>
      <c r="J4481" s="18">
        <f t="shared" si="131"/>
        <v>2000</v>
      </c>
    </row>
    <row r="4482" spans="2:10" x14ac:dyDescent="0.2">
      <c r="B4482" s="4">
        <v>4479</v>
      </c>
      <c r="C4482" s="5" t="s">
        <v>2791</v>
      </c>
      <c r="D4482" s="5" t="s">
        <v>2</v>
      </c>
      <c r="E4482" s="5" t="s">
        <v>2674</v>
      </c>
      <c r="F4482" s="6">
        <v>43719</v>
      </c>
      <c r="G4482" s="6">
        <v>47372</v>
      </c>
      <c r="H4482" s="7">
        <v>2000</v>
      </c>
      <c r="I4482" s="13" t="e">
        <f>VLOOKUP(C4482,[1]Sheet18!$A$1:$C$362,3,0)</f>
        <v>#N/A</v>
      </c>
      <c r="J4482" s="18">
        <f t="shared" si="131"/>
        <v>2000</v>
      </c>
    </row>
    <row r="4483" spans="2:10" x14ac:dyDescent="0.2">
      <c r="B4483" s="4">
        <v>4480</v>
      </c>
      <c r="C4483" s="5" t="s">
        <v>2819</v>
      </c>
      <c r="D4483" s="5" t="s">
        <v>2</v>
      </c>
      <c r="E4483" s="5" t="s">
        <v>2820</v>
      </c>
      <c r="F4483" s="6">
        <v>43733</v>
      </c>
      <c r="G4483" s="6">
        <v>47386</v>
      </c>
      <c r="H4483" s="7">
        <v>2000</v>
      </c>
      <c r="I4483" s="13" t="e">
        <f>VLOOKUP(C4483,[1]Sheet18!$A$1:$C$362,3,0)</f>
        <v>#N/A</v>
      </c>
      <c r="J4483" s="18">
        <f t="shared" si="131"/>
        <v>2000</v>
      </c>
    </row>
    <row r="4484" spans="2:10" x14ac:dyDescent="0.2">
      <c r="B4484" s="4">
        <v>4481</v>
      </c>
      <c r="C4484" s="5" t="s">
        <v>2857</v>
      </c>
      <c r="D4484" s="5" t="s">
        <v>2</v>
      </c>
      <c r="E4484" s="5" t="s">
        <v>2858</v>
      </c>
      <c r="F4484" s="6">
        <v>43747</v>
      </c>
      <c r="G4484" s="6">
        <v>47400</v>
      </c>
      <c r="H4484" s="7">
        <v>3000</v>
      </c>
      <c r="I4484" s="13" t="e">
        <f>VLOOKUP(C4484,[1]Sheet18!$A$1:$C$362,3,0)</f>
        <v>#N/A</v>
      </c>
      <c r="J4484" s="18">
        <f t="shared" si="131"/>
        <v>3000</v>
      </c>
    </row>
    <row r="4485" spans="2:10" x14ac:dyDescent="0.2">
      <c r="B4485" s="4">
        <v>4482</v>
      </c>
      <c r="C4485" s="5" t="s">
        <v>2871</v>
      </c>
      <c r="D4485" s="5" t="s">
        <v>2</v>
      </c>
      <c r="E4485" s="5" t="s">
        <v>2872</v>
      </c>
      <c r="F4485" s="6">
        <v>43754</v>
      </c>
      <c r="G4485" s="6">
        <v>47407</v>
      </c>
      <c r="H4485" s="7">
        <v>4000</v>
      </c>
      <c r="I4485" s="13" t="e">
        <f>VLOOKUP(C4485,[1]Sheet18!$A$1:$C$362,3,0)</f>
        <v>#N/A</v>
      </c>
      <c r="J4485" s="18">
        <f t="shared" si="131"/>
        <v>4000</v>
      </c>
    </row>
    <row r="4486" spans="2:10" x14ac:dyDescent="0.2">
      <c r="B4486" s="4">
        <v>4483</v>
      </c>
      <c r="C4486" s="5" t="s">
        <v>2890</v>
      </c>
      <c r="D4486" s="5" t="s">
        <v>2</v>
      </c>
      <c r="E4486" s="5" t="s">
        <v>2891</v>
      </c>
      <c r="F4486" s="6">
        <v>43761</v>
      </c>
      <c r="G4486" s="6">
        <v>47414</v>
      </c>
      <c r="H4486" s="7">
        <v>2000</v>
      </c>
      <c r="I4486" s="13" t="e">
        <f>VLOOKUP(C4486,[1]Sheet18!$A$1:$C$362,3,0)</f>
        <v>#N/A</v>
      </c>
      <c r="J4486" s="18">
        <f t="shared" si="131"/>
        <v>2000</v>
      </c>
    </row>
    <row r="4487" spans="2:10" x14ac:dyDescent="0.2">
      <c r="B4487" s="4">
        <v>4484</v>
      </c>
      <c r="C4487" s="5" t="s">
        <v>2923</v>
      </c>
      <c r="D4487" s="5" t="s">
        <v>2</v>
      </c>
      <c r="E4487" s="5" t="s">
        <v>2924</v>
      </c>
      <c r="F4487" s="6">
        <v>43782</v>
      </c>
      <c r="G4487" s="6">
        <v>47435</v>
      </c>
      <c r="H4487" s="7">
        <v>1500</v>
      </c>
      <c r="I4487" s="13" t="e">
        <f>VLOOKUP(C4487,[1]Sheet18!$A$1:$C$362,3,0)</f>
        <v>#N/A</v>
      </c>
      <c r="J4487" s="18">
        <f t="shared" si="131"/>
        <v>1500</v>
      </c>
    </row>
    <row r="4488" spans="2:10" x14ac:dyDescent="0.2">
      <c r="B4488" s="4">
        <v>4485</v>
      </c>
      <c r="C4488" s="5" t="s">
        <v>2966</v>
      </c>
      <c r="D4488" s="5" t="s">
        <v>2</v>
      </c>
      <c r="E4488" s="5" t="s">
        <v>2872</v>
      </c>
      <c r="F4488" s="6">
        <v>43796</v>
      </c>
      <c r="G4488" s="6">
        <v>47449</v>
      </c>
      <c r="H4488" s="7">
        <v>1500</v>
      </c>
      <c r="I4488" s="13" t="e">
        <f>VLOOKUP(C4488,[1]Sheet18!$A$1:$C$362,3,0)</f>
        <v>#N/A</v>
      </c>
      <c r="J4488" s="18">
        <f t="shared" si="131"/>
        <v>1500</v>
      </c>
    </row>
    <row r="4489" spans="2:10" x14ac:dyDescent="0.2">
      <c r="B4489" s="4">
        <v>4486</v>
      </c>
      <c r="C4489" s="5" t="s">
        <v>3013</v>
      </c>
      <c r="D4489" s="5" t="s">
        <v>2</v>
      </c>
      <c r="E4489" s="5" t="s">
        <v>2820</v>
      </c>
      <c r="F4489" s="6">
        <v>43810</v>
      </c>
      <c r="G4489" s="6">
        <v>47463</v>
      </c>
      <c r="H4489" s="7">
        <v>1500</v>
      </c>
      <c r="I4489" s="13" t="e">
        <f>VLOOKUP(C4489,[1]Sheet18!$A$1:$C$362,3,0)</f>
        <v>#N/A</v>
      </c>
      <c r="J4489" s="18">
        <f t="shared" si="131"/>
        <v>1500</v>
      </c>
    </row>
    <row r="4490" spans="2:10" x14ac:dyDescent="0.2">
      <c r="B4490" s="4">
        <v>4487</v>
      </c>
      <c r="C4490" s="5" t="s">
        <v>3021</v>
      </c>
      <c r="D4490" s="5" t="s">
        <v>2</v>
      </c>
      <c r="E4490" s="5" t="s">
        <v>3022</v>
      </c>
      <c r="F4490" s="6">
        <v>43817</v>
      </c>
      <c r="G4490" s="6">
        <v>47470</v>
      </c>
      <c r="H4490" s="7">
        <v>1500</v>
      </c>
      <c r="I4490" s="13" t="e">
        <f>VLOOKUP(C4490,[1]Sheet18!$A$1:$C$362,3,0)</f>
        <v>#N/A</v>
      </c>
      <c r="J4490" s="18">
        <f t="shared" si="131"/>
        <v>1500</v>
      </c>
    </row>
    <row r="4491" spans="2:10" x14ac:dyDescent="0.2">
      <c r="B4491" s="4">
        <v>4488</v>
      </c>
      <c r="C4491" s="5" t="s">
        <v>3032</v>
      </c>
      <c r="D4491" s="5" t="s">
        <v>2</v>
      </c>
      <c r="E4491" s="5" t="s">
        <v>3033</v>
      </c>
      <c r="F4491" s="6">
        <v>43823</v>
      </c>
      <c r="G4491" s="6">
        <v>47476</v>
      </c>
      <c r="H4491" s="7">
        <v>2500</v>
      </c>
      <c r="I4491" s="13" t="e">
        <f>VLOOKUP(C4491,[1]Sheet18!$A$1:$C$362,3,0)</f>
        <v>#N/A</v>
      </c>
      <c r="J4491" s="18">
        <f t="shared" si="131"/>
        <v>2500</v>
      </c>
    </row>
    <row r="4492" spans="2:10" x14ac:dyDescent="0.2">
      <c r="B4492" s="4">
        <v>4489</v>
      </c>
      <c r="C4492" s="5" t="s">
        <v>3066</v>
      </c>
      <c r="D4492" s="5" t="s">
        <v>2</v>
      </c>
      <c r="E4492" s="5" t="s">
        <v>3067</v>
      </c>
      <c r="F4492" s="6">
        <v>43838</v>
      </c>
      <c r="G4492" s="6">
        <v>47491</v>
      </c>
      <c r="H4492" s="7">
        <v>3000</v>
      </c>
      <c r="I4492" s="13" t="e">
        <f>VLOOKUP(C4492,[1]Sheet18!$A$1:$C$362,3,0)</f>
        <v>#N/A</v>
      </c>
      <c r="J4492" s="18">
        <f t="shared" si="131"/>
        <v>3000</v>
      </c>
    </row>
    <row r="4493" spans="2:10" x14ac:dyDescent="0.2">
      <c r="B4493" s="4">
        <v>4490</v>
      </c>
      <c r="C4493" s="5" t="s">
        <v>3092</v>
      </c>
      <c r="D4493" s="5" t="s">
        <v>2</v>
      </c>
      <c r="E4493" s="5" t="s">
        <v>3093</v>
      </c>
      <c r="F4493" s="6">
        <v>43845</v>
      </c>
      <c r="G4493" s="6">
        <v>47498</v>
      </c>
      <c r="H4493" s="7">
        <v>2000</v>
      </c>
      <c r="I4493" s="13" t="e">
        <f>VLOOKUP(C4493,[1]Sheet18!$A$1:$C$362,3,0)</f>
        <v>#N/A</v>
      </c>
      <c r="J4493" s="18">
        <f t="shared" si="131"/>
        <v>2000</v>
      </c>
    </row>
    <row r="4494" spans="2:10" x14ac:dyDescent="0.2">
      <c r="B4494" s="4">
        <v>4491</v>
      </c>
      <c r="C4494" s="5" t="s">
        <v>3124</v>
      </c>
      <c r="D4494" s="5" t="s">
        <v>2</v>
      </c>
      <c r="E4494" s="5" t="s">
        <v>3067</v>
      </c>
      <c r="F4494" s="6">
        <v>43859</v>
      </c>
      <c r="G4494" s="6">
        <v>47512</v>
      </c>
      <c r="H4494" s="7">
        <v>2500</v>
      </c>
      <c r="I4494" s="13" t="e">
        <f>VLOOKUP(C4494,[1]Sheet18!$A$1:$C$362,3,0)</f>
        <v>#N/A</v>
      </c>
      <c r="J4494" s="18">
        <f t="shared" si="131"/>
        <v>2500</v>
      </c>
    </row>
    <row r="4495" spans="2:10" x14ac:dyDescent="0.2">
      <c r="B4495" s="4">
        <v>4492</v>
      </c>
      <c r="C4495" s="5" t="s">
        <v>3152</v>
      </c>
      <c r="D4495" s="5" t="s">
        <v>2</v>
      </c>
      <c r="E4495" s="5" t="s">
        <v>3153</v>
      </c>
      <c r="F4495" s="6">
        <v>43866</v>
      </c>
      <c r="G4495" s="6">
        <v>47519</v>
      </c>
      <c r="H4495" s="7">
        <v>2250</v>
      </c>
      <c r="I4495" s="13" t="e">
        <f>VLOOKUP(C4495,[1]Sheet18!$A$1:$C$362,3,0)</f>
        <v>#N/A</v>
      </c>
      <c r="J4495" s="18">
        <f t="shared" si="131"/>
        <v>2250</v>
      </c>
    </row>
    <row r="4496" spans="2:10" x14ac:dyDescent="0.2">
      <c r="B4496" s="4">
        <v>4493</v>
      </c>
      <c r="C4496" s="5" t="s">
        <v>3170</v>
      </c>
      <c r="D4496" s="5" t="s">
        <v>2</v>
      </c>
      <c r="E4496" s="5" t="s">
        <v>3171</v>
      </c>
      <c r="F4496" s="6">
        <v>43873</v>
      </c>
      <c r="G4496" s="6">
        <v>47526</v>
      </c>
      <c r="H4496" s="7">
        <v>2750</v>
      </c>
      <c r="I4496" s="13" t="e">
        <f>VLOOKUP(C4496,[1]Sheet18!$A$1:$C$362,3,0)</f>
        <v>#N/A</v>
      </c>
      <c r="J4496" s="18">
        <f t="shared" si="131"/>
        <v>2750</v>
      </c>
    </row>
    <row r="4497" spans="2:10" x14ac:dyDescent="0.2">
      <c r="B4497" s="4">
        <v>4494</v>
      </c>
      <c r="C4497" s="5" t="s">
        <v>3188</v>
      </c>
      <c r="D4497" s="5" t="s">
        <v>2</v>
      </c>
      <c r="E4497" s="5" t="s">
        <v>3189</v>
      </c>
      <c r="F4497" s="6">
        <v>43879</v>
      </c>
      <c r="G4497" s="6">
        <v>47532</v>
      </c>
      <c r="H4497" s="7">
        <v>2250</v>
      </c>
      <c r="I4497" s="13" t="e">
        <f>VLOOKUP(C4497,[1]Sheet18!$A$1:$C$362,3,0)</f>
        <v>#N/A</v>
      </c>
      <c r="J4497" s="18">
        <f t="shared" si="131"/>
        <v>2250</v>
      </c>
    </row>
    <row r="4498" spans="2:10" x14ac:dyDescent="0.2">
      <c r="B4498" s="4">
        <v>4495</v>
      </c>
      <c r="C4498" s="5" t="s">
        <v>3226</v>
      </c>
      <c r="D4498" s="5" t="s">
        <v>2</v>
      </c>
      <c r="E4498" s="5" t="s">
        <v>3227</v>
      </c>
      <c r="F4498" s="6">
        <v>43887</v>
      </c>
      <c r="G4498" s="6">
        <v>47540</v>
      </c>
      <c r="H4498" s="7">
        <v>2750</v>
      </c>
      <c r="I4498" s="13" t="e">
        <f>VLOOKUP(C4498,[1]Sheet18!$A$1:$C$362,3,0)</f>
        <v>#N/A</v>
      </c>
      <c r="J4498" s="18">
        <f t="shared" si="131"/>
        <v>2750</v>
      </c>
    </row>
    <row r="4499" spans="2:10" x14ac:dyDescent="0.2">
      <c r="B4499" s="4">
        <v>4496</v>
      </c>
      <c r="C4499" s="5" t="s">
        <v>3262</v>
      </c>
      <c r="D4499" s="5" t="s">
        <v>2</v>
      </c>
      <c r="E4499" s="5" t="s">
        <v>3263</v>
      </c>
      <c r="F4499" s="6">
        <v>43894</v>
      </c>
      <c r="G4499" s="6">
        <v>47546</v>
      </c>
      <c r="H4499" s="7">
        <v>3000</v>
      </c>
      <c r="I4499" s="13" t="e">
        <f>VLOOKUP(C4499,[1]Sheet18!$A$1:$C$362,3,0)</f>
        <v>#N/A</v>
      </c>
      <c r="J4499" s="18">
        <f t="shared" si="131"/>
        <v>3000</v>
      </c>
    </row>
    <row r="4500" spans="2:10" x14ac:dyDescent="0.2">
      <c r="B4500" s="4">
        <v>4497</v>
      </c>
      <c r="C4500" s="5" t="s">
        <v>3298</v>
      </c>
      <c r="D4500" s="5" t="s">
        <v>2</v>
      </c>
      <c r="E4500" s="5" t="s">
        <v>3299</v>
      </c>
      <c r="F4500" s="6">
        <v>43901</v>
      </c>
      <c r="G4500" s="6">
        <v>47553</v>
      </c>
      <c r="H4500" s="7">
        <v>2000</v>
      </c>
      <c r="I4500" s="13" t="e">
        <f>VLOOKUP(C4500,[1]Sheet18!$A$1:$C$362,3,0)</f>
        <v>#N/A</v>
      </c>
      <c r="J4500" s="18">
        <f t="shared" si="131"/>
        <v>2000</v>
      </c>
    </row>
    <row r="4501" spans="2:10" x14ac:dyDescent="0.2">
      <c r="B4501" s="4">
        <v>4498</v>
      </c>
      <c r="C4501" s="5" t="s">
        <v>3336</v>
      </c>
      <c r="D4501" s="5" t="s">
        <v>2</v>
      </c>
      <c r="E4501" s="5" t="s">
        <v>3337</v>
      </c>
      <c r="F4501" s="6">
        <v>43908</v>
      </c>
      <c r="G4501" s="6">
        <v>47560</v>
      </c>
      <c r="H4501" s="7">
        <v>4000</v>
      </c>
      <c r="I4501" s="13" t="e">
        <f>VLOOKUP(C4501,[1]Sheet18!$A$1:$C$362,3,0)</f>
        <v>#N/A</v>
      </c>
      <c r="J4501" s="18">
        <f t="shared" si="131"/>
        <v>4000</v>
      </c>
    </row>
    <row r="4502" spans="2:10" x14ac:dyDescent="0.2">
      <c r="B4502" s="4">
        <v>4499</v>
      </c>
      <c r="C4502" s="5" t="s">
        <v>3360</v>
      </c>
      <c r="D4502" s="5" t="s">
        <v>2</v>
      </c>
      <c r="E4502" s="5" t="s">
        <v>3361</v>
      </c>
      <c r="F4502" s="6">
        <v>43914</v>
      </c>
      <c r="G4502" s="6">
        <v>47566</v>
      </c>
      <c r="H4502" s="7">
        <v>5000</v>
      </c>
      <c r="I4502" s="13" t="e">
        <f>VLOOKUP(C4502,[1]Sheet18!$A$1:$C$362,3,0)</f>
        <v>#N/A</v>
      </c>
      <c r="J4502" s="18">
        <f t="shared" ref="J4502:J4533" si="132">H4502</f>
        <v>5000</v>
      </c>
    </row>
    <row r="4503" spans="2:10" x14ac:dyDescent="0.2">
      <c r="B4503" s="4">
        <v>4500</v>
      </c>
      <c r="C4503" s="5" t="s">
        <v>3392</v>
      </c>
      <c r="D4503" s="5" t="s">
        <v>2</v>
      </c>
      <c r="E4503" s="5" t="s">
        <v>3393</v>
      </c>
      <c r="F4503" s="6">
        <v>43921</v>
      </c>
      <c r="G4503" s="6">
        <v>47573</v>
      </c>
      <c r="H4503" s="7">
        <v>3703</v>
      </c>
      <c r="I4503" s="13" t="e">
        <f>VLOOKUP(C4503,[1]Sheet18!$A$1:$C$362,3,0)</f>
        <v>#N/A</v>
      </c>
      <c r="J4503" s="18">
        <f t="shared" si="132"/>
        <v>3703</v>
      </c>
    </row>
    <row r="4504" spans="2:10" x14ac:dyDescent="0.2">
      <c r="B4504" s="4">
        <v>4501</v>
      </c>
      <c r="C4504" s="5" t="s">
        <v>3451</v>
      </c>
      <c r="D4504" s="5" t="s">
        <v>2</v>
      </c>
      <c r="E4504" s="5" t="s">
        <v>3452</v>
      </c>
      <c r="F4504" s="6">
        <v>43936</v>
      </c>
      <c r="G4504" s="6">
        <v>47588</v>
      </c>
      <c r="H4504" s="7">
        <v>2000</v>
      </c>
      <c r="I4504" s="13" t="e">
        <f>VLOOKUP(C4504,[1]Sheet18!$A$1:$C$362,3,0)</f>
        <v>#N/A</v>
      </c>
      <c r="J4504" s="18">
        <f t="shared" si="132"/>
        <v>2000</v>
      </c>
    </row>
    <row r="4505" spans="2:10" x14ac:dyDescent="0.2">
      <c r="B4505" s="4">
        <v>4502</v>
      </c>
      <c r="C4505" s="5" t="s">
        <v>3465</v>
      </c>
      <c r="D4505" s="5" t="s">
        <v>2</v>
      </c>
      <c r="E4505" s="5" t="s">
        <v>3466</v>
      </c>
      <c r="F4505" s="6">
        <v>43943</v>
      </c>
      <c r="G4505" s="6">
        <v>47595</v>
      </c>
      <c r="H4505" s="7">
        <v>1000</v>
      </c>
      <c r="I4505" s="13" t="e">
        <f>VLOOKUP(C4505,[1]Sheet18!$A$1:$C$362,3,0)</f>
        <v>#N/A</v>
      </c>
      <c r="J4505" s="18">
        <f t="shared" si="132"/>
        <v>1000</v>
      </c>
    </row>
    <row r="4506" spans="2:10" x14ac:dyDescent="0.2">
      <c r="B4506" s="4">
        <v>4503</v>
      </c>
      <c r="C4506" s="5" t="s">
        <v>3467</v>
      </c>
      <c r="D4506" s="5" t="s">
        <v>2</v>
      </c>
      <c r="E4506" s="5" t="s">
        <v>3468</v>
      </c>
      <c r="F4506" s="6">
        <v>43950</v>
      </c>
      <c r="G4506" s="6">
        <v>47602</v>
      </c>
      <c r="H4506" s="7">
        <v>2000</v>
      </c>
      <c r="I4506" s="13" t="e">
        <f>VLOOKUP(C4506,[1]Sheet18!$A$1:$C$362,3,0)</f>
        <v>#N/A</v>
      </c>
      <c r="J4506" s="18">
        <f t="shared" si="132"/>
        <v>2000</v>
      </c>
    </row>
    <row r="4507" spans="2:10" x14ac:dyDescent="0.2">
      <c r="B4507" s="4">
        <v>4504</v>
      </c>
      <c r="C4507" s="5" t="s">
        <v>3485</v>
      </c>
      <c r="D4507" s="5" t="s">
        <v>2</v>
      </c>
      <c r="E4507" s="5" t="s">
        <v>3486</v>
      </c>
      <c r="F4507" s="6">
        <v>43957</v>
      </c>
      <c r="G4507" s="6">
        <v>47609</v>
      </c>
      <c r="H4507" s="7">
        <v>500</v>
      </c>
      <c r="I4507" s="13" t="e">
        <f>VLOOKUP(C4507,[1]Sheet18!$A$1:$C$362,3,0)</f>
        <v>#N/A</v>
      </c>
      <c r="J4507" s="18">
        <f t="shared" si="132"/>
        <v>500</v>
      </c>
    </row>
    <row r="4508" spans="2:10" x14ac:dyDescent="0.2">
      <c r="B4508" s="4">
        <v>4505</v>
      </c>
      <c r="C4508" s="5" t="s">
        <v>3631</v>
      </c>
      <c r="D4508" s="5" t="s">
        <v>2</v>
      </c>
      <c r="E4508" s="5" t="s">
        <v>3632</v>
      </c>
      <c r="F4508" s="6">
        <v>44020</v>
      </c>
      <c r="G4508" s="6">
        <v>47672</v>
      </c>
      <c r="H4508" s="7">
        <v>500</v>
      </c>
      <c r="I4508" s="13" t="e">
        <f>VLOOKUP(C4508,[1]Sheet18!$A$1:$C$362,3,0)</f>
        <v>#N/A</v>
      </c>
      <c r="J4508" s="18">
        <f t="shared" si="132"/>
        <v>500</v>
      </c>
    </row>
    <row r="4509" spans="2:10" x14ac:dyDescent="0.2">
      <c r="B4509" s="4">
        <v>4506</v>
      </c>
      <c r="C4509" s="5" t="s">
        <v>3675</v>
      </c>
      <c r="D4509" s="5" t="s">
        <v>2</v>
      </c>
      <c r="E4509" s="5" t="s">
        <v>3676</v>
      </c>
      <c r="F4509" s="6">
        <v>44041</v>
      </c>
      <c r="G4509" s="6">
        <v>47693</v>
      </c>
      <c r="H4509" s="7">
        <v>500</v>
      </c>
      <c r="I4509" s="13" t="e">
        <f>VLOOKUP(C4509,[1]Sheet18!$A$1:$C$362,3,0)</f>
        <v>#N/A</v>
      </c>
      <c r="J4509" s="18">
        <f t="shared" si="132"/>
        <v>500</v>
      </c>
    </row>
    <row r="4510" spans="2:10" x14ac:dyDescent="0.2">
      <c r="B4510" s="4">
        <v>4507</v>
      </c>
      <c r="C4510" s="5" t="s">
        <v>3755</v>
      </c>
      <c r="D4510" s="5" t="s">
        <v>2</v>
      </c>
      <c r="E4510" s="5" t="s">
        <v>3756</v>
      </c>
      <c r="F4510" s="6">
        <v>44069</v>
      </c>
      <c r="G4510" s="6">
        <v>47721</v>
      </c>
      <c r="H4510" s="7">
        <v>1000</v>
      </c>
      <c r="I4510" s="13" t="e">
        <f>VLOOKUP(C4510,[1]Sheet18!$A$1:$C$362,3,0)</f>
        <v>#N/A</v>
      </c>
      <c r="J4510" s="18">
        <f t="shared" si="132"/>
        <v>1000</v>
      </c>
    </row>
    <row r="4511" spans="2:10" x14ac:dyDescent="0.2">
      <c r="B4511" s="4">
        <v>4508</v>
      </c>
      <c r="C4511" s="5" t="s">
        <v>3797</v>
      </c>
      <c r="D4511" s="5" t="s">
        <v>2</v>
      </c>
      <c r="E4511" s="5" t="s">
        <v>3798</v>
      </c>
      <c r="F4511" s="6">
        <v>44083</v>
      </c>
      <c r="G4511" s="6">
        <v>47735</v>
      </c>
      <c r="H4511" s="7">
        <v>1000</v>
      </c>
      <c r="I4511" s="13" t="e">
        <f>VLOOKUP(C4511,[1]Sheet18!$A$1:$C$362,3,0)</f>
        <v>#N/A</v>
      </c>
      <c r="J4511" s="18">
        <f t="shared" si="132"/>
        <v>1000</v>
      </c>
    </row>
    <row r="4512" spans="2:10" x14ac:dyDescent="0.2">
      <c r="B4512" s="4">
        <v>4509</v>
      </c>
      <c r="C4512" s="5" t="s">
        <v>3821</v>
      </c>
      <c r="D4512" s="5" t="s">
        <v>2</v>
      </c>
      <c r="E4512" s="5" t="s">
        <v>3822</v>
      </c>
      <c r="F4512" s="6">
        <v>44090</v>
      </c>
      <c r="G4512" s="6">
        <v>47742</v>
      </c>
      <c r="H4512" s="7">
        <v>1000</v>
      </c>
      <c r="I4512" s="13" t="e">
        <f>VLOOKUP(C4512,[1]Sheet18!$A$1:$C$362,3,0)</f>
        <v>#N/A</v>
      </c>
      <c r="J4512" s="18">
        <f t="shared" si="132"/>
        <v>1000</v>
      </c>
    </row>
    <row r="4513" spans="2:10" x14ac:dyDescent="0.2">
      <c r="B4513" s="4">
        <v>4510</v>
      </c>
      <c r="C4513" s="5" t="s">
        <v>3845</v>
      </c>
      <c r="D4513" s="5" t="s">
        <v>2</v>
      </c>
      <c r="E4513" s="5" t="s">
        <v>3846</v>
      </c>
      <c r="F4513" s="6">
        <v>44097</v>
      </c>
      <c r="G4513" s="6">
        <v>47749</v>
      </c>
      <c r="H4513" s="7">
        <v>1500</v>
      </c>
      <c r="I4513" s="13" t="e">
        <f>VLOOKUP(C4513,[1]Sheet18!$A$1:$C$362,3,0)</f>
        <v>#N/A</v>
      </c>
      <c r="J4513" s="18">
        <f t="shared" si="132"/>
        <v>1500</v>
      </c>
    </row>
    <row r="4514" spans="2:10" x14ac:dyDescent="0.2">
      <c r="B4514" s="4">
        <v>4511</v>
      </c>
      <c r="C4514" s="5" t="s">
        <v>3862</v>
      </c>
      <c r="D4514" s="5" t="s">
        <v>2</v>
      </c>
      <c r="E4514" s="5" t="s">
        <v>3299</v>
      </c>
      <c r="F4514" s="6">
        <v>44104</v>
      </c>
      <c r="G4514" s="6">
        <v>47756</v>
      </c>
      <c r="H4514" s="7">
        <v>2500</v>
      </c>
      <c r="I4514" s="13" t="e">
        <f>VLOOKUP(C4514,[1]Sheet18!$A$1:$C$362,3,0)</f>
        <v>#N/A</v>
      </c>
      <c r="J4514" s="18">
        <f t="shared" si="132"/>
        <v>2500</v>
      </c>
    </row>
    <row r="4515" spans="2:10" x14ac:dyDescent="0.2">
      <c r="B4515" s="4">
        <v>4512</v>
      </c>
      <c r="C4515" s="5" t="s">
        <v>3917</v>
      </c>
      <c r="D4515" s="5" t="s">
        <v>2</v>
      </c>
      <c r="E4515" s="5" t="s">
        <v>3918</v>
      </c>
      <c r="F4515" s="6">
        <v>44111</v>
      </c>
      <c r="G4515" s="6">
        <v>47763</v>
      </c>
      <c r="H4515" s="7">
        <v>1500</v>
      </c>
      <c r="I4515" s="13" t="e">
        <f>VLOOKUP(C4515,[1]Sheet18!$A$1:$C$362,3,0)</f>
        <v>#N/A</v>
      </c>
      <c r="J4515" s="18">
        <f t="shared" si="132"/>
        <v>1500</v>
      </c>
    </row>
    <row r="4516" spans="2:10" x14ac:dyDescent="0.2">
      <c r="B4516" s="4">
        <v>4513</v>
      </c>
      <c r="C4516" s="5" t="s">
        <v>3938</v>
      </c>
      <c r="D4516" s="5" t="s">
        <v>2</v>
      </c>
      <c r="E4516" s="5" t="s">
        <v>3939</v>
      </c>
      <c r="F4516" s="6">
        <v>44118</v>
      </c>
      <c r="G4516" s="6">
        <v>47770</v>
      </c>
      <c r="H4516" s="7">
        <v>2000</v>
      </c>
      <c r="I4516" s="13" t="e">
        <f>VLOOKUP(C4516,[1]Sheet18!$A$1:$C$362,3,0)</f>
        <v>#N/A</v>
      </c>
      <c r="J4516" s="18">
        <f t="shared" si="132"/>
        <v>2000</v>
      </c>
    </row>
    <row r="4517" spans="2:10" x14ac:dyDescent="0.2">
      <c r="B4517" s="4">
        <v>4514</v>
      </c>
      <c r="C4517" s="5" t="s">
        <v>3962</v>
      </c>
      <c r="D4517" s="5" t="s">
        <v>2</v>
      </c>
      <c r="E4517" s="5" t="s">
        <v>3963</v>
      </c>
      <c r="F4517" s="6">
        <v>44125</v>
      </c>
      <c r="G4517" s="6">
        <v>47777</v>
      </c>
      <c r="H4517" s="7">
        <v>2000</v>
      </c>
      <c r="I4517" s="13" t="e">
        <f>VLOOKUP(C4517,[1]Sheet18!$A$1:$C$362,3,0)</f>
        <v>#N/A</v>
      </c>
      <c r="J4517" s="18">
        <f t="shared" si="132"/>
        <v>2000</v>
      </c>
    </row>
    <row r="4518" spans="2:10" x14ac:dyDescent="0.2">
      <c r="B4518" s="4">
        <v>4515</v>
      </c>
      <c r="C4518" s="5" t="s">
        <v>3990</v>
      </c>
      <c r="D4518" s="5" t="s">
        <v>2</v>
      </c>
      <c r="E4518" s="5" t="s">
        <v>3991</v>
      </c>
      <c r="F4518" s="6">
        <v>44132</v>
      </c>
      <c r="G4518" s="6">
        <v>47784</v>
      </c>
      <c r="H4518" s="7">
        <v>2500</v>
      </c>
      <c r="I4518" s="13" t="e">
        <f>VLOOKUP(C4518,[1]Sheet18!$A$1:$C$362,3,0)</f>
        <v>#N/A</v>
      </c>
      <c r="J4518" s="18">
        <f t="shared" si="132"/>
        <v>2500</v>
      </c>
    </row>
    <row r="4519" spans="2:10" x14ac:dyDescent="0.2">
      <c r="B4519" s="4">
        <v>4516</v>
      </c>
      <c r="C4519" s="5" t="s">
        <v>4031</v>
      </c>
      <c r="D4519" s="5" t="s">
        <v>2</v>
      </c>
      <c r="E4519" s="5" t="s">
        <v>4032</v>
      </c>
      <c r="F4519" s="6">
        <v>44139</v>
      </c>
      <c r="G4519" s="6">
        <v>47791</v>
      </c>
      <c r="H4519" s="7">
        <v>1000</v>
      </c>
      <c r="I4519" s="13" t="e">
        <f>VLOOKUP(C4519,[1]Sheet18!$A$1:$C$362,3,0)</f>
        <v>#N/A</v>
      </c>
      <c r="J4519" s="18">
        <f t="shared" si="132"/>
        <v>1000</v>
      </c>
    </row>
    <row r="4520" spans="2:10" x14ac:dyDescent="0.2">
      <c r="B4520" s="4">
        <v>4517</v>
      </c>
      <c r="C4520" s="5" t="s">
        <v>4054</v>
      </c>
      <c r="D4520" s="5" t="s">
        <v>2</v>
      </c>
      <c r="E4520" s="5" t="s">
        <v>4055</v>
      </c>
      <c r="F4520" s="6">
        <v>44146</v>
      </c>
      <c r="G4520" s="6">
        <v>47798</v>
      </c>
      <c r="H4520" s="7">
        <v>1000</v>
      </c>
      <c r="I4520" s="13" t="e">
        <f>VLOOKUP(C4520,[1]Sheet18!$A$1:$C$362,3,0)</f>
        <v>#N/A</v>
      </c>
      <c r="J4520" s="18">
        <f t="shared" si="132"/>
        <v>1000</v>
      </c>
    </row>
    <row r="4521" spans="2:10" x14ac:dyDescent="0.2">
      <c r="B4521" s="4">
        <v>4518</v>
      </c>
      <c r="C4521" s="5" t="s">
        <v>4099</v>
      </c>
      <c r="D4521" s="5" t="s">
        <v>2</v>
      </c>
      <c r="E4521" s="5" t="s">
        <v>4100</v>
      </c>
      <c r="F4521" s="6">
        <v>44160</v>
      </c>
      <c r="G4521" s="6">
        <v>47812</v>
      </c>
      <c r="H4521" s="7">
        <v>2000</v>
      </c>
      <c r="I4521" s="13" t="e">
        <f>VLOOKUP(C4521,[1]Sheet18!$A$1:$C$362,3,0)</f>
        <v>#N/A</v>
      </c>
      <c r="J4521" s="18">
        <f t="shared" si="132"/>
        <v>2000</v>
      </c>
    </row>
    <row r="4522" spans="2:10" x14ac:dyDescent="0.2">
      <c r="B4522" s="4">
        <v>4519</v>
      </c>
      <c r="C4522" s="5" t="s">
        <v>4155</v>
      </c>
      <c r="D4522" s="5" t="s">
        <v>2</v>
      </c>
      <c r="E4522" s="5" t="s">
        <v>4156</v>
      </c>
      <c r="F4522" s="6">
        <v>44181</v>
      </c>
      <c r="G4522" s="6">
        <v>47833</v>
      </c>
      <c r="H4522" s="7">
        <v>1000</v>
      </c>
      <c r="I4522" s="13" t="e">
        <f>VLOOKUP(C4522,[1]Sheet18!$A$1:$C$362,3,0)</f>
        <v>#N/A</v>
      </c>
      <c r="J4522" s="18">
        <f t="shared" si="132"/>
        <v>1000</v>
      </c>
    </row>
    <row r="4523" spans="2:10" x14ac:dyDescent="0.2">
      <c r="B4523" s="4">
        <v>4520</v>
      </c>
      <c r="C4523" s="5" t="s">
        <v>4174</v>
      </c>
      <c r="D4523" s="5" t="s">
        <v>2</v>
      </c>
      <c r="E4523" s="5" t="s">
        <v>4055</v>
      </c>
      <c r="F4523" s="6">
        <v>44188</v>
      </c>
      <c r="G4523" s="6">
        <v>47840</v>
      </c>
      <c r="H4523" s="7">
        <v>3000</v>
      </c>
      <c r="I4523" s="13" t="e">
        <f>VLOOKUP(C4523,[1]Sheet18!$A$1:$C$362,3,0)</f>
        <v>#N/A</v>
      </c>
      <c r="J4523" s="18">
        <f t="shared" si="132"/>
        <v>3000</v>
      </c>
    </row>
    <row r="4524" spans="2:10" x14ac:dyDescent="0.2">
      <c r="B4524" s="4">
        <v>4521</v>
      </c>
      <c r="C4524" s="5" t="s">
        <v>4198</v>
      </c>
      <c r="D4524" s="5" t="s">
        <v>2</v>
      </c>
      <c r="E4524" s="5" t="s">
        <v>4199</v>
      </c>
      <c r="F4524" s="6">
        <v>44195</v>
      </c>
      <c r="G4524" s="6">
        <v>47847</v>
      </c>
      <c r="H4524" s="7">
        <v>4000</v>
      </c>
      <c r="I4524" s="13" t="e">
        <f>VLOOKUP(C4524,[1]Sheet18!$A$1:$C$362,3,0)</f>
        <v>#N/A</v>
      </c>
      <c r="J4524" s="18">
        <f t="shared" si="132"/>
        <v>4000</v>
      </c>
    </row>
    <row r="4525" spans="2:10" x14ac:dyDescent="0.2">
      <c r="B4525" s="4">
        <v>4522</v>
      </c>
      <c r="C4525" s="5" t="s">
        <v>4225</v>
      </c>
      <c r="D4525" s="5" t="s">
        <v>2</v>
      </c>
      <c r="E4525" s="5" t="s">
        <v>4226</v>
      </c>
      <c r="F4525" s="6">
        <v>44202</v>
      </c>
      <c r="G4525" s="6">
        <v>47854</v>
      </c>
      <c r="H4525" s="7">
        <v>3000</v>
      </c>
      <c r="I4525" s="13" t="e">
        <f>VLOOKUP(C4525,[1]Sheet18!$A$1:$C$362,3,0)</f>
        <v>#N/A</v>
      </c>
      <c r="J4525" s="18">
        <f t="shared" si="132"/>
        <v>3000</v>
      </c>
    </row>
    <row r="4526" spans="2:10" x14ac:dyDescent="0.2">
      <c r="B4526" s="4">
        <v>4523</v>
      </c>
      <c r="C4526" s="5" t="s">
        <v>4245</v>
      </c>
      <c r="D4526" s="5" t="s">
        <v>2</v>
      </c>
      <c r="E4526" s="5" t="s">
        <v>4246</v>
      </c>
      <c r="F4526" s="6">
        <v>44209</v>
      </c>
      <c r="G4526" s="6">
        <v>47861</v>
      </c>
      <c r="H4526" s="7">
        <v>2500</v>
      </c>
      <c r="I4526" s="13" t="e">
        <f>VLOOKUP(C4526,[1]Sheet18!$A$1:$C$362,3,0)</f>
        <v>#N/A</v>
      </c>
      <c r="J4526" s="18">
        <f t="shared" si="132"/>
        <v>2500</v>
      </c>
    </row>
    <row r="4527" spans="2:10" x14ac:dyDescent="0.2">
      <c r="B4527" s="4">
        <v>4524</v>
      </c>
      <c r="C4527" s="5" t="s">
        <v>4261</v>
      </c>
      <c r="D4527" s="5" t="s">
        <v>2</v>
      </c>
      <c r="E4527" s="5" t="s">
        <v>4262</v>
      </c>
      <c r="F4527" s="6">
        <v>44216</v>
      </c>
      <c r="G4527" s="6">
        <v>47868</v>
      </c>
      <c r="H4527" s="7">
        <v>3000</v>
      </c>
      <c r="I4527" s="13" t="e">
        <f>VLOOKUP(C4527,[1]Sheet18!$A$1:$C$362,3,0)</f>
        <v>#N/A</v>
      </c>
      <c r="J4527" s="18">
        <f t="shared" si="132"/>
        <v>3000</v>
      </c>
    </row>
    <row r="4528" spans="2:10" x14ac:dyDescent="0.2">
      <c r="B4528" s="4">
        <v>4525</v>
      </c>
      <c r="C4528" s="5" t="s">
        <v>4282</v>
      </c>
      <c r="D4528" s="5" t="s">
        <v>2</v>
      </c>
      <c r="E4528" s="5" t="s">
        <v>4283</v>
      </c>
      <c r="F4528" s="6">
        <v>44223</v>
      </c>
      <c r="G4528" s="6">
        <v>47875</v>
      </c>
      <c r="H4528" s="7">
        <v>3500</v>
      </c>
      <c r="I4528" s="13" t="e">
        <f>VLOOKUP(C4528,[1]Sheet18!$A$1:$C$362,3,0)</f>
        <v>#N/A</v>
      </c>
      <c r="J4528" s="18">
        <f t="shared" si="132"/>
        <v>3500</v>
      </c>
    </row>
    <row r="4529" spans="2:10" x14ac:dyDescent="0.2">
      <c r="B4529" s="4">
        <v>4526</v>
      </c>
      <c r="C4529" s="5" t="s">
        <v>4310</v>
      </c>
      <c r="D4529" s="5" t="s">
        <v>2</v>
      </c>
      <c r="E4529" s="5" t="s">
        <v>4311</v>
      </c>
      <c r="F4529" s="6">
        <v>44230</v>
      </c>
      <c r="G4529" s="6">
        <v>47882</v>
      </c>
      <c r="H4529" s="7">
        <v>3000</v>
      </c>
      <c r="I4529" s="13" t="e">
        <f>VLOOKUP(C4529,[1]Sheet18!$A$1:$C$362,3,0)</f>
        <v>#N/A</v>
      </c>
      <c r="J4529" s="18">
        <f t="shared" si="132"/>
        <v>3000</v>
      </c>
    </row>
    <row r="4530" spans="2:10" x14ac:dyDescent="0.2">
      <c r="B4530" s="4">
        <v>4527</v>
      </c>
      <c r="C4530" s="5" t="s">
        <v>4332</v>
      </c>
      <c r="D4530" s="5" t="s">
        <v>2</v>
      </c>
      <c r="E4530" s="5" t="s">
        <v>4333</v>
      </c>
      <c r="F4530" s="6">
        <v>44237</v>
      </c>
      <c r="G4530" s="6">
        <v>47889</v>
      </c>
      <c r="H4530" s="7">
        <v>3000</v>
      </c>
      <c r="I4530" s="13" t="e">
        <f>VLOOKUP(C4530,[1]Sheet18!$A$1:$C$362,3,0)</f>
        <v>#N/A</v>
      </c>
      <c r="J4530" s="18">
        <f t="shared" si="132"/>
        <v>3000</v>
      </c>
    </row>
    <row r="4531" spans="2:10" x14ac:dyDescent="0.2">
      <c r="B4531" s="4">
        <v>4528</v>
      </c>
      <c r="C4531" s="5" t="s">
        <v>4358</v>
      </c>
      <c r="D4531" s="5" t="s">
        <v>2</v>
      </c>
      <c r="E4531" s="5" t="s">
        <v>4359</v>
      </c>
      <c r="F4531" s="6">
        <v>44244</v>
      </c>
      <c r="G4531" s="6">
        <v>47896</v>
      </c>
      <c r="H4531" s="7">
        <v>4000</v>
      </c>
      <c r="I4531" s="13" t="e">
        <f>VLOOKUP(C4531,[1]Sheet18!$A$1:$C$362,3,0)</f>
        <v>#N/A</v>
      </c>
      <c r="J4531" s="18">
        <f t="shared" si="132"/>
        <v>4000</v>
      </c>
    </row>
    <row r="4532" spans="2:10" x14ac:dyDescent="0.2">
      <c r="B4532" s="4">
        <v>4529</v>
      </c>
      <c r="C4532" s="5" t="s">
        <v>4397</v>
      </c>
      <c r="D4532" s="5" t="s">
        <v>2</v>
      </c>
      <c r="E4532" s="5" t="s">
        <v>4398</v>
      </c>
      <c r="F4532" s="6">
        <v>44251</v>
      </c>
      <c r="G4532" s="6">
        <v>47903</v>
      </c>
      <c r="H4532" s="7">
        <v>4000</v>
      </c>
      <c r="I4532" s="13" t="e">
        <f>VLOOKUP(C4532,[1]Sheet18!$A$1:$C$362,3,0)</f>
        <v>#N/A</v>
      </c>
      <c r="J4532" s="18">
        <f t="shared" si="132"/>
        <v>4000</v>
      </c>
    </row>
    <row r="4533" spans="2:10" x14ac:dyDescent="0.2">
      <c r="B4533" s="4">
        <v>4530</v>
      </c>
      <c r="C4533" s="5" t="s">
        <v>4426</v>
      </c>
      <c r="D4533" s="5" t="s">
        <v>2</v>
      </c>
      <c r="E4533" s="5" t="s">
        <v>4427</v>
      </c>
      <c r="F4533" s="6">
        <v>44258</v>
      </c>
      <c r="G4533" s="6">
        <v>47910</v>
      </c>
      <c r="H4533" s="7">
        <v>5000</v>
      </c>
      <c r="I4533" s="13" t="e">
        <f>VLOOKUP(C4533,[1]Sheet18!$A$1:$C$362,3,0)</f>
        <v>#N/A</v>
      </c>
      <c r="J4533" s="18">
        <f t="shared" si="132"/>
        <v>5000</v>
      </c>
    </row>
    <row r="4534" spans="2:10" x14ac:dyDescent="0.2">
      <c r="B4534" s="4">
        <v>4531</v>
      </c>
      <c r="C4534" s="5" t="s">
        <v>4456</v>
      </c>
      <c r="D4534" s="5" t="s">
        <v>2</v>
      </c>
      <c r="E4534" s="5" t="s">
        <v>4457</v>
      </c>
      <c r="F4534" s="6">
        <v>44265</v>
      </c>
      <c r="G4534" s="6">
        <v>47917</v>
      </c>
      <c r="H4534" s="7">
        <v>5500</v>
      </c>
      <c r="I4534" s="13" t="e">
        <f>VLOOKUP(C4534,[1]Sheet18!$A$1:$C$362,3,0)</f>
        <v>#N/A</v>
      </c>
      <c r="J4534" s="18">
        <f t="shared" ref="J4534:J4565" si="133">H4534</f>
        <v>5500</v>
      </c>
    </row>
    <row r="4535" spans="2:10" x14ac:dyDescent="0.2">
      <c r="B4535" s="4">
        <v>4532</v>
      </c>
      <c r="C4535" s="5" t="s">
        <v>4479</v>
      </c>
      <c r="D4535" s="5" t="s">
        <v>2</v>
      </c>
      <c r="E4535" s="5" t="s">
        <v>4480</v>
      </c>
      <c r="F4535" s="6">
        <v>44272</v>
      </c>
      <c r="G4535" s="6">
        <v>47924</v>
      </c>
      <c r="H4535" s="7">
        <v>5500</v>
      </c>
      <c r="I4535" s="13" t="e">
        <f>VLOOKUP(C4535,[1]Sheet18!$A$1:$C$362,3,0)</f>
        <v>#N/A</v>
      </c>
      <c r="J4535" s="18">
        <f t="shared" si="133"/>
        <v>5500</v>
      </c>
    </row>
    <row r="4536" spans="2:10" x14ac:dyDescent="0.2">
      <c r="B4536" s="4">
        <v>4533</v>
      </c>
      <c r="C4536" s="5" t="s">
        <v>4708</v>
      </c>
      <c r="D4536" s="5" t="s">
        <v>2</v>
      </c>
      <c r="E4536" s="5" t="s">
        <v>4311</v>
      </c>
      <c r="F4536" s="6">
        <v>44370</v>
      </c>
      <c r="G4536" s="6">
        <v>48022</v>
      </c>
      <c r="H4536" s="7">
        <v>2500</v>
      </c>
      <c r="I4536" s="13" t="e">
        <f>VLOOKUP(C4536,[1]Sheet18!$A$1:$C$362,3,0)</f>
        <v>#N/A</v>
      </c>
      <c r="J4536" s="18">
        <f t="shared" si="133"/>
        <v>2500</v>
      </c>
    </row>
    <row r="4537" spans="2:10" x14ac:dyDescent="0.2">
      <c r="B4537" s="4">
        <v>4534</v>
      </c>
      <c r="C4537" s="5" t="s">
        <v>4739</v>
      </c>
      <c r="D4537" s="5" t="s">
        <v>2</v>
      </c>
      <c r="E4537" s="5" t="s">
        <v>4333</v>
      </c>
      <c r="F4537" s="6">
        <v>44377</v>
      </c>
      <c r="G4537" s="6">
        <v>48029</v>
      </c>
      <c r="H4537" s="7">
        <v>2500</v>
      </c>
      <c r="I4537" s="13" t="e">
        <f>VLOOKUP(C4537,[1]Sheet18!$A$1:$C$362,3,0)</f>
        <v>#N/A</v>
      </c>
      <c r="J4537" s="18">
        <f t="shared" si="133"/>
        <v>2500</v>
      </c>
    </row>
    <row r="4538" spans="2:10" x14ac:dyDescent="0.2">
      <c r="B4538" s="4">
        <v>4535</v>
      </c>
      <c r="C4538" s="5" t="s">
        <v>4792</v>
      </c>
      <c r="D4538" s="5" t="s">
        <v>2</v>
      </c>
      <c r="E4538" s="5" t="s">
        <v>4793</v>
      </c>
      <c r="F4538" s="6">
        <v>44391</v>
      </c>
      <c r="G4538" s="6">
        <v>48043</v>
      </c>
      <c r="H4538" s="7">
        <v>2500</v>
      </c>
      <c r="I4538" s="13" t="e">
        <f>VLOOKUP(C4538,[1]Sheet18!$A$1:$C$362,3,0)</f>
        <v>#N/A</v>
      </c>
      <c r="J4538" s="18">
        <f t="shared" si="133"/>
        <v>2500</v>
      </c>
    </row>
    <row r="4539" spans="2:10" x14ac:dyDescent="0.2">
      <c r="B4539" s="4">
        <v>4536</v>
      </c>
      <c r="C4539" s="5" t="s">
        <v>4806</v>
      </c>
      <c r="D4539" s="5" t="s">
        <v>2</v>
      </c>
      <c r="E4539" s="5" t="s">
        <v>4807</v>
      </c>
      <c r="F4539" s="6">
        <v>44397</v>
      </c>
      <c r="G4539" s="6">
        <v>48049</v>
      </c>
      <c r="H4539" s="7">
        <v>2500</v>
      </c>
      <c r="I4539" s="13" t="e">
        <f>VLOOKUP(C4539,[1]Sheet18!$A$1:$C$362,3,0)</f>
        <v>#N/A</v>
      </c>
      <c r="J4539" s="18">
        <f t="shared" si="133"/>
        <v>2500</v>
      </c>
    </row>
    <row r="4540" spans="2:10" x14ac:dyDescent="0.2">
      <c r="B4540" s="4">
        <v>4537</v>
      </c>
      <c r="C4540" s="5" t="s">
        <v>4809</v>
      </c>
      <c r="D4540" s="5" t="s">
        <v>2</v>
      </c>
      <c r="E4540" s="5" t="s">
        <v>4793</v>
      </c>
      <c r="F4540" s="6">
        <v>44405</v>
      </c>
      <c r="G4540" s="6">
        <v>48057</v>
      </c>
      <c r="H4540" s="7">
        <v>2500</v>
      </c>
      <c r="I4540" s="13" t="e">
        <f>VLOOKUP(C4540,[1]Sheet18!$A$1:$C$362,3,0)</f>
        <v>#N/A</v>
      </c>
      <c r="J4540" s="18">
        <f t="shared" si="133"/>
        <v>2500</v>
      </c>
    </row>
    <row r="4541" spans="2:10" x14ac:dyDescent="0.2">
      <c r="B4541" s="4">
        <v>4538</v>
      </c>
      <c r="C4541" s="5" t="s">
        <v>4839</v>
      </c>
      <c r="D4541" s="5" t="s">
        <v>2</v>
      </c>
      <c r="E4541" s="5" t="s">
        <v>4840</v>
      </c>
      <c r="F4541" s="6">
        <v>44419</v>
      </c>
      <c r="G4541" s="6">
        <v>48071</v>
      </c>
      <c r="H4541" s="7">
        <v>2500</v>
      </c>
      <c r="I4541" s="13" t="e">
        <f>VLOOKUP(C4541,[1]Sheet18!$A$1:$C$362,3,0)</f>
        <v>#N/A</v>
      </c>
      <c r="J4541" s="18">
        <f t="shared" si="133"/>
        <v>2500</v>
      </c>
    </row>
    <row r="4542" spans="2:10" x14ac:dyDescent="0.2">
      <c r="B4542" s="4">
        <v>4539</v>
      </c>
      <c r="C4542" s="5" t="s">
        <v>4853</v>
      </c>
      <c r="D4542" s="5" t="s">
        <v>2</v>
      </c>
      <c r="E4542" s="5" t="s">
        <v>4854</v>
      </c>
      <c r="F4542" s="6">
        <v>44426</v>
      </c>
      <c r="G4542" s="6">
        <v>48078</v>
      </c>
      <c r="H4542" s="7">
        <v>2500</v>
      </c>
      <c r="I4542" s="13" t="e">
        <f>VLOOKUP(C4542,[1]Sheet18!$A$1:$C$362,3,0)</f>
        <v>#N/A</v>
      </c>
      <c r="J4542" s="18">
        <f t="shared" si="133"/>
        <v>2500</v>
      </c>
    </row>
    <row r="4543" spans="2:10" x14ac:dyDescent="0.2">
      <c r="B4543" s="4">
        <v>4540</v>
      </c>
      <c r="C4543" s="5" t="s">
        <v>4865</v>
      </c>
      <c r="D4543" s="5" t="s">
        <v>2</v>
      </c>
      <c r="E4543" s="5" t="s">
        <v>4866</v>
      </c>
      <c r="F4543" s="6">
        <v>44433</v>
      </c>
      <c r="G4543" s="6">
        <v>48085</v>
      </c>
      <c r="H4543" s="7">
        <v>2500</v>
      </c>
      <c r="I4543" s="13" t="e">
        <f>VLOOKUP(C4543,[1]Sheet18!$A$1:$C$362,3,0)</f>
        <v>#N/A</v>
      </c>
      <c r="J4543" s="18">
        <f t="shared" si="133"/>
        <v>2500</v>
      </c>
    </row>
    <row r="4544" spans="2:10" x14ac:dyDescent="0.2">
      <c r="B4544" s="4">
        <v>4541</v>
      </c>
      <c r="C4544" s="5" t="s">
        <v>4907</v>
      </c>
      <c r="D4544" s="5" t="s">
        <v>2</v>
      </c>
      <c r="E4544" s="5" t="s">
        <v>4908</v>
      </c>
      <c r="F4544" s="6">
        <v>44447</v>
      </c>
      <c r="G4544" s="6">
        <v>48099</v>
      </c>
      <c r="H4544" s="7">
        <v>2500</v>
      </c>
      <c r="I4544" s="13" t="e">
        <f>VLOOKUP(C4544,[1]Sheet18!$A$1:$C$362,3,0)</f>
        <v>#N/A</v>
      </c>
      <c r="J4544" s="18">
        <f t="shared" si="133"/>
        <v>2500</v>
      </c>
    </row>
    <row r="4545" spans="2:10" x14ac:dyDescent="0.2">
      <c r="B4545" s="4">
        <v>4542</v>
      </c>
      <c r="C4545" s="5" t="s">
        <v>4931</v>
      </c>
      <c r="D4545" s="5" t="s">
        <v>2</v>
      </c>
      <c r="E4545" s="5" t="s">
        <v>4932</v>
      </c>
      <c r="F4545" s="6">
        <v>44454</v>
      </c>
      <c r="G4545" s="6">
        <v>48106</v>
      </c>
      <c r="H4545" s="7">
        <v>2500</v>
      </c>
      <c r="I4545" s="13" t="e">
        <f>VLOOKUP(C4545,[1]Sheet18!$A$1:$C$362,3,0)</f>
        <v>#N/A</v>
      </c>
      <c r="J4545" s="18">
        <f t="shared" si="133"/>
        <v>2500</v>
      </c>
    </row>
    <row r="4546" spans="2:10" x14ac:dyDescent="0.2">
      <c r="B4546" s="4">
        <v>4543</v>
      </c>
      <c r="C4546" s="5" t="s">
        <v>4975</v>
      </c>
      <c r="D4546" s="5" t="s">
        <v>2</v>
      </c>
      <c r="E4546" s="5" t="s">
        <v>4976</v>
      </c>
      <c r="F4546" s="6">
        <v>44468</v>
      </c>
      <c r="G4546" s="6">
        <v>48120</v>
      </c>
      <c r="H4546" s="7">
        <v>2500</v>
      </c>
      <c r="I4546" s="13" t="e">
        <f>VLOOKUP(C4546,[1]Sheet18!$A$1:$C$362,3,0)</f>
        <v>#N/A</v>
      </c>
      <c r="J4546" s="18">
        <f t="shared" si="133"/>
        <v>2500</v>
      </c>
    </row>
    <row r="4547" spans="2:10" x14ac:dyDescent="0.2">
      <c r="B4547" s="4">
        <v>4544</v>
      </c>
      <c r="C4547" s="5" t="s">
        <v>5008</v>
      </c>
      <c r="D4547" s="5" t="s">
        <v>2</v>
      </c>
      <c r="E4547" s="5" t="s">
        <v>5009</v>
      </c>
      <c r="F4547" s="6">
        <v>44475</v>
      </c>
      <c r="G4547" s="6">
        <v>48127</v>
      </c>
      <c r="H4547" s="7">
        <v>2500</v>
      </c>
      <c r="I4547" s="13" t="e">
        <f>VLOOKUP(C4547,[1]Sheet18!$A$1:$C$362,3,0)</f>
        <v>#N/A</v>
      </c>
      <c r="J4547" s="18">
        <f t="shared" si="133"/>
        <v>2500</v>
      </c>
    </row>
    <row r="4548" spans="2:10" x14ac:dyDescent="0.2">
      <c r="B4548" s="4">
        <v>4545</v>
      </c>
      <c r="C4548" s="5" t="s">
        <v>5026</v>
      </c>
      <c r="D4548" s="5" t="s">
        <v>2</v>
      </c>
      <c r="E4548" s="5" t="s">
        <v>4854</v>
      </c>
      <c r="F4548" s="6">
        <v>44482</v>
      </c>
      <c r="G4548" s="6">
        <v>48134</v>
      </c>
      <c r="H4548" s="7">
        <v>2500</v>
      </c>
      <c r="I4548" s="13" t="e">
        <f>VLOOKUP(C4548,[1]Sheet18!$A$1:$C$362,3,0)</f>
        <v>#N/A</v>
      </c>
      <c r="J4548" s="18">
        <f t="shared" si="133"/>
        <v>2500</v>
      </c>
    </row>
    <row r="4549" spans="2:10" x14ac:dyDescent="0.2">
      <c r="B4549" s="4">
        <v>4546</v>
      </c>
      <c r="C4549" s="5" t="s">
        <v>5053</v>
      </c>
      <c r="D4549" s="5" t="s">
        <v>2</v>
      </c>
      <c r="E4549" s="5" t="s">
        <v>4793</v>
      </c>
      <c r="F4549" s="6">
        <v>44496</v>
      </c>
      <c r="G4549" s="6">
        <v>48148</v>
      </c>
      <c r="H4549" s="7">
        <v>2500</v>
      </c>
      <c r="I4549" s="13" t="e">
        <f>VLOOKUP(C4549,[1]Sheet18!$A$1:$C$362,3,0)</f>
        <v>#N/A</v>
      </c>
      <c r="J4549" s="18">
        <f t="shared" si="133"/>
        <v>2500</v>
      </c>
    </row>
    <row r="4550" spans="2:10" x14ac:dyDescent="0.2">
      <c r="B4550" s="4">
        <v>4547</v>
      </c>
      <c r="C4550" s="5" t="s">
        <v>5080</v>
      </c>
      <c r="D4550" s="5" t="s">
        <v>2</v>
      </c>
      <c r="E4550" s="5" t="s">
        <v>5081</v>
      </c>
      <c r="F4550" s="6">
        <v>44510</v>
      </c>
      <c r="G4550" s="6">
        <v>48162</v>
      </c>
      <c r="H4550" s="7">
        <v>2500</v>
      </c>
      <c r="I4550" s="13" t="e">
        <f>VLOOKUP(C4550,[1]Sheet18!$A$1:$C$362,3,0)</f>
        <v>#N/A</v>
      </c>
      <c r="J4550" s="18">
        <f t="shared" si="133"/>
        <v>2500</v>
      </c>
    </row>
    <row r="4551" spans="2:10" x14ac:dyDescent="0.2">
      <c r="B4551" s="4">
        <v>4548</v>
      </c>
      <c r="C4551" s="5" t="s">
        <v>5090</v>
      </c>
      <c r="D4551" s="5" t="s">
        <v>2</v>
      </c>
      <c r="E4551" s="5" t="s">
        <v>5081</v>
      </c>
      <c r="F4551" s="6">
        <v>44517</v>
      </c>
      <c r="G4551" s="6">
        <v>48169</v>
      </c>
      <c r="H4551" s="7">
        <v>2500</v>
      </c>
      <c r="I4551" s="13" t="e">
        <f>VLOOKUP(C4551,[1]Sheet18!$A$1:$C$362,3,0)</f>
        <v>#N/A</v>
      </c>
      <c r="J4551" s="18">
        <f t="shared" si="133"/>
        <v>2500</v>
      </c>
    </row>
    <row r="4552" spans="2:10" x14ac:dyDescent="0.2">
      <c r="B4552" s="4">
        <v>4549</v>
      </c>
      <c r="C4552" s="5" t="s">
        <v>5157</v>
      </c>
      <c r="D4552" s="5" t="s">
        <v>2</v>
      </c>
      <c r="E4552" s="5" t="s">
        <v>5158</v>
      </c>
      <c r="F4552" s="6">
        <v>44552</v>
      </c>
      <c r="G4552" s="6">
        <v>48204</v>
      </c>
      <c r="H4552" s="7">
        <v>2500</v>
      </c>
      <c r="I4552" s="13" t="e">
        <f>VLOOKUP(C4552,[1]Sheet18!$A$1:$C$362,3,0)</f>
        <v>#N/A</v>
      </c>
      <c r="J4552" s="18">
        <f t="shared" si="133"/>
        <v>2500</v>
      </c>
    </row>
    <row r="4553" spans="2:10" x14ac:dyDescent="0.2">
      <c r="B4553" s="4">
        <v>4550</v>
      </c>
      <c r="C4553" s="5" t="s">
        <v>5188</v>
      </c>
      <c r="D4553" s="5" t="s">
        <v>2</v>
      </c>
      <c r="E4553" s="5" t="s">
        <v>5189</v>
      </c>
      <c r="F4553" s="6">
        <v>44559</v>
      </c>
      <c r="G4553" s="6">
        <v>48211</v>
      </c>
      <c r="H4553" s="7">
        <v>2500</v>
      </c>
      <c r="I4553" s="13" t="e">
        <f>VLOOKUP(C4553,[1]Sheet18!$A$1:$C$362,3,0)</f>
        <v>#N/A</v>
      </c>
      <c r="J4553" s="18">
        <f t="shared" si="133"/>
        <v>2500</v>
      </c>
    </row>
    <row r="4554" spans="2:10" x14ac:dyDescent="0.2">
      <c r="B4554" s="4">
        <v>4551</v>
      </c>
      <c r="C4554" s="5" t="s">
        <v>5215</v>
      </c>
      <c r="D4554" s="5" t="s">
        <v>2</v>
      </c>
      <c r="E4554" s="5" t="s">
        <v>5216</v>
      </c>
      <c r="F4554" s="6">
        <v>44566</v>
      </c>
      <c r="G4554" s="6">
        <v>48218</v>
      </c>
      <c r="H4554" s="7">
        <v>2500</v>
      </c>
      <c r="I4554" s="13" t="e">
        <f>VLOOKUP(C4554,[1]Sheet18!$A$1:$C$362,3,0)</f>
        <v>#N/A</v>
      </c>
      <c r="J4554" s="18">
        <f t="shared" si="133"/>
        <v>2500</v>
      </c>
    </row>
    <row r="4555" spans="2:10" x14ac:dyDescent="0.2">
      <c r="B4555" s="4">
        <v>4552</v>
      </c>
      <c r="C4555" s="5" t="s">
        <v>5239</v>
      </c>
      <c r="D4555" s="5" t="s">
        <v>2</v>
      </c>
      <c r="E4555" s="5" t="s">
        <v>5240</v>
      </c>
      <c r="F4555" s="6">
        <v>44573</v>
      </c>
      <c r="G4555" s="6">
        <v>48225</v>
      </c>
      <c r="H4555" s="7">
        <v>2000</v>
      </c>
      <c r="I4555" s="13" t="e">
        <f>VLOOKUP(C4555,[1]Sheet18!$A$1:$C$362,3,0)</f>
        <v>#N/A</v>
      </c>
      <c r="J4555" s="18">
        <f t="shared" si="133"/>
        <v>2000</v>
      </c>
    </row>
    <row r="4556" spans="2:10" x14ac:dyDescent="0.2">
      <c r="B4556" s="4">
        <v>4553</v>
      </c>
      <c r="C4556" s="5" t="s">
        <v>5259</v>
      </c>
      <c r="D4556" s="5" t="s">
        <v>2</v>
      </c>
      <c r="E4556" s="5" t="s">
        <v>5260</v>
      </c>
      <c r="F4556" s="6">
        <v>44580</v>
      </c>
      <c r="G4556" s="6">
        <v>48232</v>
      </c>
      <c r="H4556" s="7">
        <v>3000</v>
      </c>
      <c r="I4556" s="13" t="e">
        <f>VLOOKUP(C4556,[1]Sheet18!$A$1:$C$362,3,0)</f>
        <v>#N/A</v>
      </c>
      <c r="J4556" s="18">
        <f t="shared" si="133"/>
        <v>3000</v>
      </c>
    </row>
    <row r="4557" spans="2:10" x14ac:dyDescent="0.2">
      <c r="B4557" s="4">
        <v>4554</v>
      </c>
      <c r="C4557" s="5" t="s">
        <v>5281</v>
      </c>
      <c r="D4557" s="5" t="s">
        <v>2</v>
      </c>
      <c r="E4557" s="5" t="s">
        <v>5282</v>
      </c>
      <c r="F4557" s="6">
        <v>44586</v>
      </c>
      <c r="G4557" s="6">
        <v>48238</v>
      </c>
      <c r="H4557" s="7">
        <v>5000</v>
      </c>
      <c r="I4557" s="13" t="e">
        <f>VLOOKUP(C4557,[1]Sheet18!$A$1:$C$362,3,0)</f>
        <v>#N/A</v>
      </c>
      <c r="J4557" s="18">
        <f t="shared" si="133"/>
        <v>5000</v>
      </c>
    </row>
    <row r="4558" spans="2:10" x14ac:dyDescent="0.2">
      <c r="B4558" s="4">
        <v>4555</v>
      </c>
      <c r="C4558" s="5" t="s">
        <v>7885</v>
      </c>
      <c r="D4558" s="5" t="s">
        <v>2</v>
      </c>
      <c r="E4558" s="5" t="s">
        <v>7886</v>
      </c>
      <c r="F4558" s="6">
        <v>45371</v>
      </c>
      <c r="G4558" s="6">
        <v>48293</v>
      </c>
      <c r="H4558" s="7">
        <v>3000</v>
      </c>
      <c r="I4558" s="13" t="e">
        <f>VLOOKUP(C4558,[1]Sheet18!$A$1:$C$362,3,0)</f>
        <v>#N/A</v>
      </c>
      <c r="J4558" s="18">
        <f t="shared" si="133"/>
        <v>3000</v>
      </c>
    </row>
    <row r="4559" spans="2:10" x14ac:dyDescent="0.2">
      <c r="B4559" s="4">
        <v>4556</v>
      </c>
      <c r="C4559" s="5" t="s">
        <v>5485</v>
      </c>
      <c r="D4559" s="5" t="s">
        <v>2</v>
      </c>
      <c r="E4559" s="5" t="s">
        <v>5486</v>
      </c>
      <c r="F4559" s="6">
        <v>44650</v>
      </c>
      <c r="G4559" s="6">
        <v>48303</v>
      </c>
      <c r="H4559" s="7">
        <v>1500</v>
      </c>
      <c r="I4559" s="13" t="e">
        <f>VLOOKUP(C4559,[1]Sheet18!$A$1:$C$362,3,0)</f>
        <v>#N/A</v>
      </c>
      <c r="J4559" s="18">
        <f t="shared" si="133"/>
        <v>1500</v>
      </c>
    </row>
    <row r="4560" spans="2:10" x14ac:dyDescent="0.2">
      <c r="B4560" s="4">
        <v>4557</v>
      </c>
      <c r="C4560" s="5" t="s">
        <v>9447</v>
      </c>
      <c r="D4560" s="5" t="s">
        <v>2</v>
      </c>
      <c r="E4560" s="5" t="s">
        <v>9448</v>
      </c>
      <c r="F4560" s="6">
        <v>45777</v>
      </c>
      <c r="G4560" s="6">
        <v>48334</v>
      </c>
      <c r="H4560" s="7">
        <v>3000</v>
      </c>
      <c r="I4560" s="13" t="e">
        <f>VLOOKUP(C4560,[1]Sheet18!$A$1:$C$362,3,0)</f>
        <v>#N/A</v>
      </c>
      <c r="J4560" s="18">
        <f t="shared" si="133"/>
        <v>3000</v>
      </c>
    </row>
    <row r="4561" spans="2:10" x14ac:dyDescent="0.2">
      <c r="B4561" s="4">
        <v>4558</v>
      </c>
      <c r="C4561" s="5" t="s">
        <v>9521</v>
      </c>
      <c r="D4561" s="5" t="s">
        <v>2</v>
      </c>
      <c r="E4561" s="5" t="s">
        <v>9522</v>
      </c>
      <c r="F4561" s="6">
        <v>45798</v>
      </c>
      <c r="G4561" s="6">
        <v>48355</v>
      </c>
      <c r="H4561" s="7">
        <v>3000</v>
      </c>
      <c r="I4561" s="13" t="e">
        <f>VLOOKUP(C4561,[1]Sheet18!$A$1:$C$362,3,0)</f>
        <v>#N/A</v>
      </c>
      <c r="J4561" s="18">
        <f t="shared" si="133"/>
        <v>3000</v>
      </c>
    </row>
    <row r="4562" spans="2:10" x14ac:dyDescent="0.2">
      <c r="B4562" s="4">
        <v>4559</v>
      </c>
      <c r="C4562" s="5" t="s">
        <v>5823</v>
      </c>
      <c r="D4562" s="5" t="s">
        <v>2</v>
      </c>
      <c r="E4562" s="5" t="s">
        <v>5824</v>
      </c>
      <c r="F4562" s="6">
        <v>44797</v>
      </c>
      <c r="G4562" s="6">
        <v>48450</v>
      </c>
      <c r="H4562" s="7">
        <v>2500</v>
      </c>
      <c r="I4562" s="13" t="e">
        <f>VLOOKUP(C4562,[1]Sheet18!$A$1:$C$362,3,0)</f>
        <v>#N/A</v>
      </c>
      <c r="J4562" s="18">
        <f t="shared" si="133"/>
        <v>2500</v>
      </c>
    </row>
    <row r="4563" spans="2:10" x14ac:dyDescent="0.2">
      <c r="B4563" s="4">
        <v>4560</v>
      </c>
      <c r="C4563" s="5" t="s">
        <v>5924</v>
      </c>
      <c r="D4563" s="5" t="s">
        <v>2</v>
      </c>
      <c r="E4563" s="5" t="s">
        <v>5925</v>
      </c>
      <c r="F4563" s="6">
        <v>44832</v>
      </c>
      <c r="G4563" s="6">
        <v>48485</v>
      </c>
      <c r="H4563" s="7">
        <v>2500</v>
      </c>
      <c r="I4563" s="13" t="e">
        <f>VLOOKUP(C4563,[1]Sheet18!$A$1:$C$362,3,0)</f>
        <v>#N/A</v>
      </c>
      <c r="J4563" s="18">
        <f t="shared" si="133"/>
        <v>2500</v>
      </c>
    </row>
    <row r="4564" spans="2:10" x14ac:dyDescent="0.2">
      <c r="B4564" s="4">
        <v>4561</v>
      </c>
      <c r="C4564" s="5" t="s">
        <v>5956</v>
      </c>
      <c r="D4564" s="5" t="s">
        <v>2</v>
      </c>
      <c r="E4564" s="5" t="s">
        <v>5957</v>
      </c>
      <c r="F4564" s="6">
        <v>44838</v>
      </c>
      <c r="G4564" s="6">
        <v>48491</v>
      </c>
      <c r="H4564" s="7">
        <v>2500</v>
      </c>
      <c r="I4564" s="13" t="e">
        <f>VLOOKUP(C4564,[1]Sheet18!$A$1:$C$362,3,0)</f>
        <v>#N/A</v>
      </c>
      <c r="J4564" s="18">
        <f t="shared" si="133"/>
        <v>2500</v>
      </c>
    </row>
    <row r="4565" spans="2:10" x14ac:dyDescent="0.2">
      <c r="B4565" s="4">
        <v>4562</v>
      </c>
      <c r="C4565" s="5" t="s">
        <v>8628</v>
      </c>
      <c r="D4565" s="5" t="s">
        <v>2</v>
      </c>
      <c r="E4565" s="5" t="s">
        <v>8629</v>
      </c>
      <c r="F4565" s="6">
        <v>45581</v>
      </c>
      <c r="G4565" s="6">
        <v>48503</v>
      </c>
      <c r="H4565" s="7">
        <v>3000</v>
      </c>
      <c r="I4565" s="13" t="e">
        <f>VLOOKUP(C4565,[1]Sheet18!$A$1:$C$362,3,0)</f>
        <v>#N/A</v>
      </c>
      <c r="J4565" s="18">
        <f t="shared" si="133"/>
        <v>3000</v>
      </c>
    </row>
    <row r="4566" spans="2:10" x14ac:dyDescent="0.2">
      <c r="B4566" s="4">
        <v>4563</v>
      </c>
      <c r="C4566" s="5" t="s">
        <v>8699</v>
      </c>
      <c r="D4566" s="5" t="s">
        <v>2</v>
      </c>
      <c r="E4566" s="5" t="s">
        <v>8700</v>
      </c>
      <c r="F4566" s="6">
        <v>45617</v>
      </c>
      <c r="G4566" s="6">
        <v>48539</v>
      </c>
      <c r="H4566" s="7">
        <v>3000</v>
      </c>
      <c r="I4566" s="13" t="e">
        <f>VLOOKUP(C4566,[1]Sheet18!$A$1:$C$362,3,0)</f>
        <v>#N/A</v>
      </c>
      <c r="J4566" s="18">
        <f t="shared" ref="J4566:J4597" si="134">H4566</f>
        <v>3000</v>
      </c>
    </row>
    <row r="4567" spans="2:10" x14ac:dyDescent="0.2">
      <c r="B4567" s="4">
        <v>4564</v>
      </c>
      <c r="C4567" s="5" t="s">
        <v>6373</v>
      </c>
      <c r="D4567" s="5" t="s">
        <v>2</v>
      </c>
      <c r="E4567" s="5" t="s">
        <v>6374</v>
      </c>
      <c r="F4567" s="6">
        <v>44972</v>
      </c>
      <c r="G4567" s="6">
        <v>48625</v>
      </c>
      <c r="H4567" s="7">
        <v>2000</v>
      </c>
      <c r="I4567" s="13" t="e">
        <f>VLOOKUP(C4567,[1]Sheet18!$A$1:$C$362,3,0)</f>
        <v>#N/A</v>
      </c>
      <c r="J4567" s="18">
        <f t="shared" si="134"/>
        <v>2000</v>
      </c>
    </row>
    <row r="4568" spans="2:10" x14ac:dyDescent="0.2">
      <c r="B4568" s="4">
        <v>4565</v>
      </c>
      <c r="C4568" s="5" t="s">
        <v>6394</v>
      </c>
      <c r="D4568" s="5" t="s">
        <v>2</v>
      </c>
      <c r="E4568" s="5" t="s">
        <v>6374</v>
      </c>
      <c r="F4568" s="6">
        <v>44979</v>
      </c>
      <c r="G4568" s="6">
        <v>48632</v>
      </c>
      <c r="H4568" s="7">
        <v>3500</v>
      </c>
      <c r="I4568" s="13" t="e">
        <f>VLOOKUP(C4568,[1]Sheet18!$A$1:$C$362,3,0)</f>
        <v>#N/A</v>
      </c>
      <c r="J4568" s="18">
        <f t="shared" si="134"/>
        <v>3500</v>
      </c>
    </row>
    <row r="4569" spans="2:10" x14ac:dyDescent="0.2">
      <c r="B4569" s="4">
        <v>4566</v>
      </c>
      <c r="C4569" s="5" t="s">
        <v>6488</v>
      </c>
      <c r="D4569" s="5" t="s">
        <v>2</v>
      </c>
      <c r="E4569" s="5" t="s">
        <v>6489</v>
      </c>
      <c r="F4569" s="6">
        <v>45000</v>
      </c>
      <c r="G4569" s="6">
        <v>48653</v>
      </c>
      <c r="H4569" s="7">
        <v>3000</v>
      </c>
      <c r="I4569" s="13" t="e">
        <f>VLOOKUP(C4569,[1]Sheet18!$A$1:$C$362,3,0)</f>
        <v>#N/A</v>
      </c>
      <c r="J4569" s="18">
        <f t="shared" si="134"/>
        <v>3000</v>
      </c>
    </row>
    <row r="4570" spans="2:10" x14ac:dyDescent="0.2">
      <c r="B4570" s="4">
        <v>4567</v>
      </c>
      <c r="C4570" s="5" t="s">
        <v>9281</v>
      </c>
      <c r="D4570" s="5" t="s">
        <v>2</v>
      </c>
      <c r="E4570" s="5" t="s">
        <v>9282</v>
      </c>
      <c r="F4570" s="6">
        <v>45735</v>
      </c>
      <c r="G4570" s="6">
        <v>48657</v>
      </c>
      <c r="H4570" s="7">
        <v>1000</v>
      </c>
      <c r="I4570" s="13" t="e">
        <f>VLOOKUP(C4570,[1]Sheet18!$A$1:$C$362,3,0)</f>
        <v>#N/A</v>
      </c>
      <c r="J4570" s="18">
        <f t="shared" si="134"/>
        <v>1000</v>
      </c>
    </row>
    <row r="4571" spans="2:10" x14ac:dyDescent="0.2">
      <c r="B4571" s="4">
        <v>4568</v>
      </c>
      <c r="C4571" s="5" t="s">
        <v>6573</v>
      </c>
      <c r="D4571" s="5" t="s">
        <v>2</v>
      </c>
      <c r="E4571" s="5" t="s">
        <v>6574</v>
      </c>
      <c r="F4571" s="6">
        <v>45014</v>
      </c>
      <c r="G4571" s="6">
        <v>48667</v>
      </c>
      <c r="H4571" s="7">
        <v>3000</v>
      </c>
      <c r="I4571" s="13" t="e">
        <f>VLOOKUP(C4571,[1]Sheet18!$A$1:$C$362,3,0)</f>
        <v>#N/A</v>
      </c>
      <c r="J4571" s="18">
        <f t="shared" si="134"/>
        <v>3000</v>
      </c>
    </row>
    <row r="4572" spans="2:10" x14ac:dyDescent="0.2">
      <c r="B4572" s="4">
        <v>4569</v>
      </c>
      <c r="C4572" s="5" t="s">
        <v>6630</v>
      </c>
      <c r="D4572" s="5" t="s">
        <v>2</v>
      </c>
      <c r="E4572" s="5" t="s">
        <v>6631</v>
      </c>
      <c r="F4572" s="6">
        <v>45049</v>
      </c>
      <c r="G4572" s="6">
        <v>48702</v>
      </c>
      <c r="H4572" s="7">
        <v>2000</v>
      </c>
      <c r="I4572" s="13" t="e">
        <f>VLOOKUP(C4572,[1]Sheet18!$A$1:$C$362,3,0)</f>
        <v>#N/A</v>
      </c>
      <c r="J4572" s="18">
        <f t="shared" si="134"/>
        <v>2000</v>
      </c>
    </row>
    <row r="4573" spans="2:10" x14ac:dyDescent="0.2">
      <c r="B4573" s="4">
        <v>4570</v>
      </c>
      <c r="C4573" s="5" t="s">
        <v>6692</v>
      </c>
      <c r="D4573" s="5" t="s">
        <v>2</v>
      </c>
      <c r="E4573" s="5" t="s">
        <v>6693</v>
      </c>
      <c r="F4573" s="6">
        <v>45070</v>
      </c>
      <c r="G4573" s="6">
        <v>48723</v>
      </c>
      <c r="H4573" s="7">
        <v>2000</v>
      </c>
      <c r="I4573" s="13" t="e">
        <f>VLOOKUP(C4573,[1]Sheet18!$A$1:$C$362,3,0)</f>
        <v>#N/A</v>
      </c>
      <c r="J4573" s="18">
        <f t="shared" si="134"/>
        <v>2000</v>
      </c>
    </row>
    <row r="4574" spans="2:10" x14ac:dyDescent="0.2">
      <c r="B4574" s="4">
        <v>4571</v>
      </c>
      <c r="C4574" s="5" t="s">
        <v>6915</v>
      </c>
      <c r="D4574" s="5" t="s">
        <v>2</v>
      </c>
      <c r="E4574" s="5" t="s">
        <v>6916</v>
      </c>
      <c r="F4574" s="6">
        <v>45133</v>
      </c>
      <c r="G4574" s="6">
        <v>48786</v>
      </c>
      <c r="H4574" s="7">
        <v>3000</v>
      </c>
      <c r="I4574" s="13" t="e">
        <f>VLOOKUP(C4574,[1]Sheet18!$A$1:$C$362,3,0)</f>
        <v>#N/A</v>
      </c>
      <c r="J4574" s="18">
        <f t="shared" si="134"/>
        <v>3000</v>
      </c>
    </row>
    <row r="4575" spans="2:10" x14ac:dyDescent="0.2">
      <c r="B4575" s="4">
        <v>4572</v>
      </c>
      <c r="C4575" s="5" t="s">
        <v>7216</v>
      </c>
      <c r="D4575" s="5" t="s">
        <v>2</v>
      </c>
      <c r="E4575" s="5" t="s">
        <v>7217</v>
      </c>
      <c r="F4575" s="6">
        <v>45224</v>
      </c>
      <c r="G4575" s="6">
        <v>48877</v>
      </c>
      <c r="H4575" s="7">
        <v>3000</v>
      </c>
      <c r="I4575" s="13" t="e">
        <f>VLOOKUP(C4575,[1]Sheet18!$A$1:$C$362,3,0)</f>
        <v>#N/A</v>
      </c>
      <c r="J4575" s="18">
        <f t="shared" si="134"/>
        <v>3000</v>
      </c>
    </row>
    <row r="4576" spans="2:10" x14ac:dyDescent="0.2">
      <c r="B4576" s="4">
        <v>4573</v>
      </c>
      <c r="C4576" s="5" t="s">
        <v>7259</v>
      </c>
      <c r="D4576" s="5" t="s">
        <v>2</v>
      </c>
      <c r="E4576" s="5" t="s">
        <v>7260</v>
      </c>
      <c r="F4576" s="6">
        <v>45231</v>
      </c>
      <c r="G4576" s="6">
        <v>48884</v>
      </c>
      <c r="H4576" s="7">
        <v>2000</v>
      </c>
      <c r="I4576" s="13" t="e">
        <f>VLOOKUP(C4576,[1]Sheet18!$A$1:$C$362,3,0)</f>
        <v>#N/A</v>
      </c>
      <c r="J4576" s="18">
        <f t="shared" si="134"/>
        <v>2000</v>
      </c>
    </row>
    <row r="4577" spans="2:10" x14ac:dyDescent="0.2">
      <c r="B4577" s="4">
        <v>4574</v>
      </c>
      <c r="C4577" s="5" t="s">
        <v>7286</v>
      </c>
      <c r="D4577" s="5" t="s">
        <v>2</v>
      </c>
      <c r="E4577" s="5" t="s">
        <v>6489</v>
      </c>
      <c r="F4577" s="6">
        <v>45238</v>
      </c>
      <c r="G4577" s="6">
        <v>48891</v>
      </c>
      <c r="H4577" s="7">
        <v>2500</v>
      </c>
      <c r="I4577" s="13" t="e">
        <f>VLOOKUP(C4577,[1]Sheet18!$A$1:$C$362,3,0)</f>
        <v>#N/A</v>
      </c>
      <c r="J4577" s="18">
        <f t="shared" si="134"/>
        <v>2500</v>
      </c>
    </row>
    <row r="4578" spans="2:10" x14ac:dyDescent="0.2">
      <c r="B4578" s="4">
        <v>4575</v>
      </c>
      <c r="C4578" s="5" t="s">
        <v>7361</v>
      </c>
      <c r="D4578" s="5" t="s">
        <v>2</v>
      </c>
      <c r="E4578" s="5" t="s">
        <v>7362</v>
      </c>
      <c r="F4578" s="6">
        <v>45259</v>
      </c>
      <c r="G4578" s="6">
        <v>48912</v>
      </c>
      <c r="H4578" s="7">
        <v>2000</v>
      </c>
      <c r="I4578" s="13" t="e">
        <f>VLOOKUP(C4578,[1]Sheet18!$A$1:$C$362,3,0)</f>
        <v>#N/A</v>
      </c>
      <c r="J4578" s="18">
        <f t="shared" si="134"/>
        <v>2000</v>
      </c>
    </row>
    <row r="4579" spans="2:10" x14ac:dyDescent="0.2">
      <c r="B4579" s="4">
        <v>4576</v>
      </c>
      <c r="C4579" s="5" t="s">
        <v>7431</v>
      </c>
      <c r="D4579" s="5" t="s">
        <v>2</v>
      </c>
      <c r="E4579" s="5" t="s">
        <v>7432</v>
      </c>
      <c r="F4579" s="6">
        <v>45280</v>
      </c>
      <c r="G4579" s="6">
        <v>48933</v>
      </c>
      <c r="H4579" s="7">
        <v>2000</v>
      </c>
      <c r="I4579" s="13" t="e">
        <f>VLOOKUP(C4579,[1]Sheet18!$A$1:$C$362,3,0)</f>
        <v>#N/A</v>
      </c>
      <c r="J4579" s="18">
        <f t="shared" si="134"/>
        <v>2000</v>
      </c>
    </row>
    <row r="4580" spans="2:10" x14ac:dyDescent="0.2">
      <c r="B4580" s="4">
        <v>4577</v>
      </c>
      <c r="C4580" s="5" t="s">
        <v>7455</v>
      </c>
      <c r="D4580" s="5" t="s">
        <v>2</v>
      </c>
      <c r="E4580" s="5" t="s">
        <v>7456</v>
      </c>
      <c r="F4580" s="6">
        <v>45287</v>
      </c>
      <c r="G4580" s="6">
        <v>48940</v>
      </c>
      <c r="H4580" s="7">
        <v>2000</v>
      </c>
      <c r="I4580" s="13" t="e">
        <f>VLOOKUP(C4580,[1]Sheet18!$A$1:$C$362,3,0)</f>
        <v>#N/A</v>
      </c>
      <c r="J4580" s="18">
        <f t="shared" si="134"/>
        <v>2000</v>
      </c>
    </row>
    <row r="4581" spans="2:10" x14ac:dyDescent="0.2">
      <c r="B4581" s="4">
        <v>4578</v>
      </c>
      <c r="C4581" s="5" t="s">
        <v>7647</v>
      </c>
      <c r="D4581" s="5" t="s">
        <v>2</v>
      </c>
      <c r="E4581" s="5" t="s">
        <v>6983</v>
      </c>
      <c r="F4581" s="6">
        <v>45329</v>
      </c>
      <c r="G4581" s="6">
        <v>48982</v>
      </c>
      <c r="H4581" s="7">
        <v>3000</v>
      </c>
      <c r="I4581" s="13" t="e">
        <f>VLOOKUP(C4581,[1]Sheet18!$A$1:$C$362,3,0)</f>
        <v>#N/A</v>
      </c>
      <c r="J4581" s="18">
        <f t="shared" si="134"/>
        <v>3000</v>
      </c>
    </row>
    <row r="4582" spans="2:10" x14ac:dyDescent="0.2">
      <c r="B4582" s="4">
        <v>4579</v>
      </c>
      <c r="C4582" s="5" t="s">
        <v>7715</v>
      </c>
      <c r="D4582" s="5" t="s">
        <v>2</v>
      </c>
      <c r="E4582" s="5" t="s">
        <v>7716</v>
      </c>
      <c r="F4582" s="6">
        <v>45343</v>
      </c>
      <c r="G4582" s="6">
        <v>48996</v>
      </c>
      <c r="H4582" s="7">
        <v>3000</v>
      </c>
      <c r="I4582" s="13" t="e">
        <f>VLOOKUP(C4582,[1]Sheet18!$A$1:$C$362,3,0)</f>
        <v>#N/A</v>
      </c>
      <c r="J4582" s="18">
        <f t="shared" si="134"/>
        <v>3000</v>
      </c>
    </row>
    <row r="4583" spans="2:10" x14ac:dyDescent="0.2">
      <c r="B4583" s="4">
        <v>4580</v>
      </c>
      <c r="C4583" s="5" t="s">
        <v>7747</v>
      </c>
      <c r="D4583" s="5" t="s">
        <v>2</v>
      </c>
      <c r="E4583" s="5" t="s">
        <v>7748</v>
      </c>
      <c r="F4583" s="6">
        <v>45350</v>
      </c>
      <c r="G4583" s="6">
        <v>49003</v>
      </c>
      <c r="H4583" s="7">
        <v>2450</v>
      </c>
      <c r="I4583" s="13" t="e">
        <f>VLOOKUP(C4583,[1]Sheet18!$A$1:$C$362,3,0)</f>
        <v>#N/A</v>
      </c>
      <c r="J4583" s="18">
        <f t="shared" si="134"/>
        <v>2450</v>
      </c>
    </row>
    <row r="4584" spans="2:10" x14ac:dyDescent="0.2">
      <c r="B4584" s="4">
        <v>4581</v>
      </c>
      <c r="C4584" s="5" t="s">
        <v>7833</v>
      </c>
      <c r="D4584" s="5" t="s">
        <v>2</v>
      </c>
      <c r="E4584" s="5" t="s">
        <v>7834</v>
      </c>
      <c r="F4584" s="6">
        <v>45364</v>
      </c>
      <c r="G4584" s="6">
        <v>49016</v>
      </c>
      <c r="H4584" s="7">
        <v>2000</v>
      </c>
      <c r="I4584" s="13" t="e">
        <f>VLOOKUP(C4584,[1]Sheet18!$A$1:$C$362,3,0)</f>
        <v>#N/A</v>
      </c>
      <c r="J4584" s="18">
        <f t="shared" si="134"/>
        <v>2000</v>
      </c>
    </row>
    <row r="4585" spans="2:10" x14ac:dyDescent="0.2">
      <c r="B4585" s="4">
        <v>4582</v>
      </c>
      <c r="C4585" s="5" t="s">
        <v>6575</v>
      </c>
      <c r="D4585" s="5" t="s">
        <v>2</v>
      </c>
      <c r="E4585" s="5" t="s">
        <v>5987</v>
      </c>
      <c r="F4585" s="6">
        <v>45014</v>
      </c>
      <c r="G4585" s="6">
        <v>49032</v>
      </c>
      <c r="H4585" s="7">
        <v>2612</v>
      </c>
      <c r="I4585" s="13" t="e">
        <f>VLOOKUP(C4585,[1]Sheet18!$A$1:$C$362,3,0)</f>
        <v>#N/A</v>
      </c>
      <c r="J4585" s="18">
        <f t="shared" si="134"/>
        <v>2612</v>
      </c>
    </row>
    <row r="4586" spans="2:10" x14ac:dyDescent="0.2">
      <c r="B4586" s="4">
        <v>4583</v>
      </c>
      <c r="C4586" s="5" t="s">
        <v>5487</v>
      </c>
      <c r="D4586" s="5" t="s">
        <v>2</v>
      </c>
      <c r="E4586" s="5" t="s">
        <v>5488</v>
      </c>
      <c r="F4586" s="6">
        <v>44650</v>
      </c>
      <c r="G4586" s="6">
        <v>49033</v>
      </c>
      <c r="H4586" s="7">
        <v>1500</v>
      </c>
      <c r="I4586" s="13" t="e">
        <f>VLOOKUP(C4586,[1]Sheet18!$A$1:$C$362,3,0)</f>
        <v>#N/A</v>
      </c>
      <c r="J4586" s="18">
        <f t="shared" si="134"/>
        <v>1500</v>
      </c>
    </row>
    <row r="4587" spans="2:10" x14ac:dyDescent="0.2">
      <c r="B4587" s="4">
        <v>4584</v>
      </c>
      <c r="C4587" s="5" t="s">
        <v>6790</v>
      </c>
      <c r="D4587" s="5" t="s">
        <v>2</v>
      </c>
      <c r="E4587" s="5" t="s">
        <v>6791</v>
      </c>
      <c r="F4587" s="6">
        <v>45091</v>
      </c>
      <c r="G4587" s="6">
        <v>49109</v>
      </c>
      <c r="H4587" s="7">
        <v>2500</v>
      </c>
      <c r="I4587" s="13" t="e">
        <f>VLOOKUP(C4587,[1]Sheet18!$A$1:$C$362,3,0)</f>
        <v>#N/A</v>
      </c>
      <c r="J4587" s="18">
        <f t="shared" si="134"/>
        <v>2500</v>
      </c>
    </row>
    <row r="4588" spans="2:10" x14ac:dyDescent="0.2">
      <c r="B4588" s="4">
        <v>4585</v>
      </c>
      <c r="C4588" s="5" t="s">
        <v>6982</v>
      </c>
      <c r="D4588" s="5" t="s">
        <v>2</v>
      </c>
      <c r="E4588" s="5" t="s">
        <v>6983</v>
      </c>
      <c r="F4588" s="6">
        <v>45161</v>
      </c>
      <c r="G4588" s="6">
        <v>49179</v>
      </c>
      <c r="H4588" s="7">
        <v>3000</v>
      </c>
      <c r="I4588" s="13" t="e">
        <f>VLOOKUP(C4588,[1]Sheet18!$A$1:$C$362,3,0)</f>
        <v>#N/A</v>
      </c>
      <c r="J4588" s="18">
        <f t="shared" si="134"/>
        <v>3000</v>
      </c>
    </row>
    <row r="4589" spans="2:10" x14ac:dyDescent="0.2">
      <c r="B4589" s="4">
        <v>4586</v>
      </c>
      <c r="C4589" s="5" t="s">
        <v>7157</v>
      </c>
      <c r="D4589" s="5" t="s">
        <v>2</v>
      </c>
      <c r="E4589" s="5" t="s">
        <v>7158</v>
      </c>
      <c r="F4589" s="6">
        <v>45210</v>
      </c>
      <c r="G4589" s="6">
        <v>49228</v>
      </c>
      <c r="H4589" s="7">
        <v>2000</v>
      </c>
      <c r="I4589" s="13" t="e">
        <f>VLOOKUP(C4589,[1]Sheet18!$A$1:$C$362,3,0)</f>
        <v>#N/A</v>
      </c>
      <c r="J4589" s="18">
        <f t="shared" si="134"/>
        <v>2000</v>
      </c>
    </row>
    <row r="4590" spans="2:10" x14ac:dyDescent="0.2">
      <c r="B4590" s="4">
        <v>4587</v>
      </c>
      <c r="C4590" s="5" t="s">
        <v>7188</v>
      </c>
      <c r="D4590" s="5" t="s">
        <v>2</v>
      </c>
      <c r="E4590" s="5" t="s">
        <v>7189</v>
      </c>
      <c r="F4590" s="6">
        <v>45217</v>
      </c>
      <c r="G4590" s="6">
        <v>49235</v>
      </c>
      <c r="H4590" s="7">
        <v>2000</v>
      </c>
      <c r="I4590" s="13" t="e">
        <f>VLOOKUP(C4590,[1]Sheet18!$A$1:$C$362,3,0)</f>
        <v>#N/A</v>
      </c>
      <c r="J4590" s="18">
        <f t="shared" si="134"/>
        <v>2000</v>
      </c>
    </row>
    <row r="4591" spans="2:10" x14ac:dyDescent="0.2">
      <c r="B4591" s="4">
        <v>4588</v>
      </c>
      <c r="C4591" s="5" t="s">
        <v>5986</v>
      </c>
      <c r="D4591" s="5" t="s">
        <v>2</v>
      </c>
      <c r="E4591" s="5" t="s">
        <v>5987</v>
      </c>
      <c r="F4591" s="6">
        <v>44853</v>
      </c>
      <c r="G4591" s="6">
        <v>49236</v>
      </c>
      <c r="H4591" s="7">
        <v>3000</v>
      </c>
      <c r="I4591" s="13" t="e">
        <f>VLOOKUP(C4591,[1]Sheet18!$A$1:$C$362,3,0)</f>
        <v>#N/A</v>
      </c>
      <c r="J4591" s="18">
        <f t="shared" si="134"/>
        <v>3000</v>
      </c>
    </row>
    <row r="4592" spans="2:10" x14ac:dyDescent="0.2">
      <c r="B4592" s="4">
        <v>4589</v>
      </c>
      <c r="C4592" s="5" t="s">
        <v>7287</v>
      </c>
      <c r="D4592" s="5" t="s">
        <v>2</v>
      </c>
      <c r="E4592" s="5" t="s">
        <v>7288</v>
      </c>
      <c r="F4592" s="6">
        <v>45238</v>
      </c>
      <c r="G4592" s="6">
        <v>49256</v>
      </c>
      <c r="H4592" s="7">
        <v>2000</v>
      </c>
      <c r="I4592" s="13" t="e">
        <f>VLOOKUP(C4592,[1]Sheet18!$A$1:$C$362,3,0)</f>
        <v>#N/A</v>
      </c>
      <c r="J4592" s="18">
        <f t="shared" si="134"/>
        <v>2000</v>
      </c>
    </row>
    <row r="4593" spans="2:10" x14ac:dyDescent="0.2">
      <c r="B4593" s="4">
        <v>4590</v>
      </c>
      <c r="C4593" s="5" t="s">
        <v>7303</v>
      </c>
      <c r="D4593" s="5" t="s">
        <v>2</v>
      </c>
      <c r="E4593" s="5" t="s">
        <v>7304</v>
      </c>
      <c r="F4593" s="6">
        <v>45245</v>
      </c>
      <c r="G4593" s="6">
        <v>49263</v>
      </c>
      <c r="H4593" s="7">
        <v>2500</v>
      </c>
      <c r="I4593" s="13" t="e">
        <f>VLOOKUP(C4593,[1]Sheet18!$A$1:$C$362,3,0)</f>
        <v>#N/A</v>
      </c>
      <c r="J4593" s="18">
        <f t="shared" si="134"/>
        <v>2500</v>
      </c>
    </row>
    <row r="4594" spans="2:10" x14ac:dyDescent="0.2">
      <c r="B4594" s="4">
        <v>4591</v>
      </c>
      <c r="C4594" s="5" t="s">
        <v>7323</v>
      </c>
      <c r="D4594" s="5" t="s">
        <v>2</v>
      </c>
      <c r="E4594" s="5" t="s">
        <v>7189</v>
      </c>
      <c r="F4594" s="6">
        <v>45252</v>
      </c>
      <c r="G4594" s="6">
        <v>49270</v>
      </c>
      <c r="H4594" s="7">
        <v>2200</v>
      </c>
      <c r="I4594" s="13" t="e">
        <f>VLOOKUP(C4594,[1]Sheet18!$A$1:$C$362,3,0)</f>
        <v>#N/A</v>
      </c>
      <c r="J4594" s="18">
        <f t="shared" si="134"/>
        <v>2200</v>
      </c>
    </row>
    <row r="4595" spans="2:10" x14ac:dyDescent="0.2">
      <c r="B4595" s="4">
        <v>4592</v>
      </c>
      <c r="C4595" s="5" t="s">
        <v>7363</v>
      </c>
      <c r="D4595" s="5" t="s">
        <v>2</v>
      </c>
      <c r="E4595" s="5" t="s">
        <v>7364</v>
      </c>
      <c r="F4595" s="6">
        <v>45259</v>
      </c>
      <c r="G4595" s="6">
        <v>49277</v>
      </c>
      <c r="H4595" s="7">
        <v>2000</v>
      </c>
      <c r="I4595" s="13" t="e">
        <f>VLOOKUP(C4595,[1]Sheet18!$A$1:$C$362,3,0)</f>
        <v>#N/A</v>
      </c>
      <c r="J4595" s="18">
        <f t="shared" si="134"/>
        <v>2000</v>
      </c>
    </row>
    <row r="4596" spans="2:10" x14ac:dyDescent="0.2">
      <c r="B4596" s="4">
        <v>4593</v>
      </c>
      <c r="C4596" s="5" t="s">
        <v>7433</v>
      </c>
      <c r="D4596" s="5" t="s">
        <v>2</v>
      </c>
      <c r="E4596" s="5" t="s">
        <v>7434</v>
      </c>
      <c r="F4596" s="6">
        <v>45280</v>
      </c>
      <c r="G4596" s="6">
        <v>49298</v>
      </c>
      <c r="H4596" s="7">
        <v>2000</v>
      </c>
      <c r="I4596" s="13" t="e">
        <f>VLOOKUP(C4596,[1]Sheet18!$A$1:$C$362,3,0)</f>
        <v>#N/A</v>
      </c>
      <c r="J4596" s="18">
        <f t="shared" si="134"/>
        <v>2000</v>
      </c>
    </row>
    <row r="4597" spans="2:10" x14ac:dyDescent="0.2">
      <c r="B4597" s="4">
        <v>4594</v>
      </c>
      <c r="C4597" s="5" t="s">
        <v>7457</v>
      </c>
      <c r="D4597" s="5" t="s">
        <v>2</v>
      </c>
      <c r="E4597" s="5" t="s">
        <v>7458</v>
      </c>
      <c r="F4597" s="6">
        <v>45287</v>
      </c>
      <c r="G4597" s="6">
        <v>49305</v>
      </c>
      <c r="H4597" s="7">
        <v>2000</v>
      </c>
      <c r="I4597" s="13" t="e">
        <f>VLOOKUP(C4597,[1]Sheet18!$A$1:$C$362,3,0)</f>
        <v>#N/A</v>
      </c>
      <c r="J4597" s="18">
        <f t="shared" si="134"/>
        <v>2000</v>
      </c>
    </row>
    <row r="4598" spans="2:10" x14ac:dyDescent="0.2">
      <c r="B4598" s="4">
        <v>4595</v>
      </c>
      <c r="C4598" s="5" t="s">
        <v>6252</v>
      </c>
      <c r="D4598" s="5" t="s">
        <v>2</v>
      </c>
      <c r="E4598" s="5" t="s">
        <v>6253</v>
      </c>
      <c r="F4598" s="6">
        <v>44944</v>
      </c>
      <c r="G4598" s="6">
        <v>49327</v>
      </c>
      <c r="H4598" s="7">
        <v>3500</v>
      </c>
      <c r="I4598" s="13" t="e">
        <f>VLOOKUP(C4598,[1]Sheet18!$A$1:$C$362,3,0)</f>
        <v>#N/A</v>
      </c>
      <c r="J4598" s="18">
        <f t="shared" ref="J4598:J4612" si="135">H4598</f>
        <v>3500</v>
      </c>
    </row>
    <row r="4599" spans="2:10" x14ac:dyDescent="0.2">
      <c r="B4599" s="4">
        <v>4596</v>
      </c>
      <c r="C4599" s="5" t="s">
        <v>6288</v>
      </c>
      <c r="D4599" s="5" t="s">
        <v>2</v>
      </c>
      <c r="E4599" s="5" t="s">
        <v>6289</v>
      </c>
      <c r="F4599" s="6">
        <v>44951</v>
      </c>
      <c r="G4599" s="6">
        <v>49334</v>
      </c>
      <c r="H4599" s="7">
        <v>3500</v>
      </c>
      <c r="I4599" s="13" t="e">
        <f>VLOOKUP(C4599,[1]Sheet18!$A$1:$C$362,3,0)</f>
        <v>#N/A</v>
      </c>
      <c r="J4599" s="18">
        <f t="shared" si="135"/>
        <v>3500</v>
      </c>
    </row>
    <row r="4600" spans="2:10" x14ac:dyDescent="0.2">
      <c r="B4600" s="4">
        <v>4597</v>
      </c>
      <c r="C4600" s="5" t="s">
        <v>6452</v>
      </c>
      <c r="D4600" s="5" t="s">
        <v>2</v>
      </c>
      <c r="E4600" s="5" t="s">
        <v>6453</v>
      </c>
      <c r="F4600" s="6">
        <v>44993</v>
      </c>
      <c r="G4600" s="6">
        <v>49376</v>
      </c>
      <c r="H4600" s="7">
        <v>2500</v>
      </c>
      <c r="I4600" s="13" t="e">
        <f>VLOOKUP(C4600,[1]Sheet18!$A$1:$C$362,3,0)</f>
        <v>#N/A</v>
      </c>
      <c r="J4600" s="18">
        <f t="shared" si="135"/>
        <v>2500</v>
      </c>
    </row>
    <row r="4601" spans="2:10" x14ac:dyDescent="0.2">
      <c r="B4601" s="4">
        <v>4598</v>
      </c>
      <c r="C4601" s="5" t="s">
        <v>6529</v>
      </c>
      <c r="D4601" s="5" t="s">
        <v>2</v>
      </c>
      <c r="E4601" s="5" t="s">
        <v>6530</v>
      </c>
      <c r="F4601" s="6">
        <v>45008</v>
      </c>
      <c r="G4601" s="6">
        <v>49391</v>
      </c>
      <c r="H4601" s="7">
        <v>3000</v>
      </c>
      <c r="I4601" s="13" t="e">
        <f>VLOOKUP(C4601,[1]Sheet18!$A$1:$C$362,3,0)</f>
        <v>#N/A</v>
      </c>
      <c r="J4601" s="18">
        <f t="shared" si="135"/>
        <v>3000</v>
      </c>
    </row>
    <row r="4602" spans="2:10" x14ac:dyDescent="0.2">
      <c r="B4602" s="4">
        <v>4599</v>
      </c>
      <c r="C4602" s="5" t="s">
        <v>6968</v>
      </c>
      <c r="D4602" s="5" t="s">
        <v>2</v>
      </c>
      <c r="E4602" s="5" t="s">
        <v>6969</v>
      </c>
      <c r="F4602" s="6">
        <v>45155</v>
      </c>
      <c r="G4602" s="6">
        <v>49538</v>
      </c>
      <c r="H4602" s="7">
        <v>3000</v>
      </c>
      <c r="I4602" s="13" t="e">
        <f>VLOOKUP(C4602,[1]Sheet18!$A$1:$C$362,3,0)</f>
        <v>#N/A</v>
      </c>
      <c r="J4602" s="18">
        <f t="shared" si="135"/>
        <v>3000</v>
      </c>
    </row>
    <row r="4603" spans="2:10" x14ac:dyDescent="0.2">
      <c r="B4603" s="4">
        <v>4600</v>
      </c>
      <c r="C4603" s="5" t="s">
        <v>7140</v>
      </c>
      <c r="D4603" s="5" t="s">
        <v>2</v>
      </c>
      <c r="E4603" s="5" t="s">
        <v>7141</v>
      </c>
      <c r="F4603" s="6">
        <v>45203</v>
      </c>
      <c r="G4603" s="6">
        <v>49586</v>
      </c>
      <c r="H4603" s="7">
        <v>3000</v>
      </c>
      <c r="I4603" s="13" t="e">
        <f>VLOOKUP(C4603,[1]Sheet18!$A$1:$C$362,3,0)</f>
        <v>#N/A</v>
      </c>
      <c r="J4603" s="18">
        <f t="shared" si="135"/>
        <v>3000</v>
      </c>
    </row>
    <row r="4604" spans="2:10" x14ac:dyDescent="0.2">
      <c r="B4604" s="4">
        <v>4601</v>
      </c>
      <c r="C4604" s="5" t="s">
        <v>7159</v>
      </c>
      <c r="D4604" s="5" t="s">
        <v>2</v>
      </c>
      <c r="E4604" s="5" t="s">
        <v>6289</v>
      </c>
      <c r="F4604" s="6">
        <v>45210</v>
      </c>
      <c r="G4604" s="6">
        <v>49593</v>
      </c>
      <c r="H4604" s="7">
        <v>2000</v>
      </c>
      <c r="I4604" s="13" t="e">
        <f>VLOOKUP(C4604,[1]Sheet18!$A$1:$C$362,3,0)</f>
        <v>#N/A</v>
      </c>
      <c r="J4604" s="18">
        <f t="shared" si="135"/>
        <v>2000</v>
      </c>
    </row>
    <row r="4605" spans="2:10" x14ac:dyDescent="0.2">
      <c r="B4605" s="4">
        <v>4602</v>
      </c>
      <c r="C4605" s="5" t="s">
        <v>7305</v>
      </c>
      <c r="D4605" s="5" t="s">
        <v>2</v>
      </c>
      <c r="E4605" s="5" t="s">
        <v>7306</v>
      </c>
      <c r="F4605" s="6">
        <v>45245</v>
      </c>
      <c r="G4605" s="6">
        <v>49628</v>
      </c>
      <c r="H4605" s="7">
        <v>2000</v>
      </c>
      <c r="I4605" s="13" t="e">
        <f>VLOOKUP(C4605,[1]Sheet18!$A$1:$C$362,3,0)</f>
        <v>#N/A</v>
      </c>
      <c r="J4605" s="18">
        <f t="shared" si="135"/>
        <v>2000</v>
      </c>
    </row>
    <row r="4606" spans="2:10" x14ac:dyDescent="0.2">
      <c r="B4606" s="4">
        <v>4603</v>
      </c>
      <c r="C4606" s="5" t="s">
        <v>7324</v>
      </c>
      <c r="D4606" s="5" t="s">
        <v>2</v>
      </c>
      <c r="E4606" s="5" t="s">
        <v>7325</v>
      </c>
      <c r="F4606" s="6">
        <v>45252</v>
      </c>
      <c r="G4606" s="6">
        <v>49635</v>
      </c>
      <c r="H4606" s="7">
        <v>2000</v>
      </c>
      <c r="I4606" s="13" t="e">
        <f>VLOOKUP(C4606,[1]Sheet18!$A$1:$C$362,3,0)</f>
        <v>#N/A</v>
      </c>
      <c r="J4606" s="18">
        <f t="shared" si="135"/>
        <v>2000</v>
      </c>
    </row>
    <row r="4607" spans="2:10" x14ac:dyDescent="0.2">
      <c r="B4607" s="4">
        <v>4604</v>
      </c>
      <c r="C4607" s="5" t="s">
        <v>6325</v>
      </c>
      <c r="D4607" s="5" t="s">
        <v>2</v>
      </c>
      <c r="E4607" s="5" t="s">
        <v>6326</v>
      </c>
      <c r="F4607" s="6">
        <v>44958</v>
      </c>
      <c r="G4607" s="6">
        <v>49706</v>
      </c>
      <c r="H4607" s="7">
        <v>3500</v>
      </c>
      <c r="I4607" s="13" t="e">
        <f>VLOOKUP(C4607,[1]Sheet18!$A$1:$C$362,3,0)</f>
        <v>#N/A</v>
      </c>
      <c r="J4607" s="18">
        <f t="shared" si="135"/>
        <v>3500</v>
      </c>
    </row>
    <row r="4608" spans="2:10" x14ac:dyDescent="0.2">
      <c r="B4608" s="4">
        <v>4605</v>
      </c>
      <c r="C4608" s="5" t="s">
        <v>6352</v>
      </c>
      <c r="D4608" s="5" t="s">
        <v>2</v>
      </c>
      <c r="E4608" s="5" t="s">
        <v>6353</v>
      </c>
      <c r="F4608" s="6">
        <v>44965</v>
      </c>
      <c r="G4608" s="6">
        <v>49713</v>
      </c>
      <c r="H4608" s="7">
        <v>3500</v>
      </c>
      <c r="I4608" s="13" t="e">
        <f>VLOOKUP(C4608,[1]Sheet18!$A$1:$C$362,3,0)</f>
        <v>#N/A</v>
      </c>
      <c r="J4608" s="18">
        <f t="shared" si="135"/>
        <v>3500</v>
      </c>
    </row>
    <row r="4609" spans="2:10" x14ac:dyDescent="0.2">
      <c r="B4609" s="4">
        <v>4606</v>
      </c>
      <c r="C4609" s="5" t="s">
        <v>7835</v>
      </c>
      <c r="D4609" s="5" t="s">
        <v>2</v>
      </c>
      <c r="E4609" s="5" t="s">
        <v>7836</v>
      </c>
      <c r="F4609" s="6">
        <v>45364</v>
      </c>
      <c r="G4609" s="6">
        <v>49747</v>
      </c>
      <c r="H4609" s="7">
        <v>2000</v>
      </c>
      <c r="I4609" s="13" t="e">
        <f>VLOOKUP(C4609,[1]Sheet18!$A$1:$C$362,3,0)</f>
        <v>#N/A</v>
      </c>
      <c r="J4609" s="18">
        <f t="shared" si="135"/>
        <v>2000</v>
      </c>
    </row>
    <row r="4610" spans="2:10" x14ac:dyDescent="0.2">
      <c r="B4610" s="4">
        <v>4607</v>
      </c>
      <c r="C4610" s="5" t="s">
        <v>7887</v>
      </c>
      <c r="D4610" s="5" t="s">
        <v>2</v>
      </c>
      <c r="E4610" s="5" t="s">
        <v>7888</v>
      </c>
      <c r="F4610" s="6">
        <v>45371</v>
      </c>
      <c r="G4610" s="6">
        <v>49754</v>
      </c>
      <c r="H4610" s="7">
        <v>3000</v>
      </c>
      <c r="I4610" s="13" t="e">
        <f>VLOOKUP(C4610,[1]Sheet18!$A$1:$C$362,3,0)</f>
        <v>#N/A</v>
      </c>
      <c r="J4610" s="18">
        <f t="shared" si="135"/>
        <v>3000</v>
      </c>
    </row>
    <row r="4611" spans="2:10" x14ac:dyDescent="0.2">
      <c r="B4611" s="4">
        <v>4608</v>
      </c>
      <c r="C4611" s="5" t="s">
        <v>6531</v>
      </c>
      <c r="D4611" s="5" t="s">
        <v>2</v>
      </c>
      <c r="E4611" s="5" t="s">
        <v>6532</v>
      </c>
      <c r="F4611" s="6">
        <v>45008</v>
      </c>
      <c r="G4611" s="6">
        <v>49757</v>
      </c>
      <c r="H4611" s="7">
        <v>2500</v>
      </c>
      <c r="I4611" s="13" t="e">
        <f>VLOOKUP(C4611,[1]Sheet18!$A$1:$C$362,3,0)</f>
        <v>#N/A</v>
      </c>
      <c r="J4611" s="18">
        <f t="shared" si="135"/>
        <v>2500</v>
      </c>
    </row>
    <row r="4612" spans="2:10" x14ac:dyDescent="0.2">
      <c r="B4612" s="4">
        <v>4609</v>
      </c>
      <c r="C4612" s="5" t="s">
        <v>7957</v>
      </c>
      <c r="D4612" s="5" t="s">
        <v>2</v>
      </c>
      <c r="E4612" s="5" t="s">
        <v>7958</v>
      </c>
      <c r="F4612" s="6">
        <v>45378</v>
      </c>
      <c r="G4612" s="6">
        <v>49761</v>
      </c>
      <c r="H4612" s="7">
        <v>2500</v>
      </c>
      <c r="I4612" s="13" t="e">
        <f>VLOOKUP(C4612,[1]Sheet18!$A$1:$C$362,3,0)</f>
        <v>#N/A</v>
      </c>
      <c r="J4612" s="18">
        <f t="shared" si="135"/>
        <v>2500</v>
      </c>
    </row>
    <row r="4613" spans="2:10" hidden="1" x14ac:dyDescent="0.2">
      <c r="B4613" s="4">
        <v>4610</v>
      </c>
      <c r="C4613" s="5" t="s">
        <v>8732</v>
      </c>
      <c r="D4613" s="5" t="s">
        <v>2</v>
      </c>
      <c r="E4613" s="5" t="s">
        <v>8733</v>
      </c>
      <c r="F4613" s="6">
        <v>45623</v>
      </c>
      <c r="G4613" s="6">
        <v>50006</v>
      </c>
      <c r="H4613" s="7">
        <v>6000</v>
      </c>
      <c r="I4613" s="13" t="str">
        <f>VLOOKUP(C4613,[1]Sheet18!$A$1:$C$362,3,0)</f>
        <v>=3000+3000</v>
      </c>
      <c r="J4613" s="13" t="str">
        <f>I4613</f>
        <v>=3000+3000</v>
      </c>
    </row>
    <row r="4614" spans="2:10" hidden="1" x14ac:dyDescent="0.2">
      <c r="B4614" s="4">
        <v>4611</v>
      </c>
      <c r="C4614" s="5" t="s">
        <v>8863</v>
      </c>
      <c r="D4614" s="5" t="s">
        <v>2</v>
      </c>
      <c r="E4614" s="5" t="s">
        <v>8864</v>
      </c>
      <c r="F4614" s="6">
        <v>45658</v>
      </c>
      <c r="G4614" s="6">
        <v>50041</v>
      </c>
      <c r="H4614" s="7">
        <v>5000</v>
      </c>
      <c r="I4614" s="13" t="str">
        <f>VLOOKUP(C4614,[1]Sheet18!$A$1:$C$362,3,0)</f>
        <v>=3000+2000</v>
      </c>
      <c r="J4614" s="13" t="str">
        <f>I4614</f>
        <v>=3000+2000</v>
      </c>
    </row>
    <row r="4615" spans="2:10" x14ac:dyDescent="0.2">
      <c r="B4615" s="4">
        <v>4612</v>
      </c>
      <c r="C4615" s="5" t="s">
        <v>6490</v>
      </c>
      <c r="D4615" s="5" t="s">
        <v>2</v>
      </c>
      <c r="E4615" s="5" t="s">
        <v>6491</v>
      </c>
      <c r="F4615" s="6">
        <v>45000</v>
      </c>
      <c r="G4615" s="6">
        <v>50114</v>
      </c>
      <c r="H4615" s="7">
        <v>3000</v>
      </c>
      <c r="I4615" s="13" t="e">
        <f>VLOOKUP(C4615,[1]Sheet18!$A$1:$C$362,3,0)</f>
        <v>#N/A</v>
      </c>
      <c r="J4615" s="18">
        <f t="shared" ref="J4615:J4620" si="136">H4615</f>
        <v>3000</v>
      </c>
    </row>
    <row r="4616" spans="2:10" x14ac:dyDescent="0.2">
      <c r="B4616" s="4">
        <v>4613</v>
      </c>
      <c r="C4616" s="5" t="s">
        <v>9283</v>
      </c>
      <c r="D4616" s="5" t="s">
        <v>2</v>
      </c>
      <c r="E4616" s="5" t="s">
        <v>8864</v>
      </c>
      <c r="F4616" s="6">
        <v>45735</v>
      </c>
      <c r="G4616" s="6">
        <v>50118</v>
      </c>
      <c r="H4616" s="7">
        <v>1500</v>
      </c>
      <c r="I4616" s="13" t="e">
        <f>VLOOKUP(C4616,[1]Sheet18!$A$1:$C$362,3,0)</f>
        <v>#N/A</v>
      </c>
      <c r="J4616" s="18">
        <f t="shared" si="136"/>
        <v>1500</v>
      </c>
    </row>
    <row r="4617" spans="2:10" x14ac:dyDescent="0.2">
      <c r="B4617" s="4">
        <v>4614</v>
      </c>
      <c r="C4617" s="5" t="s">
        <v>5489</v>
      </c>
      <c r="D4617" s="5" t="s">
        <v>2</v>
      </c>
      <c r="E4617" s="5" t="s">
        <v>5490</v>
      </c>
      <c r="F4617" s="6">
        <v>44650</v>
      </c>
      <c r="G4617" s="6">
        <v>50129</v>
      </c>
      <c r="H4617" s="7">
        <v>2000</v>
      </c>
      <c r="I4617" s="13" t="e">
        <f>VLOOKUP(C4617,[1]Sheet18!$A$1:$C$362,3,0)</f>
        <v>#N/A</v>
      </c>
      <c r="J4617" s="18">
        <f t="shared" si="136"/>
        <v>2000</v>
      </c>
    </row>
    <row r="4618" spans="2:10" x14ac:dyDescent="0.2">
      <c r="B4618" s="4">
        <v>4615</v>
      </c>
      <c r="C4618" s="5" t="s">
        <v>6019</v>
      </c>
      <c r="D4618" s="5" t="s">
        <v>2</v>
      </c>
      <c r="E4618" s="5" t="s">
        <v>6020</v>
      </c>
      <c r="F4618" s="6">
        <v>44861</v>
      </c>
      <c r="G4618" s="6">
        <v>50340</v>
      </c>
      <c r="H4618" s="7">
        <v>3500</v>
      </c>
      <c r="I4618" s="13" t="e">
        <f>VLOOKUP(C4618,[1]Sheet18!$A$1:$C$362,3,0)</f>
        <v>#N/A</v>
      </c>
      <c r="J4618" s="18">
        <f t="shared" si="136"/>
        <v>3500</v>
      </c>
    </row>
    <row r="4619" spans="2:10" x14ac:dyDescent="0.2">
      <c r="B4619" s="4">
        <v>4616</v>
      </c>
      <c r="C4619" s="5" t="s">
        <v>6454</v>
      </c>
      <c r="D4619" s="5" t="s">
        <v>2</v>
      </c>
      <c r="E4619" s="5" t="s">
        <v>6455</v>
      </c>
      <c r="F4619" s="6">
        <v>44993</v>
      </c>
      <c r="G4619" s="6">
        <v>50472</v>
      </c>
      <c r="H4619" s="7">
        <v>2500</v>
      </c>
      <c r="I4619" s="13" t="e">
        <f>VLOOKUP(C4619,[1]Sheet18!$A$1:$C$362,3,0)</f>
        <v>#N/A</v>
      </c>
      <c r="J4619" s="18">
        <f t="shared" si="136"/>
        <v>2500</v>
      </c>
    </row>
    <row r="4620" spans="2:10" x14ac:dyDescent="0.2">
      <c r="B4620" s="4">
        <v>4617</v>
      </c>
      <c r="C4620" s="5" t="s">
        <v>7959</v>
      </c>
      <c r="D4620" s="5" t="s">
        <v>2</v>
      </c>
      <c r="E4620" s="5" t="s">
        <v>7960</v>
      </c>
      <c r="F4620" s="6">
        <v>45378</v>
      </c>
      <c r="G4620" s="6">
        <v>50491</v>
      </c>
      <c r="H4620" s="7">
        <v>2500</v>
      </c>
      <c r="I4620" s="13" t="e">
        <f>VLOOKUP(C4620,[1]Sheet18!$A$1:$C$362,3,0)</f>
        <v>#N/A</v>
      </c>
      <c r="J4620" s="18">
        <f t="shared" si="136"/>
        <v>2500</v>
      </c>
    </row>
    <row r="4621" spans="2:10" hidden="1" x14ac:dyDescent="0.2">
      <c r="B4621" s="4">
        <v>4618</v>
      </c>
      <c r="C4621" s="5" t="s">
        <v>8775</v>
      </c>
      <c r="D4621" s="5" t="s">
        <v>2</v>
      </c>
      <c r="E4621" s="5" t="s">
        <v>8776</v>
      </c>
      <c r="F4621" s="6">
        <v>45637</v>
      </c>
      <c r="G4621" s="6">
        <v>50750</v>
      </c>
      <c r="H4621" s="7">
        <v>6000</v>
      </c>
      <c r="I4621" s="13" t="str">
        <f>VLOOKUP(C4621,[1]Sheet18!$A$1:$C$362,3,0)</f>
        <v>=3000+3000</v>
      </c>
      <c r="J4621" s="13" t="str">
        <f>I4621</f>
        <v>=3000+3000</v>
      </c>
    </row>
    <row r="4622" spans="2:10" hidden="1" x14ac:dyDescent="0.2">
      <c r="B4622" s="4">
        <v>4619</v>
      </c>
      <c r="C4622" s="5" t="s">
        <v>9077</v>
      </c>
      <c r="D4622" s="5" t="s">
        <v>2</v>
      </c>
      <c r="E4622" s="5" t="s">
        <v>8836</v>
      </c>
      <c r="F4622" s="6">
        <v>45708</v>
      </c>
      <c r="G4622" s="6">
        <v>50821</v>
      </c>
      <c r="H4622" s="7">
        <v>4500</v>
      </c>
      <c r="I4622" s="13" t="str">
        <f>VLOOKUP(C4622,[1]Sheet18!$A$1:$C$362,3,0)</f>
        <v>=3000+1500</v>
      </c>
      <c r="J4622" s="13" t="str">
        <f>I4622</f>
        <v>=3000+1500</v>
      </c>
    </row>
    <row r="4623" spans="2:10" x14ac:dyDescent="0.2">
      <c r="B4623" s="4">
        <v>4620</v>
      </c>
      <c r="C4623" s="5" t="s">
        <v>9181</v>
      </c>
      <c r="D4623" s="5" t="s">
        <v>2</v>
      </c>
      <c r="E4623" s="5" t="s">
        <v>9182</v>
      </c>
      <c r="F4623" s="6">
        <v>45721</v>
      </c>
      <c r="G4623" s="6">
        <v>50834</v>
      </c>
      <c r="H4623" s="7">
        <v>1500</v>
      </c>
      <c r="I4623" s="13" t="e">
        <f>VLOOKUP(C4623,[1]Sheet18!$A$1:$C$362,3,0)</f>
        <v>#N/A</v>
      </c>
      <c r="J4623" s="18">
        <f>H4623</f>
        <v>1500</v>
      </c>
    </row>
    <row r="4624" spans="2:10" x14ac:dyDescent="0.2">
      <c r="B4624" s="4">
        <v>4621</v>
      </c>
      <c r="C4624" s="5" t="s">
        <v>9284</v>
      </c>
      <c r="D4624" s="5" t="s">
        <v>2</v>
      </c>
      <c r="E4624" s="5" t="s">
        <v>9285</v>
      </c>
      <c r="F4624" s="6">
        <v>45735</v>
      </c>
      <c r="G4624" s="6">
        <v>50848</v>
      </c>
      <c r="H4624" s="7">
        <v>1000</v>
      </c>
      <c r="I4624" s="13" t="e">
        <f>VLOOKUP(C4624,[1]Sheet18!$A$1:$C$362,3,0)</f>
        <v>#N/A</v>
      </c>
      <c r="J4624" s="18">
        <f>H4624</f>
        <v>1000</v>
      </c>
    </row>
    <row r="4625" spans="2:10" x14ac:dyDescent="0.2">
      <c r="B4625" s="4">
        <v>4622</v>
      </c>
      <c r="C4625" s="5" t="s">
        <v>7902</v>
      </c>
      <c r="D4625" s="5" t="s">
        <v>2</v>
      </c>
      <c r="E4625" s="5" t="s">
        <v>7903</v>
      </c>
      <c r="F4625" s="6">
        <v>45373</v>
      </c>
      <c r="G4625" s="6">
        <v>50851</v>
      </c>
      <c r="H4625" s="7">
        <v>3000</v>
      </c>
      <c r="I4625" s="13" t="e">
        <f>VLOOKUP(C4625,[1]Sheet18!$A$1:$C$362,3,0)</f>
        <v>#N/A</v>
      </c>
      <c r="J4625" s="18">
        <f>H4625</f>
        <v>3000</v>
      </c>
    </row>
    <row r="4626" spans="2:10" x14ac:dyDescent="0.2">
      <c r="B4626" s="4">
        <v>4623</v>
      </c>
      <c r="C4626" s="5" t="s">
        <v>7961</v>
      </c>
      <c r="D4626" s="5" t="s">
        <v>2</v>
      </c>
      <c r="E4626" s="5" t="s">
        <v>7962</v>
      </c>
      <c r="F4626" s="6">
        <v>45378</v>
      </c>
      <c r="G4626" s="6">
        <v>50856</v>
      </c>
      <c r="H4626" s="7">
        <v>2500</v>
      </c>
      <c r="I4626" s="13" t="e">
        <f>VLOOKUP(C4626,[1]Sheet18!$A$1:$C$362,3,0)</f>
        <v>#N/A</v>
      </c>
      <c r="J4626" s="18">
        <f>H4626</f>
        <v>2500</v>
      </c>
    </row>
    <row r="4627" spans="2:10" hidden="1" x14ac:dyDescent="0.2">
      <c r="B4627" s="4">
        <v>4624</v>
      </c>
      <c r="C4627" s="5" t="s">
        <v>8835</v>
      </c>
      <c r="D4627" s="5" t="s">
        <v>2</v>
      </c>
      <c r="E4627" s="5" t="s">
        <v>8836</v>
      </c>
      <c r="F4627" s="6">
        <v>45652</v>
      </c>
      <c r="G4627" s="6">
        <v>51130</v>
      </c>
      <c r="H4627" s="7">
        <v>6000</v>
      </c>
      <c r="I4627" s="13" t="str">
        <f>VLOOKUP(C4627,[1]Sheet18!$A$1:$C$362,3,0)</f>
        <v>=3000+3000</v>
      </c>
      <c r="J4627" s="13" t="str">
        <f>I4627</f>
        <v>=3000+3000</v>
      </c>
    </row>
    <row r="4628" spans="2:10" x14ac:dyDescent="0.2">
      <c r="B4628" s="4">
        <v>4625</v>
      </c>
      <c r="C4628" s="5" t="s">
        <v>9121</v>
      </c>
      <c r="D4628" s="5" t="s">
        <v>2</v>
      </c>
      <c r="E4628" s="5" t="s">
        <v>9122</v>
      </c>
      <c r="F4628" s="6">
        <v>45715</v>
      </c>
      <c r="G4628" s="6">
        <v>51193</v>
      </c>
      <c r="H4628" s="7">
        <v>3000</v>
      </c>
      <c r="I4628" s="13" t="e">
        <f>VLOOKUP(C4628,[1]Sheet18!$A$1:$C$362,3,0)</f>
        <v>#N/A</v>
      </c>
      <c r="J4628" s="18">
        <f t="shared" ref="J4628:J4691" si="137">H4628</f>
        <v>3000</v>
      </c>
    </row>
    <row r="4629" spans="2:10" x14ac:dyDescent="0.2">
      <c r="B4629" s="4">
        <v>4626</v>
      </c>
      <c r="C4629" s="5" t="s">
        <v>9236</v>
      </c>
      <c r="D4629" s="5" t="s">
        <v>2</v>
      </c>
      <c r="E4629" s="5" t="s">
        <v>9237</v>
      </c>
      <c r="F4629" s="6">
        <v>45728</v>
      </c>
      <c r="G4629" s="6">
        <v>51207</v>
      </c>
      <c r="H4629" s="7">
        <v>2000</v>
      </c>
      <c r="I4629" s="13" t="e">
        <f>VLOOKUP(C4629,[1]Sheet18!$A$1:$C$362,3,0)</f>
        <v>#N/A</v>
      </c>
      <c r="J4629" s="18">
        <f t="shared" si="137"/>
        <v>2000</v>
      </c>
    </row>
    <row r="4630" spans="2:10" x14ac:dyDescent="0.2">
      <c r="B4630" s="4">
        <v>4627</v>
      </c>
      <c r="C4630" s="5" t="s">
        <v>7904</v>
      </c>
      <c r="D4630" s="5" t="s">
        <v>2</v>
      </c>
      <c r="E4630" s="5" t="s">
        <v>7905</v>
      </c>
      <c r="F4630" s="6">
        <v>45373</v>
      </c>
      <c r="G4630" s="6">
        <v>51217</v>
      </c>
      <c r="H4630" s="7">
        <v>3000</v>
      </c>
      <c r="I4630" s="13" t="e">
        <f>VLOOKUP(C4630,[1]Sheet18!$A$1:$C$362,3,0)</f>
        <v>#N/A</v>
      </c>
      <c r="J4630" s="18">
        <f t="shared" si="137"/>
        <v>3000</v>
      </c>
    </row>
    <row r="4631" spans="2:10" x14ac:dyDescent="0.2">
      <c r="B4631" s="4">
        <v>4628</v>
      </c>
      <c r="C4631" s="5" t="s">
        <v>7963</v>
      </c>
      <c r="D4631" s="5" t="s">
        <v>2</v>
      </c>
      <c r="E4631" s="5" t="s">
        <v>7964</v>
      </c>
      <c r="F4631" s="6">
        <v>45378</v>
      </c>
      <c r="G4631" s="6">
        <v>51222</v>
      </c>
      <c r="H4631" s="7">
        <v>3000</v>
      </c>
      <c r="I4631" s="13" t="e">
        <f>VLOOKUP(C4631,[1]Sheet18!$A$1:$C$362,3,0)</f>
        <v>#N/A</v>
      </c>
      <c r="J4631" s="18">
        <f t="shared" si="137"/>
        <v>3000</v>
      </c>
    </row>
    <row r="4632" spans="2:10" x14ac:dyDescent="0.2">
      <c r="B4632" s="4">
        <v>4629</v>
      </c>
      <c r="C4632" s="5" t="s">
        <v>9183</v>
      </c>
      <c r="D4632" s="5" t="s">
        <v>2</v>
      </c>
      <c r="E4632" s="5" t="s">
        <v>9184</v>
      </c>
      <c r="F4632" s="6">
        <v>45721</v>
      </c>
      <c r="G4632" s="6">
        <v>51565</v>
      </c>
      <c r="H4632" s="7">
        <v>1500</v>
      </c>
      <c r="I4632" s="13" t="e">
        <f>VLOOKUP(C4632,[1]Sheet18!$A$1:$C$362,3,0)</f>
        <v>#N/A</v>
      </c>
      <c r="J4632" s="18">
        <f t="shared" si="137"/>
        <v>1500</v>
      </c>
    </row>
    <row r="4633" spans="2:10" x14ac:dyDescent="0.2">
      <c r="B4633" s="4">
        <v>4630</v>
      </c>
      <c r="C4633" s="5" t="s">
        <v>7906</v>
      </c>
      <c r="D4633" s="5" t="s">
        <v>2</v>
      </c>
      <c r="E4633" s="5" t="s">
        <v>7907</v>
      </c>
      <c r="F4633" s="6">
        <v>45373</v>
      </c>
      <c r="G4633" s="6">
        <v>51947</v>
      </c>
      <c r="H4633" s="7">
        <v>3000</v>
      </c>
      <c r="I4633" s="13" t="e">
        <f>VLOOKUP(C4633,[1]Sheet18!$A$1:$C$362,3,0)</f>
        <v>#N/A</v>
      </c>
      <c r="J4633" s="18">
        <f t="shared" si="137"/>
        <v>3000</v>
      </c>
    </row>
    <row r="4634" spans="2:10" x14ac:dyDescent="0.2">
      <c r="B4634" s="4">
        <v>4631</v>
      </c>
      <c r="C4634" s="5" t="s">
        <v>7908</v>
      </c>
      <c r="D4634" s="5" t="s">
        <v>2</v>
      </c>
      <c r="E4634" s="5" t="s">
        <v>7909</v>
      </c>
      <c r="F4634" s="6">
        <v>45373</v>
      </c>
      <c r="G4634" s="6">
        <v>52678</v>
      </c>
      <c r="H4634" s="7">
        <v>3000</v>
      </c>
      <c r="I4634" s="13" t="e">
        <f>VLOOKUP(C4634,[1]Sheet18!$A$1:$C$362,3,0)</f>
        <v>#N/A</v>
      </c>
      <c r="J4634" s="18">
        <f t="shared" si="137"/>
        <v>3000</v>
      </c>
    </row>
    <row r="4635" spans="2:10" x14ac:dyDescent="0.2">
      <c r="B4635" s="4">
        <v>4632</v>
      </c>
      <c r="C4635" s="5" t="s">
        <v>107</v>
      </c>
      <c r="D4635" s="5" t="s">
        <v>109</v>
      </c>
      <c r="E4635" s="5" t="s">
        <v>108</v>
      </c>
      <c r="F4635" s="6">
        <v>42242</v>
      </c>
      <c r="G4635" s="6">
        <v>45895</v>
      </c>
      <c r="H4635" s="7">
        <v>500</v>
      </c>
      <c r="I4635" s="13" t="e">
        <f>VLOOKUP(C4635,[1]Sheet18!$A$1:$C$362,3,0)</f>
        <v>#N/A</v>
      </c>
      <c r="J4635" s="18">
        <f t="shared" si="137"/>
        <v>500</v>
      </c>
    </row>
    <row r="4636" spans="2:10" x14ac:dyDescent="0.2">
      <c r="B4636" s="4">
        <v>4633</v>
      </c>
      <c r="C4636" s="5" t="s">
        <v>156</v>
      </c>
      <c r="D4636" s="5" t="s">
        <v>109</v>
      </c>
      <c r="E4636" s="5" t="s">
        <v>157</v>
      </c>
      <c r="F4636" s="6">
        <v>42270</v>
      </c>
      <c r="G4636" s="6">
        <v>45923</v>
      </c>
      <c r="H4636" s="7">
        <v>500</v>
      </c>
      <c r="I4636" s="13" t="e">
        <f>VLOOKUP(C4636,[1]Sheet18!$A$1:$C$362,3,0)</f>
        <v>#N/A</v>
      </c>
      <c r="J4636" s="18">
        <f t="shared" si="137"/>
        <v>500</v>
      </c>
    </row>
    <row r="4637" spans="2:10" x14ac:dyDescent="0.2">
      <c r="B4637" s="4">
        <v>4634</v>
      </c>
      <c r="C4637" s="5" t="s">
        <v>203</v>
      </c>
      <c r="D4637" s="5" t="s">
        <v>109</v>
      </c>
      <c r="E4637" s="5" t="s">
        <v>204</v>
      </c>
      <c r="F4637" s="6">
        <v>42305</v>
      </c>
      <c r="G4637" s="6">
        <v>45958</v>
      </c>
      <c r="H4637" s="7">
        <v>250</v>
      </c>
      <c r="I4637" s="13" t="e">
        <f>VLOOKUP(C4637,[1]Sheet18!$A$1:$C$362,3,0)</f>
        <v>#N/A</v>
      </c>
      <c r="J4637" s="18">
        <f t="shared" si="137"/>
        <v>250</v>
      </c>
    </row>
    <row r="4638" spans="2:10" x14ac:dyDescent="0.2">
      <c r="B4638" s="4">
        <v>4635</v>
      </c>
      <c r="C4638" s="5" t="s">
        <v>265</v>
      </c>
      <c r="D4638" s="5" t="s">
        <v>109</v>
      </c>
      <c r="E4638" s="5" t="s">
        <v>266</v>
      </c>
      <c r="F4638" s="6">
        <v>42334</v>
      </c>
      <c r="G4638" s="6">
        <v>45987</v>
      </c>
      <c r="H4638" s="7">
        <v>400</v>
      </c>
      <c r="I4638" s="13" t="e">
        <f>VLOOKUP(C4638,[1]Sheet18!$A$1:$C$362,3,0)</f>
        <v>#N/A</v>
      </c>
      <c r="J4638" s="18">
        <f t="shared" si="137"/>
        <v>400</v>
      </c>
    </row>
    <row r="4639" spans="2:10" x14ac:dyDescent="0.2">
      <c r="B4639" s="4">
        <v>4636</v>
      </c>
      <c r="C4639" s="5" t="s">
        <v>293</v>
      </c>
      <c r="D4639" s="5" t="s">
        <v>109</v>
      </c>
      <c r="E4639" s="5" t="s">
        <v>266</v>
      </c>
      <c r="F4639" s="6">
        <v>42347</v>
      </c>
      <c r="G4639" s="6">
        <v>46000</v>
      </c>
      <c r="H4639" s="7">
        <v>200</v>
      </c>
      <c r="I4639" s="13" t="e">
        <f>VLOOKUP(C4639,[1]Sheet18!$A$1:$C$362,3,0)</f>
        <v>#N/A</v>
      </c>
      <c r="J4639" s="18">
        <f t="shared" si="137"/>
        <v>200</v>
      </c>
    </row>
    <row r="4640" spans="2:10" x14ac:dyDescent="0.2">
      <c r="B4640" s="4">
        <v>4637</v>
      </c>
      <c r="C4640" s="5" t="s">
        <v>406</v>
      </c>
      <c r="D4640" s="5" t="s">
        <v>109</v>
      </c>
      <c r="E4640" s="5" t="s">
        <v>407</v>
      </c>
      <c r="F4640" s="6">
        <v>42410</v>
      </c>
      <c r="G4640" s="6">
        <v>46063</v>
      </c>
      <c r="H4640" s="7">
        <v>300</v>
      </c>
      <c r="I4640" s="13" t="e">
        <f>VLOOKUP(C4640,[1]Sheet18!$A$1:$C$362,3,0)</f>
        <v>#N/A</v>
      </c>
      <c r="J4640" s="18">
        <f t="shared" si="137"/>
        <v>300</v>
      </c>
    </row>
    <row r="4641" spans="2:10" x14ac:dyDescent="0.2">
      <c r="B4641" s="4">
        <v>4638</v>
      </c>
      <c r="C4641" s="5" t="s">
        <v>446</v>
      </c>
      <c r="D4641" s="5" t="s">
        <v>109</v>
      </c>
      <c r="E4641" s="5" t="s">
        <v>447</v>
      </c>
      <c r="F4641" s="6">
        <v>42424</v>
      </c>
      <c r="G4641" s="6">
        <v>46077</v>
      </c>
      <c r="H4641" s="7">
        <v>500</v>
      </c>
      <c r="I4641" s="13" t="e">
        <f>VLOOKUP(C4641,[1]Sheet18!$A$1:$C$362,3,0)</f>
        <v>#N/A</v>
      </c>
      <c r="J4641" s="18">
        <f t="shared" si="137"/>
        <v>500</v>
      </c>
    </row>
    <row r="4642" spans="2:10" x14ac:dyDescent="0.2">
      <c r="B4642" s="4">
        <v>4639</v>
      </c>
      <c r="C4642" s="5" t="s">
        <v>472</v>
      </c>
      <c r="D4642" s="5" t="s">
        <v>109</v>
      </c>
      <c r="E4642" s="5" t="s">
        <v>473</v>
      </c>
      <c r="F4642" s="6">
        <v>42438</v>
      </c>
      <c r="G4642" s="6">
        <v>46090</v>
      </c>
      <c r="H4642" s="7">
        <v>500</v>
      </c>
      <c r="I4642" s="13" t="e">
        <f>VLOOKUP(C4642,[1]Sheet18!$A$1:$C$362,3,0)</f>
        <v>#N/A</v>
      </c>
      <c r="J4642" s="18">
        <f t="shared" si="137"/>
        <v>500</v>
      </c>
    </row>
    <row r="4643" spans="2:10" x14ac:dyDescent="0.2">
      <c r="B4643" s="4">
        <v>4640</v>
      </c>
      <c r="C4643" s="5" t="s">
        <v>7965</v>
      </c>
      <c r="D4643" s="5" t="s">
        <v>109</v>
      </c>
      <c r="E4643" s="5" t="s">
        <v>7966</v>
      </c>
      <c r="F4643" s="6">
        <v>45378</v>
      </c>
      <c r="G4643" s="6">
        <v>46108</v>
      </c>
      <c r="H4643" s="7">
        <v>1000</v>
      </c>
      <c r="I4643" s="13" t="e">
        <f>VLOOKUP(C4643,[1]Sheet18!$A$1:$C$362,3,0)</f>
        <v>#N/A</v>
      </c>
      <c r="J4643" s="18">
        <f t="shared" si="137"/>
        <v>1000</v>
      </c>
    </row>
    <row r="4644" spans="2:10" x14ac:dyDescent="0.2">
      <c r="B4644" s="4">
        <v>4641</v>
      </c>
      <c r="C4644" s="5" t="s">
        <v>525</v>
      </c>
      <c r="D4644" s="5" t="s">
        <v>109</v>
      </c>
      <c r="E4644" s="5" t="s">
        <v>526</v>
      </c>
      <c r="F4644" s="6">
        <v>42487</v>
      </c>
      <c r="G4644" s="6">
        <v>46139</v>
      </c>
      <c r="H4644" s="7">
        <v>290</v>
      </c>
      <c r="I4644" s="13" t="e">
        <f>VLOOKUP(C4644,[1]Sheet18!$A$1:$C$362,3,0)</f>
        <v>#N/A</v>
      </c>
      <c r="J4644" s="18">
        <f t="shared" si="137"/>
        <v>290</v>
      </c>
    </row>
    <row r="4645" spans="2:10" x14ac:dyDescent="0.2">
      <c r="B4645" s="4">
        <v>4642</v>
      </c>
      <c r="C4645" s="5" t="s">
        <v>573</v>
      </c>
      <c r="D4645" s="5" t="s">
        <v>109</v>
      </c>
      <c r="E4645" s="5" t="s">
        <v>574</v>
      </c>
      <c r="F4645" s="6">
        <v>42536</v>
      </c>
      <c r="G4645" s="6">
        <v>46188</v>
      </c>
      <c r="H4645" s="7">
        <v>500</v>
      </c>
      <c r="I4645" s="13" t="e">
        <f>VLOOKUP(C4645,[1]Sheet18!$A$1:$C$362,3,0)</f>
        <v>#N/A</v>
      </c>
      <c r="J4645" s="18">
        <f t="shared" si="137"/>
        <v>500</v>
      </c>
    </row>
    <row r="4646" spans="2:10" x14ac:dyDescent="0.2">
      <c r="B4646" s="4">
        <v>4643</v>
      </c>
      <c r="C4646" s="5" t="s">
        <v>697</v>
      </c>
      <c r="D4646" s="5" t="s">
        <v>109</v>
      </c>
      <c r="E4646" s="5" t="s">
        <v>698</v>
      </c>
      <c r="F4646" s="6">
        <v>42627</v>
      </c>
      <c r="G4646" s="6">
        <v>46279</v>
      </c>
      <c r="H4646" s="7">
        <v>1000</v>
      </c>
      <c r="I4646" s="13" t="e">
        <f>VLOOKUP(C4646,[1]Sheet18!$A$1:$C$362,3,0)</f>
        <v>#N/A</v>
      </c>
      <c r="J4646" s="18">
        <f t="shared" si="137"/>
        <v>1000</v>
      </c>
    </row>
    <row r="4647" spans="2:10" x14ac:dyDescent="0.2">
      <c r="B4647" s="4">
        <v>4644</v>
      </c>
      <c r="C4647" s="5" t="s">
        <v>715</v>
      </c>
      <c r="D4647" s="5" t="s">
        <v>109</v>
      </c>
      <c r="E4647" s="5" t="s">
        <v>716</v>
      </c>
      <c r="F4647" s="6">
        <v>42641</v>
      </c>
      <c r="G4647" s="6">
        <v>46293</v>
      </c>
      <c r="H4647" s="7">
        <v>250</v>
      </c>
      <c r="I4647" s="13" t="e">
        <f>VLOOKUP(C4647,[1]Sheet18!$A$1:$C$362,3,0)</f>
        <v>#N/A</v>
      </c>
      <c r="J4647" s="18">
        <f t="shared" si="137"/>
        <v>250</v>
      </c>
    </row>
    <row r="4648" spans="2:10" x14ac:dyDescent="0.2">
      <c r="B4648" s="4">
        <v>4645</v>
      </c>
      <c r="C4648" s="5" t="s">
        <v>745</v>
      </c>
      <c r="D4648" s="5" t="s">
        <v>109</v>
      </c>
      <c r="E4648" s="5" t="s">
        <v>716</v>
      </c>
      <c r="F4648" s="6">
        <v>42656</v>
      </c>
      <c r="G4648" s="6">
        <v>46308</v>
      </c>
      <c r="H4648" s="7">
        <v>500</v>
      </c>
      <c r="I4648" s="13" t="e">
        <f>VLOOKUP(C4648,[1]Sheet18!$A$1:$C$362,3,0)</f>
        <v>#N/A</v>
      </c>
      <c r="J4648" s="18">
        <f t="shared" si="137"/>
        <v>500</v>
      </c>
    </row>
    <row r="4649" spans="2:10" x14ac:dyDescent="0.2">
      <c r="B4649" s="4">
        <v>4646</v>
      </c>
      <c r="C4649" s="5" t="s">
        <v>776</v>
      </c>
      <c r="D4649" s="5" t="s">
        <v>109</v>
      </c>
      <c r="E4649" s="5" t="s">
        <v>777</v>
      </c>
      <c r="F4649" s="6">
        <v>42669</v>
      </c>
      <c r="G4649" s="6">
        <v>46321</v>
      </c>
      <c r="H4649" s="7">
        <v>500</v>
      </c>
      <c r="I4649" s="13" t="e">
        <f>VLOOKUP(C4649,[1]Sheet18!$A$1:$C$362,3,0)</f>
        <v>#N/A</v>
      </c>
      <c r="J4649" s="18">
        <f t="shared" si="137"/>
        <v>500</v>
      </c>
    </row>
    <row r="4650" spans="2:10" x14ac:dyDescent="0.2">
      <c r="B4650" s="4">
        <v>4647</v>
      </c>
      <c r="C4650" s="5" t="s">
        <v>810</v>
      </c>
      <c r="D4650" s="5" t="s">
        <v>109</v>
      </c>
      <c r="E4650" s="5" t="s">
        <v>811</v>
      </c>
      <c r="F4650" s="6">
        <v>42683</v>
      </c>
      <c r="G4650" s="6">
        <v>46335</v>
      </c>
      <c r="H4650" s="7">
        <v>1000</v>
      </c>
      <c r="I4650" s="13" t="e">
        <f>VLOOKUP(C4650,[1]Sheet18!$A$1:$C$362,3,0)</f>
        <v>#N/A</v>
      </c>
      <c r="J4650" s="18">
        <f t="shared" si="137"/>
        <v>1000</v>
      </c>
    </row>
    <row r="4651" spans="2:10" x14ac:dyDescent="0.2">
      <c r="B4651" s="4">
        <v>4648</v>
      </c>
      <c r="C4651" s="5" t="s">
        <v>842</v>
      </c>
      <c r="D4651" s="5" t="s">
        <v>109</v>
      </c>
      <c r="E4651" s="5" t="s">
        <v>843</v>
      </c>
      <c r="F4651" s="6">
        <v>42697</v>
      </c>
      <c r="G4651" s="6">
        <v>46349</v>
      </c>
      <c r="H4651" s="7">
        <v>260</v>
      </c>
      <c r="I4651" s="13" t="e">
        <f>VLOOKUP(C4651,[1]Sheet18!$A$1:$C$362,3,0)</f>
        <v>#N/A</v>
      </c>
      <c r="J4651" s="18">
        <f t="shared" si="137"/>
        <v>260</v>
      </c>
    </row>
    <row r="4652" spans="2:10" x14ac:dyDescent="0.2">
      <c r="B4652" s="4">
        <v>4649</v>
      </c>
      <c r="C4652" s="5" t="s">
        <v>928</v>
      </c>
      <c r="D4652" s="5" t="s">
        <v>109</v>
      </c>
      <c r="E4652" s="5" t="s">
        <v>929</v>
      </c>
      <c r="F4652" s="6">
        <v>42746</v>
      </c>
      <c r="G4652" s="6">
        <v>46398</v>
      </c>
      <c r="H4652" s="7">
        <v>400</v>
      </c>
      <c r="I4652" s="13" t="e">
        <f>VLOOKUP(C4652,[1]Sheet18!$A$1:$C$362,3,0)</f>
        <v>#N/A</v>
      </c>
      <c r="J4652" s="18">
        <f t="shared" si="137"/>
        <v>400</v>
      </c>
    </row>
    <row r="4653" spans="2:10" x14ac:dyDescent="0.2">
      <c r="B4653" s="4">
        <v>4650</v>
      </c>
      <c r="C4653" s="5" t="s">
        <v>1061</v>
      </c>
      <c r="D4653" s="5" t="s">
        <v>109</v>
      </c>
      <c r="E4653" s="5" t="s">
        <v>1062</v>
      </c>
      <c r="F4653" s="6">
        <v>42809</v>
      </c>
      <c r="G4653" s="6">
        <v>46461</v>
      </c>
      <c r="H4653" s="7">
        <v>750</v>
      </c>
      <c r="I4653" s="13" t="e">
        <f>VLOOKUP(C4653,[1]Sheet18!$A$1:$C$362,3,0)</f>
        <v>#N/A</v>
      </c>
      <c r="J4653" s="18">
        <f t="shared" si="137"/>
        <v>750</v>
      </c>
    </row>
    <row r="4654" spans="2:10" x14ac:dyDescent="0.2">
      <c r="B4654" s="4">
        <v>4651</v>
      </c>
      <c r="C4654" s="5" t="s">
        <v>1116</v>
      </c>
      <c r="D4654" s="5" t="s">
        <v>109</v>
      </c>
      <c r="E4654" s="5" t="s">
        <v>1117</v>
      </c>
      <c r="F4654" s="6">
        <v>42851</v>
      </c>
      <c r="G4654" s="6">
        <v>46503</v>
      </c>
      <c r="H4654" s="7">
        <v>200</v>
      </c>
      <c r="I4654" s="13" t="e">
        <f>VLOOKUP(C4654,[1]Sheet18!$A$1:$C$362,3,0)</f>
        <v>#N/A</v>
      </c>
      <c r="J4654" s="18">
        <f t="shared" si="137"/>
        <v>200</v>
      </c>
    </row>
    <row r="4655" spans="2:10" x14ac:dyDescent="0.2">
      <c r="B4655" s="4">
        <v>4652</v>
      </c>
      <c r="C4655" s="5" t="s">
        <v>1177</v>
      </c>
      <c r="D4655" s="5" t="s">
        <v>109</v>
      </c>
      <c r="E4655" s="5" t="s">
        <v>1178</v>
      </c>
      <c r="F4655" s="6">
        <v>42900</v>
      </c>
      <c r="G4655" s="6">
        <v>46552</v>
      </c>
      <c r="H4655" s="7">
        <v>500</v>
      </c>
      <c r="I4655" s="13" t="e">
        <f>VLOOKUP(C4655,[1]Sheet18!$A$1:$C$362,3,0)</f>
        <v>#N/A</v>
      </c>
      <c r="J4655" s="18">
        <f t="shared" si="137"/>
        <v>500</v>
      </c>
    </row>
    <row r="4656" spans="2:10" x14ac:dyDescent="0.2">
      <c r="B4656" s="4">
        <v>4653</v>
      </c>
      <c r="C4656" s="5" t="s">
        <v>1225</v>
      </c>
      <c r="D4656" s="5" t="s">
        <v>109</v>
      </c>
      <c r="E4656" s="5" t="s">
        <v>1226</v>
      </c>
      <c r="F4656" s="6">
        <v>42928</v>
      </c>
      <c r="G4656" s="6">
        <v>46580</v>
      </c>
      <c r="H4656" s="7">
        <v>300</v>
      </c>
      <c r="I4656" s="13" t="e">
        <f>VLOOKUP(C4656,[1]Sheet18!$A$1:$C$362,3,0)</f>
        <v>#N/A</v>
      </c>
      <c r="J4656" s="18">
        <f t="shared" si="137"/>
        <v>300</v>
      </c>
    </row>
    <row r="4657" spans="2:10" x14ac:dyDescent="0.2">
      <c r="B4657" s="4">
        <v>4654</v>
      </c>
      <c r="C4657" s="5" t="s">
        <v>1309</v>
      </c>
      <c r="D4657" s="5" t="s">
        <v>109</v>
      </c>
      <c r="E4657" s="5" t="s">
        <v>1310</v>
      </c>
      <c r="F4657" s="6">
        <v>42970</v>
      </c>
      <c r="G4657" s="6">
        <v>46622</v>
      </c>
      <c r="H4657" s="7">
        <v>300</v>
      </c>
      <c r="I4657" s="13" t="e">
        <f>VLOOKUP(C4657,[1]Sheet18!$A$1:$C$362,3,0)</f>
        <v>#N/A</v>
      </c>
      <c r="J4657" s="18">
        <f t="shared" si="137"/>
        <v>300</v>
      </c>
    </row>
    <row r="4658" spans="2:10" x14ac:dyDescent="0.2">
      <c r="B4658" s="4">
        <v>4655</v>
      </c>
      <c r="C4658" s="5" t="s">
        <v>1339</v>
      </c>
      <c r="D4658" s="5" t="s">
        <v>109</v>
      </c>
      <c r="E4658" s="5" t="s">
        <v>1340</v>
      </c>
      <c r="F4658" s="6">
        <v>42991</v>
      </c>
      <c r="G4658" s="6">
        <v>46643</v>
      </c>
      <c r="H4658" s="7">
        <v>400</v>
      </c>
      <c r="I4658" s="13" t="e">
        <f>VLOOKUP(C4658,[1]Sheet18!$A$1:$C$362,3,0)</f>
        <v>#N/A</v>
      </c>
      <c r="J4658" s="18">
        <f t="shared" si="137"/>
        <v>400</v>
      </c>
    </row>
    <row r="4659" spans="2:10" x14ac:dyDescent="0.2">
      <c r="B4659" s="4">
        <v>4656</v>
      </c>
      <c r="C4659" s="5" t="s">
        <v>1361</v>
      </c>
      <c r="D4659" s="5" t="s">
        <v>109</v>
      </c>
      <c r="E4659" s="5" t="s">
        <v>1362</v>
      </c>
      <c r="F4659" s="6">
        <v>43005</v>
      </c>
      <c r="G4659" s="6">
        <v>46657</v>
      </c>
      <c r="H4659" s="7">
        <v>500</v>
      </c>
      <c r="I4659" s="13" t="e">
        <f>VLOOKUP(C4659,[1]Sheet18!$A$1:$C$362,3,0)</f>
        <v>#N/A</v>
      </c>
      <c r="J4659" s="18">
        <f t="shared" si="137"/>
        <v>500</v>
      </c>
    </row>
    <row r="4660" spans="2:10" x14ac:dyDescent="0.2">
      <c r="B4660" s="4">
        <v>4657</v>
      </c>
      <c r="C4660" s="5" t="s">
        <v>1390</v>
      </c>
      <c r="D4660" s="5" t="s">
        <v>109</v>
      </c>
      <c r="E4660" s="5" t="s">
        <v>1391</v>
      </c>
      <c r="F4660" s="6">
        <v>43019</v>
      </c>
      <c r="G4660" s="6">
        <v>46671</v>
      </c>
      <c r="H4660" s="7">
        <v>500</v>
      </c>
      <c r="I4660" s="13" t="e">
        <f>VLOOKUP(C4660,[1]Sheet18!$A$1:$C$362,3,0)</f>
        <v>#N/A</v>
      </c>
      <c r="J4660" s="18">
        <f t="shared" si="137"/>
        <v>500</v>
      </c>
    </row>
    <row r="4661" spans="2:10" x14ac:dyDescent="0.2">
      <c r="B4661" s="4">
        <v>4658</v>
      </c>
      <c r="C4661" s="5" t="s">
        <v>1404</v>
      </c>
      <c r="D4661" s="5" t="s">
        <v>109</v>
      </c>
      <c r="E4661" s="5" t="s">
        <v>1117</v>
      </c>
      <c r="F4661" s="6">
        <v>43033</v>
      </c>
      <c r="G4661" s="6">
        <v>46685</v>
      </c>
      <c r="H4661" s="7">
        <v>500</v>
      </c>
      <c r="I4661" s="13" t="e">
        <f>VLOOKUP(C4661,[1]Sheet18!$A$1:$C$362,3,0)</f>
        <v>#N/A</v>
      </c>
      <c r="J4661" s="18">
        <f t="shared" si="137"/>
        <v>500</v>
      </c>
    </row>
    <row r="4662" spans="2:10" x14ac:dyDescent="0.2">
      <c r="B4662" s="4">
        <v>4659</v>
      </c>
      <c r="C4662" s="5" t="s">
        <v>1422</v>
      </c>
      <c r="D4662" s="5" t="s">
        <v>109</v>
      </c>
      <c r="E4662" s="5" t="s">
        <v>1423</v>
      </c>
      <c r="F4662" s="6">
        <v>43040</v>
      </c>
      <c r="G4662" s="6">
        <v>46692</v>
      </c>
      <c r="H4662" s="7">
        <v>300</v>
      </c>
      <c r="I4662" s="13" t="e">
        <f>VLOOKUP(C4662,[1]Sheet18!$A$1:$C$362,3,0)</f>
        <v>#N/A</v>
      </c>
      <c r="J4662" s="18">
        <f t="shared" si="137"/>
        <v>300</v>
      </c>
    </row>
    <row r="4663" spans="2:10" x14ac:dyDescent="0.2">
      <c r="B4663" s="4">
        <v>4660</v>
      </c>
      <c r="C4663" s="5" t="s">
        <v>1435</v>
      </c>
      <c r="D4663" s="5" t="s">
        <v>109</v>
      </c>
      <c r="E4663" s="5" t="s">
        <v>1436</v>
      </c>
      <c r="F4663" s="6">
        <v>43047</v>
      </c>
      <c r="G4663" s="6">
        <v>46699</v>
      </c>
      <c r="H4663" s="7">
        <v>300</v>
      </c>
      <c r="I4663" s="13" t="e">
        <f>VLOOKUP(C4663,[1]Sheet18!$A$1:$C$362,3,0)</f>
        <v>#N/A</v>
      </c>
      <c r="J4663" s="18">
        <f t="shared" si="137"/>
        <v>300</v>
      </c>
    </row>
    <row r="4664" spans="2:10" x14ac:dyDescent="0.2">
      <c r="B4664" s="4">
        <v>4661</v>
      </c>
      <c r="C4664" s="5" t="s">
        <v>1474</v>
      </c>
      <c r="D4664" s="5" t="s">
        <v>109</v>
      </c>
      <c r="E4664" s="5" t="s">
        <v>1436</v>
      </c>
      <c r="F4664" s="6">
        <v>43068</v>
      </c>
      <c r="G4664" s="6">
        <v>46720</v>
      </c>
      <c r="H4664" s="7">
        <v>300</v>
      </c>
      <c r="I4664" s="13" t="e">
        <f>VLOOKUP(C4664,[1]Sheet18!$A$1:$C$362,3,0)</f>
        <v>#N/A</v>
      </c>
      <c r="J4664" s="18">
        <f t="shared" si="137"/>
        <v>300</v>
      </c>
    </row>
    <row r="4665" spans="2:10" x14ac:dyDescent="0.2">
      <c r="B4665" s="4">
        <v>4662</v>
      </c>
      <c r="C4665" s="5" t="s">
        <v>1509</v>
      </c>
      <c r="D4665" s="5" t="s">
        <v>109</v>
      </c>
      <c r="E4665" s="5" t="s">
        <v>1510</v>
      </c>
      <c r="F4665" s="6">
        <v>43082</v>
      </c>
      <c r="G4665" s="6">
        <v>46734</v>
      </c>
      <c r="H4665" s="7">
        <v>200</v>
      </c>
      <c r="I4665" s="13" t="e">
        <f>VLOOKUP(C4665,[1]Sheet18!$A$1:$C$362,3,0)</f>
        <v>#N/A</v>
      </c>
      <c r="J4665" s="18">
        <f t="shared" si="137"/>
        <v>200</v>
      </c>
    </row>
    <row r="4666" spans="2:10" x14ac:dyDescent="0.2">
      <c r="B4666" s="4">
        <v>4663</v>
      </c>
      <c r="C4666" s="5" t="s">
        <v>1612</v>
      </c>
      <c r="D4666" s="5" t="s">
        <v>109</v>
      </c>
      <c r="E4666" s="5" t="s">
        <v>1613</v>
      </c>
      <c r="F4666" s="6">
        <v>43131</v>
      </c>
      <c r="G4666" s="6">
        <v>46783</v>
      </c>
      <c r="H4666" s="7">
        <v>200</v>
      </c>
      <c r="I4666" s="13" t="e">
        <f>VLOOKUP(C4666,[1]Sheet18!$A$1:$C$362,3,0)</f>
        <v>#N/A</v>
      </c>
      <c r="J4666" s="18">
        <f t="shared" si="137"/>
        <v>200</v>
      </c>
    </row>
    <row r="4667" spans="2:10" x14ac:dyDescent="0.2">
      <c r="B4667" s="4">
        <v>4664</v>
      </c>
      <c r="C4667" s="5" t="s">
        <v>1627</v>
      </c>
      <c r="D4667" s="5" t="s">
        <v>109</v>
      </c>
      <c r="E4667" s="5" t="s">
        <v>1628</v>
      </c>
      <c r="F4667" s="6">
        <v>43138</v>
      </c>
      <c r="G4667" s="6">
        <v>46790</v>
      </c>
      <c r="H4667" s="7">
        <v>300</v>
      </c>
      <c r="I4667" s="13" t="e">
        <f>VLOOKUP(C4667,[1]Sheet18!$A$1:$C$362,3,0)</f>
        <v>#N/A</v>
      </c>
      <c r="J4667" s="18">
        <f t="shared" si="137"/>
        <v>300</v>
      </c>
    </row>
    <row r="4668" spans="2:10" x14ac:dyDescent="0.2">
      <c r="B4668" s="4">
        <v>4665</v>
      </c>
      <c r="C4668" s="5" t="s">
        <v>1642</v>
      </c>
      <c r="D4668" s="5" t="s">
        <v>109</v>
      </c>
      <c r="E4668" s="5" t="s">
        <v>1643</v>
      </c>
      <c r="F4668" s="6">
        <v>43145</v>
      </c>
      <c r="G4668" s="6">
        <v>46797</v>
      </c>
      <c r="H4668" s="7">
        <v>500</v>
      </c>
      <c r="I4668" s="13" t="e">
        <f>VLOOKUP(C4668,[1]Sheet18!$A$1:$C$362,3,0)</f>
        <v>#N/A</v>
      </c>
      <c r="J4668" s="18">
        <f t="shared" si="137"/>
        <v>500</v>
      </c>
    </row>
    <row r="4669" spans="2:10" x14ac:dyDescent="0.2">
      <c r="B4669" s="4">
        <v>4666</v>
      </c>
      <c r="C4669" s="5" t="s">
        <v>1664</v>
      </c>
      <c r="D4669" s="5" t="s">
        <v>109</v>
      </c>
      <c r="E4669" s="5" t="s">
        <v>1665</v>
      </c>
      <c r="F4669" s="6">
        <v>43152</v>
      </c>
      <c r="G4669" s="6">
        <v>46804</v>
      </c>
      <c r="H4669" s="7">
        <v>400</v>
      </c>
      <c r="I4669" s="13" t="e">
        <f>VLOOKUP(C4669,[1]Sheet18!$A$1:$C$362,3,0)</f>
        <v>#N/A</v>
      </c>
      <c r="J4669" s="18">
        <f t="shared" si="137"/>
        <v>400</v>
      </c>
    </row>
    <row r="4670" spans="2:10" x14ac:dyDescent="0.2">
      <c r="B4670" s="4">
        <v>4667</v>
      </c>
      <c r="C4670" s="5" t="s">
        <v>1706</v>
      </c>
      <c r="D4670" s="5" t="s">
        <v>109</v>
      </c>
      <c r="E4670" s="5" t="s">
        <v>1707</v>
      </c>
      <c r="F4670" s="6">
        <v>43166</v>
      </c>
      <c r="G4670" s="6">
        <v>46819</v>
      </c>
      <c r="H4670" s="7">
        <v>400</v>
      </c>
      <c r="I4670" s="13" t="e">
        <f>VLOOKUP(C4670,[1]Sheet18!$A$1:$C$362,3,0)</f>
        <v>#N/A</v>
      </c>
      <c r="J4670" s="18">
        <f t="shared" si="137"/>
        <v>400</v>
      </c>
    </row>
    <row r="4671" spans="2:10" x14ac:dyDescent="0.2">
      <c r="B4671" s="4">
        <v>4668</v>
      </c>
      <c r="C4671" s="5" t="s">
        <v>1729</v>
      </c>
      <c r="D4671" s="5" t="s">
        <v>109</v>
      </c>
      <c r="E4671" s="5" t="s">
        <v>1730</v>
      </c>
      <c r="F4671" s="6">
        <v>43173</v>
      </c>
      <c r="G4671" s="6">
        <v>46826</v>
      </c>
      <c r="H4671" s="7">
        <v>200</v>
      </c>
      <c r="I4671" s="13" t="e">
        <f>VLOOKUP(C4671,[1]Sheet18!$A$1:$C$362,3,0)</f>
        <v>#N/A</v>
      </c>
      <c r="J4671" s="18">
        <f t="shared" si="137"/>
        <v>200</v>
      </c>
    </row>
    <row r="4672" spans="2:10" x14ac:dyDescent="0.2">
      <c r="B4672" s="4">
        <v>4669</v>
      </c>
      <c r="C4672" s="5" t="s">
        <v>1762</v>
      </c>
      <c r="D4672" s="5" t="s">
        <v>109</v>
      </c>
      <c r="E4672" s="5" t="s">
        <v>1763</v>
      </c>
      <c r="F4672" s="6">
        <v>43186</v>
      </c>
      <c r="G4672" s="6">
        <v>46839</v>
      </c>
      <c r="H4672" s="7">
        <v>360</v>
      </c>
      <c r="I4672" s="13" t="e">
        <f>VLOOKUP(C4672,[1]Sheet18!$A$1:$C$362,3,0)</f>
        <v>#N/A</v>
      </c>
      <c r="J4672" s="18">
        <f t="shared" si="137"/>
        <v>360</v>
      </c>
    </row>
    <row r="4673" spans="2:10" x14ac:dyDescent="0.2">
      <c r="B4673" s="4">
        <v>4670</v>
      </c>
      <c r="C4673" s="5" t="s">
        <v>1785</v>
      </c>
      <c r="D4673" s="5" t="s">
        <v>109</v>
      </c>
      <c r="E4673" s="5" t="s">
        <v>1786</v>
      </c>
      <c r="F4673" s="6">
        <v>43201</v>
      </c>
      <c r="G4673" s="6">
        <v>46854</v>
      </c>
      <c r="H4673" s="7">
        <v>500</v>
      </c>
      <c r="I4673" s="13" t="e">
        <f>VLOOKUP(C4673,[1]Sheet18!$A$1:$C$362,3,0)</f>
        <v>#N/A</v>
      </c>
      <c r="J4673" s="18">
        <f t="shared" si="137"/>
        <v>500</v>
      </c>
    </row>
    <row r="4674" spans="2:10" x14ac:dyDescent="0.2">
      <c r="B4674" s="4">
        <v>4671</v>
      </c>
      <c r="C4674" s="5" t="s">
        <v>1821</v>
      </c>
      <c r="D4674" s="5" t="s">
        <v>109</v>
      </c>
      <c r="E4674" s="5" t="s">
        <v>1628</v>
      </c>
      <c r="F4674" s="6">
        <v>43229</v>
      </c>
      <c r="G4674" s="6">
        <v>46882</v>
      </c>
      <c r="H4674" s="7">
        <v>300</v>
      </c>
      <c r="I4674" s="13" t="e">
        <f>VLOOKUP(C4674,[1]Sheet18!$A$1:$C$362,3,0)</f>
        <v>#N/A</v>
      </c>
      <c r="J4674" s="18">
        <f t="shared" si="137"/>
        <v>300</v>
      </c>
    </row>
    <row r="4675" spans="2:10" x14ac:dyDescent="0.2">
      <c r="B4675" s="4">
        <v>4672</v>
      </c>
      <c r="C4675" s="5" t="s">
        <v>1846</v>
      </c>
      <c r="D4675" s="5" t="s">
        <v>109</v>
      </c>
      <c r="E4675" s="5" t="s">
        <v>1730</v>
      </c>
      <c r="F4675" s="6">
        <v>43250</v>
      </c>
      <c r="G4675" s="6">
        <v>46903</v>
      </c>
      <c r="H4675" s="7">
        <v>300</v>
      </c>
      <c r="I4675" s="13" t="e">
        <f>VLOOKUP(C4675,[1]Sheet18!$A$1:$C$362,3,0)</f>
        <v>#N/A</v>
      </c>
      <c r="J4675" s="18">
        <f t="shared" si="137"/>
        <v>300</v>
      </c>
    </row>
    <row r="4676" spans="2:10" x14ac:dyDescent="0.2">
      <c r="B4676" s="4">
        <v>4673</v>
      </c>
      <c r="C4676" s="5" t="s">
        <v>1857</v>
      </c>
      <c r="D4676" s="5" t="s">
        <v>109</v>
      </c>
      <c r="E4676" s="5" t="s">
        <v>1858</v>
      </c>
      <c r="F4676" s="6">
        <v>43257</v>
      </c>
      <c r="G4676" s="6">
        <v>46910</v>
      </c>
      <c r="H4676" s="7">
        <v>300</v>
      </c>
      <c r="I4676" s="13" t="e">
        <f>VLOOKUP(C4676,[1]Sheet18!$A$1:$C$362,3,0)</f>
        <v>#N/A</v>
      </c>
      <c r="J4676" s="18">
        <f t="shared" si="137"/>
        <v>300</v>
      </c>
    </row>
    <row r="4677" spans="2:10" x14ac:dyDescent="0.2">
      <c r="B4677" s="4">
        <v>4674</v>
      </c>
      <c r="C4677" s="5" t="s">
        <v>1869</v>
      </c>
      <c r="D4677" s="5" t="s">
        <v>109</v>
      </c>
      <c r="E4677" s="5" t="s">
        <v>1870</v>
      </c>
      <c r="F4677" s="6">
        <v>43271</v>
      </c>
      <c r="G4677" s="6">
        <v>46924</v>
      </c>
      <c r="H4677" s="7">
        <v>200</v>
      </c>
      <c r="I4677" s="13" t="e">
        <f>VLOOKUP(C4677,[1]Sheet18!$A$1:$C$362,3,0)</f>
        <v>#N/A</v>
      </c>
      <c r="J4677" s="18">
        <f t="shared" si="137"/>
        <v>200</v>
      </c>
    </row>
    <row r="4678" spans="2:10" x14ac:dyDescent="0.2">
      <c r="B4678" s="4">
        <v>4675</v>
      </c>
      <c r="C4678" s="5" t="s">
        <v>1890</v>
      </c>
      <c r="D4678" s="5" t="s">
        <v>109</v>
      </c>
      <c r="E4678" s="5" t="s">
        <v>1891</v>
      </c>
      <c r="F4678" s="6">
        <v>43285</v>
      </c>
      <c r="G4678" s="6">
        <v>46938</v>
      </c>
      <c r="H4678" s="7">
        <v>300</v>
      </c>
      <c r="I4678" s="13" t="e">
        <f>VLOOKUP(C4678,[1]Sheet18!$A$1:$C$362,3,0)</f>
        <v>#N/A</v>
      </c>
      <c r="J4678" s="18">
        <f t="shared" si="137"/>
        <v>300</v>
      </c>
    </row>
    <row r="4679" spans="2:10" x14ac:dyDescent="0.2">
      <c r="B4679" s="4">
        <v>4676</v>
      </c>
      <c r="C4679" s="5" t="s">
        <v>1908</v>
      </c>
      <c r="D4679" s="5" t="s">
        <v>109</v>
      </c>
      <c r="E4679" s="5" t="s">
        <v>1909</v>
      </c>
      <c r="F4679" s="6">
        <v>43292</v>
      </c>
      <c r="G4679" s="6">
        <v>46945</v>
      </c>
      <c r="H4679" s="7">
        <v>500</v>
      </c>
      <c r="I4679" s="13" t="e">
        <f>VLOOKUP(C4679,[1]Sheet18!$A$1:$C$362,3,0)</f>
        <v>#N/A</v>
      </c>
      <c r="J4679" s="18">
        <f t="shared" si="137"/>
        <v>500</v>
      </c>
    </row>
    <row r="4680" spans="2:10" x14ac:dyDescent="0.2">
      <c r="B4680" s="4">
        <v>4677</v>
      </c>
      <c r="C4680" s="5" t="s">
        <v>1926</v>
      </c>
      <c r="D4680" s="5" t="s">
        <v>109</v>
      </c>
      <c r="E4680" s="5" t="s">
        <v>1927</v>
      </c>
      <c r="F4680" s="6">
        <v>43306</v>
      </c>
      <c r="G4680" s="6">
        <v>46959</v>
      </c>
      <c r="H4680" s="7">
        <v>250</v>
      </c>
      <c r="I4680" s="13" t="e">
        <f>VLOOKUP(C4680,[1]Sheet18!$A$1:$C$362,3,0)</f>
        <v>#N/A</v>
      </c>
      <c r="J4680" s="18">
        <f t="shared" si="137"/>
        <v>250</v>
      </c>
    </row>
    <row r="4681" spans="2:10" x14ac:dyDescent="0.2">
      <c r="B4681" s="4">
        <v>4678</v>
      </c>
      <c r="C4681" s="5" t="s">
        <v>1952</v>
      </c>
      <c r="D4681" s="5" t="s">
        <v>109</v>
      </c>
      <c r="E4681" s="5" t="s">
        <v>1707</v>
      </c>
      <c r="F4681" s="6">
        <v>43320</v>
      </c>
      <c r="G4681" s="6">
        <v>46973</v>
      </c>
      <c r="H4681" s="7">
        <v>250</v>
      </c>
      <c r="I4681" s="13" t="e">
        <f>VLOOKUP(C4681,[1]Sheet18!$A$1:$C$362,3,0)</f>
        <v>#N/A</v>
      </c>
      <c r="J4681" s="18">
        <f t="shared" si="137"/>
        <v>250</v>
      </c>
    </row>
    <row r="4682" spans="2:10" x14ac:dyDescent="0.2">
      <c r="B4682" s="4">
        <v>4679</v>
      </c>
      <c r="C4682" s="5" t="s">
        <v>1973</v>
      </c>
      <c r="D4682" s="5" t="s">
        <v>109</v>
      </c>
      <c r="E4682" s="5" t="s">
        <v>1974</v>
      </c>
      <c r="F4682" s="6">
        <v>43333</v>
      </c>
      <c r="G4682" s="6">
        <v>46986</v>
      </c>
      <c r="H4682" s="7">
        <v>200</v>
      </c>
      <c r="I4682" s="13" t="e">
        <f>VLOOKUP(C4682,[1]Sheet18!$A$1:$C$362,3,0)</f>
        <v>#N/A</v>
      </c>
      <c r="J4682" s="18">
        <f t="shared" si="137"/>
        <v>200</v>
      </c>
    </row>
    <row r="4683" spans="2:10" x14ac:dyDescent="0.2">
      <c r="B4683" s="4">
        <v>4680</v>
      </c>
      <c r="C4683" s="5" t="s">
        <v>1997</v>
      </c>
      <c r="D4683" s="5" t="s">
        <v>109</v>
      </c>
      <c r="E4683" s="5" t="s">
        <v>1998</v>
      </c>
      <c r="F4683" s="6">
        <v>43346</v>
      </c>
      <c r="G4683" s="6">
        <v>46999</v>
      </c>
      <c r="H4683" s="7">
        <v>300</v>
      </c>
      <c r="I4683" s="13" t="e">
        <f>VLOOKUP(C4683,[1]Sheet18!$A$1:$C$362,3,0)</f>
        <v>#N/A</v>
      </c>
      <c r="J4683" s="18">
        <f t="shared" si="137"/>
        <v>300</v>
      </c>
    </row>
    <row r="4684" spans="2:10" x14ac:dyDescent="0.2">
      <c r="B4684" s="4">
        <v>4681</v>
      </c>
      <c r="C4684" s="5" t="s">
        <v>2011</v>
      </c>
      <c r="D4684" s="5" t="s">
        <v>109</v>
      </c>
      <c r="E4684" s="5" t="s">
        <v>2012</v>
      </c>
      <c r="F4684" s="6">
        <v>43355</v>
      </c>
      <c r="G4684" s="6">
        <v>47008</v>
      </c>
      <c r="H4684" s="7">
        <v>250</v>
      </c>
      <c r="I4684" s="13" t="e">
        <f>VLOOKUP(C4684,[1]Sheet18!$A$1:$C$362,3,0)</f>
        <v>#N/A</v>
      </c>
      <c r="J4684" s="18">
        <f t="shared" si="137"/>
        <v>250</v>
      </c>
    </row>
    <row r="4685" spans="2:10" x14ac:dyDescent="0.2">
      <c r="B4685" s="4">
        <v>4682</v>
      </c>
      <c r="C4685" s="5" t="s">
        <v>2035</v>
      </c>
      <c r="D4685" s="5" t="s">
        <v>109</v>
      </c>
      <c r="E4685" s="5" t="s">
        <v>2036</v>
      </c>
      <c r="F4685" s="6">
        <v>43369</v>
      </c>
      <c r="G4685" s="6">
        <v>47022</v>
      </c>
      <c r="H4685" s="7">
        <v>300</v>
      </c>
      <c r="I4685" s="13" t="e">
        <f>VLOOKUP(C4685,[1]Sheet18!$A$1:$C$362,3,0)</f>
        <v>#N/A</v>
      </c>
      <c r="J4685" s="18">
        <f t="shared" si="137"/>
        <v>300</v>
      </c>
    </row>
    <row r="4686" spans="2:10" x14ac:dyDescent="0.2">
      <c r="B4686" s="4">
        <v>4683</v>
      </c>
      <c r="C4686" s="5" t="s">
        <v>2071</v>
      </c>
      <c r="D4686" s="5" t="s">
        <v>109</v>
      </c>
      <c r="E4686" s="5" t="s">
        <v>2072</v>
      </c>
      <c r="F4686" s="6">
        <v>43390</v>
      </c>
      <c r="G4686" s="6">
        <v>47043</v>
      </c>
      <c r="H4686" s="7">
        <v>250</v>
      </c>
      <c r="I4686" s="13" t="e">
        <f>VLOOKUP(C4686,[1]Sheet18!$A$1:$C$362,3,0)</f>
        <v>#N/A</v>
      </c>
      <c r="J4686" s="18">
        <f t="shared" si="137"/>
        <v>250</v>
      </c>
    </row>
    <row r="4687" spans="2:10" x14ac:dyDescent="0.2">
      <c r="B4687" s="4">
        <v>4684</v>
      </c>
      <c r="C4687" s="5" t="s">
        <v>2124</v>
      </c>
      <c r="D4687" s="5" t="s">
        <v>109</v>
      </c>
      <c r="E4687" s="5" t="s">
        <v>2125</v>
      </c>
      <c r="F4687" s="6">
        <v>43418</v>
      </c>
      <c r="G4687" s="6">
        <v>47071</v>
      </c>
      <c r="H4687" s="7">
        <v>250</v>
      </c>
      <c r="I4687" s="13" t="e">
        <f>VLOOKUP(C4687,[1]Sheet18!$A$1:$C$362,3,0)</f>
        <v>#N/A</v>
      </c>
      <c r="J4687" s="18">
        <f t="shared" si="137"/>
        <v>250</v>
      </c>
    </row>
    <row r="4688" spans="2:10" x14ac:dyDescent="0.2">
      <c r="B4688" s="4">
        <v>4685</v>
      </c>
      <c r="C4688" s="5" t="s">
        <v>2152</v>
      </c>
      <c r="D4688" s="5" t="s">
        <v>109</v>
      </c>
      <c r="E4688" s="5" t="s">
        <v>2153</v>
      </c>
      <c r="F4688" s="6">
        <v>43432</v>
      </c>
      <c r="G4688" s="6">
        <v>47085</v>
      </c>
      <c r="H4688" s="7">
        <v>300</v>
      </c>
      <c r="I4688" s="13" t="e">
        <f>VLOOKUP(C4688,[1]Sheet18!$A$1:$C$362,3,0)</f>
        <v>#N/A</v>
      </c>
      <c r="J4688" s="18">
        <f t="shared" si="137"/>
        <v>300</v>
      </c>
    </row>
    <row r="4689" spans="2:10" x14ac:dyDescent="0.2">
      <c r="B4689" s="4">
        <v>4686</v>
      </c>
      <c r="C4689" s="5" t="s">
        <v>2188</v>
      </c>
      <c r="D4689" s="5" t="s">
        <v>109</v>
      </c>
      <c r="E4689" s="5" t="s">
        <v>2189</v>
      </c>
      <c r="F4689" s="6">
        <v>43446</v>
      </c>
      <c r="G4689" s="6">
        <v>47099</v>
      </c>
      <c r="H4689" s="7">
        <v>300</v>
      </c>
      <c r="I4689" s="13" t="e">
        <f>VLOOKUP(C4689,[1]Sheet18!$A$1:$C$362,3,0)</f>
        <v>#N/A</v>
      </c>
      <c r="J4689" s="18">
        <f t="shared" si="137"/>
        <v>300</v>
      </c>
    </row>
    <row r="4690" spans="2:10" x14ac:dyDescent="0.2">
      <c r="B4690" s="4">
        <v>4687</v>
      </c>
      <c r="C4690" s="5" t="s">
        <v>2206</v>
      </c>
      <c r="D4690" s="5" t="s">
        <v>109</v>
      </c>
      <c r="E4690" s="5" t="s">
        <v>2207</v>
      </c>
      <c r="F4690" s="6">
        <v>43453</v>
      </c>
      <c r="G4690" s="6">
        <v>47106</v>
      </c>
      <c r="H4690" s="7">
        <v>300</v>
      </c>
      <c r="I4690" s="13" t="e">
        <f>VLOOKUP(C4690,[1]Sheet18!$A$1:$C$362,3,0)</f>
        <v>#N/A</v>
      </c>
      <c r="J4690" s="18">
        <f t="shared" si="137"/>
        <v>300</v>
      </c>
    </row>
    <row r="4691" spans="2:10" x14ac:dyDescent="0.2">
      <c r="B4691" s="4">
        <v>4688</v>
      </c>
      <c r="C4691" s="5" t="s">
        <v>2242</v>
      </c>
      <c r="D4691" s="5" t="s">
        <v>109</v>
      </c>
      <c r="E4691" s="5" t="s">
        <v>2243</v>
      </c>
      <c r="F4691" s="6">
        <v>43467</v>
      </c>
      <c r="G4691" s="6">
        <v>47120</v>
      </c>
      <c r="H4691" s="7">
        <v>200</v>
      </c>
      <c r="I4691" s="13" t="e">
        <f>VLOOKUP(C4691,[1]Sheet18!$A$1:$C$362,3,0)</f>
        <v>#N/A</v>
      </c>
      <c r="J4691" s="18">
        <f t="shared" si="137"/>
        <v>200</v>
      </c>
    </row>
    <row r="4692" spans="2:10" x14ac:dyDescent="0.2">
      <c r="B4692" s="4">
        <v>4689</v>
      </c>
      <c r="C4692" s="5" t="s">
        <v>2256</v>
      </c>
      <c r="D4692" s="5" t="s">
        <v>109</v>
      </c>
      <c r="E4692" s="5" t="s">
        <v>2257</v>
      </c>
      <c r="F4692" s="6">
        <v>43474</v>
      </c>
      <c r="G4692" s="6">
        <v>47127</v>
      </c>
      <c r="H4692" s="7">
        <v>200</v>
      </c>
      <c r="I4692" s="13" t="e">
        <f>VLOOKUP(C4692,[1]Sheet18!$A$1:$C$362,3,0)</f>
        <v>#N/A</v>
      </c>
      <c r="J4692" s="18">
        <f t="shared" ref="J4692:J4755" si="138">H4692</f>
        <v>200</v>
      </c>
    </row>
    <row r="4693" spans="2:10" x14ac:dyDescent="0.2">
      <c r="B4693" s="4">
        <v>4690</v>
      </c>
      <c r="C4693" s="5" t="s">
        <v>2428</v>
      </c>
      <c r="D4693" s="5" t="s">
        <v>109</v>
      </c>
      <c r="E4693" s="5" t="s">
        <v>2429</v>
      </c>
      <c r="F4693" s="6">
        <v>43537</v>
      </c>
      <c r="G4693" s="6">
        <v>47190</v>
      </c>
      <c r="H4693" s="7">
        <v>250</v>
      </c>
      <c r="I4693" s="13" t="e">
        <f>VLOOKUP(C4693,[1]Sheet18!$A$1:$C$362,3,0)</f>
        <v>#N/A</v>
      </c>
      <c r="J4693" s="18">
        <f t="shared" si="138"/>
        <v>250</v>
      </c>
    </row>
    <row r="4694" spans="2:10" x14ac:dyDescent="0.2">
      <c r="B4694" s="4">
        <v>4691</v>
      </c>
      <c r="C4694" s="5" t="s">
        <v>2460</v>
      </c>
      <c r="D4694" s="5" t="s">
        <v>109</v>
      </c>
      <c r="E4694" s="5" t="s">
        <v>2461</v>
      </c>
      <c r="F4694" s="6">
        <v>43551</v>
      </c>
      <c r="G4694" s="6">
        <v>47204</v>
      </c>
      <c r="H4694" s="7">
        <v>300</v>
      </c>
      <c r="I4694" s="13" t="e">
        <f>VLOOKUP(C4694,[1]Sheet18!$A$1:$C$362,3,0)</f>
        <v>#N/A</v>
      </c>
      <c r="J4694" s="18">
        <f t="shared" si="138"/>
        <v>300</v>
      </c>
    </row>
    <row r="4695" spans="2:10" x14ac:dyDescent="0.2">
      <c r="B4695" s="4">
        <v>4692</v>
      </c>
      <c r="C4695" s="5" t="s">
        <v>2491</v>
      </c>
      <c r="D4695" s="5" t="s">
        <v>109</v>
      </c>
      <c r="E4695" s="5" t="s">
        <v>2492</v>
      </c>
      <c r="F4695" s="6">
        <v>43565</v>
      </c>
      <c r="G4695" s="6">
        <v>47218</v>
      </c>
      <c r="H4695" s="7">
        <v>500</v>
      </c>
      <c r="I4695" s="13" t="e">
        <f>VLOOKUP(C4695,[1]Sheet18!$A$1:$C$362,3,0)</f>
        <v>#N/A</v>
      </c>
      <c r="J4695" s="18">
        <f t="shared" si="138"/>
        <v>500</v>
      </c>
    </row>
    <row r="4696" spans="2:10" x14ac:dyDescent="0.2">
      <c r="B4696" s="4">
        <v>4693</v>
      </c>
      <c r="C4696" s="5" t="s">
        <v>8007</v>
      </c>
      <c r="D4696" s="5" t="s">
        <v>109</v>
      </c>
      <c r="E4696" s="5" t="s">
        <v>8008</v>
      </c>
      <c r="F4696" s="6">
        <v>45400</v>
      </c>
      <c r="G4696" s="6">
        <v>47226</v>
      </c>
      <c r="H4696" s="7">
        <v>900</v>
      </c>
      <c r="I4696" s="13" t="e">
        <f>VLOOKUP(C4696,[1]Sheet18!$A$1:$C$362,3,0)</f>
        <v>#N/A</v>
      </c>
      <c r="J4696" s="18">
        <f t="shared" si="138"/>
        <v>900</v>
      </c>
    </row>
    <row r="4697" spans="2:10" x14ac:dyDescent="0.2">
      <c r="B4697" s="4">
        <v>4694</v>
      </c>
      <c r="C4697" s="5" t="s">
        <v>2643</v>
      </c>
      <c r="D4697" s="5" t="s">
        <v>109</v>
      </c>
      <c r="E4697" s="5" t="s">
        <v>2644</v>
      </c>
      <c r="F4697" s="6">
        <v>43663</v>
      </c>
      <c r="G4697" s="6">
        <v>47316</v>
      </c>
      <c r="H4697" s="7">
        <v>250</v>
      </c>
      <c r="I4697" s="13" t="e">
        <f>VLOOKUP(C4697,[1]Sheet18!$A$1:$C$362,3,0)</f>
        <v>#N/A</v>
      </c>
      <c r="J4697" s="18">
        <f t="shared" si="138"/>
        <v>250</v>
      </c>
    </row>
    <row r="4698" spans="2:10" x14ac:dyDescent="0.2">
      <c r="B4698" s="4">
        <v>4695</v>
      </c>
      <c r="C4698" s="5" t="s">
        <v>2675</v>
      </c>
      <c r="D4698" s="5" t="s">
        <v>109</v>
      </c>
      <c r="E4698" s="5" t="s">
        <v>2676</v>
      </c>
      <c r="F4698" s="6">
        <v>43677</v>
      </c>
      <c r="G4698" s="6">
        <v>47330</v>
      </c>
      <c r="H4698" s="7">
        <v>250</v>
      </c>
      <c r="I4698" s="13" t="e">
        <f>VLOOKUP(C4698,[1]Sheet18!$A$1:$C$362,3,0)</f>
        <v>#N/A</v>
      </c>
      <c r="J4698" s="18">
        <f t="shared" si="138"/>
        <v>250</v>
      </c>
    </row>
    <row r="4699" spans="2:10" x14ac:dyDescent="0.2">
      <c r="B4699" s="4">
        <v>4696</v>
      </c>
      <c r="C4699" s="5" t="s">
        <v>2717</v>
      </c>
      <c r="D4699" s="5" t="s">
        <v>109</v>
      </c>
      <c r="E4699" s="5" t="s">
        <v>2718</v>
      </c>
      <c r="F4699" s="6">
        <v>43691</v>
      </c>
      <c r="G4699" s="6">
        <v>47344</v>
      </c>
      <c r="H4699" s="7">
        <v>300</v>
      </c>
      <c r="I4699" s="13" t="e">
        <f>VLOOKUP(C4699,[1]Sheet18!$A$1:$C$362,3,0)</f>
        <v>#N/A</v>
      </c>
      <c r="J4699" s="18">
        <f t="shared" si="138"/>
        <v>300</v>
      </c>
    </row>
    <row r="4700" spans="2:10" x14ac:dyDescent="0.2">
      <c r="B4700" s="4">
        <v>4697</v>
      </c>
      <c r="C4700" s="5" t="s">
        <v>2778</v>
      </c>
      <c r="D4700" s="5" t="s">
        <v>109</v>
      </c>
      <c r="E4700" s="5" t="s">
        <v>2779</v>
      </c>
      <c r="F4700" s="6">
        <v>43712</v>
      </c>
      <c r="G4700" s="6">
        <v>47365</v>
      </c>
      <c r="H4700" s="7">
        <v>300</v>
      </c>
      <c r="I4700" s="13" t="e">
        <f>VLOOKUP(C4700,[1]Sheet18!$A$1:$C$362,3,0)</f>
        <v>#N/A</v>
      </c>
      <c r="J4700" s="18">
        <f t="shared" si="138"/>
        <v>300</v>
      </c>
    </row>
    <row r="4701" spans="2:10" x14ac:dyDescent="0.2">
      <c r="B4701" s="4">
        <v>4698</v>
      </c>
      <c r="C4701" s="5" t="s">
        <v>8610</v>
      </c>
      <c r="D4701" s="5" t="s">
        <v>109</v>
      </c>
      <c r="E4701" s="5" t="s">
        <v>8611</v>
      </c>
      <c r="F4701" s="6">
        <v>45574</v>
      </c>
      <c r="G4701" s="6">
        <v>47400</v>
      </c>
      <c r="H4701" s="7">
        <v>500</v>
      </c>
      <c r="I4701" s="13" t="e">
        <f>VLOOKUP(C4701,[1]Sheet18!$A$1:$C$362,3,0)</f>
        <v>#N/A</v>
      </c>
      <c r="J4701" s="18">
        <f t="shared" si="138"/>
        <v>500</v>
      </c>
    </row>
    <row r="4702" spans="2:10" x14ac:dyDescent="0.2">
      <c r="B4702" s="4">
        <v>4699</v>
      </c>
      <c r="C4702" s="5" t="s">
        <v>2993</v>
      </c>
      <c r="D4702" s="5" t="s">
        <v>109</v>
      </c>
      <c r="E4702" s="5" t="s">
        <v>2994</v>
      </c>
      <c r="F4702" s="6">
        <v>43803</v>
      </c>
      <c r="G4702" s="6">
        <v>47456</v>
      </c>
      <c r="H4702" s="7">
        <v>500</v>
      </c>
      <c r="I4702" s="13" t="e">
        <f>VLOOKUP(C4702,[1]Sheet18!$A$1:$C$362,3,0)</f>
        <v>#N/A</v>
      </c>
      <c r="J4702" s="18">
        <f t="shared" si="138"/>
        <v>500</v>
      </c>
    </row>
    <row r="4703" spans="2:10" x14ac:dyDescent="0.2">
      <c r="B4703" s="4">
        <v>4700</v>
      </c>
      <c r="C4703" s="5" t="s">
        <v>3023</v>
      </c>
      <c r="D4703" s="5" t="s">
        <v>109</v>
      </c>
      <c r="E4703" s="5" t="s">
        <v>3024</v>
      </c>
      <c r="F4703" s="6">
        <v>43817</v>
      </c>
      <c r="G4703" s="6">
        <v>47470</v>
      </c>
      <c r="H4703" s="7">
        <v>250</v>
      </c>
      <c r="I4703" s="13" t="e">
        <f>VLOOKUP(C4703,[1]Sheet18!$A$1:$C$362,3,0)</f>
        <v>#N/A</v>
      </c>
      <c r="J4703" s="18">
        <f t="shared" si="138"/>
        <v>250</v>
      </c>
    </row>
    <row r="4704" spans="2:10" x14ac:dyDescent="0.2">
      <c r="B4704" s="4">
        <v>4701</v>
      </c>
      <c r="C4704" s="5" t="s">
        <v>3154</v>
      </c>
      <c r="D4704" s="5" t="s">
        <v>109</v>
      </c>
      <c r="E4704" s="5" t="s">
        <v>3155</v>
      </c>
      <c r="F4704" s="6">
        <v>43866</v>
      </c>
      <c r="G4704" s="6">
        <v>47519</v>
      </c>
      <c r="H4704" s="7">
        <v>250</v>
      </c>
      <c r="I4704" s="13" t="e">
        <f>VLOOKUP(C4704,[1]Sheet18!$A$1:$C$362,3,0)</f>
        <v>#N/A</v>
      </c>
      <c r="J4704" s="18">
        <f t="shared" si="138"/>
        <v>250</v>
      </c>
    </row>
    <row r="4705" spans="2:10" x14ac:dyDescent="0.2">
      <c r="B4705" s="4">
        <v>4702</v>
      </c>
      <c r="C4705" s="5" t="s">
        <v>3172</v>
      </c>
      <c r="D4705" s="5" t="s">
        <v>109</v>
      </c>
      <c r="E4705" s="5" t="s">
        <v>3173</v>
      </c>
      <c r="F4705" s="6">
        <v>43873</v>
      </c>
      <c r="G4705" s="6">
        <v>47526</v>
      </c>
      <c r="H4705" s="7">
        <v>250</v>
      </c>
      <c r="I4705" s="13" t="e">
        <f>VLOOKUP(C4705,[1]Sheet18!$A$1:$C$362,3,0)</f>
        <v>#N/A</v>
      </c>
      <c r="J4705" s="18">
        <f t="shared" si="138"/>
        <v>250</v>
      </c>
    </row>
    <row r="4706" spans="2:10" x14ac:dyDescent="0.2">
      <c r="B4706" s="4">
        <v>4703</v>
      </c>
      <c r="C4706" s="5" t="s">
        <v>3192</v>
      </c>
      <c r="D4706" s="5" t="s">
        <v>109</v>
      </c>
      <c r="E4706" s="5" t="s">
        <v>3193</v>
      </c>
      <c r="F4706" s="6">
        <v>43879</v>
      </c>
      <c r="G4706" s="6">
        <v>47532</v>
      </c>
      <c r="H4706" s="7">
        <v>250</v>
      </c>
      <c r="I4706" s="13" t="e">
        <f>VLOOKUP(C4706,[1]Sheet18!$A$1:$C$362,3,0)</f>
        <v>#N/A</v>
      </c>
      <c r="J4706" s="18">
        <f t="shared" si="138"/>
        <v>250</v>
      </c>
    </row>
    <row r="4707" spans="2:10" x14ac:dyDescent="0.2">
      <c r="B4707" s="4">
        <v>4704</v>
      </c>
      <c r="C4707" s="5" t="s">
        <v>3264</v>
      </c>
      <c r="D4707" s="5" t="s">
        <v>109</v>
      </c>
      <c r="E4707" s="5" t="s">
        <v>3265</v>
      </c>
      <c r="F4707" s="6">
        <v>43894</v>
      </c>
      <c r="G4707" s="6">
        <v>47546</v>
      </c>
      <c r="H4707" s="7">
        <v>500</v>
      </c>
      <c r="I4707" s="13" t="e">
        <f>VLOOKUP(C4707,[1]Sheet18!$A$1:$C$362,3,0)</f>
        <v>#N/A</v>
      </c>
      <c r="J4707" s="18">
        <f t="shared" si="138"/>
        <v>500</v>
      </c>
    </row>
    <row r="4708" spans="2:10" x14ac:dyDescent="0.2">
      <c r="B4708" s="4">
        <v>4705</v>
      </c>
      <c r="C4708" s="5" t="s">
        <v>3300</v>
      </c>
      <c r="D4708" s="5" t="s">
        <v>109</v>
      </c>
      <c r="E4708" s="5" t="s">
        <v>3301</v>
      </c>
      <c r="F4708" s="6">
        <v>43901</v>
      </c>
      <c r="G4708" s="6">
        <v>47553</v>
      </c>
      <c r="H4708" s="7">
        <v>500</v>
      </c>
      <c r="I4708" s="13" t="e">
        <f>VLOOKUP(C4708,[1]Sheet18!$A$1:$C$362,3,0)</f>
        <v>#N/A</v>
      </c>
      <c r="J4708" s="18">
        <f t="shared" si="138"/>
        <v>500</v>
      </c>
    </row>
    <row r="4709" spans="2:10" x14ac:dyDescent="0.2">
      <c r="B4709" s="4">
        <v>4706</v>
      </c>
      <c r="C4709" s="5" t="s">
        <v>3334</v>
      </c>
      <c r="D4709" s="5" t="s">
        <v>109</v>
      </c>
      <c r="E4709" s="5" t="s">
        <v>3335</v>
      </c>
      <c r="F4709" s="6">
        <v>43908</v>
      </c>
      <c r="G4709" s="6">
        <v>47560</v>
      </c>
      <c r="H4709" s="7">
        <v>500</v>
      </c>
      <c r="I4709" s="13" t="e">
        <f>VLOOKUP(C4709,[1]Sheet18!$A$1:$C$362,3,0)</f>
        <v>#N/A</v>
      </c>
      <c r="J4709" s="18">
        <f t="shared" si="138"/>
        <v>500</v>
      </c>
    </row>
    <row r="4710" spans="2:10" x14ac:dyDescent="0.2">
      <c r="B4710" s="4">
        <v>4707</v>
      </c>
      <c r="C4710" s="5" t="s">
        <v>3362</v>
      </c>
      <c r="D4710" s="5" t="s">
        <v>109</v>
      </c>
      <c r="E4710" s="5" t="s">
        <v>3363</v>
      </c>
      <c r="F4710" s="6">
        <v>43914</v>
      </c>
      <c r="G4710" s="6">
        <v>47566</v>
      </c>
      <c r="H4710" s="7">
        <v>250</v>
      </c>
      <c r="I4710" s="13" t="e">
        <f>VLOOKUP(C4710,[1]Sheet18!$A$1:$C$362,3,0)</f>
        <v>#N/A</v>
      </c>
      <c r="J4710" s="18">
        <f t="shared" si="138"/>
        <v>250</v>
      </c>
    </row>
    <row r="4711" spans="2:10" x14ac:dyDescent="0.2">
      <c r="B4711" s="4">
        <v>4708</v>
      </c>
      <c r="C4711" s="5" t="s">
        <v>3394</v>
      </c>
      <c r="D4711" s="5" t="s">
        <v>109</v>
      </c>
      <c r="E4711" s="5" t="s">
        <v>3395</v>
      </c>
      <c r="F4711" s="6">
        <v>43921</v>
      </c>
      <c r="G4711" s="6">
        <v>47573</v>
      </c>
      <c r="H4711" s="7">
        <v>250</v>
      </c>
      <c r="I4711" s="13" t="e">
        <f>VLOOKUP(C4711,[1]Sheet18!$A$1:$C$362,3,0)</f>
        <v>#N/A</v>
      </c>
      <c r="J4711" s="18">
        <f t="shared" si="138"/>
        <v>250</v>
      </c>
    </row>
    <row r="4712" spans="2:10" x14ac:dyDescent="0.2">
      <c r="B4712" s="4">
        <v>4709</v>
      </c>
      <c r="C4712" s="5" t="s">
        <v>3426</v>
      </c>
      <c r="D4712" s="5" t="s">
        <v>109</v>
      </c>
      <c r="E4712" s="5" t="s">
        <v>3427</v>
      </c>
      <c r="F4712" s="6">
        <v>43929</v>
      </c>
      <c r="G4712" s="6">
        <v>47581</v>
      </c>
      <c r="H4712" s="7">
        <v>1000</v>
      </c>
      <c r="I4712" s="13" t="e">
        <f>VLOOKUP(C4712,[1]Sheet18!$A$1:$C$362,3,0)</f>
        <v>#N/A</v>
      </c>
      <c r="J4712" s="18">
        <f t="shared" si="138"/>
        <v>1000</v>
      </c>
    </row>
    <row r="4713" spans="2:10" x14ac:dyDescent="0.2">
      <c r="B4713" s="4">
        <v>4710</v>
      </c>
      <c r="C4713" s="5" t="s">
        <v>8175</v>
      </c>
      <c r="D4713" s="5" t="s">
        <v>109</v>
      </c>
      <c r="E4713" s="5" t="s">
        <v>8176</v>
      </c>
      <c r="F4713" s="6">
        <v>45455</v>
      </c>
      <c r="G4713" s="6">
        <v>47646</v>
      </c>
      <c r="H4713" s="7">
        <v>500</v>
      </c>
      <c r="I4713" s="13" t="e">
        <f>VLOOKUP(C4713,[1]Sheet18!$A$1:$C$362,3,0)</f>
        <v>#N/A</v>
      </c>
      <c r="J4713" s="18">
        <f t="shared" si="138"/>
        <v>500</v>
      </c>
    </row>
    <row r="4714" spans="2:10" x14ac:dyDescent="0.2">
      <c r="B4714" s="4">
        <v>4711</v>
      </c>
      <c r="C4714" s="5" t="s">
        <v>3772</v>
      </c>
      <c r="D4714" s="5" t="s">
        <v>109</v>
      </c>
      <c r="E4714" s="5" t="s">
        <v>3773</v>
      </c>
      <c r="F4714" s="6">
        <v>44076</v>
      </c>
      <c r="G4714" s="6">
        <v>47728</v>
      </c>
      <c r="H4714" s="7">
        <v>500</v>
      </c>
      <c r="I4714" s="13" t="e">
        <f>VLOOKUP(C4714,[1]Sheet18!$A$1:$C$362,3,0)</f>
        <v>#N/A</v>
      </c>
      <c r="J4714" s="18">
        <f t="shared" si="138"/>
        <v>500</v>
      </c>
    </row>
    <row r="4715" spans="2:10" x14ac:dyDescent="0.2">
      <c r="B4715" s="4">
        <v>4712</v>
      </c>
      <c r="C4715" s="5" t="s">
        <v>3823</v>
      </c>
      <c r="D4715" s="5" t="s">
        <v>109</v>
      </c>
      <c r="E4715" s="5" t="s">
        <v>3824</v>
      </c>
      <c r="F4715" s="6">
        <v>44090</v>
      </c>
      <c r="G4715" s="6">
        <v>47742</v>
      </c>
      <c r="H4715" s="7">
        <v>500</v>
      </c>
      <c r="I4715" s="13" t="e">
        <f>VLOOKUP(C4715,[1]Sheet18!$A$1:$C$362,3,0)</f>
        <v>#N/A</v>
      </c>
      <c r="J4715" s="18">
        <f t="shared" si="138"/>
        <v>500</v>
      </c>
    </row>
    <row r="4716" spans="2:10" x14ac:dyDescent="0.2">
      <c r="B4716" s="4">
        <v>4713</v>
      </c>
      <c r="C4716" s="5" t="s">
        <v>3863</v>
      </c>
      <c r="D4716" s="5" t="s">
        <v>109</v>
      </c>
      <c r="E4716" s="5" t="s">
        <v>3193</v>
      </c>
      <c r="F4716" s="6">
        <v>44104</v>
      </c>
      <c r="G4716" s="6">
        <v>47756</v>
      </c>
      <c r="H4716" s="7">
        <v>500</v>
      </c>
      <c r="I4716" s="13" t="e">
        <f>VLOOKUP(C4716,[1]Sheet18!$A$1:$C$362,3,0)</f>
        <v>#N/A</v>
      </c>
      <c r="J4716" s="18">
        <f t="shared" si="138"/>
        <v>500</v>
      </c>
    </row>
    <row r="4717" spans="2:10" x14ac:dyDescent="0.2">
      <c r="B4717" s="4">
        <v>4714</v>
      </c>
      <c r="C4717" s="5" t="s">
        <v>3940</v>
      </c>
      <c r="D4717" s="5" t="s">
        <v>109</v>
      </c>
      <c r="E4717" s="5" t="s">
        <v>3941</v>
      </c>
      <c r="F4717" s="6">
        <v>44118</v>
      </c>
      <c r="G4717" s="6">
        <v>47770</v>
      </c>
      <c r="H4717" s="7">
        <v>500</v>
      </c>
      <c r="I4717" s="13" t="e">
        <f>VLOOKUP(C4717,[1]Sheet18!$A$1:$C$362,3,0)</f>
        <v>#N/A</v>
      </c>
      <c r="J4717" s="18">
        <f t="shared" si="138"/>
        <v>500</v>
      </c>
    </row>
    <row r="4718" spans="2:10" x14ac:dyDescent="0.2">
      <c r="B4718" s="4">
        <v>4715</v>
      </c>
      <c r="C4718" s="5" t="s">
        <v>3992</v>
      </c>
      <c r="D4718" s="5" t="s">
        <v>109</v>
      </c>
      <c r="E4718" s="5" t="s">
        <v>3993</v>
      </c>
      <c r="F4718" s="6">
        <v>44132</v>
      </c>
      <c r="G4718" s="6">
        <v>47784</v>
      </c>
      <c r="H4718" s="7">
        <v>700</v>
      </c>
      <c r="I4718" s="13" t="e">
        <f>VLOOKUP(C4718,[1]Sheet18!$A$1:$C$362,3,0)</f>
        <v>#N/A</v>
      </c>
      <c r="J4718" s="18">
        <f t="shared" si="138"/>
        <v>700</v>
      </c>
    </row>
    <row r="4719" spans="2:10" x14ac:dyDescent="0.2">
      <c r="B4719" s="4">
        <v>4716</v>
      </c>
      <c r="C4719" s="5" t="s">
        <v>8678</v>
      </c>
      <c r="D4719" s="5" t="s">
        <v>109</v>
      </c>
      <c r="E4719" s="5" t="s">
        <v>8679</v>
      </c>
      <c r="F4719" s="6">
        <v>45602</v>
      </c>
      <c r="G4719" s="6">
        <v>47793</v>
      </c>
      <c r="H4719" s="7">
        <v>500</v>
      </c>
      <c r="I4719" s="13" t="e">
        <f>VLOOKUP(C4719,[1]Sheet18!$A$1:$C$362,3,0)</f>
        <v>#N/A</v>
      </c>
      <c r="J4719" s="18">
        <f t="shared" si="138"/>
        <v>500</v>
      </c>
    </row>
    <row r="4720" spans="2:10" x14ac:dyDescent="0.2">
      <c r="B4720" s="4">
        <v>4717</v>
      </c>
      <c r="C4720" s="5" t="s">
        <v>8837</v>
      </c>
      <c r="D4720" s="5" t="s">
        <v>109</v>
      </c>
      <c r="E4720" s="5" t="s">
        <v>8838</v>
      </c>
      <c r="F4720" s="6">
        <v>45652</v>
      </c>
      <c r="G4720" s="6">
        <v>47843</v>
      </c>
      <c r="H4720" s="7">
        <v>1000</v>
      </c>
      <c r="I4720" s="13" t="e">
        <f>VLOOKUP(C4720,[1]Sheet18!$A$1:$C$362,3,0)</f>
        <v>#N/A</v>
      </c>
      <c r="J4720" s="18">
        <f t="shared" si="138"/>
        <v>1000</v>
      </c>
    </row>
    <row r="4721" spans="2:10" x14ac:dyDescent="0.2">
      <c r="B4721" s="4">
        <v>4718</v>
      </c>
      <c r="C4721" s="5" t="s">
        <v>4223</v>
      </c>
      <c r="D4721" s="5" t="s">
        <v>109</v>
      </c>
      <c r="E4721" s="5" t="s">
        <v>4224</v>
      </c>
      <c r="F4721" s="6">
        <v>44202</v>
      </c>
      <c r="G4721" s="6">
        <v>47854</v>
      </c>
      <c r="H4721" s="7">
        <v>500</v>
      </c>
      <c r="I4721" s="13" t="e">
        <f>VLOOKUP(C4721,[1]Sheet18!$A$1:$C$362,3,0)</f>
        <v>#N/A</v>
      </c>
      <c r="J4721" s="18">
        <f t="shared" si="138"/>
        <v>500</v>
      </c>
    </row>
    <row r="4722" spans="2:10" x14ac:dyDescent="0.2">
      <c r="B4722" s="4">
        <v>4719</v>
      </c>
      <c r="C4722" s="5" t="s">
        <v>4504</v>
      </c>
      <c r="D4722" s="5" t="s">
        <v>109</v>
      </c>
      <c r="E4722" s="5" t="s">
        <v>4505</v>
      </c>
      <c r="F4722" s="6">
        <v>44279</v>
      </c>
      <c r="G4722" s="6">
        <v>47931</v>
      </c>
      <c r="H4722" s="7">
        <v>1000</v>
      </c>
      <c r="I4722" s="13" t="e">
        <f>VLOOKUP(C4722,[1]Sheet18!$A$1:$C$362,3,0)</f>
        <v>#N/A</v>
      </c>
      <c r="J4722" s="18">
        <f t="shared" si="138"/>
        <v>1000</v>
      </c>
    </row>
    <row r="4723" spans="2:10" x14ac:dyDescent="0.2">
      <c r="B4723" s="4">
        <v>4720</v>
      </c>
      <c r="C4723" s="5" t="s">
        <v>4530</v>
      </c>
      <c r="D4723" s="5" t="s">
        <v>109</v>
      </c>
      <c r="E4723" s="5" t="s">
        <v>4531</v>
      </c>
      <c r="F4723" s="6">
        <v>44286</v>
      </c>
      <c r="G4723" s="6">
        <v>47938</v>
      </c>
      <c r="H4723" s="7">
        <v>1000</v>
      </c>
      <c r="I4723" s="13" t="e">
        <f>VLOOKUP(C4723,[1]Sheet18!$A$1:$C$362,3,0)</f>
        <v>#N/A</v>
      </c>
      <c r="J4723" s="18">
        <f t="shared" si="138"/>
        <v>1000</v>
      </c>
    </row>
    <row r="4724" spans="2:10" x14ac:dyDescent="0.2">
      <c r="B4724" s="4">
        <v>4721</v>
      </c>
      <c r="C4724" s="5" t="s">
        <v>4737</v>
      </c>
      <c r="D4724" s="5" t="s">
        <v>109</v>
      </c>
      <c r="E4724" s="5" t="s">
        <v>4738</v>
      </c>
      <c r="F4724" s="6">
        <v>44377</v>
      </c>
      <c r="G4724" s="6">
        <v>48029</v>
      </c>
      <c r="H4724" s="7">
        <v>700</v>
      </c>
      <c r="I4724" s="13" t="e">
        <f>VLOOKUP(C4724,[1]Sheet18!$A$1:$C$362,3,0)</f>
        <v>#N/A</v>
      </c>
      <c r="J4724" s="18">
        <f t="shared" si="138"/>
        <v>700</v>
      </c>
    </row>
    <row r="4725" spans="2:10" x14ac:dyDescent="0.2">
      <c r="B4725" s="4">
        <v>4722</v>
      </c>
      <c r="C4725" s="5" t="s">
        <v>4790</v>
      </c>
      <c r="D4725" s="5" t="s">
        <v>109</v>
      </c>
      <c r="E4725" s="5" t="s">
        <v>4791</v>
      </c>
      <c r="F4725" s="6">
        <v>44391</v>
      </c>
      <c r="G4725" s="6">
        <v>48043</v>
      </c>
      <c r="H4725" s="7">
        <v>500</v>
      </c>
      <c r="I4725" s="13" t="e">
        <f>VLOOKUP(C4725,[1]Sheet18!$A$1:$C$362,3,0)</f>
        <v>#N/A</v>
      </c>
      <c r="J4725" s="18">
        <f t="shared" si="138"/>
        <v>500</v>
      </c>
    </row>
    <row r="4726" spans="2:10" x14ac:dyDescent="0.2">
      <c r="B4726" s="4">
        <v>4723</v>
      </c>
      <c r="C4726" s="5" t="s">
        <v>5190</v>
      </c>
      <c r="D4726" s="5" t="s">
        <v>109</v>
      </c>
      <c r="E4726" s="5" t="s">
        <v>5191</v>
      </c>
      <c r="F4726" s="6">
        <v>44559</v>
      </c>
      <c r="G4726" s="6">
        <v>48211</v>
      </c>
      <c r="H4726" s="7">
        <v>500</v>
      </c>
      <c r="I4726" s="13" t="e">
        <f>VLOOKUP(C4726,[1]Sheet18!$A$1:$C$362,3,0)</f>
        <v>#N/A</v>
      </c>
      <c r="J4726" s="18">
        <f t="shared" si="138"/>
        <v>500</v>
      </c>
    </row>
    <row r="4727" spans="2:10" x14ac:dyDescent="0.2">
      <c r="B4727" s="4">
        <v>4724</v>
      </c>
      <c r="C4727" s="5" t="s">
        <v>8898</v>
      </c>
      <c r="D4727" s="5" t="s">
        <v>109</v>
      </c>
      <c r="E4727" s="5" t="s">
        <v>8899</v>
      </c>
      <c r="F4727" s="6">
        <v>45665</v>
      </c>
      <c r="G4727" s="6">
        <v>48221</v>
      </c>
      <c r="H4727" s="7">
        <v>1000</v>
      </c>
      <c r="I4727" s="13" t="e">
        <f>VLOOKUP(C4727,[1]Sheet18!$A$1:$C$362,3,0)</f>
        <v>#N/A</v>
      </c>
      <c r="J4727" s="18">
        <f t="shared" si="138"/>
        <v>1000</v>
      </c>
    </row>
    <row r="4728" spans="2:10" x14ac:dyDescent="0.2">
      <c r="B4728" s="4">
        <v>4725</v>
      </c>
      <c r="C4728" s="5" t="s">
        <v>5283</v>
      </c>
      <c r="D4728" s="5" t="s">
        <v>109</v>
      </c>
      <c r="E4728" s="5" t="s">
        <v>5284</v>
      </c>
      <c r="F4728" s="6">
        <v>44586</v>
      </c>
      <c r="G4728" s="6">
        <v>48238</v>
      </c>
      <c r="H4728" s="7">
        <v>500</v>
      </c>
      <c r="I4728" s="13" t="e">
        <f>VLOOKUP(C4728,[1]Sheet18!$A$1:$C$362,3,0)</f>
        <v>#N/A</v>
      </c>
      <c r="J4728" s="18">
        <f t="shared" si="138"/>
        <v>500</v>
      </c>
    </row>
    <row r="4729" spans="2:10" x14ac:dyDescent="0.2">
      <c r="B4729" s="4">
        <v>4726</v>
      </c>
      <c r="C4729" s="5" t="s">
        <v>9019</v>
      </c>
      <c r="D4729" s="5" t="s">
        <v>109</v>
      </c>
      <c r="E4729" s="5" t="s">
        <v>9020</v>
      </c>
      <c r="F4729" s="6">
        <v>45693</v>
      </c>
      <c r="G4729" s="6">
        <v>48249</v>
      </c>
      <c r="H4729" s="7">
        <v>2000</v>
      </c>
      <c r="I4729" s="13" t="e">
        <f>VLOOKUP(C4729,[1]Sheet18!$A$1:$C$362,3,0)</f>
        <v>#N/A</v>
      </c>
      <c r="J4729" s="18">
        <f t="shared" si="138"/>
        <v>2000</v>
      </c>
    </row>
    <row r="4730" spans="2:10" x14ac:dyDescent="0.2">
      <c r="B4730" s="4">
        <v>4727</v>
      </c>
      <c r="C4730" s="5" t="s">
        <v>9238</v>
      </c>
      <c r="D4730" s="5" t="s">
        <v>109</v>
      </c>
      <c r="E4730" s="5" t="s">
        <v>9239</v>
      </c>
      <c r="F4730" s="6">
        <v>45728</v>
      </c>
      <c r="G4730" s="6">
        <v>48285</v>
      </c>
      <c r="H4730" s="7">
        <v>1000</v>
      </c>
      <c r="I4730" s="13" t="e">
        <f>VLOOKUP(C4730,[1]Sheet18!$A$1:$C$362,3,0)</f>
        <v>#N/A</v>
      </c>
      <c r="J4730" s="18">
        <f t="shared" si="138"/>
        <v>1000</v>
      </c>
    </row>
    <row r="4731" spans="2:10" x14ac:dyDescent="0.2">
      <c r="B4731" s="4">
        <v>4728</v>
      </c>
      <c r="C4731" s="5" t="s">
        <v>9286</v>
      </c>
      <c r="D4731" s="5" t="s">
        <v>109</v>
      </c>
      <c r="E4731" s="5" t="s">
        <v>9287</v>
      </c>
      <c r="F4731" s="6">
        <v>45735</v>
      </c>
      <c r="G4731" s="6">
        <v>48292</v>
      </c>
      <c r="H4731" s="7">
        <v>1000</v>
      </c>
      <c r="I4731" s="13" t="e">
        <f>VLOOKUP(C4731,[1]Sheet18!$A$1:$C$362,3,0)</f>
        <v>#N/A</v>
      </c>
      <c r="J4731" s="18">
        <f t="shared" si="138"/>
        <v>1000</v>
      </c>
    </row>
    <row r="4732" spans="2:10" x14ac:dyDescent="0.2">
      <c r="B4732" s="4">
        <v>4729</v>
      </c>
      <c r="C4732" s="5" t="s">
        <v>9361</v>
      </c>
      <c r="D4732" s="5" t="s">
        <v>109</v>
      </c>
      <c r="E4732" s="5" t="s">
        <v>9362</v>
      </c>
      <c r="F4732" s="6">
        <v>45742</v>
      </c>
      <c r="G4732" s="6">
        <v>48299</v>
      </c>
      <c r="H4732" s="7">
        <v>2000</v>
      </c>
      <c r="I4732" s="13" t="e">
        <f>VLOOKUP(C4732,[1]Sheet18!$A$1:$C$362,3,0)</f>
        <v>#N/A</v>
      </c>
      <c r="J4732" s="18">
        <f t="shared" si="138"/>
        <v>2000</v>
      </c>
    </row>
    <row r="4733" spans="2:10" x14ac:dyDescent="0.2">
      <c r="B4733" s="4">
        <v>4730</v>
      </c>
      <c r="C4733" s="5" t="s">
        <v>5491</v>
      </c>
      <c r="D4733" s="5" t="s">
        <v>109</v>
      </c>
      <c r="E4733" s="5" t="s">
        <v>5492</v>
      </c>
      <c r="F4733" s="6">
        <v>44650</v>
      </c>
      <c r="G4733" s="6">
        <v>48303</v>
      </c>
      <c r="H4733" s="7">
        <v>1000</v>
      </c>
      <c r="I4733" s="13" t="e">
        <f>VLOOKUP(C4733,[1]Sheet18!$A$1:$C$362,3,0)</f>
        <v>#N/A</v>
      </c>
      <c r="J4733" s="18">
        <f t="shared" si="138"/>
        <v>1000</v>
      </c>
    </row>
    <row r="4734" spans="2:10" x14ac:dyDescent="0.2">
      <c r="B4734" s="4">
        <v>4731</v>
      </c>
      <c r="C4734" s="5" t="s">
        <v>5972</v>
      </c>
      <c r="D4734" s="5" t="s">
        <v>109</v>
      </c>
      <c r="E4734" s="5" t="s">
        <v>5973</v>
      </c>
      <c r="F4734" s="6">
        <v>44846</v>
      </c>
      <c r="G4734" s="6">
        <v>48499</v>
      </c>
      <c r="H4734" s="7">
        <v>500</v>
      </c>
      <c r="I4734" s="13" t="e">
        <f>VLOOKUP(C4734,[1]Sheet18!$A$1:$C$362,3,0)</f>
        <v>#N/A</v>
      </c>
      <c r="J4734" s="18">
        <f t="shared" si="138"/>
        <v>500</v>
      </c>
    </row>
    <row r="4735" spans="2:10" x14ac:dyDescent="0.2">
      <c r="B4735" s="4">
        <v>4732</v>
      </c>
      <c r="C4735" s="5" t="s">
        <v>6242</v>
      </c>
      <c r="D4735" s="5" t="s">
        <v>109</v>
      </c>
      <c r="E4735" s="5" t="s">
        <v>6243</v>
      </c>
      <c r="F4735" s="6">
        <v>44937</v>
      </c>
      <c r="G4735" s="6">
        <v>48590</v>
      </c>
      <c r="H4735" s="7">
        <v>500</v>
      </c>
      <c r="I4735" s="13" t="e">
        <f>VLOOKUP(C4735,[1]Sheet18!$A$1:$C$362,3,0)</f>
        <v>#N/A</v>
      </c>
      <c r="J4735" s="18">
        <f t="shared" si="138"/>
        <v>500</v>
      </c>
    </row>
    <row r="4736" spans="2:10" x14ac:dyDescent="0.2">
      <c r="B4736" s="4">
        <v>4733</v>
      </c>
      <c r="C4736" s="5" t="s">
        <v>6350</v>
      </c>
      <c r="D4736" s="5" t="s">
        <v>109</v>
      </c>
      <c r="E4736" s="5" t="s">
        <v>6351</v>
      </c>
      <c r="F4736" s="6">
        <v>44965</v>
      </c>
      <c r="G4736" s="6">
        <v>48618</v>
      </c>
      <c r="H4736" s="7">
        <v>750</v>
      </c>
      <c r="I4736" s="13" t="e">
        <f>VLOOKUP(C4736,[1]Sheet18!$A$1:$C$362,3,0)</f>
        <v>#N/A</v>
      </c>
      <c r="J4736" s="18">
        <f t="shared" si="138"/>
        <v>750</v>
      </c>
    </row>
    <row r="4737" spans="2:10" x14ac:dyDescent="0.2">
      <c r="B4737" s="4">
        <v>4734</v>
      </c>
      <c r="C4737" s="5" t="s">
        <v>6424</v>
      </c>
      <c r="D4737" s="5" t="s">
        <v>109</v>
      </c>
      <c r="E4737" s="5" t="s">
        <v>6425</v>
      </c>
      <c r="F4737" s="6">
        <v>44986</v>
      </c>
      <c r="G4737" s="6">
        <v>48639</v>
      </c>
      <c r="H4737" s="7">
        <v>750</v>
      </c>
      <c r="I4737" s="13" t="e">
        <f>VLOOKUP(C4737,[1]Sheet18!$A$1:$C$362,3,0)</f>
        <v>#N/A</v>
      </c>
      <c r="J4737" s="18">
        <f t="shared" si="138"/>
        <v>750</v>
      </c>
    </row>
    <row r="4738" spans="2:10" x14ac:dyDescent="0.2">
      <c r="B4738" s="4">
        <v>4735</v>
      </c>
      <c r="C4738" s="5" t="s">
        <v>6576</v>
      </c>
      <c r="D4738" s="5" t="s">
        <v>109</v>
      </c>
      <c r="E4738" s="5" t="s">
        <v>6577</v>
      </c>
      <c r="F4738" s="6">
        <v>45014</v>
      </c>
      <c r="G4738" s="6">
        <v>48667</v>
      </c>
      <c r="H4738" s="7">
        <v>700</v>
      </c>
      <c r="I4738" s="13" t="e">
        <f>VLOOKUP(C4738,[1]Sheet18!$A$1:$C$362,3,0)</f>
        <v>#N/A</v>
      </c>
      <c r="J4738" s="18">
        <f t="shared" si="138"/>
        <v>700</v>
      </c>
    </row>
    <row r="4739" spans="2:10" x14ac:dyDescent="0.2">
      <c r="B4739" s="4">
        <v>4736</v>
      </c>
      <c r="C4739" s="5" t="s">
        <v>7029</v>
      </c>
      <c r="D4739" s="5" t="s">
        <v>109</v>
      </c>
      <c r="E4739" s="5" t="s">
        <v>7030</v>
      </c>
      <c r="F4739" s="6">
        <v>45175</v>
      </c>
      <c r="G4739" s="6">
        <v>48828</v>
      </c>
      <c r="H4739" s="7">
        <v>500</v>
      </c>
      <c r="I4739" s="13" t="e">
        <f>VLOOKUP(C4739,[1]Sheet18!$A$1:$C$362,3,0)</f>
        <v>#N/A</v>
      </c>
      <c r="J4739" s="18">
        <f t="shared" si="138"/>
        <v>500</v>
      </c>
    </row>
    <row r="4740" spans="2:10" x14ac:dyDescent="0.2">
      <c r="B4740" s="4">
        <v>4737</v>
      </c>
      <c r="C4740" s="5" t="s">
        <v>7054</v>
      </c>
      <c r="D4740" s="5" t="s">
        <v>109</v>
      </c>
      <c r="E4740" s="5" t="s">
        <v>7055</v>
      </c>
      <c r="F4740" s="6">
        <v>45182</v>
      </c>
      <c r="G4740" s="6">
        <v>48835</v>
      </c>
      <c r="H4740" s="7">
        <v>500</v>
      </c>
      <c r="I4740" s="13" t="e">
        <f>VLOOKUP(C4740,[1]Sheet18!$A$1:$C$362,3,0)</f>
        <v>#N/A</v>
      </c>
      <c r="J4740" s="18">
        <f t="shared" si="138"/>
        <v>500</v>
      </c>
    </row>
    <row r="4741" spans="2:10" x14ac:dyDescent="0.2">
      <c r="B4741" s="4">
        <v>4738</v>
      </c>
      <c r="C4741" s="5" t="s">
        <v>7142</v>
      </c>
      <c r="D4741" s="5" t="s">
        <v>109</v>
      </c>
      <c r="E4741" s="5" t="s">
        <v>7143</v>
      </c>
      <c r="F4741" s="6">
        <v>45203</v>
      </c>
      <c r="G4741" s="6">
        <v>48856</v>
      </c>
      <c r="H4741" s="7">
        <v>500</v>
      </c>
      <c r="I4741" s="13" t="e">
        <f>VLOOKUP(C4741,[1]Sheet18!$A$1:$C$362,3,0)</f>
        <v>#N/A</v>
      </c>
      <c r="J4741" s="18">
        <f t="shared" si="138"/>
        <v>500</v>
      </c>
    </row>
    <row r="4742" spans="2:10" x14ac:dyDescent="0.2">
      <c r="B4742" s="4">
        <v>4739</v>
      </c>
      <c r="C4742" s="5" t="s">
        <v>7160</v>
      </c>
      <c r="D4742" s="5" t="s">
        <v>109</v>
      </c>
      <c r="E4742" s="5" t="s">
        <v>7161</v>
      </c>
      <c r="F4742" s="6">
        <v>45210</v>
      </c>
      <c r="G4742" s="6">
        <v>48863</v>
      </c>
      <c r="H4742" s="7">
        <v>800</v>
      </c>
      <c r="I4742" s="13" t="e">
        <f>VLOOKUP(C4742,[1]Sheet18!$A$1:$C$362,3,0)</f>
        <v>#N/A</v>
      </c>
      <c r="J4742" s="18">
        <f t="shared" si="138"/>
        <v>800</v>
      </c>
    </row>
    <row r="4743" spans="2:10" x14ac:dyDescent="0.2">
      <c r="B4743" s="4">
        <v>4740</v>
      </c>
      <c r="C4743" s="5" t="s">
        <v>7459</v>
      </c>
      <c r="D4743" s="5" t="s">
        <v>109</v>
      </c>
      <c r="E4743" s="5" t="s">
        <v>6351</v>
      </c>
      <c r="F4743" s="6">
        <v>45287</v>
      </c>
      <c r="G4743" s="6">
        <v>48940</v>
      </c>
      <c r="H4743" s="7">
        <v>500</v>
      </c>
      <c r="I4743" s="13" t="e">
        <f>VLOOKUP(C4743,[1]Sheet18!$A$1:$C$362,3,0)</f>
        <v>#N/A</v>
      </c>
      <c r="J4743" s="18">
        <f t="shared" si="138"/>
        <v>500</v>
      </c>
    </row>
    <row r="4744" spans="2:10" x14ac:dyDescent="0.2">
      <c r="B4744" s="4">
        <v>4741</v>
      </c>
      <c r="C4744" s="5" t="s">
        <v>7749</v>
      </c>
      <c r="D4744" s="5" t="s">
        <v>109</v>
      </c>
      <c r="E4744" s="5" t="s">
        <v>7750</v>
      </c>
      <c r="F4744" s="6">
        <v>45350</v>
      </c>
      <c r="G4744" s="6">
        <v>49003</v>
      </c>
      <c r="H4744" s="7">
        <v>1000</v>
      </c>
      <c r="I4744" s="13" t="e">
        <f>VLOOKUP(C4744,[1]Sheet18!$A$1:$C$362,3,0)</f>
        <v>#N/A</v>
      </c>
      <c r="J4744" s="18">
        <f t="shared" si="138"/>
        <v>1000</v>
      </c>
    </row>
    <row r="4745" spans="2:10" x14ac:dyDescent="0.2">
      <c r="B4745" s="4">
        <v>4742</v>
      </c>
      <c r="C4745" s="5" t="s">
        <v>7889</v>
      </c>
      <c r="D4745" s="5" t="s">
        <v>109</v>
      </c>
      <c r="E4745" s="5" t="s">
        <v>7890</v>
      </c>
      <c r="F4745" s="6">
        <v>45371</v>
      </c>
      <c r="G4745" s="6">
        <v>49023</v>
      </c>
      <c r="H4745" s="7">
        <v>1500</v>
      </c>
      <c r="I4745" s="13" t="e">
        <f>VLOOKUP(C4745,[1]Sheet18!$A$1:$C$362,3,0)</f>
        <v>#N/A</v>
      </c>
      <c r="J4745" s="18">
        <f t="shared" si="138"/>
        <v>1500</v>
      </c>
    </row>
    <row r="4746" spans="2:10" x14ac:dyDescent="0.2">
      <c r="B4746" s="4">
        <v>4743</v>
      </c>
      <c r="C4746" s="5" t="s">
        <v>9449</v>
      </c>
      <c r="D4746" s="5" t="s">
        <v>109</v>
      </c>
      <c r="E4746" s="5" t="s">
        <v>9450</v>
      </c>
      <c r="F4746" s="6">
        <v>45777</v>
      </c>
      <c r="G4746" s="6">
        <v>49429</v>
      </c>
      <c r="H4746" s="7">
        <v>1000</v>
      </c>
      <c r="I4746" s="13" t="e">
        <f>VLOOKUP(C4746,[1]Sheet18!$A$1:$C$362,3,0)</f>
        <v>#N/A</v>
      </c>
      <c r="J4746" s="18">
        <f t="shared" si="138"/>
        <v>1000</v>
      </c>
    </row>
    <row r="4747" spans="2:10" x14ac:dyDescent="0.2">
      <c r="B4747" s="4">
        <v>4744</v>
      </c>
      <c r="C4747" s="5" t="s">
        <v>9651</v>
      </c>
      <c r="D4747" s="5" t="s">
        <v>109</v>
      </c>
      <c r="E4747" s="5" t="s">
        <v>9450</v>
      </c>
      <c r="F4747" s="6">
        <v>45833</v>
      </c>
      <c r="G4747" s="6">
        <v>49485</v>
      </c>
      <c r="H4747" s="7">
        <v>1000</v>
      </c>
      <c r="I4747" s="13" t="e">
        <f>VLOOKUP(C4747,[1]Sheet18!$A$1:$C$362,3,0)</f>
        <v>#N/A</v>
      </c>
      <c r="J4747" s="18">
        <f t="shared" si="138"/>
        <v>1000</v>
      </c>
    </row>
    <row r="4748" spans="2:10" x14ac:dyDescent="0.2">
      <c r="B4748" s="4">
        <v>4745</v>
      </c>
      <c r="C4748" s="5" t="s">
        <v>65</v>
      </c>
      <c r="D4748" s="5" t="s">
        <v>67</v>
      </c>
      <c r="E4748" s="5" t="s">
        <v>66</v>
      </c>
      <c r="F4748" s="6">
        <v>42214</v>
      </c>
      <c r="G4748" s="6">
        <v>45867</v>
      </c>
      <c r="H4748" s="7">
        <v>1500</v>
      </c>
      <c r="I4748" s="13" t="e">
        <f>VLOOKUP(C4748,[1]Sheet18!$A$1:$C$362,3,0)</f>
        <v>#N/A</v>
      </c>
      <c r="J4748" s="18">
        <f t="shared" si="138"/>
        <v>1500</v>
      </c>
    </row>
    <row r="4749" spans="2:10" x14ac:dyDescent="0.2">
      <c r="B4749" s="4">
        <v>4746</v>
      </c>
      <c r="C4749" s="5" t="s">
        <v>110</v>
      </c>
      <c r="D4749" s="5" t="s">
        <v>67</v>
      </c>
      <c r="E4749" s="5" t="s">
        <v>111</v>
      </c>
      <c r="F4749" s="6">
        <v>42242</v>
      </c>
      <c r="G4749" s="6">
        <v>45895</v>
      </c>
      <c r="H4749" s="7">
        <v>1500</v>
      </c>
      <c r="I4749" s="13" t="e">
        <f>VLOOKUP(C4749,[1]Sheet18!$A$1:$C$362,3,0)</f>
        <v>#N/A</v>
      </c>
      <c r="J4749" s="18">
        <f t="shared" si="138"/>
        <v>1500</v>
      </c>
    </row>
    <row r="4750" spans="2:10" x14ac:dyDescent="0.2">
      <c r="B4750" s="4">
        <v>4747</v>
      </c>
      <c r="C4750" s="5" t="s">
        <v>158</v>
      </c>
      <c r="D4750" s="5" t="s">
        <v>67</v>
      </c>
      <c r="E4750" s="5" t="s">
        <v>159</v>
      </c>
      <c r="F4750" s="6">
        <v>42270</v>
      </c>
      <c r="G4750" s="6">
        <v>45923</v>
      </c>
      <c r="H4750" s="7">
        <v>1500</v>
      </c>
      <c r="I4750" s="13" t="e">
        <f>VLOOKUP(C4750,[1]Sheet18!$A$1:$C$362,3,0)</f>
        <v>#N/A</v>
      </c>
      <c r="J4750" s="18">
        <f t="shared" si="138"/>
        <v>1500</v>
      </c>
    </row>
    <row r="4751" spans="2:10" x14ac:dyDescent="0.2">
      <c r="B4751" s="4">
        <v>4748</v>
      </c>
      <c r="C4751" s="5" t="s">
        <v>185</v>
      </c>
      <c r="D4751" s="5" t="s">
        <v>67</v>
      </c>
      <c r="E4751" s="5" t="s">
        <v>186</v>
      </c>
      <c r="F4751" s="6">
        <v>42291</v>
      </c>
      <c r="G4751" s="6">
        <v>45944</v>
      </c>
      <c r="H4751" s="7">
        <v>1000</v>
      </c>
      <c r="I4751" s="13" t="e">
        <f>VLOOKUP(C4751,[1]Sheet18!$A$1:$C$362,3,0)</f>
        <v>#N/A</v>
      </c>
      <c r="J4751" s="18">
        <f t="shared" si="138"/>
        <v>1000</v>
      </c>
    </row>
    <row r="4752" spans="2:10" x14ac:dyDescent="0.2">
      <c r="B4752" s="4">
        <v>4749</v>
      </c>
      <c r="C4752" s="5" t="s">
        <v>244</v>
      </c>
      <c r="D4752" s="5" t="s">
        <v>67</v>
      </c>
      <c r="E4752" s="5" t="s">
        <v>245</v>
      </c>
      <c r="F4752" s="6">
        <v>42321</v>
      </c>
      <c r="G4752" s="6">
        <v>45974</v>
      </c>
      <c r="H4752" s="7">
        <v>1500</v>
      </c>
      <c r="I4752" s="13" t="e">
        <f>VLOOKUP(C4752,[1]Sheet18!$A$1:$C$362,3,0)</f>
        <v>#N/A</v>
      </c>
      <c r="J4752" s="18">
        <f t="shared" si="138"/>
        <v>1500</v>
      </c>
    </row>
    <row r="4753" spans="2:10" x14ac:dyDescent="0.2">
      <c r="B4753" s="4">
        <v>4750</v>
      </c>
      <c r="C4753" s="5" t="s">
        <v>267</v>
      </c>
      <c r="D4753" s="5" t="s">
        <v>67</v>
      </c>
      <c r="E4753" s="5" t="s">
        <v>268</v>
      </c>
      <c r="F4753" s="6">
        <v>42334</v>
      </c>
      <c r="G4753" s="6">
        <v>45987</v>
      </c>
      <c r="H4753" s="7">
        <v>1200</v>
      </c>
      <c r="I4753" s="13" t="e">
        <f>VLOOKUP(C4753,[1]Sheet18!$A$1:$C$362,3,0)</f>
        <v>#N/A</v>
      </c>
      <c r="J4753" s="18">
        <f t="shared" si="138"/>
        <v>1200</v>
      </c>
    </row>
    <row r="4754" spans="2:10" x14ac:dyDescent="0.2">
      <c r="B4754" s="4">
        <v>4751</v>
      </c>
      <c r="C4754" s="5" t="s">
        <v>294</v>
      </c>
      <c r="D4754" s="5" t="s">
        <v>67</v>
      </c>
      <c r="E4754" s="5" t="s">
        <v>295</v>
      </c>
      <c r="F4754" s="6">
        <v>42347</v>
      </c>
      <c r="G4754" s="6">
        <v>46000</v>
      </c>
      <c r="H4754" s="7">
        <v>1000</v>
      </c>
      <c r="I4754" s="13" t="e">
        <f>VLOOKUP(C4754,[1]Sheet18!$A$1:$C$362,3,0)</f>
        <v>#N/A</v>
      </c>
      <c r="J4754" s="18">
        <f t="shared" si="138"/>
        <v>1000</v>
      </c>
    </row>
    <row r="4755" spans="2:10" x14ac:dyDescent="0.2">
      <c r="B4755" s="4">
        <v>4752</v>
      </c>
      <c r="C4755" s="5" t="s">
        <v>317</v>
      </c>
      <c r="D4755" s="5" t="s">
        <v>67</v>
      </c>
      <c r="E4755" s="5" t="s">
        <v>318</v>
      </c>
      <c r="F4755" s="6">
        <v>42361</v>
      </c>
      <c r="G4755" s="6">
        <v>46014</v>
      </c>
      <c r="H4755" s="7">
        <v>1300</v>
      </c>
      <c r="I4755" s="13" t="e">
        <f>VLOOKUP(C4755,[1]Sheet18!$A$1:$C$362,3,0)</f>
        <v>#N/A</v>
      </c>
      <c r="J4755" s="18">
        <f t="shared" si="138"/>
        <v>1300</v>
      </c>
    </row>
    <row r="4756" spans="2:10" x14ac:dyDescent="0.2">
      <c r="B4756" s="4">
        <v>4753</v>
      </c>
      <c r="C4756" s="5" t="s">
        <v>351</v>
      </c>
      <c r="D4756" s="5" t="s">
        <v>67</v>
      </c>
      <c r="E4756" s="5" t="s">
        <v>352</v>
      </c>
      <c r="F4756" s="6">
        <v>42382</v>
      </c>
      <c r="G4756" s="6">
        <v>46035</v>
      </c>
      <c r="H4756" s="7">
        <v>1000</v>
      </c>
      <c r="I4756" s="13" t="e">
        <f>VLOOKUP(C4756,[1]Sheet18!$A$1:$C$362,3,0)</f>
        <v>#N/A</v>
      </c>
      <c r="J4756" s="18">
        <f t="shared" ref="J4756:J4819" si="139">H4756</f>
        <v>1000</v>
      </c>
    </row>
    <row r="4757" spans="2:10" x14ac:dyDescent="0.2">
      <c r="B4757" s="4">
        <v>4754</v>
      </c>
      <c r="C4757" s="5" t="s">
        <v>382</v>
      </c>
      <c r="D4757" s="5" t="s">
        <v>67</v>
      </c>
      <c r="E4757" s="5" t="s">
        <v>383</v>
      </c>
      <c r="F4757" s="6">
        <v>42396</v>
      </c>
      <c r="G4757" s="6">
        <v>46049</v>
      </c>
      <c r="H4757" s="7">
        <v>1500</v>
      </c>
      <c r="I4757" s="13" t="e">
        <f>VLOOKUP(C4757,[1]Sheet18!$A$1:$C$362,3,0)</f>
        <v>#N/A</v>
      </c>
      <c r="J4757" s="18">
        <f t="shared" si="139"/>
        <v>1500</v>
      </c>
    </row>
    <row r="4758" spans="2:10" x14ac:dyDescent="0.2">
      <c r="B4758" s="4">
        <v>4755</v>
      </c>
      <c r="C4758" s="5" t="s">
        <v>408</v>
      </c>
      <c r="D4758" s="5" t="s">
        <v>67</v>
      </c>
      <c r="E4758" s="5" t="s">
        <v>409</v>
      </c>
      <c r="F4758" s="6">
        <v>42410</v>
      </c>
      <c r="G4758" s="6">
        <v>46063</v>
      </c>
      <c r="H4758" s="7">
        <v>1000</v>
      </c>
      <c r="I4758" s="13" t="e">
        <f>VLOOKUP(C4758,[1]Sheet18!$A$1:$C$362,3,0)</f>
        <v>#N/A</v>
      </c>
      <c r="J4758" s="18">
        <f t="shared" si="139"/>
        <v>1000</v>
      </c>
    </row>
    <row r="4759" spans="2:10" x14ac:dyDescent="0.2">
      <c r="B4759" s="4">
        <v>4756</v>
      </c>
      <c r="C4759" s="5" t="s">
        <v>448</v>
      </c>
      <c r="D4759" s="5" t="s">
        <v>67</v>
      </c>
      <c r="E4759" s="5" t="s">
        <v>449</v>
      </c>
      <c r="F4759" s="6">
        <v>42424</v>
      </c>
      <c r="G4759" s="6">
        <v>46077</v>
      </c>
      <c r="H4759" s="7">
        <v>2500</v>
      </c>
      <c r="I4759" s="13" t="e">
        <f>VLOOKUP(C4759,[1]Sheet18!$A$1:$C$362,3,0)</f>
        <v>#N/A</v>
      </c>
      <c r="J4759" s="18">
        <f t="shared" si="139"/>
        <v>2500</v>
      </c>
    </row>
    <row r="4760" spans="2:10" x14ac:dyDescent="0.2">
      <c r="B4760" s="4">
        <v>4757</v>
      </c>
      <c r="C4760" s="5" t="s">
        <v>474</v>
      </c>
      <c r="D4760" s="5" t="s">
        <v>67</v>
      </c>
      <c r="E4760" s="5" t="s">
        <v>475</v>
      </c>
      <c r="F4760" s="6">
        <v>42438</v>
      </c>
      <c r="G4760" s="6">
        <v>46090</v>
      </c>
      <c r="H4760" s="7">
        <v>1000</v>
      </c>
      <c r="I4760" s="13" t="e">
        <f>VLOOKUP(C4760,[1]Sheet18!$A$1:$C$362,3,0)</f>
        <v>#N/A</v>
      </c>
      <c r="J4760" s="18">
        <f t="shared" si="139"/>
        <v>1000</v>
      </c>
    </row>
    <row r="4761" spans="2:10" x14ac:dyDescent="0.2">
      <c r="B4761" s="4">
        <v>4758</v>
      </c>
      <c r="C4761" s="5" t="s">
        <v>490</v>
      </c>
      <c r="D4761" s="5" t="s">
        <v>67</v>
      </c>
      <c r="E4761" s="5" t="s">
        <v>491</v>
      </c>
      <c r="F4761" s="6">
        <v>42452</v>
      </c>
      <c r="G4761" s="6">
        <v>46104</v>
      </c>
      <c r="H4761" s="7">
        <v>2500</v>
      </c>
      <c r="I4761" s="13" t="e">
        <f>VLOOKUP(C4761,[1]Sheet18!$A$1:$C$362,3,0)</f>
        <v>#N/A</v>
      </c>
      <c r="J4761" s="18">
        <f t="shared" si="139"/>
        <v>2500</v>
      </c>
    </row>
    <row r="4762" spans="2:10" x14ac:dyDescent="0.2">
      <c r="B4762" s="4">
        <v>4759</v>
      </c>
      <c r="C4762" s="5" t="s">
        <v>575</v>
      </c>
      <c r="D4762" s="5" t="s">
        <v>67</v>
      </c>
      <c r="E4762" s="5" t="s">
        <v>576</v>
      </c>
      <c r="F4762" s="6">
        <v>42536</v>
      </c>
      <c r="G4762" s="6">
        <v>46188</v>
      </c>
      <c r="H4762" s="7">
        <v>2000</v>
      </c>
      <c r="I4762" s="13" t="e">
        <f>VLOOKUP(C4762,[1]Sheet18!$A$1:$C$362,3,0)</f>
        <v>#N/A</v>
      </c>
      <c r="J4762" s="18">
        <f t="shared" si="139"/>
        <v>2000</v>
      </c>
    </row>
    <row r="4763" spans="2:10" x14ac:dyDescent="0.2">
      <c r="B4763" s="4">
        <v>4760</v>
      </c>
      <c r="C4763" s="5" t="s">
        <v>603</v>
      </c>
      <c r="D4763" s="5" t="s">
        <v>67</v>
      </c>
      <c r="E4763" s="5" t="s">
        <v>604</v>
      </c>
      <c r="F4763" s="6">
        <v>42564</v>
      </c>
      <c r="G4763" s="6">
        <v>46216</v>
      </c>
      <c r="H4763" s="7">
        <v>1500</v>
      </c>
      <c r="I4763" s="13" t="e">
        <f>VLOOKUP(C4763,[1]Sheet18!$A$1:$C$362,3,0)</f>
        <v>#N/A</v>
      </c>
      <c r="J4763" s="18">
        <f t="shared" si="139"/>
        <v>1500</v>
      </c>
    </row>
    <row r="4764" spans="2:10" x14ac:dyDescent="0.2">
      <c r="B4764" s="4">
        <v>4761</v>
      </c>
      <c r="C4764" s="5" t="s">
        <v>621</v>
      </c>
      <c r="D4764" s="5" t="s">
        <v>67</v>
      </c>
      <c r="E4764" s="5" t="s">
        <v>622</v>
      </c>
      <c r="F4764" s="6">
        <v>42578</v>
      </c>
      <c r="G4764" s="6">
        <v>46230</v>
      </c>
      <c r="H4764" s="7">
        <v>1000</v>
      </c>
      <c r="I4764" s="13" t="e">
        <f>VLOOKUP(C4764,[1]Sheet18!$A$1:$C$362,3,0)</f>
        <v>#N/A</v>
      </c>
      <c r="J4764" s="18">
        <f t="shared" si="139"/>
        <v>1000</v>
      </c>
    </row>
    <row r="4765" spans="2:10" x14ac:dyDescent="0.2">
      <c r="B4765" s="4">
        <v>4762</v>
      </c>
      <c r="C4765" s="5" t="s">
        <v>641</v>
      </c>
      <c r="D4765" s="5" t="s">
        <v>67</v>
      </c>
      <c r="E4765" s="5" t="s">
        <v>642</v>
      </c>
      <c r="F4765" s="6">
        <v>42591</v>
      </c>
      <c r="G4765" s="6">
        <v>46243</v>
      </c>
      <c r="H4765" s="7">
        <v>1000</v>
      </c>
      <c r="I4765" s="13" t="e">
        <f>VLOOKUP(C4765,[1]Sheet18!$A$1:$C$362,3,0)</f>
        <v>#N/A</v>
      </c>
      <c r="J4765" s="18">
        <f t="shared" si="139"/>
        <v>1000</v>
      </c>
    </row>
    <row r="4766" spans="2:10" x14ac:dyDescent="0.2">
      <c r="B4766" s="4">
        <v>4763</v>
      </c>
      <c r="C4766" s="5" t="s">
        <v>673</v>
      </c>
      <c r="D4766" s="5" t="s">
        <v>67</v>
      </c>
      <c r="E4766" s="5" t="s">
        <v>674</v>
      </c>
      <c r="F4766" s="6">
        <v>42606</v>
      </c>
      <c r="G4766" s="6">
        <v>46258</v>
      </c>
      <c r="H4766" s="7">
        <v>500</v>
      </c>
      <c r="I4766" s="13" t="e">
        <f>VLOOKUP(C4766,[1]Sheet18!$A$1:$C$362,3,0)</f>
        <v>#N/A</v>
      </c>
      <c r="J4766" s="18">
        <f t="shared" si="139"/>
        <v>500</v>
      </c>
    </row>
    <row r="4767" spans="2:10" x14ac:dyDescent="0.2">
      <c r="B4767" s="4">
        <v>4764</v>
      </c>
      <c r="C4767" s="5" t="s">
        <v>717</v>
      </c>
      <c r="D4767" s="5" t="s">
        <v>67</v>
      </c>
      <c r="E4767" s="5" t="s">
        <v>718</v>
      </c>
      <c r="F4767" s="6">
        <v>42641</v>
      </c>
      <c r="G4767" s="6">
        <v>46293</v>
      </c>
      <c r="H4767" s="7">
        <v>2000</v>
      </c>
      <c r="I4767" s="13" t="e">
        <f>VLOOKUP(C4767,[1]Sheet18!$A$1:$C$362,3,0)</f>
        <v>#N/A</v>
      </c>
      <c r="J4767" s="18">
        <f t="shared" si="139"/>
        <v>2000</v>
      </c>
    </row>
    <row r="4768" spans="2:10" x14ac:dyDescent="0.2">
      <c r="B4768" s="4">
        <v>4765</v>
      </c>
      <c r="C4768" s="5" t="s">
        <v>746</v>
      </c>
      <c r="D4768" s="5" t="s">
        <v>67</v>
      </c>
      <c r="E4768" s="5" t="s">
        <v>747</v>
      </c>
      <c r="F4768" s="6">
        <v>42656</v>
      </c>
      <c r="G4768" s="6">
        <v>46308</v>
      </c>
      <c r="H4768" s="7">
        <v>1500</v>
      </c>
      <c r="I4768" s="13" t="e">
        <f>VLOOKUP(C4768,[1]Sheet18!$A$1:$C$362,3,0)</f>
        <v>#N/A</v>
      </c>
      <c r="J4768" s="18">
        <f t="shared" si="139"/>
        <v>1500</v>
      </c>
    </row>
    <row r="4769" spans="2:10" x14ac:dyDescent="0.2">
      <c r="B4769" s="4">
        <v>4766</v>
      </c>
      <c r="C4769" s="5" t="s">
        <v>778</v>
      </c>
      <c r="D4769" s="5" t="s">
        <v>67</v>
      </c>
      <c r="E4769" s="5" t="s">
        <v>779</v>
      </c>
      <c r="F4769" s="6">
        <v>42669</v>
      </c>
      <c r="G4769" s="6">
        <v>46321</v>
      </c>
      <c r="H4769" s="7">
        <v>1500</v>
      </c>
      <c r="I4769" s="13" t="e">
        <f>VLOOKUP(C4769,[1]Sheet18!$A$1:$C$362,3,0)</f>
        <v>#N/A</v>
      </c>
      <c r="J4769" s="18">
        <f t="shared" si="139"/>
        <v>1500</v>
      </c>
    </row>
    <row r="4770" spans="2:10" x14ac:dyDescent="0.2">
      <c r="B4770" s="4">
        <v>4767</v>
      </c>
      <c r="C4770" s="5" t="s">
        <v>812</v>
      </c>
      <c r="D4770" s="5" t="s">
        <v>67</v>
      </c>
      <c r="E4770" s="5" t="s">
        <v>813</v>
      </c>
      <c r="F4770" s="6">
        <v>42683</v>
      </c>
      <c r="G4770" s="6">
        <v>46335</v>
      </c>
      <c r="H4770" s="7">
        <v>1500</v>
      </c>
      <c r="I4770" s="13" t="e">
        <f>VLOOKUP(C4770,[1]Sheet18!$A$1:$C$362,3,0)</f>
        <v>#N/A</v>
      </c>
      <c r="J4770" s="18">
        <f t="shared" si="139"/>
        <v>1500</v>
      </c>
    </row>
    <row r="4771" spans="2:10" x14ac:dyDescent="0.2">
      <c r="B4771" s="4">
        <v>4768</v>
      </c>
      <c r="C4771" s="5" t="s">
        <v>844</v>
      </c>
      <c r="D4771" s="5" t="s">
        <v>67</v>
      </c>
      <c r="E4771" s="5" t="s">
        <v>845</v>
      </c>
      <c r="F4771" s="6">
        <v>42697</v>
      </c>
      <c r="G4771" s="6">
        <v>46349</v>
      </c>
      <c r="H4771" s="7">
        <v>700</v>
      </c>
      <c r="I4771" s="13" t="e">
        <f>VLOOKUP(C4771,[1]Sheet18!$A$1:$C$362,3,0)</f>
        <v>#N/A</v>
      </c>
      <c r="J4771" s="18">
        <f t="shared" si="139"/>
        <v>700</v>
      </c>
    </row>
    <row r="4772" spans="2:10" x14ac:dyDescent="0.2">
      <c r="B4772" s="4">
        <v>4769</v>
      </c>
      <c r="C4772" s="5" t="s">
        <v>880</v>
      </c>
      <c r="D4772" s="5" t="s">
        <v>67</v>
      </c>
      <c r="E4772" s="5" t="s">
        <v>881</v>
      </c>
      <c r="F4772" s="6">
        <v>42718</v>
      </c>
      <c r="G4772" s="6">
        <v>46370</v>
      </c>
      <c r="H4772" s="7">
        <v>2000</v>
      </c>
      <c r="I4772" s="13" t="e">
        <f>VLOOKUP(C4772,[1]Sheet18!$A$1:$C$362,3,0)</f>
        <v>#N/A</v>
      </c>
      <c r="J4772" s="18">
        <f t="shared" si="139"/>
        <v>2000</v>
      </c>
    </row>
    <row r="4773" spans="2:10" x14ac:dyDescent="0.2">
      <c r="B4773" s="4">
        <v>4770</v>
      </c>
      <c r="C4773" s="5" t="s">
        <v>904</v>
      </c>
      <c r="D4773" s="5" t="s">
        <v>67</v>
      </c>
      <c r="E4773" s="5" t="s">
        <v>905</v>
      </c>
      <c r="F4773" s="6">
        <v>42732</v>
      </c>
      <c r="G4773" s="6">
        <v>46384</v>
      </c>
      <c r="H4773" s="7">
        <v>2000</v>
      </c>
      <c r="I4773" s="13" t="e">
        <f>VLOOKUP(C4773,[1]Sheet18!$A$1:$C$362,3,0)</f>
        <v>#N/A</v>
      </c>
      <c r="J4773" s="18">
        <f t="shared" si="139"/>
        <v>2000</v>
      </c>
    </row>
    <row r="4774" spans="2:10" x14ac:dyDescent="0.2">
      <c r="B4774" s="4">
        <v>4771</v>
      </c>
      <c r="C4774" s="5" t="s">
        <v>930</v>
      </c>
      <c r="D4774" s="5" t="s">
        <v>67</v>
      </c>
      <c r="E4774" s="5" t="s">
        <v>931</v>
      </c>
      <c r="F4774" s="6">
        <v>42746</v>
      </c>
      <c r="G4774" s="6">
        <v>46398</v>
      </c>
      <c r="H4774" s="7">
        <v>2300</v>
      </c>
      <c r="I4774" s="13" t="e">
        <f>VLOOKUP(C4774,[1]Sheet18!$A$1:$C$362,3,0)</f>
        <v>#N/A</v>
      </c>
      <c r="J4774" s="18">
        <f t="shared" si="139"/>
        <v>2300</v>
      </c>
    </row>
    <row r="4775" spans="2:10" x14ac:dyDescent="0.2">
      <c r="B4775" s="4">
        <v>4772</v>
      </c>
      <c r="C4775" s="5" t="s">
        <v>966</v>
      </c>
      <c r="D4775" s="5" t="s">
        <v>67</v>
      </c>
      <c r="E4775" s="5" t="s">
        <v>967</v>
      </c>
      <c r="F4775" s="6">
        <v>42760</v>
      </c>
      <c r="G4775" s="6">
        <v>46412</v>
      </c>
      <c r="H4775" s="7">
        <v>2500</v>
      </c>
      <c r="I4775" s="13" t="e">
        <f>VLOOKUP(C4775,[1]Sheet18!$A$1:$C$362,3,0)</f>
        <v>#N/A</v>
      </c>
      <c r="J4775" s="18">
        <f t="shared" si="139"/>
        <v>2500</v>
      </c>
    </row>
    <row r="4776" spans="2:10" x14ac:dyDescent="0.2">
      <c r="B4776" s="4">
        <v>4773</v>
      </c>
      <c r="C4776" s="5" t="s">
        <v>996</v>
      </c>
      <c r="D4776" s="5" t="s">
        <v>67</v>
      </c>
      <c r="E4776" s="5" t="s">
        <v>997</v>
      </c>
      <c r="F4776" s="6">
        <v>42781</v>
      </c>
      <c r="G4776" s="6">
        <v>46433</v>
      </c>
      <c r="H4776" s="7">
        <v>2500</v>
      </c>
      <c r="I4776" s="13" t="e">
        <f>VLOOKUP(C4776,[1]Sheet18!$A$1:$C$362,3,0)</f>
        <v>#N/A</v>
      </c>
      <c r="J4776" s="18">
        <f t="shared" si="139"/>
        <v>2500</v>
      </c>
    </row>
    <row r="4777" spans="2:10" x14ac:dyDescent="0.2">
      <c r="B4777" s="4">
        <v>4774</v>
      </c>
      <c r="C4777" s="5" t="s">
        <v>1026</v>
      </c>
      <c r="D4777" s="5" t="s">
        <v>67</v>
      </c>
      <c r="E4777" s="5" t="s">
        <v>1027</v>
      </c>
      <c r="F4777" s="6">
        <v>42795</v>
      </c>
      <c r="G4777" s="6">
        <v>46447</v>
      </c>
      <c r="H4777" s="7">
        <v>3000</v>
      </c>
      <c r="I4777" s="13" t="e">
        <f>VLOOKUP(C4777,[1]Sheet18!$A$1:$C$362,3,0)</f>
        <v>#N/A</v>
      </c>
      <c r="J4777" s="18">
        <f t="shared" si="139"/>
        <v>3000</v>
      </c>
    </row>
    <row r="4778" spans="2:10" x14ac:dyDescent="0.2">
      <c r="B4778" s="4">
        <v>4775</v>
      </c>
      <c r="C4778" s="5" t="s">
        <v>1063</v>
      </c>
      <c r="D4778" s="5" t="s">
        <v>67</v>
      </c>
      <c r="E4778" s="5" t="s">
        <v>1064</v>
      </c>
      <c r="F4778" s="6">
        <v>42809</v>
      </c>
      <c r="G4778" s="6">
        <v>46461</v>
      </c>
      <c r="H4778" s="7">
        <v>5000</v>
      </c>
      <c r="I4778" s="13" t="e">
        <f>VLOOKUP(C4778,[1]Sheet18!$A$1:$C$362,3,0)</f>
        <v>#N/A</v>
      </c>
      <c r="J4778" s="18">
        <f t="shared" si="139"/>
        <v>5000</v>
      </c>
    </row>
    <row r="4779" spans="2:10" x14ac:dyDescent="0.2">
      <c r="B4779" s="4">
        <v>4776</v>
      </c>
      <c r="C4779" s="5" t="s">
        <v>1085</v>
      </c>
      <c r="D4779" s="5" t="s">
        <v>67</v>
      </c>
      <c r="E4779" s="5" t="s">
        <v>1086</v>
      </c>
      <c r="F4779" s="6">
        <v>42823</v>
      </c>
      <c r="G4779" s="6">
        <v>46475</v>
      </c>
      <c r="H4779" s="7">
        <v>1930.52</v>
      </c>
      <c r="I4779" s="13" t="e">
        <f>VLOOKUP(C4779,[1]Sheet18!$A$1:$C$362,3,0)</f>
        <v>#N/A</v>
      </c>
      <c r="J4779" s="18">
        <f t="shared" si="139"/>
        <v>1930.52</v>
      </c>
    </row>
    <row r="4780" spans="2:10" x14ac:dyDescent="0.2">
      <c r="B4780" s="4">
        <v>4777</v>
      </c>
      <c r="C4780" s="5" t="s">
        <v>1201</v>
      </c>
      <c r="D4780" s="5" t="s">
        <v>67</v>
      </c>
      <c r="E4780" s="5" t="s">
        <v>1202</v>
      </c>
      <c r="F4780" s="6">
        <v>42914</v>
      </c>
      <c r="G4780" s="6">
        <v>46566</v>
      </c>
      <c r="H4780" s="7">
        <v>2000</v>
      </c>
      <c r="I4780" s="13" t="e">
        <f>VLOOKUP(C4780,[1]Sheet18!$A$1:$C$362,3,0)</f>
        <v>#N/A</v>
      </c>
      <c r="J4780" s="18">
        <f t="shared" si="139"/>
        <v>2000</v>
      </c>
    </row>
    <row r="4781" spans="2:10" x14ac:dyDescent="0.2">
      <c r="B4781" s="4">
        <v>4778</v>
      </c>
      <c r="C4781" s="5" t="s">
        <v>1229</v>
      </c>
      <c r="D4781" s="5" t="s">
        <v>67</v>
      </c>
      <c r="E4781" s="5" t="s">
        <v>1202</v>
      </c>
      <c r="F4781" s="6">
        <v>42928</v>
      </c>
      <c r="G4781" s="6">
        <v>46580</v>
      </c>
      <c r="H4781" s="7">
        <v>1000</v>
      </c>
      <c r="I4781" s="13" t="e">
        <f>VLOOKUP(C4781,[1]Sheet18!$A$1:$C$362,3,0)</f>
        <v>#N/A</v>
      </c>
      <c r="J4781" s="18">
        <f t="shared" si="139"/>
        <v>1000</v>
      </c>
    </row>
    <row r="4782" spans="2:10" x14ac:dyDescent="0.2">
      <c r="B4782" s="4">
        <v>4779</v>
      </c>
      <c r="C4782" s="5" t="s">
        <v>1250</v>
      </c>
      <c r="D4782" s="5" t="s">
        <v>67</v>
      </c>
      <c r="E4782" s="5" t="s">
        <v>1251</v>
      </c>
      <c r="F4782" s="6">
        <v>42942</v>
      </c>
      <c r="G4782" s="6">
        <v>46594</v>
      </c>
      <c r="H4782" s="7">
        <v>1000</v>
      </c>
      <c r="I4782" s="13" t="e">
        <f>VLOOKUP(C4782,[1]Sheet18!$A$1:$C$362,3,0)</f>
        <v>#N/A</v>
      </c>
      <c r="J4782" s="18">
        <f t="shared" si="139"/>
        <v>1000</v>
      </c>
    </row>
    <row r="4783" spans="2:10" x14ac:dyDescent="0.2">
      <c r="B4783" s="4">
        <v>4780</v>
      </c>
      <c r="C4783" s="5" t="s">
        <v>1279</v>
      </c>
      <c r="D4783" s="5" t="s">
        <v>67</v>
      </c>
      <c r="E4783" s="5" t="s">
        <v>1280</v>
      </c>
      <c r="F4783" s="6">
        <v>42956</v>
      </c>
      <c r="G4783" s="6">
        <v>46608</v>
      </c>
      <c r="H4783" s="7">
        <v>2000</v>
      </c>
      <c r="I4783" s="13" t="e">
        <f>VLOOKUP(C4783,[1]Sheet18!$A$1:$C$362,3,0)</f>
        <v>#N/A</v>
      </c>
      <c r="J4783" s="18">
        <f t="shared" si="139"/>
        <v>2000</v>
      </c>
    </row>
    <row r="4784" spans="2:10" x14ac:dyDescent="0.2">
      <c r="B4784" s="4">
        <v>4781</v>
      </c>
      <c r="C4784" s="5" t="s">
        <v>1424</v>
      </c>
      <c r="D4784" s="5" t="s">
        <v>67</v>
      </c>
      <c r="E4784" s="5" t="s">
        <v>1425</v>
      </c>
      <c r="F4784" s="6">
        <v>43040</v>
      </c>
      <c r="G4784" s="6">
        <v>46692</v>
      </c>
      <c r="H4784" s="7">
        <v>1500</v>
      </c>
      <c r="I4784" s="13" t="e">
        <f>VLOOKUP(C4784,[1]Sheet18!$A$1:$C$362,3,0)</f>
        <v>#N/A</v>
      </c>
      <c r="J4784" s="18">
        <f t="shared" si="139"/>
        <v>1500</v>
      </c>
    </row>
    <row r="4785" spans="2:10" x14ac:dyDescent="0.2">
      <c r="B4785" s="4">
        <v>4782</v>
      </c>
      <c r="C4785" s="5" t="s">
        <v>1461</v>
      </c>
      <c r="D4785" s="5" t="s">
        <v>67</v>
      </c>
      <c r="E4785" s="5" t="s">
        <v>1462</v>
      </c>
      <c r="F4785" s="6">
        <v>43061</v>
      </c>
      <c r="G4785" s="6">
        <v>46713</v>
      </c>
      <c r="H4785" s="7">
        <v>2000</v>
      </c>
      <c r="I4785" s="13" t="e">
        <f>VLOOKUP(C4785,[1]Sheet18!$A$1:$C$362,3,0)</f>
        <v>#N/A</v>
      </c>
      <c r="J4785" s="18">
        <f t="shared" si="139"/>
        <v>2000</v>
      </c>
    </row>
    <row r="4786" spans="2:10" x14ac:dyDescent="0.2">
      <c r="B4786" s="4">
        <v>4783</v>
      </c>
      <c r="C4786" s="5" t="s">
        <v>1490</v>
      </c>
      <c r="D4786" s="5" t="s">
        <v>67</v>
      </c>
      <c r="E4786" s="5" t="s">
        <v>1491</v>
      </c>
      <c r="F4786" s="6">
        <v>43075</v>
      </c>
      <c r="G4786" s="6">
        <v>46727</v>
      </c>
      <c r="H4786" s="7">
        <v>2000</v>
      </c>
      <c r="I4786" s="13" t="e">
        <f>VLOOKUP(C4786,[1]Sheet18!$A$1:$C$362,3,0)</f>
        <v>#N/A</v>
      </c>
      <c r="J4786" s="18">
        <f t="shared" si="139"/>
        <v>2000</v>
      </c>
    </row>
    <row r="4787" spans="2:10" x14ac:dyDescent="0.2">
      <c r="B4787" s="4">
        <v>4784</v>
      </c>
      <c r="C4787" s="5" t="s">
        <v>1523</v>
      </c>
      <c r="D4787" s="5" t="s">
        <v>67</v>
      </c>
      <c r="E4787" s="5" t="s">
        <v>1524</v>
      </c>
      <c r="F4787" s="6">
        <v>43089</v>
      </c>
      <c r="G4787" s="6">
        <v>46741</v>
      </c>
      <c r="H4787" s="7">
        <v>3000</v>
      </c>
      <c r="I4787" s="13" t="e">
        <f>VLOOKUP(C4787,[1]Sheet18!$A$1:$C$362,3,0)</f>
        <v>#N/A</v>
      </c>
      <c r="J4787" s="18">
        <f t="shared" si="139"/>
        <v>3000</v>
      </c>
    </row>
    <row r="4788" spans="2:10" x14ac:dyDescent="0.2">
      <c r="B4788" s="4">
        <v>4785</v>
      </c>
      <c r="C4788" s="5" t="s">
        <v>1561</v>
      </c>
      <c r="D4788" s="5" t="s">
        <v>67</v>
      </c>
      <c r="E4788" s="5" t="s">
        <v>1562</v>
      </c>
      <c r="F4788" s="6">
        <v>43110</v>
      </c>
      <c r="G4788" s="6">
        <v>46762</v>
      </c>
      <c r="H4788" s="7">
        <v>2000</v>
      </c>
      <c r="I4788" s="13" t="e">
        <f>VLOOKUP(C4788,[1]Sheet18!$A$1:$C$362,3,0)</f>
        <v>#N/A</v>
      </c>
      <c r="J4788" s="18">
        <f t="shared" si="139"/>
        <v>2000</v>
      </c>
    </row>
    <row r="4789" spans="2:10" x14ac:dyDescent="0.2">
      <c r="B4789" s="4">
        <v>4786</v>
      </c>
      <c r="C4789" s="5" t="s">
        <v>1614</v>
      </c>
      <c r="D4789" s="5" t="s">
        <v>67</v>
      </c>
      <c r="E4789" s="5" t="s">
        <v>1615</v>
      </c>
      <c r="F4789" s="6">
        <v>43131</v>
      </c>
      <c r="G4789" s="6">
        <v>46783</v>
      </c>
      <c r="H4789" s="7">
        <v>2000</v>
      </c>
      <c r="I4789" s="13" t="e">
        <f>VLOOKUP(C4789,[1]Sheet18!$A$1:$C$362,3,0)</f>
        <v>#N/A</v>
      </c>
      <c r="J4789" s="18">
        <f t="shared" si="139"/>
        <v>2000</v>
      </c>
    </row>
    <row r="4790" spans="2:10" x14ac:dyDescent="0.2">
      <c r="B4790" s="4">
        <v>4787</v>
      </c>
      <c r="C4790" s="5" t="s">
        <v>1666</v>
      </c>
      <c r="D4790" s="5" t="s">
        <v>67</v>
      </c>
      <c r="E4790" s="5" t="s">
        <v>1667</v>
      </c>
      <c r="F4790" s="6">
        <v>43152</v>
      </c>
      <c r="G4790" s="6">
        <v>46804</v>
      </c>
      <c r="H4790" s="7">
        <v>2000</v>
      </c>
      <c r="I4790" s="13" t="e">
        <f>VLOOKUP(C4790,[1]Sheet18!$A$1:$C$362,3,0)</f>
        <v>#N/A</v>
      </c>
      <c r="J4790" s="18">
        <f t="shared" si="139"/>
        <v>2000</v>
      </c>
    </row>
    <row r="4791" spans="2:10" x14ac:dyDescent="0.2">
      <c r="B4791" s="4">
        <v>4788</v>
      </c>
      <c r="C4791" s="5" t="s">
        <v>1710</v>
      </c>
      <c r="D4791" s="5" t="s">
        <v>67</v>
      </c>
      <c r="E4791" s="5" t="s">
        <v>1711</v>
      </c>
      <c r="F4791" s="6">
        <v>43166</v>
      </c>
      <c r="G4791" s="6">
        <v>46819</v>
      </c>
      <c r="H4791" s="7">
        <v>2000</v>
      </c>
      <c r="I4791" s="13" t="e">
        <f>VLOOKUP(C4791,[1]Sheet18!$A$1:$C$362,3,0)</f>
        <v>#N/A</v>
      </c>
      <c r="J4791" s="18">
        <f t="shared" si="139"/>
        <v>2000</v>
      </c>
    </row>
    <row r="4792" spans="2:10" x14ac:dyDescent="0.2">
      <c r="B4792" s="4">
        <v>4789</v>
      </c>
      <c r="C4792" s="5" t="s">
        <v>1733</v>
      </c>
      <c r="D4792" s="5" t="s">
        <v>67</v>
      </c>
      <c r="E4792" s="5" t="s">
        <v>1734</v>
      </c>
      <c r="F4792" s="6">
        <v>43173</v>
      </c>
      <c r="G4792" s="6">
        <v>46826</v>
      </c>
      <c r="H4792" s="7">
        <v>2000</v>
      </c>
      <c r="I4792" s="13" t="e">
        <f>VLOOKUP(C4792,[1]Sheet18!$A$1:$C$362,3,0)</f>
        <v>#N/A</v>
      </c>
      <c r="J4792" s="18">
        <f t="shared" si="139"/>
        <v>2000</v>
      </c>
    </row>
    <row r="4793" spans="2:10" x14ac:dyDescent="0.2">
      <c r="B4793" s="4">
        <v>4790</v>
      </c>
      <c r="C4793" s="5" t="s">
        <v>1764</v>
      </c>
      <c r="D4793" s="5" t="s">
        <v>67</v>
      </c>
      <c r="E4793" s="5" t="s">
        <v>1615</v>
      </c>
      <c r="F4793" s="6">
        <v>43186</v>
      </c>
      <c r="G4793" s="6">
        <v>46839</v>
      </c>
      <c r="H4793" s="7">
        <v>911</v>
      </c>
      <c r="I4793" s="13" t="e">
        <f>VLOOKUP(C4793,[1]Sheet18!$A$1:$C$362,3,0)</f>
        <v>#N/A</v>
      </c>
      <c r="J4793" s="18">
        <f t="shared" si="139"/>
        <v>911</v>
      </c>
    </row>
    <row r="4794" spans="2:10" x14ac:dyDescent="0.2">
      <c r="B4794" s="4">
        <v>4791</v>
      </c>
      <c r="C4794" s="5" t="s">
        <v>4651</v>
      </c>
      <c r="D4794" s="5" t="s">
        <v>67</v>
      </c>
      <c r="E4794" s="5" t="s">
        <v>4652</v>
      </c>
      <c r="F4794" s="6">
        <v>44349</v>
      </c>
      <c r="G4794" s="6">
        <v>46906</v>
      </c>
      <c r="H4794" s="7">
        <v>3000</v>
      </c>
      <c r="I4794" s="13" t="e">
        <f>VLOOKUP(C4794,[1]Sheet18!$A$1:$C$362,3,0)</f>
        <v>#N/A</v>
      </c>
      <c r="J4794" s="18">
        <f t="shared" si="139"/>
        <v>3000</v>
      </c>
    </row>
    <row r="4795" spans="2:10" x14ac:dyDescent="0.2">
      <c r="B4795" s="4">
        <v>4792</v>
      </c>
      <c r="C4795" s="5" t="s">
        <v>1880</v>
      </c>
      <c r="D4795" s="5" t="s">
        <v>67</v>
      </c>
      <c r="E4795" s="5" t="s">
        <v>1881</v>
      </c>
      <c r="F4795" s="6">
        <v>43278</v>
      </c>
      <c r="G4795" s="6">
        <v>46931</v>
      </c>
      <c r="H4795" s="7">
        <v>2000</v>
      </c>
      <c r="I4795" s="13" t="e">
        <f>VLOOKUP(C4795,[1]Sheet18!$A$1:$C$362,3,0)</f>
        <v>#N/A</v>
      </c>
      <c r="J4795" s="18">
        <f t="shared" si="139"/>
        <v>2000</v>
      </c>
    </row>
    <row r="4796" spans="2:10" x14ac:dyDescent="0.2">
      <c r="B4796" s="4">
        <v>4793</v>
      </c>
      <c r="C4796" s="5" t="s">
        <v>4740</v>
      </c>
      <c r="D4796" s="5" t="s">
        <v>67</v>
      </c>
      <c r="E4796" s="5" t="s">
        <v>4741</v>
      </c>
      <c r="F4796" s="6">
        <v>44377</v>
      </c>
      <c r="G4796" s="6">
        <v>46934</v>
      </c>
      <c r="H4796" s="7">
        <v>2500</v>
      </c>
      <c r="I4796" s="13" t="e">
        <f>VLOOKUP(C4796,[1]Sheet18!$A$1:$C$362,3,0)</f>
        <v>#N/A</v>
      </c>
      <c r="J4796" s="18">
        <f t="shared" si="139"/>
        <v>2500</v>
      </c>
    </row>
    <row r="4797" spans="2:10" x14ac:dyDescent="0.2">
      <c r="B4797" s="4">
        <v>4794</v>
      </c>
      <c r="C4797" s="5" t="s">
        <v>4765</v>
      </c>
      <c r="D4797" s="5" t="s">
        <v>67</v>
      </c>
      <c r="E4797" s="5" t="s">
        <v>4766</v>
      </c>
      <c r="F4797" s="6">
        <v>44384</v>
      </c>
      <c r="G4797" s="6">
        <v>46941</v>
      </c>
      <c r="H4797" s="7">
        <v>1500</v>
      </c>
      <c r="I4797" s="13" t="e">
        <f>VLOOKUP(C4797,[1]Sheet18!$A$1:$C$362,3,0)</f>
        <v>#N/A</v>
      </c>
      <c r="J4797" s="18">
        <f t="shared" si="139"/>
        <v>1500</v>
      </c>
    </row>
    <row r="4798" spans="2:10" x14ac:dyDescent="0.2">
      <c r="B4798" s="4">
        <v>4795</v>
      </c>
      <c r="C4798" s="5" t="s">
        <v>1916</v>
      </c>
      <c r="D4798" s="5" t="s">
        <v>67</v>
      </c>
      <c r="E4798" s="5" t="s">
        <v>1917</v>
      </c>
      <c r="F4798" s="6">
        <v>43299</v>
      </c>
      <c r="G4798" s="6">
        <v>46952</v>
      </c>
      <c r="H4798" s="7">
        <v>1000</v>
      </c>
      <c r="I4798" s="13" t="e">
        <f>VLOOKUP(C4798,[1]Sheet18!$A$1:$C$362,3,0)</f>
        <v>#N/A</v>
      </c>
      <c r="J4798" s="18">
        <f t="shared" si="139"/>
        <v>1000</v>
      </c>
    </row>
    <row r="4799" spans="2:10" x14ac:dyDescent="0.2">
      <c r="B4799" s="4">
        <v>4796</v>
      </c>
      <c r="C4799" s="5" t="s">
        <v>1928</v>
      </c>
      <c r="D4799" s="5" t="s">
        <v>67</v>
      </c>
      <c r="E4799" s="5" t="s">
        <v>1929</v>
      </c>
      <c r="F4799" s="6">
        <v>43306</v>
      </c>
      <c r="G4799" s="6">
        <v>46959</v>
      </c>
      <c r="H4799" s="7">
        <v>2000</v>
      </c>
      <c r="I4799" s="13" t="e">
        <f>VLOOKUP(C4799,[1]Sheet18!$A$1:$C$362,3,0)</f>
        <v>#N/A</v>
      </c>
      <c r="J4799" s="18">
        <f t="shared" si="139"/>
        <v>2000</v>
      </c>
    </row>
    <row r="4800" spans="2:10" x14ac:dyDescent="0.2">
      <c r="B4800" s="4">
        <v>4797</v>
      </c>
      <c r="C4800" s="5" t="s">
        <v>4841</v>
      </c>
      <c r="D4800" s="5" t="s">
        <v>67</v>
      </c>
      <c r="E4800" s="5" t="s">
        <v>4741</v>
      </c>
      <c r="F4800" s="6">
        <v>44419</v>
      </c>
      <c r="G4800" s="6">
        <v>46976</v>
      </c>
      <c r="H4800" s="7">
        <v>1500</v>
      </c>
      <c r="I4800" s="13" t="e">
        <f>VLOOKUP(C4800,[1]Sheet18!$A$1:$C$362,3,0)</f>
        <v>#N/A</v>
      </c>
      <c r="J4800" s="18">
        <f t="shared" si="139"/>
        <v>1500</v>
      </c>
    </row>
    <row r="4801" spans="2:10" x14ac:dyDescent="0.2">
      <c r="B4801" s="4">
        <v>4798</v>
      </c>
      <c r="C4801" s="5" t="s">
        <v>2278</v>
      </c>
      <c r="D4801" s="5" t="s">
        <v>67</v>
      </c>
      <c r="E4801" s="5" t="s">
        <v>2279</v>
      </c>
      <c r="F4801" s="6">
        <v>43488</v>
      </c>
      <c r="G4801" s="6">
        <v>47141</v>
      </c>
      <c r="H4801" s="7">
        <v>2500</v>
      </c>
      <c r="I4801" s="13" t="e">
        <f>VLOOKUP(C4801,[1]Sheet18!$A$1:$C$362,3,0)</f>
        <v>#N/A</v>
      </c>
      <c r="J4801" s="18">
        <f t="shared" si="139"/>
        <v>2500</v>
      </c>
    </row>
    <row r="4802" spans="2:10" x14ac:dyDescent="0.2">
      <c r="B4802" s="4">
        <v>4799</v>
      </c>
      <c r="C4802" s="5" t="s">
        <v>2356</v>
      </c>
      <c r="D4802" s="5" t="s">
        <v>67</v>
      </c>
      <c r="E4802" s="5" t="s">
        <v>2357</v>
      </c>
      <c r="F4802" s="6">
        <v>43516</v>
      </c>
      <c r="G4802" s="6">
        <v>47169</v>
      </c>
      <c r="H4802" s="7">
        <v>1500</v>
      </c>
      <c r="I4802" s="13" t="e">
        <f>VLOOKUP(C4802,[1]Sheet18!$A$1:$C$362,3,0)</f>
        <v>#N/A</v>
      </c>
      <c r="J4802" s="18">
        <f t="shared" si="139"/>
        <v>1500</v>
      </c>
    </row>
    <row r="4803" spans="2:10" x14ac:dyDescent="0.2">
      <c r="B4803" s="4">
        <v>4800</v>
      </c>
      <c r="C4803" s="5" t="s">
        <v>2378</v>
      </c>
      <c r="D4803" s="5" t="s">
        <v>67</v>
      </c>
      <c r="E4803" s="5" t="s">
        <v>2379</v>
      </c>
      <c r="F4803" s="6">
        <v>43523</v>
      </c>
      <c r="G4803" s="6">
        <v>47176</v>
      </c>
      <c r="H4803" s="7">
        <v>2000</v>
      </c>
      <c r="I4803" s="13" t="e">
        <f>VLOOKUP(C4803,[1]Sheet18!$A$1:$C$362,3,0)</f>
        <v>#N/A</v>
      </c>
      <c r="J4803" s="18">
        <f t="shared" si="139"/>
        <v>2000</v>
      </c>
    </row>
    <row r="4804" spans="2:10" x14ac:dyDescent="0.2">
      <c r="B4804" s="4">
        <v>4801</v>
      </c>
      <c r="C4804" s="5" t="s">
        <v>2430</v>
      </c>
      <c r="D4804" s="5" t="s">
        <v>67</v>
      </c>
      <c r="E4804" s="5" t="s">
        <v>2431</v>
      </c>
      <c r="F4804" s="6">
        <v>43537</v>
      </c>
      <c r="G4804" s="6">
        <v>47190</v>
      </c>
      <c r="H4804" s="7">
        <v>2500</v>
      </c>
      <c r="I4804" s="13" t="e">
        <f>VLOOKUP(C4804,[1]Sheet18!$A$1:$C$362,3,0)</f>
        <v>#N/A</v>
      </c>
      <c r="J4804" s="18">
        <f t="shared" si="139"/>
        <v>2500</v>
      </c>
    </row>
    <row r="4805" spans="2:10" x14ac:dyDescent="0.2">
      <c r="B4805" s="4">
        <v>4802</v>
      </c>
      <c r="C4805" s="5" t="s">
        <v>2462</v>
      </c>
      <c r="D4805" s="5" t="s">
        <v>67</v>
      </c>
      <c r="E4805" s="5" t="s">
        <v>2463</v>
      </c>
      <c r="F4805" s="6">
        <v>43551</v>
      </c>
      <c r="G4805" s="6">
        <v>47204</v>
      </c>
      <c r="H4805" s="7">
        <v>2300</v>
      </c>
      <c r="I4805" s="13" t="e">
        <f>VLOOKUP(C4805,[1]Sheet18!$A$1:$C$362,3,0)</f>
        <v>#N/A</v>
      </c>
      <c r="J4805" s="18">
        <f t="shared" si="139"/>
        <v>2300</v>
      </c>
    </row>
    <row r="4806" spans="2:10" x14ac:dyDescent="0.2">
      <c r="B4806" s="4">
        <v>4803</v>
      </c>
      <c r="C4806" s="5" t="s">
        <v>2593</v>
      </c>
      <c r="D4806" s="5" t="s">
        <v>67</v>
      </c>
      <c r="E4806" s="5" t="s">
        <v>2594</v>
      </c>
      <c r="F4806" s="6">
        <v>43642</v>
      </c>
      <c r="G4806" s="6">
        <v>47295</v>
      </c>
      <c r="H4806" s="7">
        <v>2000</v>
      </c>
      <c r="I4806" s="13" t="e">
        <f>VLOOKUP(C4806,[1]Sheet18!$A$1:$C$362,3,0)</f>
        <v>#N/A</v>
      </c>
      <c r="J4806" s="18">
        <f t="shared" si="139"/>
        <v>2000</v>
      </c>
    </row>
    <row r="4807" spans="2:10" x14ac:dyDescent="0.2">
      <c r="B4807" s="4">
        <v>4804</v>
      </c>
      <c r="C4807" s="5" t="s">
        <v>2655</v>
      </c>
      <c r="D4807" s="5" t="s">
        <v>67</v>
      </c>
      <c r="E4807" s="5" t="s">
        <v>2656</v>
      </c>
      <c r="F4807" s="6">
        <v>43670</v>
      </c>
      <c r="G4807" s="6">
        <v>47323</v>
      </c>
      <c r="H4807" s="7">
        <v>2000</v>
      </c>
      <c r="I4807" s="13" t="e">
        <f>VLOOKUP(C4807,[1]Sheet18!$A$1:$C$362,3,0)</f>
        <v>#N/A</v>
      </c>
      <c r="J4807" s="18">
        <f t="shared" si="139"/>
        <v>2000</v>
      </c>
    </row>
    <row r="4808" spans="2:10" x14ac:dyDescent="0.2">
      <c r="B4808" s="4">
        <v>4805</v>
      </c>
      <c r="C4808" s="5" t="s">
        <v>2719</v>
      </c>
      <c r="D4808" s="5" t="s">
        <v>67</v>
      </c>
      <c r="E4808" s="5" t="s">
        <v>2720</v>
      </c>
      <c r="F4808" s="6">
        <v>43691</v>
      </c>
      <c r="G4808" s="6">
        <v>47344</v>
      </c>
      <c r="H4808" s="7">
        <v>2000</v>
      </c>
      <c r="I4808" s="13" t="e">
        <f>VLOOKUP(C4808,[1]Sheet18!$A$1:$C$362,3,0)</f>
        <v>#N/A</v>
      </c>
      <c r="J4808" s="18">
        <f t="shared" si="139"/>
        <v>2000</v>
      </c>
    </row>
    <row r="4809" spans="2:10" x14ac:dyDescent="0.2">
      <c r="B4809" s="4">
        <v>4806</v>
      </c>
      <c r="C4809" s="5" t="s">
        <v>2780</v>
      </c>
      <c r="D4809" s="5" t="s">
        <v>67</v>
      </c>
      <c r="E4809" s="5" t="s">
        <v>2781</v>
      </c>
      <c r="F4809" s="6">
        <v>43712</v>
      </c>
      <c r="G4809" s="6">
        <v>47365</v>
      </c>
      <c r="H4809" s="7">
        <v>2500</v>
      </c>
      <c r="I4809" s="13" t="e">
        <f>VLOOKUP(C4809,[1]Sheet18!$A$1:$C$362,3,0)</f>
        <v>#N/A</v>
      </c>
      <c r="J4809" s="18">
        <f t="shared" si="139"/>
        <v>2500</v>
      </c>
    </row>
    <row r="4810" spans="2:10" x14ac:dyDescent="0.2">
      <c r="B4810" s="4">
        <v>4807</v>
      </c>
      <c r="C4810" s="5" t="s">
        <v>2821</v>
      </c>
      <c r="D4810" s="5" t="s">
        <v>67</v>
      </c>
      <c r="E4810" s="5" t="s">
        <v>2822</v>
      </c>
      <c r="F4810" s="6">
        <v>43733</v>
      </c>
      <c r="G4810" s="6">
        <v>47386</v>
      </c>
      <c r="H4810" s="7">
        <v>3000</v>
      </c>
      <c r="I4810" s="13" t="e">
        <f>VLOOKUP(C4810,[1]Sheet18!$A$1:$C$362,3,0)</f>
        <v>#N/A</v>
      </c>
      <c r="J4810" s="18">
        <f t="shared" si="139"/>
        <v>3000</v>
      </c>
    </row>
    <row r="4811" spans="2:10" x14ac:dyDescent="0.2">
      <c r="B4811" s="4">
        <v>4808</v>
      </c>
      <c r="C4811" s="5" t="s">
        <v>2925</v>
      </c>
      <c r="D4811" s="5" t="s">
        <v>67</v>
      </c>
      <c r="E4811" s="5" t="s">
        <v>2926</v>
      </c>
      <c r="F4811" s="6">
        <v>43782</v>
      </c>
      <c r="G4811" s="6">
        <v>47435</v>
      </c>
      <c r="H4811" s="7">
        <v>2500</v>
      </c>
      <c r="I4811" s="13" t="e">
        <f>VLOOKUP(C4811,[1]Sheet18!$A$1:$C$362,3,0)</f>
        <v>#N/A</v>
      </c>
      <c r="J4811" s="18">
        <f t="shared" si="139"/>
        <v>2500</v>
      </c>
    </row>
    <row r="4812" spans="2:10" x14ac:dyDescent="0.2">
      <c r="B4812" s="4">
        <v>4809</v>
      </c>
      <c r="C4812" s="5" t="s">
        <v>2967</v>
      </c>
      <c r="D4812" s="5" t="s">
        <v>67</v>
      </c>
      <c r="E4812" s="5" t="s">
        <v>2968</v>
      </c>
      <c r="F4812" s="6">
        <v>43796</v>
      </c>
      <c r="G4812" s="6">
        <v>47449</v>
      </c>
      <c r="H4812" s="7">
        <v>2000</v>
      </c>
      <c r="I4812" s="13" t="e">
        <f>VLOOKUP(C4812,[1]Sheet18!$A$1:$C$362,3,0)</f>
        <v>#N/A</v>
      </c>
      <c r="J4812" s="18">
        <f t="shared" si="139"/>
        <v>2000</v>
      </c>
    </row>
    <row r="4813" spans="2:10" x14ac:dyDescent="0.2">
      <c r="B4813" s="4">
        <v>4810</v>
      </c>
      <c r="C4813" s="5" t="s">
        <v>3025</v>
      </c>
      <c r="D4813" s="5" t="s">
        <v>67</v>
      </c>
      <c r="E4813" s="5" t="s">
        <v>3026</v>
      </c>
      <c r="F4813" s="6">
        <v>43817</v>
      </c>
      <c r="G4813" s="6">
        <v>47470</v>
      </c>
      <c r="H4813" s="7">
        <v>2000</v>
      </c>
      <c r="I4813" s="13" t="e">
        <f>VLOOKUP(C4813,[1]Sheet18!$A$1:$C$362,3,0)</f>
        <v>#N/A</v>
      </c>
      <c r="J4813" s="18">
        <f t="shared" si="139"/>
        <v>2000</v>
      </c>
    </row>
    <row r="4814" spans="2:10" x14ac:dyDescent="0.2">
      <c r="B4814" s="4">
        <v>4811</v>
      </c>
      <c r="C4814" s="5" t="s">
        <v>3094</v>
      </c>
      <c r="D4814" s="5" t="s">
        <v>67</v>
      </c>
      <c r="E4814" s="5" t="s">
        <v>3095</v>
      </c>
      <c r="F4814" s="6">
        <v>43845</v>
      </c>
      <c r="G4814" s="6">
        <v>47498</v>
      </c>
      <c r="H4814" s="7">
        <v>2000</v>
      </c>
      <c r="I4814" s="13" t="e">
        <f>VLOOKUP(C4814,[1]Sheet18!$A$1:$C$362,3,0)</f>
        <v>#N/A</v>
      </c>
      <c r="J4814" s="18">
        <f t="shared" si="139"/>
        <v>2000</v>
      </c>
    </row>
    <row r="4815" spans="2:10" x14ac:dyDescent="0.2">
      <c r="B4815" s="4">
        <v>4812</v>
      </c>
      <c r="C4815" s="5" t="s">
        <v>3174</v>
      </c>
      <c r="D4815" s="5" t="s">
        <v>67</v>
      </c>
      <c r="E4815" s="5" t="s">
        <v>3175</v>
      </c>
      <c r="F4815" s="6">
        <v>43873</v>
      </c>
      <c r="G4815" s="6">
        <v>47526</v>
      </c>
      <c r="H4815" s="7">
        <v>2500</v>
      </c>
      <c r="I4815" s="13" t="e">
        <f>VLOOKUP(C4815,[1]Sheet18!$A$1:$C$362,3,0)</f>
        <v>#N/A</v>
      </c>
      <c r="J4815" s="18">
        <f t="shared" si="139"/>
        <v>2500</v>
      </c>
    </row>
    <row r="4816" spans="2:10" x14ac:dyDescent="0.2">
      <c r="B4816" s="4">
        <v>4813</v>
      </c>
      <c r="C4816" s="5" t="s">
        <v>3266</v>
      </c>
      <c r="D4816" s="5" t="s">
        <v>67</v>
      </c>
      <c r="E4816" s="5" t="s">
        <v>3267</v>
      </c>
      <c r="F4816" s="6">
        <v>43894</v>
      </c>
      <c r="G4816" s="6">
        <v>47546</v>
      </c>
      <c r="H4816" s="7">
        <v>3000</v>
      </c>
      <c r="I4816" s="13" t="e">
        <f>VLOOKUP(C4816,[1]Sheet18!$A$1:$C$362,3,0)</f>
        <v>#N/A</v>
      </c>
      <c r="J4816" s="18">
        <f t="shared" si="139"/>
        <v>3000</v>
      </c>
    </row>
    <row r="4817" spans="2:10" x14ac:dyDescent="0.2">
      <c r="B4817" s="4">
        <v>4814</v>
      </c>
      <c r="C4817" s="5" t="s">
        <v>3338</v>
      </c>
      <c r="D4817" s="5" t="s">
        <v>67</v>
      </c>
      <c r="E4817" s="5" t="s">
        <v>3339</v>
      </c>
      <c r="F4817" s="6">
        <v>43908</v>
      </c>
      <c r="G4817" s="6">
        <v>47560</v>
      </c>
      <c r="H4817" s="7">
        <v>2500</v>
      </c>
      <c r="I4817" s="13" t="e">
        <f>VLOOKUP(C4817,[1]Sheet18!$A$1:$C$362,3,0)</f>
        <v>#N/A</v>
      </c>
      <c r="J4817" s="18">
        <f t="shared" si="139"/>
        <v>2500</v>
      </c>
    </row>
    <row r="4818" spans="2:10" x14ac:dyDescent="0.2">
      <c r="B4818" s="4">
        <v>4815</v>
      </c>
      <c r="C4818" s="5" t="s">
        <v>3396</v>
      </c>
      <c r="D4818" s="5" t="s">
        <v>67</v>
      </c>
      <c r="E4818" s="5" t="s">
        <v>3397</v>
      </c>
      <c r="F4818" s="6">
        <v>43921</v>
      </c>
      <c r="G4818" s="6">
        <v>47573</v>
      </c>
      <c r="H4818" s="7">
        <v>4000</v>
      </c>
      <c r="I4818" s="13" t="e">
        <f>VLOOKUP(C4818,[1]Sheet18!$A$1:$C$362,3,0)</f>
        <v>#N/A</v>
      </c>
      <c r="J4818" s="18">
        <f t="shared" si="139"/>
        <v>4000</v>
      </c>
    </row>
    <row r="4819" spans="2:10" x14ac:dyDescent="0.2">
      <c r="B4819" s="4">
        <v>4816</v>
      </c>
      <c r="C4819" s="5" t="s">
        <v>3469</v>
      </c>
      <c r="D4819" s="5" t="s">
        <v>67</v>
      </c>
      <c r="E4819" s="5" t="s">
        <v>3470</v>
      </c>
      <c r="F4819" s="6">
        <v>43950</v>
      </c>
      <c r="G4819" s="6">
        <v>47602</v>
      </c>
      <c r="H4819" s="7">
        <v>2000</v>
      </c>
      <c r="I4819" s="13" t="e">
        <f>VLOOKUP(C4819,[1]Sheet18!$A$1:$C$362,3,0)</f>
        <v>#N/A</v>
      </c>
      <c r="J4819" s="18">
        <f t="shared" si="139"/>
        <v>2000</v>
      </c>
    </row>
    <row r="4820" spans="2:10" x14ac:dyDescent="0.2">
      <c r="B4820" s="4">
        <v>4817</v>
      </c>
      <c r="C4820" s="5" t="s">
        <v>3501</v>
      </c>
      <c r="D4820" s="5" t="s">
        <v>67</v>
      </c>
      <c r="E4820" s="5" t="s">
        <v>3502</v>
      </c>
      <c r="F4820" s="6">
        <v>43964</v>
      </c>
      <c r="G4820" s="6">
        <v>47616</v>
      </c>
      <c r="H4820" s="7">
        <v>3000.0010000000002</v>
      </c>
      <c r="I4820" s="13" t="e">
        <f>VLOOKUP(C4820,[1]Sheet18!$A$1:$C$362,3,0)</f>
        <v>#N/A</v>
      </c>
      <c r="J4820" s="18">
        <f t="shared" ref="J4820:J4883" si="140">H4820</f>
        <v>3000.0010000000002</v>
      </c>
    </row>
    <row r="4821" spans="2:10" x14ac:dyDescent="0.2">
      <c r="B4821" s="4">
        <v>4818</v>
      </c>
      <c r="C4821" s="5" t="s">
        <v>3527</v>
      </c>
      <c r="D4821" s="5" t="s">
        <v>67</v>
      </c>
      <c r="E4821" s="5" t="s">
        <v>3528</v>
      </c>
      <c r="F4821" s="6">
        <v>43978</v>
      </c>
      <c r="G4821" s="6">
        <v>47630</v>
      </c>
      <c r="H4821" s="7">
        <v>2000</v>
      </c>
      <c r="I4821" s="13" t="e">
        <f>VLOOKUP(C4821,[1]Sheet18!$A$1:$C$362,3,0)</f>
        <v>#N/A</v>
      </c>
      <c r="J4821" s="18">
        <f t="shared" si="140"/>
        <v>2000</v>
      </c>
    </row>
    <row r="4822" spans="2:10" x14ac:dyDescent="0.2">
      <c r="B4822" s="4">
        <v>4819</v>
      </c>
      <c r="C4822" s="5" t="s">
        <v>3563</v>
      </c>
      <c r="D4822" s="5" t="s">
        <v>67</v>
      </c>
      <c r="E4822" s="5" t="s">
        <v>3564</v>
      </c>
      <c r="F4822" s="6">
        <v>43992</v>
      </c>
      <c r="G4822" s="6">
        <v>47644</v>
      </c>
      <c r="H4822" s="7">
        <v>1000</v>
      </c>
      <c r="I4822" s="13" t="e">
        <f>VLOOKUP(C4822,[1]Sheet18!$A$1:$C$362,3,0)</f>
        <v>#N/A</v>
      </c>
      <c r="J4822" s="18">
        <f t="shared" si="140"/>
        <v>1000</v>
      </c>
    </row>
    <row r="4823" spans="2:10" x14ac:dyDescent="0.2">
      <c r="B4823" s="4">
        <v>4820</v>
      </c>
      <c r="C4823" s="5" t="s">
        <v>3603</v>
      </c>
      <c r="D4823" s="5" t="s">
        <v>67</v>
      </c>
      <c r="E4823" s="5" t="s">
        <v>3604</v>
      </c>
      <c r="F4823" s="6">
        <v>44013</v>
      </c>
      <c r="G4823" s="6">
        <v>47665</v>
      </c>
      <c r="H4823" s="7">
        <v>2000</v>
      </c>
      <c r="I4823" s="13" t="e">
        <f>VLOOKUP(C4823,[1]Sheet18!$A$1:$C$362,3,0)</f>
        <v>#N/A</v>
      </c>
      <c r="J4823" s="18">
        <f t="shared" si="140"/>
        <v>2000</v>
      </c>
    </row>
    <row r="4824" spans="2:10" x14ac:dyDescent="0.2">
      <c r="B4824" s="4">
        <v>4821</v>
      </c>
      <c r="C4824" s="5" t="s">
        <v>4810</v>
      </c>
      <c r="D4824" s="5" t="s">
        <v>67</v>
      </c>
      <c r="E4824" s="5" t="s">
        <v>4811</v>
      </c>
      <c r="F4824" s="6">
        <v>44405</v>
      </c>
      <c r="G4824" s="6">
        <v>47692</v>
      </c>
      <c r="H4824" s="7">
        <v>2500</v>
      </c>
      <c r="I4824" s="13" t="e">
        <f>VLOOKUP(C4824,[1]Sheet18!$A$1:$C$362,3,0)</f>
        <v>#N/A</v>
      </c>
      <c r="J4824" s="18">
        <f t="shared" si="140"/>
        <v>2500</v>
      </c>
    </row>
    <row r="4825" spans="2:10" x14ac:dyDescent="0.2">
      <c r="B4825" s="4">
        <v>4822</v>
      </c>
      <c r="C4825" s="5" t="s">
        <v>3677</v>
      </c>
      <c r="D4825" s="5" t="s">
        <v>67</v>
      </c>
      <c r="E4825" s="5" t="s">
        <v>3678</v>
      </c>
      <c r="F4825" s="6">
        <v>44041</v>
      </c>
      <c r="G4825" s="6">
        <v>47693</v>
      </c>
      <c r="H4825" s="7">
        <v>2000</v>
      </c>
      <c r="I4825" s="13" t="e">
        <f>VLOOKUP(C4825,[1]Sheet18!$A$1:$C$362,3,0)</f>
        <v>#N/A</v>
      </c>
      <c r="J4825" s="18">
        <f t="shared" si="140"/>
        <v>2000</v>
      </c>
    </row>
    <row r="4826" spans="2:10" x14ac:dyDescent="0.2">
      <c r="B4826" s="4">
        <v>4823</v>
      </c>
      <c r="C4826" s="5" t="s">
        <v>3757</v>
      </c>
      <c r="D4826" s="5" t="s">
        <v>67</v>
      </c>
      <c r="E4826" s="5" t="s">
        <v>3758</v>
      </c>
      <c r="F4826" s="6">
        <v>44069</v>
      </c>
      <c r="G4826" s="6">
        <v>47721</v>
      </c>
      <c r="H4826" s="7">
        <v>2000</v>
      </c>
      <c r="I4826" s="13" t="e">
        <f>VLOOKUP(C4826,[1]Sheet18!$A$1:$C$362,3,0)</f>
        <v>#N/A</v>
      </c>
      <c r="J4826" s="18">
        <f t="shared" si="140"/>
        <v>2000</v>
      </c>
    </row>
    <row r="4827" spans="2:10" x14ac:dyDescent="0.2">
      <c r="B4827" s="4">
        <v>4824</v>
      </c>
      <c r="C4827" s="5" t="s">
        <v>4200</v>
      </c>
      <c r="D4827" s="5" t="s">
        <v>67</v>
      </c>
      <c r="E4827" s="5" t="s">
        <v>4201</v>
      </c>
      <c r="F4827" s="6">
        <v>44195</v>
      </c>
      <c r="G4827" s="6">
        <v>47847</v>
      </c>
      <c r="H4827" s="7">
        <v>2000</v>
      </c>
      <c r="I4827" s="13" t="e">
        <f>VLOOKUP(C4827,[1]Sheet18!$A$1:$C$362,3,0)</f>
        <v>#N/A</v>
      </c>
      <c r="J4827" s="18">
        <f t="shared" si="140"/>
        <v>2000</v>
      </c>
    </row>
    <row r="4828" spans="2:10" x14ac:dyDescent="0.2">
      <c r="B4828" s="4">
        <v>4825</v>
      </c>
      <c r="C4828" s="5" t="s">
        <v>4284</v>
      </c>
      <c r="D4828" s="5" t="s">
        <v>67</v>
      </c>
      <c r="E4828" s="5" t="s">
        <v>4285</v>
      </c>
      <c r="F4828" s="6">
        <v>44223</v>
      </c>
      <c r="G4828" s="6">
        <v>47875</v>
      </c>
      <c r="H4828" s="7">
        <v>2000</v>
      </c>
      <c r="I4828" s="13" t="e">
        <f>VLOOKUP(C4828,[1]Sheet18!$A$1:$C$362,3,0)</f>
        <v>#N/A</v>
      </c>
      <c r="J4828" s="18">
        <f t="shared" si="140"/>
        <v>2000</v>
      </c>
    </row>
    <row r="4829" spans="2:10" x14ac:dyDescent="0.2">
      <c r="B4829" s="4">
        <v>4826</v>
      </c>
      <c r="C4829" s="5" t="s">
        <v>4360</v>
      </c>
      <c r="D4829" s="5" t="s">
        <v>67</v>
      </c>
      <c r="E4829" s="5" t="s">
        <v>4361</v>
      </c>
      <c r="F4829" s="6">
        <v>44244</v>
      </c>
      <c r="G4829" s="6">
        <v>47896</v>
      </c>
      <c r="H4829" s="7">
        <v>1500</v>
      </c>
      <c r="I4829" s="13" t="e">
        <f>VLOOKUP(C4829,[1]Sheet18!$A$1:$C$362,3,0)</f>
        <v>#N/A</v>
      </c>
      <c r="J4829" s="18">
        <f t="shared" si="140"/>
        <v>1500</v>
      </c>
    </row>
    <row r="4830" spans="2:10" x14ac:dyDescent="0.2">
      <c r="B4830" s="4">
        <v>4827</v>
      </c>
      <c r="C4830" s="5" t="s">
        <v>4506</v>
      </c>
      <c r="D4830" s="5" t="s">
        <v>67</v>
      </c>
      <c r="E4830" s="5" t="s">
        <v>4507</v>
      </c>
      <c r="F4830" s="6">
        <v>44279</v>
      </c>
      <c r="G4830" s="6">
        <v>47931</v>
      </c>
      <c r="H4830" s="7">
        <v>2000</v>
      </c>
      <c r="I4830" s="13" t="e">
        <f>VLOOKUP(C4830,[1]Sheet18!$A$1:$C$362,3,0)</f>
        <v>#N/A</v>
      </c>
      <c r="J4830" s="18">
        <f t="shared" si="140"/>
        <v>2000</v>
      </c>
    </row>
    <row r="4831" spans="2:10" x14ac:dyDescent="0.2">
      <c r="B4831" s="4">
        <v>4828</v>
      </c>
      <c r="C4831" s="5" t="s">
        <v>4589</v>
      </c>
      <c r="D4831" s="5" t="s">
        <v>67</v>
      </c>
      <c r="E4831" s="5" t="s">
        <v>4507</v>
      </c>
      <c r="F4831" s="6">
        <v>44328</v>
      </c>
      <c r="G4831" s="6">
        <v>47980</v>
      </c>
      <c r="H4831" s="7">
        <v>2000</v>
      </c>
      <c r="I4831" s="13" t="e">
        <f>VLOOKUP(C4831,[1]Sheet18!$A$1:$C$362,3,0)</f>
        <v>#N/A</v>
      </c>
      <c r="J4831" s="18">
        <f t="shared" si="140"/>
        <v>2000</v>
      </c>
    </row>
    <row r="4832" spans="2:10" x14ac:dyDescent="0.2">
      <c r="B4832" s="4">
        <v>4829</v>
      </c>
      <c r="C4832" s="5" t="s">
        <v>4794</v>
      </c>
      <c r="D4832" s="5" t="s">
        <v>67</v>
      </c>
      <c r="E4832" s="5" t="s">
        <v>4795</v>
      </c>
      <c r="F4832" s="6">
        <v>44391</v>
      </c>
      <c r="G4832" s="6">
        <v>48043</v>
      </c>
      <c r="H4832" s="7">
        <v>1500</v>
      </c>
      <c r="I4832" s="13" t="e">
        <f>VLOOKUP(C4832,[1]Sheet18!$A$1:$C$362,3,0)</f>
        <v>#N/A</v>
      </c>
      <c r="J4832" s="18">
        <f t="shared" si="140"/>
        <v>1500</v>
      </c>
    </row>
    <row r="4833" spans="2:10" x14ac:dyDescent="0.2">
      <c r="B4833" s="4">
        <v>4830</v>
      </c>
      <c r="C4833" s="5" t="s">
        <v>4827</v>
      </c>
      <c r="D4833" s="5" t="s">
        <v>67</v>
      </c>
      <c r="E4833" s="5" t="s">
        <v>4828</v>
      </c>
      <c r="F4833" s="6">
        <v>44412</v>
      </c>
      <c r="G4833" s="6">
        <v>48064</v>
      </c>
      <c r="H4833" s="7">
        <v>1000</v>
      </c>
      <c r="I4833" s="13" t="e">
        <f>VLOOKUP(C4833,[1]Sheet18!$A$1:$C$362,3,0)</f>
        <v>#N/A</v>
      </c>
      <c r="J4833" s="18">
        <f t="shared" si="140"/>
        <v>1000</v>
      </c>
    </row>
    <row r="4834" spans="2:10" x14ac:dyDescent="0.2">
      <c r="B4834" s="4">
        <v>4831</v>
      </c>
      <c r="C4834" s="5" t="s">
        <v>4867</v>
      </c>
      <c r="D4834" s="5" t="s">
        <v>67</v>
      </c>
      <c r="E4834" s="5" t="s">
        <v>4868</v>
      </c>
      <c r="F4834" s="6">
        <v>44433</v>
      </c>
      <c r="G4834" s="6">
        <v>48085</v>
      </c>
      <c r="H4834" s="7">
        <v>2500</v>
      </c>
      <c r="I4834" s="13" t="e">
        <f>VLOOKUP(C4834,[1]Sheet18!$A$1:$C$362,3,0)</f>
        <v>#N/A</v>
      </c>
      <c r="J4834" s="18">
        <f t="shared" si="140"/>
        <v>2500</v>
      </c>
    </row>
    <row r="4835" spans="2:10" x14ac:dyDescent="0.2">
      <c r="B4835" s="4">
        <v>4832</v>
      </c>
      <c r="C4835" s="5" t="s">
        <v>4909</v>
      </c>
      <c r="D4835" s="5" t="s">
        <v>67</v>
      </c>
      <c r="E4835" s="5" t="s">
        <v>4910</v>
      </c>
      <c r="F4835" s="6">
        <v>44447</v>
      </c>
      <c r="G4835" s="6">
        <v>48099</v>
      </c>
      <c r="H4835" s="7">
        <v>2500</v>
      </c>
      <c r="I4835" s="13" t="e">
        <f>VLOOKUP(C4835,[1]Sheet18!$A$1:$C$362,3,0)</f>
        <v>#N/A</v>
      </c>
      <c r="J4835" s="18">
        <f t="shared" si="140"/>
        <v>2500</v>
      </c>
    </row>
    <row r="4836" spans="2:10" x14ac:dyDescent="0.2">
      <c r="B4836" s="4">
        <v>4833</v>
      </c>
      <c r="C4836" s="5" t="s">
        <v>5073</v>
      </c>
      <c r="D4836" s="5" t="s">
        <v>67</v>
      </c>
      <c r="E4836" s="5" t="s">
        <v>4828</v>
      </c>
      <c r="F4836" s="6">
        <v>44502</v>
      </c>
      <c r="G4836" s="6">
        <v>48154</v>
      </c>
      <c r="H4836" s="7">
        <v>1000</v>
      </c>
      <c r="I4836" s="13" t="e">
        <f>VLOOKUP(C4836,[1]Sheet18!$A$1:$C$362,3,0)</f>
        <v>#N/A</v>
      </c>
      <c r="J4836" s="18">
        <f t="shared" si="140"/>
        <v>1000</v>
      </c>
    </row>
    <row r="4837" spans="2:10" x14ac:dyDescent="0.2">
      <c r="B4837" s="4">
        <v>4834</v>
      </c>
      <c r="C4837" s="5" t="s">
        <v>5106</v>
      </c>
      <c r="D4837" s="5" t="s">
        <v>67</v>
      </c>
      <c r="E4837" s="5" t="s">
        <v>5107</v>
      </c>
      <c r="F4837" s="6">
        <v>44524</v>
      </c>
      <c r="G4837" s="6">
        <v>48176</v>
      </c>
      <c r="H4837" s="7">
        <v>1000</v>
      </c>
      <c r="I4837" s="13" t="e">
        <f>VLOOKUP(C4837,[1]Sheet18!$A$1:$C$362,3,0)</f>
        <v>#N/A</v>
      </c>
      <c r="J4837" s="18">
        <f t="shared" si="140"/>
        <v>1000</v>
      </c>
    </row>
    <row r="4838" spans="2:10" x14ac:dyDescent="0.2">
      <c r="B4838" s="4">
        <v>4835</v>
      </c>
      <c r="C4838" s="5" t="s">
        <v>5217</v>
      </c>
      <c r="D4838" s="5" t="s">
        <v>67</v>
      </c>
      <c r="E4838" s="5" t="s">
        <v>5218</v>
      </c>
      <c r="F4838" s="6">
        <v>44566</v>
      </c>
      <c r="G4838" s="6">
        <v>48218</v>
      </c>
      <c r="H4838" s="7">
        <v>2500</v>
      </c>
      <c r="I4838" s="13" t="e">
        <f>VLOOKUP(C4838,[1]Sheet18!$A$1:$C$362,3,0)</f>
        <v>#N/A</v>
      </c>
      <c r="J4838" s="18">
        <f t="shared" si="140"/>
        <v>2500</v>
      </c>
    </row>
    <row r="4839" spans="2:10" x14ac:dyDescent="0.2">
      <c r="B4839" s="4">
        <v>4836</v>
      </c>
      <c r="C4839" s="5" t="s">
        <v>5261</v>
      </c>
      <c r="D4839" s="5" t="s">
        <v>67</v>
      </c>
      <c r="E4839" s="5" t="s">
        <v>5262</v>
      </c>
      <c r="F4839" s="6">
        <v>44580</v>
      </c>
      <c r="G4839" s="6">
        <v>48232</v>
      </c>
      <c r="H4839" s="7">
        <v>1000</v>
      </c>
      <c r="I4839" s="13" t="e">
        <f>VLOOKUP(C4839,[1]Sheet18!$A$1:$C$362,3,0)</f>
        <v>#N/A</v>
      </c>
      <c r="J4839" s="18">
        <f t="shared" si="140"/>
        <v>1000</v>
      </c>
    </row>
    <row r="4840" spans="2:10" x14ac:dyDescent="0.2">
      <c r="B4840" s="4">
        <v>4837</v>
      </c>
      <c r="C4840" s="5" t="s">
        <v>5386</v>
      </c>
      <c r="D4840" s="5" t="s">
        <v>67</v>
      </c>
      <c r="E4840" s="5" t="s">
        <v>5387</v>
      </c>
      <c r="F4840" s="6">
        <v>44622</v>
      </c>
      <c r="G4840" s="6">
        <v>48275</v>
      </c>
      <c r="H4840" s="7">
        <v>3000</v>
      </c>
      <c r="I4840" s="13" t="e">
        <f>VLOOKUP(C4840,[1]Sheet18!$A$1:$C$362,3,0)</f>
        <v>#N/A</v>
      </c>
      <c r="J4840" s="18">
        <f t="shared" si="140"/>
        <v>3000</v>
      </c>
    </row>
    <row r="4841" spans="2:10" x14ac:dyDescent="0.2">
      <c r="B4841" s="4">
        <v>4838</v>
      </c>
      <c r="C4841" s="5" t="s">
        <v>5493</v>
      </c>
      <c r="D4841" s="5" t="s">
        <v>67</v>
      </c>
      <c r="E4841" s="5" t="s">
        <v>5494</v>
      </c>
      <c r="F4841" s="6">
        <v>44650</v>
      </c>
      <c r="G4841" s="6">
        <v>48303</v>
      </c>
      <c r="H4841" s="7">
        <v>4390</v>
      </c>
      <c r="I4841" s="13" t="e">
        <f>VLOOKUP(C4841,[1]Sheet18!$A$1:$C$362,3,0)</f>
        <v>#N/A</v>
      </c>
      <c r="J4841" s="18">
        <f t="shared" si="140"/>
        <v>4390</v>
      </c>
    </row>
    <row r="4842" spans="2:10" x14ac:dyDescent="0.2">
      <c r="B4842" s="4">
        <v>4839</v>
      </c>
      <c r="C4842" s="5" t="s">
        <v>5556</v>
      </c>
      <c r="D4842" s="5" t="s">
        <v>67</v>
      </c>
      <c r="E4842" s="5" t="s">
        <v>1438</v>
      </c>
      <c r="F4842" s="6">
        <v>44706</v>
      </c>
      <c r="G4842" s="6">
        <v>48359</v>
      </c>
      <c r="H4842" s="7">
        <v>2500</v>
      </c>
      <c r="I4842" s="13" t="e">
        <f>VLOOKUP(C4842,[1]Sheet18!$A$1:$C$362,3,0)</f>
        <v>#N/A</v>
      </c>
      <c r="J4842" s="18">
        <f t="shared" si="140"/>
        <v>2500</v>
      </c>
    </row>
    <row r="4843" spans="2:10" x14ac:dyDescent="0.2">
      <c r="B4843" s="4">
        <v>4840</v>
      </c>
      <c r="C4843" s="5" t="s">
        <v>5583</v>
      </c>
      <c r="D4843" s="5" t="s">
        <v>67</v>
      </c>
      <c r="E4843" s="5" t="s">
        <v>5584</v>
      </c>
      <c r="F4843" s="6">
        <v>44713</v>
      </c>
      <c r="G4843" s="6">
        <v>48366</v>
      </c>
      <c r="H4843" s="7">
        <v>3000</v>
      </c>
      <c r="I4843" s="13" t="e">
        <f>VLOOKUP(C4843,[1]Sheet18!$A$1:$C$362,3,0)</f>
        <v>#N/A</v>
      </c>
      <c r="J4843" s="18">
        <f t="shared" si="140"/>
        <v>3000</v>
      </c>
    </row>
    <row r="4844" spans="2:10" x14ac:dyDescent="0.2">
      <c r="B4844" s="4">
        <v>4841</v>
      </c>
      <c r="C4844" s="5" t="s">
        <v>5680</v>
      </c>
      <c r="D4844" s="5" t="s">
        <v>67</v>
      </c>
      <c r="E4844" s="5" t="s">
        <v>5681</v>
      </c>
      <c r="F4844" s="6">
        <v>44748</v>
      </c>
      <c r="G4844" s="6">
        <v>48401</v>
      </c>
      <c r="H4844" s="7">
        <v>1500</v>
      </c>
      <c r="I4844" s="13" t="e">
        <f>VLOOKUP(C4844,[1]Sheet18!$A$1:$C$362,3,0)</f>
        <v>#N/A</v>
      </c>
      <c r="J4844" s="18">
        <f t="shared" si="140"/>
        <v>1500</v>
      </c>
    </row>
    <row r="4845" spans="2:10" x14ac:dyDescent="0.2">
      <c r="B4845" s="4">
        <v>4842</v>
      </c>
      <c r="C4845" s="5" t="s">
        <v>1343</v>
      </c>
      <c r="D4845" s="5" t="s">
        <v>67</v>
      </c>
      <c r="E4845" s="5" t="s">
        <v>1344</v>
      </c>
      <c r="F4845" s="6">
        <v>42991</v>
      </c>
      <c r="G4845" s="6">
        <v>48470</v>
      </c>
      <c r="H4845" s="7">
        <v>3000</v>
      </c>
      <c r="I4845" s="13" t="e">
        <f>VLOOKUP(C4845,[1]Sheet18!$A$1:$C$362,3,0)</f>
        <v>#N/A</v>
      </c>
      <c r="J4845" s="18">
        <f t="shared" si="140"/>
        <v>3000</v>
      </c>
    </row>
    <row r="4846" spans="2:10" x14ac:dyDescent="0.2">
      <c r="B4846" s="4">
        <v>4843</v>
      </c>
      <c r="C4846" s="5" t="s">
        <v>5926</v>
      </c>
      <c r="D4846" s="5" t="s">
        <v>67</v>
      </c>
      <c r="E4846" s="5" t="s">
        <v>5927</v>
      </c>
      <c r="F4846" s="6">
        <v>44832</v>
      </c>
      <c r="G4846" s="6">
        <v>48485</v>
      </c>
      <c r="H4846" s="7">
        <v>2000</v>
      </c>
      <c r="I4846" s="13" t="e">
        <f>VLOOKUP(C4846,[1]Sheet18!$A$1:$C$362,3,0)</f>
        <v>#N/A</v>
      </c>
      <c r="J4846" s="18">
        <f t="shared" si="140"/>
        <v>2000</v>
      </c>
    </row>
    <row r="4847" spans="2:10" x14ac:dyDescent="0.2">
      <c r="B4847" s="4">
        <v>4844</v>
      </c>
      <c r="C4847" s="5" t="s">
        <v>1437</v>
      </c>
      <c r="D4847" s="5" t="s">
        <v>67</v>
      </c>
      <c r="E4847" s="5" t="s">
        <v>1438</v>
      </c>
      <c r="F4847" s="6">
        <v>43047</v>
      </c>
      <c r="G4847" s="6">
        <v>48526</v>
      </c>
      <c r="H4847" s="7">
        <v>1000</v>
      </c>
      <c r="I4847" s="13" t="e">
        <f>VLOOKUP(C4847,[1]Sheet18!$A$1:$C$362,3,0)</f>
        <v>#N/A</v>
      </c>
      <c r="J4847" s="18">
        <f t="shared" si="140"/>
        <v>1000</v>
      </c>
    </row>
    <row r="4848" spans="2:10" x14ac:dyDescent="0.2">
      <c r="B4848" s="4">
        <v>4845</v>
      </c>
      <c r="C4848" s="5" t="s">
        <v>1475</v>
      </c>
      <c r="D4848" s="5" t="s">
        <v>67</v>
      </c>
      <c r="E4848" s="5" t="s">
        <v>1476</v>
      </c>
      <c r="F4848" s="6">
        <v>43068</v>
      </c>
      <c r="G4848" s="6">
        <v>48547</v>
      </c>
      <c r="H4848" s="7">
        <v>1500</v>
      </c>
      <c r="I4848" s="13" t="e">
        <f>VLOOKUP(C4848,[1]Sheet18!$A$1:$C$362,3,0)</f>
        <v>#N/A</v>
      </c>
      <c r="J4848" s="18">
        <f t="shared" si="140"/>
        <v>1500</v>
      </c>
    </row>
    <row r="4849" spans="2:10" x14ac:dyDescent="0.2">
      <c r="B4849" s="4">
        <v>4846</v>
      </c>
      <c r="C4849" s="5" t="s">
        <v>1511</v>
      </c>
      <c r="D4849" s="5" t="s">
        <v>67</v>
      </c>
      <c r="E4849" s="5" t="s">
        <v>1512</v>
      </c>
      <c r="F4849" s="6">
        <v>43082</v>
      </c>
      <c r="G4849" s="6">
        <v>48561</v>
      </c>
      <c r="H4849" s="7">
        <v>3000</v>
      </c>
      <c r="I4849" s="13" t="e">
        <f>VLOOKUP(C4849,[1]Sheet18!$A$1:$C$362,3,0)</f>
        <v>#N/A</v>
      </c>
      <c r="J4849" s="18">
        <f t="shared" si="140"/>
        <v>3000</v>
      </c>
    </row>
    <row r="4850" spans="2:10" x14ac:dyDescent="0.2">
      <c r="B4850" s="4">
        <v>4847</v>
      </c>
      <c r="C4850" s="5" t="s">
        <v>6171</v>
      </c>
      <c r="D4850" s="5" t="s">
        <v>67</v>
      </c>
      <c r="E4850" s="5" t="s">
        <v>6172</v>
      </c>
      <c r="F4850" s="6">
        <v>44916</v>
      </c>
      <c r="G4850" s="6">
        <v>48569</v>
      </c>
      <c r="H4850" s="7">
        <v>1000</v>
      </c>
      <c r="I4850" s="13" t="e">
        <f>VLOOKUP(C4850,[1]Sheet18!$A$1:$C$362,3,0)</f>
        <v>#N/A</v>
      </c>
      <c r="J4850" s="18">
        <f t="shared" si="140"/>
        <v>1000</v>
      </c>
    </row>
    <row r="4851" spans="2:10" x14ac:dyDescent="0.2">
      <c r="B4851" s="4">
        <v>4848</v>
      </c>
      <c r="C4851" s="5" t="s">
        <v>2013</v>
      </c>
      <c r="D4851" s="5" t="s">
        <v>67</v>
      </c>
      <c r="E4851" s="5" t="s">
        <v>2014</v>
      </c>
      <c r="F4851" s="6">
        <v>43355</v>
      </c>
      <c r="G4851" s="6">
        <v>48834</v>
      </c>
      <c r="H4851" s="7">
        <v>1500</v>
      </c>
      <c r="I4851" s="13" t="e">
        <f>VLOOKUP(C4851,[1]Sheet18!$A$1:$C$362,3,0)</f>
        <v>#N/A</v>
      </c>
      <c r="J4851" s="18">
        <f t="shared" si="140"/>
        <v>1500</v>
      </c>
    </row>
    <row r="4852" spans="2:10" x14ac:dyDescent="0.2">
      <c r="B4852" s="4">
        <v>4849</v>
      </c>
      <c r="C4852" s="5" t="s">
        <v>2061</v>
      </c>
      <c r="D4852" s="5" t="s">
        <v>67</v>
      </c>
      <c r="E4852" s="5" t="s">
        <v>2062</v>
      </c>
      <c r="F4852" s="6">
        <v>43383</v>
      </c>
      <c r="G4852" s="6">
        <v>48862</v>
      </c>
      <c r="H4852" s="7">
        <v>2000</v>
      </c>
      <c r="I4852" s="13" t="e">
        <f>VLOOKUP(C4852,[1]Sheet18!$A$1:$C$362,3,0)</f>
        <v>#N/A</v>
      </c>
      <c r="J4852" s="18">
        <f t="shared" si="140"/>
        <v>2000</v>
      </c>
    </row>
    <row r="4853" spans="2:10" x14ac:dyDescent="0.2">
      <c r="B4853" s="4">
        <v>4850</v>
      </c>
      <c r="C4853" s="5" t="s">
        <v>2087</v>
      </c>
      <c r="D4853" s="5" t="s">
        <v>67</v>
      </c>
      <c r="E4853" s="5" t="s">
        <v>2088</v>
      </c>
      <c r="F4853" s="6">
        <v>43397</v>
      </c>
      <c r="G4853" s="6">
        <v>48876</v>
      </c>
      <c r="H4853" s="7">
        <v>2000</v>
      </c>
      <c r="I4853" s="13" t="e">
        <f>VLOOKUP(C4853,[1]Sheet18!$A$1:$C$362,3,0)</f>
        <v>#N/A</v>
      </c>
      <c r="J4853" s="18">
        <f t="shared" si="140"/>
        <v>2000</v>
      </c>
    </row>
    <row r="4854" spans="2:10" x14ac:dyDescent="0.2">
      <c r="B4854" s="4">
        <v>4851</v>
      </c>
      <c r="C4854" s="5" t="s">
        <v>2190</v>
      </c>
      <c r="D4854" s="5" t="s">
        <v>67</v>
      </c>
      <c r="E4854" s="5" t="s">
        <v>2191</v>
      </c>
      <c r="F4854" s="6">
        <v>43446</v>
      </c>
      <c r="G4854" s="6">
        <v>48925</v>
      </c>
      <c r="H4854" s="7">
        <v>4000</v>
      </c>
      <c r="I4854" s="13" t="e">
        <f>VLOOKUP(C4854,[1]Sheet18!$A$1:$C$362,3,0)</f>
        <v>#N/A</v>
      </c>
      <c r="J4854" s="18">
        <f t="shared" si="140"/>
        <v>4000</v>
      </c>
    </row>
    <row r="4855" spans="2:10" x14ac:dyDescent="0.2">
      <c r="B4855" s="4">
        <v>4852</v>
      </c>
      <c r="C4855" s="5" t="s">
        <v>2226</v>
      </c>
      <c r="D4855" s="5" t="s">
        <v>67</v>
      </c>
      <c r="E4855" s="5" t="s">
        <v>2227</v>
      </c>
      <c r="F4855" s="6">
        <v>43460</v>
      </c>
      <c r="G4855" s="6">
        <v>48939</v>
      </c>
      <c r="H4855" s="7">
        <v>1983</v>
      </c>
      <c r="I4855" s="13" t="e">
        <f>VLOOKUP(C4855,[1]Sheet18!$A$1:$C$362,3,0)</f>
        <v>#N/A</v>
      </c>
      <c r="J4855" s="18">
        <f t="shared" si="140"/>
        <v>1983</v>
      </c>
    </row>
    <row r="4856" spans="2:10" x14ac:dyDescent="0.2">
      <c r="B4856" s="4">
        <v>4853</v>
      </c>
      <c r="C4856" s="5" t="s">
        <v>2268</v>
      </c>
      <c r="D4856" s="5" t="s">
        <v>67</v>
      </c>
      <c r="E4856" s="5" t="s">
        <v>2269</v>
      </c>
      <c r="F4856" s="6">
        <v>43481</v>
      </c>
      <c r="G4856" s="6">
        <v>48960</v>
      </c>
      <c r="H4856" s="7">
        <v>3500</v>
      </c>
      <c r="I4856" s="13" t="e">
        <f>VLOOKUP(C4856,[1]Sheet18!$A$1:$C$362,3,0)</f>
        <v>#N/A</v>
      </c>
      <c r="J4856" s="18">
        <f t="shared" si="140"/>
        <v>3500</v>
      </c>
    </row>
    <row r="4857" spans="2:10" x14ac:dyDescent="0.2">
      <c r="B4857" s="4">
        <v>4854</v>
      </c>
      <c r="C4857" s="5" t="s">
        <v>2342</v>
      </c>
      <c r="D4857" s="5" t="s">
        <v>67</v>
      </c>
      <c r="E4857" s="5" t="s">
        <v>2343</v>
      </c>
      <c r="F4857" s="6">
        <v>43509</v>
      </c>
      <c r="G4857" s="6">
        <v>48988</v>
      </c>
      <c r="H4857" s="7">
        <v>1545</v>
      </c>
      <c r="I4857" s="13" t="e">
        <f>VLOOKUP(C4857,[1]Sheet18!$A$1:$C$362,3,0)</f>
        <v>#N/A</v>
      </c>
      <c r="J4857" s="18">
        <f t="shared" si="140"/>
        <v>1545</v>
      </c>
    </row>
    <row r="4858" spans="2:10" x14ac:dyDescent="0.2">
      <c r="B4858" s="4">
        <v>4855</v>
      </c>
      <c r="C4858" s="5" t="s">
        <v>2406</v>
      </c>
      <c r="D4858" s="5" t="s">
        <v>67</v>
      </c>
      <c r="E4858" s="5" t="s">
        <v>2407</v>
      </c>
      <c r="F4858" s="6">
        <v>43530</v>
      </c>
      <c r="G4858" s="6">
        <v>49009</v>
      </c>
      <c r="H4858" s="7">
        <v>2000</v>
      </c>
      <c r="I4858" s="13" t="e">
        <f>VLOOKUP(C4858,[1]Sheet18!$A$1:$C$362,3,0)</f>
        <v>#N/A</v>
      </c>
      <c r="J4858" s="18">
        <f t="shared" si="140"/>
        <v>2000</v>
      </c>
    </row>
    <row r="4859" spans="2:10" x14ac:dyDescent="0.2">
      <c r="B4859" s="4">
        <v>4856</v>
      </c>
      <c r="C4859" s="5" t="s">
        <v>2446</v>
      </c>
      <c r="D4859" s="5" t="s">
        <v>67</v>
      </c>
      <c r="E4859" s="5" t="s">
        <v>2447</v>
      </c>
      <c r="F4859" s="6">
        <v>43544</v>
      </c>
      <c r="G4859" s="6">
        <v>49023</v>
      </c>
      <c r="H4859" s="7">
        <v>2000</v>
      </c>
      <c r="I4859" s="13" t="e">
        <f>VLOOKUP(C4859,[1]Sheet18!$A$1:$C$362,3,0)</f>
        <v>#N/A</v>
      </c>
      <c r="J4859" s="18">
        <f t="shared" si="140"/>
        <v>2000</v>
      </c>
    </row>
    <row r="4860" spans="2:10" x14ac:dyDescent="0.2">
      <c r="B4860" s="4">
        <v>4857</v>
      </c>
      <c r="C4860" s="5" t="s">
        <v>2613</v>
      </c>
      <c r="D4860" s="5" t="s">
        <v>67</v>
      </c>
      <c r="E4860" s="5" t="s">
        <v>2614</v>
      </c>
      <c r="F4860" s="6">
        <v>43649</v>
      </c>
      <c r="G4860" s="6">
        <v>49128</v>
      </c>
      <c r="H4860" s="7">
        <v>2000</v>
      </c>
      <c r="I4860" s="13" t="e">
        <f>VLOOKUP(C4860,[1]Sheet18!$A$1:$C$362,3,0)</f>
        <v>#N/A</v>
      </c>
      <c r="J4860" s="18">
        <f t="shared" si="140"/>
        <v>2000</v>
      </c>
    </row>
    <row r="4861" spans="2:10" x14ac:dyDescent="0.2">
      <c r="B4861" s="4">
        <v>4858</v>
      </c>
      <c r="C4861" s="5" t="s">
        <v>2677</v>
      </c>
      <c r="D4861" s="5" t="s">
        <v>67</v>
      </c>
      <c r="E4861" s="5" t="s">
        <v>2678</v>
      </c>
      <c r="F4861" s="6">
        <v>43677</v>
      </c>
      <c r="G4861" s="6">
        <v>49156</v>
      </c>
      <c r="H4861" s="7">
        <v>1010</v>
      </c>
      <c r="I4861" s="13" t="e">
        <f>VLOOKUP(C4861,[1]Sheet18!$A$1:$C$362,3,0)</f>
        <v>#N/A</v>
      </c>
      <c r="J4861" s="18">
        <f t="shared" si="140"/>
        <v>1010</v>
      </c>
    </row>
    <row r="4862" spans="2:10" x14ac:dyDescent="0.2">
      <c r="B4862" s="4">
        <v>4859</v>
      </c>
      <c r="C4862" s="5" t="s">
        <v>2754</v>
      </c>
      <c r="D4862" s="5" t="s">
        <v>67</v>
      </c>
      <c r="E4862" s="5" t="s">
        <v>2755</v>
      </c>
      <c r="F4862" s="6">
        <v>43705</v>
      </c>
      <c r="G4862" s="6">
        <v>49184</v>
      </c>
      <c r="H4862" s="7">
        <v>2500</v>
      </c>
      <c r="I4862" s="13" t="e">
        <f>VLOOKUP(C4862,[1]Sheet18!$A$1:$C$362,3,0)</f>
        <v>#N/A</v>
      </c>
      <c r="J4862" s="18">
        <f t="shared" si="140"/>
        <v>2500</v>
      </c>
    </row>
    <row r="4863" spans="2:10" x14ac:dyDescent="0.2">
      <c r="B4863" s="4">
        <v>4860</v>
      </c>
      <c r="C4863" s="5" t="s">
        <v>2802</v>
      </c>
      <c r="D4863" s="5" t="s">
        <v>67</v>
      </c>
      <c r="E4863" s="5" t="s">
        <v>2678</v>
      </c>
      <c r="F4863" s="6">
        <v>43726</v>
      </c>
      <c r="G4863" s="6">
        <v>49205</v>
      </c>
      <c r="H4863" s="7">
        <v>2000</v>
      </c>
      <c r="I4863" s="13" t="e">
        <f>VLOOKUP(C4863,[1]Sheet18!$A$1:$C$362,3,0)</f>
        <v>#N/A</v>
      </c>
      <c r="J4863" s="18">
        <f t="shared" si="140"/>
        <v>2000</v>
      </c>
    </row>
    <row r="4864" spans="2:10" x14ac:dyDescent="0.2">
      <c r="B4864" s="4">
        <v>4861</v>
      </c>
      <c r="C4864" s="5" t="s">
        <v>2904</v>
      </c>
      <c r="D4864" s="5" t="s">
        <v>67</v>
      </c>
      <c r="E4864" s="5" t="s">
        <v>2905</v>
      </c>
      <c r="F4864" s="6">
        <v>43768</v>
      </c>
      <c r="G4864" s="6">
        <v>49247</v>
      </c>
      <c r="H4864" s="7">
        <v>2500</v>
      </c>
      <c r="I4864" s="13" t="e">
        <f>VLOOKUP(C4864,[1]Sheet18!$A$1:$C$362,3,0)</f>
        <v>#N/A</v>
      </c>
      <c r="J4864" s="18">
        <f t="shared" si="140"/>
        <v>2500</v>
      </c>
    </row>
    <row r="4865" spans="2:10" x14ac:dyDescent="0.2">
      <c r="B4865" s="4">
        <v>4862</v>
      </c>
      <c r="C4865" s="5" t="s">
        <v>2942</v>
      </c>
      <c r="D4865" s="5" t="s">
        <v>67</v>
      </c>
      <c r="E4865" s="5" t="s">
        <v>2943</v>
      </c>
      <c r="F4865" s="6">
        <v>43789</v>
      </c>
      <c r="G4865" s="6">
        <v>49268</v>
      </c>
      <c r="H4865" s="7">
        <v>2000</v>
      </c>
      <c r="I4865" s="13" t="e">
        <f>VLOOKUP(C4865,[1]Sheet18!$A$1:$C$362,3,0)</f>
        <v>#N/A</v>
      </c>
      <c r="J4865" s="18">
        <f t="shared" si="140"/>
        <v>2000</v>
      </c>
    </row>
    <row r="4866" spans="2:10" x14ac:dyDescent="0.2">
      <c r="B4866" s="4">
        <v>4863</v>
      </c>
      <c r="C4866" s="5" t="s">
        <v>3014</v>
      </c>
      <c r="D4866" s="5" t="s">
        <v>67</v>
      </c>
      <c r="E4866" s="5" t="s">
        <v>3015</v>
      </c>
      <c r="F4866" s="6">
        <v>43810</v>
      </c>
      <c r="G4866" s="6">
        <v>49289</v>
      </c>
      <c r="H4866" s="7">
        <v>3000</v>
      </c>
      <c r="I4866" s="13" t="e">
        <f>VLOOKUP(C4866,[1]Sheet18!$A$1:$C$362,3,0)</f>
        <v>#N/A</v>
      </c>
      <c r="J4866" s="18">
        <f t="shared" si="140"/>
        <v>3000</v>
      </c>
    </row>
    <row r="4867" spans="2:10" x14ac:dyDescent="0.2">
      <c r="B4867" s="4">
        <v>4864</v>
      </c>
      <c r="C4867" s="5" t="s">
        <v>3042</v>
      </c>
      <c r="D4867" s="5" t="s">
        <v>67</v>
      </c>
      <c r="E4867" s="5" t="s">
        <v>3043</v>
      </c>
      <c r="F4867" s="6">
        <v>43831</v>
      </c>
      <c r="G4867" s="6">
        <v>49310</v>
      </c>
      <c r="H4867" s="7">
        <v>2000</v>
      </c>
      <c r="I4867" s="13" t="e">
        <f>VLOOKUP(C4867,[1]Sheet18!$A$1:$C$362,3,0)</f>
        <v>#N/A</v>
      </c>
      <c r="J4867" s="18">
        <f t="shared" si="140"/>
        <v>2000</v>
      </c>
    </row>
    <row r="4868" spans="2:10" x14ac:dyDescent="0.2">
      <c r="B4868" s="4">
        <v>4865</v>
      </c>
      <c r="C4868" s="5" t="s">
        <v>3125</v>
      </c>
      <c r="D4868" s="5" t="s">
        <v>67</v>
      </c>
      <c r="E4868" s="5" t="s">
        <v>3126</v>
      </c>
      <c r="F4868" s="6">
        <v>43859</v>
      </c>
      <c r="G4868" s="6">
        <v>49338</v>
      </c>
      <c r="H4868" s="7">
        <v>2000</v>
      </c>
      <c r="I4868" s="13" t="e">
        <f>VLOOKUP(C4868,[1]Sheet18!$A$1:$C$362,3,0)</f>
        <v>#N/A</v>
      </c>
      <c r="J4868" s="18">
        <f t="shared" si="140"/>
        <v>2000</v>
      </c>
    </row>
    <row r="4869" spans="2:10" x14ac:dyDescent="0.2">
      <c r="B4869" s="4">
        <v>4866</v>
      </c>
      <c r="C4869" s="5" t="s">
        <v>3228</v>
      </c>
      <c r="D4869" s="5" t="s">
        <v>67</v>
      </c>
      <c r="E4869" s="5" t="s">
        <v>3229</v>
      </c>
      <c r="F4869" s="6">
        <v>43887</v>
      </c>
      <c r="G4869" s="6">
        <v>49366</v>
      </c>
      <c r="H4869" s="7">
        <v>2500</v>
      </c>
      <c r="I4869" s="13" t="e">
        <f>VLOOKUP(C4869,[1]Sheet18!$A$1:$C$362,3,0)</f>
        <v>#N/A</v>
      </c>
      <c r="J4869" s="18">
        <f t="shared" si="140"/>
        <v>2500</v>
      </c>
    </row>
    <row r="4870" spans="2:10" x14ac:dyDescent="0.2">
      <c r="B4870" s="4">
        <v>4867</v>
      </c>
      <c r="C4870" s="5" t="s">
        <v>3302</v>
      </c>
      <c r="D4870" s="5" t="s">
        <v>67</v>
      </c>
      <c r="E4870" s="5" t="s">
        <v>3303</v>
      </c>
      <c r="F4870" s="6">
        <v>43901</v>
      </c>
      <c r="G4870" s="6">
        <v>49379</v>
      </c>
      <c r="H4870" s="7">
        <v>3000</v>
      </c>
      <c r="I4870" s="13" t="e">
        <f>VLOOKUP(C4870,[1]Sheet18!$A$1:$C$362,3,0)</f>
        <v>#N/A</v>
      </c>
      <c r="J4870" s="18">
        <f t="shared" si="140"/>
        <v>3000</v>
      </c>
    </row>
    <row r="4871" spans="2:10" x14ac:dyDescent="0.2">
      <c r="B4871" s="4">
        <v>4868</v>
      </c>
      <c r="C4871" s="5" t="s">
        <v>3364</v>
      </c>
      <c r="D4871" s="5" t="s">
        <v>67</v>
      </c>
      <c r="E4871" s="5" t="s">
        <v>3365</v>
      </c>
      <c r="F4871" s="6">
        <v>43914</v>
      </c>
      <c r="G4871" s="6">
        <v>49392</v>
      </c>
      <c r="H4871" s="7">
        <v>482</v>
      </c>
      <c r="I4871" s="13" t="e">
        <f>VLOOKUP(C4871,[1]Sheet18!$A$1:$C$362,3,0)</f>
        <v>#N/A</v>
      </c>
      <c r="J4871" s="18">
        <f t="shared" si="140"/>
        <v>482</v>
      </c>
    </row>
    <row r="4872" spans="2:10" x14ac:dyDescent="0.2">
      <c r="B4872" s="4">
        <v>4869</v>
      </c>
      <c r="C4872" s="5" t="s">
        <v>3649</v>
      </c>
      <c r="D4872" s="5" t="s">
        <v>67</v>
      </c>
      <c r="E4872" s="5" t="s">
        <v>3650</v>
      </c>
      <c r="F4872" s="6">
        <v>44027</v>
      </c>
      <c r="G4872" s="6">
        <v>49505</v>
      </c>
      <c r="H4872" s="7">
        <v>1500</v>
      </c>
      <c r="I4872" s="13" t="e">
        <f>VLOOKUP(C4872,[1]Sheet18!$A$1:$C$362,3,0)</f>
        <v>#N/A</v>
      </c>
      <c r="J4872" s="18">
        <f t="shared" si="140"/>
        <v>1500</v>
      </c>
    </row>
    <row r="4873" spans="2:10" x14ac:dyDescent="0.2">
      <c r="B4873" s="4">
        <v>4870</v>
      </c>
      <c r="C4873" s="5" t="s">
        <v>3720</v>
      </c>
      <c r="D4873" s="5" t="s">
        <v>67</v>
      </c>
      <c r="E4873" s="5" t="s">
        <v>3721</v>
      </c>
      <c r="F4873" s="6">
        <v>44055</v>
      </c>
      <c r="G4873" s="6">
        <v>49533</v>
      </c>
      <c r="H4873" s="7">
        <v>2000</v>
      </c>
      <c r="I4873" s="13" t="e">
        <f>VLOOKUP(C4873,[1]Sheet18!$A$1:$C$362,3,0)</f>
        <v>#N/A</v>
      </c>
      <c r="J4873" s="18">
        <f t="shared" si="140"/>
        <v>2000</v>
      </c>
    </row>
    <row r="4874" spans="2:10" x14ac:dyDescent="0.2">
      <c r="B4874" s="4">
        <v>4871</v>
      </c>
      <c r="C4874" s="5" t="s">
        <v>3864</v>
      </c>
      <c r="D4874" s="5" t="s">
        <v>67</v>
      </c>
      <c r="E4874" s="5" t="s">
        <v>3865</v>
      </c>
      <c r="F4874" s="6">
        <v>44104</v>
      </c>
      <c r="G4874" s="6">
        <v>49582</v>
      </c>
      <c r="H4874" s="7">
        <v>2500</v>
      </c>
      <c r="I4874" s="13" t="e">
        <f>VLOOKUP(C4874,[1]Sheet18!$A$1:$C$362,3,0)</f>
        <v>#N/A</v>
      </c>
      <c r="J4874" s="18">
        <f t="shared" si="140"/>
        <v>2500</v>
      </c>
    </row>
    <row r="4875" spans="2:10" x14ac:dyDescent="0.2">
      <c r="B4875" s="4">
        <v>4872</v>
      </c>
      <c r="C4875" s="5" t="s">
        <v>3942</v>
      </c>
      <c r="D4875" s="5" t="s">
        <v>67</v>
      </c>
      <c r="E4875" s="5" t="s">
        <v>3943</v>
      </c>
      <c r="F4875" s="6">
        <v>44118</v>
      </c>
      <c r="G4875" s="6">
        <v>49596</v>
      </c>
      <c r="H4875" s="7">
        <v>2000</v>
      </c>
      <c r="I4875" s="13" t="e">
        <f>VLOOKUP(C4875,[1]Sheet18!$A$1:$C$362,3,0)</f>
        <v>#N/A</v>
      </c>
      <c r="J4875" s="18">
        <f t="shared" si="140"/>
        <v>2000</v>
      </c>
    </row>
    <row r="4876" spans="2:10" x14ac:dyDescent="0.2">
      <c r="B4876" s="4">
        <v>4873</v>
      </c>
      <c r="C4876" s="5" t="s">
        <v>4068</v>
      </c>
      <c r="D4876" s="5" t="s">
        <v>67</v>
      </c>
      <c r="E4876" s="5" t="s">
        <v>4069</v>
      </c>
      <c r="F4876" s="6">
        <v>44153</v>
      </c>
      <c r="G4876" s="6">
        <v>49631</v>
      </c>
      <c r="H4876" s="7">
        <v>2000</v>
      </c>
      <c r="I4876" s="13" t="e">
        <f>VLOOKUP(C4876,[1]Sheet18!$A$1:$C$362,3,0)</f>
        <v>#N/A</v>
      </c>
      <c r="J4876" s="18">
        <f t="shared" si="140"/>
        <v>2000</v>
      </c>
    </row>
    <row r="4877" spans="2:10" x14ac:dyDescent="0.2">
      <c r="B4877" s="4">
        <v>4874</v>
      </c>
      <c r="C4877" s="5" t="s">
        <v>4157</v>
      </c>
      <c r="D4877" s="5" t="s">
        <v>67</v>
      </c>
      <c r="E4877" s="5" t="s">
        <v>4158</v>
      </c>
      <c r="F4877" s="6">
        <v>44181</v>
      </c>
      <c r="G4877" s="6">
        <v>49659</v>
      </c>
      <c r="H4877" s="7">
        <v>1500</v>
      </c>
      <c r="I4877" s="13" t="e">
        <f>VLOOKUP(C4877,[1]Sheet18!$A$1:$C$362,3,0)</f>
        <v>#N/A</v>
      </c>
      <c r="J4877" s="18">
        <f t="shared" si="140"/>
        <v>1500</v>
      </c>
    </row>
    <row r="4878" spans="2:10" x14ac:dyDescent="0.2">
      <c r="B4878" s="4">
        <v>4875</v>
      </c>
      <c r="C4878" s="5" t="s">
        <v>4263</v>
      </c>
      <c r="D4878" s="5" t="s">
        <v>67</v>
      </c>
      <c r="E4878" s="5" t="s">
        <v>4264</v>
      </c>
      <c r="F4878" s="6">
        <v>44216</v>
      </c>
      <c r="G4878" s="6">
        <v>49694</v>
      </c>
      <c r="H4878" s="7">
        <v>3000</v>
      </c>
      <c r="I4878" s="13" t="e">
        <f>VLOOKUP(C4878,[1]Sheet18!$A$1:$C$362,3,0)</f>
        <v>#N/A</v>
      </c>
      <c r="J4878" s="18">
        <f t="shared" si="140"/>
        <v>3000</v>
      </c>
    </row>
    <row r="4879" spans="2:10" x14ac:dyDescent="0.2">
      <c r="B4879" s="4">
        <v>4876</v>
      </c>
      <c r="C4879" s="5" t="s">
        <v>4334</v>
      </c>
      <c r="D4879" s="5" t="s">
        <v>67</v>
      </c>
      <c r="E4879" s="5" t="s">
        <v>4335</v>
      </c>
      <c r="F4879" s="6">
        <v>44237</v>
      </c>
      <c r="G4879" s="6">
        <v>49715</v>
      </c>
      <c r="H4879" s="7">
        <v>1500</v>
      </c>
      <c r="I4879" s="13" t="e">
        <f>VLOOKUP(C4879,[1]Sheet18!$A$1:$C$362,3,0)</f>
        <v>#N/A</v>
      </c>
      <c r="J4879" s="18">
        <f t="shared" si="140"/>
        <v>1500</v>
      </c>
    </row>
    <row r="4880" spans="2:10" x14ac:dyDescent="0.2">
      <c r="B4880" s="4">
        <v>4877</v>
      </c>
      <c r="C4880" s="5" t="s">
        <v>4481</v>
      </c>
      <c r="D4880" s="5" t="s">
        <v>67</v>
      </c>
      <c r="E4880" s="5" t="s">
        <v>4482</v>
      </c>
      <c r="F4880" s="6">
        <v>44272</v>
      </c>
      <c r="G4880" s="6">
        <v>49751</v>
      </c>
      <c r="H4880" s="7">
        <v>2000</v>
      </c>
      <c r="I4880" s="13" t="e">
        <f>VLOOKUP(C4880,[1]Sheet18!$A$1:$C$362,3,0)</f>
        <v>#N/A</v>
      </c>
      <c r="J4880" s="18">
        <f t="shared" si="140"/>
        <v>2000</v>
      </c>
    </row>
    <row r="4881" spans="2:10" x14ac:dyDescent="0.2">
      <c r="B4881" s="4">
        <v>4878</v>
      </c>
      <c r="C4881" s="5" t="s">
        <v>4532</v>
      </c>
      <c r="D4881" s="5" t="s">
        <v>67</v>
      </c>
      <c r="E4881" s="5" t="s">
        <v>4533</v>
      </c>
      <c r="F4881" s="6">
        <v>44286</v>
      </c>
      <c r="G4881" s="6">
        <v>49765</v>
      </c>
      <c r="H4881" s="7">
        <v>4680</v>
      </c>
      <c r="I4881" s="13" t="e">
        <f>VLOOKUP(C4881,[1]Sheet18!$A$1:$C$362,3,0)</f>
        <v>#N/A</v>
      </c>
      <c r="J4881" s="18">
        <f t="shared" si="140"/>
        <v>4680</v>
      </c>
    </row>
    <row r="4882" spans="2:10" x14ac:dyDescent="0.2">
      <c r="B4882" s="4">
        <v>4879</v>
      </c>
      <c r="C4882" s="5" t="s">
        <v>4709</v>
      </c>
      <c r="D4882" s="5" t="s">
        <v>67</v>
      </c>
      <c r="E4882" s="5" t="s">
        <v>4710</v>
      </c>
      <c r="F4882" s="6">
        <v>44370</v>
      </c>
      <c r="G4882" s="6">
        <v>49849</v>
      </c>
      <c r="H4882" s="7">
        <v>3000</v>
      </c>
      <c r="I4882" s="13" t="e">
        <f>VLOOKUP(C4882,[1]Sheet18!$A$1:$C$362,3,0)</f>
        <v>#N/A</v>
      </c>
      <c r="J4882" s="18">
        <f t="shared" si="140"/>
        <v>3000</v>
      </c>
    </row>
    <row r="4883" spans="2:10" x14ac:dyDescent="0.2">
      <c r="B4883" s="4">
        <v>4880</v>
      </c>
      <c r="C4883" s="5" t="s">
        <v>4933</v>
      </c>
      <c r="D4883" s="5" t="s">
        <v>67</v>
      </c>
      <c r="E4883" s="5" t="s">
        <v>4934</v>
      </c>
      <c r="F4883" s="6">
        <v>44454</v>
      </c>
      <c r="G4883" s="6">
        <v>49933</v>
      </c>
      <c r="H4883" s="7">
        <v>1000</v>
      </c>
      <c r="I4883" s="13" t="e">
        <f>VLOOKUP(C4883,[1]Sheet18!$A$1:$C$362,3,0)</f>
        <v>#N/A</v>
      </c>
      <c r="J4883" s="18">
        <f t="shared" si="140"/>
        <v>1000</v>
      </c>
    </row>
    <row r="4884" spans="2:10" x14ac:dyDescent="0.2">
      <c r="B4884" s="4">
        <v>4881</v>
      </c>
      <c r="C4884" s="5" t="s">
        <v>4977</v>
      </c>
      <c r="D4884" s="5" t="s">
        <v>67</v>
      </c>
      <c r="E4884" s="5" t="s">
        <v>4533</v>
      </c>
      <c r="F4884" s="6">
        <v>44468</v>
      </c>
      <c r="G4884" s="6">
        <v>49947</v>
      </c>
      <c r="H4884" s="7">
        <v>3500</v>
      </c>
      <c r="I4884" s="13" t="e">
        <f>VLOOKUP(C4884,[1]Sheet18!$A$1:$C$362,3,0)</f>
        <v>#N/A</v>
      </c>
      <c r="J4884" s="18">
        <f t="shared" ref="J4884:J4924" si="141">H4884</f>
        <v>3500</v>
      </c>
    </row>
    <row r="4885" spans="2:10" x14ac:dyDescent="0.2">
      <c r="B4885" s="4">
        <v>4882</v>
      </c>
      <c r="C4885" s="5" t="s">
        <v>5010</v>
      </c>
      <c r="D4885" s="5" t="s">
        <v>67</v>
      </c>
      <c r="E4885" s="5" t="s">
        <v>5011</v>
      </c>
      <c r="F4885" s="6">
        <v>44475</v>
      </c>
      <c r="G4885" s="6">
        <v>49954</v>
      </c>
      <c r="H4885" s="7">
        <v>2500</v>
      </c>
      <c r="I4885" s="13" t="e">
        <f>VLOOKUP(C4885,[1]Sheet18!$A$1:$C$362,3,0)</f>
        <v>#N/A</v>
      </c>
      <c r="J4885" s="18">
        <f t="shared" si="141"/>
        <v>2500</v>
      </c>
    </row>
    <row r="4886" spans="2:10" x14ac:dyDescent="0.2">
      <c r="B4886" s="4">
        <v>4883</v>
      </c>
      <c r="C4886" s="5" t="s">
        <v>5140</v>
      </c>
      <c r="D4886" s="5" t="s">
        <v>67</v>
      </c>
      <c r="E4886" s="5" t="s">
        <v>5141</v>
      </c>
      <c r="F4886" s="6">
        <v>44545</v>
      </c>
      <c r="G4886" s="6">
        <v>50024</v>
      </c>
      <c r="H4886" s="7">
        <v>2500</v>
      </c>
      <c r="I4886" s="13" t="e">
        <f>VLOOKUP(C4886,[1]Sheet18!$A$1:$C$362,3,0)</f>
        <v>#N/A</v>
      </c>
      <c r="J4886" s="18">
        <f t="shared" si="141"/>
        <v>2500</v>
      </c>
    </row>
    <row r="4887" spans="2:10" x14ac:dyDescent="0.2">
      <c r="B4887" s="4">
        <v>4884</v>
      </c>
      <c r="C4887" s="5" t="s">
        <v>5159</v>
      </c>
      <c r="D4887" s="5" t="s">
        <v>67</v>
      </c>
      <c r="E4887" s="5" t="s">
        <v>5011</v>
      </c>
      <c r="F4887" s="6">
        <v>44552</v>
      </c>
      <c r="G4887" s="6">
        <v>50031</v>
      </c>
      <c r="H4887" s="7">
        <v>3000</v>
      </c>
      <c r="I4887" s="13" t="e">
        <f>VLOOKUP(C4887,[1]Sheet18!$A$1:$C$362,3,0)</f>
        <v>#N/A</v>
      </c>
      <c r="J4887" s="18">
        <f t="shared" si="141"/>
        <v>3000</v>
      </c>
    </row>
    <row r="4888" spans="2:10" x14ac:dyDescent="0.2">
      <c r="B4888" s="4">
        <v>4885</v>
      </c>
      <c r="C4888" s="5" t="s">
        <v>5192</v>
      </c>
      <c r="D4888" s="5" t="s">
        <v>67</v>
      </c>
      <c r="E4888" s="5" t="s">
        <v>5193</v>
      </c>
      <c r="F4888" s="6">
        <v>44559</v>
      </c>
      <c r="G4888" s="6">
        <v>50038</v>
      </c>
      <c r="H4888" s="7">
        <v>4000</v>
      </c>
      <c r="I4888" s="13" t="e">
        <f>VLOOKUP(C4888,[1]Sheet18!$A$1:$C$362,3,0)</f>
        <v>#N/A</v>
      </c>
      <c r="J4888" s="18">
        <f t="shared" si="141"/>
        <v>4000</v>
      </c>
    </row>
    <row r="4889" spans="2:10" x14ac:dyDescent="0.2">
      <c r="B4889" s="4">
        <v>4886</v>
      </c>
      <c r="C4889" s="5" t="s">
        <v>5285</v>
      </c>
      <c r="D4889" s="5" t="s">
        <v>67</v>
      </c>
      <c r="E4889" s="5" t="s">
        <v>5286</v>
      </c>
      <c r="F4889" s="6">
        <v>44586</v>
      </c>
      <c r="G4889" s="6">
        <v>50065</v>
      </c>
      <c r="H4889" s="7">
        <v>3000</v>
      </c>
      <c r="I4889" s="13" t="e">
        <f>VLOOKUP(C4889,[1]Sheet18!$A$1:$C$362,3,0)</f>
        <v>#N/A</v>
      </c>
      <c r="J4889" s="18">
        <f t="shared" si="141"/>
        <v>3000</v>
      </c>
    </row>
    <row r="4890" spans="2:10" x14ac:dyDescent="0.2">
      <c r="B4890" s="4">
        <v>4887</v>
      </c>
      <c r="C4890" s="5" t="s">
        <v>5658</v>
      </c>
      <c r="D4890" s="5" t="s">
        <v>67</v>
      </c>
      <c r="E4890" s="5" t="s">
        <v>5659</v>
      </c>
      <c r="F4890" s="6">
        <v>44741</v>
      </c>
      <c r="G4890" s="6">
        <v>50220</v>
      </c>
      <c r="H4890" s="7">
        <v>2000</v>
      </c>
      <c r="I4890" s="13" t="e">
        <f>VLOOKUP(C4890,[1]Sheet18!$A$1:$C$362,3,0)</f>
        <v>#N/A</v>
      </c>
      <c r="J4890" s="18">
        <f t="shared" si="141"/>
        <v>2000</v>
      </c>
    </row>
    <row r="4891" spans="2:10" x14ac:dyDescent="0.2">
      <c r="B4891" s="4">
        <v>4888</v>
      </c>
      <c r="C4891" s="5" t="s">
        <v>5714</v>
      </c>
      <c r="D4891" s="5" t="s">
        <v>67</v>
      </c>
      <c r="E4891" s="5" t="s">
        <v>5715</v>
      </c>
      <c r="F4891" s="6">
        <v>44762</v>
      </c>
      <c r="G4891" s="6">
        <v>50241</v>
      </c>
      <c r="H4891" s="7">
        <v>1000</v>
      </c>
      <c r="I4891" s="13" t="e">
        <f>VLOOKUP(C4891,[1]Sheet18!$A$1:$C$362,3,0)</f>
        <v>#N/A</v>
      </c>
      <c r="J4891" s="18">
        <f t="shared" si="141"/>
        <v>1000</v>
      </c>
    </row>
    <row r="4892" spans="2:10" x14ac:dyDescent="0.2">
      <c r="B4892" s="4">
        <v>4889</v>
      </c>
      <c r="C4892" s="5" t="s">
        <v>5780</v>
      </c>
      <c r="D4892" s="5" t="s">
        <v>67</v>
      </c>
      <c r="E4892" s="5" t="s">
        <v>5781</v>
      </c>
      <c r="F4892" s="6">
        <v>44776</v>
      </c>
      <c r="G4892" s="6">
        <v>50255</v>
      </c>
      <c r="H4892" s="7">
        <v>1000</v>
      </c>
      <c r="I4892" s="13" t="e">
        <f>VLOOKUP(C4892,[1]Sheet18!$A$1:$C$362,3,0)</f>
        <v>#N/A</v>
      </c>
      <c r="J4892" s="18">
        <f t="shared" si="141"/>
        <v>1000</v>
      </c>
    </row>
    <row r="4893" spans="2:10" x14ac:dyDescent="0.2">
      <c r="B4893" s="4">
        <v>4890</v>
      </c>
      <c r="C4893" s="5" t="s">
        <v>1365</v>
      </c>
      <c r="D4893" s="5" t="s">
        <v>67</v>
      </c>
      <c r="E4893" s="5" t="s">
        <v>1366</v>
      </c>
      <c r="F4893" s="6">
        <v>43005</v>
      </c>
      <c r="G4893" s="6">
        <v>50310</v>
      </c>
      <c r="H4893" s="7">
        <v>2000</v>
      </c>
      <c r="I4893" s="13" t="e">
        <f>VLOOKUP(C4893,[1]Sheet18!$A$1:$C$362,3,0)</f>
        <v>#N/A</v>
      </c>
      <c r="J4893" s="18">
        <f t="shared" si="141"/>
        <v>2000</v>
      </c>
    </row>
    <row r="4894" spans="2:10" x14ac:dyDescent="0.2">
      <c r="B4894" s="4">
        <v>4891</v>
      </c>
      <c r="C4894" s="5" t="s">
        <v>1407</v>
      </c>
      <c r="D4894" s="5" t="s">
        <v>67</v>
      </c>
      <c r="E4894" s="5" t="s">
        <v>1408</v>
      </c>
      <c r="F4894" s="6">
        <v>43033</v>
      </c>
      <c r="G4894" s="6">
        <v>50338</v>
      </c>
      <c r="H4894" s="7">
        <v>1000</v>
      </c>
      <c r="I4894" s="13" t="e">
        <f>VLOOKUP(C4894,[1]Sheet18!$A$1:$C$362,3,0)</f>
        <v>#N/A</v>
      </c>
      <c r="J4894" s="18">
        <f t="shared" si="141"/>
        <v>1000</v>
      </c>
    </row>
    <row r="4895" spans="2:10" x14ac:dyDescent="0.2">
      <c r="B4895" s="4">
        <v>4892</v>
      </c>
      <c r="C4895" s="5" t="s">
        <v>6021</v>
      </c>
      <c r="D4895" s="5" t="s">
        <v>67</v>
      </c>
      <c r="E4895" s="5" t="s">
        <v>6022</v>
      </c>
      <c r="F4895" s="6">
        <v>44861</v>
      </c>
      <c r="G4895" s="6">
        <v>50340</v>
      </c>
      <c r="H4895" s="7">
        <v>1500</v>
      </c>
      <c r="I4895" s="13" t="e">
        <f>VLOOKUP(C4895,[1]Sheet18!$A$1:$C$362,3,0)</f>
        <v>#N/A</v>
      </c>
      <c r="J4895" s="18">
        <f t="shared" si="141"/>
        <v>1500</v>
      </c>
    </row>
    <row r="4896" spans="2:10" x14ac:dyDescent="0.2">
      <c r="B4896" s="4">
        <v>4893</v>
      </c>
      <c r="C4896" s="5" t="s">
        <v>5091</v>
      </c>
      <c r="D4896" s="5" t="s">
        <v>67</v>
      </c>
      <c r="E4896" s="5" t="s">
        <v>5092</v>
      </c>
      <c r="F4896" s="6">
        <v>44517</v>
      </c>
      <c r="G4896" s="6">
        <v>50361</v>
      </c>
      <c r="H4896" s="7">
        <v>1500</v>
      </c>
      <c r="I4896" s="13" t="e">
        <f>VLOOKUP(C4896,[1]Sheet18!$A$1:$C$362,3,0)</f>
        <v>#N/A</v>
      </c>
      <c r="J4896" s="18">
        <f t="shared" si="141"/>
        <v>1500</v>
      </c>
    </row>
    <row r="4897" spans="2:10" x14ac:dyDescent="0.2">
      <c r="B4897" s="4">
        <v>4894</v>
      </c>
      <c r="C4897" s="5" t="s">
        <v>7388</v>
      </c>
      <c r="D4897" s="5" t="s">
        <v>67</v>
      </c>
      <c r="E4897" s="5" t="s">
        <v>7389</v>
      </c>
      <c r="F4897" s="6">
        <v>45266</v>
      </c>
      <c r="G4897" s="6">
        <v>50380</v>
      </c>
      <c r="H4897" s="7">
        <v>2500</v>
      </c>
      <c r="I4897" s="13" t="e">
        <f>VLOOKUP(C4897,[1]Sheet18!$A$1:$C$362,3,0)</f>
        <v>#N/A</v>
      </c>
      <c r="J4897" s="18">
        <f t="shared" si="141"/>
        <v>2500</v>
      </c>
    </row>
    <row r="4898" spans="2:10" x14ac:dyDescent="0.2">
      <c r="B4898" s="4">
        <v>4895</v>
      </c>
      <c r="C4898" s="5" t="s">
        <v>6173</v>
      </c>
      <c r="D4898" s="5" t="s">
        <v>67</v>
      </c>
      <c r="E4898" s="5" t="s">
        <v>6174</v>
      </c>
      <c r="F4898" s="6">
        <v>44916</v>
      </c>
      <c r="G4898" s="6">
        <v>50395</v>
      </c>
      <c r="H4898" s="7">
        <v>2000</v>
      </c>
      <c r="I4898" s="13" t="e">
        <f>VLOOKUP(C4898,[1]Sheet18!$A$1:$C$362,3,0)</f>
        <v>#N/A</v>
      </c>
      <c r="J4898" s="18">
        <f t="shared" si="141"/>
        <v>2000</v>
      </c>
    </row>
    <row r="4899" spans="2:10" x14ac:dyDescent="0.2">
      <c r="B4899" s="4">
        <v>4896</v>
      </c>
      <c r="C4899" s="5" t="s">
        <v>9185</v>
      </c>
      <c r="D4899" s="5" t="s">
        <v>67</v>
      </c>
      <c r="E4899" s="5" t="s">
        <v>9186</v>
      </c>
      <c r="F4899" s="6">
        <v>45721</v>
      </c>
      <c r="G4899" s="6">
        <v>50469</v>
      </c>
      <c r="H4899" s="7">
        <v>3500</v>
      </c>
      <c r="I4899" s="13" t="e">
        <f>VLOOKUP(C4899,[1]Sheet18!$A$1:$C$362,3,0)</f>
        <v>#N/A</v>
      </c>
      <c r="J4899" s="18">
        <f t="shared" si="141"/>
        <v>3500</v>
      </c>
    </row>
    <row r="4900" spans="2:10" x14ac:dyDescent="0.2">
      <c r="B4900" s="4">
        <v>4897</v>
      </c>
      <c r="C4900" s="5" t="s">
        <v>9240</v>
      </c>
      <c r="D4900" s="5" t="s">
        <v>67</v>
      </c>
      <c r="E4900" s="5" t="s">
        <v>9241</v>
      </c>
      <c r="F4900" s="6">
        <v>45728</v>
      </c>
      <c r="G4900" s="6">
        <v>50476</v>
      </c>
      <c r="H4900" s="7">
        <v>3000</v>
      </c>
      <c r="I4900" s="13" t="e">
        <f>VLOOKUP(C4900,[1]Sheet18!$A$1:$C$362,3,0)</f>
        <v>#N/A</v>
      </c>
      <c r="J4900" s="18">
        <f t="shared" si="141"/>
        <v>3000</v>
      </c>
    </row>
    <row r="4901" spans="2:10" x14ac:dyDescent="0.2">
      <c r="B4901" s="4">
        <v>4898</v>
      </c>
      <c r="C4901" s="5" t="s">
        <v>5453</v>
      </c>
      <c r="D4901" s="5" t="s">
        <v>67</v>
      </c>
      <c r="E4901" s="5" t="s">
        <v>5454</v>
      </c>
      <c r="F4901" s="6">
        <v>44643</v>
      </c>
      <c r="G4901" s="6">
        <v>50487</v>
      </c>
      <c r="H4901" s="7">
        <v>3000</v>
      </c>
      <c r="I4901" s="13" t="e">
        <f>VLOOKUP(C4901,[1]Sheet18!$A$1:$C$362,3,0)</f>
        <v>#N/A</v>
      </c>
      <c r="J4901" s="18">
        <f t="shared" si="141"/>
        <v>3000</v>
      </c>
    </row>
    <row r="4902" spans="2:10" x14ac:dyDescent="0.2">
      <c r="B4902" s="4">
        <v>4899</v>
      </c>
      <c r="C4902" s="5" t="s">
        <v>5742</v>
      </c>
      <c r="D4902" s="5" t="s">
        <v>67</v>
      </c>
      <c r="E4902" s="5" t="s">
        <v>5743</v>
      </c>
      <c r="F4902" s="6">
        <v>44769</v>
      </c>
      <c r="G4902" s="6">
        <v>50613</v>
      </c>
      <c r="H4902" s="7">
        <v>2000</v>
      </c>
      <c r="I4902" s="13" t="e">
        <f>VLOOKUP(C4902,[1]Sheet18!$A$1:$C$362,3,0)</f>
        <v>#N/A</v>
      </c>
      <c r="J4902" s="18">
        <f t="shared" si="141"/>
        <v>2000</v>
      </c>
    </row>
    <row r="4903" spans="2:10" x14ac:dyDescent="0.2">
      <c r="B4903" s="4">
        <v>4900</v>
      </c>
      <c r="C4903" s="5" t="s">
        <v>5928</v>
      </c>
      <c r="D4903" s="5" t="s">
        <v>67</v>
      </c>
      <c r="E4903" s="5" t="s">
        <v>5929</v>
      </c>
      <c r="F4903" s="6">
        <v>44832</v>
      </c>
      <c r="G4903" s="6">
        <v>50676</v>
      </c>
      <c r="H4903" s="7">
        <v>2500</v>
      </c>
      <c r="I4903" s="13" t="e">
        <f>VLOOKUP(C4903,[1]Sheet18!$A$1:$C$362,3,0)</f>
        <v>#N/A</v>
      </c>
      <c r="J4903" s="18">
        <f t="shared" si="141"/>
        <v>2500</v>
      </c>
    </row>
    <row r="4904" spans="2:10" x14ac:dyDescent="0.2">
      <c r="B4904" s="4">
        <v>4901</v>
      </c>
      <c r="C4904" s="5" t="s">
        <v>2154</v>
      </c>
      <c r="D4904" s="5" t="s">
        <v>67</v>
      </c>
      <c r="E4904" s="5" t="s">
        <v>2155</v>
      </c>
      <c r="F4904" s="6">
        <v>43432</v>
      </c>
      <c r="G4904" s="6">
        <v>50737</v>
      </c>
      <c r="H4904" s="7">
        <v>2000</v>
      </c>
      <c r="I4904" s="13" t="e">
        <f>VLOOKUP(C4904,[1]Sheet18!$A$1:$C$362,3,0)</f>
        <v>#N/A</v>
      </c>
      <c r="J4904" s="18">
        <f t="shared" si="141"/>
        <v>2000</v>
      </c>
    </row>
    <row r="4905" spans="2:10" x14ac:dyDescent="0.2">
      <c r="B4905" s="4">
        <v>4902</v>
      </c>
      <c r="C4905" s="5" t="s">
        <v>2174</v>
      </c>
      <c r="D4905" s="5" t="s">
        <v>67</v>
      </c>
      <c r="E4905" s="5" t="s">
        <v>2175</v>
      </c>
      <c r="F4905" s="6">
        <v>43439</v>
      </c>
      <c r="G4905" s="6">
        <v>50744</v>
      </c>
      <c r="H4905" s="7">
        <v>2500</v>
      </c>
      <c r="I4905" s="13" t="e">
        <f>VLOOKUP(C4905,[1]Sheet18!$A$1:$C$362,3,0)</f>
        <v>#N/A</v>
      </c>
      <c r="J4905" s="18">
        <f t="shared" si="141"/>
        <v>2500</v>
      </c>
    </row>
    <row r="4906" spans="2:10" x14ac:dyDescent="0.2">
      <c r="B4906" s="4">
        <v>4903</v>
      </c>
      <c r="C4906" s="5" t="s">
        <v>7435</v>
      </c>
      <c r="D4906" s="5" t="s">
        <v>67</v>
      </c>
      <c r="E4906" s="5" t="s">
        <v>7436</v>
      </c>
      <c r="F4906" s="6">
        <v>45280</v>
      </c>
      <c r="G4906" s="6">
        <v>50759</v>
      </c>
      <c r="H4906" s="7">
        <v>2000</v>
      </c>
      <c r="I4906" s="13" t="e">
        <f>VLOOKUP(C4906,[1]Sheet18!$A$1:$C$362,3,0)</f>
        <v>#N/A</v>
      </c>
      <c r="J4906" s="18">
        <f t="shared" si="141"/>
        <v>2000</v>
      </c>
    </row>
    <row r="4907" spans="2:10" x14ac:dyDescent="0.2">
      <c r="B4907" s="4">
        <v>4904</v>
      </c>
      <c r="C4907" s="5" t="s">
        <v>6290</v>
      </c>
      <c r="D4907" s="5" t="s">
        <v>67</v>
      </c>
      <c r="E4907" s="5" t="s">
        <v>6291</v>
      </c>
      <c r="F4907" s="6">
        <v>44951</v>
      </c>
      <c r="G4907" s="6">
        <v>50795</v>
      </c>
      <c r="H4907" s="7">
        <v>2000</v>
      </c>
      <c r="I4907" s="13" t="e">
        <f>VLOOKUP(C4907,[1]Sheet18!$A$1:$C$362,3,0)</f>
        <v>#N/A</v>
      </c>
      <c r="J4907" s="18">
        <f t="shared" si="141"/>
        <v>2000</v>
      </c>
    </row>
    <row r="4908" spans="2:10" x14ac:dyDescent="0.2">
      <c r="B4908" s="4">
        <v>4905</v>
      </c>
      <c r="C4908" s="5" t="s">
        <v>6327</v>
      </c>
      <c r="D4908" s="5" t="s">
        <v>67</v>
      </c>
      <c r="E4908" s="5" t="s">
        <v>6328</v>
      </c>
      <c r="F4908" s="6">
        <v>44958</v>
      </c>
      <c r="G4908" s="6">
        <v>50802</v>
      </c>
      <c r="H4908" s="7">
        <v>1000</v>
      </c>
      <c r="I4908" s="13" t="e">
        <f>VLOOKUP(C4908,[1]Sheet18!$A$1:$C$362,3,0)</f>
        <v>#N/A</v>
      </c>
      <c r="J4908" s="18">
        <f t="shared" si="141"/>
        <v>1000</v>
      </c>
    </row>
    <row r="4909" spans="2:10" x14ac:dyDescent="0.2">
      <c r="B4909" s="4">
        <v>4906</v>
      </c>
      <c r="C4909" s="5" t="s">
        <v>2328</v>
      </c>
      <c r="D4909" s="5" t="s">
        <v>67</v>
      </c>
      <c r="E4909" s="5" t="s">
        <v>2329</v>
      </c>
      <c r="F4909" s="6">
        <v>43502</v>
      </c>
      <c r="G4909" s="6">
        <v>50807</v>
      </c>
      <c r="H4909" s="7">
        <v>2000</v>
      </c>
      <c r="I4909" s="13" t="e">
        <f>VLOOKUP(C4909,[1]Sheet18!$A$1:$C$362,3,0)</f>
        <v>#N/A</v>
      </c>
      <c r="J4909" s="18">
        <f t="shared" si="141"/>
        <v>2000</v>
      </c>
    </row>
    <row r="4910" spans="2:10" x14ac:dyDescent="0.2">
      <c r="B4910" s="4">
        <v>4907</v>
      </c>
      <c r="C4910" s="5" t="s">
        <v>6426</v>
      </c>
      <c r="D4910" s="5" t="s">
        <v>67</v>
      </c>
      <c r="E4910" s="5" t="s">
        <v>6427</v>
      </c>
      <c r="F4910" s="6">
        <v>44986</v>
      </c>
      <c r="G4910" s="6">
        <v>50830</v>
      </c>
      <c r="H4910" s="7">
        <v>2000</v>
      </c>
      <c r="I4910" s="13" t="e">
        <f>VLOOKUP(C4910,[1]Sheet18!$A$1:$C$362,3,0)</f>
        <v>#N/A</v>
      </c>
      <c r="J4910" s="18">
        <f t="shared" si="141"/>
        <v>2000</v>
      </c>
    </row>
    <row r="4911" spans="2:10" x14ac:dyDescent="0.2">
      <c r="B4911" s="4">
        <v>4908</v>
      </c>
      <c r="C4911" s="5" t="s">
        <v>9187</v>
      </c>
      <c r="D4911" s="5" t="s">
        <v>67</v>
      </c>
      <c r="E4911" s="5" t="s">
        <v>9188</v>
      </c>
      <c r="F4911" s="6">
        <v>45721</v>
      </c>
      <c r="G4911" s="6">
        <v>50834</v>
      </c>
      <c r="H4911" s="7">
        <v>3500</v>
      </c>
      <c r="I4911" s="13" t="e">
        <f>VLOOKUP(C4911,[1]Sheet18!$A$1:$C$362,3,0)</f>
        <v>#N/A</v>
      </c>
      <c r="J4911" s="18">
        <f t="shared" si="141"/>
        <v>3500</v>
      </c>
    </row>
    <row r="4912" spans="2:10" x14ac:dyDescent="0.2">
      <c r="B4912" s="4">
        <v>4909</v>
      </c>
      <c r="C4912" s="5" t="s">
        <v>6456</v>
      </c>
      <c r="D4912" s="5" t="s">
        <v>67</v>
      </c>
      <c r="E4912" s="5" t="s">
        <v>6457</v>
      </c>
      <c r="F4912" s="6">
        <v>44993</v>
      </c>
      <c r="G4912" s="6">
        <v>50837</v>
      </c>
      <c r="H4912" s="7">
        <v>2000</v>
      </c>
      <c r="I4912" s="13" t="e">
        <f>VLOOKUP(C4912,[1]Sheet18!$A$1:$C$362,3,0)</f>
        <v>#N/A</v>
      </c>
      <c r="J4912" s="18">
        <f t="shared" si="141"/>
        <v>2000</v>
      </c>
    </row>
    <row r="4913" spans="2:10" x14ac:dyDescent="0.2">
      <c r="B4913" s="4">
        <v>4910</v>
      </c>
      <c r="C4913" s="5" t="s">
        <v>9242</v>
      </c>
      <c r="D4913" s="5" t="s">
        <v>67</v>
      </c>
      <c r="E4913" s="5" t="s">
        <v>9243</v>
      </c>
      <c r="F4913" s="6">
        <v>45728</v>
      </c>
      <c r="G4913" s="6">
        <v>50841</v>
      </c>
      <c r="H4913" s="7">
        <v>3000</v>
      </c>
      <c r="I4913" s="13" t="e">
        <f>VLOOKUP(C4913,[1]Sheet18!$A$1:$C$362,3,0)</f>
        <v>#N/A</v>
      </c>
      <c r="J4913" s="18">
        <f t="shared" si="141"/>
        <v>3000</v>
      </c>
    </row>
    <row r="4914" spans="2:10" x14ac:dyDescent="0.2">
      <c r="B4914" s="4">
        <v>4911</v>
      </c>
      <c r="C4914" s="5" t="s">
        <v>7967</v>
      </c>
      <c r="D4914" s="5" t="s">
        <v>67</v>
      </c>
      <c r="E4914" s="5" t="s">
        <v>7968</v>
      </c>
      <c r="F4914" s="6">
        <v>45378</v>
      </c>
      <c r="G4914" s="6">
        <v>50856</v>
      </c>
      <c r="H4914" s="7">
        <v>2500</v>
      </c>
      <c r="I4914" s="13" t="e">
        <f>VLOOKUP(C4914,[1]Sheet18!$A$1:$C$362,3,0)</f>
        <v>#N/A</v>
      </c>
      <c r="J4914" s="18">
        <f t="shared" si="141"/>
        <v>2500</v>
      </c>
    </row>
    <row r="4915" spans="2:10" x14ac:dyDescent="0.2">
      <c r="B4915" s="4">
        <v>4912</v>
      </c>
      <c r="C4915" s="5" t="s">
        <v>8213</v>
      </c>
      <c r="D4915" s="5" t="s">
        <v>67</v>
      </c>
      <c r="E4915" s="5" t="s">
        <v>8214</v>
      </c>
      <c r="F4915" s="6">
        <v>45469</v>
      </c>
      <c r="G4915" s="6">
        <v>50947</v>
      </c>
      <c r="H4915" s="7">
        <v>2000</v>
      </c>
      <c r="I4915" s="13" t="e">
        <f>VLOOKUP(C4915,[1]Sheet18!$A$1:$C$362,3,0)</f>
        <v>#N/A</v>
      </c>
      <c r="J4915" s="18">
        <f t="shared" si="141"/>
        <v>2000</v>
      </c>
    </row>
    <row r="4916" spans="2:10" x14ac:dyDescent="0.2">
      <c r="B4916" s="4">
        <v>4913</v>
      </c>
      <c r="C4916" s="5" t="s">
        <v>7001</v>
      </c>
      <c r="D4916" s="5" t="s">
        <v>67</v>
      </c>
      <c r="E4916" s="5" t="s">
        <v>7002</v>
      </c>
      <c r="F4916" s="6">
        <v>45168</v>
      </c>
      <c r="G4916" s="6">
        <v>51012</v>
      </c>
      <c r="H4916" s="7">
        <v>2000</v>
      </c>
      <c r="I4916" s="13" t="e">
        <f>VLOOKUP(C4916,[1]Sheet18!$A$1:$C$362,3,0)</f>
        <v>#N/A</v>
      </c>
      <c r="J4916" s="18">
        <f t="shared" si="141"/>
        <v>2000</v>
      </c>
    </row>
    <row r="4917" spans="2:10" x14ac:dyDescent="0.2">
      <c r="B4917" s="4">
        <v>4914</v>
      </c>
      <c r="C4917" s="5" t="s">
        <v>5894</v>
      </c>
      <c r="D4917" s="5" t="s">
        <v>67</v>
      </c>
      <c r="E4917" s="5" t="s">
        <v>5895</v>
      </c>
      <c r="F4917" s="6">
        <v>44825</v>
      </c>
      <c r="G4917" s="6">
        <v>51034</v>
      </c>
      <c r="H4917" s="7">
        <v>2000</v>
      </c>
      <c r="I4917" s="13" t="e">
        <f>VLOOKUP(C4917,[1]Sheet18!$A$1:$C$362,3,0)</f>
        <v>#N/A</v>
      </c>
      <c r="J4917" s="18">
        <f t="shared" si="141"/>
        <v>2000</v>
      </c>
    </row>
    <row r="4918" spans="2:10" x14ac:dyDescent="0.2">
      <c r="B4918" s="4">
        <v>4915</v>
      </c>
      <c r="C4918" s="5" t="s">
        <v>7106</v>
      </c>
      <c r="D4918" s="5" t="s">
        <v>67</v>
      </c>
      <c r="E4918" s="5" t="s">
        <v>7107</v>
      </c>
      <c r="F4918" s="6">
        <v>45196</v>
      </c>
      <c r="G4918" s="6">
        <v>51040</v>
      </c>
      <c r="H4918" s="7">
        <v>2000</v>
      </c>
      <c r="I4918" s="13" t="e">
        <f>VLOOKUP(C4918,[1]Sheet18!$A$1:$C$362,3,0)</f>
        <v>#N/A</v>
      </c>
      <c r="J4918" s="18">
        <f t="shared" si="141"/>
        <v>2000</v>
      </c>
    </row>
    <row r="4919" spans="2:10" x14ac:dyDescent="0.2">
      <c r="B4919" s="4">
        <v>4916</v>
      </c>
      <c r="C4919" s="5" t="s">
        <v>7144</v>
      </c>
      <c r="D4919" s="5" t="s">
        <v>67</v>
      </c>
      <c r="E4919" s="5" t="s">
        <v>7145</v>
      </c>
      <c r="F4919" s="6">
        <v>45203</v>
      </c>
      <c r="G4919" s="6">
        <v>51047</v>
      </c>
      <c r="H4919" s="7">
        <v>2000</v>
      </c>
      <c r="I4919" s="13" t="e">
        <f>VLOOKUP(C4919,[1]Sheet18!$A$1:$C$362,3,0)</f>
        <v>#N/A</v>
      </c>
      <c r="J4919" s="18">
        <f t="shared" si="141"/>
        <v>2000</v>
      </c>
    </row>
    <row r="4920" spans="2:10" x14ac:dyDescent="0.2">
      <c r="B4920" s="4">
        <v>4917</v>
      </c>
      <c r="C4920" s="5" t="s">
        <v>5988</v>
      </c>
      <c r="D4920" s="5" t="s">
        <v>67</v>
      </c>
      <c r="E4920" s="5" t="s">
        <v>5989</v>
      </c>
      <c r="F4920" s="6">
        <v>44853</v>
      </c>
      <c r="G4920" s="6">
        <v>51062</v>
      </c>
      <c r="H4920" s="7">
        <v>2500</v>
      </c>
      <c r="I4920" s="13" t="e">
        <f>VLOOKUP(C4920,[1]Sheet18!$A$1:$C$362,3,0)</f>
        <v>#N/A</v>
      </c>
      <c r="J4920" s="18">
        <f t="shared" si="141"/>
        <v>2500</v>
      </c>
    </row>
    <row r="4921" spans="2:10" x14ac:dyDescent="0.2">
      <c r="B4921" s="4">
        <v>4918</v>
      </c>
      <c r="C4921" s="5" t="s">
        <v>6023</v>
      </c>
      <c r="D4921" s="5" t="s">
        <v>67</v>
      </c>
      <c r="E4921" s="5" t="s">
        <v>6024</v>
      </c>
      <c r="F4921" s="6">
        <v>44861</v>
      </c>
      <c r="G4921" s="6">
        <v>51070</v>
      </c>
      <c r="H4921" s="7">
        <v>2000</v>
      </c>
      <c r="I4921" s="13" t="e">
        <f>VLOOKUP(C4921,[1]Sheet18!$A$1:$C$362,3,0)</f>
        <v>#N/A</v>
      </c>
      <c r="J4921" s="18">
        <f t="shared" si="141"/>
        <v>2000</v>
      </c>
    </row>
    <row r="4922" spans="2:10" x14ac:dyDescent="0.2">
      <c r="B4922" s="4">
        <v>4919</v>
      </c>
      <c r="C4922" s="5" t="s">
        <v>8734</v>
      </c>
      <c r="D4922" s="5" t="s">
        <v>67</v>
      </c>
      <c r="E4922" s="5" t="s">
        <v>8735</v>
      </c>
      <c r="F4922" s="6">
        <v>45623</v>
      </c>
      <c r="G4922" s="6">
        <v>51101</v>
      </c>
      <c r="H4922" s="7">
        <v>1500</v>
      </c>
      <c r="I4922" s="13" t="e">
        <f>VLOOKUP(C4922,[1]Sheet18!$A$1:$C$362,3,0)</f>
        <v>#N/A</v>
      </c>
      <c r="J4922" s="18">
        <f t="shared" si="141"/>
        <v>1500</v>
      </c>
    </row>
    <row r="4923" spans="2:10" x14ac:dyDescent="0.2">
      <c r="B4923" s="4">
        <v>4920</v>
      </c>
      <c r="C4923" s="5" t="s">
        <v>8839</v>
      </c>
      <c r="D4923" s="5" t="s">
        <v>67</v>
      </c>
      <c r="E4923" s="5" t="s">
        <v>8840</v>
      </c>
      <c r="F4923" s="6">
        <v>45652</v>
      </c>
      <c r="G4923" s="6">
        <v>51130</v>
      </c>
      <c r="H4923" s="7">
        <v>2500</v>
      </c>
      <c r="I4923" s="13" t="e">
        <f>VLOOKUP(C4923,[1]Sheet18!$A$1:$C$362,3,0)</f>
        <v>#N/A</v>
      </c>
      <c r="J4923" s="18">
        <f t="shared" si="141"/>
        <v>2500</v>
      </c>
    </row>
    <row r="4924" spans="2:10" x14ac:dyDescent="0.2">
      <c r="B4924" s="4">
        <v>4921</v>
      </c>
      <c r="C4924" s="5" t="s">
        <v>6206</v>
      </c>
      <c r="D4924" s="5" t="s">
        <v>67</v>
      </c>
      <c r="E4924" s="5" t="s">
        <v>6207</v>
      </c>
      <c r="F4924" s="6">
        <v>44923</v>
      </c>
      <c r="G4924" s="6">
        <v>51132</v>
      </c>
      <c r="H4924" s="7">
        <v>2000</v>
      </c>
      <c r="I4924" s="13" t="e">
        <f>VLOOKUP(C4924,[1]Sheet18!$A$1:$C$362,3,0)</f>
        <v>#N/A</v>
      </c>
      <c r="J4924" s="18">
        <f t="shared" si="141"/>
        <v>2000</v>
      </c>
    </row>
    <row r="4925" spans="2:10" hidden="1" x14ac:dyDescent="0.2">
      <c r="B4925" s="4">
        <v>4922</v>
      </c>
      <c r="C4925" s="5" t="s">
        <v>8865</v>
      </c>
      <c r="D4925" s="5" t="s">
        <v>67</v>
      </c>
      <c r="E4925" s="5" t="s">
        <v>8866</v>
      </c>
      <c r="F4925" s="6">
        <v>45658</v>
      </c>
      <c r="G4925" s="6">
        <v>51136</v>
      </c>
      <c r="H4925" s="7">
        <v>5000</v>
      </c>
      <c r="I4925" s="13" t="str">
        <f>VLOOKUP(C4925,[1]Sheet18!$A$1:$C$362,3,0)</f>
        <v>=2500+2500</v>
      </c>
      <c r="J4925" s="13" t="str">
        <f>I4925</f>
        <v>=2500+2500</v>
      </c>
    </row>
    <row r="4926" spans="2:10" x14ac:dyDescent="0.2">
      <c r="B4926" s="4">
        <v>4923</v>
      </c>
      <c r="C4926" s="5" t="s">
        <v>5430</v>
      </c>
      <c r="D4926" s="5" t="s">
        <v>67</v>
      </c>
      <c r="E4926" s="5" t="s">
        <v>5431</v>
      </c>
      <c r="F4926" s="6">
        <v>44636</v>
      </c>
      <c r="G4926" s="6">
        <v>51211</v>
      </c>
      <c r="H4926" s="7">
        <v>3000</v>
      </c>
      <c r="I4926" s="13" t="e">
        <f>VLOOKUP(C4926,[1]Sheet18!$A$1:$C$362,3,0)</f>
        <v>#N/A</v>
      </c>
      <c r="J4926" s="18">
        <f t="shared" ref="J4926:J4963" si="142">H4926</f>
        <v>3000</v>
      </c>
    </row>
    <row r="4927" spans="2:10" x14ac:dyDescent="0.2">
      <c r="B4927" s="4">
        <v>4924</v>
      </c>
      <c r="C4927" s="5" t="s">
        <v>6578</v>
      </c>
      <c r="D4927" s="5" t="s">
        <v>67</v>
      </c>
      <c r="E4927" s="5" t="s">
        <v>6579</v>
      </c>
      <c r="F4927" s="6">
        <v>45014</v>
      </c>
      <c r="G4927" s="6">
        <v>51224</v>
      </c>
      <c r="H4927" s="7">
        <v>3500</v>
      </c>
      <c r="I4927" s="13" t="e">
        <f>VLOOKUP(C4927,[1]Sheet18!$A$1:$C$362,3,0)</f>
        <v>#N/A</v>
      </c>
      <c r="J4927" s="18">
        <f t="shared" si="142"/>
        <v>3500</v>
      </c>
    </row>
    <row r="4928" spans="2:10" x14ac:dyDescent="0.2">
      <c r="B4928" s="4">
        <v>4925</v>
      </c>
      <c r="C4928" s="5" t="s">
        <v>8127</v>
      </c>
      <c r="D4928" s="5" t="s">
        <v>67</v>
      </c>
      <c r="E4928" s="5" t="s">
        <v>8128</v>
      </c>
      <c r="F4928" s="6">
        <v>45441</v>
      </c>
      <c r="G4928" s="6">
        <v>51285</v>
      </c>
      <c r="H4928" s="7">
        <v>2000</v>
      </c>
      <c r="I4928" s="13" t="e">
        <f>VLOOKUP(C4928,[1]Sheet18!$A$1:$C$362,3,0)</f>
        <v>#N/A</v>
      </c>
      <c r="J4928" s="18">
        <f t="shared" si="142"/>
        <v>2000</v>
      </c>
    </row>
    <row r="4929" spans="2:10" x14ac:dyDescent="0.2">
      <c r="B4929" s="4">
        <v>4926</v>
      </c>
      <c r="C4929" s="5" t="s">
        <v>8288</v>
      </c>
      <c r="D4929" s="5" t="s">
        <v>67</v>
      </c>
      <c r="E4929" s="5" t="s">
        <v>8289</v>
      </c>
      <c r="F4929" s="6">
        <v>45497</v>
      </c>
      <c r="G4929" s="6">
        <v>51341</v>
      </c>
      <c r="H4929" s="7">
        <v>3000</v>
      </c>
      <c r="I4929" s="13" t="e">
        <f>VLOOKUP(C4929,[1]Sheet18!$A$1:$C$362,3,0)</f>
        <v>#N/A</v>
      </c>
      <c r="J4929" s="18">
        <f t="shared" si="142"/>
        <v>3000</v>
      </c>
    </row>
    <row r="4930" spans="2:10" x14ac:dyDescent="0.2">
      <c r="B4930" s="4">
        <v>4927</v>
      </c>
      <c r="C4930" s="5" t="s">
        <v>8326</v>
      </c>
      <c r="D4930" s="5" t="s">
        <v>67</v>
      </c>
      <c r="E4930" s="5" t="s">
        <v>8327</v>
      </c>
      <c r="F4930" s="6">
        <v>45504</v>
      </c>
      <c r="G4930" s="6">
        <v>51348</v>
      </c>
      <c r="H4930" s="7">
        <v>2000</v>
      </c>
      <c r="I4930" s="13" t="e">
        <f>VLOOKUP(C4930,[1]Sheet18!$A$1:$C$362,3,0)</f>
        <v>#N/A</v>
      </c>
      <c r="J4930" s="18">
        <f t="shared" si="142"/>
        <v>2000</v>
      </c>
    </row>
    <row r="4931" spans="2:10" x14ac:dyDescent="0.2">
      <c r="B4931" s="4">
        <v>4928</v>
      </c>
      <c r="C4931" s="5" t="s">
        <v>3799</v>
      </c>
      <c r="D4931" s="5" t="s">
        <v>67</v>
      </c>
      <c r="E4931" s="5" t="s">
        <v>3800</v>
      </c>
      <c r="F4931" s="6">
        <v>44083</v>
      </c>
      <c r="G4931" s="6">
        <v>51388</v>
      </c>
      <c r="H4931" s="7">
        <v>2000</v>
      </c>
      <c r="I4931" s="13" t="e">
        <f>VLOOKUP(C4931,[1]Sheet18!$A$1:$C$362,3,0)</f>
        <v>#N/A</v>
      </c>
      <c r="J4931" s="18">
        <f t="shared" si="142"/>
        <v>2000</v>
      </c>
    </row>
    <row r="4932" spans="2:10" x14ac:dyDescent="0.2">
      <c r="B4932" s="4">
        <v>4929</v>
      </c>
      <c r="C4932" s="5" t="s">
        <v>3919</v>
      </c>
      <c r="D4932" s="5" t="s">
        <v>67</v>
      </c>
      <c r="E4932" s="5" t="s">
        <v>3920</v>
      </c>
      <c r="F4932" s="6">
        <v>44111</v>
      </c>
      <c r="G4932" s="6">
        <v>51416</v>
      </c>
      <c r="H4932" s="7">
        <v>1500</v>
      </c>
      <c r="I4932" s="13" t="e">
        <f>VLOOKUP(C4932,[1]Sheet18!$A$1:$C$362,3,0)</f>
        <v>#N/A</v>
      </c>
      <c r="J4932" s="18">
        <f t="shared" si="142"/>
        <v>1500</v>
      </c>
    </row>
    <row r="4933" spans="2:10" x14ac:dyDescent="0.2">
      <c r="B4933" s="4">
        <v>4930</v>
      </c>
      <c r="C4933" s="5" t="s">
        <v>4033</v>
      </c>
      <c r="D4933" s="5" t="s">
        <v>67</v>
      </c>
      <c r="E4933" s="5" t="s">
        <v>4034</v>
      </c>
      <c r="F4933" s="6">
        <v>44139</v>
      </c>
      <c r="G4933" s="6">
        <v>51444</v>
      </c>
      <c r="H4933" s="7">
        <v>2000</v>
      </c>
      <c r="I4933" s="13" t="e">
        <f>VLOOKUP(C4933,[1]Sheet18!$A$1:$C$362,3,0)</f>
        <v>#N/A</v>
      </c>
      <c r="J4933" s="18">
        <f t="shared" si="142"/>
        <v>2000</v>
      </c>
    </row>
    <row r="4934" spans="2:10" x14ac:dyDescent="0.2">
      <c r="B4934" s="4">
        <v>4931</v>
      </c>
      <c r="C4934" s="5" t="s">
        <v>7289</v>
      </c>
      <c r="D4934" s="5" t="s">
        <v>67</v>
      </c>
      <c r="E4934" s="5" t="s">
        <v>7290</v>
      </c>
      <c r="F4934" s="6">
        <v>45238</v>
      </c>
      <c r="G4934" s="6">
        <v>51448</v>
      </c>
      <c r="H4934" s="7">
        <v>2000</v>
      </c>
      <c r="I4934" s="13" t="e">
        <f>VLOOKUP(C4934,[1]Sheet18!$A$1:$C$362,3,0)</f>
        <v>#N/A</v>
      </c>
      <c r="J4934" s="18">
        <f t="shared" si="142"/>
        <v>2000</v>
      </c>
    </row>
    <row r="4935" spans="2:10" x14ac:dyDescent="0.2">
      <c r="B4935" s="4">
        <v>4932</v>
      </c>
      <c r="C4935" s="5" t="s">
        <v>4143</v>
      </c>
      <c r="D4935" s="5" t="s">
        <v>67</v>
      </c>
      <c r="E4935" s="5" t="s">
        <v>4144</v>
      </c>
      <c r="F4935" s="6">
        <v>44174</v>
      </c>
      <c r="G4935" s="6">
        <v>51479</v>
      </c>
      <c r="H4935" s="7">
        <v>2000</v>
      </c>
      <c r="I4935" s="13" t="e">
        <f>VLOOKUP(C4935,[1]Sheet18!$A$1:$C$362,3,0)</f>
        <v>#N/A</v>
      </c>
      <c r="J4935" s="18">
        <f t="shared" si="142"/>
        <v>2000</v>
      </c>
    </row>
    <row r="4936" spans="2:10" x14ac:dyDescent="0.2">
      <c r="B4936" s="4">
        <v>4933</v>
      </c>
      <c r="C4936" s="5" t="s">
        <v>8809</v>
      </c>
      <c r="D4936" s="5" t="s">
        <v>67</v>
      </c>
      <c r="E4936" s="5" t="s">
        <v>8810</v>
      </c>
      <c r="F4936" s="6">
        <v>45644</v>
      </c>
      <c r="G4936" s="6">
        <v>51488</v>
      </c>
      <c r="H4936" s="7">
        <v>2000</v>
      </c>
      <c r="I4936" s="13" t="e">
        <f>VLOOKUP(C4936,[1]Sheet18!$A$1:$C$362,3,0)</f>
        <v>#N/A</v>
      </c>
      <c r="J4936" s="18">
        <f t="shared" si="142"/>
        <v>2000</v>
      </c>
    </row>
    <row r="4937" spans="2:10" x14ac:dyDescent="0.2">
      <c r="B4937" s="4">
        <v>4934</v>
      </c>
      <c r="C4937" s="5" t="s">
        <v>4247</v>
      </c>
      <c r="D4937" s="5" t="s">
        <v>67</v>
      </c>
      <c r="E4937" s="5" t="s">
        <v>4248</v>
      </c>
      <c r="F4937" s="6">
        <v>44209</v>
      </c>
      <c r="G4937" s="6">
        <v>51514</v>
      </c>
      <c r="H4937" s="7">
        <v>2000</v>
      </c>
      <c r="I4937" s="13" t="e">
        <f>VLOOKUP(C4937,[1]Sheet18!$A$1:$C$362,3,0)</f>
        <v>#N/A</v>
      </c>
      <c r="J4937" s="18">
        <f t="shared" si="142"/>
        <v>2000</v>
      </c>
    </row>
    <row r="4938" spans="2:10" x14ac:dyDescent="0.2">
      <c r="B4938" s="4">
        <v>4935</v>
      </c>
      <c r="C4938" s="5" t="s">
        <v>4312</v>
      </c>
      <c r="D4938" s="5" t="s">
        <v>67</v>
      </c>
      <c r="E4938" s="5" t="s">
        <v>4313</v>
      </c>
      <c r="F4938" s="6">
        <v>44230</v>
      </c>
      <c r="G4938" s="6">
        <v>51535</v>
      </c>
      <c r="H4938" s="7">
        <v>2000</v>
      </c>
      <c r="I4938" s="13" t="e">
        <f>VLOOKUP(C4938,[1]Sheet18!$A$1:$C$362,3,0)</f>
        <v>#N/A</v>
      </c>
      <c r="J4938" s="18">
        <f t="shared" si="142"/>
        <v>2000</v>
      </c>
    </row>
    <row r="4939" spans="2:10" x14ac:dyDescent="0.2">
      <c r="B4939" s="4">
        <v>4936</v>
      </c>
      <c r="C4939" s="5" t="s">
        <v>4399</v>
      </c>
      <c r="D4939" s="5" t="s">
        <v>67</v>
      </c>
      <c r="E4939" s="5" t="s">
        <v>4400</v>
      </c>
      <c r="F4939" s="6">
        <v>44251</v>
      </c>
      <c r="G4939" s="6">
        <v>51556</v>
      </c>
      <c r="H4939" s="7">
        <v>2000</v>
      </c>
      <c r="I4939" s="13" t="e">
        <f>VLOOKUP(C4939,[1]Sheet18!$A$1:$C$362,3,0)</f>
        <v>#N/A</v>
      </c>
      <c r="J4939" s="18">
        <f t="shared" si="142"/>
        <v>2000</v>
      </c>
    </row>
    <row r="4940" spans="2:10" x14ac:dyDescent="0.2">
      <c r="B4940" s="4">
        <v>4937</v>
      </c>
      <c r="C4940" s="5" t="s">
        <v>7751</v>
      </c>
      <c r="D4940" s="5" t="s">
        <v>67</v>
      </c>
      <c r="E4940" s="5" t="s">
        <v>7752</v>
      </c>
      <c r="F4940" s="6">
        <v>45350</v>
      </c>
      <c r="G4940" s="6">
        <v>51560</v>
      </c>
      <c r="H4940" s="7">
        <v>3000</v>
      </c>
      <c r="I4940" s="13" t="e">
        <f>VLOOKUP(C4940,[1]Sheet18!$A$1:$C$362,3,0)</f>
        <v>#N/A</v>
      </c>
      <c r="J4940" s="18">
        <f t="shared" si="142"/>
        <v>3000</v>
      </c>
    </row>
    <row r="4941" spans="2:10" x14ac:dyDescent="0.2">
      <c r="B4941" s="4">
        <v>4938</v>
      </c>
      <c r="C4941" s="5" t="s">
        <v>4458</v>
      </c>
      <c r="D4941" s="5" t="s">
        <v>67</v>
      </c>
      <c r="E4941" s="5" t="s">
        <v>4459</v>
      </c>
      <c r="F4941" s="6">
        <v>44265</v>
      </c>
      <c r="G4941" s="6">
        <v>51570</v>
      </c>
      <c r="H4941" s="7">
        <v>2000</v>
      </c>
      <c r="I4941" s="13" t="e">
        <f>VLOOKUP(C4941,[1]Sheet18!$A$1:$C$362,3,0)</f>
        <v>#N/A</v>
      </c>
      <c r="J4941" s="18">
        <f t="shared" si="142"/>
        <v>2000</v>
      </c>
    </row>
    <row r="4942" spans="2:10" x14ac:dyDescent="0.2">
      <c r="B4942" s="4">
        <v>4939</v>
      </c>
      <c r="C4942" s="5" t="s">
        <v>6533</v>
      </c>
      <c r="D4942" s="5" t="s">
        <v>67</v>
      </c>
      <c r="E4942" s="5" t="s">
        <v>6534</v>
      </c>
      <c r="F4942" s="6">
        <v>45008</v>
      </c>
      <c r="G4942" s="6">
        <v>51583</v>
      </c>
      <c r="H4942" s="7">
        <v>2500</v>
      </c>
      <c r="I4942" s="13" t="e">
        <f>VLOOKUP(C4942,[1]Sheet18!$A$1:$C$362,3,0)</f>
        <v>#N/A</v>
      </c>
      <c r="J4942" s="18">
        <f t="shared" si="142"/>
        <v>2500</v>
      </c>
    </row>
    <row r="4943" spans="2:10" x14ac:dyDescent="0.2">
      <c r="B4943" s="4">
        <v>4940</v>
      </c>
      <c r="C4943" s="5" t="s">
        <v>5716</v>
      </c>
      <c r="D4943" s="5" t="s">
        <v>67</v>
      </c>
      <c r="E4943" s="5" t="s">
        <v>5717</v>
      </c>
      <c r="F4943" s="6">
        <v>44762</v>
      </c>
      <c r="G4943" s="6">
        <v>51702</v>
      </c>
      <c r="H4943" s="7">
        <v>2000</v>
      </c>
      <c r="I4943" s="13" t="e">
        <f>VLOOKUP(C4943,[1]Sheet18!$A$1:$C$362,3,0)</f>
        <v>#N/A</v>
      </c>
      <c r="J4943" s="18">
        <f t="shared" si="142"/>
        <v>2000</v>
      </c>
    </row>
    <row r="4944" spans="2:10" x14ac:dyDescent="0.2">
      <c r="B4944" s="4">
        <v>4941</v>
      </c>
      <c r="C4944" s="5" t="s">
        <v>6917</v>
      </c>
      <c r="D4944" s="5" t="s">
        <v>67</v>
      </c>
      <c r="E4944" s="5" t="s">
        <v>6918</v>
      </c>
      <c r="F4944" s="6">
        <v>45133</v>
      </c>
      <c r="G4944" s="6">
        <v>51708</v>
      </c>
      <c r="H4944" s="7">
        <v>1500</v>
      </c>
      <c r="I4944" s="13" t="e">
        <f>VLOOKUP(C4944,[1]Sheet18!$A$1:$C$362,3,0)</f>
        <v>#N/A</v>
      </c>
      <c r="J4944" s="18">
        <f t="shared" si="142"/>
        <v>1500</v>
      </c>
    </row>
    <row r="4945" spans="2:10" x14ac:dyDescent="0.2">
      <c r="B4945" s="4">
        <v>4942</v>
      </c>
      <c r="C4945" s="5" t="s">
        <v>5054</v>
      </c>
      <c r="D4945" s="5" t="s">
        <v>67</v>
      </c>
      <c r="E4945" s="5" t="s">
        <v>5055</v>
      </c>
      <c r="F4945" s="6">
        <v>44496</v>
      </c>
      <c r="G4945" s="6">
        <v>51801</v>
      </c>
      <c r="H4945" s="7">
        <v>2500</v>
      </c>
      <c r="I4945" s="13" t="e">
        <f>VLOOKUP(C4945,[1]Sheet18!$A$1:$C$362,3,0)</f>
        <v>#N/A</v>
      </c>
      <c r="J4945" s="18">
        <f t="shared" si="142"/>
        <v>2500</v>
      </c>
    </row>
    <row r="4946" spans="2:10" x14ac:dyDescent="0.2">
      <c r="B4946" s="4">
        <v>4943</v>
      </c>
      <c r="C4946" s="5" t="s">
        <v>8736</v>
      </c>
      <c r="D4946" s="5" t="s">
        <v>67</v>
      </c>
      <c r="E4946" s="5" t="s">
        <v>8737</v>
      </c>
      <c r="F4946" s="6">
        <v>45623</v>
      </c>
      <c r="G4946" s="6">
        <v>51832</v>
      </c>
      <c r="H4946" s="7">
        <v>1500</v>
      </c>
      <c r="I4946" s="13" t="e">
        <f>VLOOKUP(C4946,[1]Sheet18!$A$1:$C$362,3,0)</f>
        <v>#N/A</v>
      </c>
      <c r="J4946" s="18">
        <f t="shared" si="142"/>
        <v>1500</v>
      </c>
    </row>
    <row r="4947" spans="2:10" x14ac:dyDescent="0.2">
      <c r="B4947" s="4">
        <v>4944</v>
      </c>
      <c r="C4947" s="5" t="s">
        <v>7365</v>
      </c>
      <c r="D4947" s="5" t="s">
        <v>67</v>
      </c>
      <c r="E4947" s="5" t="s">
        <v>7366</v>
      </c>
      <c r="F4947" s="6">
        <v>45259</v>
      </c>
      <c r="G4947" s="6">
        <v>51834</v>
      </c>
      <c r="H4947" s="7">
        <v>2000</v>
      </c>
      <c r="I4947" s="13" t="e">
        <f>VLOOKUP(C4947,[1]Sheet18!$A$1:$C$362,3,0)</f>
        <v>#N/A</v>
      </c>
      <c r="J4947" s="18">
        <f t="shared" si="142"/>
        <v>2000</v>
      </c>
    </row>
    <row r="4948" spans="2:10" x14ac:dyDescent="0.2">
      <c r="B4948" s="4">
        <v>4945</v>
      </c>
      <c r="C4948" s="5" t="s">
        <v>6208</v>
      </c>
      <c r="D4948" s="5" t="s">
        <v>67</v>
      </c>
      <c r="E4948" s="5" t="s">
        <v>6209</v>
      </c>
      <c r="F4948" s="6">
        <v>44923</v>
      </c>
      <c r="G4948" s="6">
        <v>51863</v>
      </c>
      <c r="H4948" s="7">
        <v>2000</v>
      </c>
      <c r="I4948" s="13" t="e">
        <f>VLOOKUP(C4948,[1]Sheet18!$A$1:$C$362,3,0)</f>
        <v>#N/A</v>
      </c>
      <c r="J4948" s="18">
        <f t="shared" si="142"/>
        <v>2000</v>
      </c>
    </row>
    <row r="4949" spans="2:10" x14ac:dyDescent="0.2">
      <c r="B4949" s="4">
        <v>4946</v>
      </c>
      <c r="C4949" s="5" t="s">
        <v>8867</v>
      </c>
      <c r="D4949" s="5" t="s">
        <v>67</v>
      </c>
      <c r="E4949" s="5" t="s">
        <v>8868</v>
      </c>
      <c r="F4949" s="6">
        <v>45658</v>
      </c>
      <c r="G4949" s="6">
        <v>51867</v>
      </c>
      <c r="H4949" s="7">
        <v>2500</v>
      </c>
      <c r="I4949" s="13" t="e">
        <f>VLOOKUP(C4949,[1]Sheet18!$A$1:$C$362,3,0)</f>
        <v>#N/A</v>
      </c>
      <c r="J4949" s="18">
        <f t="shared" si="142"/>
        <v>2500</v>
      </c>
    </row>
    <row r="4950" spans="2:10" x14ac:dyDescent="0.2">
      <c r="B4950" s="4">
        <v>4947</v>
      </c>
      <c r="C4950" s="5" t="s">
        <v>6228</v>
      </c>
      <c r="D4950" s="5" t="s">
        <v>67</v>
      </c>
      <c r="E4950" s="5" t="s">
        <v>6229</v>
      </c>
      <c r="F4950" s="6">
        <v>44930</v>
      </c>
      <c r="G4950" s="6">
        <v>51870</v>
      </c>
      <c r="H4950" s="7">
        <v>2000</v>
      </c>
      <c r="I4950" s="13" t="e">
        <f>VLOOKUP(C4950,[1]Sheet18!$A$1:$C$362,3,0)</f>
        <v>#N/A</v>
      </c>
      <c r="J4950" s="18">
        <f t="shared" si="142"/>
        <v>2000</v>
      </c>
    </row>
    <row r="4951" spans="2:10" x14ac:dyDescent="0.2">
      <c r="B4951" s="4">
        <v>4948</v>
      </c>
      <c r="C4951" s="5" t="s">
        <v>8973</v>
      </c>
      <c r="D4951" s="5" t="s">
        <v>67</v>
      </c>
      <c r="E4951" s="5" t="s">
        <v>8974</v>
      </c>
      <c r="F4951" s="6">
        <v>45686</v>
      </c>
      <c r="G4951" s="6">
        <v>51895</v>
      </c>
      <c r="H4951" s="7">
        <v>2000</v>
      </c>
      <c r="I4951" s="13" t="e">
        <f>VLOOKUP(C4951,[1]Sheet18!$A$1:$C$362,3,0)</f>
        <v>#N/A</v>
      </c>
      <c r="J4951" s="18">
        <f t="shared" si="142"/>
        <v>2000</v>
      </c>
    </row>
    <row r="4952" spans="2:10" x14ac:dyDescent="0.2">
      <c r="B4952" s="4">
        <v>4949</v>
      </c>
      <c r="C4952" s="5" t="s">
        <v>6428</v>
      </c>
      <c r="D4952" s="5" t="s">
        <v>67</v>
      </c>
      <c r="E4952" s="5" t="s">
        <v>6429</v>
      </c>
      <c r="F4952" s="6">
        <v>44986</v>
      </c>
      <c r="G4952" s="6">
        <v>51926</v>
      </c>
      <c r="H4952" s="7">
        <v>2500</v>
      </c>
      <c r="I4952" s="13" t="e">
        <f>VLOOKUP(C4952,[1]Sheet18!$A$1:$C$362,3,0)</f>
        <v>#N/A</v>
      </c>
      <c r="J4952" s="18">
        <f t="shared" si="142"/>
        <v>2500</v>
      </c>
    </row>
    <row r="4953" spans="2:10" x14ac:dyDescent="0.2">
      <c r="B4953" s="4">
        <v>4950</v>
      </c>
      <c r="C4953" s="5" t="s">
        <v>6458</v>
      </c>
      <c r="D4953" s="5" t="s">
        <v>67</v>
      </c>
      <c r="E4953" s="5" t="s">
        <v>6459</v>
      </c>
      <c r="F4953" s="6">
        <v>44993</v>
      </c>
      <c r="G4953" s="6">
        <v>51933</v>
      </c>
      <c r="H4953" s="7">
        <v>2500</v>
      </c>
      <c r="I4953" s="13" t="e">
        <f>VLOOKUP(C4953,[1]Sheet18!$A$1:$C$362,3,0)</f>
        <v>#N/A</v>
      </c>
      <c r="J4953" s="18">
        <f t="shared" si="142"/>
        <v>2500</v>
      </c>
    </row>
    <row r="4954" spans="2:10" x14ac:dyDescent="0.2">
      <c r="B4954" s="4">
        <v>4951</v>
      </c>
      <c r="C4954" s="5" t="s">
        <v>7823</v>
      </c>
      <c r="D4954" s="5" t="s">
        <v>67</v>
      </c>
      <c r="E4954" s="5" t="s">
        <v>7824</v>
      </c>
      <c r="F4954" s="6">
        <v>45364</v>
      </c>
      <c r="G4954" s="6">
        <v>51938</v>
      </c>
      <c r="H4954" s="7">
        <v>2000</v>
      </c>
      <c r="I4954" s="13" t="e">
        <f>VLOOKUP(C4954,[1]Sheet18!$A$1:$C$362,3,0)</f>
        <v>#N/A</v>
      </c>
      <c r="J4954" s="18">
        <f t="shared" si="142"/>
        <v>2000</v>
      </c>
    </row>
    <row r="4955" spans="2:10" x14ac:dyDescent="0.2">
      <c r="B4955" s="4">
        <v>4952</v>
      </c>
      <c r="C4955" s="5" t="s">
        <v>7891</v>
      </c>
      <c r="D4955" s="5" t="s">
        <v>67</v>
      </c>
      <c r="E4955" s="5" t="s">
        <v>7892</v>
      </c>
      <c r="F4955" s="6">
        <v>45371</v>
      </c>
      <c r="G4955" s="6">
        <v>51945</v>
      </c>
      <c r="H4955" s="7">
        <v>2500</v>
      </c>
      <c r="I4955" s="13" t="e">
        <f>VLOOKUP(C4955,[1]Sheet18!$A$1:$C$362,3,0)</f>
        <v>#N/A</v>
      </c>
      <c r="J4955" s="18">
        <f t="shared" si="142"/>
        <v>2500</v>
      </c>
    </row>
    <row r="4956" spans="2:10" x14ac:dyDescent="0.2">
      <c r="B4956" s="4">
        <v>4953</v>
      </c>
      <c r="C4956" s="5" t="s">
        <v>6580</v>
      </c>
      <c r="D4956" s="5" t="s">
        <v>67</v>
      </c>
      <c r="E4956" s="5" t="s">
        <v>6581</v>
      </c>
      <c r="F4956" s="6">
        <v>45014</v>
      </c>
      <c r="G4956" s="6">
        <v>51954</v>
      </c>
      <c r="H4956" s="7">
        <v>3500</v>
      </c>
      <c r="I4956" s="13" t="e">
        <f>VLOOKUP(C4956,[1]Sheet18!$A$1:$C$362,3,0)</f>
        <v>#N/A</v>
      </c>
      <c r="J4956" s="18">
        <f t="shared" si="142"/>
        <v>3500</v>
      </c>
    </row>
    <row r="4957" spans="2:10" x14ac:dyDescent="0.2">
      <c r="B4957" s="4">
        <v>4954</v>
      </c>
      <c r="C4957" s="5" t="s">
        <v>8215</v>
      </c>
      <c r="D4957" s="5" t="s">
        <v>67</v>
      </c>
      <c r="E4957" s="5" t="s">
        <v>8216</v>
      </c>
      <c r="F4957" s="6">
        <v>45469</v>
      </c>
      <c r="G4957" s="6">
        <v>52043</v>
      </c>
      <c r="H4957" s="7">
        <v>1500</v>
      </c>
      <c r="I4957" s="13" t="e">
        <f>VLOOKUP(C4957,[1]Sheet18!$A$1:$C$362,3,0)</f>
        <v>#N/A</v>
      </c>
      <c r="J4957" s="18">
        <f t="shared" si="142"/>
        <v>1500</v>
      </c>
    </row>
    <row r="4958" spans="2:10" x14ac:dyDescent="0.2">
      <c r="B4958" s="4">
        <v>4955</v>
      </c>
      <c r="C4958" s="5" t="s">
        <v>5744</v>
      </c>
      <c r="D4958" s="5" t="s">
        <v>67</v>
      </c>
      <c r="E4958" s="5" t="s">
        <v>5745</v>
      </c>
      <c r="F4958" s="6">
        <v>44769</v>
      </c>
      <c r="G4958" s="6">
        <v>52074</v>
      </c>
      <c r="H4958" s="7">
        <v>1500</v>
      </c>
      <c r="I4958" s="13" t="e">
        <f>VLOOKUP(C4958,[1]Sheet18!$A$1:$C$362,3,0)</f>
        <v>#N/A</v>
      </c>
      <c r="J4958" s="18">
        <f t="shared" si="142"/>
        <v>1500</v>
      </c>
    </row>
    <row r="4959" spans="2:10" x14ac:dyDescent="0.2">
      <c r="B4959" s="4">
        <v>4956</v>
      </c>
      <c r="C4959" s="5" t="s">
        <v>8398</v>
      </c>
      <c r="D4959" s="5" t="s">
        <v>67</v>
      </c>
      <c r="E4959" s="5" t="s">
        <v>8399</v>
      </c>
      <c r="F4959" s="6">
        <v>45525</v>
      </c>
      <c r="G4959" s="6">
        <v>52099</v>
      </c>
      <c r="H4959" s="7">
        <v>2000</v>
      </c>
      <c r="I4959" s="13" t="e">
        <f>VLOOKUP(C4959,[1]Sheet18!$A$1:$C$362,3,0)</f>
        <v>#N/A</v>
      </c>
      <c r="J4959" s="18">
        <f t="shared" si="142"/>
        <v>2000</v>
      </c>
    </row>
    <row r="4960" spans="2:10" x14ac:dyDescent="0.2">
      <c r="B4960" s="4">
        <v>4957</v>
      </c>
      <c r="C4960" s="5" t="s">
        <v>7003</v>
      </c>
      <c r="D4960" s="5" t="s">
        <v>67</v>
      </c>
      <c r="E4960" s="5" t="s">
        <v>7004</v>
      </c>
      <c r="F4960" s="6">
        <v>45168</v>
      </c>
      <c r="G4960" s="6">
        <v>52108</v>
      </c>
      <c r="H4960" s="7">
        <v>2500</v>
      </c>
      <c r="I4960" s="13" t="e">
        <f>VLOOKUP(C4960,[1]Sheet18!$A$1:$C$362,3,0)</f>
        <v>#N/A</v>
      </c>
      <c r="J4960" s="18">
        <f t="shared" si="142"/>
        <v>2500</v>
      </c>
    </row>
    <row r="4961" spans="2:10" x14ac:dyDescent="0.2">
      <c r="B4961" s="4">
        <v>4958</v>
      </c>
      <c r="C4961" s="5" t="s">
        <v>5896</v>
      </c>
      <c r="D4961" s="5" t="s">
        <v>67</v>
      </c>
      <c r="E4961" s="5" t="s">
        <v>5897</v>
      </c>
      <c r="F4961" s="6">
        <v>44825</v>
      </c>
      <c r="G4961" s="6">
        <v>52130</v>
      </c>
      <c r="H4961" s="7">
        <v>1000</v>
      </c>
      <c r="I4961" s="13" t="e">
        <f>VLOOKUP(C4961,[1]Sheet18!$A$1:$C$362,3,0)</f>
        <v>#N/A</v>
      </c>
      <c r="J4961" s="18">
        <f t="shared" si="142"/>
        <v>1000</v>
      </c>
    </row>
    <row r="4962" spans="2:10" x14ac:dyDescent="0.2">
      <c r="B4962" s="4">
        <v>4959</v>
      </c>
      <c r="C4962" s="5" t="s">
        <v>7076</v>
      </c>
      <c r="D4962" s="5" t="s">
        <v>67</v>
      </c>
      <c r="E4962" s="5" t="s">
        <v>7077</v>
      </c>
      <c r="F4962" s="6">
        <v>45191</v>
      </c>
      <c r="G4962" s="6">
        <v>52131</v>
      </c>
      <c r="H4962" s="7">
        <v>2500</v>
      </c>
      <c r="I4962" s="13" t="e">
        <f>VLOOKUP(C4962,[1]Sheet18!$A$1:$C$362,3,0)</f>
        <v>#N/A</v>
      </c>
      <c r="J4962" s="18">
        <f t="shared" si="142"/>
        <v>2500</v>
      </c>
    </row>
    <row r="4963" spans="2:10" x14ac:dyDescent="0.2">
      <c r="B4963" s="4">
        <v>4960</v>
      </c>
      <c r="C4963" s="5" t="s">
        <v>7108</v>
      </c>
      <c r="D4963" s="5" t="s">
        <v>67</v>
      </c>
      <c r="E4963" s="5" t="s">
        <v>7109</v>
      </c>
      <c r="F4963" s="6">
        <v>45196</v>
      </c>
      <c r="G4963" s="6">
        <v>52136</v>
      </c>
      <c r="H4963" s="7">
        <v>2000</v>
      </c>
      <c r="I4963" s="13" t="e">
        <f>VLOOKUP(C4963,[1]Sheet18!$A$1:$C$362,3,0)</f>
        <v>#N/A</v>
      </c>
      <c r="J4963" s="18">
        <f t="shared" si="142"/>
        <v>2000</v>
      </c>
    </row>
    <row r="4964" spans="2:10" hidden="1" x14ac:dyDescent="0.2">
      <c r="B4964" s="4">
        <v>4961</v>
      </c>
      <c r="C4964" s="5" t="s">
        <v>8841</v>
      </c>
      <c r="D4964" s="5" t="s">
        <v>67</v>
      </c>
      <c r="E4964" s="5" t="s">
        <v>8842</v>
      </c>
      <c r="F4964" s="6">
        <v>45652</v>
      </c>
      <c r="G4964" s="6">
        <v>52226</v>
      </c>
      <c r="H4964" s="7">
        <v>5000</v>
      </c>
      <c r="I4964" s="13" t="str">
        <f>VLOOKUP(C4964,[1]Sheet18!$A$1:$C$362,3,0)</f>
        <v>=2500+2500</v>
      </c>
      <c r="J4964" s="13" t="str">
        <f>I4964</f>
        <v>=2500+2500</v>
      </c>
    </row>
    <row r="4965" spans="2:10" x14ac:dyDescent="0.2">
      <c r="B4965" s="4">
        <v>4962</v>
      </c>
      <c r="C4965" s="5" t="s">
        <v>7539</v>
      </c>
      <c r="D4965" s="5" t="s">
        <v>67</v>
      </c>
      <c r="E4965" s="5" t="s">
        <v>7540</v>
      </c>
      <c r="F4965" s="6">
        <v>45315</v>
      </c>
      <c r="G4965" s="6">
        <v>52255</v>
      </c>
      <c r="H4965" s="7">
        <v>3000</v>
      </c>
      <c r="I4965" s="13" t="e">
        <f>VLOOKUP(C4965,[1]Sheet18!$A$1:$C$362,3,0)</f>
        <v>#N/A</v>
      </c>
      <c r="J4965" s="18">
        <f t="shared" ref="J4965:J5001" si="143">H4965</f>
        <v>3000</v>
      </c>
    </row>
    <row r="4966" spans="2:10" x14ac:dyDescent="0.2">
      <c r="B4966" s="4">
        <v>4963</v>
      </c>
      <c r="C4966" s="5" t="s">
        <v>7604</v>
      </c>
      <c r="D4966" s="5" t="s">
        <v>67</v>
      </c>
      <c r="E4966" s="5" t="s">
        <v>7605</v>
      </c>
      <c r="F4966" s="6">
        <v>45322</v>
      </c>
      <c r="G4966" s="6">
        <v>52262</v>
      </c>
      <c r="H4966" s="7">
        <v>2000</v>
      </c>
      <c r="I4966" s="13" t="e">
        <f>VLOOKUP(C4966,[1]Sheet18!$A$1:$C$362,3,0)</f>
        <v>#N/A</v>
      </c>
      <c r="J4966" s="18">
        <f t="shared" si="143"/>
        <v>2000</v>
      </c>
    </row>
    <row r="4967" spans="2:10" x14ac:dyDescent="0.2">
      <c r="B4967" s="4">
        <v>4964</v>
      </c>
      <c r="C4967" s="5" t="s">
        <v>7676</v>
      </c>
      <c r="D4967" s="5" t="s">
        <v>67</v>
      </c>
      <c r="E4967" s="5" t="s">
        <v>7677</v>
      </c>
      <c r="F4967" s="6">
        <v>45336</v>
      </c>
      <c r="G4967" s="6">
        <v>52276</v>
      </c>
      <c r="H4967" s="7">
        <v>2500</v>
      </c>
      <c r="I4967" s="13" t="e">
        <f>VLOOKUP(C4967,[1]Sheet18!$A$1:$C$362,3,0)</f>
        <v>#N/A</v>
      </c>
      <c r="J4967" s="18">
        <f t="shared" si="143"/>
        <v>2500</v>
      </c>
    </row>
    <row r="4968" spans="2:10" x14ac:dyDescent="0.2">
      <c r="B4968" s="4">
        <v>4965</v>
      </c>
      <c r="C4968" s="5" t="s">
        <v>6535</v>
      </c>
      <c r="D4968" s="5" t="s">
        <v>67</v>
      </c>
      <c r="E4968" s="5" t="s">
        <v>6536</v>
      </c>
      <c r="F4968" s="6">
        <v>45008</v>
      </c>
      <c r="G4968" s="6">
        <v>52313</v>
      </c>
      <c r="H4968" s="7">
        <v>2500</v>
      </c>
      <c r="I4968" s="13" t="e">
        <f>VLOOKUP(C4968,[1]Sheet18!$A$1:$C$362,3,0)</f>
        <v>#N/A</v>
      </c>
      <c r="J4968" s="18">
        <f t="shared" si="143"/>
        <v>2500</v>
      </c>
    </row>
    <row r="4969" spans="2:10" x14ac:dyDescent="0.2">
      <c r="B4969" s="4">
        <v>4966</v>
      </c>
      <c r="C4969" s="5" t="s">
        <v>6632</v>
      </c>
      <c r="D4969" s="5" t="s">
        <v>67</v>
      </c>
      <c r="E4969" s="5" t="s">
        <v>6633</v>
      </c>
      <c r="F4969" s="6">
        <v>45049</v>
      </c>
      <c r="G4969" s="6">
        <v>52354</v>
      </c>
      <c r="H4969" s="7">
        <v>2000</v>
      </c>
      <c r="I4969" s="13" t="e">
        <f>VLOOKUP(C4969,[1]Sheet18!$A$1:$C$362,3,0)</f>
        <v>#N/A</v>
      </c>
      <c r="J4969" s="18">
        <f t="shared" si="143"/>
        <v>2000</v>
      </c>
    </row>
    <row r="4970" spans="2:10" x14ac:dyDescent="0.2">
      <c r="B4970" s="4">
        <v>4967</v>
      </c>
      <c r="C4970" s="5" t="s">
        <v>6732</v>
      </c>
      <c r="D4970" s="5" t="s">
        <v>67</v>
      </c>
      <c r="E4970" s="5" t="s">
        <v>6733</v>
      </c>
      <c r="F4970" s="6">
        <v>45077</v>
      </c>
      <c r="G4970" s="6">
        <v>52382</v>
      </c>
      <c r="H4970" s="7">
        <v>2000</v>
      </c>
      <c r="I4970" s="13" t="e">
        <f>VLOOKUP(C4970,[1]Sheet18!$A$1:$C$362,3,0)</f>
        <v>#N/A</v>
      </c>
      <c r="J4970" s="18">
        <f t="shared" si="143"/>
        <v>2000</v>
      </c>
    </row>
    <row r="4971" spans="2:10" x14ac:dyDescent="0.2">
      <c r="B4971" s="4">
        <v>4968</v>
      </c>
      <c r="C4971" s="5" t="s">
        <v>8328</v>
      </c>
      <c r="D4971" s="5" t="s">
        <v>67</v>
      </c>
      <c r="E4971" s="5" t="s">
        <v>8329</v>
      </c>
      <c r="F4971" s="6">
        <v>45504</v>
      </c>
      <c r="G4971" s="6">
        <v>52443</v>
      </c>
      <c r="H4971" s="7">
        <v>2000</v>
      </c>
      <c r="I4971" s="13" t="e">
        <f>VLOOKUP(C4971,[1]Sheet18!$A$1:$C$362,3,0)</f>
        <v>#N/A</v>
      </c>
      <c r="J4971" s="18">
        <f t="shared" si="143"/>
        <v>2000</v>
      </c>
    </row>
    <row r="4972" spans="2:10" x14ac:dyDescent="0.2">
      <c r="B4972" s="4">
        <v>4969</v>
      </c>
      <c r="C4972" s="5" t="s">
        <v>7190</v>
      </c>
      <c r="D4972" s="5" t="s">
        <v>67</v>
      </c>
      <c r="E4972" s="5" t="s">
        <v>7191</v>
      </c>
      <c r="F4972" s="6">
        <v>45217</v>
      </c>
      <c r="G4972" s="6">
        <v>52522</v>
      </c>
      <c r="H4972" s="7">
        <v>3000</v>
      </c>
      <c r="I4972" s="13" t="e">
        <f>VLOOKUP(C4972,[1]Sheet18!$A$1:$C$362,3,0)</f>
        <v>#N/A</v>
      </c>
      <c r="J4972" s="18">
        <f t="shared" si="143"/>
        <v>3000</v>
      </c>
    </row>
    <row r="4973" spans="2:10" x14ac:dyDescent="0.2">
      <c r="B4973" s="4">
        <v>4970</v>
      </c>
      <c r="C4973" s="5" t="s">
        <v>7367</v>
      </c>
      <c r="D4973" s="5" t="s">
        <v>67</v>
      </c>
      <c r="E4973" s="5" t="s">
        <v>7368</v>
      </c>
      <c r="F4973" s="6">
        <v>45259</v>
      </c>
      <c r="G4973" s="6">
        <v>52564</v>
      </c>
      <c r="H4973" s="7">
        <v>2500</v>
      </c>
      <c r="I4973" s="13" t="e">
        <f>VLOOKUP(C4973,[1]Sheet18!$A$1:$C$362,3,0)</f>
        <v>#N/A</v>
      </c>
      <c r="J4973" s="18">
        <f t="shared" si="143"/>
        <v>2500</v>
      </c>
    </row>
    <row r="4974" spans="2:10" x14ac:dyDescent="0.2">
      <c r="B4974" s="4">
        <v>4971</v>
      </c>
      <c r="C4974" s="5" t="s">
        <v>7460</v>
      </c>
      <c r="D4974" s="5" t="s">
        <v>67</v>
      </c>
      <c r="E4974" s="5" t="s">
        <v>7191</v>
      </c>
      <c r="F4974" s="6">
        <v>45287</v>
      </c>
      <c r="G4974" s="6">
        <v>52592</v>
      </c>
      <c r="H4974" s="7">
        <v>1910.009</v>
      </c>
      <c r="I4974" s="13" t="e">
        <f>VLOOKUP(C4974,[1]Sheet18!$A$1:$C$362,3,0)</f>
        <v>#N/A</v>
      </c>
      <c r="J4974" s="18">
        <f t="shared" si="143"/>
        <v>1910.009</v>
      </c>
    </row>
    <row r="4975" spans="2:10" x14ac:dyDescent="0.2">
      <c r="B4975" s="4">
        <v>4972</v>
      </c>
      <c r="C4975" s="5" t="s">
        <v>8975</v>
      </c>
      <c r="D4975" s="5" t="s">
        <v>67</v>
      </c>
      <c r="E4975" s="5" t="s">
        <v>8976</v>
      </c>
      <c r="F4975" s="6">
        <v>45686</v>
      </c>
      <c r="G4975" s="6">
        <v>52625</v>
      </c>
      <c r="H4975" s="7">
        <v>1500</v>
      </c>
      <c r="I4975" s="13" t="e">
        <f>VLOOKUP(C4975,[1]Sheet18!$A$1:$C$362,3,0)</f>
        <v>#N/A</v>
      </c>
      <c r="J4975" s="18">
        <f t="shared" si="143"/>
        <v>1500</v>
      </c>
    </row>
    <row r="4976" spans="2:10" x14ac:dyDescent="0.2">
      <c r="B4976" s="4">
        <v>4973</v>
      </c>
      <c r="C4976" s="5" t="s">
        <v>7606</v>
      </c>
      <c r="D4976" s="5" t="s">
        <v>67</v>
      </c>
      <c r="E4976" s="5" t="s">
        <v>7607</v>
      </c>
      <c r="F4976" s="6">
        <v>45322</v>
      </c>
      <c r="G4976" s="6">
        <v>52627</v>
      </c>
      <c r="H4976" s="7">
        <v>1500</v>
      </c>
      <c r="I4976" s="13" t="e">
        <f>VLOOKUP(C4976,[1]Sheet18!$A$1:$C$362,3,0)</f>
        <v>#N/A</v>
      </c>
      <c r="J4976" s="18">
        <f t="shared" si="143"/>
        <v>1500</v>
      </c>
    </row>
    <row r="4977" spans="2:10" x14ac:dyDescent="0.2">
      <c r="B4977" s="4">
        <v>4974</v>
      </c>
      <c r="C4977" s="5" t="s">
        <v>7678</v>
      </c>
      <c r="D4977" s="5" t="s">
        <v>67</v>
      </c>
      <c r="E4977" s="5" t="s">
        <v>7679</v>
      </c>
      <c r="F4977" s="6">
        <v>45336</v>
      </c>
      <c r="G4977" s="6">
        <v>52641</v>
      </c>
      <c r="H4977" s="7">
        <v>2500</v>
      </c>
      <c r="I4977" s="13" t="e">
        <f>VLOOKUP(C4977,[1]Sheet18!$A$1:$C$362,3,0)</f>
        <v>#N/A</v>
      </c>
      <c r="J4977" s="18">
        <f t="shared" si="143"/>
        <v>2500</v>
      </c>
    </row>
    <row r="4978" spans="2:10" x14ac:dyDescent="0.2">
      <c r="B4978" s="4">
        <v>4975</v>
      </c>
      <c r="C4978" s="5" t="s">
        <v>7753</v>
      </c>
      <c r="D4978" s="5" t="s">
        <v>67</v>
      </c>
      <c r="E4978" s="5" t="s">
        <v>7754</v>
      </c>
      <c r="F4978" s="6">
        <v>45350</v>
      </c>
      <c r="G4978" s="6">
        <v>52655</v>
      </c>
      <c r="H4978" s="7">
        <v>3000</v>
      </c>
      <c r="I4978" s="13" t="e">
        <f>VLOOKUP(C4978,[1]Sheet18!$A$1:$C$362,3,0)</f>
        <v>#N/A</v>
      </c>
      <c r="J4978" s="18">
        <f t="shared" si="143"/>
        <v>3000</v>
      </c>
    </row>
    <row r="4979" spans="2:10" x14ac:dyDescent="0.2">
      <c r="B4979" s="4">
        <v>4976</v>
      </c>
      <c r="C4979" s="5" t="s">
        <v>7783</v>
      </c>
      <c r="D4979" s="5" t="s">
        <v>67</v>
      </c>
      <c r="E4979" s="5" t="s">
        <v>7784</v>
      </c>
      <c r="F4979" s="6">
        <v>45357</v>
      </c>
      <c r="G4979" s="6">
        <v>52662</v>
      </c>
      <c r="H4979" s="7">
        <v>3000</v>
      </c>
      <c r="I4979" s="13" t="e">
        <f>VLOOKUP(C4979,[1]Sheet18!$A$1:$C$362,3,0)</f>
        <v>#N/A</v>
      </c>
      <c r="J4979" s="18">
        <f t="shared" si="143"/>
        <v>3000</v>
      </c>
    </row>
    <row r="4980" spans="2:10" x14ac:dyDescent="0.2">
      <c r="B4980" s="4">
        <v>4977</v>
      </c>
      <c r="C4980" s="5" t="s">
        <v>7825</v>
      </c>
      <c r="D4980" s="5" t="s">
        <v>67</v>
      </c>
      <c r="E4980" s="5" t="s">
        <v>7826</v>
      </c>
      <c r="F4980" s="6">
        <v>45364</v>
      </c>
      <c r="G4980" s="6">
        <v>52669</v>
      </c>
      <c r="H4980" s="7">
        <v>2000</v>
      </c>
      <c r="I4980" s="13" t="e">
        <f>VLOOKUP(C4980,[1]Sheet18!$A$1:$C$362,3,0)</f>
        <v>#N/A</v>
      </c>
      <c r="J4980" s="18">
        <f t="shared" si="143"/>
        <v>2000</v>
      </c>
    </row>
    <row r="4981" spans="2:10" x14ac:dyDescent="0.2">
      <c r="B4981" s="4">
        <v>4978</v>
      </c>
      <c r="C4981" s="5" t="s">
        <v>7893</v>
      </c>
      <c r="D4981" s="5" t="s">
        <v>67</v>
      </c>
      <c r="E4981" s="5" t="s">
        <v>7894</v>
      </c>
      <c r="F4981" s="6">
        <v>45371</v>
      </c>
      <c r="G4981" s="6">
        <v>52676</v>
      </c>
      <c r="H4981" s="7">
        <v>2500</v>
      </c>
      <c r="I4981" s="13" t="e">
        <f>VLOOKUP(C4981,[1]Sheet18!$A$1:$C$362,3,0)</f>
        <v>#N/A</v>
      </c>
      <c r="J4981" s="18">
        <f t="shared" si="143"/>
        <v>2500</v>
      </c>
    </row>
    <row r="4982" spans="2:10" x14ac:dyDescent="0.2">
      <c r="B4982" s="4">
        <v>4979</v>
      </c>
      <c r="C4982" s="5" t="s">
        <v>7969</v>
      </c>
      <c r="D4982" s="5" t="s">
        <v>67</v>
      </c>
      <c r="E4982" s="5" t="s">
        <v>7970</v>
      </c>
      <c r="F4982" s="6">
        <v>45378</v>
      </c>
      <c r="G4982" s="6">
        <v>52683</v>
      </c>
      <c r="H4982" s="7">
        <v>2500</v>
      </c>
      <c r="I4982" s="13" t="e">
        <f>VLOOKUP(C4982,[1]Sheet18!$A$1:$C$362,3,0)</f>
        <v>#N/A</v>
      </c>
      <c r="J4982" s="18">
        <f t="shared" si="143"/>
        <v>2500</v>
      </c>
    </row>
    <row r="4983" spans="2:10" x14ac:dyDescent="0.2">
      <c r="B4983" s="4">
        <v>4980</v>
      </c>
      <c r="C4983" s="5" t="s">
        <v>8559</v>
      </c>
      <c r="D4983" s="5" t="s">
        <v>67</v>
      </c>
      <c r="E4983" s="5" t="s">
        <v>8560</v>
      </c>
      <c r="F4983" s="6">
        <v>45560</v>
      </c>
      <c r="G4983" s="6">
        <v>52865</v>
      </c>
      <c r="H4983" s="7">
        <v>2500</v>
      </c>
      <c r="I4983" s="13" t="e">
        <f>VLOOKUP(C4983,[1]Sheet18!$A$1:$C$362,3,0)</f>
        <v>#N/A</v>
      </c>
      <c r="J4983" s="18">
        <f t="shared" si="143"/>
        <v>2500</v>
      </c>
    </row>
    <row r="4984" spans="2:10" x14ac:dyDescent="0.2">
      <c r="B4984" s="4">
        <v>4981</v>
      </c>
      <c r="C4984" s="5" t="s">
        <v>8587</v>
      </c>
      <c r="D4984" s="5" t="s">
        <v>67</v>
      </c>
      <c r="E4984" s="5" t="s">
        <v>8560</v>
      </c>
      <c r="F4984" s="6">
        <v>45568</v>
      </c>
      <c r="G4984" s="6">
        <v>52873</v>
      </c>
      <c r="H4984" s="7">
        <v>3500</v>
      </c>
      <c r="I4984" s="13" t="e">
        <f>VLOOKUP(C4984,[1]Sheet18!$A$1:$C$362,3,0)</f>
        <v>#N/A</v>
      </c>
      <c r="J4984" s="18">
        <f t="shared" si="143"/>
        <v>3500</v>
      </c>
    </row>
    <row r="4985" spans="2:10" x14ac:dyDescent="0.2">
      <c r="B4985" s="4">
        <v>4982</v>
      </c>
      <c r="C4985" s="5" t="s">
        <v>9288</v>
      </c>
      <c r="D4985" s="5" t="s">
        <v>67</v>
      </c>
      <c r="E4985" s="5" t="s">
        <v>9289</v>
      </c>
      <c r="F4985" s="6">
        <v>45735</v>
      </c>
      <c r="G4985" s="6">
        <v>53040</v>
      </c>
      <c r="H4985" s="7">
        <v>2000</v>
      </c>
      <c r="I4985" s="13" t="e">
        <f>VLOOKUP(C4985,[1]Sheet18!$A$1:$C$362,3,0)</f>
        <v>#N/A</v>
      </c>
      <c r="J4985" s="18">
        <f t="shared" si="143"/>
        <v>2000</v>
      </c>
    </row>
    <row r="4986" spans="2:10" x14ac:dyDescent="0.2">
      <c r="B4986" s="4">
        <v>4983</v>
      </c>
      <c r="C4986" s="5" t="s">
        <v>9363</v>
      </c>
      <c r="D4986" s="5" t="s">
        <v>67</v>
      </c>
      <c r="E4986" s="5" t="s">
        <v>9364</v>
      </c>
      <c r="F4986" s="6">
        <v>45742</v>
      </c>
      <c r="G4986" s="6">
        <v>53047</v>
      </c>
      <c r="H4986" s="7">
        <v>2000</v>
      </c>
      <c r="I4986" s="13" t="e">
        <f>VLOOKUP(C4986,[1]Sheet18!$A$1:$C$362,3,0)</f>
        <v>#N/A</v>
      </c>
      <c r="J4986" s="18">
        <f t="shared" si="143"/>
        <v>2000</v>
      </c>
    </row>
    <row r="4987" spans="2:10" x14ac:dyDescent="0.2">
      <c r="B4987" s="4">
        <v>4984</v>
      </c>
      <c r="C4987" s="5" t="s">
        <v>9581</v>
      </c>
      <c r="D4987" s="5" t="s">
        <v>67</v>
      </c>
      <c r="E4987" s="5" t="s">
        <v>9582</v>
      </c>
      <c r="F4987" s="6">
        <v>45812</v>
      </c>
      <c r="G4987" s="6">
        <v>53117</v>
      </c>
      <c r="H4987" s="7">
        <v>2000</v>
      </c>
      <c r="I4987" s="13" t="e">
        <f>VLOOKUP(C4987,[1]Sheet18!$A$1:$C$362,3,0)</f>
        <v>#N/A</v>
      </c>
      <c r="J4987" s="18">
        <f t="shared" si="143"/>
        <v>2000</v>
      </c>
    </row>
    <row r="4988" spans="2:10" x14ac:dyDescent="0.2">
      <c r="B4988" s="4">
        <v>4985</v>
      </c>
      <c r="C4988" s="5" t="s">
        <v>8486</v>
      </c>
      <c r="D4988" s="5" t="s">
        <v>67</v>
      </c>
      <c r="E4988" s="5" t="s">
        <v>8487</v>
      </c>
      <c r="F4988" s="6">
        <v>45539</v>
      </c>
      <c r="G4988" s="6">
        <v>53209</v>
      </c>
      <c r="H4988" s="7">
        <v>2000</v>
      </c>
      <c r="I4988" s="13" t="e">
        <f>VLOOKUP(C4988,[1]Sheet18!$A$1:$C$362,3,0)</f>
        <v>#N/A</v>
      </c>
      <c r="J4988" s="18">
        <f t="shared" si="143"/>
        <v>2000</v>
      </c>
    </row>
    <row r="4989" spans="2:10" x14ac:dyDescent="0.2">
      <c r="B4989" s="4">
        <v>4986</v>
      </c>
      <c r="C4989" s="5" t="s">
        <v>8561</v>
      </c>
      <c r="D4989" s="5" t="s">
        <v>67</v>
      </c>
      <c r="E4989" s="5" t="s">
        <v>8562</v>
      </c>
      <c r="F4989" s="6">
        <v>45560</v>
      </c>
      <c r="G4989" s="6">
        <v>53230</v>
      </c>
      <c r="H4989" s="7">
        <v>2500</v>
      </c>
      <c r="I4989" s="13" t="e">
        <f>VLOOKUP(C4989,[1]Sheet18!$A$1:$C$362,3,0)</f>
        <v>#N/A</v>
      </c>
      <c r="J4989" s="18">
        <f t="shared" si="143"/>
        <v>2500</v>
      </c>
    </row>
    <row r="4990" spans="2:10" x14ac:dyDescent="0.2">
      <c r="B4990" s="4">
        <v>4987</v>
      </c>
      <c r="C4990" s="5" t="s">
        <v>9290</v>
      </c>
      <c r="D4990" s="5" t="s">
        <v>67</v>
      </c>
      <c r="E4990" s="5" t="s">
        <v>9291</v>
      </c>
      <c r="F4990" s="6">
        <v>45735</v>
      </c>
      <c r="G4990" s="6">
        <v>53405</v>
      </c>
      <c r="H4990" s="7">
        <v>2000</v>
      </c>
      <c r="I4990" s="13" t="e">
        <f>VLOOKUP(C4990,[1]Sheet18!$A$1:$C$362,3,0)</f>
        <v>#N/A</v>
      </c>
      <c r="J4990" s="18">
        <f t="shared" si="143"/>
        <v>2000</v>
      </c>
    </row>
    <row r="4991" spans="2:10" x14ac:dyDescent="0.2">
      <c r="B4991" s="4">
        <v>4988</v>
      </c>
      <c r="C4991" s="5" t="s">
        <v>9365</v>
      </c>
      <c r="D4991" s="5" t="s">
        <v>67</v>
      </c>
      <c r="E4991" s="5" t="s">
        <v>9366</v>
      </c>
      <c r="F4991" s="6">
        <v>45742</v>
      </c>
      <c r="G4991" s="6">
        <v>53412</v>
      </c>
      <c r="H4991" s="7">
        <v>2000</v>
      </c>
      <c r="I4991" s="13" t="e">
        <f>VLOOKUP(C4991,[1]Sheet18!$A$1:$C$362,3,0)</f>
        <v>#N/A</v>
      </c>
      <c r="J4991" s="18">
        <f t="shared" si="143"/>
        <v>2000</v>
      </c>
    </row>
    <row r="4992" spans="2:10" x14ac:dyDescent="0.2">
      <c r="B4992" s="4">
        <v>4989</v>
      </c>
      <c r="C4992" s="5" t="s">
        <v>6634</v>
      </c>
      <c r="D4992" s="5" t="s">
        <v>67</v>
      </c>
      <c r="E4992" s="5" t="s">
        <v>6635</v>
      </c>
      <c r="F4992" s="6">
        <v>45049</v>
      </c>
      <c r="G4992" s="6">
        <v>53450</v>
      </c>
      <c r="H4992" s="7">
        <v>1000</v>
      </c>
      <c r="I4992" s="13" t="e">
        <f>VLOOKUP(C4992,[1]Sheet18!$A$1:$C$362,3,0)</f>
        <v>#N/A</v>
      </c>
      <c r="J4992" s="18">
        <f t="shared" si="143"/>
        <v>1000</v>
      </c>
    </row>
    <row r="4993" spans="2:10" x14ac:dyDescent="0.2">
      <c r="B4993" s="4">
        <v>4990</v>
      </c>
      <c r="C4993" s="5" t="s">
        <v>9292</v>
      </c>
      <c r="D4993" s="5" t="s">
        <v>67</v>
      </c>
      <c r="E4993" s="5" t="s">
        <v>9293</v>
      </c>
      <c r="F4993" s="6">
        <v>45735</v>
      </c>
      <c r="G4993" s="6">
        <v>53770</v>
      </c>
      <c r="H4993" s="7">
        <v>2000</v>
      </c>
      <c r="I4993" s="13" t="e">
        <f>VLOOKUP(C4993,[1]Sheet18!$A$1:$C$362,3,0)</f>
        <v>#N/A</v>
      </c>
      <c r="J4993" s="18">
        <f t="shared" si="143"/>
        <v>2000</v>
      </c>
    </row>
    <row r="4994" spans="2:10" x14ac:dyDescent="0.2">
      <c r="B4994" s="4">
        <v>4991</v>
      </c>
      <c r="C4994" s="5" t="s">
        <v>9367</v>
      </c>
      <c r="D4994" s="5" t="s">
        <v>67</v>
      </c>
      <c r="E4994" s="5" t="s">
        <v>9368</v>
      </c>
      <c r="F4994" s="6">
        <v>45742</v>
      </c>
      <c r="G4994" s="6">
        <v>53777</v>
      </c>
      <c r="H4994" s="7">
        <v>2000</v>
      </c>
      <c r="I4994" s="13" t="e">
        <f>VLOOKUP(C4994,[1]Sheet18!$A$1:$C$362,3,0)</f>
        <v>#N/A</v>
      </c>
      <c r="J4994" s="18">
        <f t="shared" si="143"/>
        <v>2000</v>
      </c>
    </row>
    <row r="4995" spans="2:10" x14ac:dyDescent="0.2">
      <c r="B4995" s="4">
        <v>4992</v>
      </c>
      <c r="C4995" s="5" t="s">
        <v>9624</v>
      </c>
      <c r="D4995" s="5" t="s">
        <v>67</v>
      </c>
      <c r="E4995" s="5" t="s">
        <v>9625</v>
      </c>
      <c r="F4995" s="6">
        <v>45826</v>
      </c>
      <c r="G4995" s="6">
        <v>53861</v>
      </c>
      <c r="H4995" s="7">
        <v>2000</v>
      </c>
      <c r="I4995" s="13" t="e">
        <f>VLOOKUP(C4995,[1]Sheet18!$A$1:$C$362,3,0)</f>
        <v>#N/A</v>
      </c>
      <c r="J4995" s="18">
        <f t="shared" si="143"/>
        <v>2000</v>
      </c>
    </row>
    <row r="4996" spans="2:10" x14ac:dyDescent="0.2">
      <c r="B4996" s="4">
        <v>4993</v>
      </c>
      <c r="C4996" s="5" t="s">
        <v>8449</v>
      </c>
      <c r="D4996" s="5" t="s">
        <v>67</v>
      </c>
      <c r="E4996" s="5" t="s">
        <v>8450</v>
      </c>
      <c r="F4996" s="6">
        <v>45532</v>
      </c>
      <c r="G4996" s="6">
        <v>54663</v>
      </c>
      <c r="H4996" s="7">
        <v>3000</v>
      </c>
      <c r="I4996" s="13" t="e">
        <f>VLOOKUP(C4996,[1]Sheet18!$A$1:$C$362,3,0)</f>
        <v>#N/A</v>
      </c>
      <c r="J4996" s="18">
        <f t="shared" si="143"/>
        <v>3000</v>
      </c>
    </row>
    <row r="4997" spans="2:10" x14ac:dyDescent="0.2">
      <c r="B4997" s="4">
        <v>4994</v>
      </c>
      <c r="C4997" s="5" t="s">
        <v>9652</v>
      </c>
      <c r="D4997" s="5" t="s">
        <v>67</v>
      </c>
      <c r="E4997" s="5" t="s">
        <v>9653</v>
      </c>
      <c r="F4997" s="6">
        <v>45833</v>
      </c>
      <c r="G4997" s="6">
        <v>54964</v>
      </c>
      <c r="H4997" s="7">
        <v>2000</v>
      </c>
      <c r="I4997" s="13" t="e">
        <f>VLOOKUP(C4997,[1]Sheet18!$A$1:$C$362,3,0)</f>
        <v>#N/A</v>
      </c>
      <c r="J4997" s="18">
        <f t="shared" si="143"/>
        <v>2000</v>
      </c>
    </row>
    <row r="4998" spans="2:10" x14ac:dyDescent="0.2">
      <c r="B4998" s="4">
        <v>4995</v>
      </c>
      <c r="C4998" s="5" t="s">
        <v>9654</v>
      </c>
      <c r="D4998" s="5" t="s">
        <v>67</v>
      </c>
      <c r="E4998" s="5" t="s">
        <v>9655</v>
      </c>
      <c r="F4998" s="6">
        <v>45833</v>
      </c>
      <c r="G4998" s="6">
        <v>55329</v>
      </c>
      <c r="H4998" s="7">
        <v>1500</v>
      </c>
      <c r="I4998" s="13" t="e">
        <f>VLOOKUP(C4998,[1]Sheet18!$A$1:$C$362,3,0)</f>
        <v>#N/A</v>
      </c>
      <c r="J4998" s="18">
        <f t="shared" si="143"/>
        <v>1500</v>
      </c>
    </row>
    <row r="4999" spans="2:10" x14ac:dyDescent="0.2">
      <c r="B4999" s="4">
        <v>4996</v>
      </c>
      <c r="C4999" s="5" t="s">
        <v>4890</v>
      </c>
      <c r="D4999" s="5" t="s">
        <v>67</v>
      </c>
      <c r="E4999" s="5" t="s">
        <v>4891</v>
      </c>
      <c r="F4999" s="6">
        <v>44440</v>
      </c>
      <c r="G4999" s="6">
        <v>55397</v>
      </c>
      <c r="H4999" s="7">
        <v>1500</v>
      </c>
      <c r="I4999" s="13" t="e">
        <f>VLOOKUP(C4999,[1]Sheet18!$A$1:$C$362,3,0)</f>
        <v>#N/A</v>
      </c>
      <c r="J4999" s="18">
        <f t="shared" si="143"/>
        <v>1500</v>
      </c>
    </row>
    <row r="5000" spans="2:10" x14ac:dyDescent="0.2">
      <c r="B5000" s="46"/>
      <c r="C5000" s="46"/>
      <c r="D5000" s="46"/>
      <c r="E5000" s="46"/>
      <c r="F5000" s="46"/>
      <c r="G5000" s="46"/>
      <c r="H5000" s="8">
        <f>SUM(H4:H4999)</f>
        <v>6428243.1039999984</v>
      </c>
      <c r="I5000" s="13" t="e">
        <f>VLOOKUP(C5000,[1]Sheet18!$A$1:$C$362,3,0)</f>
        <v>#N/A</v>
      </c>
      <c r="J5000" s="18">
        <f t="shared" si="143"/>
        <v>6428243.1039999984</v>
      </c>
    </row>
    <row r="5001" spans="2:10" x14ac:dyDescent="0.2">
      <c r="B5001" s="47" t="s">
        <v>9656</v>
      </c>
      <c r="C5001" s="47"/>
      <c r="D5001" s="47"/>
      <c r="E5001" s="47"/>
      <c r="F5001" s="47"/>
      <c r="G5001" s="47"/>
      <c r="H5001" s="47"/>
      <c r="I5001" s="13" t="e">
        <f>VLOOKUP(C5001,[1]Sheet18!$A$1:$C$362,3,0)</f>
        <v>#N/A</v>
      </c>
      <c r="J5001" s="18">
        <f t="shared" si="143"/>
        <v>0</v>
      </c>
    </row>
    <row r="5002" spans="2:10" s="13" customFormat="1" x14ac:dyDescent="0.2">
      <c r="B5002" s="14"/>
      <c r="C5002" s="15"/>
      <c r="D5002" s="15"/>
      <c r="E5002" s="15"/>
      <c r="F5002" s="16"/>
      <c r="G5002" s="16"/>
      <c r="H5002" s="17"/>
    </row>
    <row r="5003" spans="2:10" s="13" customFormat="1" x14ac:dyDescent="0.2">
      <c r="B5003" s="14"/>
      <c r="C5003" s="15"/>
      <c r="D5003" s="15"/>
      <c r="E5003" s="15"/>
      <c r="F5003" s="16"/>
      <c r="G5003" s="16"/>
      <c r="H5003" s="17"/>
    </row>
    <row r="5004" spans="2:10" s="13" customFormat="1" x14ac:dyDescent="0.2">
      <c r="B5004" s="14"/>
      <c r="C5004" s="15"/>
      <c r="D5004" s="15"/>
      <c r="E5004" s="15"/>
      <c r="F5004" s="16"/>
      <c r="G5004" s="16"/>
      <c r="H5004" s="17"/>
    </row>
    <row r="5005" spans="2:10" s="13" customFormat="1" x14ac:dyDescent="0.2">
      <c r="B5005" s="14"/>
      <c r="C5005" s="15"/>
      <c r="D5005" s="15"/>
      <c r="E5005" s="15"/>
      <c r="F5005" s="16"/>
      <c r="G5005" s="16"/>
      <c r="H5005" s="17"/>
    </row>
    <row r="5006" spans="2:10" s="13" customFormat="1" x14ac:dyDescent="0.2">
      <c r="B5006" s="14"/>
      <c r="C5006" s="15"/>
      <c r="D5006" s="15"/>
      <c r="E5006" s="15"/>
      <c r="F5006" s="16"/>
      <c r="G5006" s="16"/>
      <c r="H5006" s="17"/>
    </row>
    <row r="5007" spans="2:10" s="13" customFormat="1" x14ac:dyDescent="0.2">
      <c r="B5007" s="14"/>
      <c r="C5007" s="15"/>
      <c r="D5007" s="15"/>
      <c r="E5007" s="15"/>
      <c r="F5007" s="16"/>
      <c r="G5007" s="16"/>
      <c r="H5007" s="17"/>
    </row>
    <row r="5008" spans="2:10" s="13" customFormat="1" x14ac:dyDescent="0.2">
      <c r="B5008" s="14"/>
      <c r="C5008" s="15"/>
      <c r="D5008" s="15"/>
      <c r="E5008" s="15"/>
      <c r="F5008" s="16"/>
      <c r="G5008" s="16"/>
      <c r="H5008" s="17"/>
    </row>
    <row r="5009" spans="2:8" s="13" customFormat="1" x14ac:dyDescent="0.2">
      <c r="B5009" s="14"/>
      <c r="C5009" s="15"/>
      <c r="D5009" s="15"/>
      <c r="E5009" s="15"/>
      <c r="F5009" s="16"/>
      <c r="G5009" s="16"/>
      <c r="H5009" s="17"/>
    </row>
    <row r="5010" spans="2:8" s="13" customFormat="1" x14ac:dyDescent="0.2">
      <c r="B5010" s="14"/>
      <c r="C5010" s="15"/>
      <c r="D5010" s="15"/>
      <c r="E5010" s="15"/>
      <c r="F5010" s="16"/>
      <c r="G5010" s="16"/>
      <c r="H5010" s="17"/>
    </row>
    <row r="5011" spans="2:8" s="13" customFormat="1" x14ac:dyDescent="0.2">
      <c r="B5011" s="14"/>
      <c r="C5011" s="15"/>
      <c r="D5011" s="15"/>
      <c r="E5011" s="15"/>
      <c r="F5011" s="16"/>
      <c r="G5011" s="16"/>
      <c r="H5011" s="17"/>
    </row>
    <row r="5012" spans="2:8" s="13" customFormat="1" x14ac:dyDescent="0.2">
      <c r="B5012" s="14"/>
      <c r="C5012" s="15"/>
      <c r="D5012" s="15"/>
      <c r="E5012" s="15"/>
      <c r="F5012" s="16"/>
      <c r="G5012" s="16"/>
      <c r="H5012" s="17"/>
    </row>
    <row r="5013" spans="2:8" s="13" customFormat="1" x14ac:dyDescent="0.2">
      <c r="B5013" s="14"/>
      <c r="C5013" s="15"/>
      <c r="D5013" s="15"/>
      <c r="E5013" s="15"/>
      <c r="F5013" s="16"/>
      <c r="G5013" s="16"/>
      <c r="H5013" s="17"/>
    </row>
    <row r="5014" spans="2:8" s="13" customFormat="1" x14ac:dyDescent="0.2">
      <c r="B5014" s="14"/>
      <c r="C5014" s="15"/>
      <c r="D5014" s="15"/>
      <c r="E5014" s="15"/>
      <c r="F5014" s="16"/>
      <c r="G5014" s="16"/>
      <c r="H5014" s="17"/>
    </row>
    <row r="5015" spans="2:8" s="13" customFormat="1" x14ac:dyDescent="0.2">
      <c r="B5015" s="14"/>
      <c r="C5015" s="15"/>
      <c r="D5015" s="15"/>
      <c r="E5015" s="15"/>
      <c r="F5015" s="16"/>
      <c r="G5015" s="16"/>
      <c r="H5015" s="17"/>
    </row>
    <row r="5016" spans="2:8" s="13" customFormat="1" x14ac:dyDescent="0.2">
      <c r="B5016" s="14"/>
      <c r="C5016" s="15"/>
      <c r="D5016" s="15"/>
      <c r="E5016" s="15"/>
      <c r="F5016" s="16"/>
      <c r="G5016" s="16"/>
      <c r="H5016" s="17"/>
    </row>
    <row r="5017" spans="2:8" s="13" customFormat="1" x14ac:dyDescent="0.2">
      <c r="B5017" s="14"/>
      <c r="C5017" s="15"/>
      <c r="D5017" s="15"/>
      <c r="E5017" s="15"/>
      <c r="F5017" s="16"/>
      <c r="G5017" s="16"/>
      <c r="H5017" s="17"/>
    </row>
    <row r="5018" spans="2:8" s="13" customFormat="1" x14ac:dyDescent="0.2">
      <c r="B5018" s="14"/>
      <c r="C5018" s="15"/>
      <c r="D5018" s="15"/>
      <c r="E5018" s="15"/>
      <c r="F5018" s="16"/>
      <c r="G5018" s="16"/>
      <c r="H5018" s="17"/>
    </row>
    <row r="5019" spans="2:8" s="13" customFormat="1" x14ac:dyDescent="0.2">
      <c r="B5019" s="14"/>
      <c r="C5019" s="15"/>
      <c r="D5019" s="15"/>
      <c r="E5019" s="15"/>
      <c r="F5019" s="16"/>
      <c r="G5019" s="16"/>
      <c r="H5019" s="17"/>
    </row>
    <row r="5020" spans="2:8" s="13" customFormat="1" x14ac:dyDescent="0.2">
      <c r="B5020" s="14"/>
      <c r="C5020" s="15"/>
      <c r="D5020" s="15"/>
      <c r="E5020" s="15"/>
      <c r="F5020" s="16"/>
      <c r="G5020" s="16"/>
      <c r="H5020" s="17"/>
    </row>
    <row r="5021" spans="2:8" s="13" customFormat="1" x14ac:dyDescent="0.2">
      <c r="B5021" s="14"/>
      <c r="C5021" s="15"/>
      <c r="D5021" s="15"/>
      <c r="E5021" s="15"/>
      <c r="F5021" s="16"/>
      <c r="G5021" s="16"/>
      <c r="H5021" s="17"/>
    </row>
    <row r="5022" spans="2:8" s="13" customFormat="1" x14ac:dyDescent="0.2">
      <c r="B5022" s="14"/>
      <c r="C5022" s="15"/>
      <c r="D5022" s="15"/>
      <c r="E5022" s="15"/>
      <c r="F5022" s="16"/>
      <c r="G5022" s="16"/>
      <c r="H5022" s="17"/>
    </row>
    <row r="5023" spans="2:8" s="13" customFormat="1" x14ac:dyDescent="0.2">
      <c r="B5023" s="14"/>
      <c r="C5023" s="15"/>
      <c r="D5023" s="15"/>
      <c r="E5023" s="15"/>
      <c r="F5023" s="16"/>
      <c r="G5023" s="16"/>
      <c r="H5023" s="17"/>
    </row>
    <row r="5024" spans="2:8" s="13" customFormat="1" x14ac:dyDescent="0.2">
      <c r="B5024" s="14"/>
      <c r="C5024" s="15"/>
      <c r="D5024" s="15"/>
      <c r="E5024" s="15"/>
      <c r="F5024" s="16"/>
      <c r="G5024" s="16"/>
      <c r="H5024" s="17"/>
    </row>
    <row r="5025" spans="2:8" s="13" customFormat="1" x14ac:dyDescent="0.2">
      <c r="B5025" s="14"/>
      <c r="C5025" s="15"/>
      <c r="D5025" s="15"/>
      <c r="E5025" s="15"/>
      <c r="F5025" s="16"/>
      <c r="G5025" s="16"/>
      <c r="H5025" s="17"/>
    </row>
    <row r="5026" spans="2:8" s="13" customFormat="1" x14ac:dyDescent="0.2">
      <c r="B5026" s="14"/>
      <c r="C5026" s="15"/>
      <c r="D5026" s="15"/>
      <c r="E5026" s="15"/>
      <c r="F5026" s="16"/>
      <c r="G5026" s="16"/>
      <c r="H5026" s="17"/>
    </row>
    <row r="5027" spans="2:8" s="13" customFormat="1" x14ac:dyDescent="0.2">
      <c r="B5027" s="14"/>
      <c r="C5027" s="15"/>
      <c r="D5027" s="15"/>
      <c r="E5027" s="15"/>
      <c r="F5027" s="16"/>
      <c r="G5027" s="16"/>
      <c r="H5027" s="17"/>
    </row>
    <row r="5028" spans="2:8" s="13" customFormat="1" x14ac:dyDescent="0.2">
      <c r="B5028" s="14"/>
      <c r="C5028" s="15"/>
      <c r="D5028" s="15"/>
      <c r="E5028" s="15"/>
      <c r="F5028" s="16"/>
      <c r="G5028" s="16"/>
      <c r="H5028" s="17"/>
    </row>
    <row r="5029" spans="2:8" s="13" customFormat="1" x14ac:dyDescent="0.2">
      <c r="B5029" s="14"/>
      <c r="C5029" s="15"/>
      <c r="D5029" s="15"/>
      <c r="E5029" s="15"/>
      <c r="F5029" s="16"/>
      <c r="G5029" s="16"/>
      <c r="H5029" s="17"/>
    </row>
    <row r="5030" spans="2:8" s="13" customFormat="1" x14ac:dyDescent="0.2">
      <c r="B5030" s="14"/>
      <c r="C5030" s="15"/>
      <c r="D5030" s="15"/>
      <c r="E5030" s="15"/>
      <c r="F5030" s="16"/>
      <c r="G5030" s="16"/>
      <c r="H5030" s="17"/>
    </row>
    <row r="5031" spans="2:8" s="13" customFormat="1" x14ac:dyDescent="0.2">
      <c r="B5031" s="14"/>
      <c r="C5031" s="15"/>
      <c r="D5031" s="15"/>
      <c r="E5031" s="15"/>
      <c r="F5031" s="16"/>
      <c r="G5031" s="16"/>
      <c r="H5031" s="17"/>
    </row>
    <row r="5032" spans="2:8" s="13" customFormat="1" x14ac:dyDescent="0.2">
      <c r="B5032" s="14"/>
      <c r="C5032" s="15"/>
      <c r="D5032" s="15"/>
      <c r="E5032" s="15"/>
      <c r="F5032" s="16"/>
      <c r="G5032" s="16"/>
      <c r="H5032" s="17"/>
    </row>
    <row r="5033" spans="2:8" s="13" customFormat="1" x14ac:dyDescent="0.2">
      <c r="B5033" s="14"/>
      <c r="C5033" s="15"/>
      <c r="D5033" s="15"/>
      <c r="E5033" s="15"/>
      <c r="F5033" s="16"/>
      <c r="G5033" s="16"/>
      <c r="H5033" s="17"/>
    </row>
    <row r="5034" spans="2:8" s="13" customFormat="1" x14ac:dyDescent="0.2">
      <c r="B5034" s="14"/>
      <c r="C5034" s="15"/>
      <c r="D5034" s="15"/>
      <c r="E5034" s="15"/>
      <c r="F5034" s="16"/>
      <c r="G5034" s="16"/>
      <c r="H5034" s="17"/>
    </row>
    <row r="5035" spans="2:8" s="13" customFormat="1" x14ac:dyDescent="0.2">
      <c r="B5035" s="14"/>
      <c r="C5035" s="15"/>
      <c r="D5035" s="15"/>
      <c r="E5035" s="15"/>
      <c r="F5035" s="16"/>
      <c r="G5035" s="16"/>
      <c r="H5035" s="17"/>
    </row>
    <row r="5036" spans="2:8" s="13" customFormat="1" x14ac:dyDescent="0.2">
      <c r="B5036" s="14"/>
      <c r="C5036" s="15"/>
      <c r="D5036" s="15"/>
      <c r="E5036" s="15"/>
      <c r="F5036" s="16"/>
      <c r="G5036" s="16"/>
      <c r="H5036" s="17"/>
    </row>
    <row r="5037" spans="2:8" s="13" customFormat="1" x14ac:dyDescent="0.2">
      <c r="B5037" s="14"/>
      <c r="C5037" s="15"/>
      <c r="D5037" s="15"/>
      <c r="E5037" s="15"/>
      <c r="F5037" s="16"/>
      <c r="G5037" s="16"/>
      <c r="H5037" s="17"/>
    </row>
    <row r="5038" spans="2:8" s="13" customFormat="1" x14ac:dyDescent="0.2">
      <c r="B5038" s="14"/>
      <c r="C5038" s="15"/>
      <c r="D5038" s="15"/>
      <c r="E5038" s="15"/>
      <c r="F5038" s="16"/>
      <c r="G5038" s="16"/>
      <c r="H5038" s="17"/>
    </row>
    <row r="5039" spans="2:8" s="13" customFormat="1" x14ac:dyDescent="0.2">
      <c r="B5039" s="14"/>
      <c r="C5039" s="15"/>
      <c r="D5039" s="15"/>
      <c r="E5039" s="15"/>
      <c r="F5039" s="16"/>
      <c r="G5039" s="16"/>
      <c r="H5039" s="17"/>
    </row>
    <row r="5040" spans="2:8" s="13" customFormat="1" x14ac:dyDescent="0.2">
      <c r="B5040" s="14"/>
      <c r="C5040" s="15"/>
      <c r="D5040" s="15"/>
      <c r="E5040" s="15"/>
      <c r="F5040" s="16"/>
      <c r="G5040" s="16"/>
      <c r="H5040" s="17"/>
    </row>
    <row r="5041" spans="2:8" s="13" customFormat="1" x14ac:dyDescent="0.2">
      <c r="B5041" s="14"/>
      <c r="C5041" s="15"/>
      <c r="D5041" s="15"/>
      <c r="E5041" s="15"/>
      <c r="F5041" s="16"/>
      <c r="G5041" s="16"/>
      <c r="H5041" s="17"/>
    </row>
    <row r="5042" spans="2:8" s="13" customFormat="1" x14ac:dyDescent="0.2">
      <c r="B5042" s="14"/>
      <c r="C5042" s="15"/>
      <c r="D5042" s="15"/>
      <c r="E5042" s="15"/>
      <c r="F5042" s="16"/>
      <c r="G5042" s="16"/>
      <c r="H5042" s="17"/>
    </row>
    <row r="5043" spans="2:8" s="13" customFormat="1" x14ac:dyDescent="0.2">
      <c r="B5043" s="14"/>
      <c r="C5043" s="15"/>
      <c r="D5043" s="15"/>
      <c r="E5043" s="15"/>
      <c r="F5043" s="16"/>
      <c r="G5043" s="16"/>
      <c r="H5043" s="17"/>
    </row>
    <row r="5044" spans="2:8" s="13" customFormat="1" x14ac:dyDescent="0.2">
      <c r="B5044" s="14"/>
      <c r="C5044" s="15"/>
      <c r="D5044" s="15"/>
      <c r="E5044" s="15"/>
      <c r="F5044" s="16"/>
      <c r="G5044" s="16"/>
      <c r="H5044" s="17"/>
    </row>
    <row r="5045" spans="2:8" s="13" customFormat="1" x14ac:dyDescent="0.2">
      <c r="B5045" s="14"/>
      <c r="C5045" s="15"/>
      <c r="D5045" s="15"/>
      <c r="E5045" s="15"/>
      <c r="F5045" s="16"/>
      <c r="G5045" s="16"/>
      <c r="H5045" s="17"/>
    </row>
    <row r="5046" spans="2:8" s="13" customFormat="1" x14ac:dyDescent="0.2">
      <c r="B5046" s="14"/>
      <c r="C5046" s="15"/>
      <c r="D5046" s="15"/>
      <c r="E5046" s="15"/>
      <c r="F5046" s="16"/>
      <c r="G5046" s="16"/>
      <c r="H5046" s="17"/>
    </row>
    <row r="5047" spans="2:8" s="13" customFormat="1" x14ac:dyDescent="0.2">
      <c r="B5047" s="14"/>
      <c r="C5047" s="15"/>
      <c r="D5047" s="15"/>
      <c r="E5047" s="15"/>
      <c r="F5047" s="16"/>
      <c r="G5047" s="16"/>
      <c r="H5047" s="17"/>
    </row>
    <row r="5048" spans="2:8" s="13" customFormat="1" x14ac:dyDescent="0.2">
      <c r="B5048" s="14"/>
      <c r="C5048" s="15"/>
      <c r="D5048" s="15"/>
      <c r="E5048" s="15"/>
      <c r="F5048" s="16"/>
      <c r="G5048" s="16"/>
      <c r="H5048" s="17"/>
    </row>
    <row r="5049" spans="2:8" s="13" customFormat="1" x14ac:dyDescent="0.2">
      <c r="B5049" s="14"/>
      <c r="C5049" s="15"/>
      <c r="D5049" s="15"/>
      <c r="E5049" s="15"/>
      <c r="F5049" s="16"/>
      <c r="G5049" s="16"/>
      <c r="H5049" s="17"/>
    </row>
    <row r="5050" spans="2:8" s="13" customFormat="1" x14ac:dyDescent="0.2">
      <c r="B5050" s="14"/>
      <c r="C5050" s="15"/>
      <c r="D5050" s="15"/>
      <c r="E5050" s="15"/>
      <c r="F5050" s="16"/>
      <c r="G5050" s="16"/>
      <c r="H5050" s="17"/>
    </row>
    <row r="5051" spans="2:8" s="13" customFormat="1" x14ac:dyDescent="0.2">
      <c r="B5051" s="14"/>
      <c r="C5051" s="15"/>
      <c r="D5051" s="15"/>
      <c r="E5051" s="15"/>
      <c r="F5051" s="16"/>
      <c r="G5051" s="16"/>
      <c r="H5051" s="17"/>
    </row>
    <row r="5052" spans="2:8" s="13" customFormat="1" x14ac:dyDescent="0.2">
      <c r="B5052" s="14"/>
      <c r="C5052" s="15"/>
      <c r="D5052" s="15"/>
      <c r="E5052" s="15"/>
      <c r="F5052" s="16"/>
      <c r="G5052" s="16"/>
      <c r="H5052" s="17"/>
    </row>
    <row r="5053" spans="2:8" s="13" customFormat="1" x14ac:dyDescent="0.2">
      <c r="B5053" s="14"/>
      <c r="C5053" s="15"/>
      <c r="D5053" s="15"/>
      <c r="E5053" s="15"/>
      <c r="F5053" s="16"/>
      <c r="G5053" s="16"/>
      <c r="H5053" s="17"/>
    </row>
    <row r="5054" spans="2:8" s="13" customFormat="1" x14ac:dyDescent="0.2">
      <c r="B5054" s="14"/>
      <c r="C5054" s="15"/>
      <c r="D5054" s="15"/>
      <c r="E5054" s="15"/>
      <c r="F5054" s="16"/>
      <c r="G5054" s="16"/>
      <c r="H5054" s="17"/>
    </row>
    <row r="5055" spans="2:8" s="13" customFormat="1" x14ac:dyDescent="0.2">
      <c r="B5055" s="14"/>
      <c r="C5055" s="15"/>
      <c r="D5055" s="15"/>
      <c r="E5055" s="15"/>
      <c r="F5055" s="16"/>
      <c r="G5055" s="16"/>
      <c r="H5055" s="17"/>
    </row>
    <row r="5056" spans="2:8" s="13" customFormat="1" x14ac:dyDescent="0.2">
      <c r="B5056" s="14"/>
      <c r="C5056" s="15"/>
      <c r="D5056" s="15"/>
      <c r="E5056" s="15"/>
      <c r="F5056" s="16"/>
      <c r="G5056" s="16"/>
      <c r="H5056" s="17"/>
    </row>
    <row r="5057" spans="2:8" s="13" customFormat="1" x14ac:dyDescent="0.2">
      <c r="B5057" s="14"/>
      <c r="C5057" s="15"/>
      <c r="D5057" s="15"/>
      <c r="E5057" s="15"/>
      <c r="F5057" s="16"/>
      <c r="G5057" s="16"/>
      <c r="H5057" s="17"/>
    </row>
    <row r="5058" spans="2:8" s="13" customFormat="1" x14ac:dyDescent="0.2">
      <c r="B5058" s="14"/>
      <c r="C5058" s="15"/>
      <c r="D5058" s="15"/>
      <c r="E5058" s="15"/>
      <c r="F5058" s="16"/>
      <c r="G5058" s="16"/>
      <c r="H5058" s="17"/>
    </row>
    <row r="5059" spans="2:8" s="13" customFormat="1" x14ac:dyDescent="0.2">
      <c r="B5059" s="14"/>
      <c r="C5059" s="15"/>
      <c r="D5059" s="15"/>
      <c r="E5059" s="15"/>
      <c r="F5059" s="16"/>
      <c r="G5059" s="16"/>
      <c r="H5059" s="17"/>
    </row>
    <row r="5060" spans="2:8" s="13" customFormat="1" x14ac:dyDescent="0.2">
      <c r="B5060" s="14"/>
      <c r="C5060" s="15"/>
      <c r="D5060" s="15"/>
      <c r="E5060" s="15"/>
      <c r="F5060" s="16"/>
      <c r="G5060" s="16"/>
      <c r="H5060" s="17"/>
    </row>
    <row r="5061" spans="2:8" s="13" customFormat="1" x14ac:dyDescent="0.2">
      <c r="B5061" s="14"/>
      <c r="C5061" s="15"/>
      <c r="D5061" s="15"/>
      <c r="E5061" s="15"/>
      <c r="F5061" s="16"/>
      <c r="G5061" s="16"/>
      <c r="H5061" s="17"/>
    </row>
    <row r="5062" spans="2:8" s="13" customFormat="1" x14ac:dyDescent="0.2">
      <c r="B5062" s="14"/>
      <c r="C5062" s="15"/>
      <c r="D5062" s="15"/>
      <c r="E5062" s="15"/>
      <c r="F5062" s="16"/>
      <c r="G5062" s="16"/>
      <c r="H5062" s="17"/>
    </row>
    <row r="5063" spans="2:8" s="13" customFormat="1" x14ac:dyDescent="0.2">
      <c r="B5063" s="14"/>
      <c r="C5063" s="15"/>
      <c r="D5063" s="15"/>
      <c r="E5063" s="15"/>
      <c r="F5063" s="16"/>
      <c r="G5063" s="16"/>
      <c r="H5063" s="17"/>
    </row>
    <row r="5064" spans="2:8" s="13" customFormat="1" x14ac:dyDescent="0.2">
      <c r="B5064" s="14"/>
      <c r="C5064" s="15"/>
      <c r="D5064" s="15"/>
      <c r="E5064" s="15"/>
      <c r="F5064" s="16"/>
      <c r="G5064" s="16"/>
      <c r="H5064" s="17"/>
    </row>
    <row r="5065" spans="2:8" s="13" customFormat="1" x14ac:dyDescent="0.2">
      <c r="B5065" s="14"/>
      <c r="C5065" s="15"/>
      <c r="D5065" s="15"/>
      <c r="E5065" s="15"/>
      <c r="F5065" s="16"/>
      <c r="G5065" s="16"/>
      <c r="H5065" s="17"/>
    </row>
    <row r="5066" spans="2:8" s="13" customFormat="1" x14ac:dyDescent="0.2">
      <c r="B5066" s="14"/>
      <c r="C5066" s="15"/>
      <c r="D5066" s="15"/>
      <c r="E5066" s="15"/>
      <c r="F5066" s="16"/>
      <c r="G5066" s="16"/>
      <c r="H5066" s="17"/>
    </row>
    <row r="5067" spans="2:8" s="13" customFormat="1" x14ac:dyDescent="0.2">
      <c r="B5067" s="14"/>
      <c r="C5067" s="15"/>
      <c r="D5067" s="15"/>
      <c r="E5067" s="15"/>
      <c r="F5067" s="16"/>
      <c r="G5067" s="16"/>
      <c r="H5067" s="17"/>
    </row>
    <row r="5068" spans="2:8" s="13" customFormat="1" x14ac:dyDescent="0.2">
      <c r="B5068" s="14"/>
      <c r="C5068" s="15"/>
      <c r="D5068" s="15"/>
      <c r="E5068" s="15"/>
      <c r="F5068" s="16"/>
      <c r="G5068" s="16"/>
      <c r="H5068" s="17"/>
    </row>
    <row r="5069" spans="2:8" s="13" customFormat="1" x14ac:dyDescent="0.2">
      <c r="B5069" s="14"/>
      <c r="C5069" s="15"/>
      <c r="D5069" s="15"/>
      <c r="E5069" s="15"/>
      <c r="F5069" s="16"/>
      <c r="G5069" s="16"/>
      <c r="H5069" s="17"/>
    </row>
    <row r="5070" spans="2:8" s="13" customFormat="1" x14ac:dyDescent="0.2">
      <c r="B5070" s="14"/>
      <c r="C5070" s="15"/>
      <c r="D5070" s="15"/>
      <c r="E5070" s="15"/>
      <c r="F5070" s="16"/>
      <c r="G5070" s="16"/>
      <c r="H5070" s="17"/>
    </row>
    <row r="5071" spans="2:8" s="13" customFormat="1" x14ac:dyDescent="0.2">
      <c r="B5071" s="14"/>
      <c r="C5071" s="15"/>
      <c r="D5071" s="15"/>
      <c r="E5071" s="15"/>
      <c r="F5071" s="16"/>
      <c r="G5071" s="16"/>
      <c r="H5071" s="17"/>
    </row>
    <row r="5072" spans="2:8" s="13" customFormat="1" x14ac:dyDescent="0.2">
      <c r="B5072" s="14"/>
      <c r="C5072" s="15"/>
      <c r="D5072" s="15"/>
      <c r="E5072" s="15"/>
      <c r="F5072" s="16"/>
      <c r="G5072" s="16"/>
      <c r="H5072" s="17"/>
    </row>
    <row r="5073" spans="2:8" s="13" customFormat="1" x14ac:dyDescent="0.2">
      <c r="B5073" s="14"/>
      <c r="C5073" s="15"/>
      <c r="D5073" s="15"/>
      <c r="E5073" s="15"/>
      <c r="F5073" s="16"/>
      <c r="G5073" s="16"/>
      <c r="H5073" s="17"/>
    </row>
    <row r="5074" spans="2:8" s="13" customFormat="1" x14ac:dyDescent="0.2">
      <c r="B5074" s="14"/>
      <c r="C5074" s="15"/>
      <c r="D5074" s="15"/>
      <c r="E5074" s="15"/>
      <c r="F5074" s="16"/>
      <c r="G5074" s="16"/>
      <c r="H5074" s="17"/>
    </row>
    <row r="5075" spans="2:8" s="13" customFormat="1" x14ac:dyDescent="0.2">
      <c r="B5075" s="14"/>
      <c r="C5075" s="15"/>
      <c r="D5075" s="15"/>
      <c r="E5075" s="15"/>
      <c r="F5075" s="16"/>
      <c r="G5075" s="16"/>
      <c r="H5075" s="17"/>
    </row>
    <row r="5076" spans="2:8" s="13" customFormat="1" x14ac:dyDescent="0.2">
      <c r="B5076" s="14"/>
      <c r="C5076" s="15"/>
      <c r="D5076" s="15"/>
      <c r="E5076" s="15"/>
      <c r="F5076" s="16"/>
      <c r="G5076" s="16"/>
      <c r="H5076" s="17"/>
    </row>
    <row r="5077" spans="2:8" s="13" customFormat="1" x14ac:dyDescent="0.2">
      <c r="B5077" s="14"/>
      <c r="C5077" s="15"/>
      <c r="D5077" s="15"/>
      <c r="E5077" s="15"/>
      <c r="F5077" s="16"/>
      <c r="G5077" s="16"/>
      <c r="H5077" s="17"/>
    </row>
    <row r="5078" spans="2:8" s="13" customFormat="1" x14ac:dyDescent="0.2">
      <c r="B5078" s="14"/>
      <c r="C5078" s="15"/>
      <c r="D5078" s="15"/>
      <c r="E5078" s="15"/>
      <c r="F5078" s="16"/>
      <c r="G5078" s="16"/>
      <c r="H5078" s="17"/>
    </row>
    <row r="5079" spans="2:8" s="13" customFormat="1" x14ac:dyDescent="0.2">
      <c r="B5079" s="14"/>
      <c r="C5079" s="15"/>
      <c r="D5079" s="15"/>
      <c r="E5079" s="15"/>
      <c r="F5079" s="16"/>
      <c r="G5079" s="16"/>
      <c r="H5079" s="17"/>
    </row>
    <row r="5080" spans="2:8" s="13" customFormat="1" x14ac:dyDescent="0.2">
      <c r="B5080" s="14"/>
      <c r="C5080" s="15"/>
      <c r="D5080" s="15"/>
      <c r="E5080" s="15"/>
      <c r="F5080" s="16"/>
      <c r="G5080" s="16"/>
      <c r="H5080" s="17"/>
    </row>
    <row r="5081" spans="2:8" s="13" customFormat="1" x14ac:dyDescent="0.2">
      <c r="B5081" s="14"/>
      <c r="C5081" s="15"/>
      <c r="D5081" s="15"/>
      <c r="E5081" s="15"/>
      <c r="F5081" s="16"/>
      <c r="G5081" s="16"/>
      <c r="H5081" s="17"/>
    </row>
    <row r="5082" spans="2:8" s="13" customFormat="1" x14ac:dyDescent="0.2">
      <c r="B5082" s="14"/>
      <c r="C5082" s="15"/>
      <c r="D5082" s="15"/>
      <c r="E5082" s="15"/>
      <c r="F5082" s="16"/>
      <c r="G5082" s="16"/>
      <c r="H5082" s="17"/>
    </row>
    <row r="5083" spans="2:8" s="13" customFormat="1" x14ac:dyDescent="0.2">
      <c r="B5083" s="14"/>
      <c r="C5083" s="15"/>
      <c r="D5083" s="15"/>
      <c r="E5083" s="15"/>
      <c r="F5083" s="16"/>
      <c r="G5083" s="16"/>
      <c r="H5083" s="17"/>
    </row>
    <row r="5084" spans="2:8" s="13" customFormat="1" x14ac:dyDescent="0.2">
      <c r="B5084" s="14"/>
      <c r="C5084" s="15"/>
      <c r="D5084" s="15"/>
      <c r="E5084" s="15"/>
      <c r="F5084" s="16"/>
      <c r="G5084" s="16"/>
      <c r="H5084" s="17"/>
    </row>
    <row r="5085" spans="2:8" s="13" customFormat="1" x14ac:dyDescent="0.2">
      <c r="B5085" s="14"/>
      <c r="C5085" s="15"/>
      <c r="D5085" s="15"/>
      <c r="E5085" s="15"/>
      <c r="F5085" s="16"/>
      <c r="G5085" s="16"/>
      <c r="H5085" s="17"/>
    </row>
    <row r="5086" spans="2:8" s="13" customFormat="1" x14ac:dyDescent="0.2">
      <c r="B5086" s="14"/>
      <c r="C5086" s="15"/>
      <c r="D5086" s="15"/>
      <c r="E5086" s="15"/>
      <c r="F5086" s="16"/>
      <c r="G5086" s="16"/>
      <c r="H5086" s="17"/>
    </row>
    <row r="5087" spans="2:8" s="13" customFormat="1" x14ac:dyDescent="0.2">
      <c r="B5087" s="14"/>
      <c r="C5087" s="15"/>
      <c r="D5087" s="15"/>
      <c r="E5087" s="15"/>
      <c r="F5087" s="16"/>
      <c r="G5087" s="16"/>
      <c r="H5087" s="17"/>
    </row>
    <row r="5088" spans="2:8" s="13" customFormat="1" x14ac:dyDescent="0.2">
      <c r="B5088" s="14"/>
      <c r="C5088" s="15"/>
      <c r="D5088" s="15"/>
      <c r="E5088" s="15"/>
      <c r="F5088" s="16"/>
      <c r="G5088" s="16"/>
      <c r="H5088" s="17"/>
    </row>
    <row r="5089" spans="2:8" s="13" customFormat="1" x14ac:dyDescent="0.2">
      <c r="B5089" s="14"/>
      <c r="C5089" s="15"/>
      <c r="D5089" s="15"/>
      <c r="E5089" s="15"/>
      <c r="F5089" s="16"/>
      <c r="G5089" s="16"/>
      <c r="H5089" s="17"/>
    </row>
    <row r="5090" spans="2:8" s="13" customFormat="1" x14ac:dyDescent="0.2">
      <c r="B5090" s="14"/>
      <c r="C5090" s="15"/>
      <c r="D5090" s="15"/>
      <c r="E5090" s="15"/>
      <c r="F5090" s="16"/>
      <c r="G5090" s="16"/>
      <c r="H5090" s="17"/>
    </row>
    <row r="5091" spans="2:8" s="13" customFormat="1" x14ac:dyDescent="0.2">
      <c r="B5091" s="14"/>
      <c r="C5091" s="15"/>
      <c r="D5091" s="15"/>
      <c r="E5091" s="15"/>
      <c r="F5091" s="16"/>
      <c r="G5091" s="16"/>
      <c r="H5091" s="17"/>
    </row>
    <row r="5092" spans="2:8" s="13" customFormat="1" x14ac:dyDescent="0.2">
      <c r="B5092" s="14"/>
      <c r="C5092" s="15"/>
      <c r="D5092" s="15"/>
      <c r="E5092" s="15"/>
      <c r="F5092" s="16"/>
      <c r="G5092" s="16"/>
      <c r="H5092" s="17"/>
    </row>
    <row r="5093" spans="2:8" s="13" customFormat="1" x14ac:dyDescent="0.2">
      <c r="B5093" s="14"/>
      <c r="C5093" s="15"/>
      <c r="D5093" s="15"/>
      <c r="E5093" s="15"/>
      <c r="F5093" s="16"/>
      <c r="G5093" s="16"/>
      <c r="H5093" s="17"/>
    </row>
    <row r="5094" spans="2:8" s="13" customFormat="1" x14ac:dyDescent="0.2">
      <c r="B5094" s="14"/>
      <c r="C5094" s="15"/>
      <c r="D5094" s="15"/>
      <c r="E5094" s="15"/>
      <c r="F5094" s="16"/>
      <c r="G5094" s="16"/>
      <c r="H5094" s="17"/>
    </row>
    <row r="5095" spans="2:8" s="13" customFormat="1" x14ac:dyDescent="0.2">
      <c r="B5095" s="14"/>
      <c r="C5095" s="15"/>
      <c r="D5095" s="15"/>
      <c r="E5095" s="15"/>
      <c r="F5095" s="16"/>
      <c r="G5095" s="16"/>
      <c r="H5095" s="17"/>
    </row>
    <row r="5096" spans="2:8" s="13" customFormat="1" x14ac:dyDescent="0.2">
      <c r="B5096" s="14"/>
      <c r="C5096" s="15"/>
      <c r="D5096" s="15"/>
      <c r="E5096" s="15"/>
      <c r="F5096" s="16"/>
      <c r="G5096" s="16"/>
      <c r="H5096" s="17"/>
    </row>
    <row r="5097" spans="2:8" s="13" customFormat="1" x14ac:dyDescent="0.2">
      <c r="B5097" s="14"/>
      <c r="C5097" s="15"/>
      <c r="D5097" s="15"/>
      <c r="E5097" s="15"/>
      <c r="F5097" s="16"/>
      <c r="G5097" s="16"/>
      <c r="H5097" s="17"/>
    </row>
    <row r="5098" spans="2:8" s="13" customFormat="1" x14ac:dyDescent="0.2">
      <c r="B5098" s="14"/>
      <c r="C5098" s="15"/>
      <c r="D5098" s="15"/>
      <c r="E5098" s="15"/>
      <c r="F5098" s="16"/>
      <c r="G5098" s="16"/>
      <c r="H5098" s="17"/>
    </row>
    <row r="5099" spans="2:8" s="13" customFormat="1" x14ac:dyDescent="0.2">
      <c r="B5099" s="14"/>
      <c r="C5099" s="15"/>
      <c r="D5099" s="15"/>
      <c r="E5099" s="15"/>
      <c r="F5099" s="16"/>
      <c r="G5099" s="16"/>
      <c r="H5099" s="17"/>
    </row>
    <row r="5100" spans="2:8" s="13" customFormat="1" x14ac:dyDescent="0.2">
      <c r="B5100" s="14"/>
      <c r="C5100" s="15"/>
      <c r="D5100" s="15"/>
      <c r="E5100" s="15"/>
      <c r="F5100" s="16"/>
      <c r="G5100" s="16"/>
      <c r="H5100" s="17"/>
    </row>
    <row r="5101" spans="2:8" s="13" customFormat="1" x14ac:dyDescent="0.2">
      <c r="B5101" s="14"/>
      <c r="C5101" s="15"/>
      <c r="D5101" s="15"/>
      <c r="E5101" s="15"/>
      <c r="F5101" s="16"/>
      <c r="G5101" s="16"/>
      <c r="H5101" s="17"/>
    </row>
    <row r="5102" spans="2:8" s="13" customFormat="1" x14ac:dyDescent="0.2">
      <c r="B5102" s="14"/>
      <c r="C5102" s="15"/>
      <c r="D5102" s="15"/>
      <c r="E5102" s="15"/>
      <c r="F5102" s="16"/>
      <c r="G5102" s="16"/>
      <c r="H5102" s="17"/>
    </row>
    <row r="5103" spans="2:8" s="13" customFormat="1" x14ac:dyDescent="0.2">
      <c r="B5103" s="14"/>
      <c r="C5103" s="15"/>
      <c r="D5103" s="15"/>
      <c r="E5103" s="15"/>
      <c r="F5103" s="16"/>
      <c r="G5103" s="16"/>
      <c r="H5103" s="17"/>
    </row>
    <row r="5104" spans="2:8" s="13" customFormat="1" x14ac:dyDescent="0.2">
      <c r="B5104" s="14"/>
      <c r="C5104" s="15"/>
      <c r="D5104" s="15"/>
      <c r="E5104" s="15"/>
      <c r="F5104" s="16"/>
      <c r="G5104" s="16"/>
      <c r="H5104" s="17"/>
    </row>
    <row r="5105" spans="2:8" s="13" customFormat="1" x14ac:dyDescent="0.2">
      <c r="B5105" s="14"/>
      <c r="C5105" s="15"/>
      <c r="D5105" s="15"/>
      <c r="E5105" s="15"/>
      <c r="F5105" s="16"/>
      <c r="G5105" s="16"/>
      <c r="H5105" s="17"/>
    </row>
    <row r="5106" spans="2:8" s="13" customFormat="1" x14ac:dyDescent="0.2">
      <c r="B5106" s="14"/>
      <c r="C5106" s="15"/>
      <c r="D5106" s="15"/>
      <c r="E5106" s="15"/>
      <c r="F5106" s="16"/>
      <c r="G5106" s="16"/>
      <c r="H5106" s="17"/>
    </row>
    <row r="5107" spans="2:8" s="13" customFormat="1" x14ac:dyDescent="0.2">
      <c r="B5107" s="14"/>
      <c r="C5107" s="15"/>
      <c r="D5107" s="15"/>
      <c r="E5107" s="15"/>
      <c r="F5107" s="16"/>
      <c r="G5107" s="16"/>
      <c r="H5107" s="17"/>
    </row>
    <row r="5108" spans="2:8" s="13" customFormat="1" x14ac:dyDescent="0.2">
      <c r="B5108" s="14"/>
      <c r="C5108" s="15"/>
      <c r="D5108" s="15"/>
      <c r="E5108" s="15"/>
      <c r="F5108" s="16"/>
      <c r="G5108" s="16"/>
      <c r="H5108" s="17"/>
    </row>
    <row r="5109" spans="2:8" s="13" customFormat="1" x14ac:dyDescent="0.2">
      <c r="B5109" s="14"/>
      <c r="C5109" s="15"/>
      <c r="D5109" s="15"/>
      <c r="E5109" s="15"/>
      <c r="F5109" s="16"/>
      <c r="G5109" s="16"/>
      <c r="H5109" s="17"/>
    </row>
    <row r="5110" spans="2:8" s="13" customFormat="1" x14ac:dyDescent="0.2">
      <c r="B5110" s="14"/>
      <c r="C5110" s="15"/>
      <c r="D5110" s="15"/>
      <c r="E5110" s="15"/>
      <c r="F5110" s="16"/>
      <c r="G5110" s="16"/>
      <c r="H5110" s="17"/>
    </row>
    <row r="5111" spans="2:8" s="13" customFormat="1" x14ac:dyDescent="0.2">
      <c r="B5111" s="14"/>
      <c r="C5111" s="15"/>
      <c r="D5111" s="15"/>
      <c r="E5111" s="15"/>
      <c r="F5111" s="16"/>
      <c r="G5111" s="16"/>
      <c r="H5111" s="17"/>
    </row>
    <row r="5112" spans="2:8" s="13" customFormat="1" x14ac:dyDescent="0.2">
      <c r="B5112" s="14"/>
      <c r="C5112" s="15"/>
      <c r="D5112" s="15"/>
      <c r="E5112" s="15"/>
      <c r="F5112" s="16"/>
      <c r="G5112" s="16"/>
      <c r="H5112" s="17"/>
    </row>
    <row r="5113" spans="2:8" s="13" customFormat="1" x14ac:dyDescent="0.2">
      <c r="B5113" s="14"/>
      <c r="C5113" s="15"/>
      <c r="D5113" s="15"/>
      <c r="E5113" s="15"/>
      <c r="F5113" s="16"/>
      <c r="G5113" s="16"/>
      <c r="H5113" s="17"/>
    </row>
    <row r="5114" spans="2:8" s="13" customFormat="1" x14ac:dyDescent="0.2">
      <c r="B5114" s="14"/>
      <c r="C5114" s="15"/>
      <c r="D5114" s="15"/>
      <c r="E5114" s="15"/>
      <c r="F5114" s="16"/>
      <c r="G5114" s="16"/>
      <c r="H5114" s="17"/>
    </row>
    <row r="5115" spans="2:8" s="13" customFormat="1" x14ac:dyDescent="0.2">
      <c r="B5115" s="14"/>
      <c r="C5115" s="15"/>
      <c r="D5115" s="15"/>
      <c r="E5115" s="15"/>
      <c r="F5115" s="16"/>
      <c r="G5115" s="16"/>
      <c r="H5115" s="17"/>
    </row>
    <row r="5116" spans="2:8" s="13" customFormat="1" x14ac:dyDescent="0.2">
      <c r="B5116" s="14"/>
      <c r="C5116" s="15"/>
      <c r="D5116" s="15"/>
      <c r="E5116" s="15"/>
      <c r="F5116" s="16"/>
      <c r="G5116" s="16"/>
      <c r="H5116" s="17"/>
    </row>
    <row r="5117" spans="2:8" s="13" customFormat="1" x14ac:dyDescent="0.2">
      <c r="B5117" s="14"/>
      <c r="C5117" s="15"/>
      <c r="D5117" s="15"/>
      <c r="E5117" s="15"/>
      <c r="F5117" s="16"/>
      <c r="G5117" s="16"/>
      <c r="H5117" s="17"/>
    </row>
    <row r="5118" spans="2:8" s="13" customFormat="1" x14ac:dyDescent="0.2">
      <c r="B5118" s="14"/>
      <c r="C5118" s="15"/>
      <c r="D5118" s="15"/>
      <c r="E5118" s="15"/>
      <c r="F5118" s="16"/>
      <c r="G5118" s="16"/>
      <c r="H5118" s="17"/>
    </row>
    <row r="5119" spans="2:8" s="13" customFormat="1" x14ac:dyDescent="0.2">
      <c r="B5119" s="14"/>
      <c r="C5119" s="15"/>
      <c r="D5119" s="15"/>
      <c r="E5119" s="15"/>
      <c r="F5119" s="16"/>
      <c r="G5119" s="16"/>
      <c r="H5119" s="17"/>
    </row>
    <row r="5120" spans="2:8" s="13" customFormat="1" x14ac:dyDescent="0.2">
      <c r="B5120" s="14"/>
      <c r="C5120" s="15"/>
      <c r="D5120" s="15"/>
      <c r="E5120" s="15"/>
      <c r="F5120" s="16"/>
      <c r="G5120" s="16"/>
      <c r="H5120" s="17"/>
    </row>
    <row r="5121" spans="2:8" s="13" customFormat="1" x14ac:dyDescent="0.2">
      <c r="B5121" s="14"/>
      <c r="C5121" s="15"/>
      <c r="D5121" s="15"/>
      <c r="E5121" s="15"/>
      <c r="F5121" s="16"/>
      <c r="G5121" s="16"/>
      <c r="H5121" s="17"/>
    </row>
    <row r="5122" spans="2:8" s="13" customFormat="1" x14ac:dyDescent="0.2">
      <c r="B5122" s="14"/>
      <c r="C5122" s="15"/>
      <c r="D5122" s="15"/>
      <c r="E5122" s="15"/>
      <c r="F5122" s="16"/>
      <c r="G5122" s="16"/>
      <c r="H5122" s="17"/>
    </row>
    <row r="5123" spans="2:8" s="13" customFormat="1" x14ac:dyDescent="0.2">
      <c r="B5123" s="14"/>
      <c r="C5123" s="15"/>
      <c r="D5123" s="15"/>
      <c r="E5123" s="15"/>
      <c r="F5123" s="16"/>
      <c r="G5123" s="16"/>
      <c r="H5123" s="17"/>
    </row>
    <row r="5124" spans="2:8" s="13" customFormat="1" x14ac:dyDescent="0.2">
      <c r="B5124" s="14"/>
      <c r="C5124" s="15"/>
      <c r="D5124" s="15"/>
      <c r="E5124" s="15"/>
      <c r="F5124" s="16"/>
      <c r="G5124" s="16"/>
      <c r="H5124" s="17"/>
    </row>
    <row r="5125" spans="2:8" s="13" customFormat="1" x14ac:dyDescent="0.2">
      <c r="B5125" s="14"/>
      <c r="C5125" s="15"/>
      <c r="D5125" s="15"/>
      <c r="E5125" s="15"/>
      <c r="F5125" s="16"/>
      <c r="G5125" s="16"/>
      <c r="H5125" s="17"/>
    </row>
    <row r="5126" spans="2:8" s="13" customFormat="1" x14ac:dyDescent="0.2">
      <c r="B5126" s="14"/>
      <c r="C5126" s="15"/>
      <c r="D5126" s="15"/>
      <c r="E5126" s="15"/>
      <c r="F5126" s="16"/>
      <c r="G5126" s="16"/>
      <c r="H5126" s="17"/>
    </row>
    <row r="5127" spans="2:8" s="13" customFormat="1" x14ac:dyDescent="0.2">
      <c r="B5127" s="14"/>
      <c r="C5127" s="15"/>
      <c r="D5127" s="15"/>
      <c r="E5127" s="15"/>
      <c r="F5127" s="16"/>
      <c r="G5127" s="16"/>
      <c r="H5127" s="17"/>
    </row>
    <row r="5128" spans="2:8" s="13" customFormat="1" x14ac:dyDescent="0.2">
      <c r="B5128" s="14"/>
      <c r="C5128" s="15"/>
      <c r="D5128" s="15"/>
      <c r="E5128" s="15"/>
      <c r="F5128" s="16"/>
      <c r="G5128" s="16"/>
      <c r="H5128" s="17"/>
    </row>
    <row r="5129" spans="2:8" s="13" customFormat="1" x14ac:dyDescent="0.2">
      <c r="B5129" s="14"/>
      <c r="C5129" s="15"/>
      <c r="D5129" s="15"/>
      <c r="E5129" s="15"/>
      <c r="F5129" s="16"/>
      <c r="G5129" s="16"/>
      <c r="H5129" s="17"/>
    </row>
    <row r="5130" spans="2:8" s="13" customFormat="1" x14ac:dyDescent="0.2">
      <c r="B5130" s="14"/>
      <c r="C5130" s="15"/>
      <c r="D5130" s="15"/>
      <c r="E5130" s="15"/>
      <c r="F5130" s="16"/>
      <c r="G5130" s="16"/>
      <c r="H5130" s="17"/>
    </row>
    <row r="5131" spans="2:8" s="13" customFormat="1" x14ac:dyDescent="0.2">
      <c r="B5131" s="14"/>
      <c r="C5131" s="15"/>
      <c r="D5131" s="15"/>
      <c r="E5131" s="15"/>
      <c r="F5131" s="16"/>
      <c r="G5131" s="16"/>
      <c r="H5131" s="17"/>
    </row>
    <row r="5132" spans="2:8" s="13" customFormat="1" x14ac:dyDescent="0.2">
      <c r="B5132" s="14"/>
      <c r="C5132" s="15"/>
      <c r="D5132" s="15"/>
      <c r="E5132" s="15"/>
      <c r="F5132" s="16"/>
      <c r="G5132" s="16"/>
      <c r="H5132" s="17"/>
    </row>
    <row r="5133" spans="2:8" s="13" customFormat="1" x14ac:dyDescent="0.2">
      <c r="B5133" s="14"/>
      <c r="C5133" s="15"/>
      <c r="D5133" s="15"/>
      <c r="E5133" s="15"/>
      <c r="F5133" s="16"/>
      <c r="G5133" s="16"/>
      <c r="H5133" s="17"/>
    </row>
    <row r="5134" spans="2:8" s="13" customFormat="1" x14ac:dyDescent="0.2">
      <c r="B5134" s="14"/>
      <c r="C5134" s="15"/>
      <c r="D5134" s="15"/>
      <c r="E5134" s="15"/>
      <c r="F5134" s="16"/>
      <c r="G5134" s="16"/>
      <c r="H5134" s="17"/>
    </row>
    <row r="5135" spans="2:8" s="13" customFormat="1" x14ac:dyDescent="0.2">
      <c r="B5135" s="14"/>
      <c r="C5135" s="15"/>
      <c r="D5135" s="15"/>
      <c r="E5135" s="15"/>
      <c r="F5135" s="16"/>
      <c r="G5135" s="16"/>
      <c r="H5135" s="17"/>
    </row>
    <row r="5136" spans="2:8" s="13" customFormat="1" x14ac:dyDescent="0.2">
      <c r="B5136" s="14"/>
      <c r="C5136" s="15"/>
      <c r="D5136" s="15"/>
      <c r="E5136" s="15"/>
      <c r="F5136" s="16"/>
      <c r="G5136" s="16"/>
      <c r="H5136" s="17"/>
    </row>
    <row r="5137" spans="2:8" s="13" customFormat="1" x14ac:dyDescent="0.2">
      <c r="B5137" s="14"/>
      <c r="C5137" s="15"/>
      <c r="D5137" s="15"/>
      <c r="E5137" s="15"/>
      <c r="F5137" s="16"/>
      <c r="G5137" s="16"/>
      <c r="H5137" s="17"/>
    </row>
    <row r="5138" spans="2:8" s="13" customFormat="1" x14ac:dyDescent="0.2">
      <c r="B5138" s="14"/>
      <c r="C5138" s="15"/>
      <c r="D5138" s="15"/>
      <c r="E5138" s="15"/>
      <c r="F5138" s="16"/>
      <c r="G5138" s="16"/>
      <c r="H5138" s="17"/>
    </row>
    <row r="5139" spans="2:8" s="13" customFormat="1" x14ac:dyDescent="0.2">
      <c r="B5139" s="14"/>
      <c r="C5139" s="15"/>
      <c r="D5139" s="15"/>
      <c r="E5139" s="15"/>
      <c r="F5139" s="16"/>
      <c r="G5139" s="16"/>
      <c r="H5139" s="17"/>
    </row>
    <row r="5140" spans="2:8" s="13" customFormat="1" x14ac:dyDescent="0.2">
      <c r="B5140" s="14"/>
      <c r="C5140" s="15"/>
      <c r="D5140" s="15"/>
      <c r="E5140" s="15"/>
      <c r="F5140" s="16"/>
      <c r="G5140" s="16"/>
      <c r="H5140" s="17"/>
    </row>
    <row r="5141" spans="2:8" s="13" customFormat="1" x14ac:dyDescent="0.2">
      <c r="B5141" s="14"/>
      <c r="C5141" s="15"/>
      <c r="D5141" s="15"/>
      <c r="E5141" s="15"/>
      <c r="F5141" s="16"/>
      <c r="G5141" s="16"/>
      <c r="H5141" s="17"/>
    </row>
    <row r="5142" spans="2:8" s="13" customFormat="1" x14ac:dyDescent="0.2">
      <c r="B5142" s="14"/>
      <c r="C5142" s="15"/>
      <c r="D5142" s="15"/>
      <c r="E5142" s="15"/>
      <c r="F5142" s="16"/>
      <c r="G5142" s="16"/>
      <c r="H5142" s="17"/>
    </row>
    <row r="5143" spans="2:8" s="13" customFormat="1" x14ac:dyDescent="0.2">
      <c r="B5143" s="14"/>
      <c r="C5143" s="15"/>
      <c r="D5143" s="15"/>
      <c r="E5143" s="15"/>
      <c r="F5143" s="16"/>
      <c r="G5143" s="16"/>
      <c r="H5143" s="17"/>
    </row>
    <row r="5144" spans="2:8" s="13" customFormat="1" x14ac:dyDescent="0.2">
      <c r="B5144" s="14"/>
      <c r="C5144" s="15"/>
      <c r="D5144" s="15"/>
      <c r="E5144" s="15"/>
      <c r="F5144" s="16"/>
      <c r="G5144" s="16"/>
      <c r="H5144" s="17"/>
    </row>
    <row r="5145" spans="2:8" s="13" customFormat="1" x14ac:dyDescent="0.2">
      <c r="B5145" s="14"/>
      <c r="C5145" s="15"/>
      <c r="D5145" s="15"/>
      <c r="E5145" s="15"/>
      <c r="F5145" s="16"/>
      <c r="G5145" s="16"/>
      <c r="H5145" s="17"/>
    </row>
    <row r="5146" spans="2:8" s="13" customFormat="1" x14ac:dyDescent="0.2">
      <c r="B5146" s="14"/>
      <c r="C5146" s="15"/>
      <c r="D5146" s="15"/>
      <c r="E5146" s="15"/>
      <c r="F5146" s="16"/>
      <c r="G5146" s="16"/>
      <c r="H5146" s="17"/>
    </row>
    <row r="5147" spans="2:8" s="13" customFormat="1" x14ac:dyDescent="0.2">
      <c r="B5147" s="14"/>
      <c r="C5147" s="15"/>
      <c r="D5147" s="15"/>
      <c r="E5147" s="15"/>
      <c r="F5147" s="16"/>
      <c r="G5147" s="16"/>
      <c r="H5147" s="17"/>
    </row>
    <row r="5148" spans="2:8" s="13" customFormat="1" x14ac:dyDescent="0.2">
      <c r="B5148" s="14"/>
      <c r="C5148" s="15"/>
      <c r="D5148" s="15"/>
      <c r="E5148" s="15"/>
      <c r="F5148" s="16"/>
      <c r="G5148" s="16"/>
      <c r="H5148" s="17"/>
    </row>
    <row r="5149" spans="2:8" s="13" customFormat="1" x14ac:dyDescent="0.2">
      <c r="B5149" s="14"/>
      <c r="C5149" s="15"/>
      <c r="D5149" s="15"/>
      <c r="E5149" s="15"/>
      <c r="F5149" s="16"/>
      <c r="G5149" s="16"/>
      <c r="H5149" s="17"/>
    </row>
    <row r="5150" spans="2:8" s="13" customFormat="1" x14ac:dyDescent="0.2">
      <c r="B5150" s="14"/>
      <c r="C5150" s="15"/>
      <c r="D5150" s="15"/>
      <c r="E5150" s="15"/>
      <c r="F5150" s="16"/>
      <c r="G5150" s="16"/>
      <c r="H5150" s="17"/>
    </row>
    <row r="5151" spans="2:8" s="13" customFormat="1" x14ac:dyDescent="0.2">
      <c r="B5151" s="14"/>
      <c r="C5151" s="15"/>
      <c r="D5151" s="15"/>
      <c r="E5151" s="15"/>
      <c r="F5151" s="16"/>
      <c r="G5151" s="16"/>
      <c r="H5151" s="17"/>
    </row>
    <row r="5152" spans="2:8" s="13" customFormat="1" x14ac:dyDescent="0.2">
      <c r="B5152" s="14"/>
      <c r="C5152" s="15"/>
      <c r="D5152" s="15"/>
      <c r="E5152" s="15"/>
      <c r="F5152" s="16"/>
      <c r="G5152" s="16"/>
      <c r="H5152" s="17"/>
    </row>
    <row r="5153" spans="2:8" s="13" customFormat="1" x14ac:dyDescent="0.2">
      <c r="B5153" s="14"/>
      <c r="C5153" s="15"/>
      <c r="D5153" s="15"/>
      <c r="E5153" s="15"/>
      <c r="F5153" s="16"/>
      <c r="G5153" s="16"/>
      <c r="H5153" s="17"/>
    </row>
    <row r="5154" spans="2:8" s="13" customFormat="1" x14ac:dyDescent="0.2">
      <c r="B5154" s="14"/>
      <c r="C5154" s="15"/>
      <c r="D5154" s="15"/>
      <c r="E5154" s="15"/>
      <c r="F5154" s="16"/>
      <c r="G5154" s="16"/>
      <c r="H5154" s="17"/>
    </row>
    <row r="5155" spans="2:8" s="13" customFormat="1" x14ac:dyDescent="0.2">
      <c r="B5155" s="14"/>
      <c r="C5155" s="15"/>
      <c r="D5155" s="15"/>
      <c r="E5155" s="15"/>
      <c r="F5155" s="16"/>
      <c r="G5155" s="16"/>
      <c r="H5155" s="17"/>
    </row>
    <row r="5156" spans="2:8" s="13" customFormat="1" x14ac:dyDescent="0.2">
      <c r="B5156" s="14"/>
      <c r="C5156" s="15"/>
      <c r="D5156" s="15"/>
      <c r="E5156" s="15"/>
      <c r="F5156" s="16"/>
      <c r="G5156" s="16"/>
      <c r="H5156" s="17"/>
    </row>
    <row r="5157" spans="2:8" s="13" customFormat="1" x14ac:dyDescent="0.2">
      <c r="B5157" s="14"/>
      <c r="C5157" s="15"/>
      <c r="D5157" s="15"/>
      <c r="E5157" s="15"/>
      <c r="F5157" s="16"/>
      <c r="G5157" s="16"/>
      <c r="H5157" s="17"/>
    </row>
    <row r="5158" spans="2:8" s="13" customFormat="1" x14ac:dyDescent="0.2">
      <c r="B5158" s="14"/>
      <c r="C5158" s="15"/>
      <c r="D5158" s="15"/>
      <c r="E5158" s="15"/>
      <c r="F5158" s="16"/>
      <c r="G5158" s="16"/>
      <c r="H5158" s="17"/>
    </row>
    <row r="5159" spans="2:8" s="13" customFormat="1" x14ac:dyDescent="0.2">
      <c r="B5159" s="14"/>
      <c r="C5159" s="15"/>
      <c r="D5159" s="15"/>
      <c r="E5159" s="15"/>
      <c r="F5159" s="16"/>
      <c r="G5159" s="16"/>
      <c r="H5159" s="17"/>
    </row>
    <row r="5160" spans="2:8" s="13" customFormat="1" x14ac:dyDescent="0.2">
      <c r="B5160" s="14"/>
      <c r="C5160" s="15"/>
      <c r="D5160" s="15"/>
      <c r="E5160" s="15"/>
      <c r="F5160" s="16"/>
      <c r="G5160" s="16"/>
      <c r="H5160" s="17"/>
    </row>
    <row r="5161" spans="2:8" s="13" customFormat="1" x14ac:dyDescent="0.2">
      <c r="B5161" s="14"/>
      <c r="C5161" s="15"/>
      <c r="D5161" s="15"/>
      <c r="E5161" s="15"/>
      <c r="F5161" s="16"/>
      <c r="G5161" s="16"/>
      <c r="H5161" s="17"/>
    </row>
    <row r="5162" spans="2:8" s="13" customFormat="1" x14ac:dyDescent="0.2">
      <c r="B5162" s="14"/>
      <c r="C5162" s="15"/>
      <c r="D5162" s="15"/>
      <c r="E5162" s="15"/>
      <c r="F5162" s="16"/>
      <c r="G5162" s="16"/>
      <c r="H5162" s="17"/>
    </row>
    <row r="5163" spans="2:8" s="13" customFormat="1" x14ac:dyDescent="0.2">
      <c r="B5163" s="14"/>
      <c r="C5163" s="15"/>
      <c r="D5163" s="15"/>
      <c r="E5163" s="15"/>
      <c r="F5163" s="16"/>
      <c r="G5163" s="16"/>
      <c r="H5163" s="17"/>
    </row>
    <row r="5164" spans="2:8" s="13" customFormat="1" x14ac:dyDescent="0.2">
      <c r="B5164" s="14"/>
      <c r="C5164" s="15"/>
      <c r="D5164" s="15"/>
      <c r="E5164" s="15"/>
      <c r="F5164" s="16"/>
      <c r="G5164" s="16"/>
      <c r="H5164" s="17"/>
    </row>
    <row r="5165" spans="2:8" s="13" customFormat="1" x14ac:dyDescent="0.2">
      <c r="B5165" s="14"/>
      <c r="C5165" s="15"/>
      <c r="D5165" s="15"/>
      <c r="E5165" s="15"/>
      <c r="F5165" s="16"/>
      <c r="G5165" s="16"/>
      <c r="H5165" s="17"/>
    </row>
    <row r="5166" spans="2:8" s="13" customFormat="1" x14ac:dyDescent="0.2">
      <c r="B5166" s="14"/>
      <c r="C5166" s="15"/>
      <c r="D5166" s="15"/>
      <c r="E5166" s="15"/>
      <c r="F5166" s="16"/>
      <c r="G5166" s="16"/>
      <c r="H5166" s="17"/>
    </row>
    <row r="5167" spans="2:8" s="13" customFormat="1" x14ac:dyDescent="0.2">
      <c r="B5167" s="14"/>
      <c r="C5167" s="15"/>
      <c r="D5167" s="15"/>
      <c r="E5167" s="15"/>
      <c r="F5167" s="16"/>
      <c r="G5167" s="16"/>
      <c r="H5167" s="17"/>
    </row>
    <row r="5168" spans="2:8" s="13" customFormat="1" x14ac:dyDescent="0.2">
      <c r="B5168" s="14"/>
      <c r="C5168" s="15"/>
      <c r="D5168" s="15"/>
      <c r="E5168" s="15"/>
      <c r="F5168" s="16"/>
      <c r="G5168" s="16"/>
      <c r="H5168" s="17"/>
    </row>
    <row r="5169" spans="2:8" s="13" customFormat="1" x14ac:dyDescent="0.2">
      <c r="B5169" s="14"/>
      <c r="C5169" s="15"/>
      <c r="D5169" s="15"/>
      <c r="E5169" s="15"/>
      <c r="F5169" s="16"/>
      <c r="G5169" s="16"/>
      <c r="H5169" s="17"/>
    </row>
    <row r="5170" spans="2:8" s="13" customFormat="1" x14ac:dyDescent="0.2">
      <c r="B5170" s="14"/>
      <c r="C5170" s="15"/>
      <c r="D5170" s="15"/>
      <c r="E5170" s="15"/>
      <c r="F5170" s="16"/>
      <c r="G5170" s="16"/>
      <c r="H5170" s="17"/>
    </row>
    <row r="5171" spans="2:8" s="13" customFormat="1" x14ac:dyDescent="0.2">
      <c r="B5171" s="14"/>
      <c r="C5171" s="15"/>
      <c r="D5171" s="15"/>
      <c r="E5171" s="15"/>
      <c r="F5171" s="16"/>
      <c r="G5171" s="16"/>
      <c r="H5171" s="17"/>
    </row>
    <row r="5172" spans="2:8" s="13" customFormat="1" x14ac:dyDescent="0.2">
      <c r="B5172" s="14"/>
      <c r="C5172" s="15"/>
      <c r="D5172" s="15"/>
      <c r="E5172" s="15"/>
      <c r="F5172" s="16"/>
      <c r="G5172" s="16"/>
      <c r="H5172" s="17"/>
    </row>
    <row r="5173" spans="2:8" s="13" customFormat="1" x14ac:dyDescent="0.2">
      <c r="B5173" s="14"/>
      <c r="C5173" s="15"/>
      <c r="D5173" s="15"/>
      <c r="E5173" s="15"/>
      <c r="F5173" s="16"/>
      <c r="G5173" s="16"/>
      <c r="H5173" s="17"/>
    </row>
    <row r="5174" spans="2:8" s="13" customFormat="1" x14ac:dyDescent="0.2">
      <c r="B5174" s="14"/>
      <c r="C5174" s="15"/>
      <c r="D5174" s="15"/>
      <c r="E5174" s="15"/>
      <c r="F5174" s="16"/>
      <c r="G5174" s="16"/>
      <c r="H5174" s="17"/>
    </row>
    <row r="5175" spans="2:8" s="13" customFormat="1" x14ac:dyDescent="0.2">
      <c r="B5175" s="14"/>
      <c r="C5175" s="15"/>
      <c r="D5175" s="15"/>
      <c r="E5175" s="15"/>
      <c r="F5175" s="16"/>
      <c r="G5175" s="16"/>
      <c r="H5175" s="17"/>
    </row>
    <row r="5176" spans="2:8" s="13" customFormat="1" x14ac:dyDescent="0.2">
      <c r="B5176" s="14"/>
      <c r="C5176" s="15"/>
      <c r="D5176" s="15"/>
      <c r="E5176" s="15"/>
      <c r="F5176" s="16"/>
      <c r="G5176" s="16"/>
      <c r="H5176" s="17"/>
    </row>
    <row r="5177" spans="2:8" s="13" customFormat="1" x14ac:dyDescent="0.2">
      <c r="B5177" s="14"/>
      <c r="C5177" s="15"/>
      <c r="D5177" s="15"/>
      <c r="E5177" s="15"/>
      <c r="F5177" s="16"/>
      <c r="G5177" s="16"/>
      <c r="H5177" s="17"/>
    </row>
    <row r="5178" spans="2:8" s="13" customFormat="1" x14ac:dyDescent="0.2">
      <c r="B5178" s="14"/>
      <c r="C5178" s="15"/>
      <c r="D5178" s="15"/>
      <c r="E5178" s="15"/>
      <c r="F5178" s="16"/>
      <c r="G5178" s="16"/>
      <c r="H5178" s="17"/>
    </row>
    <row r="5179" spans="2:8" s="13" customFormat="1" x14ac:dyDescent="0.2">
      <c r="B5179" s="14"/>
      <c r="C5179" s="15"/>
      <c r="D5179" s="15"/>
      <c r="E5179" s="15"/>
      <c r="F5179" s="16"/>
      <c r="G5179" s="16"/>
      <c r="H5179" s="17"/>
    </row>
    <row r="5180" spans="2:8" s="13" customFormat="1" x14ac:dyDescent="0.2">
      <c r="B5180" s="14"/>
      <c r="C5180" s="15"/>
      <c r="D5180" s="15"/>
      <c r="E5180" s="15"/>
      <c r="F5180" s="16"/>
      <c r="G5180" s="16"/>
      <c r="H5180" s="17"/>
    </row>
    <row r="5181" spans="2:8" s="13" customFormat="1" x14ac:dyDescent="0.2">
      <c r="B5181" s="14"/>
      <c r="C5181" s="15"/>
      <c r="D5181" s="15"/>
      <c r="E5181" s="15"/>
      <c r="F5181" s="16"/>
      <c r="G5181" s="16"/>
      <c r="H5181" s="17"/>
    </row>
    <row r="5182" spans="2:8" s="13" customFormat="1" x14ac:dyDescent="0.2">
      <c r="B5182" s="14"/>
      <c r="C5182" s="15"/>
      <c r="D5182" s="15"/>
      <c r="E5182" s="15"/>
      <c r="F5182" s="16"/>
      <c r="G5182" s="16"/>
      <c r="H5182" s="17"/>
    </row>
    <row r="5183" spans="2:8" s="13" customFormat="1" x14ac:dyDescent="0.2">
      <c r="B5183" s="14"/>
      <c r="C5183" s="15"/>
      <c r="D5183" s="15"/>
      <c r="E5183" s="15"/>
      <c r="F5183" s="16"/>
      <c r="G5183" s="16"/>
      <c r="H5183" s="17"/>
    </row>
    <row r="5184" spans="2:8" s="13" customFormat="1" x14ac:dyDescent="0.2">
      <c r="B5184" s="14"/>
      <c r="C5184" s="15"/>
      <c r="D5184" s="15"/>
      <c r="E5184" s="15"/>
      <c r="F5184" s="16"/>
      <c r="G5184" s="16"/>
      <c r="H5184" s="17"/>
    </row>
    <row r="5185" spans="2:8" s="13" customFormat="1" x14ac:dyDescent="0.2">
      <c r="B5185" s="14"/>
      <c r="C5185" s="15"/>
      <c r="D5185" s="15"/>
      <c r="E5185" s="15"/>
      <c r="F5185" s="16"/>
      <c r="G5185" s="16"/>
      <c r="H5185" s="17"/>
    </row>
    <row r="5186" spans="2:8" s="13" customFormat="1" x14ac:dyDescent="0.2">
      <c r="B5186" s="14"/>
      <c r="C5186" s="15"/>
      <c r="D5186" s="15"/>
      <c r="E5186" s="15"/>
      <c r="F5186" s="16"/>
      <c r="G5186" s="16"/>
      <c r="H5186" s="17"/>
    </row>
    <row r="5187" spans="2:8" s="13" customFormat="1" x14ac:dyDescent="0.2">
      <c r="B5187" s="14"/>
      <c r="C5187" s="15"/>
      <c r="D5187" s="15"/>
      <c r="E5187" s="15"/>
      <c r="F5187" s="16"/>
      <c r="G5187" s="16"/>
      <c r="H5187" s="17"/>
    </row>
    <row r="5188" spans="2:8" s="13" customFormat="1" x14ac:dyDescent="0.2">
      <c r="B5188" s="14"/>
      <c r="C5188" s="15"/>
      <c r="D5188" s="15"/>
      <c r="E5188" s="15"/>
      <c r="F5188" s="16"/>
      <c r="G5188" s="16"/>
      <c r="H5188" s="17"/>
    </row>
    <row r="5189" spans="2:8" s="13" customFormat="1" x14ac:dyDescent="0.2">
      <c r="B5189" s="14"/>
      <c r="C5189" s="15"/>
      <c r="D5189" s="15"/>
      <c r="E5189" s="15"/>
      <c r="F5189" s="16"/>
      <c r="G5189" s="16"/>
      <c r="H5189" s="17"/>
    </row>
    <row r="5190" spans="2:8" s="13" customFormat="1" x14ac:dyDescent="0.2">
      <c r="B5190" s="14"/>
      <c r="C5190" s="15"/>
      <c r="D5190" s="15"/>
      <c r="E5190" s="15"/>
      <c r="F5190" s="16"/>
      <c r="G5190" s="16"/>
      <c r="H5190" s="17"/>
    </row>
    <row r="5191" spans="2:8" s="13" customFormat="1" x14ac:dyDescent="0.2">
      <c r="B5191" s="14"/>
      <c r="C5191" s="15"/>
      <c r="D5191" s="15"/>
      <c r="E5191" s="15"/>
      <c r="F5191" s="16"/>
      <c r="G5191" s="16"/>
      <c r="H5191" s="17"/>
    </row>
    <row r="5192" spans="2:8" s="13" customFormat="1" x14ac:dyDescent="0.2">
      <c r="B5192" s="14"/>
      <c r="C5192" s="15"/>
      <c r="D5192" s="15"/>
      <c r="E5192" s="15"/>
      <c r="F5192" s="16"/>
      <c r="G5192" s="16"/>
      <c r="H5192" s="17"/>
    </row>
    <row r="5193" spans="2:8" s="13" customFormat="1" x14ac:dyDescent="0.2">
      <c r="B5193" s="14"/>
      <c r="C5193" s="15"/>
      <c r="D5193" s="15"/>
      <c r="E5193" s="15"/>
      <c r="F5193" s="16"/>
      <c r="G5193" s="16"/>
      <c r="H5193" s="17"/>
    </row>
    <row r="5194" spans="2:8" s="13" customFormat="1" x14ac:dyDescent="0.2">
      <c r="B5194" s="14"/>
      <c r="C5194" s="15"/>
      <c r="D5194" s="15"/>
      <c r="E5194" s="15"/>
      <c r="F5194" s="16"/>
      <c r="G5194" s="16"/>
      <c r="H5194" s="17"/>
    </row>
    <row r="5195" spans="2:8" s="13" customFormat="1" x14ac:dyDescent="0.2">
      <c r="B5195" s="14"/>
      <c r="C5195" s="15"/>
      <c r="D5195" s="15"/>
      <c r="E5195" s="15"/>
      <c r="F5195" s="16"/>
      <c r="G5195" s="16"/>
      <c r="H5195" s="17"/>
    </row>
    <row r="5196" spans="2:8" s="13" customFormat="1" x14ac:dyDescent="0.2">
      <c r="B5196" s="14"/>
      <c r="C5196" s="15"/>
      <c r="D5196" s="15"/>
      <c r="E5196" s="15"/>
      <c r="F5196" s="16"/>
      <c r="G5196" s="16"/>
      <c r="H5196" s="17"/>
    </row>
    <row r="5197" spans="2:8" s="13" customFormat="1" x14ac:dyDescent="0.2">
      <c r="B5197" s="14"/>
      <c r="C5197" s="15"/>
      <c r="D5197" s="15"/>
      <c r="E5197" s="15"/>
      <c r="F5197" s="16"/>
      <c r="G5197" s="16"/>
      <c r="H5197" s="17"/>
    </row>
    <row r="5198" spans="2:8" s="13" customFormat="1" x14ac:dyDescent="0.2">
      <c r="B5198" s="14"/>
      <c r="C5198" s="15"/>
      <c r="D5198" s="15"/>
      <c r="E5198" s="15"/>
      <c r="F5198" s="16"/>
      <c r="G5198" s="16"/>
      <c r="H5198" s="17"/>
    </row>
    <row r="5199" spans="2:8" s="13" customFormat="1" x14ac:dyDescent="0.2">
      <c r="B5199" s="14"/>
      <c r="C5199" s="15"/>
      <c r="D5199" s="15"/>
      <c r="E5199" s="15"/>
      <c r="F5199" s="16"/>
      <c r="G5199" s="16"/>
      <c r="H5199" s="17"/>
    </row>
    <row r="5200" spans="2:8" s="13" customFormat="1" x14ac:dyDescent="0.2">
      <c r="B5200" s="14"/>
      <c r="C5200" s="15"/>
      <c r="D5200" s="15"/>
      <c r="E5200" s="15"/>
      <c r="F5200" s="16"/>
      <c r="G5200" s="16"/>
      <c r="H5200" s="17"/>
    </row>
    <row r="5201" spans="2:8" s="13" customFormat="1" x14ac:dyDescent="0.2">
      <c r="B5201" s="14"/>
      <c r="C5201" s="15"/>
      <c r="D5201" s="15"/>
      <c r="E5201" s="15"/>
      <c r="F5201" s="16"/>
      <c r="G5201" s="16"/>
      <c r="H5201" s="17"/>
    </row>
    <row r="5202" spans="2:8" s="13" customFormat="1" x14ac:dyDescent="0.2">
      <c r="B5202" s="14"/>
      <c r="C5202" s="15"/>
      <c r="D5202" s="15"/>
      <c r="E5202" s="15"/>
      <c r="F5202" s="16"/>
      <c r="G5202" s="16"/>
      <c r="H5202" s="17"/>
    </row>
    <row r="5203" spans="2:8" s="13" customFormat="1" x14ac:dyDescent="0.2">
      <c r="B5203" s="14"/>
      <c r="C5203" s="15"/>
      <c r="D5203" s="15"/>
      <c r="E5203" s="15"/>
      <c r="F5203" s="16"/>
      <c r="G5203" s="16"/>
      <c r="H5203" s="17"/>
    </row>
    <row r="5204" spans="2:8" s="13" customFormat="1" x14ac:dyDescent="0.2">
      <c r="B5204" s="14"/>
      <c r="C5204" s="15"/>
      <c r="D5204" s="15"/>
      <c r="E5204" s="15"/>
      <c r="F5204" s="16"/>
      <c r="G5204" s="16"/>
      <c r="H5204" s="17"/>
    </row>
    <row r="5205" spans="2:8" s="13" customFormat="1" x14ac:dyDescent="0.2">
      <c r="B5205" s="14"/>
      <c r="C5205" s="15"/>
      <c r="D5205" s="15"/>
      <c r="E5205" s="15"/>
      <c r="F5205" s="16"/>
      <c r="G5205" s="16"/>
      <c r="H5205" s="17"/>
    </row>
    <row r="5206" spans="2:8" s="13" customFormat="1" x14ac:dyDescent="0.2">
      <c r="B5206" s="14"/>
      <c r="C5206" s="15"/>
      <c r="D5206" s="15"/>
      <c r="E5206" s="15"/>
      <c r="F5206" s="16"/>
      <c r="G5206" s="16"/>
      <c r="H5206" s="17"/>
    </row>
    <row r="5207" spans="2:8" s="13" customFormat="1" x14ac:dyDescent="0.2">
      <c r="B5207" s="14"/>
      <c r="C5207" s="15"/>
      <c r="D5207" s="15"/>
      <c r="E5207" s="15"/>
      <c r="F5207" s="16"/>
      <c r="G5207" s="16"/>
      <c r="H5207" s="17"/>
    </row>
    <row r="5208" spans="2:8" s="13" customFormat="1" x14ac:dyDescent="0.2">
      <c r="B5208" s="14"/>
      <c r="C5208" s="15"/>
      <c r="D5208" s="15"/>
      <c r="E5208" s="15"/>
      <c r="F5208" s="16"/>
      <c r="G5208" s="16"/>
      <c r="H5208" s="17"/>
    </row>
    <row r="5209" spans="2:8" s="13" customFormat="1" x14ac:dyDescent="0.2">
      <c r="B5209" s="14"/>
      <c r="C5209" s="15"/>
      <c r="D5209" s="15"/>
      <c r="E5209" s="15"/>
      <c r="F5209" s="16"/>
      <c r="G5209" s="16"/>
      <c r="H5209" s="17"/>
    </row>
    <row r="5210" spans="2:8" s="13" customFormat="1" x14ac:dyDescent="0.2">
      <c r="B5210" s="14"/>
      <c r="C5210" s="15"/>
      <c r="D5210" s="15"/>
      <c r="E5210" s="15"/>
      <c r="F5210" s="16"/>
      <c r="G5210" s="16"/>
      <c r="H5210" s="17"/>
    </row>
    <row r="5211" spans="2:8" s="13" customFormat="1" x14ac:dyDescent="0.2">
      <c r="B5211" s="14"/>
      <c r="C5211" s="15"/>
      <c r="D5211" s="15"/>
      <c r="E5211" s="15"/>
      <c r="F5211" s="16"/>
      <c r="G5211" s="16"/>
      <c r="H5211" s="17"/>
    </row>
    <row r="5212" spans="2:8" s="13" customFormat="1" x14ac:dyDescent="0.2">
      <c r="B5212" s="14"/>
      <c r="C5212" s="15"/>
      <c r="D5212" s="15"/>
      <c r="E5212" s="15"/>
      <c r="F5212" s="16"/>
      <c r="G5212" s="16"/>
      <c r="H5212" s="17"/>
    </row>
    <row r="5213" spans="2:8" s="13" customFormat="1" x14ac:dyDescent="0.2">
      <c r="B5213" s="14"/>
      <c r="C5213" s="15"/>
      <c r="D5213" s="15"/>
      <c r="E5213" s="15"/>
      <c r="F5213" s="16"/>
      <c r="G5213" s="16"/>
      <c r="H5213" s="17"/>
    </row>
    <row r="5214" spans="2:8" s="13" customFormat="1" x14ac:dyDescent="0.2">
      <c r="B5214" s="14"/>
      <c r="C5214" s="15"/>
      <c r="D5214" s="15"/>
      <c r="E5214" s="15"/>
      <c r="F5214" s="16"/>
      <c r="G5214" s="16"/>
      <c r="H5214" s="17"/>
    </row>
    <row r="5215" spans="2:8" s="13" customFormat="1" x14ac:dyDescent="0.2">
      <c r="B5215" s="14"/>
      <c r="C5215" s="15"/>
      <c r="D5215" s="15"/>
      <c r="E5215" s="15"/>
      <c r="F5215" s="16"/>
      <c r="G5215" s="16"/>
      <c r="H5215" s="17"/>
    </row>
    <row r="5216" spans="2:8" s="13" customFormat="1" x14ac:dyDescent="0.2">
      <c r="B5216" s="14"/>
      <c r="C5216" s="15"/>
      <c r="D5216" s="15"/>
      <c r="E5216" s="15"/>
      <c r="F5216" s="16"/>
      <c r="G5216" s="16"/>
      <c r="H5216" s="17"/>
    </row>
    <row r="5217" spans="2:8" s="13" customFormat="1" x14ac:dyDescent="0.2">
      <c r="B5217" s="14"/>
      <c r="C5217" s="15"/>
      <c r="D5217" s="15"/>
      <c r="E5217" s="15"/>
      <c r="F5217" s="16"/>
      <c r="G5217" s="16"/>
      <c r="H5217" s="17"/>
    </row>
    <row r="5218" spans="2:8" s="13" customFormat="1" x14ac:dyDescent="0.2">
      <c r="B5218" s="14"/>
      <c r="C5218" s="15"/>
      <c r="D5218" s="15"/>
      <c r="E5218" s="15"/>
      <c r="F5218" s="16"/>
      <c r="G5218" s="16"/>
      <c r="H5218" s="17"/>
    </row>
    <row r="5219" spans="2:8" s="13" customFormat="1" x14ac:dyDescent="0.2">
      <c r="B5219" s="14"/>
      <c r="C5219" s="15"/>
      <c r="D5219" s="15"/>
      <c r="E5219" s="15"/>
      <c r="F5219" s="16"/>
      <c r="G5219" s="16"/>
      <c r="H5219" s="17"/>
    </row>
    <row r="5220" spans="2:8" s="13" customFormat="1" x14ac:dyDescent="0.2">
      <c r="B5220" s="14"/>
      <c r="C5220" s="15"/>
      <c r="D5220" s="15"/>
      <c r="E5220" s="15"/>
      <c r="F5220" s="16"/>
      <c r="G5220" s="16"/>
      <c r="H5220" s="17"/>
    </row>
    <row r="5221" spans="2:8" s="13" customFormat="1" x14ac:dyDescent="0.2">
      <c r="B5221" s="14"/>
      <c r="C5221" s="15"/>
      <c r="D5221" s="15"/>
      <c r="E5221" s="15"/>
      <c r="F5221" s="16"/>
      <c r="G5221" s="16"/>
      <c r="H5221" s="17"/>
    </row>
    <row r="5222" spans="2:8" s="13" customFormat="1" x14ac:dyDescent="0.2">
      <c r="B5222" s="14"/>
      <c r="C5222" s="15"/>
      <c r="D5222" s="15"/>
      <c r="E5222" s="15"/>
      <c r="F5222" s="16"/>
      <c r="G5222" s="16"/>
      <c r="H5222" s="17"/>
    </row>
    <row r="5223" spans="2:8" s="13" customFormat="1" x14ac:dyDescent="0.2">
      <c r="B5223" s="14"/>
      <c r="C5223" s="15"/>
      <c r="D5223" s="15"/>
      <c r="E5223" s="15"/>
      <c r="F5223" s="16"/>
      <c r="G5223" s="16"/>
      <c r="H5223" s="17"/>
    </row>
    <row r="5224" spans="2:8" s="13" customFormat="1" x14ac:dyDescent="0.2">
      <c r="B5224" s="14"/>
      <c r="C5224" s="15"/>
      <c r="D5224" s="15"/>
      <c r="E5224" s="15"/>
      <c r="F5224" s="16"/>
      <c r="G5224" s="16"/>
      <c r="H5224" s="17"/>
    </row>
    <row r="5225" spans="2:8" s="13" customFormat="1" x14ac:dyDescent="0.2">
      <c r="B5225" s="14"/>
      <c r="C5225" s="15"/>
      <c r="D5225" s="15"/>
      <c r="E5225" s="15"/>
      <c r="F5225" s="16"/>
      <c r="G5225" s="16"/>
      <c r="H5225" s="17"/>
    </row>
    <row r="5226" spans="2:8" s="13" customFormat="1" x14ac:dyDescent="0.2">
      <c r="B5226" s="14"/>
      <c r="C5226" s="15"/>
      <c r="D5226" s="15"/>
      <c r="E5226" s="15"/>
      <c r="F5226" s="16"/>
      <c r="G5226" s="16"/>
      <c r="H5226" s="17"/>
    </row>
    <row r="5227" spans="2:8" s="13" customFormat="1" x14ac:dyDescent="0.2">
      <c r="B5227" s="14"/>
      <c r="C5227" s="15"/>
      <c r="D5227" s="15"/>
      <c r="E5227" s="15"/>
      <c r="F5227" s="16"/>
      <c r="G5227" s="16"/>
      <c r="H5227" s="17"/>
    </row>
    <row r="5228" spans="2:8" s="13" customFormat="1" x14ac:dyDescent="0.2">
      <c r="B5228" s="14"/>
      <c r="C5228" s="15"/>
      <c r="D5228" s="15"/>
      <c r="E5228" s="15"/>
      <c r="F5228" s="16"/>
      <c r="G5228" s="16"/>
      <c r="H5228" s="17"/>
    </row>
    <row r="5229" spans="2:8" s="13" customFormat="1" x14ac:dyDescent="0.2">
      <c r="B5229" s="14"/>
      <c r="C5229" s="15"/>
      <c r="D5229" s="15"/>
      <c r="E5229" s="15"/>
      <c r="F5229" s="16"/>
      <c r="G5229" s="16"/>
      <c r="H5229" s="17"/>
    </row>
    <row r="5230" spans="2:8" s="13" customFormat="1" x14ac:dyDescent="0.2">
      <c r="B5230" s="14"/>
      <c r="C5230" s="15"/>
      <c r="D5230" s="15"/>
      <c r="E5230" s="15"/>
      <c r="F5230" s="16"/>
      <c r="G5230" s="16"/>
      <c r="H5230" s="17"/>
    </row>
    <row r="5231" spans="2:8" s="13" customFormat="1" x14ac:dyDescent="0.2">
      <c r="B5231" s="14"/>
      <c r="C5231" s="15"/>
      <c r="D5231" s="15"/>
      <c r="E5231" s="15"/>
      <c r="F5231" s="16"/>
      <c r="G5231" s="16"/>
      <c r="H5231" s="17"/>
    </row>
    <row r="5232" spans="2:8" s="13" customFormat="1" x14ac:dyDescent="0.2">
      <c r="B5232" s="14"/>
      <c r="C5232" s="15"/>
      <c r="D5232" s="15"/>
      <c r="E5232" s="15"/>
      <c r="F5232" s="16"/>
      <c r="G5232" s="16"/>
      <c r="H5232" s="17"/>
    </row>
    <row r="5233" spans="2:8" s="13" customFormat="1" x14ac:dyDescent="0.2">
      <c r="B5233" s="14"/>
      <c r="C5233" s="15"/>
      <c r="D5233" s="15"/>
      <c r="E5233" s="15"/>
      <c r="F5233" s="16"/>
      <c r="G5233" s="16"/>
      <c r="H5233" s="17"/>
    </row>
    <row r="5234" spans="2:8" s="13" customFormat="1" x14ac:dyDescent="0.2">
      <c r="B5234" s="14"/>
      <c r="C5234" s="15"/>
      <c r="D5234" s="15"/>
      <c r="E5234" s="15"/>
      <c r="F5234" s="16"/>
      <c r="G5234" s="16"/>
      <c r="H5234" s="17"/>
    </row>
    <row r="5235" spans="2:8" s="13" customFormat="1" x14ac:dyDescent="0.2">
      <c r="B5235" s="14"/>
      <c r="C5235" s="15"/>
      <c r="D5235" s="15"/>
      <c r="E5235" s="15"/>
      <c r="F5235" s="16"/>
      <c r="G5235" s="16"/>
      <c r="H5235" s="17"/>
    </row>
    <row r="5236" spans="2:8" s="13" customFormat="1" x14ac:dyDescent="0.2">
      <c r="B5236" s="14"/>
      <c r="C5236" s="15"/>
      <c r="D5236" s="15"/>
      <c r="E5236" s="15"/>
      <c r="F5236" s="16"/>
      <c r="G5236" s="16"/>
      <c r="H5236" s="17"/>
    </row>
    <row r="5237" spans="2:8" s="13" customFormat="1" x14ac:dyDescent="0.2">
      <c r="B5237" s="14"/>
      <c r="C5237" s="15"/>
      <c r="D5237" s="15"/>
      <c r="E5237" s="15"/>
      <c r="F5237" s="16"/>
      <c r="G5237" s="16"/>
      <c r="H5237" s="17"/>
    </row>
    <row r="5238" spans="2:8" s="13" customFormat="1" x14ac:dyDescent="0.2">
      <c r="B5238" s="14"/>
      <c r="C5238" s="15"/>
      <c r="D5238" s="15"/>
      <c r="E5238" s="15"/>
      <c r="F5238" s="16"/>
      <c r="G5238" s="16"/>
      <c r="H5238" s="17"/>
    </row>
    <row r="5239" spans="2:8" s="13" customFormat="1" x14ac:dyDescent="0.2">
      <c r="B5239" s="14"/>
      <c r="C5239" s="15"/>
      <c r="D5239" s="15"/>
      <c r="E5239" s="15"/>
      <c r="F5239" s="16"/>
      <c r="G5239" s="16"/>
      <c r="H5239" s="17"/>
    </row>
    <row r="5240" spans="2:8" s="13" customFormat="1" x14ac:dyDescent="0.2">
      <c r="B5240" s="14"/>
      <c r="C5240" s="15"/>
      <c r="D5240" s="15"/>
      <c r="E5240" s="15"/>
      <c r="F5240" s="16"/>
      <c r="G5240" s="16"/>
      <c r="H5240" s="17"/>
    </row>
    <row r="5241" spans="2:8" s="13" customFormat="1" x14ac:dyDescent="0.2">
      <c r="B5241" s="14"/>
      <c r="C5241" s="15"/>
      <c r="D5241" s="15"/>
      <c r="E5241" s="15"/>
      <c r="F5241" s="16"/>
      <c r="G5241" s="16"/>
      <c r="H5241" s="17"/>
    </row>
    <row r="5242" spans="2:8" s="13" customFormat="1" x14ac:dyDescent="0.2">
      <c r="B5242" s="14"/>
      <c r="C5242" s="15"/>
      <c r="D5242" s="15"/>
      <c r="E5242" s="15"/>
      <c r="F5242" s="16"/>
      <c r="G5242" s="16"/>
      <c r="H5242" s="17"/>
    </row>
    <row r="5243" spans="2:8" s="13" customFormat="1" x14ac:dyDescent="0.2">
      <c r="B5243" s="14"/>
      <c r="C5243" s="15"/>
      <c r="D5243" s="15"/>
      <c r="E5243" s="15"/>
      <c r="F5243" s="16"/>
      <c r="G5243" s="16"/>
      <c r="H5243" s="17"/>
    </row>
    <row r="5244" spans="2:8" s="13" customFormat="1" x14ac:dyDescent="0.2">
      <c r="B5244" s="14"/>
      <c r="C5244" s="15"/>
      <c r="D5244" s="15"/>
      <c r="E5244" s="15"/>
      <c r="F5244" s="16"/>
      <c r="G5244" s="16"/>
      <c r="H5244" s="17"/>
    </row>
    <row r="5245" spans="2:8" s="13" customFormat="1" x14ac:dyDescent="0.2">
      <c r="B5245" s="14"/>
      <c r="C5245" s="15"/>
      <c r="D5245" s="15"/>
      <c r="E5245" s="15"/>
      <c r="F5245" s="16"/>
      <c r="G5245" s="16"/>
      <c r="H5245" s="17"/>
    </row>
    <row r="5246" spans="2:8" s="13" customFormat="1" x14ac:dyDescent="0.2">
      <c r="B5246" s="14"/>
      <c r="C5246" s="15"/>
      <c r="D5246" s="15"/>
      <c r="E5246" s="15"/>
      <c r="F5246" s="16"/>
      <c r="G5246" s="16"/>
      <c r="H5246" s="17"/>
    </row>
    <row r="5247" spans="2:8" s="13" customFormat="1" x14ac:dyDescent="0.2">
      <c r="B5247" s="14"/>
      <c r="C5247" s="15"/>
      <c r="D5247" s="15"/>
      <c r="E5247" s="15"/>
      <c r="F5247" s="16"/>
      <c r="G5247" s="16"/>
      <c r="H5247" s="17"/>
    </row>
    <row r="5248" spans="2:8" s="13" customFormat="1" x14ac:dyDescent="0.2">
      <c r="B5248" s="14"/>
      <c r="C5248" s="15"/>
      <c r="D5248" s="15"/>
      <c r="E5248" s="15"/>
      <c r="F5248" s="16"/>
      <c r="G5248" s="16"/>
      <c r="H5248" s="17"/>
    </row>
    <row r="5249" spans="2:8" s="13" customFormat="1" x14ac:dyDescent="0.2">
      <c r="B5249" s="14"/>
      <c r="C5249" s="15"/>
      <c r="D5249" s="15"/>
      <c r="E5249" s="15"/>
      <c r="F5249" s="16"/>
      <c r="G5249" s="16"/>
      <c r="H5249" s="17"/>
    </row>
    <row r="5250" spans="2:8" s="13" customFormat="1" x14ac:dyDescent="0.2">
      <c r="B5250" s="14"/>
      <c r="C5250" s="15"/>
      <c r="D5250" s="15"/>
      <c r="E5250" s="15"/>
      <c r="F5250" s="16"/>
      <c r="G5250" s="16"/>
      <c r="H5250" s="17"/>
    </row>
    <row r="5251" spans="2:8" s="13" customFormat="1" x14ac:dyDescent="0.2">
      <c r="B5251" s="14"/>
      <c r="C5251" s="15"/>
      <c r="D5251" s="15"/>
      <c r="E5251" s="15"/>
      <c r="F5251" s="16"/>
      <c r="G5251" s="16"/>
      <c r="H5251" s="17"/>
    </row>
    <row r="5252" spans="2:8" s="13" customFormat="1" x14ac:dyDescent="0.2">
      <c r="B5252" s="14"/>
      <c r="C5252" s="15"/>
      <c r="D5252" s="15"/>
      <c r="E5252" s="15"/>
      <c r="F5252" s="16"/>
      <c r="G5252" s="16"/>
      <c r="H5252" s="17"/>
    </row>
    <row r="5253" spans="2:8" s="13" customFormat="1" x14ac:dyDescent="0.2">
      <c r="B5253" s="14"/>
      <c r="C5253" s="15"/>
      <c r="D5253" s="15"/>
      <c r="E5253" s="15"/>
      <c r="F5253" s="16"/>
      <c r="G5253" s="16"/>
      <c r="H5253" s="17"/>
    </row>
    <row r="5254" spans="2:8" s="13" customFormat="1" x14ac:dyDescent="0.2">
      <c r="B5254" s="14"/>
      <c r="C5254" s="15"/>
      <c r="D5254" s="15"/>
      <c r="E5254" s="15"/>
      <c r="F5254" s="16"/>
      <c r="G5254" s="16"/>
      <c r="H5254" s="17"/>
    </row>
    <row r="5255" spans="2:8" s="13" customFormat="1" x14ac:dyDescent="0.2">
      <c r="B5255" s="14"/>
      <c r="C5255" s="15"/>
      <c r="D5255" s="15"/>
      <c r="E5255" s="15"/>
      <c r="F5255" s="16"/>
      <c r="G5255" s="16"/>
      <c r="H5255" s="17"/>
    </row>
    <row r="5256" spans="2:8" s="13" customFormat="1" x14ac:dyDescent="0.2">
      <c r="B5256" s="14"/>
      <c r="C5256" s="15"/>
      <c r="D5256" s="15"/>
      <c r="E5256" s="15"/>
      <c r="F5256" s="16"/>
      <c r="G5256" s="16"/>
      <c r="H5256" s="17"/>
    </row>
    <row r="5257" spans="2:8" s="13" customFormat="1" x14ac:dyDescent="0.2">
      <c r="B5257" s="14"/>
      <c r="C5257" s="15"/>
      <c r="D5257" s="15"/>
      <c r="E5257" s="15"/>
      <c r="F5257" s="16"/>
      <c r="G5257" s="16"/>
      <c r="H5257" s="17"/>
    </row>
    <row r="5258" spans="2:8" s="13" customFormat="1" x14ac:dyDescent="0.2">
      <c r="B5258" s="14"/>
      <c r="C5258" s="15"/>
      <c r="D5258" s="15"/>
      <c r="E5258" s="15"/>
      <c r="F5258" s="16"/>
      <c r="G5258" s="16"/>
      <c r="H5258" s="17"/>
    </row>
    <row r="5259" spans="2:8" s="13" customFormat="1" x14ac:dyDescent="0.2">
      <c r="B5259" s="14"/>
      <c r="C5259" s="15"/>
      <c r="D5259" s="15"/>
      <c r="E5259" s="15"/>
      <c r="F5259" s="16"/>
      <c r="G5259" s="16"/>
      <c r="H5259" s="17"/>
    </row>
    <row r="5260" spans="2:8" s="13" customFormat="1" x14ac:dyDescent="0.2">
      <c r="B5260" s="14"/>
      <c r="C5260" s="15"/>
      <c r="D5260" s="15"/>
      <c r="E5260" s="15"/>
      <c r="F5260" s="16"/>
      <c r="G5260" s="16"/>
      <c r="H5260" s="17"/>
    </row>
    <row r="5261" spans="2:8" s="13" customFormat="1" x14ac:dyDescent="0.2">
      <c r="B5261" s="14"/>
      <c r="C5261" s="15"/>
      <c r="D5261" s="15"/>
      <c r="E5261" s="15"/>
      <c r="F5261" s="16"/>
      <c r="G5261" s="16"/>
      <c r="H5261" s="17"/>
    </row>
    <row r="5262" spans="2:8" s="13" customFormat="1" x14ac:dyDescent="0.2">
      <c r="B5262" s="14"/>
      <c r="C5262" s="15"/>
      <c r="D5262" s="15"/>
      <c r="E5262" s="15"/>
      <c r="F5262" s="16"/>
      <c r="G5262" s="16"/>
      <c r="H5262" s="17"/>
    </row>
    <row r="5263" spans="2:8" s="13" customFormat="1" x14ac:dyDescent="0.2">
      <c r="B5263" s="14"/>
      <c r="C5263" s="15"/>
      <c r="D5263" s="15"/>
      <c r="E5263" s="15"/>
      <c r="F5263" s="16"/>
      <c r="G5263" s="16"/>
      <c r="H5263" s="17"/>
    </row>
  </sheetData>
  <autoFilter ref="B3:J5001" xr:uid="{00000000-0009-0000-0000-000001000000}">
    <filterColumn colId="7">
      <filters>
        <filter val="#N/A"/>
      </filters>
    </filterColumn>
  </autoFilter>
  <mergeCells count="3">
    <mergeCell ref="B5000:G5000"/>
    <mergeCell ref="B5001:H5001"/>
    <mergeCell ref="B2:H2"/>
  </mergeCells>
  <pageMargins left="0" right="0" top="7.874015748031496E-2" bottom="7.874015748031496E-2" header="0" footer="3.937007874015748E-2"/>
  <pageSetup scale="80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 1</vt:lpstr>
      <vt:lpstr>Sheet1</vt:lpstr>
      <vt:lpstr>'Sheet 1'!Print_Area</vt:lpstr>
      <vt:lpstr>'Sheet 1'!Print_Titles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Sreenivasa Reddy Paidala</dc:creator>
  <cp:lastModifiedBy>Krishna Sheshagiri Sarathi</cp:lastModifiedBy>
  <cp:lastPrinted>2026-02-20T09:51:37Z</cp:lastPrinted>
  <dcterms:created xsi:type="dcterms:W3CDTF">2025-07-01T11:21:09Z</dcterms:created>
  <dcterms:modified xsi:type="dcterms:W3CDTF">2026-02-26T05:48:30Z</dcterms:modified>
</cp:coreProperties>
</file>